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workbookPr codeName="ThisWorkbook" defaultThemeVersion="124226"/>
  <mc:AlternateContent xmlns:mc="http://schemas.openxmlformats.org/markup-compatibility/2006">
    <mc:Choice Requires="x15">
      <x15ac:absPath xmlns:x15ac="http://schemas.microsoft.com/office/spreadsheetml/2010/11/ac" url="G:\Shared drives\Bokitta Private\ERP\"/>
    </mc:Choice>
  </mc:AlternateContent>
  <xr:revisionPtr revIDLastSave="0" documentId="13_ncr:1_{A71DF07F-662D-495B-91AA-AC73E47C841D}" xr6:coauthVersionLast="47" xr6:coauthVersionMax="47" xr10:uidLastSave="{00000000-0000-0000-0000-000000000000}"/>
  <bookViews>
    <workbookView xWindow="-120" yWindow="-120" windowWidth="20730" windowHeight="11040" tabRatio="627" firstSheet="1" activeTab="5" xr2:uid="{00000000-000D-0000-FFFF-FFFF00000000}"/>
  </bookViews>
  <sheets>
    <sheet name="Bokitta" sheetId="33" r:id="rId1"/>
    <sheet name="suppliers" sheetId="23" r:id="rId2"/>
    <sheet name="Contacts" sheetId="17" r:id="rId3"/>
    <sheet name="ContactsNew" sheetId="46" r:id="rId4"/>
    <sheet name="forwarders" sheetId="32" r:id="rId5"/>
    <sheet name="Prices" sheetId="30" r:id="rId6"/>
    <sheet name="Markup" sheetId="47" r:id="rId7"/>
    <sheet name="Parameters" sheetId="44" r:id="rId8"/>
    <sheet name="OrgChart" sheetId="40" r:id="rId9"/>
    <sheet name="Portal" sheetId="34" r:id="rId10"/>
    <sheet name="Scheduler" sheetId="36" r:id="rId11"/>
    <sheet name="Log" sheetId="37" r:id="rId12"/>
    <sheet name="DeliveryLists" sheetId="38" r:id="rId13"/>
    <sheet name="Costing" sheetId="39" r:id="rId14"/>
    <sheet name="Sheet1" sheetId="41" r:id="rId15"/>
    <sheet name="PlainsColors" sheetId="45" r:id="rId16"/>
    <sheet name="Production" sheetId="43" r:id="rId17"/>
  </sheets>
  <externalReferences>
    <externalReference r:id="rId18"/>
    <externalReference r:id="rId19"/>
  </externalReferences>
  <definedNames>
    <definedName name="_xlnm._FilterDatabase" localSheetId="5" hidden="1">Prices!$B$1:$AT$1348</definedName>
    <definedName name="_xleta.N" hidden="1" xlm="1">#NAME?</definedName>
    <definedName name="AddressData">Contacts!$B$3</definedName>
    <definedName name="bokittaindia1">Prices!$X$4</definedName>
    <definedName name="ccmail">forwarders!$N:$N</definedName>
    <definedName name="CKF">Prices!$I$4</definedName>
    <definedName name="ClientAWB">#REF!</definedName>
    <definedName name="ClientData">forwarders!$P:$P</definedName>
    <definedName name="ClientShipDate">#REF!</definedName>
    <definedName name="CostBasedD">Prices!$E:$E</definedName>
    <definedName name="CostPlusD">Prices!$F:$F</definedName>
    <definedName name="CrickledChiffonWithPP">Prices!$100:$110</definedName>
    <definedName name="CrinckledChiffon">Prices!$80:$99</definedName>
    <definedName name="CrinckledChiffonWPompoms">Prices!$111:$320</definedName>
    <definedName name="Distributor">Prices!#REF!</definedName>
    <definedName name="email">forwarders!$M:$M</definedName>
    <definedName name="Folder">Contacts!$B$1</definedName>
    <definedName name="Franchisee">Prices!$G:$G</definedName>
    <definedName name="IncludeDPL">#REF!</definedName>
    <definedName name="indian">Prices!$K$4</definedName>
    <definedName name="indian2">Prices!$V$4</definedName>
    <definedName name="karma">Prices!$M$4</definedName>
    <definedName name="Manager">suppliers!$L:$L</definedName>
    <definedName name="Online">Prices!#REF!</definedName>
    <definedName name="pm">Prices!$P$4</definedName>
    <definedName name="PriceCol">suppliers!$S:$S</definedName>
    <definedName name="PriceColumn">Contacts!$V:$V</definedName>
    <definedName name="_xlnm.Print_Area" localSheetId="5">Prices!$A$1:$AR$1245</definedName>
    <definedName name="_xlnm.Print_Titles" localSheetId="5">Prices!$1:$4</definedName>
    <definedName name="PrintDestinationLabels">#REF!</definedName>
    <definedName name="Priyanka">Prices!$U$4</definedName>
    <definedName name="RNT">Prices!$P$4</definedName>
    <definedName name="sbg">Prices!$L$4</definedName>
    <definedName name="SendMail">#REF!</definedName>
    <definedName name="shahi">Prices!$J$4</definedName>
    <definedName name="Shahi2">Prices!$O$4</definedName>
    <definedName name="Shahi3">Prices!$Q$4</definedName>
    <definedName name="Shahi4">Prices!$R$4</definedName>
    <definedName name="Shahi5">Prices!$S$4</definedName>
    <definedName name="shahi6">Prices!$T$4</definedName>
    <definedName name="ShipDate">#REF!</definedName>
    <definedName name="Shipments">suppliers!$B$1</definedName>
    <definedName name="shree">Prices!$L$4</definedName>
    <definedName name="StaffInCharge">suppliers!$W:$W</definedName>
    <definedName name="Suppliers">suppliers!$A$1</definedName>
    <definedName name="TeamLeader">suppliers!$U:$U</definedName>
    <definedName name="TexIndia">Prices!$N$4</definedName>
    <definedName name="Trial">#REF!</definedName>
    <definedName name="visionland">Prices!$P$4</definedName>
    <definedName name="Z_0CB027D9_FD5D_441E_BA5D_A1ACE10CAF1F_.wvu.Cols" localSheetId="5" hidden="1">Prices!$E:$AH,Prices!$AJ:$AT</definedName>
    <definedName name="Z_0CB027D9_FD5D_441E_BA5D_A1ACE10CAF1F_.wvu.PrintArea" localSheetId="5" hidden="1">Prices!$A$1:$AR$1245</definedName>
    <definedName name="Z_0CB027D9_FD5D_441E_BA5D_A1ACE10CAF1F_.wvu.PrintTitles" localSheetId="5" hidden="1">Prices!$1:$4</definedName>
    <definedName name="Z_0CB027D9_FD5D_441E_BA5D_A1ACE10CAF1F_.wvu.Rows" localSheetId="5" hidden="1">Prices!$7:$14,Prices!$20:$20,Prices!$25:$49,Prices!$54:$67,Prices!$114:$116,Prices!$510:$538,Prices!$549:$552,Prices!$772:$784,Prices!$801:$806,Prices!$813:$817,Prices!$822:$866,Prices!$934:$939,Prices!$958:$967,Prices!$972:$991,Prices!$998:$1005,Prices!$1010:$1017,Prices!$1105:$1271</definedName>
    <definedName name="Z_16A34490_BCE7_4C63_A6FE_21E9596C2C01_.wvu.Cols" localSheetId="5" hidden="1">Prices!$E:$AH,Prices!$AJ:$AT</definedName>
    <definedName name="Z_16A34490_BCE7_4C63_A6FE_21E9596C2C01_.wvu.PrintArea" localSheetId="5" hidden="1">Prices!$B$1:$AS$1348</definedName>
    <definedName name="Z_16A34490_BCE7_4C63_A6FE_21E9596C2C01_.wvu.PrintTitles" localSheetId="5" hidden="1">Prices!$1:$4</definedName>
    <definedName name="Z_16A34490_BCE7_4C63_A6FE_21E9596C2C01_.wvu.Rows" localSheetId="5" hidden="1">Prices!$5:$49,Prices!$53:$110,Prices!$461:$538,Prices!$549:$552,Prices!$762:$1333</definedName>
    <definedName name="Z_198FF1CE_EB2C_49A9_9B70_4921B2F8AE7C_.wvu.Cols" localSheetId="5" hidden="1">Prices!$E:$AL,Prices!$AN:$AT</definedName>
    <definedName name="Z_198FF1CE_EB2C_49A9_9B70_4921B2F8AE7C_.wvu.PrintArea" localSheetId="5" hidden="1">Prices!$B$1:$AS$1263</definedName>
    <definedName name="Z_198FF1CE_EB2C_49A9_9B70_4921B2F8AE7C_.wvu.PrintTitles" localSheetId="5" hidden="1">Prices!$1:$4</definedName>
    <definedName name="Z_198FF1CE_EB2C_49A9_9B70_4921B2F8AE7C_.wvu.Rows" localSheetId="5" hidden="1">Prices!$1119:$1128,Prices!$1131:$1184</definedName>
    <definedName name="Z_2AAE078F_6B13_44A7_8F79_9C22E5DA67A0_.wvu.Cols" localSheetId="5" hidden="1">Prices!$E:$AH,Prices!$AJ:$AT</definedName>
    <definedName name="Z_2AAE078F_6B13_44A7_8F79_9C22E5DA67A0_.wvu.PrintArea" localSheetId="5" hidden="1">Prices!$A$1:$AR$1245</definedName>
    <definedName name="Z_2AAE078F_6B13_44A7_8F79_9C22E5DA67A0_.wvu.PrintTitles" localSheetId="5" hidden="1">Prices!$1:$4</definedName>
    <definedName name="Z_2AAE078F_6B13_44A7_8F79_9C22E5DA67A0_.wvu.Rows" localSheetId="5" hidden="1">Prices!$5:$49,Prices!$53:$110,Prices!$461:$538,Prices!$549:$552,Prices!$772:$784,Prices!$801:$806,Prices!$813:$817,Prices!$822:$866,Prices!$934:$939,Prices!$958:$967,Prices!$972:$991,Prices!$998:$1005,Prices!$1010:$1017,Prices!$1105:$1271</definedName>
    <definedName name="Z_B2519BA8_DBDC_4A0C_BD34_9248E52584E0_.wvu.Cols" localSheetId="5" hidden="1">Prices!$E:$AH,Prices!$AJ:$AT</definedName>
    <definedName name="Z_B2519BA8_DBDC_4A0C_BD34_9248E52584E0_.wvu.PrintArea" localSheetId="5" hidden="1">Prices!$A$1:$AR$1245</definedName>
    <definedName name="Z_B2519BA8_DBDC_4A0C_BD34_9248E52584E0_.wvu.PrintTitles" localSheetId="5" hidden="1">Prices!$1:$4</definedName>
    <definedName name="Z_B2519BA8_DBDC_4A0C_BD34_9248E52584E0_.wvu.Rows" localSheetId="5" hidden="1">Prices!$1119:$1128,Prices!$1131:$1184</definedName>
    <definedName name="Z_B292A4C9_2A0C_410F_BEAE_3B12EF61E094_.wvu.Cols" localSheetId="5" hidden="1">Prices!$W:$W,Prices!$AD:$AF</definedName>
    <definedName name="Z_B292A4C9_2A0C_410F_BEAE_3B12EF61E094_.wvu.PrintArea" localSheetId="5" hidden="1">Prices!$A$1:$AR$1245</definedName>
    <definedName name="Z_B292A4C9_2A0C_410F_BEAE_3B12EF61E094_.wvu.PrintTitles" localSheetId="5" hidden="1">Prices!$1:$4</definedName>
    <definedName name="Z_B292A4C9_2A0C_410F_BEAE_3B12EF61E094_.wvu.Rows" localSheetId="5" hidden="1">Prices!$5:$28,Prices!$54:$87,Prices!$483:$538,Prices!$779:$806,Prices!$813:$866,Prices!$933:$1021,Prices!$1107:$1187,Prices!$1190:$1214,Prices!$1217:$1253</definedName>
    <definedName name="Z_C4B7C97A_A126_40C7_AA97_8CBBCE6107B1_.wvu.PrintArea" localSheetId="5" hidden="1">Prices!$A$1:$AR$1245</definedName>
    <definedName name="Z_C4B7C97A_A126_40C7_AA97_8CBBCE6107B1_.wvu.PrintTitles" localSheetId="5" hidden="1">Prices!$1:$4</definedName>
    <definedName name="Z_C4B7C97A_A126_40C7_AA97_8CBBCE6107B1_.wvu.Rows" localSheetId="5" hidden="1">Prices!$1119:$1128,Prices!$1131:$1184</definedName>
    <definedName name="Z_D5523E75_7AE9_4C39_8C20_A89C8826866B_.wvu.Cols" localSheetId="5" hidden="1">Prices!#REF!,Prices!#REF!</definedName>
    <definedName name="Z_D5523E75_7AE9_4C39_8C20_A89C8826866B_.wvu.PrintTitles" localSheetId="5" hidden="1">Prices!$2:$2</definedName>
    <definedName name="Z_ED2FF858_9118_4EA9_9AC4_99883703487D_.wvu.Cols" localSheetId="5" hidden="1">Prices!$E:$AR,Prices!$AT:$AT</definedName>
    <definedName name="Z_ED2FF858_9118_4EA9_9AC4_99883703487D_.wvu.PrintArea" localSheetId="5" hidden="1">Prices!$A$1:$AR$1245</definedName>
    <definedName name="Z_ED2FF858_9118_4EA9_9AC4_99883703487D_.wvu.PrintTitles" localSheetId="5" hidden="1">Prices!$1:$4</definedName>
    <definedName name="Z_ED2FF858_9118_4EA9_9AC4_99883703487D_.wvu.Rows" localSheetId="5" hidden="1">Prices!$1119:$1128,Prices!$1131:$1184</definedName>
    <definedName name="Z_F1E82CC8_0CE2_49C8_B176_24D5A03F8886_.wvu.Cols" localSheetId="5" hidden="1">Prices!$W:$W,Prices!$AD:$AF</definedName>
    <definedName name="Z_F1E82CC8_0CE2_49C8_B176_24D5A03F8886_.wvu.PrintArea" localSheetId="5" hidden="1">Prices!$A$1:$AR$1245</definedName>
    <definedName name="Z_F1E82CC8_0CE2_49C8_B176_24D5A03F8886_.wvu.PrintTitles" localSheetId="5" hidden="1">Prices!$1:$4</definedName>
    <definedName name="Z_F1E82CC8_0CE2_49C8_B176_24D5A03F8886_.wvu.Rows" localSheetId="5" hidden="1">Prices!$1119:$1128,Prices!$1131:$1184</definedName>
    <definedName name="Z_F50A22D7_7704_43CE_A4F6_E86F470AEBC1_.wvu.Cols" localSheetId="5" hidden="1">Prices!$E:$AH,Prices!$AJ:$AT</definedName>
    <definedName name="Z_F50A22D7_7704_43CE_A4F6_E86F470AEBC1_.wvu.PrintArea" localSheetId="5" hidden="1">Prices!$A$1:$AR$1245</definedName>
    <definedName name="Z_F50A22D7_7704_43CE_A4F6_E86F470AEBC1_.wvu.PrintTitles" localSheetId="5" hidden="1">Prices!$1:$4</definedName>
    <definedName name="Z_F50A22D7_7704_43CE_A4F6_E86F470AEBC1_.wvu.Rows" localSheetId="5" hidden="1">Prices!$7:$14,Prices!$44:$49,Prices!$54:$67,Prices!$510:$538,Prices!$549:$552,Prices!$772:$784,Prices!$801:$806,Prices!$813:$817,Prices!$822:$866,Prices!$934:$939,Prices!$958:$967,Prices!$972:$991,Prices!$998:$1005,Prices!$1010:$1017,Prices!$1105:$1271</definedName>
  </definedNames>
  <calcPr calcId="191029"/>
  <customWorkbookViews>
    <customWorkbookView name="my210319" guid="{16A34490-BCE7-4C63-A6FE-21E9596C2C01}" maximized="1" xWindow="-4" yWindow="-4" windowWidth="1928" windowHeight="1058" tabRatio="627" activeSheetId="30"/>
    <customWorkbookView name="all210319" guid="{B292A4C9-2A0C-410F-BEAE-3B12EF61E094}" maximized="1" xWindow="-4" yWindow="-4" windowWidth="1928" windowHeight="1058" tabRatio="627" activeSheetId="30"/>
    <customWorkbookView name="MY2103" guid="{2AAE078F-6B13-44A7-8F79-9C22E5DA67A0}" maximized="1" xWindow="-4" yWindow="-4" windowWidth="1928" windowHeight="1058" tabRatio="627" activeSheetId="30"/>
    <customWorkbookView name="CostingAll" guid="{F1E82CC8-0CE2-49C8-B176-24D5A03F8886}" maximized="1" xWindow="-4" yWindow="-4" windowWidth="1928" windowHeight="1058" tabRatio="627" activeSheetId="30"/>
    <customWorkbookView name="MY 191114" guid="{F50A22D7-7704-43CE-A4F6-E86F470AEBC1}" maximized="1" xWindow="-8" yWindow="-8" windowWidth="1936" windowHeight="1066" tabRatio="627" activeSheetId="30"/>
    <customWorkbookView name="MYR 180705" guid="{ED2FF858-9118-4EA9-9AC4-99883703487D}" maximized="1" xWindow="-8" yWindow="-8" windowWidth="1936" windowHeight="1056" tabRatio="627" activeSheetId="30"/>
    <customWorkbookView name="AllCosts" guid="{C4B7C97A-A126-40C7-AA97-8CBBCE6107B1}" maximized="1" xWindow="-8" yWindow="-8" windowWidth="1936" windowHeight="1056" tabRatio="627" activeSheetId="30"/>
    <customWorkbookView name="Brunei 180703" guid="{198FF1CE-EB2C-49A9-9B70-4921B2F8AE7C}" maximized="1" xWindow="-8" yWindow="-8" windowWidth="1936" windowHeight="1056" tabRatio="627" activeSheetId="30"/>
    <customWorkbookView name="My 190123" guid="{B2519BA8-DBDC-4A0C-BD34-9248E52584E0}" maximized="1" xWindow="-8" yWindow="-8" windowWidth="1936" windowHeight="1056" tabRatio="627" activeSheetId="30"/>
    <customWorkbookView name="200901My" guid="{0CB027D9-FD5D-441E-BA5D-A1ACE10CAF1F}" maximized="1" xWindow="-4" yWindow="-4" windowWidth="1928" windowHeight="1058" tabRatio="627" activeSheetId="30"/>
  </customWorkbookViews>
  <webPublishing allowPng="1" targetScreenSize="1024x768" codePage="65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212" i="30" l="1"/>
  <c r="E212" i="30" s="1"/>
  <c r="Y212" i="30"/>
  <c r="AC212" i="30" s="1"/>
  <c r="AL212" i="30" s="1"/>
  <c r="F212" i="30" l="1"/>
  <c r="H212" i="30"/>
  <c r="Z212" i="30"/>
  <c r="AR212" i="30"/>
  <c r="AJ212" i="30"/>
  <c r="AK212" i="30" s="1"/>
  <c r="AB212" i="30"/>
  <c r="AQ212" i="30"/>
  <c r="AP212" i="30"/>
  <c r="AO212" i="30"/>
  <c r="AG212" i="30"/>
  <c r="AN212" i="30"/>
  <c r="AM212" i="30"/>
  <c r="AH212" i="30" l="1"/>
  <c r="AI212" i="30"/>
  <c r="AT212" i="30" s="1"/>
  <c r="D212" i="30"/>
  <c r="AD212" i="30"/>
  <c r="AE212" i="30"/>
  <c r="AF212" i="30"/>
  <c r="AA212" i="30"/>
  <c r="X875" i="30" l="1"/>
  <c r="E875" i="30" s="1"/>
  <c r="F875" i="30"/>
  <c r="Y875" i="30"/>
  <c r="AC875" i="30" s="1"/>
  <c r="H875" i="30" l="1"/>
  <c r="AM875" i="30"/>
  <c r="AN875" i="30"/>
  <c r="AG875" i="30"/>
  <c r="AO875" i="30"/>
  <c r="Z875" i="30"/>
  <c r="AP875" i="30"/>
  <c r="AQ875" i="30"/>
  <c r="AB875" i="30"/>
  <c r="AJ875" i="30"/>
  <c r="AK875" i="30" s="1"/>
  <c r="AR875" i="30"/>
  <c r="AL875" i="30"/>
  <c r="AH875" i="30" l="1"/>
  <c r="AI875" i="30"/>
  <c r="AT875" i="30" s="1"/>
  <c r="AD875" i="30"/>
  <c r="AE875" i="30"/>
  <c r="AF875" i="30"/>
  <c r="AA875" i="30"/>
  <c r="D875" i="30"/>
  <c r="X602" i="30" l="1"/>
  <c r="H602" i="30" s="1"/>
  <c r="Y602" i="30"/>
  <c r="AC602" i="30" s="1"/>
  <c r="E602" i="30" l="1"/>
  <c r="AR602" i="30"/>
  <c r="AB602" i="30"/>
  <c r="AA602" i="30" s="1"/>
  <c r="F602" i="30"/>
  <c r="AL602" i="30"/>
  <c r="AM602" i="30"/>
  <c r="AO602" i="30"/>
  <c r="Z602" i="30"/>
  <c r="AP602" i="30"/>
  <c r="AN602" i="30"/>
  <c r="AG602" i="30"/>
  <c r="AQ602" i="30"/>
  <c r="AJ602" i="30"/>
  <c r="AK602" i="30" s="1"/>
  <c r="D602" i="30" l="1"/>
  <c r="AE602" i="30"/>
  <c r="AF602" i="30"/>
  <c r="AD602" i="30"/>
  <c r="AI602" i="30"/>
  <c r="AT602" i="30" s="1"/>
  <c r="AH602" i="30"/>
  <c r="X1103" i="30" l="1"/>
  <c r="X1104" i="30"/>
  <c r="Y1103" i="30"/>
  <c r="AC1103" i="30" s="1"/>
  <c r="Y1104" i="30"/>
  <c r="AC1104" i="30" s="1"/>
  <c r="F1104" i="30" l="1"/>
  <c r="E1104" i="30"/>
  <c r="E1103" i="30"/>
  <c r="F1103" i="30"/>
  <c r="AL1103" i="30"/>
  <c r="AM1103" i="30"/>
  <c r="AG1103" i="30"/>
  <c r="AH1103" i="30" s="1"/>
  <c r="AI1103" i="30" s="1"/>
  <c r="AO1103" i="30"/>
  <c r="AN1103" i="30"/>
  <c r="Z1103" i="30"/>
  <c r="AP1103" i="30"/>
  <c r="AQ1103" i="30"/>
  <c r="AB1103" i="30"/>
  <c r="AJ1103" i="30"/>
  <c r="AK1103" i="30" s="1"/>
  <c r="AR1103" i="30"/>
  <c r="AB1104" i="30"/>
  <c r="AJ1104" i="30"/>
  <c r="AK1104" i="30" s="1"/>
  <c r="AR1104" i="30"/>
  <c r="AL1104" i="30"/>
  <c r="AO1104" i="30"/>
  <c r="AM1104" i="30"/>
  <c r="AN1104" i="30"/>
  <c r="AG1104" i="30"/>
  <c r="AH1104" i="30" s="1"/>
  <c r="AI1104" i="30" s="1"/>
  <c r="Z1104" i="30"/>
  <c r="AP1104" i="30"/>
  <c r="AQ1104" i="30"/>
  <c r="H1104" i="30"/>
  <c r="H1103" i="30"/>
  <c r="AD1103" i="30" l="1"/>
  <c r="AE1103" i="30"/>
  <c r="AF1103" i="30"/>
  <c r="AA1103" i="30"/>
  <c r="D1103" i="30"/>
  <c r="D1104" i="30"/>
  <c r="AD1104" i="30"/>
  <c r="AE1104" i="30"/>
  <c r="AF1104" i="30"/>
  <c r="AA1104" i="30"/>
  <c r="X1102" i="30" l="1"/>
  <c r="E1102" i="30" s="1"/>
  <c r="Y1102" i="30"/>
  <c r="AC1102" i="30" s="1"/>
  <c r="AB1102" i="30" l="1"/>
  <c r="AJ1102" i="30"/>
  <c r="AK1102" i="30" s="1"/>
  <c r="AR1102" i="30"/>
  <c r="AG1102" i="30"/>
  <c r="AH1102" i="30" s="1"/>
  <c r="AI1102" i="30" s="1"/>
  <c r="AP1102" i="30"/>
  <c r="AQ1102" i="30"/>
  <c r="AL1102" i="30"/>
  <c r="AM1102" i="30"/>
  <c r="AN1102" i="30"/>
  <c r="AO1102" i="30"/>
  <c r="Z1102" i="30"/>
  <c r="H1102" i="30"/>
  <c r="F1102" i="30"/>
  <c r="X898" i="30"/>
  <c r="H898" i="30" s="1"/>
  <c r="F898" i="30"/>
  <c r="Y898" i="30"/>
  <c r="AC898" i="30" s="1"/>
  <c r="X43" i="30"/>
  <c r="E43" i="30" s="1"/>
  <c r="D43" i="30"/>
  <c r="Y43" i="30"/>
  <c r="AC43" i="30" s="1"/>
  <c r="D1102" i="30" l="1"/>
  <c r="AD1102" i="30"/>
  <c r="AF1102" i="30"/>
  <c r="AE1102" i="30"/>
  <c r="AA1102" i="30"/>
  <c r="AJ898" i="30"/>
  <c r="AK898" i="30" s="1"/>
  <c r="AM898" i="30"/>
  <c r="AN898" i="30"/>
  <c r="AG898" i="30"/>
  <c r="Z898" i="30"/>
  <c r="AP898" i="30"/>
  <c r="AQ898" i="30"/>
  <c r="AB898" i="30"/>
  <c r="AR898" i="30"/>
  <c r="AL898" i="30"/>
  <c r="AO898" i="30"/>
  <c r="E898" i="30"/>
  <c r="H43" i="30"/>
  <c r="AB43" i="30"/>
  <c r="AJ43" i="30"/>
  <c r="AK43" i="30" s="1"/>
  <c r="AR43" i="30"/>
  <c r="AM43" i="30"/>
  <c r="AO43" i="30"/>
  <c r="AP43" i="30"/>
  <c r="AL43" i="30"/>
  <c r="AG43" i="30"/>
  <c r="AQ43" i="30"/>
  <c r="AN43" i="30"/>
  <c r="Z43" i="30"/>
  <c r="F43" i="30"/>
  <c r="AE898" i="30" l="1"/>
  <c r="AF898" i="30"/>
  <c r="AA898" i="30"/>
  <c r="D898" i="30"/>
  <c r="AD898" i="30"/>
  <c r="AI898" i="30"/>
  <c r="AT898" i="30" s="1"/>
  <c r="AH898" i="30"/>
  <c r="AA43" i="30"/>
  <c r="AD43" i="30"/>
  <c r="AE43" i="30"/>
  <c r="AF43" i="30"/>
  <c r="AH43" i="30"/>
  <c r="AI43" i="30"/>
  <c r="AT43" i="30" s="1"/>
  <c r="Y626" i="30" l="1"/>
  <c r="AC626" i="30" s="1"/>
  <c r="AB626" i="30" l="1"/>
  <c r="D626" i="30" s="1"/>
  <c r="AL626" i="30"/>
  <c r="AQ626" i="30"/>
  <c r="X626" i="30"/>
  <c r="E626" i="30" s="1"/>
  <c r="Z626" i="30"/>
  <c r="AP626" i="30"/>
  <c r="AO626" i="30"/>
  <c r="AG626" i="30"/>
  <c r="AN626" i="30"/>
  <c r="AM626" i="30"/>
  <c r="AR626" i="30"/>
  <c r="AJ626" i="30"/>
  <c r="AK626" i="30" s="1"/>
  <c r="AF626" i="30" l="1"/>
  <c r="AA626" i="30"/>
  <c r="AE626" i="30"/>
  <c r="AD626" i="30"/>
  <c r="F626" i="30"/>
  <c r="H626" i="30"/>
  <c r="AH626" i="30"/>
  <c r="AI626" i="30"/>
  <c r="AT626" i="30" s="1"/>
  <c r="F1509" i="30" l="1"/>
  <c r="Y1509" i="30"/>
  <c r="AC1509" i="30" s="1"/>
  <c r="F1510" i="30"/>
  <c r="Y1510" i="30"/>
  <c r="AC1510" i="30" s="1"/>
  <c r="F1511" i="30"/>
  <c r="Y1511" i="30"/>
  <c r="AC1511" i="30" s="1"/>
  <c r="F1512" i="30"/>
  <c r="Y1512" i="30"/>
  <c r="AC1512" i="30" s="1"/>
  <c r="F1513" i="30"/>
  <c r="Y1513" i="30"/>
  <c r="AC1513" i="30" s="1"/>
  <c r="F1514" i="30"/>
  <c r="Y1514" i="30"/>
  <c r="AC1514" i="30" s="1"/>
  <c r="AM1514" i="30" s="1"/>
  <c r="F1515" i="30"/>
  <c r="Y1515" i="30"/>
  <c r="AC1515" i="30" s="1"/>
  <c r="F1516" i="30"/>
  <c r="Y1516" i="30"/>
  <c r="AC1516" i="30" s="1"/>
  <c r="F1517" i="30"/>
  <c r="Y1517" i="30"/>
  <c r="AC1517" i="30" s="1"/>
  <c r="F1518" i="30"/>
  <c r="Y1518" i="30"/>
  <c r="AC1518" i="30" s="1"/>
  <c r="F1519" i="30"/>
  <c r="Y1519" i="30"/>
  <c r="AC1519" i="30" s="1"/>
  <c r="F1520" i="30"/>
  <c r="Y1520" i="30"/>
  <c r="AC1520" i="30" s="1"/>
  <c r="F1521" i="30"/>
  <c r="Y1521" i="30"/>
  <c r="AC1521" i="30" s="1"/>
  <c r="F1522" i="30"/>
  <c r="Y1522" i="30"/>
  <c r="AC1522" i="30" s="1"/>
  <c r="AM1522" i="30" s="1"/>
  <c r="F1523" i="30"/>
  <c r="Y1523" i="30"/>
  <c r="AC1523" i="30" s="1"/>
  <c r="F1524" i="30"/>
  <c r="Y1524" i="30"/>
  <c r="AC1524" i="30" s="1"/>
  <c r="F1525" i="30"/>
  <c r="Y1525" i="30"/>
  <c r="AC1525" i="30" s="1"/>
  <c r="F1526" i="30"/>
  <c r="Y1526" i="30"/>
  <c r="AC1526" i="30" s="1"/>
  <c r="F1527" i="30"/>
  <c r="Y1527" i="30"/>
  <c r="AC1527" i="30" s="1"/>
  <c r="AQ1527" i="30" s="1"/>
  <c r="F1528" i="30"/>
  <c r="Y1528" i="30"/>
  <c r="AC1528" i="30" s="1"/>
  <c r="F1529" i="30"/>
  <c r="Y1529" i="30"/>
  <c r="AC1529" i="30" s="1"/>
  <c r="F1530" i="30"/>
  <c r="Y1530" i="30"/>
  <c r="AC1530" i="30" s="1"/>
  <c r="AM1530" i="30" s="1"/>
  <c r="F1531" i="30"/>
  <c r="Y1531" i="30"/>
  <c r="AC1531" i="30" s="1"/>
  <c r="F1532" i="30"/>
  <c r="Y1532" i="30"/>
  <c r="AC1532" i="30" s="1"/>
  <c r="AL1532" i="30" l="1"/>
  <c r="AQ1532" i="30"/>
  <c r="X1520" i="30"/>
  <c r="AL1509" i="30"/>
  <c r="AB1509" i="30"/>
  <c r="D1509" i="30" s="1"/>
  <c r="AJ1509" i="30"/>
  <c r="AK1509" i="30" s="1"/>
  <c r="AM1509" i="30"/>
  <c r="AQ1519" i="30"/>
  <c r="AP1519" i="30"/>
  <c r="AL1525" i="30"/>
  <c r="AJ1525" i="30"/>
  <c r="AK1525" i="30" s="1"/>
  <c r="AP1525" i="30"/>
  <c r="AR1525" i="30"/>
  <c r="AM1525" i="30"/>
  <c r="AL1516" i="30"/>
  <c r="AQ1516" i="30"/>
  <c r="AL1524" i="30"/>
  <c r="AQ1524" i="30"/>
  <c r="AL1517" i="30"/>
  <c r="AP1517" i="30"/>
  <c r="AR1517" i="30"/>
  <c r="AJ1517" i="30"/>
  <c r="AK1517" i="30" s="1"/>
  <c r="AM1517" i="30"/>
  <c r="AB1517" i="30"/>
  <c r="D1517" i="30" s="1"/>
  <c r="Z1517" i="30"/>
  <c r="Z1511" i="30"/>
  <c r="AN1511" i="30"/>
  <c r="AN1519" i="30"/>
  <c r="Z1509" i="30"/>
  <c r="AP1527" i="30"/>
  <c r="Z1525" i="30"/>
  <c r="AR1509" i="30"/>
  <c r="Z1527" i="30"/>
  <c r="Z1519" i="30"/>
  <c r="AB1525" i="30"/>
  <c r="D1525" i="30" s="1"/>
  <c r="AN1527" i="30"/>
  <c r="AP1509" i="30"/>
  <c r="AG1512" i="30"/>
  <c r="AH1512" i="30" s="1"/>
  <c r="AI1512" i="30" s="1"/>
  <c r="AO1512" i="30"/>
  <c r="Z1512" i="30"/>
  <c r="AP1512" i="30"/>
  <c r="AQ1512" i="30"/>
  <c r="AM1512" i="30"/>
  <c r="AB1512" i="30"/>
  <c r="AJ1512" i="30"/>
  <c r="AK1512" i="30" s="1"/>
  <c r="AR1512" i="30"/>
  <c r="AL1512" i="30"/>
  <c r="AN1512" i="30"/>
  <c r="AN1521" i="30"/>
  <c r="AG1521" i="30"/>
  <c r="AH1521" i="30" s="1"/>
  <c r="AI1521" i="30" s="1"/>
  <c r="AO1521" i="30"/>
  <c r="Z1521" i="30"/>
  <c r="AP1521" i="30"/>
  <c r="AL1521" i="30"/>
  <c r="AQ1521" i="30"/>
  <c r="AB1521" i="30"/>
  <c r="AJ1521" i="30"/>
  <c r="AK1521" i="30" s="1"/>
  <c r="AR1521" i="30"/>
  <c r="AM1521" i="30"/>
  <c r="AQ1526" i="30"/>
  <c r="AB1526" i="30"/>
  <c r="AJ1526" i="30"/>
  <c r="AK1526" i="30" s="1"/>
  <c r="AR1526" i="30"/>
  <c r="AO1526" i="30"/>
  <c r="AL1526" i="30"/>
  <c r="AM1526" i="30"/>
  <c r="AN1526" i="30"/>
  <c r="Z1526" i="30"/>
  <c r="AP1526" i="30"/>
  <c r="AG1526" i="30"/>
  <c r="AH1526" i="30" s="1"/>
  <c r="AI1526" i="30" s="1"/>
  <c r="AL1531" i="30"/>
  <c r="AM1531" i="30"/>
  <c r="AB1531" i="30"/>
  <c r="AN1531" i="30"/>
  <c r="AJ1531" i="30"/>
  <c r="AK1531" i="30" s="1"/>
  <c r="AG1531" i="30"/>
  <c r="AH1531" i="30" s="1"/>
  <c r="AI1531" i="30" s="1"/>
  <c r="AO1531" i="30"/>
  <c r="Z1531" i="30"/>
  <c r="AP1531" i="30"/>
  <c r="AR1531" i="30"/>
  <c r="AQ1531" i="30"/>
  <c r="AQ1510" i="30"/>
  <c r="AB1510" i="30"/>
  <c r="AJ1510" i="30"/>
  <c r="AK1510" i="30" s="1"/>
  <c r="AR1510" i="30"/>
  <c r="AL1510" i="30"/>
  <c r="AM1510" i="30"/>
  <c r="AN1510" i="30"/>
  <c r="AG1510" i="30"/>
  <c r="AH1510" i="30" s="1"/>
  <c r="AI1510" i="30" s="1"/>
  <c r="AO1510" i="30"/>
  <c r="Z1510" i="30"/>
  <c r="AP1510" i="30"/>
  <c r="AN1529" i="30"/>
  <c r="AL1529" i="30"/>
  <c r="AG1529" i="30"/>
  <c r="AH1529" i="30" s="1"/>
  <c r="AI1529" i="30" s="1"/>
  <c r="AO1529" i="30"/>
  <c r="Z1529" i="30"/>
  <c r="AP1529" i="30"/>
  <c r="AQ1529" i="30"/>
  <c r="AB1529" i="30"/>
  <c r="AJ1529" i="30"/>
  <c r="AK1529" i="30" s="1"/>
  <c r="AR1529" i="30"/>
  <c r="AM1529" i="30"/>
  <c r="AL1515" i="30"/>
  <c r="AM1515" i="30"/>
  <c r="AN1515" i="30"/>
  <c r="AJ1515" i="30"/>
  <c r="AK1515" i="30" s="1"/>
  <c r="AG1515" i="30"/>
  <c r="AH1515" i="30" s="1"/>
  <c r="AI1515" i="30" s="1"/>
  <c r="AO1515" i="30"/>
  <c r="Z1515" i="30"/>
  <c r="AP1515" i="30"/>
  <c r="AB1515" i="30"/>
  <c r="AQ1515" i="30"/>
  <c r="AR1515" i="30"/>
  <c r="AG1520" i="30"/>
  <c r="AH1520" i="30" s="1"/>
  <c r="AI1520" i="30" s="1"/>
  <c r="Z1520" i="30"/>
  <c r="AP1520" i="30"/>
  <c r="AQ1520" i="30"/>
  <c r="AM1520" i="30"/>
  <c r="AB1520" i="30"/>
  <c r="AJ1520" i="30"/>
  <c r="AK1520" i="30" s="1"/>
  <c r="AR1520" i="30"/>
  <c r="AL1520" i="30"/>
  <c r="AN1520" i="30"/>
  <c r="AO1520" i="30"/>
  <c r="AN1513" i="30"/>
  <c r="AG1513" i="30"/>
  <c r="AH1513" i="30" s="1"/>
  <c r="AI1513" i="30" s="1"/>
  <c r="AO1513" i="30"/>
  <c r="Z1513" i="30"/>
  <c r="AP1513" i="30"/>
  <c r="AQ1513" i="30"/>
  <c r="AB1513" i="30"/>
  <c r="AJ1513" i="30"/>
  <c r="AK1513" i="30" s="1"/>
  <c r="AR1513" i="30"/>
  <c r="AL1513" i="30"/>
  <c r="AM1513" i="30"/>
  <c r="AG1528" i="30"/>
  <c r="AH1528" i="30" s="1"/>
  <c r="AI1528" i="30" s="1"/>
  <c r="Z1528" i="30"/>
  <c r="AP1528" i="30"/>
  <c r="AQ1528" i="30"/>
  <c r="AB1528" i="30"/>
  <c r="AJ1528" i="30"/>
  <c r="AK1528" i="30" s="1"/>
  <c r="AR1528" i="30"/>
  <c r="AM1528" i="30"/>
  <c r="AL1528" i="30"/>
  <c r="AN1528" i="30"/>
  <c r="AO1528" i="30"/>
  <c r="AL1523" i="30"/>
  <c r="AJ1523" i="30"/>
  <c r="AK1523" i="30" s="1"/>
  <c r="AM1523" i="30"/>
  <c r="AB1523" i="30"/>
  <c r="AN1523" i="30"/>
  <c r="AG1523" i="30"/>
  <c r="AH1523" i="30" s="1"/>
  <c r="AI1523" i="30" s="1"/>
  <c r="AO1523" i="30"/>
  <c r="Z1523" i="30"/>
  <c r="AP1523" i="30"/>
  <c r="AQ1523" i="30"/>
  <c r="AR1523" i="30"/>
  <c r="AQ1518" i="30"/>
  <c r="AB1518" i="30"/>
  <c r="AJ1518" i="30"/>
  <c r="AK1518" i="30" s="1"/>
  <c r="AR1518" i="30"/>
  <c r="AL1518" i="30"/>
  <c r="AO1518" i="30"/>
  <c r="AM1518" i="30"/>
  <c r="AG1518" i="30"/>
  <c r="AH1518" i="30" s="1"/>
  <c r="AI1518" i="30" s="1"/>
  <c r="AN1518" i="30"/>
  <c r="Z1518" i="30"/>
  <c r="AP1518" i="30"/>
  <c r="AR1532" i="30"/>
  <c r="AJ1532" i="30"/>
  <c r="AK1532" i="30" s="1"/>
  <c r="AB1532" i="30"/>
  <c r="AL1530" i="30"/>
  <c r="AO1527" i="30"/>
  <c r="AG1527" i="30"/>
  <c r="AH1527" i="30" s="1"/>
  <c r="AI1527" i="30" s="1"/>
  <c r="AQ1525" i="30"/>
  <c r="AR1524" i="30"/>
  <c r="AJ1524" i="30"/>
  <c r="AK1524" i="30" s="1"/>
  <c r="AB1524" i="30"/>
  <c r="AL1522" i="30"/>
  <c r="AO1519" i="30"/>
  <c r="AG1519" i="30"/>
  <c r="AH1519" i="30" s="1"/>
  <c r="AI1519" i="30" s="1"/>
  <c r="AQ1517" i="30"/>
  <c r="AR1516" i="30"/>
  <c r="AJ1516" i="30"/>
  <c r="AK1516" i="30" s="1"/>
  <c r="AB1516" i="30"/>
  <c r="AL1514" i="30"/>
  <c r="AO1511" i="30"/>
  <c r="AG1511" i="30"/>
  <c r="AH1511" i="30" s="1"/>
  <c r="AI1511" i="30" s="1"/>
  <c r="AQ1509" i="30"/>
  <c r="AR1530" i="30"/>
  <c r="AB1530" i="30"/>
  <c r="AM1527" i="30"/>
  <c r="AO1525" i="30"/>
  <c r="AG1525" i="30"/>
  <c r="AH1525" i="30" s="1"/>
  <c r="AI1525" i="30" s="1"/>
  <c r="AP1524" i="30"/>
  <c r="Z1524" i="30"/>
  <c r="AR1522" i="30"/>
  <c r="AJ1522" i="30"/>
  <c r="AK1522" i="30" s="1"/>
  <c r="AB1522" i="30"/>
  <c r="AM1519" i="30"/>
  <c r="AO1517" i="30"/>
  <c r="AG1517" i="30"/>
  <c r="AH1517" i="30" s="1"/>
  <c r="AI1517" i="30" s="1"/>
  <c r="AP1516" i="30"/>
  <c r="Z1516" i="30"/>
  <c r="AR1514" i="30"/>
  <c r="AJ1514" i="30"/>
  <c r="AK1514" i="30" s="1"/>
  <c r="AB1514" i="30"/>
  <c r="AM1511" i="30"/>
  <c r="AO1509" i="30"/>
  <c r="AG1509" i="30"/>
  <c r="AH1509" i="30" s="1"/>
  <c r="AI1509" i="30" s="1"/>
  <c r="AP1532" i="30"/>
  <c r="Z1532" i="30"/>
  <c r="AJ1530" i="30"/>
  <c r="AK1530" i="30" s="1"/>
  <c r="AO1532" i="30"/>
  <c r="AG1532" i="30"/>
  <c r="AH1532" i="30" s="1"/>
  <c r="AI1532" i="30" s="1"/>
  <c r="AQ1530" i="30"/>
  <c r="AL1527" i="30"/>
  <c r="AN1525" i="30"/>
  <c r="AO1524" i="30"/>
  <c r="AG1524" i="30"/>
  <c r="AH1524" i="30" s="1"/>
  <c r="AI1524" i="30" s="1"/>
  <c r="AQ1522" i="30"/>
  <c r="AL1519" i="30"/>
  <c r="AN1517" i="30"/>
  <c r="AO1516" i="30"/>
  <c r="AG1516" i="30"/>
  <c r="AH1516" i="30" s="1"/>
  <c r="AI1516" i="30" s="1"/>
  <c r="AQ1514" i="30"/>
  <c r="AL1511" i="30"/>
  <c r="AN1509" i="30"/>
  <c r="AP1530" i="30"/>
  <c r="Z1530" i="30"/>
  <c r="AN1524" i="30"/>
  <c r="AP1522" i="30"/>
  <c r="Z1522" i="30"/>
  <c r="AN1516" i="30"/>
  <c r="AP1514" i="30"/>
  <c r="Z1514" i="30"/>
  <c r="AN1532" i="30"/>
  <c r="AM1532" i="30"/>
  <c r="AO1530" i="30"/>
  <c r="AG1530" i="30"/>
  <c r="AH1530" i="30" s="1"/>
  <c r="AI1530" i="30" s="1"/>
  <c r="AR1527" i="30"/>
  <c r="AJ1527" i="30"/>
  <c r="AK1527" i="30" s="1"/>
  <c r="AB1527" i="30"/>
  <c r="AM1524" i="30"/>
  <c r="AO1522" i="30"/>
  <c r="AG1522" i="30"/>
  <c r="AH1522" i="30" s="1"/>
  <c r="AI1522" i="30" s="1"/>
  <c r="AR1519" i="30"/>
  <c r="AJ1519" i="30"/>
  <c r="AK1519" i="30" s="1"/>
  <c r="AB1519" i="30"/>
  <c r="AM1516" i="30"/>
  <c r="AO1514" i="30"/>
  <c r="AG1514" i="30"/>
  <c r="AH1514" i="30" s="1"/>
  <c r="AI1514" i="30" s="1"/>
  <c r="AR1511" i="30"/>
  <c r="AJ1511" i="30"/>
  <c r="AK1511" i="30" s="1"/>
  <c r="AB1511" i="30"/>
  <c r="AN1530" i="30"/>
  <c r="AN1522" i="30"/>
  <c r="AN1514" i="30"/>
  <c r="AQ1511" i="30"/>
  <c r="AP1511" i="30"/>
  <c r="AA1517" i="30" l="1"/>
  <c r="AA1509" i="30"/>
  <c r="AE1525" i="30"/>
  <c r="AF1525" i="30"/>
  <c r="AD1525" i="30"/>
  <c r="AE1509" i="30"/>
  <c r="AF1517" i="30"/>
  <c r="AD1509" i="30"/>
  <c r="AD1517" i="30"/>
  <c r="AF1509" i="30"/>
  <c r="AE1517" i="30"/>
  <c r="X1532" i="30"/>
  <c r="E1532" i="30" s="1"/>
  <c r="H1520" i="30"/>
  <c r="E1520" i="30"/>
  <c r="AA1525" i="30"/>
  <c r="AA1511" i="30"/>
  <c r="D1511" i="30"/>
  <c r="AD1511" i="30"/>
  <c r="AF1511" i="30"/>
  <c r="AE1511" i="30"/>
  <c r="AA1526" i="30"/>
  <c r="D1526" i="30"/>
  <c r="AD1526" i="30"/>
  <c r="AE1526" i="30"/>
  <c r="AF1526" i="30"/>
  <c r="AF1513" i="30"/>
  <c r="AA1513" i="30"/>
  <c r="AD1513" i="30"/>
  <c r="D1513" i="30"/>
  <c r="AE1513" i="30"/>
  <c r="AA1529" i="30"/>
  <c r="D1529" i="30"/>
  <c r="AD1529" i="30"/>
  <c r="AE1529" i="30"/>
  <c r="AF1529" i="30"/>
  <c r="AE1512" i="30"/>
  <c r="AA1512" i="30"/>
  <c r="D1512" i="30"/>
  <c r="AD1512" i="30"/>
  <c r="AF1512" i="30"/>
  <c r="AA1519" i="30"/>
  <c r="D1519" i="30"/>
  <c r="AF1519" i="30"/>
  <c r="AD1519" i="30"/>
  <c r="AE1519" i="30"/>
  <c r="AE1514" i="30"/>
  <c r="AF1514" i="30"/>
  <c r="AA1514" i="30"/>
  <c r="D1514" i="30"/>
  <c r="AD1514" i="30"/>
  <c r="AA1510" i="30"/>
  <c r="D1510" i="30"/>
  <c r="AD1510" i="30"/>
  <c r="AE1510" i="30"/>
  <c r="AF1510" i="30"/>
  <c r="AA1527" i="30"/>
  <c r="D1527" i="30"/>
  <c r="AF1527" i="30"/>
  <c r="AD1527" i="30"/>
  <c r="AE1527" i="30"/>
  <c r="AE1530" i="30"/>
  <c r="AF1530" i="30"/>
  <c r="AA1530" i="30"/>
  <c r="D1530" i="30"/>
  <c r="AD1530" i="30"/>
  <c r="AD1531" i="30"/>
  <c r="AE1531" i="30"/>
  <c r="AF1531" i="30"/>
  <c r="AA1531" i="30"/>
  <c r="D1531" i="30"/>
  <c r="AE1522" i="30"/>
  <c r="AF1522" i="30"/>
  <c r="AA1522" i="30"/>
  <c r="D1522" i="30"/>
  <c r="AD1522" i="30"/>
  <c r="AD1516" i="30"/>
  <c r="AE1516" i="30"/>
  <c r="AF1516" i="30"/>
  <c r="AA1516" i="30"/>
  <c r="D1516" i="30"/>
  <c r="AD1524" i="30"/>
  <c r="AE1524" i="30"/>
  <c r="AF1524" i="30"/>
  <c r="AA1524" i="30"/>
  <c r="D1524" i="30"/>
  <c r="AA1518" i="30"/>
  <c r="D1518" i="30"/>
  <c r="AD1518" i="30"/>
  <c r="AE1518" i="30"/>
  <c r="AF1518" i="30"/>
  <c r="AA1520" i="30"/>
  <c r="D1520" i="30"/>
  <c r="AD1520" i="30"/>
  <c r="AE1520" i="30"/>
  <c r="AF1520" i="30"/>
  <c r="AD1515" i="30"/>
  <c r="AE1515" i="30"/>
  <c r="AF1515" i="30"/>
  <c r="D1515" i="30"/>
  <c r="AA1515" i="30"/>
  <c r="AF1521" i="30"/>
  <c r="AA1521" i="30"/>
  <c r="AD1521" i="30"/>
  <c r="D1521" i="30"/>
  <c r="AE1521" i="30"/>
  <c r="AA1528" i="30"/>
  <c r="D1528" i="30"/>
  <c r="AD1528" i="30"/>
  <c r="AE1528" i="30"/>
  <c r="AF1528" i="30"/>
  <c r="AA1532" i="30"/>
  <c r="AD1532" i="30"/>
  <c r="AE1532" i="30"/>
  <c r="AF1532" i="30"/>
  <c r="D1532" i="30"/>
  <c r="AD1523" i="30"/>
  <c r="AE1523" i="30"/>
  <c r="AF1523" i="30"/>
  <c r="D1523" i="30"/>
  <c r="AA1523" i="30"/>
  <c r="H1532" i="30" l="1"/>
  <c r="X1522" i="30" l="1"/>
  <c r="E1522" i="30" s="1"/>
  <c r="X1523" i="30"/>
  <c r="E1523" i="30" s="1"/>
  <c r="X1531" i="30"/>
  <c r="E1531" i="30" s="1"/>
  <c r="X1521" i="30"/>
  <c r="E1521" i="30" s="1"/>
  <c r="Y218" i="30"/>
  <c r="AC218" i="30" s="1"/>
  <c r="X1509" i="30" l="1"/>
  <c r="H1509" i="30" s="1"/>
  <c r="H1522" i="30"/>
  <c r="X1510" i="30"/>
  <c r="E1510" i="30" s="1"/>
  <c r="X1511" i="30"/>
  <c r="H1511" i="30" s="1"/>
  <c r="H1523" i="30"/>
  <c r="H1531" i="30"/>
  <c r="X1519" i="30"/>
  <c r="E1519" i="30" s="1"/>
  <c r="H1521" i="30"/>
  <c r="X1530" i="30"/>
  <c r="X1518" i="30"/>
  <c r="X1524" i="30"/>
  <c r="X1512" i="30"/>
  <c r="X1516" i="30"/>
  <c r="X1528" i="30"/>
  <c r="X1529" i="30"/>
  <c r="X1517" i="30"/>
  <c r="X1527" i="30"/>
  <c r="X1515" i="30"/>
  <c r="X1525" i="30"/>
  <c r="X1513" i="30"/>
  <c r="X1526" i="30"/>
  <c r="X1514" i="30"/>
  <c r="AL218" i="30"/>
  <c r="AR218" i="30"/>
  <c r="AJ218" i="30"/>
  <c r="AK218" i="30" s="1"/>
  <c r="AB218" i="30"/>
  <c r="AM218" i="30"/>
  <c r="AQ218" i="30"/>
  <c r="AN218" i="30"/>
  <c r="AP218" i="30"/>
  <c r="Z218" i="30"/>
  <c r="AG218" i="30"/>
  <c r="AO218" i="30"/>
  <c r="E1509" i="30" l="1"/>
  <c r="E1511" i="30"/>
  <c r="H1510" i="30"/>
  <c r="H1519" i="30"/>
  <c r="E1513" i="30"/>
  <c r="H1513" i="30"/>
  <c r="E1512" i="30"/>
  <c r="H1512" i="30"/>
  <c r="E1516" i="30"/>
  <c r="H1516" i="30"/>
  <c r="E1524" i="30"/>
  <c r="H1524" i="30"/>
  <c r="E1528" i="30"/>
  <c r="H1528" i="30"/>
  <c r="E1514" i="30"/>
  <c r="H1514" i="30"/>
  <c r="E1526" i="30"/>
  <c r="H1526" i="30"/>
  <c r="H1515" i="30"/>
  <c r="E1515" i="30"/>
  <c r="E1518" i="30"/>
  <c r="H1518" i="30"/>
  <c r="H1525" i="30"/>
  <c r="E1525" i="30"/>
  <c r="E1527" i="30"/>
  <c r="H1527" i="30"/>
  <c r="E1517" i="30"/>
  <c r="H1517" i="30"/>
  <c r="E1529" i="30"/>
  <c r="H1529" i="30"/>
  <c r="E1530" i="30"/>
  <c r="H1530" i="30"/>
  <c r="D218" i="30"/>
  <c r="AE218" i="30"/>
  <c r="AD218" i="30"/>
  <c r="AA218" i="30"/>
  <c r="AF218" i="30"/>
  <c r="AI218" i="30"/>
  <c r="AT218" i="30" s="1"/>
  <c r="AH218" i="30"/>
  <c r="Y215" i="30" l="1"/>
  <c r="AC215" i="30" s="1"/>
  <c r="Y216" i="30"/>
  <c r="AC216" i="30" s="1"/>
  <c r="Y217" i="30"/>
  <c r="AC217" i="30" s="1"/>
  <c r="AB215" i="30" l="1"/>
  <c r="D215" i="30" s="1"/>
  <c r="AQ215" i="30"/>
  <c r="Z216" i="30"/>
  <c r="AP216" i="30"/>
  <c r="AQ216" i="30"/>
  <c r="AB216" i="30"/>
  <c r="AJ216" i="30"/>
  <c r="AK216" i="30" s="1"/>
  <c r="AR216" i="30"/>
  <c r="AG216" i="30"/>
  <c r="AO216" i="30"/>
  <c r="AL216" i="30"/>
  <c r="AM216" i="30"/>
  <c r="AN216" i="30"/>
  <c r="AN217" i="30"/>
  <c r="AG217" i="30"/>
  <c r="AO217" i="30"/>
  <c r="Z217" i="30"/>
  <c r="AP217" i="30"/>
  <c r="AQ217" i="30"/>
  <c r="AM217" i="30"/>
  <c r="AB217" i="30"/>
  <c r="AJ217" i="30"/>
  <c r="AK217" i="30" s="1"/>
  <c r="AR217" i="30"/>
  <c r="AL217" i="30"/>
  <c r="Z215" i="30"/>
  <c r="AG215" i="30"/>
  <c r="AP215" i="30"/>
  <c r="AO215" i="30"/>
  <c r="AN215" i="30"/>
  <c r="AM215" i="30"/>
  <c r="AL215" i="30"/>
  <c r="AR215" i="30"/>
  <c r="AJ215" i="30"/>
  <c r="AK215" i="30" s="1"/>
  <c r="AA215" i="30" l="1"/>
  <c r="AE215" i="30"/>
  <c r="AF215" i="30"/>
  <c r="AD215" i="30"/>
  <c r="AA216" i="30"/>
  <c r="D216" i="30"/>
  <c r="AD216" i="30"/>
  <c r="AE216" i="30"/>
  <c r="AF216" i="30"/>
  <c r="AF217" i="30"/>
  <c r="AA217" i="30"/>
  <c r="AE217" i="30"/>
  <c r="D217" i="30"/>
  <c r="AD217" i="30"/>
  <c r="AH217" i="30"/>
  <c r="AI217" i="30"/>
  <c r="AT217" i="30" s="1"/>
  <c r="AI215" i="30"/>
  <c r="AT215" i="30" s="1"/>
  <c r="AH215" i="30"/>
  <c r="AH216" i="30"/>
  <c r="AI216" i="30"/>
  <c r="AT216" i="30" s="1"/>
  <c r="X215" i="30" l="1"/>
  <c r="X216" i="30"/>
  <c r="E216" i="30" l="1"/>
  <c r="H216" i="30"/>
  <c r="F216" i="30"/>
  <c r="X217" i="30"/>
  <c r="X218" i="30"/>
  <c r="E215" i="30"/>
  <c r="F215" i="30"/>
  <c r="H215" i="30"/>
  <c r="E218" i="30" l="1"/>
  <c r="F218" i="30"/>
  <c r="H218" i="30"/>
  <c r="F217" i="30"/>
  <c r="E217" i="30"/>
  <c r="H217" i="30"/>
  <c r="Y578" i="30" l="1"/>
  <c r="AC578" i="30" s="1"/>
  <c r="AB578" i="30" l="1"/>
  <c r="AJ578" i="30"/>
  <c r="AK578" i="30" s="1"/>
  <c r="AR578" i="30"/>
  <c r="AN578" i="30"/>
  <c r="AO578" i="30"/>
  <c r="Z578" i="30"/>
  <c r="AL578" i="30"/>
  <c r="AM578" i="30"/>
  <c r="AG578" i="30"/>
  <c r="AQ578" i="30"/>
  <c r="AP578" i="30"/>
  <c r="D578" i="30" l="1"/>
  <c r="AE578" i="30"/>
  <c r="AA578" i="30"/>
  <c r="AD578" i="30"/>
  <c r="AF578" i="30"/>
  <c r="AI578" i="30"/>
  <c r="AT578" i="30" s="1"/>
  <c r="AH578" i="30"/>
  <c r="X578" i="30" l="1"/>
  <c r="E578" i="30" l="1"/>
  <c r="H578" i="30"/>
  <c r="F578" i="30"/>
  <c r="Y188" i="30" l="1"/>
  <c r="AC188" i="30" s="1"/>
  <c r="Y187" i="30"/>
  <c r="AC187" i="30" s="1"/>
  <c r="Y186" i="30"/>
  <c r="AC186" i="30" s="1"/>
  <c r="Y185" i="30"/>
  <c r="AC185" i="30" s="1"/>
  <c r="Y184" i="30"/>
  <c r="AC184" i="30" s="1"/>
  <c r="Y183" i="30"/>
  <c r="AC183" i="30" s="1"/>
  <c r="Y182" i="30"/>
  <c r="AC182" i="30" s="1"/>
  <c r="F182" i="30"/>
  <c r="Y181" i="30"/>
  <c r="AC181" i="30" s="1"/>
  <c r="F181" i="30"/>
  <c r="Y180" i="30"/>
  <c r="AC180" i="30" s="1"/>
  <c r="Y179" i="30"/>
  <c r="AC179" i="30" s="1"/>
  <c r="Y178" i="30"/>
  <c r="AC178" i="30" s="1"/>
  <c r="Y177" i="30"/>
  <c r="AC177" i="30" s="1"/>
  <c r="Y176" i="30"/>
  <c r="AC176" i="30" s="1"/>
  <c r="Y175" i="30"/>
  <c r="AC175" i="30" s="1"/>
  <c r="F175" i="30"/>
  <c r="Y174" i="30"/>
  <c r="AC174" i="30" s="1"/>
  <c r="F174" i="30"/>
  <c r="Y173" i="30"/>
  <c r="AC173" i="30" s="1"/>
  <c r="F173" i="30"/>
  <c r="Y172" i="30"/>
  <c r="AC172" i="30" s="1"/>
  <c r="F172" i="30"/>
  <c r="Y171" i="30"/>
  <c r="AC171" i="30" s="1"/>
  <c r="F171" i="30"/>
  <c r="Y170" i="30"/>
  <c r="AC170" i="30" s="1"/>
  <c r="F170" i="30"/>
  <c r="AM174" i="30" l="1"/>
  <c r="AJ174" i="30"/>
  <c r="AK174" i="30" s="1"/>
  <c r="AL174" i="30"/>
  <c r="AB174" i="30"/>
  <c r="AN174" i="30"/>
  <c r="AR174" i="30"/>
  <c r="AQ174" i="30"/>
  <c r="AP174" i="30"/>
  <c r="Z174" i="30"/>
  <c r="AO174" i="30"/>
  <c r="AG174" i="30"/>
  <c r="AO177" i="30"/>
  <c r="AG177" i="30"/>
  <c r="AL177" i="30"/>
  <c r="AN177" i="30"/>
  <c r="AM177" i="30"/>
  <c r="AR177" i="30"/>
  <c r="AJ177" i="30"/>
  <c r="AK177" i="30" s="1"/>
  <c r="AB177" i="30"/>
  <c r="AQ177" i="30"/>
  <c r="AP177" i="30"/>
  <c r="Z177" i="30"/>
  <c r="AQ172" i="30"/>
  <c r="AP172" i="30"/>
  <c r="Z172" i="30"/>
  <c r="AN172" i="30"/>
  <c r="AO172" i="30"/>
  <c r="AG172" i="30"/>
  <c r="AH172" i="30" s="1"/>
  <c r="AI172" i="30" s="1"/>
  <c r="AT172" i="30" s="1"/>
  <c r="AM172" i="30"/>
  <c r="AJ172" i="30"/>
  <c r="AK172" i="30" s="1"/>
  <c r="AL172" i="30"/>
  <c r="AR172" i="30"/>
  <c r="AB172" i="30"/>
  <c r="AM178" i="30"/>
  <c r="AJ178" i="30"/>
  <c r="AK178" i="30" s="1"/>
  <c r="AL178" i="30"/>
  <c r="AR178" i="30"/>
  <c r="AB178" i="30"/>
  <c r="AQ178" i="30"/>
  <c r="AN178" i="30"/>
  <c r="AP178" i="30"/>
  <c r="Z178" i="30"/>
  <c r="AO178" i="30"/>
  <c r="AG178" i="30"/>
  <c r="AO181" i="30"/>
  <c r="AG181" i="30"/>
  <c r="AL181" i="30"/>
  <c r="AN181" i="30"/>
  <c r="AM181" i="30"/>
  <c r="AR181" i="30"/>
  <c r="AJ181" i="30"/>
  <c r="AK181" i="30" s="1"/>
  <c r="AB181" i="30"/>
  <c r="AP181" i="30"/>
  <c r="Z181" i="30"/>
  <c r="AQ181" i="30"/>
  <c r="Z171" i="30"/>
  <c r="AR171" i="30"/>
  <c r="AJ171" i="30"/>
  <c r="AK171" i="30" s="1"/>
  <c r="AB171" i="30"/>
  <c r="AQ171" i="30"/>
  <c r="AP171" i="30"/>
  <c r="AO171" i="30"/>
  <c r="AG171" i="30"/>
  <c r="AH171" i="30" s="1"/>
  <c r="AI171" i="30" s="1"/>
  <c r="AT171" i="30" s="1"/>
  <c r="AL171" i="30"/>
  <c r="AN171" i="30"/>
  <c r="AM171" i="30"/>
  <c r="AO186" i="30"/>
  <c r="AG186" i="30"/>
  <c r="AN186" i="30"/>
  <c r="AM186" i="30"/>
  <c r="AL186" i="30"/>
  <c r="AP186" i="30"/>
  <c r="Z186" i="30"/>
  <c r="AR186" i="30"/>
  <c r="AJ186" i="30"/>
  <c r="AK186" i="30" s="1"/>
  <c r="AB186" i="30"/>
  <c r="AQ186" i="30"/>
  <c r="AP175" i="30"/>
  <c r="Z175" i="30"/>
  <c r="AR175" i="30"/>
  <c r="AJ175" i="30"/>
  <c r="AK175" i="30" s="1"/>
  <c r="AB175" i="30"/>
  <c r="AQ175" i="30"/>
  <c r="AO175" i="30"/>
  <c r="AG175" i="30"/>
  <c r="AN175" i="30"/>
  <c r="AL175" i="30"/>
  <c r="AM175" i="30"/>
  <c r="AM187" i="30"/>
  <c r="AL187" i="30"/>
  <c r="AR187" i="30"/>
  <c r="AJ187" i="30"/>
  <c r="AK187" i="30" s="1"/>
  <c r="AB187" i="30"/>
  <c r="AQ187" i="30"/>
  <c r="AP187" i="30"/>
  <c r="Z187" i="30"/>
  <c r="AO187" i="30"/>
  <c r="AG187" i="30"/>
  <c r="AN187" i="30"/>
  <c r="AN182" i="30"/>
  <c r="AM182" i="30"/>
  <c r="AL182" i="30"/>
  <c r="AR182" i="30"/>
  <c r="AJ182" i="30"/>
  <c r="AK182" i="30" s="1"/>
  <c r="AB182" i="30"/>
  <c r="AG182" i="30"/>
  <c r="AQ182" i="30"/>
  <c r="AO182" i="30"/>
  <c r="AP182" i="30"/>
  <c r="Z182" i="30"/>
  <c r="AM170" i="30"/>
  <c r="AL170" i="30"/>
  <c r="AB170" i="30"/>
  <c r="AJ170" i="30"/>
  <c r="AK170" i="30" s="1"/>
  <c r="AR170" i="30"/>
  <c r="AQ170" i="30"/>
  <c r="AN170" i="30"/>
  <c r="AP170" i="30"/>
  <c r="Z170" i="30"/>
  <c r="AO170" i="30"/>
  <c r="AG170" i="30"/>
  <c r="AH170" i="30" s="1"/>
  <c r="AI170" i="30" s="1"/>
  <c r="AT170" i="30" s="1"/>
  <c r="Z184" i="30"/>
  <c r="AR184" i="30"/>
  <c r="AJ184" i="30"/>
  <c r="AK184" i="30" s="1"/>
  <c r="AB184" i="30"/>
  <c r="AQ184" i="30"/>
  <c r="AP184" i="30"/>
  <c r="AO184" i="30"/>
  <c r="AG184" i="30"/>
  <c r="AL184" i="30"/>
  <c r="AN184" i="30"/>
  <c r="AM184" i="30"/>
  <c r="AM183" i="30"/>
  <c r="AL183" i="30"/>
  <c r="AR183" i="30"/>
  <c r="AJ183" i="30"/>
  <c r="AK183" i="30" s="1"/>
  <c r="AB183" i="30"/>
  <c r="AQ183" i="30"/>
  <c r="AN183" i="30"/>
  <c r="AP183" i="30"/>
  <c r="Z183" i="30"/>
  <c r="AO183" i="30"/>
  <c r="AG183" i="30"/>
  <c r="AO173" i="30"/>
  <c r="AG173" i="30"/>
  <c r="AH173" i="30" s="1"/>
  <c r="AI173" i="30" s="1"/>
  <c r="AT173" i="30" s="1"/>
  <c r="AN173" i="30"/>
  <c r="AP173" i="30"/>
  <c r="AM173" i="30"/>
  <c r="AL173" i="30"/>
  <c r="AR173" i="30"/>
  <c r="AJ173" i="30"/>
  <c r="AK173" i="30" s="1"/>
  <c r="AB173" i="30"/>
  <c r="AQ173" i="30"/>
  <c r="Z173" i="30"/>
  <c r="AQ176" i="30"/>
  <c r="AN176" i="30"/>
  <c r="AP176" i="30"/>
  <c r="Z176" i="30"/>
  <c r="AO176" i="30"/>
  <c r="AG176" i="30"/>
  <c r="AM176" i="30"/>
  <c r="AL176" i="30"/>
  <c r="AJ176" i="30"/>
  <c r="AK176" i="30" s="1"/>
  <c r="AR176" i="30"/>
  <c r="AB176" i="30"/>
  <c r="AR179" i="30"/>
  <c r="AJ179" i="30"/>
  <c r="AK179" i="30" s="1"/>
  <c r="AB179" i="30"/>
  <c r="Z179" i="30"/>
  <c r="AQ179" i="30"/>
  <c r="AP179" i="30"/>
  <c r="AO179" i="30"/>
  <c r="AG179" i="30"/>
  <c r="AL179" i="30"/>
  <c r="AN179" i="30"/>
  <c r="AM179" i="30"/>
  <c r="AQ180" i="30"/>
  <c r="AP180" i="30"/>
  <c r="Z180" i="30"/>
  <c r="AO180" i="30"/>
  <c r="AG180" i="30"/>
  <c r="AN180" i="30"/>
  <c r="AM180" i="30"/>
  <c r="AJ180" i="30"/>
  <c r="AK180" i="30" s="1"/>
  <c r="AL180" i="30"/>
  <c r="AB180" i="30"/>
  <c r="AR180" i="30"/>
  <c r="AQ185" i="30"/>
  <c r="AP185" i="30"/>
  <c r="Z185" i="30"/>
  <c r="AO185" i="30"/>
  <c r="AG185" i="30"/>
  <c r="AN185" i="30"/>
  <c r="AM185" i="30"/>
  <c r="AR185" i="30"/>
  <c r="AB185" i="30"/>
  <c r="AL185" i="30"/>
  <c r="AJ185" i="30"/>
  <c r="AK185" i="30" s="1"/>
  <c r="AR188" i="30"/>
  <c r="AJ188" i="30"/>
  <c r="AK188" i="30" s="1"/>
  <c r="AB188" i="30"/>
  <c r="AQ188" i="30"/>
  <c r="AP188" i="30"/>
  <c r="Z188" i="30"/>
  <c r="AO188" i="30"/>
  <c r="AG188" i="30"/>
  <c r="AN188" i="30"/>
  <c r="AM188" i="30"/>
  <c r="AL188" i="30"/>
  <c r="D179" i="30" l="1"/>
  <c r="AA179" i="30"/>
  <c r="AF179" i="30"/>
  <c r="AE179" i="30"/>
  <c r="AD179" i="30"/>
  <c r="AI183" i="30"/>
  <c r="AT183" i="30" s="1"/>
  <c r="AH183" i="30"/>
  <c r="AH181" i="30"/>
  <c r="AI181" i="30"/>
  <c r="AE178" i="30"/>
  <c r="AD178" i="30"/>
  <c r="D178" i="30"/>
  <c r="AA178" i="30"/>
  <c r="AF178" i="30"/>
  <c r="AI188" i="30"/>
  <c r="AT188" i="30" s="1"/>
  <c r="AH188" i="30"/>
  <c r="AI180" i="30"/>
  <c r="AT180" i="30" s="1"/>
  <c r="AH180" i="30"/>
  <c r="AH179" i="30"/>
  <c r="AI179" i="30"/>
  <c r="AT179" i="30" s="1"/>
  <c r="AA176" i="30"/>
  <c r="AF176" i="30"/>
  <c r="AE176" i="30"/>
  <c r="D176" i="30"/>
  <c r="AD176" i="30"/>
  <c r="D184" i="30"/>
  <c r="AA184" i="30"/>
  <c r="AF184" i="30"/>
  <c r="AE184" i="30"/>
  <c r="AD184" i="30"/>
  <c r="AE187" i="30"/>
  <c r="AD187" i="30"/>
  <c r="D187" i="30"/>
  <c r="AA187" i="30"/>
  <c r="AF187" i="30"/>
  <c r="AI175" i="30"/>
  <c r="AT175" i="30" s="1"/>
  <c r="AH175" i="30"/>
  <c r="AH177" i="30"/>
  <c r="AI177" i="30"/>
  <c r="AT177" i="30" s="1"/>
  <c r="AD173" i="30"/>
  <c r="AF173" i="30"/>
  <c r="AE173" i="30"/>
  <c r="D173" i="30"/>
  <c r="AA173" i="30"/>
  <c r="AA185" i="30"/>
  <c r="AF185" i="30"/>
  <c r="AE185" i="30"/>
  <c r="AD185" i="30"/>
  <c r="D185" i="30"/>
  <c r="AF186" i="30"/>
  <c r="AE186" i="30"/>
  <c r="AD186" i="30"/>
  <c r="D186" i="30"/>
  <c r="AA186" i="30"/>
  <c r="AH186" i="30"/>
  <c r="AI186" i="30"/>
  <c r="AT186" i="30" s="1"/>
  <c r="AF181" i="30"/>
  <c r="AE181" i="30"/>
  <c r="AD181" i="30"/>
  <c r="D181" i="30"/>
  <c r="AA181" i="30"/>
  <c r="AI178" i="30"/>
  <c r="AT178" i="30" s="1"/>
  <c r="AH178" i="30"/>
  <c r="AE174" i="30"/>
  <c r="AD174" i="30"/>
  <c r="D174" i="30"/>
  <c r="AA174" i="30"/>
  <c r="AF174" i="30"/>
  <c r="AI185" i="30"/>
  <c r="AT185" i="30" s="1"/>
  <c r="AH185" i="30"/>
  <c r="AI176" i="30"/>
  <c r="AT176" i="30" s="1"/>
  <c r="AH176" i="30"/>
  <c r="D171" i="30"/>
  <c r="AA171" i="30"/>
  <c r="AF171" i="30"/>
  <c r="AD171" i="30"/>
  <c r="AE171" i="30"/>
  <c r="AF177" i="30"/>
  <c r="AD177" i="30"/>
  <c r="AE177" i="30"/>
  <c r="D177" i="30"/>
  <c r="AA177" i="30"/>
  <c r="AI174" i="30"/>
  <c r="AT174" i="30" s="1"/>
  <c r="AH174" i="30"/>
  <c r="AA180" i="30"/>
  <c r="AF180" i="30"/>
  <c r="AE180" i="30"/>
  <c r="AD180" i="30"/>
  <c r="D180" i="30"/>
  <c r="AI182" i="30"/>
  <c r="AH182" i="30"/>
  <c r="AI187" i="30"/>
  <c r="AT187" i="30" s="1"/>
  <c r="AH187" i="30"/>
  <c r="D175" i="30"/>
  <c r="AA175" i="30"/>
  <c r="AF175" i="30"/>
  <c r="AD175" i="30"/>
  <c r="AE175" i="30"/>
  <c r="D188" i="30"/>
  <c r="AA188" i="30"/>
  <c r="AD188" i="30"/>
  <c r="AF188" i="30"/>
  <c r="AE188" i="30"/>
  <c r="AE183" i="30"/>
  <c r="AD183" i="30"/>
  <c r="D183" i="30"/>
  <c r="AA183" i="30"/>
  <c r="AF183" i="30"/>
  <c r="AH184" i="30"/>
  <c r="AI184" i="30"/>
  <c r="AT184" i="30" s="1"/>
  <c r="AE170" i="30"/>
  <c r="D170" i="30"/>
  <c r="AD170" i="30"/>
  <c r="AF170" i="30"/>
  <c r="AA170" i="30"/>
  <c r="AF182" i="30"/>
  <c r="AE182" i="30"/>
  <c r="AD182" i="30"/>
  <c r="D182" i="30"/>
  <c r="AA182" i="30"/>
  <c r="AA172" i="30"/>
  <c r="AF172" i="30"/>
  <c r="AE172" i="30"/>
  <c r="AD172" i="30"/>
  <c r="D172" i="30"/>
  <c r="X188" i="30" l="1"/>
  <c r="X186" i="30"/>
  <c r="X185" i="30"/>
  <c r="X170" i="30"/>
  <c r="X177" i="30"/>
  <c r="X178" i="30"/>
  <c r="X179" i="30"/>
  <c r="X172" i="30"/>
  <c r="X180" i="30"/>
  <c r="X173" i="30"/>
  <c r="X181" i="30"/>
  <c r="X174" i="30"/>
  <c r="X182" i="30"/>
  <c r="X175" i="30"/>
  <c r="X183" i="30"/>
  <c r="X176" i="30"/>
  <c r="X184" i="30"/>
  <c r="X187" i="30"/>
  <c r="H182" i="30" l="1"/>
  <c r="E182" i="30"/>
  <c r="H172" i="30"/>
  <c r="E172" i="30"/>
  <c r="H177" i="30"/>
  <c r="F177" i="30"/>
  <c r="E177" i="30"/>
  <c r="H186" i="30"/>
  <c r="F186" i="30"/>
  <c r="E186" i="30"/>
  <c r="H187" i="30"/>
  <c r="F187" i="30"/>
  <c r="E187" i="30"/>
  <c r="H174" i="30"/>
  <c r="E174" i="30"/>
  <c r="H170" i="30"/>
  <c r="E170" i="30"/>
  <c r="E184" i="30"/>
  <c r="F184" i="30"/>
  <c r="H184" i="30"/>
  <c r="F179" i="30"/>
  <c r="E179" i="30"/>
  <c r="H179" i="30"/>
  <c r="E188" i="30"/>
  <c r="F188" i="30"/>
  <c r="H188" i="30"/>
  <c r="H176" i="30"/>
  <c r="E176" i="30"/>
  <c r="F176" i="30"/>
  <c r="H181" i="30"/>
  <c r="E181" i="30"/>
  <c r="H173" i="30"/>
  <c r="E173" i="30"/>
  <c r="H183" i="30"/>
  <c r="F183" i="30"/>
  <c r="E183" i="30"/>
  <c r="H178" i="30"/>
  <c r="F178" i="30"/>
  <c r="E178" i="30"/>
  <c r="E175" i="30"/>
  <c r="H175" i="30"/>
  <c r="H185" i="30"/>
  <c r="E185" i="30"/>
  <c r="F185" i="30"/>
  <c r="H180" i="30"/>
  <c r="E180" i="30"/>
  <c r="F180" i="30"/>
  <c r="X171" i="30"/>
  <c r="E171" i="30" l="1"/>
  <c r="H171" i="30"/>
  <c r="FL58" i="17" l="1"/>
  <c r="FK58" i="17"/>
  <c r="FI58" i="17"/>
  <c r="EW58" i="17"/>
  <c r="ET58" i="17"/>
  <c r="EV58" i="17" s="1"/>
  <c r="EM58" i="17"/>
  <c r="EJ58" i="17"/>
  <c r="DZ58" i="17"/>
  <c r="DW58" i="17"/>
  <c r="DS58" i="17"/>
  <c r="DR58" i="17"/>
  <c r="DQ58" i="17"/>
  <c r="DP58" i="17"/>
  <c r="DO58" i="17"/>
  <c r="DN58" i="17"/>
  <c r="DM58" i="17"/>
  <c r="DL58" i="17"/>
  <c r="DK58" i="17"/>
  <c r="DJ58" i="17"/>
  <c r="DB58" i="17"/>
  <c r="CY58" i="17"/>
  <c r="DA58" i="17" s="1"/>
  <c r="CU58" i="17"/>
  <c r="CT58" i="17"/>
  <c r="CS58" i="17"/>
  <c r="CR58" i="17"/>
  <c r="CQ58" i="17"/>
  <c r="CP58" i="17"/>
  <c r="CO58" i="17"/>
  <c r="CN58" i="17"/>
  <c r="CM58" i="17"/>
  <c r="CD58" i="17"/>
  <c r="BY58" i="17"/>
  <c r="BX58" i="17"/>
  <c r="BN58" i="17"/>
  <c r="BM58" i="17"/>
  <c r="BL58" i="17"/>
  <c r="BK58" i="17"/>
  <c r="BJ58" i="17"/>
  <c r="BI58" i="17"/>
  <c r="BF58" i="17"/>
  <c r="BC58" i="17"/>
  <c r="BE58" i="17" s="1"/>
  <c r="AV58" i="17"/>
  <c r="AU58" i="17"/>
  <c r="FM58" i="17" l="1"/>
  <c r="FN58" i="17" s="1"/>
  <c r="EA58" i="17"/>
  <c r="EB58" i="17" s="1"/>
  <c r="CA58" i="17"/>
  <c r="CE58" i="17" s="1"/>
  <c r="CF58" i="17" s="1"/>
  <c r="BG58" i="17"/>
  <c r="BH58" i="17" s="1"/>
  <c r="BO58" i="17"/>
  <c r="BV58" i="17"/>
  <c r="BP58" i="17"/>
  <c r="BS58" i="17"/>
  <c r="EX58" i="17"/>
  <c r="EY58" i="17" s="1"/>
  <c r="BW58" i="17"/>
  <c r="EN58" i="17"/>
  <c r="EO58" i="17" s="1"/>
  <c r="DC58" i="17"/>
  <c r="BT58" i="17"/>
  <c r="BU58" i="17"/>
  <c r="EL58" i="17"/>
  <c r="DY58" i="17"/>
  <c r="BQ58" i="17"/>
  <c r="BR58" i="17"/>
  <c r="CC58" i="17" l="1"/>
  <c r="A58" i="17"/>
  <c r="DD58" i="17"/>
  <c r="X1460" i="30" l="1"/>
  <c r="X1461" i="30"/>
  <c r="X1462" i="30"/>
  <c r="X1463" i="30"/>
  <c r="X1464" i="30"/>
  <c r="X1459" i="30"/>
  <c r="X1453" i="30"/>
  <c r="X1454" i="30"/>
  <c r="X1455" i="30"/>
  <c r="X1456" i="30"/>
  <c r="X1457" i="30"/>
  <c r="X1458" i="30"/>
  <c r="X1508" i="30" l="1"/>
  <c r="F1497" i="30"/>
  <c r="F1498" i="30"/>
  <c r="F1499" i="30"/>
  <c r="F1500" i="30"/>
  <c r="F1501" i="30"/>
  <c r="F1502" i="30"/>
  <c r="F1503" i="30"/>
  <c r="F1504" i="30"/>
  <c r="F1505" i="30"/>
  <c r="F1506" i="30"/>
  <c r="F1507" i="30"/>
  <c r="F1508" i="30"/>
  <c r="X1504" i="30" l="1"/>
  <c r="H1504" i="30" s="1"/>
  <c r="X1507" i="30"/>
  <c r="H1507" i="30" s="1"/>
  <c r="X1497" i="30"/>
  <c r="X1506" i="30"/>
  <c r="H1506" i="30" s="1"/>
  <c r="X1498" i="30"/>
  <c r="H1498" i="30" s="1"/>
  <c r="E1508" i="30"/>
  <c r="Y1508" i="30" s="1"/>
  <c r="H1508" i="30"/>
  <c r="X1505" i="30"/>
  <c r="E1505" i="30" s="1"/>
  <c r="Y1505" i="30" s="1"/>
  <c r="X1500" i="30"/>
  <c r="AC1508" i="30" l="1"/>
  <c r="AQ1508" i="30" s="1"/>
  <c r="AC1505" i="30"/>
  <c r="AR1505" i="30" s="1"/>
  <c r="X1503" i="30"/>
  <c r="H1503" i="30" s="1"/>
  <c r="X1502" i="30"/>
  <c r="H1502" i="30" s="1"/>
  <c r="X1501" i="30"/>
  <c r="H1501" i="30" s="1"/>
  <c r="E1498" i="30"/>
  <c r="Y1498" i="30" s="1"/>
  <c r="X1499" i="30"/>
  <c r="E1507" i="30"/>
  <c r="Y1507" i="30" s="1"/>
  <c r="E1504" i="30"/>
  <c r="Y1504" i="30" s="1"/>
  <c r="E1506" i="30"/>
  <c r="Y1506" i="30" s="1"/>
  <c r="H1505" i="30"/>
  <c r="H1500" i="30"/>
  <c r="E1500" i="30"/>
  <c r="Y1500" i="30" s="1"/>
  <c r="AC1500" i="30" s="1"/>
  <c r="H1497" i="30"/>
  <c r="E1497" i="30"/>
  <c r="Y1497" i="30" s="1"/>
  <c r="AC1497" i="30" s="1"/>
  <c r="AO1508" i="30" l="1"/>
  <c r="AB1505" i="30"/>
  <c r="AE1505" i="30" s="1"/>
  <c r="AG1505" i="30"/>
  <c r="AH1505" i="30" s="1"/>
  <c r="AI1505" i="30" s="1"/>
  <c r="AR1508" i="30"/>
  <c r="AL1508" i="30"/>
  <c r="AM1508" i="30"/>
  <c r="AG1508" i="30"/>
  <c r="AH1508" i="30" s="1"/>
  <c r="AI1508" i="30" s="1"/>
  <c r="AJ1505" i="30"/>
  <c r="AK1505" i="30" s="1"/>
  <c r="AJ1508" i="30"/>
  <c r="AK1508" i="30" s="1"/>
  <c r="AN1508" i="30"/>
  <c r="AN1505" i="30"/>
  <c r="AB1508" i="30"/>
  <c r="AE1508" i="30" s="1"/>
  <c r="AL1505" i="30"/>
  <c r="Z1508" i="30"/>
  <c r="AP1505" i="30"/>
  <c r="AM1505" i="30"/>
  <c r="Z1505" i="30"/>
  <c r="AP1508" i="30"/>
  <c r="AC1504" i="30"/>
  <c r="AP1504" i="30" s="1"/>
  <c r="AC1506" i="30"/>
  <c r="AG1506" i="30" s="1"/>
  <c r="AH1506" i="30" s="1"/>
  <c r="AI1506" i="30" s="1"/>
  <c r="AQ1505" i="30"/>
  <c r="AC1507" i="30"/>
  <c r="AG1507" i="30" s="1"/>
  <c r="AH1507" i="30" s="1"/>
  <c r="AI1507" i="30" s="1"/>
  <c r="AO1505" i="30"/>
  <c r="AC1498" i="30"/>
  <c r="AR1498" i="30" s="1"/>
  <c r="AB1497" i="30"/>
  <c r="AA1497" i="30" s="1"/>
  <c r="E1503" i="30"/>
  <c r="Y1503" i="30" s="1"/>
  <c r="E1501" i="30"/>
  <c r="Y1501" i="30" s="1"/>
  <c r="E1502" i="30"/>
  <c r="Y1502" i="30" s="1"/>
  <c r="H1499" i="30"/>
  <c r="E1499" i="30"/>
  <c r="Y1499" i="30" s="1"/>
  <c r="AC1499" i="30" s="1"/>
  <c r="AJ1497" i="30"/>
  <c r="AK1497" i="30" s="1"/>
  <c r="AN1497" i="30"/>
  <c r="AQ1497" i="30"/>
  <c r="AG1500" i="30"/>
  <c r="AH1500" i="30" s="1"/>
  <c r="AI1500" i="30" s="1"/>
  <c r="Z1500" i="30"/>
  <c r="AJ1500" i="30"/>
  <c r="AK1500" i="30" s="1"/>
  <c r="AP1500" i="30"/>
  <c r="AM1500" i="30"/>
  <c r="AQ1500" i="30"/>
  <c r="AB1500" i="30"/>
  <c r="AN1500" i="30"/>
  <c r="AR1500" i="30"/>
  <c r="AL1500" i="30"/>
  <c r="AO1500" i="30"/>
  <c r="AD1508" i="30" l="1"/>
  <c r="D1505" i="30"/>
  <c r="AA1505" i="30"/>
  <c r="AF1505" i="30"/>
  <c r="AD1505" i="30"/>
  <c r="AB1498" i="30"/>
  <c r="AA1498" i="30" s="1"/>
  <c r="AQ1498" i="30"/>
  <c r="AF1508" i="30"/>
  <c r="D1508" i="30"/>
  <c r="AA1508" i="30"/>
  <c r="AL1504" i="30"/>
  <c r="AL1498" i="30"/>
  <c r="AO1504" i="30"/>
  <c r="AQ1504" i="30"/>
  <c r="AM1498" i="30"/>
  <c r="AJ1506" i="30"/>
  <c r="AK1506" i="30" s="1"/>
  <c r="AG1498" i="30"/>
  <c r="AH1498" i="30" s="1"/>
  <c r="AI1498" i="30" s="1"/>
  <c r="AM1506" i="30"/>
  <c r="AB1504" i="30"/>
  <c r="AF1504" i="30" s="1"/>
  <c r="AQ1506" i="30"/>
  <c r="AO1498" i="30"/>
  <c r="AN1506" i="30"/>
  <c r="AB1506" i="30"/>
  <c r="AF1506" i="30" s="1"/>
  <c r="AR1506" i="30"/>
  <c r="AN1504" i="30"/>
  <c r="AJ1498" i="30"/>
  <c r="AK1498" i="30" s="1"/>
  <c r="AR1504" i="30"/>
  <c r="Z1498" i="30"/>
  <c r="AJ1507" i="30"/>
  <c r="AK1507" i="30" s="1"/>
  <c r="AB1507" i="30"/>
  <c r="AE1507" i="30" s="1"/>
  <c r="AR1507" i="30"/>
  <c r="AQ1507" i="30"/>
  <c r="AP1506" i="30"/>
  <c r="AL1506" i="30"/>
  <c r="AL1507" i="30"/>
  <c r="AJ1504" i="30"/>
  <c r="AK1504" i="30" s="1"/>
  <c r="AM1504" i="30"/>
  <c r="AN1498" i="30"/>
  <c r="AO1506" i="30"/>
  <c r="Z1507" i="30"/>
  <c r="AO1507" i="30"/>
  <c r="AM1507" i="30"/>
  <c r="AC1503" i="30"/>
  <c r="AJ1503" i="30" s="1"/>
  <c r="AK1503" i="30" s="1"/>
  <c r="AN1507" i="30"/>
  <c r="Z1506" i="30"/>
  <c r="AC1502" i="30"/>
  <c r="AP1502" i="30" s="1"/>
  <c r="AC1501" i="30"/>
  <c r="AQ1501" i="30" s="1"/>
  <c r="AP1507" i="30"/>
  <c r="AG1504" i="30"/>
  <c r="AH1504" i="30" s="1"/>
  <c r="AI1504" i="30" s="1"/>
  <c r="Z1504" i="30"/>
  <c r="AP1498" i="30"/>
  <c r="AG1497" i="30"/>
  <c r="AH1497" i="30" s="1"/>
  <c r="AI1497" i="30" s="1"/>
  <c r="AL1497" i="30"/>
  <c r="AO1497" i="30"/>
  <c r="AM1497" i="30"/>
  <c r="AR1497" i="30"/>
  <c r="Z1497" i="30"/>
  <c r="AP1497" i="30"/>
  <c r="AB1499" i="30"/>
  <c r="AR1499" i="30"/>
  <c r="AQ1499" i="30"/>
  <c r="AM1499" i="30"/>
  <c r="AJ1499" i="30"/>
  <c r="AK1499" i="30" s="1"/>
  <c r="AO1499" i="30"/>
  <c r="Z1499" i="30"/>
  <c r="AN1499" i="30"/>
  <c r="AG1499" i="30"/>
  <c r="AH1499" i="30" s="1"/>
  <c r="AI1499" i="30" s="1"/>
  <c r="AL1499" i="30"/>
  <c r="AP1499" i="30"/>
  <c r="AE1500" i="30"/>
  <c r="D1500" i="30"/>
  <c r="AF1500" i="30"/>
  <c r="AA1500" i="30"/>
  <c r="AD1500" i="30"/>
  <c r="D1498" i="30" l="1"/>
  <c r="AF1498" i="30"/>
  <c r="AE1498" i="30"/>
  <c r="AD1498" i="30"/>
  <c r="AE1504" i="30"/>
  <c r="AD1504" i="30"/>
  <c r="AR1501" i="30"/>
  <c r="AE1506" i="30"/>
  <c r="AD1507" i="30"/>
  <c r="AD1506" i="30"/>
  <c r="AB1501" i="30"/>
  <c r="AD1501" i="30" s="1"/>
  <c r="AJ1501" i="30"/>
  <c r="AK1501" i="30" s="1"/>
  <c r="AN1501" i="30"/>
  <c r="AA1507" i="30"/>
  <c r="AA1504" i="30"/>
  <c r="AM1501" i="30"/>
  <c r="AO1501" i="30"/>
  <c r="D1507" i="30"/>
  <c r="AF1507" i="30"/>
  <c r="D1504" i="30"/>
  <c r="AP1501" i="30"/>
  <c r="AG1501" i="30"/>
  <c r="AH1501" i="30" s="1"/>
  <c r="AI1501" i="30" s="1"/>
  <c r="AA1506" i="30"/>
  <c r="D1506" i="30"/>
  <c r="Z1501" i="30"/>
  <c r="AL1501" i="30"/>
  <c r="AN1503" i="30"/>
  <c r="AM1503" i="30"/>
  <c r="AB1503" i="30"/>
  <c r="AA1503" i="30" s="1"/>
  <c r="AP1503" i="30"/>
  <c r="AG1503" i="30"/>
  <c r="AH1503" i="30" s="1"/>
  <c r="AI1503" i="30" s="1"/>
  <c r="AL1503" i="30"/>
  <c r="AB1502" i="30"/>
  <c r="AA1502" i="30" s="1"/>
  <c r="AM1502" i="30"/>
  <c r="AN1502" i="30"/>
  <c r="AO1502" i="30"/>
  <c r="AJ1502" i="30"/>
  <c r="AK1502" i="30" s="1"/>
  <c r="AL1502" i="30"/>
  <c r="AQ1502" i="30"/>
  <c r="AR1502" i="30"/>
  <c r="Z1502" i="30"/>
  <c r="AG1502" i="30"/>
  <c r="AH1502" i="30" s="1"/>
  <c r="AI1502" i="30" s="1"/>
  <c r="AQ1503" i="30"/>
  <c r="AR1503" i="30"/>
  <c r="AO1503" i="30"/>
  <c r="Z1503" i="30"/>
  <c r="AA1499" i="30"/>
  <c r="AD1499" i="30"/>
  <c r="AF1499" i="30"/>
  <c r="AE1499" i="30"/>
  <c r="D1499" i="30"/>
  <c r="AF1501" i="30" l="1"/>
  <c r="AA1501" i="30"/>
  <c r="AE1501" i="30"/>
  <c r="D1501" i="30"/>
  <c r="D1503" i="30"/>
  <c r="AE1503" i="30"/>
  <c r="AD1503" i="30"/>
  <c r="AD1502" i="30"/>
  <c r="D1502" i="30"/>
  <c r="AF1503" i="30"/>
  <c r="AE1502" i="30"/>
  <c r="AF1502" i="30"/>
  <c r="X674" i="30"/>
  <c r="E674" i="30" s="1"/>
  <c r="Y674" i="30"/>
  <c r="AC674" i="30" s="1"/>
  <c r="F674" i="30"/>
  <c r="H674" i="30" l="1"/>
  <c r="AR674" i="30"/>
  <c r="AJ674" i="30"/>
  <c r="AK674" i="30" s="1"/>
  <c r="AB674" i="30"/>
  <c r="AQ674" i="30"/>
  <c r="AG674" i="30"/>
  <c r="Z674" i="30"/>
  <c r="AP674" i="30"/>
  <c r="AO674" i="30"/>
  <c r="AN674" i="30"/>
  <c r="AM674" i="30"/>
  <c r="AL674" i="30"/>
  <c r="AI674" i="30" l="1"/>
  <c r="AT674" i="30" s="1"/>
  <c r="AH674" i="30"/>
  <c r="D674" i="30"/>
  <c r="AF674" i="30"/>
  <c r="AD674" i="30"/>
  <c r="AA674" i="30"/>
  <c r="AE674" i="30"/>
  <c r="X1452" i="30" l="1"/>
  <c r="X1451" i="30"/>
  <c r="X1450" i="30"/>
  <c r="X1449" i="30"/>
  <c r="X1448" i="30"/>
  <c r="X1447" i="30"/>
  <c r="F673" i="30" l="1"/>
  <c r="Y673" i="30"/>
  <c r="AC673" i="30" s="1"/>
  <c r="AB673" i="30" s="1"/>
  <c r="D673" i="30" l="1"/>
  <c r="AD673" i="30"/>
  <c r="AA673" i="30"/>
  <c r="AE673" i="30"/>
  <c r="AF673" i="30"/>
  <c r="AG673" i="30"/>
  <c r="AQ673" i="30"/>
  <c r="AM673" i="30"/>
  <c r="AR673" i="30"/>
  <c r="AP673" i="30"/>
  <c r="Z673" i="30"/>
  <c r="AO673" i="30"/>
  <c r="AN673" i="30"/>
  <c r="AL673" i="30"/>
  <c r="AJ673" i="30"/>
  <c r="AK673" i="30" s="1"/>
  <c r="AH673" i="30" l="1"/>
  <c r="AI673" i="30"/>
  <c r="AT673" i="30" s="1"/>
  <c r="F665" i="30" l="1"/>
  <c r="Y665" i="30"/>
  <c r="AC665" i="30" s="1"/>
  <c r="F666" i="30"/>
  <c r="Y666" i="30"/>
  <c r="AC666" i="30" s="1"/>
  <c r="F667" i="30"/>
  <c r="Y667" i="30"/>
  <c r="AC667" i="30" s="1"/>
  <c r="F668" i="30"/>
  <c r="Y668" i="30"/>
  <c r="AC668" i="30" s="1"/>
  <c r="F669" i="30"/>
  <c r="Y669" i="30"/>
  <c r="AC669" i="30" s="1"/>
  <c r="F670" i="30"/>
  <c r="Y670" i="30"/>
  <c r="AC670" i="30" s="1"/>
  <c r="AQ670" i="30" s="1"/>
  <c r="F671" i="30"/>
  <c r="Y671" i="30"/>
  <c r="AC671" i="30" s="1"/>
  <c r="F672" i="30"/>
  <c r="Y672" i="30"/>
  <c r="AC672" i="30" s="1"/>
  <c r="AG667" i="30" l="1"/>
  <c r="AH667" i="30" s="1"/>
  <c r="AB667" i="30"/>
  <c r="AA667" i="30" s="1"/>
  <c r="AG671" i="30"/>
  <c r="AH671" i="30" s="1"/>
  <c r="AJ671" i="30"/>
  <c r="AK671" i="30" s="1"/>
  <c r="AL671" i="30"/>
  <c r="AM671" i="30"/>
  <c r="AQ666" i="30"/>
  <c r="AL666" i="30"/>
  <c r="AR667" i="30"/>
  <c r="AN667" i="30"/>
  <c r="AM667" i="30"/>
  <c r="AQ667" i="30"/>
  <c r="AL667" i="30"/>
  <c r="Z667" i="30"/>
  <c r="AJ667" i="30"/>
  <c r="AK667" i="30" s="1"/>
  <c r="AL670" i="30"/>
  <c r="AR671" i="30"/>
  <c r="AB671" i="30"/>
  <c r="D671" i="30" s="1"/>
  <c r="Z671" i="30"/>
  <c r="AQ671" i="30"/>
  <c r="AP671" i="30"/>
  <c r="AN671" i="30"/>
  <c r="AP667" i="30"/>
  <c r="AM672" i="30"/>
  <c r="AN672" i="30"/>
  <c r="Z672" i="30"/>
  <c r="AP672" i="30"/>
  <c r="AQ672" i="30"/>
  <c r="AB672" i="30"/>
  <c r="AL672" i="30"/>
  <c r="AJ672" i="30"/>
  <c r="AK672" i="30" s="1"/>
  <c r="AR672" i="30"/>
  <c r="AO672" i="30"/>
  <c r="AG672" i="30"/>
  <c r="AM668" i="30"/>
  <c r="AN668" i="30"/>
  <c r="AG668" i="30"/>
  <c r="AO668" i="30"/>
  <c r="AQ668" i="30"/>
  <c r="AB668" i="30"/>
  <c r="AJ668" i="30"/>
  <c r="AK668" i="30" s="1"/>
  <c r="AR668" i="30"/>
  <c r="Z668" i="30"/>
  <c r="AP668" i="30"/>
  <c r="AL668" i="30"/>
  <c r="AL669" i="30"/>
  <c r="AM669" i="30"/>
  <c r="AN669" i="30"/>
  <c r="AG669" i="30"/>
  <c r="AO669" i="30"/>
  <c r="Z669" i="30"/>
  <c r="AP669" i="30"/>
  <c r="AJ669" i="30"/>
  <c r="AK669" i="30" s="1"/>
  <c r="AR669" i="30"/>
  <c r="AQ669" i="30"/>
  <c r="AB669" i="30"/>
  <c r="AL665" i="30"/>
  <c r="AM665" i="30"/>
  <c r="AN665" i="30"/>
  <c r="AG665" i="30"/>
  <c r="AO665" i="30"/>
  <c r="Z665" i="30"/>
  <c r="AP665" i="30"/>
  <c r="AQ665" i="30"/>
  <c r="AB665" i="30"/>
  <c r="AJ665" i="30"/>
  <c r="AK665" i="30" s="1"/>
  <c r="AR665" i="30"/>
  <c r="AP666" i="30"/>
  <c r="Z666" i="30"/>
  <c r="AO670" i="30"/>
  <c r="AG670" i="30"/>
  <c r="AO666" i="30"/>
  <c r="AG666" i="30"/>
  <c r="AP670" i="30"/>
  <c r="Z670" i="30"/>
  <c r="AN670" i="30"/>
  <c r="AN666" i="30"/>
  <c r="AM670" i="30"/>
  <c r="AM666" i="30"/>
  <c r="AR670" i="30"/>
  <c r="AJ670" i="30"/>
  <c r="AK670" i="30" s="1"/>
  <c r="AB670" i="30"/>
  <c r="AR666" i="30"/>
  <c r="AJ666" i="30"/>
  <c r="AK666" i="30" s="1"/>
  <c r="AB666" i="30"/>
  <c r="AO671" i="30"/>
  <c r="AO667" i="30"/>
  <c r="AF667" i="30" l="1"/>
  <c r="AI667" i="30"/>
  <c r="AT667" i="30" s="1"/>
  <c r="D667" i="30"/>
  <c r="AE671" i="30"/>
  <c r="AE667" i="30"/>
  <c r="AD667" i="30"/>
  <c r="AI671" i="30"/>
  <c r="AT671" i="30" s="1"/>
  <c r="AF671" i="30"/>
  <c r="AA671" i="30"/>
  <c r="AD671" i="30"/>
  <c r="AD669" i="30"/>
  <c r="AE669" i="30"/>
  <c r="D669" i="30"/>
  <c r="AF669" i="30"/>
  <c r="AA669" i="30"/>
  <c r="AI670" i="30"/>
  <c r="AT670" i="30" s="1"/>
  <c r="AH670" i="30"/>
  <c r="AI672" i="30"/>
  <c r="AT672" i="30" s="1"/>
  <c r="AH672" i="30"/>
  <c r="AA670" i="30"/>
  <c r="D670" i="30"/>
  <c r="AD670" i="30"/>
  <c r="AE670" i="30"/>
  <c r="AF670" i="30"/>
  <c r="AA666" i="30"/>
  <c r="D666" i="30"/>
  <c r="AE666" i="30"/>
  <c r="AF666" i="30"/>
  <c r="AD666" i="30"/>
  <c r="AH669" i="30"/>
  <c r="AI669" i="30"/>
  <c r="AT669" i="30" s="1"/>
  <c r="AE672" i="30"/>
  <c r="AF672" i="30"/>
  <c r="AA672" i="30"/>
  <c r="AD672" i="30"/>
  <c r="D672" i="30"/>
  <c r="AH665" i="30"/>
  <c r="AI665" i="30"/>
  <c r="AT665" i="30" s="1"/>
  <c r="AE668" i="30"/>
  <c r="AF668" i="30"/>
  <c r="AA668" i="30"/>
  <c r="D668" i="30"/>
  <c r="AD668" i="30"/>
  <c r="D665" i="30"/>
  <c r="AE665" i="30"/>
  <c r="AD665" i="30"/>
  <c r="AF665" i="30"/>
  <c r="AA665" i="30"/>
  <c r="AI668" i="30"/>
  <c r="AT668" i="30" s="1"/>
  <c r="AH668" i="30"/>
  <c r="AI666" i="30"/>
  <c r="AT666" i="30" s="1"/>
  <c r="AH666" i="30"/>
  <c r="X661" i="30" l="1"/>
  <c r="X672" i="30" l="1"/>
  <c r="X669" i="30"/>
  <c r="X663" i="30"/>
  <c r="X662" i="30"/>
  <c r="X668" i="30"/>
  <c r="X667" i="30"/>
  <c r="X666" i="30"/>
  <c r="X665" i="30"/>
  <c r="X673" i="30" l="1"/>
  <c r="X664" i="30"/>
  <c r="X670" i="30"/>
  <c r="X671" i="30"/>
  <c r="H672" i="30"/>
  <c r="E672" i="30"/>
  <c r="H666" i="30"/>
  <c r="E666" i="30"/>
  <c r="E665" i="30"/>
  <c r="H665" i="30"/>
  <c r="H668" i="30"/>
  <c r="E668" i="30"/>
  <c r="E667" i="30"/>
  <c r="H667" i="30"/>
  <c r="E669" i="30"/>
  <c r="H669" i="30"/>
  <c r="H670" i="30" l="1"/>
  <c r="E670" i="30"/>
  <c r="E673" i="30"/>
  <c r="H673" i="30"/>
  <c r="E671" i="30"/>
  <c r="H671" i="30"/>
  <c r="X1446" i="30" l="1"/>
  <c r="X1445" i="30"/>
  <c r="X1444" i="30"/>
  <c r="X1443" i="30"/>
  <c r="X1442" i="30"/>
  <c r="X1441" i="30"/>
  <c r="X1440" i="30"/>
  <c r="X1496" i="30" l="1"/>
  <c r="F1454" i="30" l="1"/>
  <c r="F1455" i="30"/>
  <c r="F1458" i="30"/>
  <c r="F1460" i="30"/>
  <c r="F1463" i="30"/>
  <c r="F1449" i="30"/>
  <c r="F1450" i="30"/>
  <c r="F1452" i="30"/>
  <c r="X1435" i="30"/>
  <c r="X1436" i="30"/>
  <c r="F1447" i="30"/>
  <c r="E1462" i="30" l="1"/>
  <c r="Y1462" i="30" s="1"/>
  <c r="AC1462" i="30" s="1"/>
  <c r="AG1462" i="30" s="1"/>
  <c r="AH1462" i="30" s="1"/>
  <c r="AI1462" i="30" s="1"/>
  <c r="H1461" i="30"/>
  <c r="E1454" i="30"/>
  <c r="G1454" i="30" s="1"/>
  <c r="Y1454" i="30" s="1"/>
  <c r="AC1454" i="30" s="1"/>
  <c r="AN1454" i="30" s="1"/>
  <c r="E1450" i="30"/>
  <c r="Y1450" i="30" s="1"/>
  <c r="AC1450" i="30" s="1"/>
  <c r="Z1450" i="30" s="1"/>
  <c r="H1463" i="30"/>
  <c r="E1456" i="30"/>
  <c r="G1456" i="30" s="1"/>
  <c r="Y1456" i="30" s="1"/>
  <c r="AC1456" i="30" s="1"/>
  <c r="AG1456" i="30" s="1"/>
  <c r="AH1456" i="30" s="1"/>
  <c r="AI1456" i="30" s="1"/>
  <c r="E1458" i="30"/>
  <c r="G1458" i="30" s="1"/>
  <c r="Y1458" i="30" s="1"/>
  <c r="AC1458" i="30" s="1"/>
  <c r="AB1458" i="30" s="1"/>
  <c r="E1460" i="30"/>
  <c r="Y1460" i="30" s="1"/>
  <c r="AC1460" i="30" s="1"/>
  <c r="Z1460" i="30" s="1"/>
  <c r="E1455" i="30"/>
  <c r="G1455" i="30" s="1"/>
  <c r="Y1455" i="30" s="1"/>
  <c r="AC1455" i="30" s="1"/>
  <c r="AP1455" i="30" s="1"/>
  <c r="H1459" i="30"/>
  <c r="H1457" i="30"/>
  <c r="F1461" i="30"/>
  <c r="E1457" i="30"/>
  <c r="G1457" i="30" s="1"/>
  <c r="Y1457" i="30" s="1"/>
  <c r="AC1457" i="30" s="1"/>
  <c r="AP1457" i="30" s="1"/>
  <c r="H1449" i="30"/>
  <c r="H1454" i="30"/>
  <c r="E1463" i="30"/>
  <c r="Y1463" i="30" s="1"/>
  <c r="AC1463" i="30" s="1"/>
  <c r="Z1463" i="30" s="1"/>
  <c r="F1457" i="30"/>
  <c r="H1462" i="30"/>
  <c r="H1447" i="30"/>
  <c r="F1462" i="30"/>
  <c r="H1455" i="30"/>
  <c r="H1452" i="30"/>
  <c r="E1461" i="30"/>
  <c r="Y1461" i="30" s="1"/>
  <c r="AC1461" i="30" s="1"/>
  <c r="Z1461" i="30" s="1"/>
  <c r="E1451" i="30"/>
  <c r="Y1451" i="30" s="1"/>
  <c r="AC1451" i="30" s="1"/>
  <c r="AJ1451" i="30" s="1"/>
  <c r="AK1451" i="30" s="1"/>
  <c r="H1450" i="30"/>
  <c r="E1449" i="30"/>
  <c r="Y1449" i="30" s="1"/>
  <c r="AC1449" i="30" s="1"/>
  <c r="AQ1449" i="30" s="1"/>
  <c r="H1458" i="30"/>
  <c r="E1464" i="30"/>
  <c r="Y1464" i="30" s="1"/>
  <c r="AC1464" i="30" s="1"/>
  <c r="AM1464" i="30" s="1"/>
  <c r="E1453" i="30"/>
  <c r="G1453" i="30" s="1"/>
  <c r="Y1453" i="30" s="1"/>
  <c r="AC1453" i="30" s="1"/>
  <c r="AL1453" i="30" s="1"/>
  <c r="H1460" i="30"/>
  <c r="E1459" i="30"/>
  <c r="Y1459" i="30" s="1"/>
  <c r="AC1459" i="30" s="1"/>
  <c r="AJ1459" i="30" s="1"/>
  <c r="AK1459" i="30" s="1"/>
  <c r="E1448" i="30"/>
  <c r="Y1448" i="30" s="1"/>
  <c r="AC1448" i="30" s="1"/>
  <c r="AO1448" i="30" s="1"/>
  <c r="H1464" i="30"/>
  <c r="H1456" i="30"/>
  <c r="F1459" i="30"/>
  <c r="H1453" i="30"/>
  <c r="F1464" i="30"/>
  <c r="F1456" i="30"/>
  <c r="F1453" i="30"/>
  <c r="H1451" i="30"/>
  <c r="E1452" i="30"/>
  <c r="Y1452" i="30" s="1"/>
  <c r="AC1452" i="30" s="1"/>
  <c r="H1448" i="30"/>
  <c r="F1451" i="30"/>
  <c r="F1448" i="30"/>
  <c r="E1447" i="30"/>
  <c r="Y1447" i="30" s="1"/>
  <c r="AC1447" i="30" s="1"/>
  <c r="AR1447" i="30" s="1"/>
  <c r="AM1462" i="30" l="1"/>
  <c r="AR1462" i="30"/>
  <c r="AJ1462" i="30"/>
  <c r="AK1462" i="30" s="1"/>
  <c r="Z1462" i="30"/>
  <c r="AB1462" i="30"/>
  <c r="AA1462" i="30" s="1"/>
  <c r="AQ1462" i="30"/>
  <c r="AN1462" i="30"/>
  <c r="AP1462" i="30"/>
  <c r="AO1462" i="30"/>
  <c r="AL1462" i="30"/>
  <c r="AO1457" i="30"/>
  <c r="Z1458" i="30"/>
  <c r="AO1458" i="30"/>
  <c r="Z1456" i="30"/>
  <c r="AM1454" i="30"/>
  <c r="AN1450" i="30"/>
  <c r="AQ1454" i="30"/>
  <c r="Z1457" i="30"/>
  <c r="AM1456" i="30"/>
  <c r="AP1456" i="30"/>
  <c r="AB1450" i="30"/>
  <c r="AD1450" i="30" s="1"/>
  <c r="AO1463" i="30"/>
  <c r="AO1456" i="30"/>
  <c r="AN1456" i="30"/>
  <c r="AB1456" i="30"/>
  <c r="AD1456" i="30" s="1"/>
  <c r="AO1450" i="30"/>
  <c r="AG1451" i="30"/>
  <c r="AH1451" i="30" s="1"/>
  <c r="AI1451" i="30" s="1"/>
  <c r="AQ1450" i="30"/>
  <c r="AL1458" i="30"/>
  <c r="AG1450" i="30"/>
  <c r="AH1450" i="30" s="1"/>
  <c r="AI1450" i="30" s="1"/>
  <c r="AR1458" i="30"/>
  <c r="AO1461" i="30"/>
  <c r="AL1450" i="30"/>
  <c r="AR1450" i="30"/>
  <c r="AL1451" i="30"/>
  <c r="AJ1450" i="30"/>
  <c r="AK1450" i="30" s="1"/>
  <c r="AJ1454" i="30"/>
  <c r="AK1454" i="30" s="1"/>
  <c r="AQ1458" i="30"/>
  <c r="AP1461" i="30"/>
  <c r="AG1458" i="30"/>
  <c r="AH1458" i="30" s="1"/>
  <c r="AI1458" i="30" s="1"/>
  <c r="AJ1458" i="30"/>
  <c r="AK1458" i="30" s="1"/>
  <c r="AG1463" i="30"/>
  <c r="AH1463" i="30" s="1"/>
  <c r="AI1463" i="30" s="1"/>
  <c r="AG1461" i="30"/>
  <c r="AH1461" i="30" s="1"/>
  <c r="AI1461" i="30" s="1"/>
  <c r="AN1458" i="30"/>
  <c r="AL1461" i="30"/>
  <c r="AM1458" i="30"/>
  <c r="AN1461" i="30"/>
  <c r="AP1454" i="30"/>
  <c r="AR1461" i="30"/>
  <c r="AB1454" i="30"/>
  <c r="AD1454" i="30" s="1"/>
  <c r="AQ1455" i="30"/>
  <c r="Z1454" i="30"/>
  <c r="AO1454" i="30"/>
  <c r="AR1456" i="30"/>
  <c r="AL1454" i="30"/>
  <c r="AG1454" i="30"/>
  <c r="AH1454" i="30" s="1"/>
  <c r="AI1454" i="30" s="1"/>
  <c r="AM1451" i="30"/>
  <c r="AJ1456" i="30"/>
  <c r="AK1456" i="30" s="1"/>
  <c r="AR1454" i="30"/>
  <c r="AQ1463" i="30"/>
  <c r="AR1451" i="30"/>
  <c r="AN1463" i="30"/>
  <c r="AM1463" i="30"/>
  <c r="AG1455" i="30"/>
  <c r="AH1455" i="30" s="1"/>
  <c r="AI1455" i="30" s="1"/>
  <c r="AQ1451" i="30"/>
  <c r="AJ1463" i="30"/>
  <c r="AK1463" i="30" s="1"/>
  <c r="AR1455" i="30"/>
  <c r="AJ1461" i="30"/>
  <c r="AK1461" i="30" s="1"/>
  <c r="AP1451" i="30"/>
  <c r="AB1461" i="30"/>
  <c r="AF1461" i="30" s="1"/>
  <c r="Z1451" i="30"/>
  <c r="AB1463" i="30"/>
  <c r="AA1463" i="30" s="1"/>
  <c r="AB1455" i="30"/>
  <c r="D1455" i="30" s="1"/>
  <c r="AO1451" i="30"/>
  <c r="AP1458" i="30"/>
  <c r="AQ1456" i="30"/>
  <c r="AB1459" i="30"/>
  <c r="D1459" i="30" s="1"/>
  <c r="AQ1461" i="30"/>
  <c r="AQ1460" i="30"/>
  <c r="AN1451" i="30"/>
  <c r="AP1450" i="30"/>
  <c r="AR1463" i="30"/>
  <c r="AL1456" i="30"/>
  <c r="AM1461" i="30"/>
  <c r="AL1460" i="30"/>
  <c r="AR1460" i="30"/>
  <c r="AJ1460" i="30"/>
  <c r="AK1460" i="30" s="1"/>
  <c r="AO1460" i="30"/>
  <c r="AB1451" i="30"/>
  <c r="AF1451" i="30" s="1"/>
  <c r="AP1463" i="30"/>
  <c r="AN1460" i="30"/>
  <c r="AM1455" i="30"/>
  <c r="Z1455" i="30"/>
  <c r="AM1450" i="30"/>
  <c r="AL1455" i="30"/>
  <c r="AP1460" i="30"/>
  <c r="AO1455" i="30"/>
  <c r="AJ1455" i="30"/>
  <c r="AK1455" i="30" s="1"/>
  <c r="AG1460" i="30"/>
  <c r="AH1460" i="30" s="1"/>
  <c r="AI1460" i="30" s="1"/>
  <c r="AN1455" i="30"/>
  <c r="AM1460" i="30"/>
  <c r="AG1457" i="30"/>
  <c r="AH1457" i="30" s="1"/>
  <c r="AI1457" i="30" s="1"/>
  <c r="AJ1457" i="30"/>
  <c r="AK1457" i="30" s="1"/>
  <c r="AB1460" i="30"/>
  <c r="AD1460" i="30" s="1"/>
  <c r="AB1457" i="30"/>
  <c r="AF1457" i="30" s="1"/>
  <c r="AN1457" i="30"/>
  <c r="Z1464" i="30"/>
  <c r="AQ1457" i="30"/>
  <c r="AM1457" i="30"/>
  <c r="AR1457" i="30"/>
  <c r="AL1457" i="30"/>
  <c r="AR1464" i="30"/>
  <c r="AB1464" i="30"/>
  <c r="AA1464" i="30" s="1"/>
  <c r="AQ1464" i="30"/>
  <c r="AP1464" i="30"/>
  <c r="AO1464" i="30"/>
  <c r="AL1463" i="30"/>
  <c r="AN1464" i="30"/>
  <c r="AL1464" i="30"/>
  <c r="AO1449" i="30"/>
  <c r="AR1449" i="30"/>
  <c r="AJ1449" i="30"/>
  <c r="AK1449" i="30" s="1"/>
  <c r="AM1449" i="30"/>
  <c r="AL1449" i="30"/>
  <c r="AP1449" i="30"/>
  <c r="Z1449" i="30"/>
  <c r="AG1449" i="30"/>
  <c r="AH1449" i="30" s="1"/>
  <c r="AI1449" i="30" s="1"/>
  <c r="AN1449" i="30"/>
  <c r="AB1449" i="30"/>
  <c r="AE1449" i="30" s="1"/>
  <c r="AP1448" i="30"/>
  <c r="AL1448" i="30"/>
  <c r="Z1448" i="30"/>
  <c r="AB1448" i="30"/>
  <c r="D1448" i="30" s="1"/>
  <c r="AQ1448" i="30"/>
  <c r="AM1448" i="30"/>
  <c r="AN1448" i="30"/>
  <c r="AR1448" i="30"/>
  <c r="AJ1448" i="30"/>
  <c r="AK1448" i="30" s="1"/>
  <c r="AG1448" i="30"/>
  <c r="AH1448" i="30" s="1"/>
  <c r="AI1448" i="30" s="1"/>
  <c r="AG1464" i="30"/>
  <c r="AH1464" i="30" s="1"/>
  <c r="AI1464" i="30" s="1"/>
  <c r="AJ1464" i="30"/>
  <c r="AK1464" i="30" s="1"/>
  <c r="AJ1453" i="30"/>
  <c r="AK1453" i="30" s="1"/>
  <c r="AO1453" i="30"/>
  <c r="AG1453" i="30"/>
  <c r="AH1453" i="30" s="1"/>
  <c r="AI1453" i="30" s="1"/>
  <c r="AN1453" i="30"/>
  <c r="Z1453" i="30"/>
  <c r="AR1453" i="30"/>
  <c r="AB1453" i="30"/>
  <c r="AA1453" i="30" s="1"/>
  <c r="AQ1453" i="30"/>
  <c r="AP1453" i="30"/>
  <c r="AM1453" i="30"/>
  <c r="AO1459" i="30"/>
  <c r="AG1459" i="30"/>
  <c r="AH1459" i="30" s="1"/>
  <c r="AI1459" i="30" s="1"/>
  <c r="AQ1459" i="30"/>
  <c r="AM1459" i="30"/>
  <c r="AP1459" i="30"/>
  <c r="AL1459" i="30"/>
  <c r="Z1459" i="30"/>
  <c r="AR1459" i="30"/>
  <c r="AN1459" i="30"/>
  <c r="AP1447" i="30"/>
  <c r="AA1458" i="30"/>
  <c r="AD1458" i="30"/>
  <c r="AE1458" i="30"/>
  <c r="AF1458" i="30"/>
  <c r="D1458" i="30"/>
  <c r="AQ1447" i="30"/>
  <c r="AN1447" i="30"/>
  <c r="AO1447" i="30"/>
  <c r="AG1447" i="30"/>
  <c r="AH1447" i="30" s="1"/>
  <c r="AI1447" i="30" s="1"/>
  <c r="Z1447" i="30"/>
  <c r="AL1447" i="30"/>
  <c r="AM1447" i="30"/>
  <c r="AL1452" i="30"/>
  <c r="AJ1452" i="30"/>
  <c r="AK1452" i="30" s="1"/>
  <c r="AM1452" i="30"/>
  <c r="AN1452" i="30"/>
  <c r="AB1452" i="30"/>
  <c r="AR1452" i="30"/>
  <c r="AG1452" i="30"/>
  <c r="AH1452" i="30" s="1"/>
  <c r="AI1452" i="30" s="1"/>
  <c r="AO1452" i="30"/>
  <c r="Z1452" i="30"/>
  <c r="AP1452" i="30"/>
  <c r="AQ1452" i="30"/>
  <c r="AB1447" i="30"/>
  <c r="AA1447" i="30" s="1"/>
  <c r="AJ1447" i="30"/>
  <c r="AK1447" i="30" s="1"/>
  <c r="AF1462" i="30" l="1"/>
  <c r="D1462" i="30"/>
  <c r="AE1462" i="30"/>
  <c r="AD1462" i="30"/>
  <c r="AE1461" i="30"/>
  <c r="AA1450" i="30"/>
  <c r="D1450" i="30"/>
  <c r="AF1450" i="30"/>
  <c r="AA1455" i="30"/>
  <c r="D1461" i="30"/>
  <c r="AE1451" i="30"/>
  <c r="AA1451" i="30"/>
  <c r="AE1450" i="30"/>
  <c r="AE1456" i="30"/>
  <c r="AE1459" i="30"/>
  <c r="AA1456" i="30"/>
  <c r="D1451" i="30"/>
  <c r="AF1455" i="30"/>
  <c r="AE1455" i="30"/>
  <c r="D1456" i="30"/>
  <c r="AD1455" i="30"/>
  <c r="AF1456" i="30"/>
  <c r="AD1451" i="30"/>
  <c r="AE1454" i="30"/>
  <c r="AD1459" i="30"/>
  <c r="AF1459" i="30"/>
  <c r="AD1461" i="30"/>
  <c r="AA1454" i="30"/>
  <c r="AA1459" i="30"/>
  <c r="D1454" i="30"/>
  <c r="AA1461" i="30"/>
  <c r="AF1454" i="30"/>
  <c r="AD1463" i="30"/>
  <c r="AE1460" i="30"/>
  <c r="AF1463" i="30"/>
  <c r="AE1463" i="30"/>
  <c r="D1463" i="30"/>
  <c r="D1460" i="30"/>
  <c r="AA1460" i="30"/>
  <c r="AF1460" i="30"/>
  <c r="AD1457" i="30"/>
  <c r="AF1464" i="30"/>
  <c r="D1464" i="30"/>
  <c r="AA1449" i="30"/>
  <c r="D1449" i="30"/>
  <c r="AE1448" i="30"/>
  <c r="AF1449" i="30"/>
  <c r="AE1457" i="30"/>
  <c r="AD1448" i="30"/>
  <c r="AF1448" i="30"/>
  <c r="AA1448" i="30"/>
  <c r="AD1449" i="30"/>
  <c r="AA1457" i="30"/>
  <c r="AD1464" i="30"/>
  <c r="D1457" i="30"/>
  <c r="AE1464" i="30"/>
  <c r="D1453" i="30"/>
  <c r="AE1453" i="30"/>
  <c r="AF1453" i="30"/>
  <c r="AD1453" i="30"/>
  <c r="AE1447" i="30"/>
  <c r="AF1447" i="30"/>
  <c r="AD1447" i="30"/>
  <c r="D1447" i="30"/>
  <c r="AD1452" i="30"/>
  <c r="AE1452" i="30"/>
  <c r="AF1452" i="30"/>
  <c r="D1452" i="30"/>
  <c r="AA1452" i="30"/>
  <c r="X931" i="30" l="1"/>
  <c r="X930" i="30"/>
  <c r="X929" i="30"/>
  <c r="X928" i="30"/>
  <c r="X927" i="30"/>
  <c r="X926" i="30"/>
  <c r="X925" i="30"/>
  <c r="X924" i="30"/>
  <c r="X923" i="30"/>
  <c r="X149" i="30" l="1"/>
  <c r="E149" i="30" s="1"/>
  <c r="X168" i="30"/>
  <c r="Y149" i="30"/>
  <c r="AC149" i="30" s="1"/>
  <c r="AB149" i="30" l="1"/>
  <c r="AJ149" i="30"/>
  <c r="AK149" i="30" s="1"/>
  <c r="AR149" i="30"/>
  <c r="AP149" i="30"/>
  <c r="AL149" i="30"/>
  <c r="AN149" i="30"/>
  <c r="AG149" i="30"/>
  <c r="Z149" i="30"/>
  <c r="AQ149" i="30"/>
  <c r="AM149" i="30"/>
  <c r="AO149" i="30"/>
  <c r="H149" i="30"/>
  <c r="F149" i="30"/>
  <c r="AH149" i="30" l="1"/>
  <c r="AI149" i="30"/>
  <c r="AT149" i="30" s="1"/>
  <c r="D149" i="30"/>
  <c r="AF149" i="30"/>
  <c r="AD149" i="30"/>
  <c r="AE149" i="30"/>
  <c r="AA149" i="30"/>
  <c r="X150" i="30" l="1"/>
  <c r="E150" i="30" s="1"/>
  <c r="Y150" i="30"/>
  <c r="AC150" i="30" s="1"/>
  <c r="AB150" i="30" l="1"/>
  <c r="AJ150" i="30"/>
  <c r="AK150" i="30" s="1"/>
  <c r="AR150" i="30"/>
  <c r="AM150" i="30"/>
  <c r="AN150" i="30"/>
  <c r="AG150" i="30"/>
  <c r="AO150" i="30"/>
  <c r="Z150" i="30"/>
  <c r="AP150" i="30"/>
  <c r="AL150" i="30"/>
  <c r="AQ150" i="30"/>
  <c r="H150" i="30"/>
  <c r="F150" i="30"/>
  <c r="X1434" i="30"/>
  <c r="AH150" i="30" l="1"/>
  <c r="AI150" i="30"/>
  <c r="AT150" i="30" s="1"/>
  <c r="D150" i="30"/>
  <c r="AD150" i="30"/>
  <c r="AA150" i="30"/>
  <c r="AE150" i="30"/>
  <c r="AF150" i="30"/>
  <c r="X1437" i="30"/>
  <c r="X1438" i="30"/>
  <c r="X1439" i="30"/>
  <c r="Y211" i="30" l="1"/>
  <c r="AC211" i="30" s="1"/>
  <c r="AG211" i="30" l="1"/>
  <c r="AQ211" i="30"/>
  <c r="AR211" i="30"/>
  <c r="AJ211" i="30"/>
  <c r="AK211" i="30" s="1"/>
  <c r="AL211" i="30"/>
  <c r="AM211" i="30"/>
  <c r="Z211" i="30"/>
  <c r="AN211" i="30"/>
  <c r="AB211" i="30"/>
  <c r="D211" i="30" s="1"/>
  <c r="AO211" i="30"/>
  <c r="AP211" i="30"/>
  <c r="AD211" i="30" l="1"/>
  <c r="AE211" i="30"/>
  <c r="AF211" i="30"/>
  <c r="AA211" i="30"/>
  <c r="AH211" i="30"/>
  <c r="AI211" i="30"/>
  <c r="AT211" i="30" s="1"/>
  <c r="X1495" i="30" l="1"/>
  <c r="X211" i="30" l="1"/>
  <c r="E211" i="30" l="1"/>
  <c r="F211" i="30"/>
  <c r="H211" i="30"/>
  <c r="X1465" i="30" l="1"/>
  <c r="F1434" i="30" l="1"/>
  <c r="H1434" i="30" l="1"/>
  <c r="Y883" i="30"/>
  <c r="AC883" i="30" s="1"/>
  <c r="F883" i="30"/>
  <c r="Y882" i="30"/>
  <c r="AC882" i="30" s="1"/>
  <c r="F882" i="30"/>
  <c r="Y881" i="30"/>
  <c r="AC881" i="30" s="1"/>
  <c r="F881" i="30"/>
  <c r="E1434" i="30" l="1"/>
  <c r="G1434" i="30" s="1"/>
  <c r="Y1434" i="30" s="1"/>
  <c r="AQ883" i="30"/>
  <c r="AR883" i="30"/>
  <c r="AJ883" i="30"/>
  <c r="AK883" i="30" s="1"/>
  <c r="AB883" i="30"/>
  <c r="AA883" i="30" s="1"/>
  <c r="AL883" i="30"/>
  <c r="AM883" i="30"/>
  <c r="AO883" i="30"/>
  <c r="Z883" i="30"/>
  <c r="AP883" i="30"/>
  <c r="AN883" i="30"/>
  <c r="AG883" i="30"/>
  <c r="AJ882" i="30"/>
  <c r="AK882" i="30" s="1"/>
  <c r="AB882" i="30"/>
  <c r="AR882" i="30"/>
  <c r="AQ882" i="30"/>
  <c r="AP882" i="30"/>
  <c r="Z882" i="30"/>
  <c r="AL882" i="30"/>
  <c r="AO882" i="30"/>
  <c r="AG882" i="30"/>
  <c r="AN882" i="30"/>
  <c r="AM882" i="30"/>
  <c r="AR881" i="30"/>
  <c r="AJ881" i="30"/>
  <c r="AK881" i="30" s="1"/>
  <c r="AB881" i="30"/>
  <c r="AQ881" i="30"/>
  <c r="AP881" i="30"/>
  <c r="Z881" i="30"/>
  <c r="AO881" i="30"/>
  <c r="AG881" i="30"/>
  <c r="AL881" i="30"/>
  <c r="AN881" i="30"/>
  <c r="AM881" i="30"/>
  <c r="AC1434" i="30" l="1"/>
  <c r="AR1434" i="30" s="1"/>
  <c r="AF883" i="30"/>
  <c r="AE883" i="30"/>
  <c r="AD883" i="30"/>
  <c r="D883" i="30"/>
  <c r="AI883" i="30"/>
  <c r="AT883" i="30" s="1"/>
  <c r="AH883" i="30"/>
  <c r="D882" i="30"/>
  <c r="AA882" i="30"/>
  <c r="AE882" i="30"/>
  <c r="AF882" i="30"/>
  <c r="AD882" i="30"/>
  <c r="AI882" i="30"/>
  <c r="AT882" i="30" s="1"/>
  <c r="AH882" i="30"/>
  <c r="AI881" i="30"/>
  <c r="AT881" i="30" s="1"/>
  <c r="AH881" i="30"/>
  <c r="D881" i="30"/>
  <c r="AD881" i="30"/>
  <c r="AA881" i="30"/>
  <c r="AF881" i="30"/>
  <c r="AE881" i="30"/>
  <c r="AP1434" i="30" l="1"/>
  <c r="AQ1434" i="30"/>
  <c r="AB1434" i="30"/>
  <c r="AD1434" i="30" s="1"/>
  <c r="AO1434" i="30"/>
  <c r="AL1434" i="30"/>
  <c r="Z1434" i="30"/>
  <c r="AJ1434" i="30"/>
  <c r="AK1434" i="30" s="1"/>
  <c r="AN1434" i="30"/>
  <c r="AM1434" i="30"/>
  <c r="AG1434" i="30"/>
  <c r="AH1434" i="30" s="1"/>
  <c r="AI1434" i="30" s="1"/>
  <c r="AF1434" i="30" l="1"/>
  <c r="AE1434" i="30"/>
  <c r="D1434" i="30"/>
  <c r="AA1434" i="30"/>
  <c r="X882" i="30"/>
  <c r="X883" i="30" l="1"/>
  <c r="E882" i="30"/>
  <c r="H882" i="30"/>
  <c r="H883" i="30" l="1"/>
  <c r="E883" i="30"/>
  <c r="X30" i="30" l="1"/>
  <c r="X428" i="30" l="1"/>
  <c r="X881" i="30"/>
  <c r="H881" i="30" l="1"/>
  <c r="E881" i="30"/>
  <c r="D41" i="30" l="1"/>
  <c r="Y41" i="30"/>
  <c r="AC41" i="30" s="1"/>
  <c r="AM41" i="30" l="1"/>
  <c r="Z41" i="30"/>
  <c r="AP41" i="30"/>
  <c r="AL41" i="30"/>
  <c r="AR41" i="30"/>
  <c r="AJ41" i="30"/>
  <c r="AK41" i="30" s="1"/>
  <c r="AB41" i="30"/>
  <c r="AQ41" i="30"/>
  <c r="AO41" i="30"/>
  <c r="AG41" i="30"/>
  <c r="AN41" i="30"/>
  <c r="AE41" i="30" l="1"/>
  <c r="AF41" i="30"/>
  <c r="AA41" i="30"/>
  <c r="AD41" i="30"/>
  <c r="AH41" i="30"/>
  <c r="AI41" i="30"/>
  <c r="AT41" i="30" s="1"/>
  <c r="Y627" i="30" l="1"/>
  <c r="AC627" i="30" s="1"/>
  <c r="Y628" i="30"/>
  <c r="AC628" i="30" s="1"/>
  <c r="Y629" i="30"/>
  <c r="AC629" i="30" s="1"/>
  <c r="Y630" i="30"/>
  <c r="AC630" i="30" s="1"/>
  <c r="AL630" i="30" s="1"/>
  <c r="Y631" i="30"/>
  <c r="AC631" i="30" s="1"/>
  <c r="Y632" i="30"/>
  <c r="AC632" i="30" s="1"/>
  <c r="Y633" i="30"/>
  <c r="AC633" i="30" s="1"/>
  <c r="AN633" i="30" s="1"/>
  <c r="Y634" i="30"/>
  <c r="AC634" i="30" s="1"/>
  <c r="AL634" i="30" s="1"/>
  <c r="Y635" i="30"/>
  <c r="AC635" i="30" s="1"/>
  <c r="Y636" i="30"/>
  <c r="AC636" i="30" s="1"/>
  <c r="Y637" i="30"/>
  <c r="AC637" i="30" s="1"/>
  <c r="Y638" i="30"/>
  <c r="AC638" i="30" s="1"/>
  <c r="AL638" i="30" s="1"/>
  <c r="AN637" i="30" l="1"/>
  <c r="AB637" i="30"/>
  <c r="AF637" i="30" s="1"/>
  <c r="AL637" i="30"/>
  <c r="AM637" i="30"/>
  <c r="AR637" i="30"/>
  <c r="AM633" i="30"/>
  <c r="AN629" i="30"/>
  <c r="AB629" i="30"/>
  <c r="AF629" i="30" s="1"/>
  <c r="AL629" i="30"/>
  <c r="AL633" i="30"/>
  <c r="AB633" i="30"/>
  <c r="AF633" i="30" s="1"/>
  <c r="AR633" i="30"/>
  <c r="AJ637" i="30"/>
  <c r="AK637" i="30" s="1"/>
  <c r="AJ633" i="30"/>
  <c r="AK633" i="30" s="1"/>
  <c r="AR629" i="30"/>
  <c r="AM629" i="30"/>
  <c r="AJ629" i="30"/>
  <c r="AK629" i="30" s="1"/>
  <c r="Z628" i="30"/>
  <c r="AP628" i="30"/>
  <c r="AO628" i="30"/>
  <c r="AQ628" i="30"/>
  <c r="AB628" i="30"/>
  <c r="AJ628" i="30"/>
  <c r="AK628" i="30" s="1"/>
  <c r="AR628" i="30"/>
  <c r="AG628" i="30"/>
  <c r="AL628" i="30"/>
  <c r="AM628" i="30"/>
  <c r="AN628" i="30"/>
  <c r="AB635" i="30"/>
  <c r="AJ635" i="30"/>
  <c r="AK635" i="30" s="1"/>
  <c r="AR635" i="30"/>
  <c r="AN635" i="30"/>
  <c r="AL635" i="30"/>
  <c r="AM635" i="30"/>
  <c r="AQ635" i="30"/>
  <c r="AG635" i="30"/>
  <c r="AO635" i="30"/>
  <c r="Z635" i="30"/>
  <c r="AP635" i="30"/>
  <c r="Z632" i="30"/>
  <c r="AP632" i="30"/>
  <c r="AQ632" i="30"/>
  <c r="AB632" i="30"/>
  <c r="AJ632" i="30"/>
  <c r="AK632" i="30" s="1"/>
  <c r="AR632" i="30"/>
  <c r="AG632" i="30"/>
  <c r="AO632" i="30"/>
  <c r="AL632" i="30"/>
  <c r="AM632" i="30"/>
  <c r="AN632" i="30"/>
  <c r="AB631" i="30"/>
  <c r="AJ631" i="30"/>
  <c r="AK631" i="30" s="1"/>
  <c r="AR631" i="30"/>
  <c r="AL631" i="30"/>
  <c r="AM631" i="30"/>
  <c r="AN631" i="30"/>
  <c r="AG631" i="30"/>
  <c r="AO631" i="30"/>
  <c r="Z631" i="30"/>
  <c r="AP631" i="30"/>
  <c r="AQ631" i="30"/>
  <c r="AB627" i="30"/>
  <c r="AJ627" i="30"/>
  <c r="AK627" i="30" s="1"/>
  <c r="AR627" i="30"/>
  <c r="AL627" i="30"/>
  <c r="AM627" i="30"/>
  <c r="AN627" i="30"/>
  <c r="AQ627" i="30"/>
  <c r="AG627" i="30"/>
  <c r="AO627" i="30"/>
  <c r="Z627" i="30"/>
  <c r="AP627" i="30"/>
  <c r="Z636" i="30"/>
  <c r="AP636" i="30"/>
  <c r="AL636" i="30"/>
  <c r="AQ636" i="30"/>
  <c r="AB636" i="30"/>
  <c r="AJ636" i="30"/>
  <c r="AK636" i="30" s="1"/>
  <c r="AR636" i="30"/>
  <c r="AG636" i="30"/>
  <c r="AM636" i="30"/>
  <c r="AN636" i="30"/>
  <c r="AO636" i="30"/>
  <c r="AR638" i="30"/>
  <c r="AJ638" i="30"/>
  <c r="AK638" i="30" s="1"/>
  <c r="AR634" i="30"/>
  <c r="AJ634" i="30"/>
  <c r="AK634" i="30" s="1"/>
  <c r="AB634" i="30"/>
  <c r="AR630" i="30"/>
  <c r="AJ630" i="30"/>
  <c r="AK630" i="30" s="1"/>
  <c r="AB630" i="30"/>
  <c r="AB638" i="30"/>
  <c r="AQ638" i="30"/>
  <c r="AQ634" i="30"/>
  <c r="AQ630" i="30"/>
  <c r="AP638" i="30"/>
  <c r="AP634" i="30"/>
  <c r="AP630" i="30"/>
  <c r="Z630" i="30"/>
  <c r="Z638" i="30"/>
  <c r="AO638" i="30"/>
  <c r="AG638" i="30"/>
  <c r="AQ637" i="30"/>
  <c r="AO634" i="30"/>
  <c r="AG634" i="30"/>
  <c r="AQ633" i="30"/>
  <c r="AO630" i="30"/>
  <c r="AG630" i="30"/>
  <c r="AQ629" i="30"/>
  <c r="AN638" i="30"/>
  <c r="AP637" i="30"/>
  <c r="Z637" i="30"/>
  <c r="AN634" i="30"/>
  <c r="AP633" i="30"/>
  <c r="Z633" i="30"/>
  <c r="AN630" i="30"/>
  <c r="AP629" i="30"/>
  <c r="Z629" i="30"/>
  <c r="Z634" i="30"/>
  <c r="AM638" i="30"/>
  <c r="AO637" i="30"/>
  <c r="AG637" i="30"/>
  <c r="AM634" i="30"/>
  <c r="AO633" i="30"/>
  <c r="AG633" i="30"/>
  <c r="AM630" i="30"/>
  <c r="AO629" i="30"/>
  <c r="AG629" i="30"/>
  <c r="D633" i="30" l="1"/>
  <c r="AD637" i="30"/>
  <c r="AA633" i="30"/>
  <c r="AA637" i="30"/>
  <c r="D637" i="30"/>
  <c r="AD633" i="30"/>
  <c r="D629" i="30"/>
  <c r="AD629" i="30"/>
  <c r="AA629" i="30"/>
  <c r="AE629" i="30"/>
  <c r="AE637" i="30"/>
  <c r="AE633" i="30"/>
  <c r="AH628" i="30"/>
  <c r="AI628" i="30"/>
  <c r="AT628" i="30" s="1"/>
  <c r="AH630" i="30"/>
  <c r="AI630" i="30"/>
  <c r="AT630" i="30" s="1"/>
  <c r="AH636" i="30"/>
  <c r="AI636" i="30"/>
  <c r="AT636" i="30" s="1"/>
  <c r="AD638" i="30"/>
  <c r="AE638" i="30"/>
  <c r="AF638" i="30"/>
  <c r="AA638" i="30"/>
  <c r="D638" i="30"/>
  <c r="AI631" i="30"/>
  <c r="AT631" i="30" s="1"/>
  <c r="AH631" i="30"/>
  <c r="AH633" i="30"/>
  <c r="AI633" i="30"/>
  <c r="AT633" i="30" s="1"/>
  <c r="AH638" i="30"/>
  <c r="AI638" i="30"/>
  <c r="AT638" i="30" s="1"/>
  <c r="D627" i="30"/>
  <c r="AD627" i="30"/>
  <c r="AE627" i="30"/>
  <c r="AA627" i="30"/>
  <c r="AF627" i="30"/>
  <c r="AH632" i="30"/>
  <c r="AI632" i="30"/>
  <c r="AT632" i="30" s="1"/>
  <c r="AA628" i="30"/>
  <c r="D628" i="30"/>
  <c r="AD628" i="30"/>
  <c r="AE628" i="30"/>
  <c r="AF628" i="30"/>
  <c r="AA636" i="30"/>
  <c r="AD636" i="30"/>
  <c r="D636" i="30"/>
  <c r="AE636" i="30"/>
  <c r="AF636" i="30"/>
  <c r="D635" i="30"/>
  <c r="AD635" i="30"/>
  <c r="AE635" i="30"/>
  <c r="AF635" i="30"/>
  <c r="AA635" i="30"/>
  <c r="AD634" i="30"/>
  <c r="AE634" i="30"/>
  <c r="AF634" i="30"/>
  <c r="AA634" i="30"/>
  <c r="D634" i="30"/>
  <c r="AD630" i="30"/>
  <c r="AE630" i="30"/>
  <c r="AF630" i="30"/>
  <c r="AA630" i="30"/>
  <c r="D630" i="30"/>
  <c r="AH637" i="30"/>
  <c r="AI637" i="30"/>
  <c r="AT637" i="30" s="1"/>
  <c r="AI635" i="30"/>
  <c r="AT635" i="30" s="1"/>
  <c r="AH635" i="30"/>
  <c r="AI627" i="30"/>
  <c r="AT627" i="30" s="1"/>
  <c r="AH627" i="30"/>
  <c r="AH634" i="30"/>
  <c r="AI634" i="30"/>
  <c r="AT634" i="30" s="1"/>
  <c r="D631" i="30"/>
  <c r="AD631" i="30"/>
  <c r="AE631" i="30"/>
  <c r="AF631" i="30"/>
  <c r="AA631" i="30"/>
  <c r="AA632" i="30"/>
  <c r="D632" i="30"/>
  <c r="AD632" i="30"/>
  <c r="AE632" i="30"/>
  <c r="AF632" i="30"/>
  <c r="AH629" i="30"/>
  <c r="AI629" i="30"/>
  <c r="AT629" i="30" s="1"/>
  <c r="Y257" i="30" l="1"/>
  <c r="AC257" i="30" s="1"/>
  <c r="Y256" i="30"/>
  <c r="AC256" i="30" s="1"/>
  <c r="AM256" i="30" s="1"/>
  <c r="Y255" i="30"/>
  <c r="AC255" i="30" s="1"/>
  <c r="Y254" i="30"/>
  <c r="AC254" i="30" s="1"/>
  <c r="Y253" i="30"/>
  <c r="AC253" i="30" s="1"/>
  <c r="Y252" i="30"/>
  <c r="AC252" i="30" s="1"/>
  <c r="AM252" i="30" s="1"/>
  <c r="Y251" i="30"/>
  <c r="AC251" i="30" s="1"/>
  <c r="Y250" i="30"/>
  <c r="AC250" i="30" s="1"/>
  <c r="Y249" i="30"/>
  <c r="AC249" i="30" s="1"/>
  <c r="Y248" i="30"/>
  <c r="AC248" i="30" s="1"/>
  <c r="AM248" i="30" s="1"/>
  <c r="Y247" i="30"/>
  <c r="AC247" i="30" s="1"/>
  <c r="Y246" i="30"/>
  <c r="AC246" i="30" s="1"/>
  <c r="Y245" i="30"/>
  <c r="AC245" i="30" s="1"/>
  <c r="Y244" i="30"/>
  <c r="AC244" i="30" s="1"/>
  <c r="Y243" i="30"/>
  <c r="AC243" i="30" s="1"/>
  <c r="Y242" i="30"/>
  <c r="AC242" i="30" s="1"/>
  <c r="Y241" i="30"/>
  <c r="AC241" i="30" s="1"/>
  <c r="Y240" i="30"/>
  <c r="AC240" i="30" s="1"/>
  <c r="Y239" i="30"/>
  <c r="AC239" i="30" s="1"/>
  <c r="Y238" i="30"/>
  <c r="AC238" i="30" s="1"/>
  <c r="Y237" i="30"/>
  <c r="AC237" i="30" s="1"/>
  <c r="Y236" i="30"/>
  <c r="AC236" i="30" s="1"/>
  <c r="Y235" i="30"/>
  <c r="AC235" i="30" s="1"/>
  <c r="Y234" i="30"/>
  <c r="AC234" i="30" s="1"/>
  <c r="Y233" i="30"/>
  <c r="AC233" i="30" s="1"/>
  <c r="Y232" i="30"/>
  <c r="AC232" i="30" s="1"/>
  <c r="Y230" i="30"/>
  <c r="AC230" i="30" s="1"/>
  <c r="AM230" i="30" s="1"/>
  <c r="AP249" i="30" l="1"/>
  <c r="AB249" i="30"/>
  <c r="AF249" i="30" s="1"/>
  <c r="AP245" i="30"/>
  <c r="AJ245" i="30"/>
  <c r="AK245" i="30" s="1"/>
  <c r="AM245" i="30"/>
  <c r="AB245" i="30"/>
  <c r="AE245" i="30" s="1"/>
  <c r="AR245" i="30"/>
  <c r="AQ245" i="30"/>
  <c r="AP257" i="30"/>
  <c r="AQ257" i="30"/>
  <c r="AM257" i="30"/>
  <c r="AJ257" i="30"/>
  <c r="AK257" i="30" s="1"/>
  <c r="AB257" i="30"/>
  <c r="D257" i="30" s="1"/>
  <c r="AR257" i="30"/>
  <c r="AP253" i="30"/>
  <c r="AM253" i="30"/>
  <c r="AQ253" i="30"/>
  <c r="AJ253" i="30"/>
  <c r="AK253" i="30" s="1"/>
  <c r="AB253" i="30"/>
  <c r="AF253" i="30" s="1"/>
  <c r="AR253" i="30"/>
  <c r="AM249" i="30"/>
  <c r="AR249" i="30"/>
  <c r="AJ249" i="30"/>
  <c r="AK249" i="30" s="1"/>
  <c r="AQ249" i="30"/>
  <c r="AQ233" i="30"/>
  <c r="AB233" i="30"/>
  <c r="AA233" i="30" s="1"/>
  <c r="AR233" i="30"/>
  <c r="AQ241" i="30"/>
  <c r="AB241" i="30"/>
  <c r="AA241" i="30" s="1"/>
  <c r="AO234" i="30"/>
  <c r="Z234" i="30"/>
  <c r="AO242" i="30"/>
  <c r="Z242" i="30"/>
  <c r="AO255" i="30"/>
  <c r="AG255" i="30"/>
  <c r="AN255" i="30"/>
  <c r="AM255" i="30"/>
  <c r="AL255" i="30"/>
  <c r="AR255" i="30"/>
  <c r="AJ255" i="30"/>
  <c r="AK255" i="30" s="1"/>
  <c r="AB255" i="30"/>
  <c r="AQ255" i="30"/>
  <c r="AP255" i="30"/>
  <c r="Z255" i="30"/>
  <c r="AQ246" i="30"/>
  <c r="AO246" i="30"/>
  <c r="AP246" i="30"/>
  <c r="AN246" i="30"/>
  <c r="AM246" i="30"/>
  <c r="AG246" i="30"/>
  <c r="AL246" i="30"/>
  <c r="AR246" i="30"/>
  <c r="AJ246" i="30"/>
  <c r="AK246" i="30" s="1"/>
  <c r="AB246" i="30"/>
  <c r="Z246" i="30"/>
  <c r="AO251" i="30"/>
  <c r="AG251" i="30"/>
  <c r="AM251" i="30"/>
  <c r="AL251" i="30"/>
  <c r="AQ251" i="30"/>
  <c r="AR251" i="30"/>
  <c r="AJ251" i="30"/>
  <c r="AK251" i="30" s="1"/>
  <c r="AB251" i="30"/>
  <c r="AP251" i="30"/>
  <c r="Z251" i="30"/>
  <c r="AN251" i="30"/>
  <c r="AQ237" i="30"/>
  <c r="AM237" i="30"/>
  <c r="AR237" i="30"/>
  <c r="AJ237" i="30"/>
  <c r="AK237" i="30" s="1"/>
  <c r="AB237" i="30"/>
  <c r="AA237" i="30" s="1"/>
  <c r="AQ250" i="30"/>
  <c r="AP250" i="30"/>
  <c r="Z250" i="30"/>
  <c r="AN250" i="30"/>
  <c r="AO250" i="30"/>
  <c r="AM250" i="30"/>
  <c r="AL250" i="30"/>
  <c r="AR250" i="30"/>
  <c r="AJ250" i="30"/>
  <c r="AK250" i="30" s="1"/>
  <c r="AB250" i="30"/>
  <c r="AG250" i="30"/>
  <c r="AQ254" i="30"/>
  <c r="AP254" i="30"/>
  <c r="Z254" i="30"/>
  <c r="AO254" i="30"/>
  <c r="AG254" i="30"/>
  <c r="AN254" i="30"/>
  <c r="AM254" i="30"/>
  <c r="AL254" i="30"/>
  <c r="AR254" i="30"/>
  <c r="AJ254" i="30"/>
  <c r="AK254" i="30" s="1"/>
  <c r="AB254" i="30"/>
  <c r="AO238" i="30"/>
  <c r="Z238" i="30"/>
  <c r="AP238" i="30"/>
  <c r="AO247" i="30"/>
  <c r="AG247" i="30"/>
  <c r="AL247" i="30"/>
  <c r="AR247" i="30"/>
  <c r="AJ247" i="30"/>
  <c r="AK247" i="30" s="1"/>
  <c r="AB247" i="30"/>
  <c r="AQ247" i="30"/>
  <c r="AP247" i="30"/>
  <c r="Z247" i="30"/>
  <c r="AN247" i="30"/>
  <c r="AM247" i="30"/>
  <c r="AP242" i="30"/>
  <c r="AM241" i="30"/>
  <c r="AL245" i="30"/>
  <c r="AN248" i="30"/>
  <c r="AL249" i="30"/>
  <c r="AN252" i="30"/>
  <c r="AL253" i="30"/>
  <c r="AN256" i="30"/>
  <c r="AL257" i="30"/>
  <c r="AN245" i="30"/>
  <c r="Z248" i="30"/>
  <c r="AP248" i="30"/>
  <c r="AN249" i="30"/>
  <c r="Z252" i="30"/>
  <c r="AP252" i="30"/>
  <c r="AN253" i="30"/>
  <c r="Z256" i="30"/>
  <c r="AP256" i="30"/>
  <c r="AN257" i="30"/>
  <c r="AR241" i="30"/>
  <c r="AO248" i="30"/>
  <c r="AP234" i="30"/>
  <c r="AG245" i="30"/>
  <c r="AO245" i="30"/>
  <c r="AQ248" i="30"/>
  <c r="AG249" i="30"/>
  <c r="AO249" i="30"/>
  <c r="AQ252" i="30"/>
  <c r="AG253" i="30"/>
  <c r="AO253" i="30"/>
  <c r="AQ256" i="30"/>
  <c r="AG257" i="30"/>
  <c r="AO257" i="30"/>
  <c r="AG248" i="30"/>
  <c r="AG252" i="30"/>
  <c r="AO252" i="30"/>
  <c r="AG256" i="30"/>
  <c r="AO256" i="30"/>
  <c r="AJ233" i="30"/>
  <c r="AK233" i="30" s="1"/>
  <c r="AM233" i="30"/>
  <c r="Z245" i="30"/>
  <c r="AB248" i="30"/>
  <c r="AJ248" i="30"/>
  <c r="AK248" i="30" s="1"/>
  <c r="AR248" i="30"/>
  <c r="Z249" i="30"/>
  <c r="AB252" i="30"/>
  <c r="AJ252" i="30"/>
  <c r="AK252" i="30" s="1"/>
  <c r="AR252" i="30"/>
  <c r="Z253" i="30"/>
  <c r="AB256" i="30"/>
  <c r="AJ256" i="30"/>
  <c r="AK256" i="30" s="1"/>
  <c r="AR256" i="30"/>
  <c r="Z257" i="30"/>
  <c r="AL248" i="30"/>
  <c r="AL252" i="30"/>
  <c r="AL256" i="30"/>
  <c r="AJ241" i="30"/>
  <c r="AK241" i="30" s="1"/>
  <c r="AO240" i="30"/>
  <c r="AR240" i="30"/>
  <c r="AJ240" i="30"/>
  <c r="AK240" i="30" s="1"/>
  <c r="AB240" i="30"/>
  <c r="AL240" i="30"/>
  <c r="AQ240" i="30"/>
  <c r="AP240" i="30"/>
  <c r="Z240" i="30"/>
  <c r="AG240" i="30"/>
  <c r="AN240" i="30"/>
  <c r="AM240" i="30"/>
  <c r="AM243" i="30"/>
  <c r="AQ243" i="30"/>
  <c r="AL243" i="30"/>
  <c r="AR243" i="30"/>
  <c r="AJ243" i="30"/>
  <c r="AK243" i="30" s="1"/>
  <c r="AB243" i="30"/>
  <c r="AP243" i="30"/>
  <c r="Z243" i="30"/>
  <c r="AO243" i="30"/>
  <c r="AG243" i="30"/>
  <c r="AN243" i="30"/>
  <c r="AJ232" i="30"/>
  <c r="AK232" i="30" s="1"/>
  <c r="AB232" i="30"/>
  <c r="AR232" i="30"/>
  <c r="AQ232" i="30"/>
  <c r="AO232" i="30"/>
  <c r="AG232" i="30"/>
  <c r="AP232" i="30"/>
  <c r="Z232" i="30"/>
  <c r="AN232" i="30"/>
  <c r="AM232" i="30"/>
  <c r="AL232" i="30"/>
  <c r="AM239" i="30"/>
  <c r="AQ239" i="30"/>
  <c r="AN239" i="30"/>
  <c r="AL239" i="30"/>
  <c r="AR239" i="30"/>
  <c r="AJ239" i="30"/>
  <c r="AK239" i="30" s="1"/>
  <c r="AB239" i="30"/>
  <c r="AP239" i="30"/>
  <c r="Z239" i="30"/>
  <c r="AO239" i="30"/>
  <c r="AG239" i="30"/>
  <c r="AR236" i="30"/>
  <c r="AJ236" i="30"/>
  <c r="AK236" i="30" s="1"/>
  <c r="AB236" i="30"/>
  <c r="AL236" i="30"/>
  <c r="AQ236" i="30"/>
  <c r="AG236" i="30"/>
  <c r="AP236" i="30"/>
  <c r="Z236" i="30"/>
  <c r="AO236" i="30"/>
  <c r="AN236" i="30"/>
  <c r="AM236" i="30"/>
  <c r="AM235" i="30"/>
  <c r="AL235" i="30"/>
  <c r="AQ235" i="30"/>
  <c r="AN235" i="30"/>
  <c r="AR235" i="30"/>
  <c r="AJ235" i="30"/>
  <c r="AK235" i="30" s="1"/>
  <c r="AB235" i="30"/>
  <c r="AP235" i="30"/>
  <c r="Z235" i="30"/>
  <c r="AO235" i="30"/>
  <c r="AG235" i="30"/>
  <c r="AR244" i="30"/>
  <c r="AJ244" i="30"/>
  <c r="AK244" i="30" s="1"/>
  <c r="AB244" i="30"/>
  <c r="AQ244" i="30"/>
  <c r="AG244" i="30"/>
  <c r="AP244" i="30"/>
  <c r="Z244" i="30"/>
  <c r="AO244" i="30"/>
  <c r="AN244" i="30"/>
  <c r="AL244" i="30"/>
  <c r="AM244" i="30"/>
  <c r="AP230" i="30"/>
  <c r="AQ234" i="30"/>
  <c r="AQ238" i="30"/>
  <c r="AQ242" i="30"/>
  <c r="AL230" i="30"/>
  <c r="AL233" i="30"/>
  <c r="AB234" i="30"/>
  <c r="AJ234" i="30"/>
  <c r="AK234" i="30" s="1"/>
  <c r="AR234" i="30"/>
  <c r="AL237" i="30"/>
  <c r="AB238" i="30"/>
  <c r="AJ238" i="30"/>
  <c r="AK238" i="30" s="1"/>
  <c r="AR238" i="30"/>
  <c r="AL241" i="30"/>
  <c r="AB242" i="30"/>
  <c r="AJ242" i="30"/>
  <c r="AK242" i="30" s="1"/>
  <c r="AR242" i="30"/>
  <c r="AN233" i="30"/>
  <c r="AL234" i="30"/>
  <c r="AN237" i="30"/>
  <c r="AL238" i="30"/>
  <c r="AN241" i="30"/>
  <c r="AL242" i="30"/>
  <c r="AG233" i="30"/>
  <c r="AO233" i="30"/>
  <c r="AM234" i="30"/>
  <c r="AG237" i="30"/>
  <c r="AO237" i="30"/>
  <c r="AM238" i="30"/>
  <c r="AG241" i="30"/>
  <c r="AO241" i="30"/>
  <c r="AM242" i="30"/>
  <c r="Z237" i="30"/>
  <c r="AP237" i="30"/>
  <c r="AN238" i="30"/>
  <c r="Z241" i="30"/>
  <c r="AP241" i="30"/>
  <c r="AN242" i="30"/>
  <c r="Z233" i="30"/>
  <c r="AP233" i="30"/>
  <c r="AN234" i="30"/>
  <c r="AG234" i="30"/>
  <c r="AG238" i="30"/>
  <c r="AG242" i="30"/>
  <c r="AR230" i="30"/>
  <c r="AJ230" i="30"/>
  <c r="AK230" i="30" s="1"/>
  <c r="AB230" i="30"/>
  <c r="AQ230" i="30"/>
  <c r="Z230" i="30"/>
  <c r="AO230" i="30"/>
  <c r="AG230" i="30"/>
  <c r="AN230" i="30"/>
  <c r="AE241" i="30" l="1"/>
  <c r="AD257" i="30"/>
  <c r="AF257" i="30"/>
  <c r="AF241" i="30"/>
  <c r="AE237" i="30"/>
  <c r="AE233" i="30"/>
  <c r="AD233" i="30"/>
  <c r="AF233" i="30"/>
  <c r="D233" i="30"/>
  <c r="AD237" i="30"/>
  <c r="AA249" i="30"/>
  <c r="AF237" i="30"/>
  <c r="AD253" i="30"/>
  <c r="D249" i="30"/>
  <c r="D237" i="30"/>
  <c r="AE249" i="30"/>
  <c r="AD249" i="30"/>
  <c r="AE253" i="30"/>
  <c r="AD245" i="30"/>
  <c r="AF245" i="30"/>
  <c r="D245" i="30"/>
  <c r="AA245" i="30"/>
  <c r="AE257" i="30"/>
  <c r="AA257" i="30"/>
  <c r="D253" i="30"/>
  <c r="AA253" i="30"/>
  <c r="D241" i="30"/>
  <c r="AD241" i="30"/>
  <c r="AA250" i="30"/>
  <c r="AF250" i="30"/>
  <c r="AE250" i="30"/>
  <c r="AD250" i="30"/>
  <c r="D250" i="30"/>
  <c r="AI251" i="30"/>
  <c r="AT251" i="30" s="1"/>
  <c r="AH251" i="30"/>
  <c r="AE256" i="30"/>
  <c r="D256" i="30"/>
  <c r="AA256" i="30"/>
  <c r="AF256" i="30"/>
  <c r="AD256" i="30"/>
  <c r="AE248" i="30"/>
  <c r="AD248" i="30"/>
  <c r="D248" i="30"/>
  <c r="AA248" i="30"/>
  <c r="AF248" i="30"/>
  <c r="AH253" i="30"/>
  <c r="AI253" i="30"/>
  <c r="AT253" i="30" s="1"/>
  <c r="AH245" i="30"/>
  <c r="AI245" i="30"/>
  <c r="AT245" i="30" s="1"/>
  <c r="AI252" i="30"/>
  <c r="AT252" i="30" s="1"/>
  <c r="AH252" i="30"/>
  <c r="AI254" i="30"/>
  <c r="AT254" i="30" s="1"/>
  <c r="AH254" i="30"/>
  <c r="AF251" i="30"/>
  <c r="AE251" i="30"/>
  <c r="AD251" i="30"/>
  <c r="AA251" i="30"/>
  <c r="D251" i="30"/>
  <c r="AI256" i="30"/>
  <c r="AT256" i="30" s="1"/>
  <c r="AH256" i="30"/>
  <c r="AF247" i="30"/>
  <c r="AE247" i="30"/>
  <c r="AD247" i="30"/>
  <c r="D247" i="30"/>
  <c r="AA247" i="30"/>
  <c r="AF246" i="30"/>
  <c r="AE246" i="30"/>
  <c r="AD246" i="30"/>
  <c r="D246" i="30"/>
  <c r="AA246" i="30"/>
  <c r="AI248" i="30"/>
  <c r="AT248" i="30" s="1"/>
  <c r="AH248" i="30"/>
  <c r="AA254" i="30"/>
  <c r="AF254" i="30"/>
  <c r="AE254" i="30"/>
  <c r="AD254" i="30"/>
  <c r="D254" i="30"/>
  <c r="AE252" i="30"/>
  <c r="D252" i="30"/>
  <c r="AA252" i="30"/>
  <c r="AF252" i="30"/>
  <c r="AD252" i="30"/>
  <c r="AI257" i="30"/>
  <c r="AT257" i="30" s="1"/>
  <c r="AH257" i="30"/>
  <c r="AF255" i="30"/>
  <c r="AE255" i="30"/>
  <c r="AD255" i="30"/>
  <c r="AA255" i="30"/>
  <c r="D255" i="30"/>
  <c r="AH249" i="30"/>
  <c r="AI249" i="30"/>
  <c r="AT249" i="30" s="1"/>
  <c r="AI255" i="30"/>
  <c r="AT255" i="30" s="1"/>
  <c r="AH255" i="30"/>
  <c r="AI247" i="30"/>
  <c r="AT247" i="30" s="1"/>
  <c r="AH247" i="30"/>
  <c r="AI250" i="30"/>
  <c r="AT250" i="30" s="1"/>
  <c r="AH250" i="30"/>
  <c r="AI246" i="30"/>
  <c r="AT246" i="30" s="1"/>
  <c r="AH246" i="30"/>
  <c r="AF234" i="30"/>
  <c r="AE234" i="30"/>
  <c r="AD234" i="30"/>
  <c r="D234" i="30"/>
  <c r="AA234" i="30"/>
  <c r="AI244" i="30"/>
  <c r="AT244" i="30" s="1"/>
  <c r="AH244" i="30"/>
  <c r="AD236" i="30"/>
  <c r="D236" i="30"/>
  <c r="AA236" i="30"/>
  <c r="AF236" i="30"/>
  <c r="AE236" i="30"/>
  <c r="AE239" i="30"/>
  <c r="AD239" i="30"/>
  <c r="AA239" i="30"/>
  <c r="D239" i="30"/>
  <c r="AF239" i="30"/>
  <c r="AE235" i="30"/>
  <c r="AF235" i="30"/>
  <c r="AD235" i="30"/>
  <c r="AA235" i="30"/>
  <c r="D235" i="30"/>
  <c r="D232" i="30"/>
  <c r="AD232" i="30"/>
  <c r="AA232" i="30"/>
  <c r="AF232" i="30"/>
  <c r="AE232" i="30"/>
  <c r="AH238" i="30"/>
  <c r="AI238" i="30"/>
  <c r="AT238" i="30" s="1"/>
  <c r="AF238" i="30"/>
  <c r="AE238" i="30"/>
  <c r="AD238" i="30"/>
  <c r="D238" i="30"/>
  <c r="AA238" i="30"/>
  <c r="AI239" i="30"/>
  <c r="AT239" i="30" s="1"/>
  <c r="AH239" i="30"/>
  <c r="AI232" i="30"/>
  <c r="AT232" i="30" s="1"/>
  <c r="AH232" i="30"/>
  <c r="AD240" i="30"/>
  <c r="D240" i="30"/>
  <c r="AA240" i="30"/>
  <c r="AF240" i="30"/>
  <c r="AE240" i="30"/>
  <c r="AI237" i="30"/>
  <c r="AT237" i="30" s="1"/>
  <c r="AH237" i="30"/>
  <c r="AH234" i="30"/>
  <c r="AI234" i="30"/>
  <c r="AT234" i="30" s="1"/>
  <c r="AI241" i="30"/>
  <c r="AT241" i="30" s="1"/>
  <c r="AH241" i="30"/>
  <c r="AI233" i="30"/>
  <c r="AT233" i="30" s="1"/>
  <c r="AH233" i="30"/>
  <c r="D244" i="30"/>
  <c r="AA244" i="30"/>
  <c r="AF244" i="30"/>
  <c r="AE244" i="30"/>
  <c r="AD244" i="30"/>
  <c r="AI235" i="30"/>
  <c r="AT235" i="30" s="1"/>
  <c r="AH235" i="30"/>
  <c r="AI236" i="30"/>
  <c r="AT236" i="30" s="1"/>
  <c r="AH236" i="30"/>
  <c r="AH242" i="30"/>
  <c r="AI242" i="30"/>
  <c r="AT242" i="30" s="1"/>
  <c r="AI243" i="30"/>
  <c r="AT243" i="30" s="1"/>
  <c r="AH243" i="30"/>
  <c r="AF242" i="30"/>
  <c r="AE242" i="30"/>
  <c r="AD242" i="30"/>
  <c r="D242" i="30"/>
  <c r="AA242" i="30"/>
  <c r="AE243" i="30"/>
  <c r="AD243" i="30"/>
  <c r="AA243" i="30"/>
  <c r="D243" i="30"/>
  <c r="AF243" i="30"/>
  <c r="AI240" i="30"/>
  <c r="AT240" i="30" s="1"/>
  <c r="AH240" i="30"/>
  <c r="AE230" i="30"/>
  <c r="AF230" i="30"/>
  <c r="AA230" i="30"/>
  <c r="D230" i="30"/>
  <c r="AD230" i="30"/>
  <c r="AH230" i="30"/>
  <c r="AI230" i="30"/>
  <c r="AT230" i="30" s="1"/>
  <c r="Y436" i="30" l="1"/>
  <c r="AC436" i="30" s="1"/>
  <c r="AM436" i="30" l="1"/>
  <c r="AJ436" i="30"/>
  <c r="AK436" i="30" s="1"/>
  <c r="AL436" i="30"/>
  <c r="AB436" i="30"/>
  <c r="AQ436" i="30"/>
  <c r="AR436" i="30"/>
  <c r="AP436" i="30"/>
  <c r="AN436" i="30"/>
  <c r="Z436" i="30"/>
  <c r="AO436" i="30"/>
  <c r="AG436" i="30"/>
  <c r="AE436" i="30" l="1"/>
  <c r="AD436" i="30"/>
  <c r="AF436" i="30"/>
  <c r="AA436" i="30"/>
  <c r="D436" i="30"/>
  <c r="AH436" i="30"/>
  <c r="AI436" i="30"/>
  <c r="AT436" i="30" s="1"/>
  <c r="X1559" i="30" l="1"/>
  <c r="X1557" i="30"/>
  <c r="X1554" i="30"/>
  <c r="X1552" i="30"/>
  <c r="X1550" i="30"/>
  <c r="X1548" i="30"/>
  <c r="X1545" i="30"/>
  <c r="X1542" i="30"/>
  <c r="X1539" i="30"/>
  <c r="X1536" i="30"/>
  <c r="X1558" i="30"/>
  <c r="X1555" i="30"/>
  <c r="X1553" i="30"/>
  <c r="X1551" i="30"/>
  <c r="X1549" i="30"/>
  <c r="X1546" i="30"/>
  <c r="X1543" i="30"/>
  <c r="X1540" i="30"/>
  <c r="X1537" i="30"/>
  <c r="X1556" i="30"/>
  <c r="X1547" i="30"/>
  <c r="X1544" i="30"/>
  <c r="X1541" i="30"/>
  <c r="X1538" i="30"/>
  <c r="F876" i="30" l="1"/>
  <c r="Y876" i="30"/>
  <c r="AC876" i="30" s="1"/>
  <c r="AL876" i="30" s="1"/>
  <c r="F877" i="30"/>
  <c r="Y877" i="30"/>
  <c r="AC877" i="30" s="1"/>
  <c r="F878" i="30"/>
  <c r="Y878" i="30"/>
  <c r="AC878" i="30" s="1"/>
  <c r="F879" i="30"/>
  <c r="Y879" i="30"/>
  <c r="AC879" i="30" s="1"/>
  <c r="F880" i="30"/>
  <c r="Y880" i="30"/>
  <c r="AC880" i="30" s="1"/>
  <c r="AL880" i="30" s="1"/>
  <c r="F873" i="30"/>
  <c r="Y873" i="30"/>
  <c r="AC873" i="30" s="1"/>
  <c r="F871" i="30"/>
  <c r="Y871" i="30"/>
  <c r="AC871" i="30" s="1"/>
  <c r="AB871" i="30" s="1"/>
  <c r="F872" i="30"/>
  <c r="Y872" i="30"/>
  <c r="AC872" i="30" s="1"/>
  <c r="AN879" i="30" l="1"/>
  <c r="AL879" i="30"/>
  <c r="AM879" i="30"/>
  <c r="AB877" i="30"/>
  <c r="AJ877" i="30"/>
  <c r="AK877" i="30" s="1"/>
  <c r="AR877" i="30"/>
  <c r="AP877" i="30"/>
  <c r="Z877" i="30"/>
  <c r="AQ877" i="30"/>
  <c r="AL877" i="30"/>
  <c r="AN877" i="30"/>
  <c r="AM877" i="30"/>
  <c r="AG877" i="30"/>
  <c r="AO877" i="30"/>
  <c r="Z878" i="30"/>
  <c r="AP878" i="30"/>
  <c r="AG878" i="30"/>
  <c r="AQ878" i="30"/>
  <c r="AO878" i="30"/>
  <c r="AB878" i="30"/>
  <c r="AJ878" i="30"/>
  <c r="AK878" i="30" s="1"/>
  <c r="AR878" i="30"/>
  <c r="AL878" i="30"/>
  <c r="AN878" i="30"/>
  <c r="AM878" i="30"/>
  <c r="AB880" i="30"/>
  <c r="AR876" i="30"/>
  <c r="AQ880" i="30"/>
  <c r="Z880" i="30"/>
  <c r="AR879" i="30"/>
  <c r="AJ879" i="30"/>
  <c r="AK879" i="30" s="1"/>
  <c r="AP876" i="30"/>
  <c r="Z876" i="30"/>
  <c r="AO880" i="30"/>
  <c r="AG880" i="30"/>
  <c r="AQ879" i="30"/>
  <c r="AO876" i="30"/>
  <c r="AG876" i="30"/>
  <c r="AB876" i="30"/>
  <c r="AB879" i="30"/>
  <c r="AN880" i="30"/>
  <c r="AP879" i="30"/>
  <c r="Z879" i="30"/>
  <c r="AN876" i="30"/>
  <c r="AJ880" i="30"/>
  <c r="AK880" i="30" s="1"/>
  <c r="AP880" i="30"/>
  <c r="AM880" i="30"/>
  <c r="AO879" i="30"/>
  <c r="AG879" i="30"/>
  <c r="AM876" i="30"/>
  <c r="AR880" i="30"/>
  <c r="AJ876" i="30"/>
  <c r="AK876" i="30" s="1"/>
  <c r="AQ876" i="30"/>
  <c r="AB873" i="30"/>
  <c r="AJ873" i="30"/>
  <c r="AK873" i="30" s="1"/>
  <c r="AR873" i="30"/>
  <c r="AL873" i="30"/>
  <c r="AG873" i="30"/>
  <c r="AM873" i="30"/>
  <c r="AO873" i="30"/>
  <c r="AN873" i="30"/>
  <c r="Z873" i="30"/>
  <c r="AP873" i="30"/>
  <c r="AQ873" i="30"/>
  <c r="D871" i="30"/>
  <c r="AD871" i="30"/>
  <c r="AE871" i="30"/>
  <c r="AF871" i="30"/>
  <c r="AA871" i="30"/>
  <c r="Z872" i="30"/>
  <c r="AP872" i="30"/>
  <c r="AB872" i="30"/>
  <c r="AJ872" i="30"/>
  <c r="AK872" i="30" s="1"/>
  <c r="AR872" i="30"/>
  <c r="AO872" i="30"/>
  <c r="AQ872" i="30"/>
  <c r="AM872" i="30"/>
  <c r="AL872" i="30"/>
  <c r="AN872" i="30"/>
  <c r="AG872" i="30"/>
  <c r="AQ871" i="30"/>
  <c r="AP871" i="30"/>
  <c r="Z871" i="30"/>
  <c r="AN871" i="30"/>
  <c r="AG871" i="30"/>
  <c r="AM871" i="30"/>
  <c r="AO871" i="30"/>
  <c r="AL871" i="30"/>
  <c r="AR871" i="30"/>
  <c r="AJ871" i="30"/>
  <c r="AK871" i="30" s="1"/>
  <c r="D876" i="30" l="1"/>
  <c r="AD876" i="30"/>
  <c r="AE876" i="30"/>
  <c r="AF876" i="30"/>
  <c r="AA876" i="30"/>
  <c r="AH878" i="30"/>
  <c r="AI878" i="30"/>
  <c r="AT878" i="30" s="1"/>
  <c r="AD880" i="30"/>
  <c r="D880" i="30"/>
  <c r="AE880" i="30"/>
  <c r="AF880" i="30"/>
  <c r="AA880" i="30"/>
  <c r="AH879" i="30"/>
  <c r="AI879" i="30"/>
  <c r="AT879" i="30" s="1"/>
  <c r="AH880" i="30"/>
  <c r="AI880" i="30"/>
  <c r="AT880" i="30" s="1"/>
  <c r="AF879" i="30"/>
  <c r="AE879" i="30"/>
  <c r="AD879" i="30"/>
  <c r="AA879" i="30"/>
  <c r="D879" i="30"/>
  <c r="AH876" i="30"/>
  <c r="AI876" i="30"/>
  <c r="AT876" i="30" s="1"/>
  <c r="AH877" i="30"/>
  <c r="AI877" i="30"/>
  <c r="AT877" i="30" s="1"/>
  <c r="AF878" i="30"/>
  <c r="AA878" i="30"/>
  <c r="D878" i="30"/>
  <c r="AE878" i="30"/>
  <c r="AD878" i="30"/>
  <c r="D877" i="30"/>
  <c r="AD877" i="30"/>
  <c r="AE877" i="30"/>
  <c r="AF877" i="30"/>
  <c r="AA877" i="30"/>
  <c r="D873" i="30"/>
  <c r="AD873" i="30"/>
  <c r="AE873" i="30"/>
  <c r="AF873" i="30"/>
  <c r="AA873" i="30"/>
  <c r="AH873" i="30"/>
  <c r="AI873" i="30"/>
  <c r="AT873" i="30" s="1"/>
  <c r="D872" i="30"/>
  <c r="AE872" i="30"/>
  <c r="AD872" i="30"/>
  <c r="AA872" i="30"/>
  <c r="AF872" i="30"/>
  <c r="AH872" i="30"/>
  <c r="AI872" i="30"/>
  <c r="AT872" i="30" s="1"/>
  <c r="AH871" i="30"/>
  <c r="AI871" i="30"/>
  <c r="AT871" i="30" s="1"/>
  <c r="Y210" i="30" l="1"/>
  <c r="AC210" i="30" s="1"/>
  <c r="AN210" i="30" l="1"/>
  <c r="AQ210" i="30"/>
  <c r="AM210" i="30"/>
  <c r="AG210" i="30"/>
  <c r="AB210" i="30"/>
  <c r="AJ210" i="30"/>
  <c r="AK210" i="30" s="1"/>
  <c r="AL210" i="30"/>
  <c r="Z210" i="30"/>
  <c r="AP210" i="30"/>
  <c r="AO210" i="30"/>
  <c r="AR210" i="30"/>
  <c r="D210" i="30" l="1"/>
  <c r="AA210" i="30"/>
  <c r="AE210" i="30"/>
  <c r="AF210" i="30"/>
  <c r="AD210" i="30"/>
  <c r="AI210" i="30"/>
  <c r="AT210" i="30" s="1"/>
  <c r="AH210" i="30"/>
  <c r="Y209" i="30" l="1"/>
  <c r="AC209" i="30" s="1"/>
  <c r="AB209" i="30" l="1"/>
  <c r="AM209" i="30"/>
  <c r="AO209" i="30"/>
  <c r="AQ209" i="30"/>
  <c r="AJ209" i="30"/>
  <c r="AK209" i="30" s="1"/>
  <c r="AN209" i="30"/>
  <c r="AP209" i="30"/>
  <c r="Z209" i="30"/>
  <c r="AL209" i="30"/>
  <c r="AR209" i="30"/>
  <c r="AG209" i="30"/>
  <c r="AH209" i="30" l="1"/>
  <c r="AI209" i="30"/>
  <c r="AT209" i="30" s="1"/>
  <c r="D209" i="30"/>
  <c r="AD209" i="30"/>
  <c r="AE209" i="30"/>
  <c r="AF209" i="30"/>
  <c r="AA209" i="30"/>
  <c r="F1496" i="30" l="1"/>
  <c r="F896" i="30" l="1"/>
  <c r="Y896" i="30"/>
  <c r="AC896" i="30" s="1"/>
  <c r="AB896" i="30" s="1"/>
  <c r="Y624" i="30"/>
  <c r="AC624" i="30" s="1"/>
  <c r="AL624" i="30" s="1"/>
  <c r="Y623" i="30"/>
  <c r="AC623" i="30" s="1"/>
  <c r="Y625" i="30"/>
  <c r="AC625" i="30" s="1"/>
  <c r="Y622" i="30"/>
  <c r="AC622" i="30" s="1"/>
  <c r="Y621" i="30"/>
  <c r="AC621" i="30" s="1"/>
  <c r="Y620" i="30"/>
  <c r="AC620" i="30" s="1"/>
  <c r="AQ620" i="30" s="1"/>
  <c r="Y619" i="30"/>
  <c r="AC619" i="30" s="1"/>
  <c r="Y618" i="30"/>
  <c r="AC618" i="30" s="1"/>
  <c r="Y617" i="30"/>
  <c r="AC617" i="30" s="1"/>
  <c r="Y616" i="30"/>
  <c r="AC616" i="30" s="1"/>
  <c r="Y615" i="30"/>
  <c r="AC615" i="30" s="1"/>
  <c r="Y614" i="30"/>
  <c r="AC614" i="30" s="1"/>
  <c r="D896" i="30" l="1"/>
  <c r="AE896" i="30"/>
  <c r="AF896" i="30"/>
  <c r="AD896" i="30"/>
  <c r="AA896" i="30"/>
  <c r="AR896" i="30"/>
  <c r="AQ896" i="30"/>
  <c r="Z896" i="30"/>
  <c r="AO896" i="30"/>
  <c r="AG896" i="30"/>
  <c r="AL896" i="30"/>
  <c r="AN896" i="30"/>
  <c r="AP896" i="30"/>
  <c r="AM896" i="30"/>
  <c r="AJ896" i="30"/>
  <c r="AK896" i="30" s="1"/>
  <c r="AJ624" i="30"/>
  <c r="AK624" i="30" s="1"/>
  <c r="AQ624" i="30"/>
  <c r="AP624" i="30"/>
  <c r="AR624" i="30"/>
  <c r="AO624" i="30"/>
  <c r="AN624" i="30"/>
  <c r="AM624" i="30"/>
  <c r="AB624" i="30"/>
  <c r="Z624" i="30"/>
  <c r="AG624" i="30"/>
  <c r="AB623" i="30"/>
  <c r="AJ623" i="30"/>
  <c r="AK623" i="30" s="1"/>
  <c r="AR623" i="30"/>
  <c r="Z623" i="30"/>
  <c r="AQ623" i="30"/>
  <c r="AL623" i="30"/>
  <c r="AP623" i="30"/>
  <c r="AM623" i="30"/>
  <c r="AO623" i="30"/>
  <c r="AN623" i="30"/>
  <c r="AG623" i="30"/>
  <c r="AQ616" i="30"/>
  <c r="AR616" i="30"/>
  <c r="AP616" i="30"/>
  <c r="AJ616" i="30"/>
  <c r="AK616" i="30" s="1"/>
  <c r="AB616" i="30"/>
  <c r="AA616" i="30" s="1"/>
  <c r="Z616" i="30"/>
  <c r="AR620" i="30"/>
  <c r="AJ620" i="30"/>
  <c r="AK620" i="30" s="1"/>
  <c r="AB620" i="30"/>
  <c r="AA620" i="30" s="1"/>
  <c r="AM614" i="30"/>
  <c r="AL614" i="30"/>
  <c r="AP614" i="30"/>
  <c r="AN614" i="30"/>
  <c r="AR614" i="30"/>
  <c r="AJ614" i="30"/>
  <c r="AK614" i="30" s="1"/>
  <c r="AB614" i="30"/>
  <c r="Z614" i="30"/>
  <c r="AO614" i="30"/>
  <c r="AQ614" i="30"/>
  <c r="AG614" i="30"/>
  <c r="AM618" i="30"/>
  <c r="AL618" i="30"/>
  <c r="AR618" i="30"/>
  <c r="AJ618" i="30"/>
  <c r="AK618" i="30" s="1"/>
  <c r="AB618" i="30"/>
  <c r="AG618" i="30"/>
  <c r="AN618" i="30"/>
  <c r="AQ618" i="30"/>
  <c r="AO618" i="30"/>
  <c r="AP618" i="30"/>
  <c r="Z618" i="30"/>
  <c r="AM622" i="30"/>
  <c r="AL622" i="30"/>
  <c r="AO622" i="30"/>
  <c r="AN622" i="30"/>
  <c r="AR622" i="30"/>
  <c r="AJ622" i="30"/>
  <c r="AK622" i="30" s="1"/>
  <c r="AB622" i="30"/>
  <c r="AQ622" i="30"/>
  <c r="AP622" i="30"/>
  <c r="Z622" i="30"/>
  <c r="AG622" i="30"/>
  <c r="AO617" i="30"/>
  <c r="AG617" i="30"/>
  <c r="AN617" i="30"/>
  <c r="AM617" i="30"/>
  <c r="AR617" i="30"/>
  <c r="AL617" i="30"/>
  <c r="AB617" i="30"/>
  <c r="AP617" i="30"/>
  <c r="Z617" i="30"/>
  <c r="AQ617" i="30"/>
  <c r="AJ617" i="30"/>
  <c r="AK617" i="30" s="1"/>
  <c r="AO621" i="30"/>
  <c r="AG621" i="30"/>
  <c r="AN621" i="30"/>
  <c r="AM621" i="30"/>
  <c r="AL621" i="30"/>
  <c r="AP621" i="30"/>
  <c r="AR621" i="30"/>
  <c r="AJ621" i="30"/>
  <c r="AK621" i="30" s="1"/>
  <c r="AB621" i="30"/>
  <c r="AQ621" i="30"/>
  <c r="Z621" i="30"/>
  <c r="AR615" i="30"/>
  <c r="AJ615" i="30"/>
  <c r="AK615" i="30" s="1"/>
  <c r="AB615" i="30"/>
  <c r="AQ615" i="30"/>
  <c r="AN615" i="30"/>
  <c r="AP615" i="30"/>
  <c r="Z615" i="30"/>
  <c r="AO615" i="30"/>
  <c r="AG615" i="30"/>
  <c r="AM615" i="30"/>
  <c r="AL615" i="30"/>
  <c r="AR619" i="30"/>
  <c r="AJ619" i="30"/>
  <c r="AK619" i="30" s="1"/>
  <c r="AB619" i="30"/>
  <c r="AQ619" i="30"/>
  <c r="AP619" i="30"/>
  <c r="Z619" i="30"/>
  <c r="AM619" i="30"/>
  <c r="AO619" i="30"/>
  <c r="AG619" i="30"/>
  <c r="AL619" i="30"/>
  <c r="AN619" i="30"/>
  <c r="AR625" i="30"/>
  <c r="AJ625" i="30"/>
  <c r="AK625" i="30" s="1"/>
  <c r="AB625" i="30"/>
  <c r="AQ625" i="30"/>
  <c r="AM625" i="30"/>
  <c r="AP625" i="30"/>
  <c r="Z625" i="30"/>
  <c r="AL625" i="30"/>
  <c r="AO625" i="30"/>
  <c r="AG625" i="30"/>
  <c r="AN625" i="30"/>
  <c r="AL620" i="30"/>
  <c r="AM616" i="30"/>
  <c r="AM620" i="30"/>
  <c r="AN616" i="30"/>
  <c r="AN620" i="30"/>
  <c r="AL616" i="30"/>
  <c r="AG616" i="30"/>
  <c r="AO616" i="30"/>
  <c r="AG620" i="30"/>
  <c r="AO620" i="30"/>
  <c r="Z620" i="30"/>
  <c r="AP620" i="30"/>
  <c r="F895" i="30"/>
  <c r="Y895" i="30"/>
  <c r="AC895" i="30" s="1"/>
  <c r="AE616" i="30" l="1"/>
  <c r="AH896" i="30"/>
  <c r="AI896" i="30"/>
  <c r="AT896" i="30" s="1"/>
  <c r="AH624" i="30"/>
  <c r="AI624" i="30"/>
  <c r="AT624" i="30" s="1"/>
  <c r="AD624" i="30"/>
  <c r="AA624" i="30"/>
  <c r="AE624" i="30"/>
  <c r="D624" i="30"/>
  <c r="AF624" i="30"/>
  <c r="AD616" i="30"/>
  <c r="D623" i="30"/>
  <c r="AD623" i="30"/>
  <c r="AE623" i="30"/>
  <c r="AF623" i="30"/>
  <c r="AA623" i="30"/>
  <c r="AH623" i="30"/>
  <c r="AI623" i="30"/>
  <c r="AT623" i="30" s="1"/>
  <c r="AF620" i="30"/>
  <c r="AF616" i="30"/>
  <c r="D620" i="30"/>
  <c r="AD620" i="30"/>
  <c r="AE620" i="30"/>
  <c r="D616" i="30"/>
  <c r="AF617" i="30"/>
  <c r="AE617" i="30"/>
  <c r="AD617" i="30"/>
  <c r="D617" i="30"/>
  <c r="AA617" i="30"/>
  <c r="AE618" i="30"/>
  <c r="AD618" i="30"/>
  <c r="D618" i="30"/>
  <c r="AA618" i="30"/>
  <c r="AF618" i="30"/>
  <c r="D625" i="30"/>
  <c r="AA625" i="30"/>
  <c r="AD625" i="30"/>
  <c r="AF625" i="30"/>
  <c r="AE625" i="30"/>
  <c r="AE614" i="30"/>
  <c r="D614" i="30"/>
  <c r="AF614" i="30"/>
  <c r="AD614" i="30"/>
  <c r="AA614" i="30"/>
  <c r="D619" i="30"/>
  <c r="AA619" i="30"/>
  <c r="AE619" i="30"/>
  <c r="AD619" i="30"/>
  <c r="AF619" i="30"/>
  <c r="AF621" i="30"/>
  <c r="AE621" i="30"/>
  <c r="AD621" i="30"/>
  <c r="D621" i="30"/>
  <c r="AA621" i="30"/>
  <c r="AE622" i="30"/>
  <c r="AD622" i="30"/>
  <c r="AF622" i="30"/>
  <c r="D622" i="30"/>
  <c r="AA622" i="30"/>
  <c r="AI615" i="30"/>
  <c r="AT615" i="30" s="1"/>
  <c r="AH615" i="30"/>
  <c r="AI620" i="30"/>
  <c r="AT620" i="30" s="1"/>
  <c r="AH620" i="30"/>
  <c r="AI625" i="30"/>
  <c r="AT625" i="30" s="1"/>
  <c r="AH625" i="30"/>
  <c r="AI619" i="30"/>
  <c r="AT619" i="30" s="1"/>
  <c r="AH619" i="30"/>
  <c r="AI617" i="30"/>
  <c r="AT617" i="30" s="1"/>
  <c r="AH617" i="30"/>
  <c r="AI614" i="30"/>
  <c r="AT614" i="30" s="1"/>
  <c r="AH614" i="30"/>
  <c r="AI621" i="30"/>
  <c r="AT621" i="30" s="1"/>
  <c r="AH621" i="30"/>
  <c r="D615" i="30"/>
  <c r="AA615" i="30"/>
  <c r="AF615" i="30"/>
  <c r="AE615" i="30"/>
  <c r="AD615" i="30"/>
  <c r="AI616" i="30"/>
  <c r="AT616" i="30" s="1"/>
  <c r="AH616" i="30"/>
  <c r="AI622" i="30"/>
  <c r="AT622" i="30" s="1"/>
  <c r="AH622" i="30"/>
  <c r="AI618" i="30"/>
  <c r="AT618" i="30" s="1"/>
  <c r="AH618" i="30"/>
  <c r="AG895" i="30"/>
  <c r="AH895" i="30" s="1"/>
  <c r="AM895" i="30"/>
  <c r="AL895" i="30"/>
  <c r="AN895" i="30"/>
  <c r="AB895" i="30"/>
  <c r="AQ895" i="30"/>
  <c r="AR895" i="30"/>
  <c r="AJ895" i="30"/>
  <c r="AK895" i="30" s="1"/>
  <c r="AP895" i="30"/>
  <c r="Z895" i="30"/>
  <c r="AO895" i="30"/>
  <c r="AI895" i="30" l="1"/>
  <c r="AT895" i="30" s="1"/>
  <c r="D895" i="30"/>
  <c r="AD895" i="30"/>
  <c r="AA895" i="30"/>
  <c r="AE895" i="30"/>
  <c r="AF895" i="30"/>
  <c r="Y206" i="30" l="1"/>
  <c r="AC206" i="30" s="1"/>
  <c r="AJ206" i="30" l="1"/>
  <c r="AK206" i="30" s="1"/>
  <c r="AL206" i="30"/>
  <c r="AM206" i="30"/>
  <c r="AN206" i="30"/>
  <c r="AR206" i="30"/>
  <c r="AG206" i="30"/>
  <c r="AO206" i="30"/>
  <c r="AB206" i="30"/>
  <c r="Z206" i="30"/>
  <c r="AP206" i="30"/>
  <c r="AQ206" i="30"/>
  <c r="AF206" i="30" l="1"/>
  <c r="AD206" i="30"/>
  <c r="AE206" i="30"/>
  <c r="AA206" i="30"/>
  <c r="D206" i="30"/>
  <c r="AI206" i="30"/>
  <c r="AT206" i="30" s="1"/>
  <c r="AH206" i="30"/>
  <c r="F923" i="30" l="1"/>
  <c r="F924" i="30"/>
  <c r="F925" i="30"/>
  <c r="Y925" i="30"/>
  <c r="AC925" i="30" s="1"/>
  <c r="F926" i="30"/>
  <c r="F927" i="30"/>
  <c r="Y927" i="30"/>
  <c r="AC927" i="30" s="1"/>
  <c r="Z927" i="30" s="1"/>
  <c r="F928" i="30"/>
  <c r="F929" i="30"/>
  <c r="Y929" i="30"/>
  <c r="AC929" i="30" s="1"/>
  <c r="F930" i="30"/>
  <c r="Y930" i="30"/>
  <c r="AC930" i="30" s="1"/>
  <c r="F931" i="30"/>
  <c r="Y931" i="30"/>
  <c r="AC931" i="30" s="1"/>
  <c r="Z931" i="30" s="1"/>
  <c r="AL925" i="30" l="1"/>
  <c r="AJ925" i="30"/>
  <c r="AK925" i="30" s="1"/>
  <c r="AM925" i="30"/>
  <c r="AB931" i="30"/>
  <c r="AF931" i="30" s="1"/>
  <c r="AN925" i="30"/>
  <c r="AR925" i="30"/>
  <c r="AP931" i="30"/>
  <c r="AN931" i="30"/>
  <c r="AJ927" i="30"/>
  <c r="AK927" i="30" s="1"/>
  <c r="AB930" i="30"/>
  <c r="D930" i="30" s="1"/>
  <c r="AJ930" i="30"/>
  <c r="AK930" i="30" s="1"/>
  <c r="Z930" i="30"/>
  <c r="AL930" i="30"/>
  <c r="AP930" i="30"/>
  <c r="AQ930" i="30"/>
  <c r="AR930" i="30"/>
  <c r="AM929" i="30"/>
  <c r="AN929" i="30"/>
  <c r="AB929" i="30"/>
  <c r="AF929" i="30" s="1"/>
  <c r="AR929" i="30"/>
  <c r="AJ929" i="30"/>
  <c r="AK929" i="30" s="1"/>
  <c r="AR927" i="30"/>
  <c r="AG927" i="30"/>
  <c r="AG929" i="30"/>
  <c r="AO929" i="30"/>
  <c r="Z929" i="30"/>
  <c r="AP929" i="30"/>
  <c r="AQ929" i="30"/>
  <c r="AQ927" i="30"/>
  <c r="AL931" i="30"/>
  <c r="AM931" i="30"/>
  <c r="AR931" i="30"/>
  <c r="AG931" i="30"/>
  <c r="AL929" i="30"/>
  <c r="AO927" i="30"/>
  <c r="AJ931" i="30"/>
  <c r="AK931" i="30" s="1"/>
  <c r="AP927" i="30"/>
  <c r="AB927" i="30"/>
  <c r="AQ931" i="30"/>
  <c r="AN927" i="30"/>
  <c r="AL927" i="30"/>
  <c r="AM927" i="30"/>
  <c r="AO931" i="30"/>
  <c r="AM930" i="30"/>
  <c r="AN930" i="30"/>
  <c r="AG930" i="30"/>
  <c r="AO930" i="30"/>
  <c r="AG925" i="30"/>
  <c r="AO925" i="30"/>
  <c r="Z925" i="30"/>
  <c r="AP925" i="30"/>
  <c r="AQ925" i="30"/>
  <c r="AB925" i="30"/>
  <c r="AF930" i="30" l="1"/>
  <c r="AA931" i="30"/>
  <c r="AE931" i="30"/>
  <c r="AE930" i="30"/>
  <c r="D931" i="30"/>
  <c r="AD931" i="30"/>
  <c r="AA929" i="30"/>
  <c r="D929" i="30"/>
  <c r="AD929" i="30"/>
  <c r="AE929" i="30"/>
  <c r="AA930" i="30"/>
  <c r="AD930" i="30"/>
  <c r="AH929" i="30"/>
  <c r="AI929" i="30"/>
  <c r="AT929" i="30" s="1"/>
  <c r="AH925" i="30"/>
  <c r="AI925" i="30"/>
  <c r="AT925" i="30" s="1"/>
  <c r="AH930" i="30"/>
  <c r="AI930" i="30"/>
  <c r="AT930" i="30" s="1"/>
  <c r="AH931" i="30"/>
  <c r="AI931" i="30"/>
  <c r="AT931" i="30" s="1"/>
  <c r="AH927" i="30"/>
  <c r="AI927" i="30"/>
  <c r="AT927" i="30" s="1"/>
  <c r="AA925" i="30"/>
  <c r="D925" i="30"/>
  <c r="AD925" i="30"/>
  <c r="AE925" i="30"/>
  <c r="AF925" i="30"/>
  <c r="AD927" i="30"/>
  <c r="AE927" i="30"/>
  <c r="AA927" i="30"/>
  <c r="AF927" i="30"/>
  <c r="D927" i="30"/>
  <c r="F1438" i="30" l="1"/>
  <c r="E1441" i="30"/>
  <c r="F1442" i="30"/>
  <c r="E1444" i="30"/>
  <c r="F1446" i="30"/>
  <c r="E1442" i="30" l="1"/>
  <c r="Y1442" i="30" s="1"/>
  <c r="AC1442" i="30" s="1"/>
  <c r="AL1442" i="30" s="1"/>
  <c r="E1443" i="30"/>
  <c r="Y1443" i="30" s="1"/>
  <c r="AC1443" i="30" s="1"/>
  <c r="AR1443" i="30" s="1"/>
  <c r="E1435" i="30"/>
  <c r="Y1435" i="30" s="1"/>
  <c r="AC1435" i="30" s="1"/>
  <c r="AL1435" i="30" s="1"/>
  <c r="E1440" i="30"/>
  <c r="Y1440" i="30" s="1"/>
  <c r="AC1440" i="30" s="1"/>
  <c r="E1436" i="30"/>
  <c r="Y1436" i="30" s="1"/>
  <c r="AC1436" i="30" s="1"/>
  <c r="E1439" i="30"/>
  <c r="Y1439" i="30" s="1"/>
  <c r="AC1439" i="30" s="1"/>
  <c r="E1446" i="30"/>
  <c r="Y1446" i="30" s="1"/>
  <c r="AC1446" i="30" s="1"/>
  <c r="E1438" i="30"/>
  <c r="Y1438" i="30" s="1"/>
  <c r="AC1438" i="30" s="1"/>
  <c r="AM1438" i="30" s="1"/>
  <c r="E1445" i="30"/>
  <c r="Y1445" i="30" s="1"/>
  <c r="AC1445" i="30" s="1"/>
  <c r="AB1445" i="30" s="1"/>
  <c r="D1445" i="30" s="1"/>
  <c r="E1437" i="30"/>
  <c r="Y1437" i="30" s="1"/>
  <c r="AC1437" i="30" s="1"/>
  <c r="Y1444" i="30"/>
  <c r="AC1444" i="30" s="1"/>
  <c r="AB1444" i="30" s="1"/>
  <c r="H1441" i="30"/>
  <c r="H1444" i="30"/>
  <c r="H1435" i="30"/>
  <c r="H1440" i="30"/>
  <c r="H1438" i="30"/>
  <c r="H1437" i="30"/>
  <c r="H1443" i="30"/>
  <c r="H1439" i="30"/>
  <c r="H1442" i="30"/>
  <c r="H1446" i="30"/>
  <c r="Y1441" i="30"/>
  <c r="AC1441" i="30" s="1"/>
  <c r="AM1441" i="30" s="1"/>
  <c r="H1445" i="30"/>
  <c r="F1445" i="30"/>
  <c r="F1441" i="30"/>
  <c r="F1437" i="30"/>
  <c r="H1436" i="30"/>
  <c r="F1444" i="30"/>
  <c r="F1440" i="30"/>
  <c r="F1436" i="30"/>
  <c r="F1443" i="30"/>
  <c r="F1439" i="30"/>
  <c r="F1435" i="30"/>
  <c r="AG1436" i="30" l="1"/>
  <c r="AH1436" i="30" s="1"/>
  <c r="AI1436" i="30" s="1"/>
  <c r="AL1436" i="30"/>
  <c r="AP1436" i="30"/>
  <c r="AO1436" i="30"/>
  <c r="AM1436" i="30"/>
  <c r="Z1436" i="30"/>
  <c r="AN1436" i="30"/>
  <c r="AQ1436" i="30"/>
  <c r="AB1436" i="30"/>
  <c r="AA1436" i="30" s="1"/>
  <c r="AR1436" i="30"/>
  <c r="AJ1436" i="30"/>
  <c r="AK1436" i="30" s="1"/>
  <c r="AM1446" i="30"/>
  <c r="AQ1446" i="30"/>
  <c r="AJ1440" i="30"/>
  <c r="AK1440" i="30" s="1"/>
  <c r="AB1440" i="30"/>
  <c r="AF1440" i="30" s="1"/>
  <c r="AP1440" i="30"/>
  <c r="Z1440" i="30"/>
  <c r="AQ1440" i="30"/>
  <c r="AN1445" i="30"/>
  <c r="AR1437" i="30"/>
  <c r="AB1437" i="30"/>
  <c r="AA1437" i="30" s="1"/>
  <c r="AL1437" i="30"/>
  <c r="AJ1437" i="30"/>
  <c r="AK1437" i="30" s="1"/>
  <c r="Z1437" i="30"/>
  <c r="AG1437" i="30"/>
  <c r="AH1437" i="30" s="1"/>
  <c r="AI1437" i="30" s="1"/>
  <c r="AO1437" i="30"/>
  <c r="AP1437" i="30"/>
  <c r="AQ1437" i="30"/>
  <c r="AM1437" i="30"/>
  <c r="AN1437" i="30"/>
  <c r="AB1439" i="30"/>
  <c r="D1439" i="30" s="1"/>
  <c r="AP1439" i="30"/>
  <c r="AQ1439" i="30"/>
  <c r="AJ1439" i="30"/>
  <c r="AK1439" i="30" s="1"/>
  <c r="AL1439" i="30"/>
  <c r="AR1439" i="30"/>
  <c r="AG1439" i="30"/>
  <c r="AH1439" i="30" s="1"/>
  <c r="AI1439" i="30" s="1"/>
  <c r="AM1439" i="30"/>
  <c r="AO1439" i="30"/>
  <c r="AN1439" i="30"/>
  <c r="Z1439" i="30"/>
  <c r="AL1440" i="30"/>
  <c r="AN1440" i="30"/>
  <c r="AM1440" i="30"/>
  <c r="AO1440" i="30"/>
  <c r="AR1440" i="30"/>
  <c r="AG1440" i="30"/>
  <c r="AH1440" i="30" s="1"/>
  <c r="AI1440" i="30" s="1"/>
  <c r="AP1443" i="30"/>
  <c r="AG1443" i="30"/>
  <c r="AH1443" i="30" s="1"/>
  <c r="AI1443" i="30" s="1"/>
  <c r="AB1443" i="30"/>
  <c r="D1443" i="30" s="1"/>
  <c r="Z1435" i="30"/>
  <c r="AJ1435" i="30"/>
  <c r="AK1435" i="30" s="1"/>
  <c r="AO1435" i="30"/>
  <c r="AG1435" i="30"/>
  <c r="AH1435" i="30" s="1"/>
  <c r="AI1435" i="30" s="1"/>
  <c r="AR1435" i="30"/>
  <c r="AP1435" i="30"/>
  <c r="AN1435" i="30"/>
  <c r="AB1435" i="30"/>
  <c r="AD1435" i="30" s="1"/>
  <c r="AQ1435" i="30"/>
  <c r="AM1435" i="30"/>
  <c r="AO1445" i="30"/>
  <c r="AQ1445" i="30"/>
  <c r="AM1445" i="30"/>
  <c r="AP1445" i="30"/>
  <c r="Z1445" i="30"/>
  <c r="AG1445" i="30"/>
  <c r="AH1445" i="30" s="1"/>
  <c r="AI1445" i="30" s="1"/>
  <c r="AL1445" i="30"/>
  <c r="AJ1445" i="30"/>
  <c r="AK1445" i="30" s="1"/>
  <c r="AR1445" i="30"/>
  <c r="AP1444" i="30"/>
  <c r="AQ1444" i="30"/>
  <c r="AO1444" i="30"/>
  <c r="Z1444" i="30"/>
  <c r="AL1444" i="30"/>
  <c r="AR1444" i="30"/>
  <c r="AN1444" i="30"/>
  <c r="AM1444" i="30"/>
  <c r="AG1444" i="30"/>
  <c r="AH1444" i="30" s="1"/>
  <c r="AI1444" i="30" s="1"/>
  <c r="AJ1444" i="30"/>
  <c r="AK1444" i="30" s="1"/>
  <c r="AQ1443" i="30"/>
  <c r="AN1443" i="30"/>
  <c r="AJ1443" i="30"/>
  <c r="AK1443" i="30" s="1"/>
  <c r="Z1443" i="30"/>
  <c r="AO1443" i="30"/>
  <c r="AM1443" i="30"/>
  <c r="AL1443" i="30"/>
  <c r="AN1442" i="30"/>
  <c r="AM1442" i="30"/>
  <c r="AJ1446" i="30"/>
  <c r="AK1446" i="30" s="1"/>
  <c r="AL1446" i="30"/>
  <c r="AB1442" i="30"/>
  <c r="AE1442" i="30" s="1"/>
  <c r="AO1442" i="30"/>
  <c r="Z1442" i="30"/>
  <c r="AR1442" i="30"/>
  <c r="AP1442" i="30"/>
  <c r="AQ1442" i="30"/>
  <c r="AG1442" i="30"/>
  <c r="AH1442" i="30" s="1"/>
  <c r="AI1442" i="30" s="1"/>
  <c r="Z1446" i="30"/>
  <c r="AO1446" i="30"/>
  <c r="AN1446" i="30"/>
  <c r="AG1446" i="30"/>
  <c r="AH1446" i="30" s="1"/>
  <c r="AI1446" i="30" s="1"/>
  <c r="AR1446" i="30"/>
  <c r="AP1446" i="30"/>
  <c r="AB1446" i="30"/>
  <c r="AL1438" i="30"/>
  <c r="AB1438" i="30"/>
  <c r="AF1438" i="30" s="1"/>
  <c r="AQ1438" i="30"/>
  <c r="AO1438" i="30"/>
  <c r="AG1438" i="30"/>
  <c r="AH1438" i="30" s="1"/>
  <c r="AI1438" i="30" s="1"/>
  <c r="AN1438" i="30"/>
  <c r="Z1438" i="30"/>
  <c r="AJ1442" i="30"/>
  <c r="AK1442" i="30" s="1"/>
  <c r="AR1438" i="30"/>
  <c r="AP1438" i="30"/>
  <c r="AJ1438" i="30"/>
  <c r="AK1438" i="30" s="1"/>
  <c r="AP1441" i="30"/>
  <c r="AQ1441" i="30"/>
  <c r="Z1441" i="30"/>
  <c r="AO1441" i="30"/>
  <c r="AG1441" i="30"/>
  <c r="AH1441" i="30" s="1"/>
  <c r="AI1441" i="30" s="1"/>
  <c r="AR1441" i="30"/>
  <c r="AJ1441" i="30"/>
  <c r="AK1441" i="30" s="1"/>
  <c r="AL1441" i="30"/>
  <c r="AN1441" i="30"/>
  <c r="AB1441" i="30"/>
  <c r="AE1441" i="30" s="1"/>
  <c r="D1444" i="30"/>
  <c r="AA1444" i="30"/>
  <c r="AD1444" i="30"/>
  <c r="AE1444" i="30"/>
  <c r="AF1444" i="30"/>
  <c r="AE1446" i="30" l="1"/>
  <c r="D1446" i="30"/>
  <c r="D1437" i="30"/>
  <c r="AF1445" i="30"/>
  <c r="AE1445" i="30"/>
  <c r="D1436" i="30"/>
  <c r="AF1443" i="30"/>
  <c r="AE1443" i="30"/>
  <c r="AD1445" i="30"/>
  <c r="AA1445" i="30"/>
  <c r="AF1437" i="30"/>
  <c r="AA1443" i="30"/>
  <c r="AE1437" i="30"/>
  <c r="AE1440" i="30"/>
  <c r="AA1440" i="30"/>
  <c r="AD1437" i="30"/>
  <c r="AD1443" i="30"/>
  <c r="AD1436" i="30"/>
  <c r="AD1440" i="30"/>
  <c r="D1440" i="30"/>
  <c r="AF1436" i="30"/>
  <c r="AE1436" i="30"/>
  <c r="AE1439" i="30"/>
  <c r="AD1439" i="30"/>
  <c r="AF1439" i="30"/>
  <c r="AA1439" i="30"/>
  <c r="AF1435" i="30"/>
  <c r="AA1435" i="30"/>
  <c r="D1435" i="30"/>
  <c r="AE1435" i="30"/>
  <c r="AA1446" i="30"/>
  <c r="D1442" i="30"/>
  <c r="AE1438" i="30"/>
  <c r="AD1442" i="30"/>
  <c r="AD1438" i="30"/>
  <c r="AA1438" i="30"/>
  <c r="AA1442" i="30"/>
  <c r="AF1442" i="30"/>
  <c r="D1438" i="30"/>
  <c r="AF1446" i="30"/>
  <c r="AD1446" i="30"/>
  <c r="AD1441" i="30"/>
  <c r="AA1441" i="30"/>
  <c r="D1441" i="30"/>
  <c r="AF1441" i="30"/>
  <c r="Y208" i="30" l="1"/>
  <c r="AC208" i="30" s="1"/>
  <c r="AB208" i="30" l="1"/>
  <c r="AE208" i="30" s="1"/>
  <c r="AM208" i="30"/>
  <c r="AL208" i="30"/>
  <c r="Z208" i="30"/>
  <c r="AQ208" i="30"/>
  <c r="AP208" i="30"/>
  <c r="AO208" i="30"/>
  <c r="AG208" i="30"/>
  <c r="AN208" i="30"/>
  <c r="AR208" i="30"/>
  <c r="AJ208" i="30"/>
  <c r="AK208" i="30" s="1"/>
  <c r="AD208" i="30" l="1"/>
  <c r="AF208" i="30"/>
  <c r="D208" i="30"/>
  <c r="AA208" i="30"/>
  <c r="AH208" i="30"/>
  <c r="AI208" i="30"/>
  <c r="AT208" i="30" s="1"/>
  <c r="Y204" i="30" l="1"/>
  <c r="AC204" i="30" s="1"/>
  <c r="AB204" i="30" s="1"/>
  <c r="Y205" i="30"/>
  <c r="AC205" i="30" s="1"/>
  <c r="Y207" i="30"/>
  <c r="AC207" i="30" s="1"/>
  <c r="Y213" i="30"/>
  <c r="AC213" i="30" s="1"/>
  <c r="AL213" i="30" s="1"/>
  <c r="Y214" i="30"/>
  <c r="AC214" i="30" s="1"/>
  <c r="Y169" i="30"/>
  <c r="AC169" i="30" s="1"/>
  <c r="AG169" i="30" l="1"/>
  <c r="AH169" i="30" s="1"/>
  <c r="AJ169" i="30"/>
  <c r="AK169" i="30" s="1"/>
  <c r="AL169" i="30"/>
  <c r="AM169" i="30"/>
  <c r="AN207" i="30"/>
  <c r="AM207" i="30"/>
  <c r="AQ204" i="30"/>
  <c r="AO204" i="30"/>
  <c r="Z205" i="30"/>
  <c r="AP205" i="30"/>
  <c r="AG205" i="30"/>
  <c r="AQ205" i="30"/>
  <c r="AO205" i="30"/>
  <c r="AB205" i="30"/>
  <c r="AJ205" i="30"/>
  <c r="AK205" i="30" s="1"/>
  <c r="AR205" i="30"/>
  <c r="AM205" i="30"/>
  <c r="AL205" i="30"/>
  <c r="AN205" i="30"/>
  <c r="AB214" i="30"/>
  <c r="AJ214" i="30"/>
  <c r="AK214" i="30" s="1"/>
  <c r="AR214" i="30"/>
  <c r="AL214" i="30"/>
  <c r="AG214" i="30"/>
  <c r="AM214" i="30"/>
  <c r="AO214" i="30"/>
  <c r="AN214" i="30"/>
  <c r="Z214" i="30"/>
  <c r="AP214" i="30"/>
  <c r="AQ214" i="30"/>
  <c r="D204" i="30"/>
  <c r="AD204" i="30"/>
  <c r="AE204" i="30"/>
  <c r="AF204" i="30"/>
  <c r="AA204" i="30"/>
  <c r="AR213" i="30"/>
  <c r="AJ213" i="30"/>
  <c r="AK213" i="30" s="1"/>
  <c r="AB213" i="30"/>
  <c r="AL207" i="30"/>
  <c r="AP204" i="30"/>
  <c r="Z204" i="30"/>
  <c r="AG204" i="30"/>
  <c r="AP213" i="30"/>
  <c r="Z213" i="30"/>
  <c r="AR207" i="30"/>
  <c r="AJ207" i="30"/>
  <c r="AK207" i="30" s="1"/>
  <c r="AB207" i="30"/>
  <c r="AN204" i="30"/>
  <c r="AQ213" i="30"/>
  <c r="AO213" i="30"/>
  <c r="AG213" i="30"/>
  <c r="AQ207" i="30"/>
  <c r="AM204" i="30"/>
  <c r="AN213" i="30"/>
  <c r="AP207" i="30"/>
  <c r="Z207" i="30"/>
  <c r="AL204" i="30"/>
  <c r="AM213" i="30"/>
  <c r="AO207" i="30"/>
  <c r="AG207" i="30"/>
  <c r="AR204" i="30"/>
  <c r="AJ204" i="30"/>
  <c r="AK204" i="30" s="1"/>
  <c r="AQ169" i="30"/>
  <c r="AB169" i="30"/>
  <c r="D169" i="30" s="1"/>
  <c r="AR169" i="30"/>
  <c r="AP169" i="30"/>
  <c r="AO169" i="30"/>
  <c r="AN169" i="30"/>
  <c r="Z169" i="30"/>
  <c r="AI169" i="30" l="1"/>
  <c r="AT169" i="30" s="1"/>
  <c r="AA169" i="30"/>
  <c r="AD169" i="30"/>
  <c r="AE169" i="30"/>
  <c r="AF169" i="30"/>
  <c r="AI214" i="30"/>
  <c r="AT214" i="30" s="1"/>
  <c r="AH214" i="30"/>
  <c r="AD213" i="30"/>
  <c r="AE213" i="30"/>
  <c r="AF213" i="30"/>
  <c r="AA213" i="30"/>
  <c r="D213" i="30"/>
  <c r="AA205" i="30"/>
  <c r="D205" i="30"/>
  <c r="AE205" i="30"/>
  <c r="AD205" i="30"/>
  <c r="AF205" i="30"/>
  <c r="AH213" i="30"/>
  <c r="AI213" i="30"/>
  <c r="AT213" i="30" s="1"/>
  <c r="D214" i="30"/>
  <c r="AA214" i="30"/>
  <c r="AD214" i="30"/>
  <c r="AE214" i="30"/>
  <c r="AF214" i="30"/>
  <c r="AH205" i="30"/>
  <c r="AI205" i="30"/>
  <c r="AT205" i="30" s="1"/>
  <c r="AF207" i="30"/>
  <c r="AE207" i="30"/>
  <c r="AA207" i="30"/>
  <c r="D207" i="30"/>
  <c r="AD207" i="30"/>
  <c r="AH207" i="30"/>
  <c r="AI207" i="30"/>
  <c r="AT207" i="30" s="1"/>
  <c r="AH204" i="30"/>
  <c r="AI204" i="30"/>
  <c r="AT204" i="30" s="1"/>
  <c r="F1495" i="30" l="1"/>
  <c r="Y874" i="30" l="1"/>
  <c r="AC874" i="30" s="1"/>
  <c r="AR874" i="30" s="1"/>
  <c r="F874" i="30"/>
  <c r="Y870" i="30"/>
  <c r="AC870" i="30" s="1"/>
  <c r="F870" i="30"/>
  <c r="AL870" i="30" l="1"/>
  <c r="AN870" i="30"/>
  <c r="AR870" i="30"/>
  <c r="AJ870" i="30"/>
  <c r="AK870" i="30" s="1"/>
  <c r="AB870" i="30"/>
  <c r="AO870" i="30"/>
  <c r="AQ870" i="30"/>
  <c r="AP870" i="30"/>
  <c r="Z870" i="30"/>
  <c r="AM870" i="30"/>
  <c r="AG870" i="30"/>
  <c r="AN874" i="30"/>
  <c r="AG874" i="30"/>
  <c r="AO874" i="30"/>
  <c r="AM874" i="30"/>
  <c r="Z874" i="30"/>
  <c r="AP874" i="30"/>
  <c r="AL874" i="30"/>
  <c r="AQ874" i="30"/>
  <c r="AB874" i="30"/>
  <c r="AJ874" i="30"/>
  <c r="AK874" i="30" s="1"/>
  <c r="AI874" i="30" l="1"/>
  <c r="AT874" i="30" s="1"/>
  <c r="AH874" i="30"/>
  <c r="AD870" i="30"/>
  <c r="AF870" i="30"/>
  <c r="D870" i="30"/>
  <c r="AA870" i="30"/>
  <c r="AE870" i="30"/>
  <c r="D874" i="30"/>
  <c r="AA874" i="30"/>
  <c r="AD874" i="30"/>
  <c r="AF874" i="30"/>
  <c r="AE874" i="30"/>
  <c r="AI870" i="30"/>
  <c r="AT870" i="30" s="1"/>
  <c r="AH870" i="30"/>
  <c r="Y42" i="30" l="1"/>
  <c r="AC42" i="30" s="1"/>
  <c r="D42" i="30"/>
  <c r="AR42" i="30" l="1"/>
  <c r="AJ42" i="30"/>
  <c r="AK42" i="30" s="1"/>
  <c r="AB42" i="30"/>
  <c r="AL42" i="30"/>
  <c r="AQ42" i="30"/>
  <c r="AP42" i="30"/>
  <c r="Z42" i="30"/>
  <c r="AO42" i="30"/>
  <c r="AG42" i="30"/>
  <c r="AN42" i="30"/>
  <c r="AM42" i="30"/>
  <c r="AA42" i="30" l="1"/>
  <c r="AF42" i="30"/>
  <c r="AD42" i="30"/>
  <c r="AE42" i="30"/>
  <c r="AI42" i="30"/>
  <c r="AT42" i="30" s="1"/>
  <c r="AH42" i="30"/>
  <c r="D30" i="30" l="1"/>
  <c r="D31" i="30"/>
  <c r="D32" i="30"/>
  <c r="D33" i="30"/>
  <c r="D34" i="30"/>
  <c r="D35" i="30"/>
  <c r="D36" i="30"/>
  <c r="D37" i="30"/>
  <c r="D38" i="30"/>
  <c r="D39" i="30"/>
  <c r="D40" i="30"/>
  <c r="D29" i="30"/>
  <c r="Y34" i="30" l="1"/>
  <c r="AC34" i="30" s="1"/>
  <c r="Y35" i="30"/>
  <c r="AC35" i="30" s="1"/>
  <c r="Y36" i="30"/>
  <c r="AC36" i="30" s="1"/>
  <c r="Y37" i="30"/>
  <c r="AC37" i="30" s="1"/>
  <c r="AL37" i="30" s="1"/>
  <c r="Y38" i="30"/>
  <c r="AC38" i="30" s="1"/>
  <c r="Y39" i="30"/>
  <c r="AC39" i="30" s="1"/>
  <c r="Y40" i="30"/>
  <c r="AC40" i="30" s="1"/>
  <c r="Y29" i="30"/>
  <c r="AC29" i="30" s="1"/>
  <c r="Y33" i="30"/>
  <c r="AC33" i="30" s="1"/>
  <c r="Y32" i="30"/>
  <c r="AC32" i="30" s="1"/>
  <c r="Y31" i="30"/>
  <c r="AC31" i="30" s="1"/>
  <c r="Y30" i="30"/>
  <c r="AC30" i="30" s="1"/>
  <c r="AQ30" i="30" l="1"/>
  <c r="AB30" i="30"/>
  <c r="AA30" i="30" s="1"/>
  <c r="AB29" i="30"/>
  <c r="AD29" i="30" s="1"/>
  <c r="AM29" i="30"/>
  <c r="AQ29" i="30"/>
  <c r="AG36" i="30"/>
  <c r="AH36" i="30" s="1"/>
  <c r="AN36" i="30"/>
  <c r="AL36" i="30"/>
  <c r="AM36" i="30"/>
  <c r="AG40" i="30"/>
  <c r="AI40" i="30" s="1"/>
  <c r="AT40" i="30" s="1"/>
  <c r="AL40" i="30"/>
  <c r="AM40" i="30"/>
  <c r="AN40" i="30"/>
  <c r="AQ40" i="30"/>
  <c r="AP30" i="30"/>
  <c r="AP29" i="30"/>
  <c r="AR30" i="30"/>
  <c r="AJ30" i="30"/>
  <c r="AK30" i="30" s="1"/>
  <c r="AL30" i="30"/>
  <c r="Z30" i="30"/>
  <c r="AQ36" i="30"/>
  <c r="AB38" i="30"/>
  <c r="AJ38" i="30"/>
  <c r="AK38" i="30" s="1"/>
  <c r="AR38" i="30"/>
  <c r="AQ38" i="30"/>
  <c r="AL38" i="30"/>
  <c r="AM38" i="30"/>
  <c r="AN38" i="30"/>
  <c r="Z38" i="30"/>
  <c r="AP38" i="30"/>
  <c r="AG38" i="30"/>
  <c r="AO38" i="30"/>
  <c r="AB34" i="30"/>
  <c r="AJ34" i="30"/>
  <c r="AK34" i="30" s="1"/>
  <c r="AR34" i="30"/>
  <c r="AL34" i="30"/>
  <c r="AQ34" i="30"/>
  <c r="AM34" i="30"/>
  <c r="AN34" i="30"/>
  <c r="Z34" i="30"/>
  <c r="AG34" i="30"/>
  <c r="AO34" i="30"/>
  <c r="AP34" i="30"/>
  <c r="Z35" i="30"/>
  <c r="AP35" i="30"/>
  <c r="AQ35" i="30"/>
  <c r="AO35" i="30"/>
  <c r="AB35" i="30"/>
  <c r="AJ35" i="30"/>
  <c r="AK35" i="30" s="1"/>
  <c r="AR35" i="30"/>
  <c r="AG35" i="30"/>
  <c r="AL35" i="30"/>
  <c r="AM35" i="30"/>
  <c r="AN35" i="30"/>
  <c r="Z39" i="30"/>
  <c r="AP39" i="30"/>
  <c r="AQ39" i="30"/>
  <c r="AB39" i="30"/>
  <c r="AJ39" i="30"/>
  <c r="AK39" i="30" s="1"/>
  <c r="AR39" i="30"/>
  <c r="AO39" i="30"/>
  <c r="AG39" i="30"/>
  <c r="AL39" i="30"/>
  <c r="AN39" i="30"/>
  <c r="AM39" i="30"/>
  <c r="AJ37" i="30"/>
  <c r="AK37" i="30" s="1"/>
  <c r="AQ37" i="30"/>
  <c r="AR37" i="30"/>
  <c r="AB37" i="30"/>
  <c r="AR40" i="30"/>
  <c r="AJ40" i="30"/>
  <c r="AK40" i="30" s="1"/>
  <c r="AB40" i="30"/>
  <c r="AP37" i="30"/>
  <c r="Z37" i="30"/>
  <c r="AR36" i="30"/>
  <c r="AJ36" i="30"/>
  <c r="AK36" i="30" s="1"/>
  <c r="AB36" i="30"/>
  <c r="AO37" i="30"/>
  <c r="AG37" i="30"/>
  <c r="AP40" i="30"/>
  <c r="Z40" i="30"/>
  <c r="AN37" i="30"/>
  <c r="AP36" i="30"/>
  <c r="Z36" i="30"/>
  <c r="AO40" i="30"/>
  <c r="AM37" i="30"/>
  <c r="AO36" i="30"/>
  <c r="Z29" i="30"/>
  <c r="AO29" i="30"/>
  <c r="AG29" i="30"/>
  <c r="AN29" i="30"/>
  <c r="AL29" i="30"/>
  <c r="AR29" i="30"/>
  <c r="AJ29" i="30"/>
  <c r="AK29" i="30" s="1"/>
  <c r="AJ33" i="30"/>
  <c r="AK33" i="30" s="1"/>
  <c r="AB33" i="30"/>
  <c r="AR33" i="30"/>
  <c r="AQ33" i="30"/>
  <c r="AP33" i="30"/>
  <c r="Z33" i="30"/>
  <c r="AO33" i="30"/>
  <c r="AG33" i="30"/>
  <c r="AN33" i="30"/>
  <c r="AM33" i="30"/>
  <c r="AL33" i="30"/>
  <c r="AO31" i="30"/>
  <c r="AG31" i="30"/>
  <c r="AN31" i="30"/>
  <c r="AM31" i="30"/>
  <c r="AR31" i="30"/>
  <c r="AB31" i="30"/>
  <c r="AP31" i="30"/>
  <c r="AL31" i="30"/>
  <c r="Z31" i="30"/>
  <c r="AJ31" i="30"/>
  <c r="AK31" i="30" s="1"/>
  <c r="AQ31" i="30"/>
  <c r="AM32" i="30"/>
  <c r="AL32" i="30"/>
  <c r="AP32" i="30"/>
  <c r="AR32" i="30"/>
  <c r="AJ32" i="30"/>
  <c r="AK32" i="30" s="1"/>
  <c r="AB32" i="30"/>
  <c r="AQ32" i="30"/>
  <c r="Z32" i="30"/>
  <c r="AO32" i="30"/>
  <c r="AG32" i="30"/>
  <c r="AN32" i="30"/>
  <c r="AM30" i="30"/>
  <c r="AN30" i="30"/>
  <c r="AG30" i="30"/>
  <c r="AO30" i="30"/>
  <c r="AD30" i="30" l="1"/>
  <c r="AI36" i="30"/>
  <c r="AT36" i="30" s="1"/>
  <c r="AE30" i="30"/>
  <c r="AF29" i="30"/>
  <c r="AE29" i="30"/>
  <c r="AA29" i="30"/>
  <c r="AF30" i="30"/>
  <c r="AH40" i="30"/>
  <c r="AF36" i="30"/>
  <c r="AE36" i="30"/>
  <c r="AA36" i="30"/>
  <c r="AD36" i="30"/>
  <c r="AH39" i="30"/>
  <c r="AI39" i="30"/>
  <c r="AT39" i="30" s="1"/>
  <c r="AD37" i="30"/>
  <c r="AE37" i="30"/>
  <c r="AF37" i="30"/>
  <c r="AA37" i="30"/>
  <c r="AH35" i="30"/>
  <c r="AI35" i="30"/>
  <c r="AT35" i="30" s="1"/>
  <c r="AA39" i="30"/>
  <c r="AD39" i="30"/>
  <c r="AE39" i="30"/>
  <c r="AF39" i="30"/>
  <c r="AH34" i="30"/>
  <c r="AI34" i="30"/>
  <c r="AT34" i="30" s="1"/>
  <c r="AA34" i="30"/>
  <c r="AD34" i="30"/>
  <c r="AE34" i="30"/>
  <c r="AF34" i="30"/>
  <c r="AF40" i="30"/>
  <c r="AE40" i="30"/>
  <c r="AA40" i="30"/>
  <c r="AD40" i="30"/>
  <c r="AA35" i="30"/>
  <c r="AD35" i="30"/>
  <c r="AF35" i="30"/>
  <c r="AE35" i="30"/>
  <c r="AH37" i="30"/>
  <c r="AI37" i="30"/>
  <c r="AT37" i="30" s="1"/>
  <c r="AI38" i="30"/>
  <c r="AT38" i="30" s="1"/>
  <c r="AH38" i="30"/>
  <c r="AD38" i="30"/>
  <c r="AE38" i="30"/>
  <c r="AF38" i="30"/>
  <c r="AA38" i="30"/>
  <c r="AH29" i="30"/>
  <c r="AI29" i="30"/>
  <c r="AT29" i="30" s="1"/>
  <c r="AA33" i="30"/>
  <c r="AF33" i="30"/>
  <c r="AE33" i="30"/>
  <c r="AD33" i="30"/>
  <c r="AI33" i="30"/>
  <c r="AT33" i="30" s="1"/>
  <c r="AH33" i="30"/>
  <c r="AI31" i="30"/>
  <c r="AT31" i="30" s="1"/>
  <c r="AH31" i="30"/>
  <c r="AF31" i="30"/>
  <c r="AE31" i="30"/>
  <c r="AD31" i="30"/>
  <c r="AA31" i="30"/>
  <c r="AH32" i="30"/>
  <c r="AI32" i="30"/>
  <c r="AT32" i="30" s="1"/>
  <c r="AE32" i="30"/>
  <c r="AD32" i="30"/>
  <c r="AA32" i="30"/>
  <c r="AF32" i="30"/>
  <c r="AI30" i="30"/>
  <c r="AT30" i="30" s="1"/>
  <c r="AH30" i="30"/>
  <c r="Y148" i="30" l="1"/>
  <c r="AC148" i="30" s="1"/>
  <c r="AQ148" i="30" l="1"/>
  <c r="AR148" i="30"/>
  <c r="AJ148" i="30"/>
  <c r="AK148" i="30" s="1"/>
  <c r="AB148" i="30"/>
  <c r="AA148" i="30" s="1"/>
  <c r="AM148" i="30"/>
  <c r="AL148" i="30"/>
  <c r="AP148" i="30"/>
  <c r="AN148" i="30"/>
  <c r="AG148" i="30"/>
  <c r="AO148" i="30"/>
  <c r="Z148" i="30"/>
  <c r="AD148" i="30" l="1"/>
  <c r="AE148" i="30"/>
  <c r="AF148" i="30"/>
  <c r="D148" i="30"/>
  <c r="AI148" i="30"/>
  <c r="AT148" i="30" s="1"/>
  <c r="AH148" i="30"/>
  <c r="FL35" i="17" l="1"/>
  <c r="FK35" i="17"/>
  <c r="FI35" i="17"/>
  <c r="EW35" i="17"/>
  <c r="ET35" i="17"/>
  <c r="EM35" i="17"/>
  <c r="EJ35" i="17"/>
  <c r="DZ35" i="17"/>
  <c r="DW35" i="17"/>
  <c r="DS35" i="17"/>
  <c r="DR35" i="17"/>
  <c r="DQ35" i="17"/>
  <c r="DP35" i="17"/>
  <c r="DO35" i="17"/>
  <c r="DN35" i="17"/>
  <c r="DM35" i="17"/>
  <c r="DL35" i="17"/>
  <c r="DK35" i="17"/>
  <c r="DJ35" i="17"/>
  <c r="DB35" i="17"/>
  <c r="CY35" i="17"/>
  <c r="DA35" i="17" s="1"/>
  <c r="CU35" i="17"/>
  <c r="CT35" i="17"/>
  <c r="CS35" i="17"/>
  <c r="CR35" i="17"/>
  <c r="CQ35" i="17"/>
  <c r="CP35" i="17"/>
  <c r="CO35" i="17"/>
  <c r="CN35" i="17"/>
  <c r="CM35" i="17"/>
  <c r="CD35" i="17"/>
  <c r="BY35" i="17"/>
  <c r="BX35" i="17"/>
  <c r="BN35" i="17"/>
  <c r="BM35" i="17"/>
  <c r="BL35" i="17"/>
  <c r="BK35" i="17"/>
  <c r="BJ35" i="17"/>
  <c r="BI35" i="17"/>
  <c r="BU35" i="17" s="1"/>
  <c r="BF35" i="17"/>
  <c r="BC35" i="17"/>
  <c r="AV35" i="17"/>
  <c r="AU35" i="17"/>
  <c r="FM35" i="17" l="1"/>
  <c r="FN35" i="17" s="1"/>
  <c r="EX35" i="17"/>
  <c r="EY35" i="17" s="1"/>
  <c r="EN35" i="17"/>
  <c r="EO35" i="17" s="1"/>
  <c r="BG35" i="17"/>
  <c r="BH35" i="17" s="1"/>
  <c r="BO35" i="17"/>
  <c r="BP35" i="17"/>
  <c r="EA35" i="17"/>
  <c r="EB35" i="17" s="1"/>
  <c r="EV35" i="17"/>
  <c r="BW35" i="17"/>
  <c r="BV35" i="17"/>
  <c r="BT35" i="17"/>
  <c r="DC35" i="17"/>
  <c r="CA35" i="17"/>
  <c r="CC35" i="17" s="1"/>
  <c r="BS35" i="17"/>
  <c r="EL35" i="17"/>
  <c r="BE35" i="17"/>
  <c r="DY35" i="17"/>
  <c r="BQ35" i="17"/>
  <c r="BR35" i="17"/>
  <c r="CE35" i="17" l="1"/>
  <c r="CF35" i="17" s="1"/>
  <c r="A35" i="17"/>
  <c r="DD35" i="17"/>
  <c r="Y419" i="30" l="1"/>
  <c r="AC419" i="30" s="1"/>
  <c r="AG419" i="30" l="1"/>
  <c r="AI419" i="30" s="1"/>
  <c r="AT419" i="30" s="1"/>
  <c r="AP419" i="30"/>
  <c r="AR419" i="30"/>
  <c r="AJ419" i="30"/>
  <c r="AK419" i="30" s="1"/>
  <c r="AL419" i="30"/>
  <c r="AM419" i="30"/>
  <c r="Z419" i="30"/>
  <c r="AN419" i="30"/>
  <c r="AB419" i="30"/>
  <c r="AA419" i="30" s="1"/>
  <c r="AO419" i="30"/>
  <c r="AQ419" i="30"/>
  <c r="AH419" i="30" l="1"/>
  <c r="D419" i="30"/>
  <c r="AE419" i="30"/>
  <c r="AD419" i="30"/>
  <c r="AF419" i="30"/>
  <c r="H714" i="30" l="1"/>
  <c r="Y714" i="30"/>
  <c r="AC714" i="30" s="1"/>
  <c r="AB714" i="30" l="1"/>
  <c r="AJ714" i="30"/>
  <c r="AK714" i="30" s="1"/>
  <c r="AR714" i="30"/>
  <c r="AL714" i="30"/>
  <c r="AM714" i="30"/>
  <c r="AN714" i="30"/>
  <c r="AQ714" i="30"/>
  <c r="AG714" i="30"/>
  <c r="AO714" i="30"/>
  <c r="Z714" i="30"/>
  <c r="AP714" i="30"/>
  <c r="D714" i="30" l="1"/>
  <c r="AD714" i="30"/>
  <c r="AE714" i="30"/>
  <c r="AF714" i="30"/>
  <c r="AA714" i="30"/>
  <c r="AI714" i="30"/>
  <c r="AT714" i="30" s="1"/>
  <c r="AH714" i="30"/>
  <c r="H713" i="30" l="1"/>
  <c r="Y713" i="30"/>
  <c r="AC713" i="30" s="1"/>
  <c r="AB713" i="30" l="1"/>
  <c r="AJ713" i="30"/>
  <c r="AK713" i="30" s="1"/>
  <c r="AR713" i="30"/>
  <c r="AL713" i="30"/>
  <c r="AG713" i="30"/>
  <c r="AO713" i="30"/>
  <c r="Z713" i="30"/>
  <c r="AP713" i="30"/>
  <c r="AM713" i="30"/>
  <c r="AN713" i="30"/>
  <c r="AQ713" i="30"/>
  <c r="AH713" i="30" l="1"/>
  <c r="AI713" i="30"/>
  <c r="AT713" i="30" s="1"/>
  <c r="D713" i="30"/>
  <c r="AD713" i="30"/>
  <c r="AA713" i="30"/>
  <c r="AE713" i="30"/>
  <c r="AF713" i="30"/>
  <c r="H704" i="30" l="1"/>
  <c r="H705" i="30"/>
  <c r="H706" i="30"/>
  <c r="H707" i="30"/>
  <c r="H708" i="30"/>
  <c r="H709" i="30"/>
  <c r="H710" i="30"/>
  <c r="H711" i="30"/>
  <c r="H712" i="30"/>
  <c r="H715" i="30"/>
  <c r="Y715" i="30"/>
  <c r="AC715" i="30" s="1"/>
  <c r="AG715" i="30" l="1"/>
  <c r="AH715" i="30" s="1"/>
  <c r="AO715" i="30"/>
  <c r="AL715" i="30"/>
  <c r="AM715" i="30"/>
  <c r="AP715" i="30"/>
  <c r="AN715" i="30"/>
  <c r="AR715" i="30"/>
  <c r="AJ715" i="30"/>
  <c r="AK715" i="30" s="1"/>
  <c r="AB715" i="30"/>
  <c r="AQ715" i="30"/>
  <c r="Z715" i="30"/>
  <c r="AI715" i="30" l="1"/>
  <c r="AT715" i="30" s="1"/>
  <c r="D715" i="30"/>
  <c r="AD715" i="30"/>
  <c r="AE715" i="30"/>
  <c r="AF715" i="30"/>
  <c r="AA715" i="30"/>
  <c r="Y1101" i="30" l="1"/>
  <c r="AC1101" i="30" s="1"/>
  <c r="AB1101" i="30" l="1"/>
  <c r="AN1101" i="30"/>
  <c r="AO1101" i="30"/>
  <c r="AP1101" i="30"/>
  <c r="AL1101" i="30"/>
  <c r="AM1101" i="30"/>
  <c r="AG1101" i="30"/>
  <c r="AH1101" i="30" s="1"/>
  <c r="AI1101" i="30" s="1"/>
  <c r="Z1101" i="30"/>
  <c r="AR1101" i="30"/>
  <c r="AQ1101" i="30"/>
  <c r="AJ1101" i="30"/>
  <c r="AK1101" i="30" s="1"/>
  <c r="D1101" i="30" l="1"/>
  <c r="AD1101" i="30"/>
  <c r="AF1101" i="30"/>
  <c r="AE1101" i="30"/>
  <c r="AA1101" i="30"/>
  <c r="FL34" i="17"/>
  <c r="FK34" i="17"/>
  <c r="FI34" i="17"/>
  <c r="EW34" i="17"/>
  <c r="ET34" i="17"/>
  <c r="EM34" i="17"/>
  <c r="EJ34" i="17"/>
  <c r="EL34" i="17" s="1"/>
  <c r="DZ34" i="17"/>
  <c r="DW34" i="17"/>
  <c r="DY34" i="17" s="1"/>
  <c r="DS34" i="17"/>
  <c r="DR34" i="17"/>
  <c r="DQ34" i="17"/>
  <c r="DP34" i="17"/>
  <c r="DO34" i="17"/>
  <c r="DN34" i="17"/>
  <c r="DM34" i="17"/>
  <c r="DL34" i="17"/>
  <c r="DK34" i="17"/>
  <c r="DJ34" i="17"/>
  <c r="DB34" i="17"/>
  <c r="CY34" i="17"/>
  <c r="DA34" i="17" s="1"/>
  <c r="CU34" i="17"/>
  <c r="CT34" i="17"/>
  <c r="CS34" i="17"/>
  <c r="CR34" i="17"/>
  <c r="CQ34" i="17"/>
  <c r="CP34" i="17"/>
  <c r="CO34" i="17"/>
  <c r="CN34" i="17"/>
  <c r="CM34" i="17"/>
  <c r="CD34" i="17"/>
  <c r="BY34" i="17"/>
  <c r="BX34" i="17"/>
  <c r="BN34" i="17"/>
  <c r="BM34" i="17"/>
  <c r="BL34" i="17"/>
  <c r="BK34" i="17"/>
  <c r="BJ34" i="17"/>
  <c r="BI34" i="17"/>
  <c r="BQ34" i="17" s="1"/>
  <c r="BF34" i="17"/>
  <c r="BC34" i="17"/>
  <c r="BE34" i="17" s="1"/>
  <c r="AV34" i="17"/>
  <c r="AU34" i="17"/>
  <c r="EX34" i="17" l="1"/>
  <c r="EY34" i="17" s="1"/>
  <c r="BP34" i="17"/>
  <c r="DC34" i="17"/>
  <c r="DD34" i="17" s="1"/>
  <c r="BG34" i="17"/>
  <c r="BH34" i="17" s="1"/>
  <c r="BU34" i="17"/>
  <c r="BW34" i="17"/>
  <c r="BT34" i="17"/>
  <c r="EV34" i="17"/>
  <c r="BO34" i="17"/>
  <c r="EA34" i="17"/>
  <c r="EB34" i="17" s="1"/>
  <c r="BR34" i="17"/>
  <c r="EN34" i="17"/>
  <c r="EO34" i="17" s="1"/>
  <c r="CA34" i="17"/>
  <c r="CE34" i="17" s="1"/>
  <c r="CF34" i="17" s="1"/>
  <c r="BS34" i="17"/>
  <c r="FM34" i="17"/>
  <c r="FN34" i="17" s="1"/>
  <c r="BV34" i="17"/>
  <c r="A34" i="17" l="1"/>
  <c r="CC34" i="17"/>
  <c r="Y580" i="30" l="1"/>
  <c r="AC580" i="30" s="1"/>
  <c r="Y581" i="30"/>
  <c r="AC581" i="30" s="1"/>
  <c r="Y582" i="30"/>
  <c r="AC582" i="30" s="1"/>
  <c r="Y583" i="30"/>
  <c r="AC583" i="30" s="1"/>
  <c r="Y584" i="30"/>
  <c r="AC584" i="30" s="1"/>
  <c r="Y585" i="30"/>
  <c r="AC585" i="30" s="1"/>
  <c r="Y586" i="30"/>
  <c r="AC586" i="30" s="1"/>
  <c r="Y587" i="30"/>
  <c r="AC587" i="30" s="1"/>
  <c r="Y588" i="30"/>
  <c r="AC588" i="30" s="1"/>
  <c r="AL588" i="30" s="1"/>
  <c r="Y589" i="30"/>
  <c r="AC589" i="30" s="1"/>
  <c r="Y590" i="30"/>
  <c r="AC590" i="30" s="1"/>
  <c r="Y591" i="30"/>
  <c r="AC591" i="30" s="1"/>
  <c r="AG591" i="30" s="1"/>
  <c r="Y592" i="30"/>
  <c r="AC592" i="30" s="1"/>
  <c r="AB592" i="30" s="1"/>
  <c r="Y593" i="30"/>
  <c r="AC593" i="30" s="1"/>
  <c r="Y594" i="30"/>
  <c r="AC594" i="30" s="1"/>
  <c r="Y595" i="30"/>
  <c r="AC595" i="30" s="1"/>
  <c r="Y596" i="30"/>
  <c r="AC596" i="30" s="1"/>
  <c r="AJ596" i="30" s="1"/>
  <c r="AK596" i="30" s="1"/>
  <c r="Y597" i="30"/>
  <c r="AC597" i="30" s="1"/>
  <c r="Y598" i="30"/>
  <c r="AC598" i="30" s="1"/>
  <c r="Y599" i="30"/>
  <c r="AC599" i="30" s="1"/>
  <c r="Y600" i="30"/>
  <c r="AC600" i="30" s="1"/>
  <c r="AR600" i="30" s="1"/>
  <c r="Y603" i="30"/>
  <c r="AC603" i="30" s="1"/>
  <c r="AM589" i="30" l="1"/>
  <c r="AR589" i="30"/>
  <c r="AB588" i="30"/>
  <c r="D588" i="30" s="1"/>
  <c r="AM585" i="30"/>
  <c r="AQ585" i="30"/>
  <c r="AL585" i="30"/>
  <c r="AJ585" i="30"/>
  <c r="AK585" i="30" s="1"/>
  <c r="AG595" i="30"/>
  <c r="AH595" i="30" s="1"/>
  <c r="AR595" i="30"/>
  <c r="AN595" i="30"/>
  <c r="Z595" i="30"/>
  <c r="AJ595" i="30"/>
  <c r="AK595" i="30" s="1"/>
  <c r="AB591" i="30"/>
  <c r="AF591" i="30" s="1"/>
  <c r="AB589" i="30"/>
  <c r="D589" i="30" s="1"/>
  <c r="AR591" i="30"/>
  <c r="AP591" i="30"/>
  <c r="AB580" i="30"/>
  <c r="AD580" i="30" s="1"/>
  <c r="Z580" i="30"/>
  <c r="AP580" i="30"/>
  <c r="AR580" i="30"/>
  <c r="AG599" i="30"/>
  <c r="AH599" i="30" s="1"/>
  <c r="AL599" i="30"/>
  <c r="AM599" i="30"/>
  <c r="Z599" i="30"/>
  <c r="AN599" i="30"/>
  <c r="AB599" i="30"/>
  <c r="AA599" i="30" s="1"/>
  <c r="AP599" i="30"/>
  <c r="AR599" i="30"/>
  <c r="AJ599" i="30"/>
  <c r="AK599" i="30" s="1"/>
  <c r="AL584" i="30"/>
  <c r="Z584" i="30"/>
  <c r="AB584" i="30"/>
  <c r="D584" i="30" s="1"/>
  <c r="AJ584" i="30"/>
  <c r="AK584" i="30" s="1"/>
  <c r="AR584" i="30"/>
  <c r="AP584" i="30"/>
  <c r="AM581" i="30"/>
  <c r="AB581" i="30"/>
  <c r="AE581" i="30" s="1"/>
  <c r="AR581" i="30"/>
  <c r="AJ581" i="30"/>
  <c r="AK581" i="30" s="1"/>
  <c r="AL581" i="30"/>
  <c r="AN581" i="30"/>
  <c r="Z581" i="30"/>
  <c r="AP581" i="30"/>
  <c r="AQ581" i="30"/>
  <c r="AN591" i="30"/>
  <c r="Z591" i="30"/>
  <c r="AQ589" i="30"/>
  <c r="Z588" i="30"/>
  <c r="AM591" i="30"/>
  <c r="AP589" i="30"/>
  <c r="Z589" i="30"/>
  <c r="AP595" i="30"/>
  <c r="AB595" i="30"/>
  <c r="AA595" i="30" s="1"/>
  <c r="AL591" i="30"/>
  <c r="AN589" i="30"/>
  <c r="AR585" i="30"/>
  <c r="AB585" i="30"/>
  <c r="AE585" i="30" s="1"/>
  <c r="AJ591" i="30"/>
  <c r="AK591" i="30" s="1"/>
  <c r="AL589" i="30"/>
  <c r="AR588" i="30"/>
  <c r="AM595" i="30"/>
  <c r="AJ589" i="30"/>
  <c r="AK589" i="30" s="1"/>
  <c r="AP588" i="30"/>
  <c r="AP585" i="30"/>
  <c r="Z585" i="30"/>
  <c r="AL595" i="30"/>
  <c r="AJ588" i="30"/>
  <c r="AK588" i="30" s="1"/>
  <c r="AN585" i="30"/>
  <c r="AB597" i="30"/>
  <c r="AJ597" i="30"/>
  <c r="AK597" i="30" s="1"/>
  <c r="AR597" i="30"/>
  <c r="AN597" i="30"/>
  <c r="AP597" i="30"/>
  <c r="AL597" i="30"/>
  <c r="Z597" i="30"/>
  <c r="AQ597" i="30"/>
  <c r="AM597" i="30"/>
  <c r="AG597" i="30"/>
  <c r="AO597" i="30"/>
  <c r="D592" i="30"/>
  <c r="AD592" i="30"/>
  <c r="AE592" i="30"/>
  <c r="AF592" i="30"/>
  <c r="AA592" i="30"/>
  <c r="AP603" i="30"/>
  <c r="AB603" i="30"/>
  <c r="AJ603" i="30"/>
  <c r="AK603" i="30" s="1"/>
  <c r="AR603" i="30"/>
  <c r="Z603" i="30"/>
  <c r="AN603" i="30"/>
  <c r="AL603" i="30"/>
  <c r="AM603" i="30"/>
  <c r="AG603" i="30"/>
  <c r="AO603" i="30"/>
  <c r="AM583" i="30"/>
  <c r="AN583" i="30"/>
  <c r="AG583" i="30"/>
  <c r="AO583" i="30"/>
  <c r="AJ583" i="30"/>
  <c r="AK583" i="30" s="1"/>
  <c r="Z583" i="30"/>
  <c r="AP583" i="30"/>
  <c r="AQ583" i="30"/>
  <c r="AB583" i="30"/>
  <c r="AR583" i="30"/>
  <c r="AL583" i="30"/>
  <c r="AG582" i="30"/>
  <c r="AO582" i="30"/>
  <c r="Z582" i="30"/>
  <c r="AP582" i="30"/>
  <c r="AQ582" i="30"/>
  <c r="AB582" i="30"/>
  <c r="AJ582" i="30"/>
  <c r="AK582" i="30" s="1"/>
  <c r="AR582" i="30"/>
  <c r="AL582" i="30"/>
  <c r="AM582" i="30"/>
  <c r="AN582" i="30"/>
  <c r="AG598" i="30"/>
  <c r="Z598" i="30"/>
  <c r="AP598" i="30"/>
  <c r="AQ598" i="30"/>
  <c r="AR598" i="30"/>
  <c r="AN598" i="30"/>
  <c r="AB598" i="30"/>
  <c r="AJ598" i="30"/>
  <c r="AK598" i="30" s="1"/>
  <c r="AL598" i="30"/>
  <c r="AO598" i="30"/>
  <c r="AM598" i="30"/>
  <c r="AG594" i="30"/>
  <c r="AO594" i="30"/>
  <c r="Z594" i="30"/>
  <c r="AP594" i="30"/>
  <c r="AQ594" i="30"/>
  <c r="AL594" i="30"/>
  <c r="AB594" i="30"/>
  <c r="AJ594" i="30"/>
  <c r="AK594" i="30" s="1"/>
  <c r="AR594" i="30"/>
  <c r="AM594" i="30"/>
  <c r="AN594" i="30"/>
  <c r="AN590" i="30"/>
  <c r="AG590" i="30"/>
  <c r="AO590" i="30"/>
  <c r="Z590" i="30"/>
  <c r="AP590" i="30"/>
  <c r="AL590" i="30"/>
  <c r="AQ590" i="30"/>
  <c r="AB590" i="30"/>
  <c r="AJ590" i="30"/>
  <c r="AK590" i="30" s="1"/>
  <c r="AR590" i="30"/>
  <c r="AM590" i="30"/>
  <c r="Z593" i="30"/>
  <c r="AP593" i="30"/>
  <c r="AQ593" i="30"/>
  <c r="AB593" i="30"/>
  <c r="AJ593" i="30"/>
  <c r="AK593" i="30" s="1"/>
  <c r="AR593" i="30"/>
  <c r="AL593" i="30"/>
  <c r="AN593" i="30"/>
  <c r="AM593" i="30"/>
  <c r="AG593" i="30"/>
  <c r="AO593" i="30"/>
  <c r="AN586" i="30"/>
  <c r="AG586" i="30"/>
  <c r="AO586" i="30"/>
  <c r="Z586" i="30"/>
  <c r="AP586" i="30"/>
  <c r="AL586" i="30"/>
  <c r="AQ586" i="30"/>
  <c r="AB586" i="30"/>
  <c r="AJ586" i="30"/>
  <c r="AK586" i="30" s="1"/>
  <c r="AR586" i="30"/>
  <c r="AM586" i="30"/>
  <c r="AQ603" i="30"/>
  <c r="AH591" i="30"/>
  <c r="AI591" i="30"/>
  <c r="AT591" i="30" s="1"/>
  <c r="AM587" i="30"/>
  <c r="AN587" i="30"/>
  <c r="AG587" i="30"/>
  <c r="AO587" i="30"/>
  <c r="AB587" i="30"/>
  <c r="Z587" i="30"/>
  <c r="AP587" i="30"/>
  <c r="AJ587" i="30"/>
  <c r="AK587" i="30" s="1"/>
  <c r="AQ587" i="30"/>
  <c r="AR587" i="30"/>
  <c r="AL587" i="30"/>
  <c r="AR596" i="30"/>
  <c r="AB596" i="30"/>
  <c r="AR592" i="30"/>
  <c r="AQ600" i="30"/>
  <c r="AQ596" i="30"/>
  <c r="AQ592" i="30"/>
  <c r="AO589" i="30"/>
  <c r="AG589" i="30"/>
  <c r="AQ588" i="30"/>
  <c r="AO585" i="30"/>
  <c r="AG585" i="30"/>
  <c r="AQ584" i="30"/>
  <c r="AO581" i="30"/>
  <c r="AG581" i="30"/>
  <c r="AQ580" i="30"/>
  <c r="AP596" i="30"/>
  <c r="Z596" i="30"/>
  <c r="AO600" i="30"/>
  <c r="AG600" i="30"/>
  <c r="AQ599" i="30"/>
  <c r="AO596" i="30"/>
  <c r="AG596" i="30"/>
  <c r="AQ595" i="30"/>
  <c r="AO592" i="30"/>
  <c r="AG592" i="30"/>
  <c r="AQ591" i="30"/>
  <c r="AO588" i="30"/>
  <c r="AG588" i="30"/>
  <c r="AO584" i="30"/>
  <c r="AG584" i="30"/>
  <c r="AO580" i="30"/>
  <c r="AG580" i="30"/>
  <c r="AB600" i="30"/>
  <c r="AP600" i="30"/>
  <c r="AP592" i="30"/>
  <c r="Z592" i="30"/>
  <c r="AN600" i="30"/>
  <c r="AN596" i="30"/>
  <c r="AN592" i="30"/>
  <c r="AN588" i="30"/>
  <c r="AN584" i="30"/>
  <c r="AN580" i="30"/>
  <c r="AJ600" i="30"/>
  <c r="AK600" i="30" s="1"/>
  <c r="AM600" i="30"/>
  <c r="AO599" i="30"/>
  <c r="AM596" i="30"/>
  <c r="AO595" i="30"/>
  <c r="AM592" i="30"/>
  <c r="AO591" i="30"/>
  <c r="AM588" i="30"/>
  <c r="AM584" i="30"/>
  <c r="AM580" i="30"/>
  <c r="Z600" i="30"/>
  <c r="AL600" i="30"/>
  <c r="AL596" i="30"/>
  <c r="AL592" i="30"/>
  <c r="AL580" i="30"/>
  <c r="AJ592" i="30"/>
  <c r="AK592" i="30" s="1"/>
  <c r="AJ580" i="30"/>
  <c r="AK580" i="30" s="1"/>
  <c r="AD581" i="30" l="1"/>
  <c r="D595" i="30"/>
  <c r="AI599" i="30"/>
  <c r="AT599" i="30" s="1"/>
  <c r="AI595" i="30"/>
  <c r="AT595" i="30" s="1"/>
  <c r="AE588" i="30"/>
  <c r="AA580" i="30"/>
  <c r="AF580" i="30"/>
  <c r="AD588" i="30"/>
  <c r="AF588" i="30"/>
  <c r="AA588" i="30"/>
  <c r="D580" i="30"/>
  <c r="D599" i="30"/>
  <c r="AE580" i="30"/>
  <c r="AD591" i="30"/>
  <c r="AF589" i="30"/>
  <c r="AD585" i="30"/>
  <c r="D591" i="30"/>
  <c r="AE589" i="30"/>
  <c r="AA589" i="30"/>
  <c r="AD589" i="30"/>
  <c r="AA591" i="30"/>
  <c r="AE591" i="30"/>
  <c r="AA584" i="30"/>
  <c r="AF595" i="30"/>
  <c r="AE595" i="30"/>
  <c r="AD595" i="30"/>
  <c r="AF584" i="30"/>
  <c r="AD584" i="30"/>
  <c r="AE584" i="30"/>
  <c r="D581" i="30"/>
  <c r="AF581" i="30"/>
  <c r="AA581" i="30"/>
  <c r="D585" i="30"/>
  <c r="AA585" i="30"/>
  <c r="AF585" i="30"/>
  <c r="AF599" i="30"/>
  <c r="AD599" i="30"/>
  <c r="AE599" i="30"/>
  <c r="AH596" i="30"/>
  <c r="AI596" i="30"/>
  <c r="AT596" i="30" s="1"/>
  <c r="AF586" i="30"/>
  <c r="AA586" i="30"/>
  <c r="AD586" i="30"/>
  <c r="D586" i="30"/>
  <c r="AE586" i="30"/>
  <c r="AI603" i="30"/>
  <c r="AT603" i="30" s="1"/>
  <c r="AH603" i="30"/>
  <c r="AD596" i="30"/>
  <c r="AE596" i="30"/>
  <c r="AF596" i="30"/>
  <c r="AA596" i="30"/>
  <c r="D596" i="30"/>
  <c r="AE587" i="30"/>
  <c r="AF587" i="30"/>
  <c r="AA587" i="30"/>
  <c r="D587" i="30"/>
  <c r="AD587" i="30"/>
  <c r="AI593" i="30"/>
  <c r="AT593" i="30" s="1"/>
  <c r="AH593" i="30"/>
  <c r="AA582" i="30"/>
  <c r="D582" i="30"/>
  <c r="AD582" i="30"/>
  <c r="AE582" i="30"/>
  <c r="AF582" i="30"/>
  <c r="AD583" i="30"/>
  <c r="AE583" i="30"/>
  <c r="AF583" i="30"/>
  <c r="AA583" i="30"/>
  <c r="D583" i="30"/>
  <c r="AH594" i="30"/>
  <c r="AI594" i="30"/>
  <c r="AT594" i="30" s="1"/>
  <c r="D600" i="30"/>
  <c r="AD600" i="30"/>
  <c r="AE600" i="30"/>
  <c r="AF600" i="30"/>
  <c r="AA600" i="30"/>
  <c r="AH585" i="30"/>
  <c r="AI585" i="30"/>
  <c r="AT585" i="30" s="1"/>
  <c r="AH587" i="30"/>
  <c r="AI587" i="30"/>
  <c r="AT587" i="30" s="1"/>
  <c r="AH598" i="30"/>
  <c r="AI598" i="30"/>
  <c r="AT598" i="30" s="1"/>
  <c r="AH580" i="30"/>
  <c r="AI580" i="30"/>
  <c r="AT580" i="30" s="1"/>
  <c r="AH588" i="30"/>
  <c r="AI588" i="30"/>
  <c r="AT588" i="30" s="1"/>
  <c r="AH590" i="30"/>
  <c r="AI590" i="30"/>
  <c r="AT590" i="30" s="1"/>
  <c r="AI589" i="30"/>
  <c r="AT589" i="30" s="1"/>
  <c r="AH589" i="30"/>
  <c r="AH592" i="30"/>
  <c r="AI592" i="30"/>
  <c r="AT592" i="30" s="1"/>
  <c r="AH600" i="30"/>
  <c r="AI600" i="30"/>
  <c r="AT600" i="30" s="1"/>
  <c r="AF598" i="30"/>
  <c r="AA598" i="30"/>
  <c r="D598" i="30"/>
  <c r="AD598" i="30"/>
  <c r="AE598" i="30"/>
  <c r="AA593" i="30"/>
  <c r="D593" i="30"/>
  <c r="AD593" i="30"/>
  <c r="AF593" i="30"/>
  <c r="AE593" i="30"/>
  <c r="AH584" i="30"/>
  <c r="AI584" i="30"/>
  <c r="AT584" i="30" s="1"/>
  <c r="AF594" i="30"/>
  <c r="AD594" i="30"/>
  <c r="AA594" i="30"/>
  <c r="D594" i="30"/>
  <c r="AE594" i="30"/>
  <c r="AH581" i="30"/>
  <c r="AI581" i="30"/>
  <c r="AT581" i="30" s="1"/>
  <c r="AH586" i="30"/>
  <c r="AI586" i="30"/>
  <c r="AT586" i="30" s="1"/>
  <c r="AF590" i="30"/>
  <c r="AA590" i="30"/>
  <c r="AD590" i="30"/>
  <c r="D590" i="30"/>
  <c r="AE590" i="30"/>
  <c r="AH582" i="30"/>
  <c r="AI582" i="30"/>
  <c r="AT582" i="30" s="1"/>
  <c r="AH583" i="30"/>
  <c r="AI583" i="30"/>
  <c r="AT583" i="30" s="1"/>
  <c r="D603" i="30"/>
  <c r="AD603" i="30"/>
  <c r="AF603" i="30"/>
  <c r="AE603" i="30"/>
  <c r="AA603" i="30"/>
  <c r="AI597" i="30"/>
  <c r="AT597" i="30" s="1"/>
  <c r="AH597" i="30"/>
  <c r="D597" i="30"/>
  <c r="AD597" i="30"/>
  <c r="AE597" i="30"/>
  <c r="AF597" i="30"/>
  <c r="AA597" i="30"/>
  <c r="Y437" i="30" l="1"/>
  <c r="AC437" i="30" s="1"/>
  <c r="Y435" i="30"/>
  <c r="AC435" i="30" s="1"/>
  <c r="Y434" i="30"/>
  <c r="AC434" i="30" s="1"/>
  <c r="Y433" i="30"/>
  <c r="AC433" i="30" s="1"/>
  <c r="Y432" i="30"/>
  <c r="AC432" i="30" s="1"/>
  <c r="Y431" i="30"/>
  <c r="AC431" i="30" s="1"/>
  <c r="Y430" i="30"/>
  <c r="AC430" i="30" s="1"/>
  <c r="Y429" i="30"/>
  <c r="AC429" i="30" s="1"/>
  <c r="Y428" i="30"/>
  <c r="AC428" i="30" s="1"/>
  <c r="Y427" i="30"/>
  <c r="AC427" i="30" s="1"/>
  <c r="Y426" i="30"/>
  <c r="AC426" i="30" s="1"/>
  <c r="Y425" i="30"/>
  <c r="AC425" i="30" s="1"/>
  <c r="AQ425" i="30" s="1"/>
  <c r="Y424" i="30"/>
  <c r="AC424" i="30" s="1"/>
  <c r="Y423" i="30"/>
  <c r="AC423" i="30" s="1"/>
  <c r="Y422" i="30"/>
  <c r="AC422" i="30" s="1"/>
  <c r="Y421" i="30"/>
  <c r="AC421" i="30" s="1"/>
  <c r="AQ421" i="30" s="1"/>
  <c r="Y420" i="30"/>
  <c r="AC420" i="30" s="1"/>
  <c r="AQ420" i="30" s="1"/>
  <c r="Y418" i="30"/>
  <c r="AC418" i="30" s="1"/>
  <c r="Y417" i="30"/>
  <c r="AC417" i="30" s="1"/>
  <c r="Y416" i="30"/>
  <c r="AC416" i="30" s="1"/>
  <c r="Y415" i="30"/>
  <c r="AC415" i="30" s="1"/>
  <c r="Y414" i="30"/>
  <c r="AC414" i="30" s="1"/>
  <c r="Y413" i="30"/>
  <c r="AC413" i="30" s="1"/>
  <c r="Y412" i="30"/>
  <c r="AC412" i="30" s="1"/>
  <c r="Y269" i="30"/>
  <c r="AC269" i="30" s="1"/>
  <c r="Y268" i="30"/>
  <c r="AC268" i="30" s="1"/>
  <c r="AM268" i="30" s="1"/>
  <c r="Y267" i="30"/>
  <c r="AC267" i="30" s="1"/>
  <c r="Y266" i="30"/>
  <c r="AC266" i="30" s="1"/>
  <c r="Y265" i="30"/>
  <c r="AC265" i="30" s="1"/>
  <c r="Y264" i="30"/>
  <c r="AC264" i="30" s="1"/>
  <c r="AM264" i="30" s="1"/>
  <c r="Y263" i="30"/>
  <c r="AC263" i="30" s="1"/>
  <c r="Y262" i="30"/>
  <c r="AC262" i="30" s="1"/>
  <c r="Y261" i="30"/>
  <c r="AC261" i="30" s="1"/>
  <c r="Y260" i="30"/>
  <c r="AC260" i="30" s="1"/>
  <c r="AM260" i="30" s="1"/>
  <c r="Y259" i="30"/>
  <c r="AC259" i="30" s="1"/>
  <c r="Y258" i="30"/>
  <c r="AC258" i="30" s="1"/>
  <c r="Y219" i="30"/>
  <c r="AC219" i="30" s="1"/>
  <c r="AB219" i="30" s="1"/>
  <c r="Y220" i="30"/>
  <c r="AC220" i="30" s="1"/>
  <c r="Y221" i="30"/>
  <c r="AC221" i="30" s="1"/>
  <c r="Y222" i="30"/>
  <c r="AC222" i="30" s="1"/>
  <c r="AL222" i="30" s="1"/>
  <c r="Y223" i="30"/>
  <c r="AC223" i="30" s="1"/>
  <c r="Y224" i="30"/>
  <c r="AC224" i="30" s="1"/>
  <c r="Y225" i="30"/>
  <c r="AC225" i="30" s="1"/>
  <c r="Y226" i="30"/>
  <c r="AC226" i="30" s="1"/>
  <c r="AL226" i="30" s="1"/>
  <c r="Y227" i="30"/>
  <c r="AC227" i="30" s="1"/>
  <c r="Y228" i="30"/>
  <c r="AC228" i="30" s="1"/>
  <c r="Y229" i="30"/>
  <c r="AC229" i="30" s="1"/>
  <c r="AN229" i="30" s="1"/>
  <c r="Y231" i="30"/>
  <c r="AC231" i="30" s="1"/>
  <c r="AL231" i="30" s="1"/>
  <c r="AQ429" i="30" l="1"/>
  <c r="AB429" i="30"/>
  <c r="AA429" i="30" s="1"/>
  <c r="AQ433" i="30"/>
  <c r="AR433" i="30"/>
  <c r="AJ433" i="30"/>
  <c r="AK433" i="30" s="1"/>
  <c r="AB433" i="30"/>
  <c r="AA433" i="30" s="1"/>
  <c r="AR425" i="30"/>
  <c r="AJ425" i="30"/>
  <c r="AK425" i="30" s="1"/>
  <c r="Z425" i="30"/>
  <c r="AJ429" i="30"/>
  <c r="AK429" i="30" s="1"/>
  <c r="AB425" i="30"/>
  <c r="AA425" i="30" s="1"/>
  <c r="AR429" i="30"/>
  <c r="AO434" i="30"/>
  <c r="AG434" i="30"/>
  <c r="AN434" i="30"/>
  <c r="AP434" i="30"/>
  <c r="Z434" i="30"/>
  <c r="AM434" i="30"/>
  <c r="AL434" i="30"/>
  <c r="AR434" i="30"/>
  <c r="AJ434" i="30"/>
  <c r="AK434" i="30" s="1"/>
  <c r="AB434" i="30"/>
  <c r="AQ434" i="30"/>
  <c r="AR432" i="30"/>
  <c r="AJ432" i="30"/>
  <c r="AK432" i="30" s="1"/>
  <c r="AB432" i="30"/>
  <c r="AQ432" i="30"/>
  <c r="AP432" i="30"/>
  <c r="Z432" i="30"/>
  <c r="AO432" i="30"/>
  <c r="AG432" i="30"/>
  <c r="AL432" i="30"/>
  <c r="AN432" i="30"/>
  <c r="AM432" i="30"/>
  <c r="AO426" i="30"/>
  <c r="AG426" i="30"/>
  <c r="AN426" i="30"/>
  <c r="Z426" i="30"/>
  <c r="AM426" i="30"/>
  <c r="AL426" i="30"/>
  <c r="AR426" i="30"/>
  <c r="AJ426" i="30"/>
  <c r="AK426" i="30" s="1"/>
  <c r="AB426" i="30"/>
  <c r="AP426" i="30"/>
  <c r="AQ426" i="30"/>
  <c r="AO430" i="30"/>
  <c r="AG430" i="30"/>
  <c r="AN430" i="30"/>
  <c r="AM430" i="30"/>
  <c r="Z430" i="30"/>
  <c r="AL430" i="30"/>
  <c r="AP430" i="30"/>
  <c r="AR430" i="30"/>
  <c r="AJ430" i="30"/>
  <c r="AK430" i="30" s="1"/>
  <c r="AB430" i="30"/>
  <c r="AQ430" i="30"/>
  <c r="AR428" i="30"/>
  <c r="AJ428" i="30"/>
  <c r="AK428" i="30" s="1"/>
  <c r="AB428" i="30"/>
  <c r="AL428" i="30"/>
  <c r="AQ428" i="30"/>
  <c r="AP428" i="30"/>
  <c r="Z428" i="30"/>
  <c r="AO428" i="30"/>
  <c r="AG428" i="30"/>
  <c r="AN428" i="30"/>
  <c r="AM428" i="30"/>
  <c r="AQ412" i="30"/>
  <c r="AP412" i="30"/>
  <c r="Z412" i="30"/>
  <c r="AM435" i="30"/>
  <c r="AL435" i="30"/>
  <c r="AN435" i="30"/>
  <c r="AR435" i="30"/>
  <c r="AJ435" i="30"/>
  <c r="AK435" i="30" s="1"/>
  <c r="AB435" i="30"/>
  <c r="AQ435" i="30"/>
  <c r="AP435" i="30"/>
  <c r="Z435" i="30"/>
  <c r="AO435" i="30"/>
  <c r="AG435" i="30"/>
  <c r="AM427" i="30"/>
  <c r="AL427" i="30"/>
  <c r="AN427" i="30"/>
  <c r="AR427" i="30"/>
  <c r="AJ427" i="30"/>
  <c r="AK427" i="30" s="1"/>
  <c r="AB427" i="30"/>
  <c r="AQ427" i="30"/>
  <c r="AP427" i="30"/>
  <c r="Z427" i="30"/>
  <c r="AO427" i="30"/>
  <c r="AG427" i="30"/>
  <c r="AM431" i="30"/>
  <c r="AL431" i="30"/>
  <c r="AR431" i="30"/>
  <c r="AJ431" i="30"/>
  <c r="AK431" i="30" s="1"/>
  <c r="AB431" i="30"/>
  <c r="AQ431" i="30"/>
  <c r="AN431" i="30"/>
  <c r="AP431" i="30"/>
  <c r="Z431" i="30"/>
  <c r="AO431" i="30"/>
  <c r="AG431" i="30"/>
  <c r="AR437" i="30"/>
  <c r="AJ437" i="30"/>
  <c r="AK437" i="30" s="1"/>
  <c r="AB437" i="30"/>
  <c r="AQ437" i="30"/>
  <c r="AP437" i="30"/>
  <c r="Z437" i="30"/>
  <c r="AO437" i="30"/>
  <c r="AG437" i="30"/>
  <c r="AN437" i="30"/>
  <c r="AM437" i="30"/>
  <c r="AL437" i="30"/>
  <c r="AL425" i="30"/>
  <c r="AL429" i="30"/>
  <c r="AL433" i="30"/>
  <c r="AM425" i="30"/>
  <c r="AM429" i="30"/>
  <c r="AM433" i="30"/>
  <c r="AN425" i="30"/>
  <c r="AN429" i="30"/>
  <c r="AN433" i="30"/>
  <c r="AG425" i="30"/>
  <c r="AO425" i="30"/>
  <c r="AG429" i="30"/>
  <c r="AO429" i="30"/>
  <c r="AG433" i="30"/>
  <c r="AO433" i="30"/>
  <c r="AP425" i="30"/>
  <c r="Z429" i="30"/>
  <c r="AP429" i="30"/>
  <c r="Z433" i="30"/>
  <c r="AP433" i="30"/>
  <c r="AO416" i="30"/>
  <c r="AP416" i="30"/>
  <c r="Z416" i="30"/>
  <c r="AR424" i="30"/>
  <c r="AB424" i="30"/>
  <c r="AD424" i="30" s="1"/>
  <c r="AM424" i="30"/>
  <c r="AQ415" i="30"/>
  <c r="AJ415" i="30"/>
  <c r="AK415" i="30" s="1"/>
  <c r="AM415" i="30"/>
  <c r="AB415" i="30"/>
  <c r="D415" i="30" s="1"/>
  <c r="AR415" i="30"/>
  <c r="AM420" i="30"/>
  <c r="AR420" i="30"/>
  <c r="AJ420" i="30"/>
  <c r="AK420" i="30" s="1"/>
  <c r="AB420" i="30"/>
  <c r="AE420" i="30" s="1"/>
  <c r="AO422" i="30"/>
  <c r="AG422" i="30"/>
  <c r="AN422" i="30"/>
  <c r="AM422" i="30"/>
  <c r="AL422" i="30"/>
  <c r="AR422" i="30"/>
  <c r="AJ422" i="30"/>
  <c r="AK422" i="30" s="1"/>
  <c r="AB422" i="30"/>
  <c r="AQ422" i="30"/>
  <c r="AP422" i="30"/>
  <c r="Z422" i="30"/>
  <c r="AL414" i="30"/>
  <c r="AR414" i="30"/>
  <c r="AJ414" i="30"/>
  <c r="AK414" i="30" s="1"/>
  <c r="AB414" i="30"/>
  <c r="AQ414" i="30"/>
  <c r="AG414" i="30"/>
  <c r="AP414" i="30"/>
  <c r="Z414" i="30"/>
  <c r="AO414" i="30"/>
  <c r="AN414" i="30"/>
  <c r="AM414" i="30"/>
  <c r="AM423" i="30"/>
  <c r="AL423" i="30"/>
  <c r="AO423" i="30"/>
  <c r="AR423" i="30"/>
  <c r="AJ423" i="30"/>
  <c r="AK423" i="30" s="1"/>
  <c r="AB423" i="30"/>
  <c r="AQ423" i="30"/>
  <c r="AG423" i="30"/>
  <c r="AP423" i="30"/>
  <c r="Z423" i="30"/>
  <c r="AN423" i="30"/>
  <c r="AO413" i="30"/>
  <c r="AG413" i="30"/>
  <c r="AN413" i="30"/>
  <c r="AM413" i="30"/>
  <c r="AL413" i="30"/>
  <c r="AQ413" i="30"/>
  <c r="AR413" i="30"/>
  <c r="AJ413" i="30"/>
  <c r="AK413" i="30" s="1"/>
  <c r="AB413" i="30"/>
  <c r="AP413" i="30"/>
  <c r="Z413" i="30"/>
  <c r="AM418" i="30"/>
  <c r="AL418" i="30"/>
  <c r="AO418" i="30"/>
  <c r="AR418" i="30"/>
  <c r="AJ418" i="30"/>
  <c r="AK418" i="30" s="1"/>
  <c r="AB418" i="30"/>
  <c r="AQ418" i="30"/>
  <c r="AG418" i="30"/>
  <c r="AP418" i="30"/>
  <c r="Z418" i="30"/>
  <c r="AN418" i="30"/>
  <c r="AO417" i="30"/>
  <c r="AG417" i="30"/>
  <c r="AN417" i="30"/>
  <c r="AM417" i="30"/>
  <c r="AL417" i="30"/>
  <c r="AR417" i="30"/>
  <c r="AJ417" i="30"/>
  <c r="AK417" i="30" s="1"/>
  <c r="AB417" i="30"/>
  <c r="AQ417" i="30"/>
  <c r="AP417" i="30"/>
  <c r="Z417" i="30"/>
  <c r="AQ416" i="30"/>
  <c r="AB412" i="30"/>
  <c r="AJ412" i="30"/>
  <c r="AK412" i="30" s="1"/>
  <c r="AR412" i="30"/>
  <c r="AL415" i="30"/>
  <c r="AB416" i="30"/>
  <c r="AJ416" i="30"/>
  <c r="AK416" i="30" s="1"/>
  <c r="AR416" i="30"/>
  <c r="AL420" i="30"/>
  <c r="AB421" i="30"/>
  <c r="AJ421" i="30"/>
  <c r="AK421" i="30" s="1"/>
  <c r="AR421" i="30"/>
  <c r="AL424" i="30"/>
  <c r="AL412" i="30"/>
  <c r="AN415" i="30"/>
  <c r="AL416" i="30"/>
  <c r="AN420" i="30"/>
  <c r="AL421" i="30"/>
  <c r="AN424" i="30"/>
  <c r="AM412" i="30"/>
  <c r="AG415" i="30"/>
  <c r="AO415" i="30"/>
  <c r="AM416" i="30"/>
  <c r="AG420" i="30"/>
  <c r="AO420" i="30"/>
  <c r="AM421" i="30"/>
  <c r="AG424" i="30"/>
  <c r="AO424" i="30"/>
  <c r="AN412" i="30"/>
  <c r="Z415" i="30"/>
  <c r="AP415" i="30"/>
  <c r="AN416" i="30"/>
  <c r="Z420" i="30"/>
  <c r="AP420" i="30"/>
  <c r="AN421" i="30"/>
  <c r="Z424" i="30"/>
  <c r="AP424" i="30"/>
  <c r="AG412" i="30"/>
  <c r="AO412" i="30"/>
  <c r="AG416" i="30"/>
  <c r="AG421" i="30"/>
  <c r="AO421" i="30"/>
  <c r="AQ424" i="30"/>
  <c r="Z421" i="30"/>
  <c r="AP421" i="30"/>
  <c r="AJ424" i="30"/>
  <c r="AK424" i="30" s="1"/>
  <c r="AO263" i="30"/>
  <c r="AP263" i="30"/>
  <c r="AN263" i="30"/>
  <c r="AM263" i="30"/>
  <c r="AQ263" i="30"/>
  <c r="Z263" i="30"/>
  <c r="AO259" i="30"/>
  <c r="AP259" i="30"/>
  <c r="AN259" i="30"/>
  <c r="AQ259" i="30"/>
  <c r="AM259" i="30"/>
  <c r="Z259" i="30"/>
  <c r="AR265" i="30"/>
  <c r="AB265" i="30"/>
  <c r="AQ265" i="30"/>
  <c r="AP265" i="30"/>
  <c r="Z265" i="30"/>
  <c r="AM265" i="30"/>
  <c r="AO265" i="30"/>
  <c r="AG265" i="30"/>
  <c r="AN265" i="30"/>
  <c r="AL265" i="30"/>
  <c r="AJ265" i="30"/>
  <c r="AK265" i="30" s="1"/>
  <c r="AQ266" i="30"/>
  <c r="AP266" i="30"/>
  <c r="Z266" i="30"/>
  <c r="AO266" i="30"/>
  <c r="AG266" i="30"/>
  <c r="AN266" i="30"/>
  <c r="AM266" i="30"/>
  <c r="AL266" i="30"/>
  <c r="AR266" i="30"/>
  <c r="AJ266" i="30"/>
  <c r="AK266" i="30" s="1"/>
  <c r="AB266" i="30"/>
  <c r="AQ258" i="30"/>
  <c r="AP258" i="30"/>
  <c r="AO258" i="30"/>
  <c r="AN258" i="30"/>
  <c r="Z258" i="30"/>
  <c r="AG258" i="30"/>
  <c r="AM258" i="30"/>
  <c r="AL258" i="30"/>
  <c r="AR258" i="30"/>
  <c r="AJ258" i="30"/>
  <c r="AK258" i="30" s="1"/>
  <c r="AB258" i="30"/>
  <c r="AQ262" i="30"/>
  <c r="AG262" i="30"/>
  <c r="AP262" i="30"/>
  <c r="AN262" i="30"/>
  <c r="AM262" i="30"/>
  <c r="AO262" i="30"/>
  <c r="AL262" i="30"/>
  <c r="AR262" i="30"/>
  <c r="AJ262" i="30"/>
  <c r="AK262" i="30" s="1"/>
  <c r="AB262" i="30"/>
  <c r="Z262" i="30"/>
  <c r="AO267" i="30"/>
  <c r="AG267" i="30"/>
  <c r="AN267" i="30"/>
  <c r="AM267" i="30"/>
  <c r="AL267" i="30"/>
  <c r="AQ267" i="30"/>
  <c r="AR267" i="30"/>
  <c r="AJ267" i="30"/>
  <c r="AK267" i="30" s="1"/>
  <c r="AB267" i="30"/>
  <c r="AP267" i="30"/>
  <c r="Z267" i="30"/>
  <c r="AJ261" i="30"/>
  <c r="AK261" i="30" s="1"/>
  <c r="AR261" i="30"/>
  <c r="AP261" i="30"/>
  <c r="Z261" i="30"/>
  <c r="AM261" i="30"/>
  <c r="AO261" i="30"/>
  <c r="AG261" i="30"/>
  <c r="AN261" i="30"/>
  <c r="AL261" i="30"/>
  <c r="AB261" i="30"/>
  <c r="AQ261" i="30"/>
  <c r="AJ269" i="30"/>
  <c r="AK269" i="30" s="1"/>
  <c r="AB269" i="30"/>
  <c r="AR269" i="30"/>
  <c r="AQ269" i="30"/>
  <c r="AP269" i="30"/>
  <c r="Z269" i="30"/>
  <c r="AO269" i="30"/>
  <c r="AG269" i="30"/>
  <c r="AM269" i="30"/>
  <c r="AN269" i="30"/>
  <c r="AL269" i="30"/>
  <c r="AN260" i="30"/>
  <c r="AN264" i="30"/>
  <c r="AN268" i="30"/>
  <c r="AO264" i="30"/>
  <c r="AG268" i="30"/>
  <c r="AB259" i="30"/>
  <c r="AJ259" i="30"/>
  <c r="AK259" i="30" s="1"/>
  <c r="AR259" i="30"/>
  <c r="Z260" i="30"/>
  <c r="AP260" i="30"/>
  <c r="AB263" i="30"/>
  <c r="AJ263" i="30"/>
  <c r="AK263" i="30" s="1"/>
  <c r="AR263" i="30"/>
  <c r="Z264" i="30"/>
  <c r="AP264" i="30"/>
  <c r="Z268" i="30"/>
  <c r="AP268" i="30"/>
  <c r="AG260" i="30"/>
  <c r="AG264" i="30"/>
  <c r="AO268" i="30"/>
  <c r="AQ260" i="30"/>
  <c r="AQ264" i="30"/>
  <c r="AQ268" i="30"/>
  <c r="AO260" i="30"/>
  <c r="AL259" i="30"/>
  <c r="AB260" i="30"/>
  <c r="AJ260" i="30"/>
  <c r="AK260" i="30" s="1"/>
  <c r="AR260" i="30"/>
  <c r="AL263" i="30"/>
  <c r="AB264" i="30"/>
  <c r="AJ264" i="30"/>
  <c r="AK264" i="30" s="1"/>
  <c r="AR264" i="30"/>
  <c r="AB268" i="30"/>
  <c r="AJ268" i="30"/>
  <c r="AK268" i="30" s="1"/>
  <c r="AR268" i="30"/>
  <c r="AL264" i="30"/>
  <c r="AL260" i="30"/>
  <c r="AL268" i="30"/>
  <c r="AG259" i="30"/>
  <c r="AG263" i="30"/>
  <c r="AM229" i="30"/>
  <c r="AN221" i="30"/>
  <c r="AM221" i="30"/>
  <c r="AN225" i="30"/>
  <c r="AM225" i="30"/>
  <c r="AR219" i="30"/>
  <c r="AQ219" i="30"/>
  <c r="AM219" i="30"/>
  <c r="AO219" i="30"/>
  <c r="AL219" i="30"/>
  <c r="AJ219" i="30"/>
  <c r="AK219" i="30" s="1"/>
  <c r="Z224" i="30"/>
  <c r="AP224" i="30"/>
  <c r="AQ224" i="30"/>
  <c r="AB224" i="30"/>
  <c r="AJ224" i="30"/>
  <c r="AK224" i="30" s="1"/>
  <c r="AR224" i="30"/>
  <c r="AG224" i="30"/>
  <c r="AM224" i="30"/>
  <c r="AO224" i="30"/>
  <c r="AL224" i="30"/>
  <c r="AN224" i="30"/>
  <c r="Z228" i="30"/>
  <c r="AP228" i="30"/>
  <c r="AQ228" i="30"/>
  <c r="AB228" i="30"/>
  <c r="AJ228" i="30"/>
  <c r="AK228" i="30" s="1"/>
  <c r="AR228" i="30"/>
  <c r="AM228" i="30"/>
  <c r="AG228" i="30"/>
  <c r="AL228" i="30"/>
  <c r="AN228" i="30"/>
  <c r="AO228" i="30"/>
  <c r="AB223" i="30"/>
  <c r="AJ223" i="30"/>
  <c r="AK223" i="30" s="1"/>
  <c r="AR223" i="30"/>
  <c r="AL223" i="30"/>
  <c r="AM223" i="30"/>
  <c r="AO223" i="30"/>
  <c r="AN223" i="30"/>
  <c r="AG223" i="30"/>
  <c r="AQ223" i="30"/>
  <c r="Z223" i="30"/>
  <c r="AP223" i="30"/>
  <c r="D219" i="30"/>
  <c r="AD219" i="30"/>
  <c r="AE219" i="30"/>
  <c r="AF219" i="30"/>
  <c r="AA219" i="30"/>
  <c r="AB227" i="30"/>
  <c r="AJ227" i="30"/>
  <c r="AK227" i="30" s="1"/>
  <c r="AR227" i="30"/>
  <c r="AL227" i="30"/>
  <c r="AG227" i="30"/>
  <c r="AM227" i="30"/>
  <c r="AN227" i="30"/>
  <c r="AO227" i="30"/>
  <c r="AQ227" i="30"/>
  <c r="Z227" i="30"/>
  <c r="AP227" i="30"/>
  <c r="Z220" i="30"/>
  <c r="AP220" i="30"/>
  <c r="AQ220" i="30"/>
  <c r="AB220" i="30"/>
  <c r="AJ220" i="30"/>
  <c r="AK220" i="30" s="1"/>
  <c r="AR220" i="30"/>
  <c r="AM220" i="30"/>
  <c r="AL220" i="30"/>
  <c r="AN220" i="30"/>
  <c r="AG220" i="30"/>
  <c r="AO220" i="30"/>
  <c r="AR231" i="30"/>
  <c r="AJ231" i="30"/>
  <c r="AK231" i="30" s="1"/>
  <c r="AB231" i="30"/>
  <c r="AL229" i="30"/>
  <c r="AR226" i="30"/>
  <c r="AJ226" i="30"/>
  <c r="AK226" i="30" s="1"/>
  <c r="AB226" i="30"/>
  <c r="AL225" i="30"/>
  <c r="AR222" i="30"/>
  <c r="AJ222" i="30"/>
  <c r="AK222" i="30" s="1"/>
  <c r="AB222" i="30"/>
  <c r="AL221" i="30"/>
  <c r="AP219" i="30"/>
  <c r="Z219" i="30"/>
  <c r="AG219" i="30"/>
  <c r="AP231" i="30"/>
  <c r="Z231" i="30"/>
  <c r="AR229" i="30"/>
  <c r="AJ229" i="30"/>
  <c r="AK229" i="30" s="1"/>
  <c r="AB229" i="30"/>
  <c r="AP226" i="30"/>
  <c r="Z226" i="30"/>
  <c r="AR225" i="30"/>
  <c r="AJ225" i="30"/>
  <c r="AK225" i="30" s="1"/>
  <c r="AB225" i="30"/>
  <c r="AP222" i="30"/>
  <c r="Z222" i="30"/>
  <c r="AR221" i="30"/>
  <c r="AJ221" i="30"/>
  <c r="AK221" i="30" s="1"/>
  <c r="AB221" i="30"/>
  <c r="AN219" i="30"/>
  <c r="AO226" i="30"/>
  <c r="AG226" i="30"/>
  <c r="AQ225" i="30"/>
  <c r="AO222" i="30"/>
  <c r="AG222" i="30"/>
  <c r="AQ221" i="30"/>
  <c r="AQ222" i="30"/>
  <c r="AO231" i="30"/>
  <c r="AG231" i="30"/>
  <c r="AQ229" i="30"/>
  <c r="AN231" i="30"/>
  <c r="AP229" i="30"/>
  <c r="Z229" i="30"/>
  <c r="AN226" i="30"/>
  <c r="AP225" i="30"/>
  <c r="Z225" i="30"/>
  <c r="AN222" i="30"/>
  <c r="AP221" i="30"/>
  <c r="Z221" i="30"/>
  <c r="AQ231" i="30"/>
  <c r="AQ226" i="30"/>
  <c r="AM231" i="30"/>
  <c r="AO229" i="30"/>
  <c r="AG229" i="30"/>
  <c r="AM226" i="30"/>
  <c r="AO225" i="30"/>
  <c r="AG225" i="30"/>
  <c r="AM222" i="30"/>
  <c r="AO221" i="30"/>
  <c r="AG221" i="30"/>
  <c r="D433" i="30" l="1"/>
  <c r="AD425" i="30"/>
  <c r="AF425" i="30"/>
  <c r="AE425" i="30"/>
  <c r="AD433" i="30"/>
  <c r="AE433" i="30"/>
  <c r="D429" i="30"/>
  <c r="AF429" i="30"/>
  <c r="AE429" i="30"/>
  <c r="AD429" i="30"/>
  <c r="AF433" i="30"/>
  <c r="AE415" i="30"/>
  <c r="AF415" i="30"/>
  <c r="AA415" i="30"/>
  <c r="AF420" i="30"/>
  <c r="AD415" i="30"/>
  <c r="D425" i="30"/>
  <c r="AI427" i="30"/>
  <c r="AT427" i="30" s="1"/>
  <c r="AH427" i="30"/>
  <c r="AI425" i="30"/>
  <c r="AT425" i="30" s="1"/>
  <c r="AH425" i="30"/>
  <c r="D428" i="30"/>
  <c r="AA428" i="30"/>
  <c r="AD428" i="30"/>
  <c r="AF428" i="30"/>
  <c r="AE428" i="30"/>
  <c r="AF426" i="30"/>
  <c r="AE426" i="30"/>
  <c r="AD426" i="30"/>
  <c r="D426" i="30"/>
  <c r="AA426" i="30"/>
  <c r="D437" i="30"/>
  <c r="AA437" i="30"/>
  <c r="AF437" i="30"/>
  <c r="AD437" i="30"/>
  <c r="AE437" i="30"/>
  <c r="D432" i="30"/>
  <c r="AA432" i="30"/>
  <c r="AD432" i="30"/>
  <c r="AF432" i="30"/>
  <c r="AE432" i="30"/>
  <c r="AI433" i="30"/>
  <c r="AT433" i="30" s="1"/>
  <c r="AH433" i="30"/>
  <c r="AE431" i="30"/>
  <c r="AD431" i="30"/>
  <c r="D431" i="30"/>
  <c r="AA431" i="30"/>
  <c r="AF431" i="30"/>
  <c r="AI435" i="30"/>
  <c r="AT435" i="30" s="1"/>
  <c r="AH435" i="30"/>
  <c r="AI428" i="30"/>
  <c r="AT428" i="30" s="1"/>
  <c r="AH428" i="30"/>
  <c r="AI437" i="30"/>
  <c r="AT437" i="30" s="1"/>
  <c r="AH437" i="30"/>
  <c r="AI431" i="30"/>
  <c r="AT431" i="30" s="1"/>
  <c r="AH431" i="30"/>
  <c r="AE427" i="30"/>
  <c r="AD427" i="30"/>
  <c r="AF427" i="30"/>
  <c r="D427" i="30"/>
  <c r="AA427" i="30"/>
  <c r="AF430" i="30"/>
  <c r="AE430" i="30"/>
  <c r="AD430" i="30"/>
  <c r="D430" i="30"/>
  <c r="AA430" i="30"/>
  <c r="AH430" i="30"/>
  <c r="AI430" i="30"/>
  <c r="AT430" i="30" s="1"/>
  <c r="AI432" i="30"/>
  <c r="AT432" i="30" s="1"/>
  <c r="AH432" i="30"/>
  <c r="AE435" i="30"/>
  <c r="AD435" i="30"/>
  <c r="D435" i="30"/>
  <c r="AA435" i="30"/>
  <c r="AF435" i="30"/>
  <c r="AH426" i="30"/>
  <c r="AI426" i="30"/>
  <c r="AT426" i="30" s="1"/>
  <c r="AI429" i="30"/>
  <c r="AT429" i="30" s="1"/>
  <c r="AH429" i="30"/>
  <c r="AF434" i="30"/>
  <c r="AE434" i="30"/>
  <c r="AD434" i="30"/>
  <c r="D434" i="30"/>
  <c r="AA434" i="30"/>
  <c r="AH434" i="30"/>
  <c r="AI434" i="30"/>
  <c r="AT434" i="30" s="1"/>
  <c r="AA420" i="30"/>
  <c r="D420" i="30"/>
  <c r="AA424" i="30"/>
  <c r="D424" i="30"/>
  <c r="AE424" i="30"/>
  <c r="AF424" i="30"/>
  <c r="AD420" i="30"/>
  <c r="AI420" i="30"/>
  <c r="AT420" i="30" s="1"/>
  <c r="AH420" i="30"/>
  <c r="AF422" i="30"/>
  <c r="AE422" i="30"/>
  <c r="AA422" i="30"/>
  <c r="AD422" i="30"/>
  <c r="D422" i="30"/>
  <c r="AI421" i="30"/>
  <c r="AT421" i="30" s="1"/>
  <c r="AH421" i="30"/>
  <c r="AF417" i="30"/>
  <c r="AE417" i="30"/>
  <c r="AA417" i="30"/>
  <c r="AD417" i="30"/>
  <c r="D417" i="30"/>
  <c r="AE414" i="30"/>
  <c r="D414" i="30"/>
  <c r="AA414" i="30"/>
  <c r="AD414" i="30"/>
  <c r="AF414" i="30"/>
  <c r="AI416" i="30"/>
  <c r="AT416" i="30" s="1"/>
  <c r="AH416" i="30"/>
  <c r="AA421" i="30"/>
  <c r="AF421" i="30"/>
  <c r="AE421" i="30"/>
  <c r="AD421" i="30"/>
  <c r="D421" i="30"/>
  <c r="AI423" i="30"/>
  <c r="AT423" i="30" s="1"/>
  <c r="AH423" i="30"/>
  <c r="AI424" i="30"/>
  <c r="AT424" i="30" s="1"/>
  <c r="AH424" i="30"/>
  <c r="AI415" i="30"/>
  <c r="AT415" i="30" s="1"/>
  <c r="AH415" i="30"/>
  <c r="AF412" i="30"/>
  <c r="AE412" i="30"/>
  <c r="AD412" i="30"/>
  <c r="D412" i="30"/>
  <c r="AA412" i="30"/>
  <c r="AI418" i="30"/>
  <c r="AT418" i="30" s="1"/>
  <c r="AH418" i="30"/>
  <c r="AE423" i="30"/>
  <c r="AD423" i="30"/>
  <c r="D423" i="30"/>
  <c r="AA423" i="30"/>
  <c r="AF423" i="30"/>
  <c r="AI412" i="30"/>
  <c r="AT412" i="30" s="1"/>
  <c r="AH412" i="30"/>
  <c r="AI413" i="30"/>
  <c r="AT413" i="30" s="1"/>
  <c r="AH413" i="30"/>
  <c r="AD418" i="30"/>
  <c r="D418" i="30"/>
  <c r="AA418" i="30"/>
  <c r="AF418" i="30"/>
  <c r="AE418" i="30"/>
  <c r="AE413" i="30"/>
  <c r="AD413" i="30"/>
  <c r="AA413" i="30"/>
  <c r="D413" i="30"/>
  <c r="AF413" i="30"/>
  <c r="AI422" i="30"/>
  <c r="AT422" i="30" s="1"/>
  <c r="AH422" i="30"/>
  <c r="AF416" i="30"/>
  <c r="AE416" i="30"/>
  <c r="AD416" i="30"/>
  <c r="D416" i="30"/>
  <c r="AA416" i="30"/>
  <c r="AI417" i="30"/>
  <c r="AT417" i="30" s="1"/>
  <c r="AH417" i="30"/>
  <c r="AI414" i="30"/>
  <c r="AT414" i="30" s="1"/>
  <c r="AH414" i="30"/>
  <c r="AF259" i="30"/>
  <c r="AD259" i="30"/>
  <c r="AA259" i="30"/>
  <c r="D259" i="30"/>
  <c r="AE259" i="30"/>
  <c r="AI266" i="30"/>
  <c r="AT266" i="30" s="1"/>
  <c r="AH266" i="30"/>
  <c r="AI265" i="30"/>
  <c r="AT265" i="30" s="1"/>
  <c r="AH265" i="30"/>
  <c r="AI260" i="30"/>
  <c r="AT260" i="30" s="1"/>
  <c r="AH260" i="30"/>
  <c r="AF263" i="30"/>
  <c r="AD263" i="30"/>
  <c r="AE263" i="30"/>
  <c r="D263" i="30"/>
  <c r="AA263" i="30"/>
  <c r="AI268" i="30"/>
  <c r="AT268" i="30" s="1"/>
  <c r="AH268" i="30"/>
  <c r="AI261" i="30"/>
  <c r="AT261" i="30" s="1"/>
  <c r="AH261" i="30"/>
  <c r="AI267" i="30"/>
  <c r="AT267" i="30" s="1"/>
  <c r="AH267" i="30"/>
  <c r="AA266" i="30"/>
  <c r="AF266" i="30"/>
  <c r="AE266" i="30"/>
  <c r="AD266" i="30"/>
  <c r="D266" i="30"/>
  <c r="AE260" i="30"/>
  <c r="AD260" i="30"/>
  <c r="D260" i="30"/>
  <c r="AA260" i="30"/>
  <c r="AF260" i="30"/>
  <c r="AF267" i="30"/>
  <c r="AE267" i="30"/>
  <c r="AD267" i="30"/>
  <c r="D267" i="30"/>
  <c r="AA267" i="30"/>
  <c r="AI263" i="30"/>
  <c r="AT263" i="30" s="1"/>
  <c r="AH263" i="30"/>
  <c r="AE268" i="30"/>
  <c r="AD268" i="30"/>
  <c r="D268" i="30"/>
  <c r="AA268" i="30"/>
  <c r="AF268" i="30"/>
  <c r="D269" i="30"/>
  <c r="AA269" i="30"/>
  <c r="AF269" i="30"/>
  <c r="AE269" i="30"/>
  <c r="AD269" i="30"/>
  <c r="AI258" i="30"/>
  <c r="AT258" i="30" s="1"/>
  <c r="AH258" i="30"/>
  <c r="AI259" i="30"/>
  <c r="AT259" i="30" s="1"/>
  <c r="AH259" i="30"/>
  <c r="AA262" i="30"/>
  <c r="AF262" i="30"/>
  <c r="AE262" i="30"/>
  <c r="AD262" i="30"/>
  <c r="D262" i="30"/>
  <c r="AI262" i="30"/>
  <c r="AT262" i="30" s="1"/>
  <c r="AH262" i="30"/>
  <c r="AI264" i="30"/>
  <c r="AT264" i="30" s="1"/>
  <c r="AH264" i="30"/>
  <c r="AI269" i="30"/>
  <c r="AT269" i="30" s="1"/>
  <c r="AH269" i="30"/>
  <c r="D265" i="30"/>
  <c r="AF265" i="30"/>
  <c r="AE265" i="30"/>
  <c r="AD265" i="30"/>
  <c r="AA265" i="30"/>
  <c r="AE264" i="30"/>
  <c r="AD264" i="30"/>
  <c r="D264" i="30"/>
  <c r="AA264" i="30"/>
  <c r="AF264" i="30"/>
  <c r="D261" i="30"/>
  <c r="AE261" i="30"/>
  <c r="AA261" i="30"/>
  <c r="AF261" i="30"/>
  <c r="AD261" i="30"/>
  <c r="AA258" i="30"/>
  <c r="AF258" i="30"/>
  <c r="AE258" i="30"/>
  <c r="AD258" i="30"/>
  <c r="D258" i="30"/>
  <c r="AH222" i="30"/>
  <c r="AI222" i="30"/>
  <c r="AT222" i="30" s="1"/>
  <c r="AF229" i="30"/>
  <c r="AE229" i="30"/>
  <c r="AA229" i="30"/>
  <c r="D229" i="30"/>
  <c r="AD229" i="30"/>
  <c r="AD222" i="30"/>
  <c r="AE222" i="30"/>
  <c r="AF222" i="30"/>
  <c r="AA222" i="30"/>
  <c r="D222" i="30"/>
  <c r="AD231" i="30"/>
  <c r="AE231" i="30"/>
  <c r="AF231" i="30"/>
  <c r="AA231" i="30"/>
  <c r="D231" i="30"/>
  <c r="D227" i="30"/>
  <c r="AA227" i="30"/>
  <c r="AD227" i="30"/>
  <c r="AE227" i="30"/>
  <c r="AF227" i="30"/>
  <c r="D223" i="30"/>
  <c r="AA223" i="30"/>
  <c r="AD223" i="30"/>
  <c r="AE223" i="30"/>
  <c r="AF223" i="30"/>
  <c r="AE228" i="30"/>
  <c r="AA228" i="30"/>
  <c r="D228" i="30"/>
  <c r="AD228" i="30"/>
  <c r="AF228" i="30"/>
  <c r="AH224" i="30"/>
  <c r="AI224" i="30"/>
  <c r="AT224" i="30" s="1"/>
  <c r="AH225" i="30"/>
  <c r="AI225" i="30"/>
  <c r="AT225" i="30" s="1"/>
  <c r="AH223" i="30"/>
  <c r="AI223" i="30"/>
  <c r="AT223" i="30" s="1"/>
  <c r="AI226" i="30"/>
  <c r="AT226" i="30" s="1"/>
  <c r="AH226" i="30"/>
  <c r="AI231" i="30"/>
  <c r="AT231" i="30" s="1"/>
  <c r="AH231" i="30"/>
  <c r="AA224" i="30"/>
  <c r="D224" i="30"/>
  <c r="AD224" i="30"/>
  <c r="AE224" i="30"/>
  <c r="AF224" i="30"/>
  <c r="AF225" i="30"/>
  <c r="AE225" i="30"/>
  <c r="AA225" i="30"/>
  <c r="D225" i="30"/>
  <c r="AD225" i="30"/>
  <c r="AA220" i="30"/>
  <c r="D220" i="30"/>
  <c r="AE220" i="30"/>
  <c r="AD220" i="30"/>
  <c r="AF220" i="30"/>
  <c r="AH229" i="30"/>
  <c r="AI229" i="30"/>
  <c r="AT229" i="30" s="1"/>
  <c r="AH219" i="30"/>
  <c r="AI219" i="30"/>
  <c r="AT219" i="30" s="1"/>
  <c r="AD226" i="30"/>
  <c r="AA226" i="30"/>
  <c r="AE226" i="30"/>
  <c r="AF226" i="30"/>
  <c r="D226" i="30"/>
  <c r="AH220" i="30"/>
  <c r="AI220" i="30"/>
  <c r="AT220" i="30" s="1"/>
  <c r="AI227" i="30"/>
  <c r="AT227" i="30" s="1"/>
  <c r="AH227" i="30"/>
  <c r="AH228" i="30"/>
  <c r="AI228" i="30"/>
  <c r="AT228" i="30" s="1"/>
  <c r="AF221" i="30"/>
  <c r="AA221" i="30"/>
  <c r="D221" i="30"/>
  <c r="AD221" i="30"/>
  <c r="AE221" i="30"/>
  <c r="AH221" i="30"/>
  <c r="AI221" i="30"/>
  <c r="AT221" i="30" s="1"/>
  <c r="Y897" i="30" l="1"/>
  <c r="AC897" i="30" s="1"/>
  <c r="Y893" i="30"/>
  <c r="AC893" i="30" s="1"/>
  <c r="Y892" i="30"/>
  <c r="AC892" i="30" s="1"/>
  <c r="AQ892" i="30" s="1"/>
  <c r="Y891" i="30"/>
  <c r="AC891" i="30" s="1"/>
  <c r="Y890" i="30"/>
  <c r="AC890" i="30" s="1"/>
  <c r="Y889" i="30"/>
  <c r="AC889" i="30" s="1"/>
  <c r="Y888" i="30"/>
  <c r="AC888" i="30" s="1"/>
  <c r="AQ888" i="30" s="1"/>
  <c r="Y887" i="30"/>
  <c r="AC887" i="30" s="1"/>
  <c r="F884" i="30"/>
  <c r="Y884" i="30"/>
  <c r="AC884" i="30" s="1"/>
  <c r="F885" i="30"/>
  <c r="Y885" i="30"/>
  <c r="AC885" i="30" s="1"/>
  <c r="AG885" i="30" s="1"/>
  <c r="F886" i="30"/>
  <c r="Y886" i="30"/>
  <c r="AC886" i="30" s="1"/>
  <c r="AN886" i="30" s="1"/>
  <c r="F887" i="30"/>
  <c r="F888" i="30"/>
  <c r="F889" i="30"/>
  <c r="F890" i="30"/>
  <c r="F891" i="30"/>
  <c r="F892" i="30"/>
  <c r="F893" i="30"/>
  <c r="F894" i="30"/>
  <c r="Y894" i="30"/>
  <c r="AC894" i="30" s="1"/>
  <c r="AN894" i="30" s="1"/>
  <c r="F897" i="30"/>
  <c r="F899" i="30"/>
  <c r="Y899" i="30"/>
  <c r="AC899" i="30" s="1"/>
  <c r="AG899" i="30" s="1"/>
  <c r="F900" i="30"/>
  <c r="Y900" i="30"/>
  <c r="AC900" i="30" s="1"/>
  <c r="AG900" i="30" s="1"/>
  <c r="F901" i="30"/>
  <c r="Y901" i="30"/>
  <c r="AC901" i="30" s="1"/>
  <c r="AM901" i="30" s="1"/>
  <c r="F902" i="30"/>
  <c r="Y902" i="30"/>
  <c r="AC902" i="30" s="1"/>
  <c r="F903" i="30"/>
  <c r="Y903" i="30"/>
  <c r="AC903" i="30" s="1"/>
  <c r="AG903" i="30" s="1"/>
  <c r="F904" i="30"/>
  <c r="Y904" i="30"/>
  <c r="AC904" i="30" s="1"/>
  <c r="AO904" i="30" s="1"/>
  <c r="F905" i="30"/>
  <c r="Y905" i="30"/>
  <c r="AC905" i="30" s="1"/>
  <c r="AG905" i="30" s="1"/>
  <c r="F906" i="30"/>
  <c r="Y906" i="30"/>
  <c r="AC906" i="30" s="1"/>
  <c r="F907" i="30"/>
  <c r="Y907" i="30"/>
  <c r="AC907" i="30" s="1"/>
  <c r="AG907" i="30" s="1"/>
  <c r="F908" i="30"/>
  <c r="Y908" i="30"/>
  <c r="AC908" i="30" s="1"/>
  <c r="AG908" i="30" s="1"/>
  <c r="F909" i="30"/>
  <c r="Y909" i="30"/>
  <c r="AC909" i="30" s="1"/>
  <c r="AG909" i="30" s="1"/>
  <c r="F910" i="30"/>
  <c r="Y910" i="30"/>
  <c r="AC910" i="30" s="1"/>
  <c r="AM910" i="30" s="1"/>
  <c r="F911" i="30"/>
  <c r="Y911" i="30"/>
  <c r="AC911" i="30" s="1"/>
  <c r="F912" i="30"/>
  <c r="Y912" i="30"/>
  <c r="AC912" i="30" s="1"/>
  <c r="AM912" i="30" s="1"/>
  <c r="F913" i="30"/>
  <c r="Y913" i="30"/>
  <c r="AC913" i="30" s="1"/>
  <c r="AG913" i="30" s="1"/>
  <c r="F914" i="30"/>
  <c r="Y914" i="30"/>
  <c r="AC914" i="30" s="1"/>
  <c r="AM914" i="30" s="1"/>
  <c r="F915" i="30"/>
  <c r="Y915" i="30"/>
  <c r="AC915" i="30" s="1"/>
  <c r="F916" i="30"/>
  <c r="Y916" i="30"/>
  <c r="AC916" i="30" s="1"/>
  <c r="F917" i="30"/>
  <c r="Y917" i="30"/>
  <c r="AC917" i="30" s="1"/>
  <c r="Z917" i="30" s="1"/>
  <c r="F918" i="30"/>
  <c r="Y918" i="30"/>
  <c r="AC918" i="30" s="1"/>
  <c r="F919" i="30"/>
  <c r="Y919" i="30"/>
  <c r="AC919" i="30" s="1"/>
  <c r="AB919" i="30" s="1"/>
  <c r="F920" i="30"/>
  <c r="Y920" i="30"/>
  <c r="AC920" i="30" s="1"/>
  <c r="AL920" i="30" s="1"/>
  <c r="F921" i="30"/>
  <c r="Y921" i="30"/>
  <c r="AC921" i="30" s="1"/>
  <c r="F922" i="30"/>
  <c r="Y922" i="30"/>
  <c r="AC922" i="30" s="1"/>
  <c r="AM900" i="30" l="1"/>
  <c r="AQ899" i="30"/>
  <c r="AG904" i="30"/>
  <c r="AI904" i="30" s="1"/>
  <c r="AT904" i="30" s="1"/>
  <c r="AQ906" i="30"/>
  <c r="AM906" i="30"/>
  <c r="Z916" i="30"/>
  <c r="AL916" i="30"/>
  <c r="AO900" i="30"/>
  <c r="AN916" i="30"/>
  <c r="AG912" i="30"/>
  <c r="AH912" i="30" s="1"/>
  <c r="AO917" i="30"/>
  <c r="AM904" i="30"/>
  <c r="AM894" i="30"/>
  <c r="AG889" i="30"/>
  <c r="AH889" i="30" s="1"/>
  <c r="AO889" i="30"/>
  <c r="AO893" i="30"/>
  <c r="AG893" i="30"/>
  <c r="AH893" i="30" s="1"/>
  <c r="AG918" i="30"/>
  <c r="AI918" i="30" s="1"/>
  <c r="AT918" i="30" s="1"/>
  <c r="AN918" i="30"/>
  <c r="AB918" i="30"/>
  <c r="D918" i="30" s="1"/>
  <c r="AR918" i="30"/>
  <c r="AM918" i="30"/>
  <c r="AJ918" i="30"/>
  <c r="AK918" i="30" s="1"/>
  <c r="AQ918" i="30"/>
  <c r="AL918" i="30"/>
  <c r="AR920" i="30"/>
  <c r="AQ920" i="30"/>
  <c r="AB920" i="30"/>
  <c r="AD920" i="30" s="1"/>
  <c r="AM916" i="30"/>
  <c r="AN920" i="30"/>
  <c r="AP920" i="30"/>
  <c r="AQ912" i="30"/>
  <c r="AM920" i="30"/>
  <c r="AO912" i="30"/>
  <c r="Z920" i="30"/>
  <c r="AJ920" i="30"/>
  <c r="AK920" i="30" s="1"/>
  <c r="AM908" i="30"/>
  <c r="AQ910" i="30"/>
  <c r="AQ904" i="30"/>
  <c r="AM905" i="30"/>
  <c r="AN890" i="30"/>
  <c r="AM890" i="30"/>
  <c r="AB884" i="30"/>
  <c r="AA884" i="30" s="1"/>
  <c r="AO884" i="30"/>
  <c r="AQ884" i="30"/>
  <c r="AO885" i="30"/>
  <c r="AM886" i="30"/>
  <c r="AN922" i="30"/>
  <c r="AG922" i="30"/>
  <c r="AO922" i="30"/>
  <c r="AB922" i="30"/>
  <c r="Z922" i="30"/>
  <c r="AP922" i="30"/>
  <c r="AQ922" i="30"/>
  <c r="AJ922" i="30"/>
  <c r="AK922" i="30" s="1"/>
  <c r="AR922" i="30"/>
  <c r="AL922" i="30"/>
  <c r="AM922" i="30"/>
  <c r="AO921" i="30"/>
  <c r="Z921" i="30"/>
  <c r="AP921" i="30"/>
  <c r="AQ921" i="30"/>
  <c r="AB921" i="30"/>
  <c r="AJ921" i="30"/>
  <c r="AK921" i="30" s="1"/>
  <c r="AR921" i="30"/>
  <c r="AL921" i="30"/>
  <c r="AM921" i="30"/>
  <c r="AN921" i="30"/>
  <c r="AG921" i="30"/>
  <c r="AB915" i="30"/>
  <c r="AL915" i="30"/>
  <c r="Z915" i="30"/>
  <c r="AM915" i="30"/>
  <c r="AN915" i="30"/>
  <c r="AO915" i="30"/>
  <c r="AG915" i="30"/>
  <c r="AP915" i="30"/>
  <c r="AQ915" i="30"/>
  <c r="AR915" i="30"/>
  <c r="AJ915" i="30"/>
  <c r="AK915" i="30" s="1"/>
  <c r="AH903" i="30"/>
  <c r="AI903" i="30"/>
  <c r="AT903" i="30" s="1"/>
  <c r="AH905" i="30"/>
  <c r="AI905" i="30"/>
  <c r="AT905" i="30" s="1"/>
  <c r="D919" i="30"/>
  <c r="AD919" i="30"/>
  <c r="AE919" i="30"/>
  <c r="AF919" i="30"/>
  <c r="AA919" i="30"/>
  <c r="AH908" i="30"/>
  <c r="AI908" i="30"/>
  <c r="AT908" i="30" s="1"/>
  <c r="AH909" i="30"/>
  <c r="AI909" i="30"/>
  <c r="AT909" i="30" s="1"/>
  <c r="AB911" i="30"/>
  <c r="AJ911" i="30"/>
  <c r="AK911" i="30" s="1"/>
  <c r="AR911" i="30"/>
  <c r="AL911" i="30"/>
  <c r="AM911" i="30"/>
  <c r="AN911" i="30"/>
  <c r="Z911" i="30"/>
  <c r="AP911" i="30"/>
  <c r="AG911" i="30"/>
  <c r="AO911" i="30"/>
  <c r="AQ911" i="30"/>
  <c r="AH899" i="30"/>
  <c r="AI899" i="30"/>
  <c r="AT899" i="30" s="1"/>
  <c r="AH913" i="30"/>
  <c r="AI913" i="30"/>
  <c r="AT913" i="30" s="1"/>
  <c r="AH907" i="30"/>
  <c r="AI907" i="30"/>
  <c r="AT907" i="30" s="1"/>
  <c r="AR919" i="30"/>
  <c r="AJ919" i="30"/>
  <c r="AK919" i="30" s="1"/>
  <c r="AQ908" i="30"/>
  <c r="AL902" i="30"/>
  <c r="AM902" i="30"/>
  <c r="AN902" i="30"/>
  <c r="AG902" i="30"/>
  <c r="AO902" i="30"/>
  <c r="Z902" i="30"/>
  <c r="AP902" i="30"/>
  <c r="AB902" i="30"/>
  <c r="AJ902" i="30"/>
  <c r="AK902" i="30" s="1"/>
  <c r="AR902" i="30"/>
  <c r="AO920" i="30"/>
  <c r="AG920" i="30"/>
  <c r="AQ919" i="30"/>
  <c r="AM917" i="30"/>
  <c r="AB916" i="30"/>
  <c r="AJ916" i="30"/>
  <c r="AK916" i="30" s="1"/>
  <c r="AR916" i="30"/>
  <c r="AO908" i="30"/>
  <c r="AL917" i="30"/>
  <c r="AO919" i="30"/>
  <c r="AG919" i="30"/>
  <c r="AB917" i="30"/>
  <c r="AL914" i="30"/>
  <c r="AN914" i="30"/>
  <c r="AG914" i="30"/>
  <c r="AO914" i="30"/>
  <c r="Z914" i="30"/>
  <c r="AP914" i="30"/>
  <c r="AB914" i="30"/>
  <c r="AJ914" i="30"/>
  <c r="AK914" i="30" s="1"/>
  <c r="AR914" i="30"/>
  <c r="AO913" i="30"/>
  <c r="AN905" i="30"/>
  <c r="Z905" i="30"/>
  <c r="AP905" i="30"/>
  <c r="AQ905" i="30"/>
  <c r="AB905" i="30"/>
  <c r="AJ905" i="30"/>
  <c r="AK905" i="30" s="1"/>
  <c r="AR905" i="30"/>
  <c r="AL905" i="30"/>
  <c r="AQ903" i="30"/>
  <c r="AN901" i="30"/>
  <c r="AG901" i="30"/>
  <c r="AO901" i="30"/>
  <c r="Z901" i="30"/>
  <c r="AP901" i="30"/>
  <c r="AQ901" i="30"/>
  <c r="AB901" i="30"/>
  <c r="AJ901" i="30"/>
  <c r="AK901" i="30" s="1"/>
  <c r="AR901" i="30"/>
  <c r="AL901" i="30"/>
  <c r="AH900" i="30"/>
  <c r="AI900" i="30"/>
  <c r="AT900" i="30" s="1"/>
  <c r="AO899" i="30"/>
  <c r="AH885" i="30"/>
  <c r="AI885" i="30"/>
  <c r="AT885" i="30" s="1"/>
  <c r="AN909" i="30"/>
  <c r="Z909" i="30"/>
  <c r="AP909" i="30"/>
  <c r="AQ909" i="30"/>
  <c r="AB909" i="30"/>
  <c r="AJ909" i="30"/>
  <c r="AK909" i="30" s="1"/>
  <c r="AR909" i="30"/>
  <c r="AL909" i="30"/>
  <c r="AB907" i="30"/>
  <c r="AJ907" i="30"/>
  <c r="AK907" i="30" s="1"/>
  <c r="AR907" i="30"/>
  <c r="AL907" i="30"/>
  <c r="AM907" i="30"/>
  <c r="AN907" i="30"/>
  <c r="Z907" i="30"/>
  <c r="AP907" i="30"/>
  <c r="AN919" i="30"/>
  <c r="AP918" i="30"/>
  <c r="Z918" i="30"/>
  <c r="AR917" i="30"/>
  <c r="AJ917" i="30"/>
  <c r="AK917" i="30" s="1"/>
  <c r="AQ916" i="30"/>
  <c r="AM913" i="30"/>
  <c r="AO903" i="30"/>
  <c r="AL887" i="30"/>
  <c r="AM887" i="30"/>
  <c r="AN887" i="30"/>
  <c r="AG887" i="30"/>
  <c r="AO887" i="30"/>
  <c r="Z887" i="30"/>
  <c r="AP887" i="30"/>
  <c r="AQ887" i="30"/>
  <c r="AB887" i="30"/>
  <c r="AJ887" i="30"/>
  <c r="AK887" i="30" s="1"/>
  <c r="AR887" i="30"/>
  <c r="Z885" i="30"/>
  <c r="AP885" i="30"/>
  <c r="AQ885" i="30"/>
  <c r="AB885" i="30"/>
  <c r="AJ885" i="30"/>
  <c r="AK885" i="30" s="1"/>
  <c r="AR885" i="30"/>
  <c r="AL885" i="30"/>
  <c r="AM885" i="30"/>
  <c r="AN885" i="30"/>
  <c r="AP919" i="30"/>
  <c r="Z919" i="30"/>
  <c r="AM919" i="30"/>
  <c r="AO918" i="30"/>
  <c r="AQ917" i="30"/>
  <c r="AP916" i="30"/>
  <c r="AG916" i="30"/>
  <c r="Z912" i="30"/>
  <c r="AP912" i="30"/>
  <c r="AB912" i="30"/>
  <c r="AJ912" i="30"/>
  <c r="AK912" i="30" s="1"/>
  <c r="AR912" i="30"/>
  <c r="AL912" i="30"/>
  <c r="AN912" i="30"/>
  <c r="AL910" i="30"/>
  <c r="AN910" i="30"/>
  <c r="AG910" i="30"/>
  <c r="AO910" i="30"/>
  <c r="Z910" i="30"/>
  <c r="AP910" i="30"/>
  <c r="AB910" i="30"/>
  <c r="AJ910" i="30"/>
  <c r="AK910" i="30" s="1"/>
  <c r="AR910" i="30"/>
  <c r="AO909" i="30"/>
  <c r="AQ907" i="30"/>
  <c r="AQ902" i="30"/>
  <c r="Z900" i="30"/>
  <c r="AP900" i="30"/>
  <c r="AQ900" i="30"/>
  <c r="AB900" i="30"/>
  <c r="AJ900" i="30"/>
  <c r="AK900" i="30" s="1"/>
  <c r="AR900" i="30"/>
  <c r="AL900" i="30"/>
  <c r="AN900" i="30"/>
  <c r="AL891" i="30"/>
  <c r="AM891" i="30"/>
  <c r="AN891" i="30"/>
  <c r="AG891" i="30"/>
  <c r="AO891" i="30"/>
  <c r="Z891" i="30"/>
  <c r="AP891" i="30"/>
  <c r="AQ891" i="30"/>
  <c r="AB891" i="30"/>
  <c r="AJ891" i="30"/>
  <c r="AK891" i="30" s="1"/>
  <c r="AR891" i="30"/>
  <c r="Z889" i="30"/>
  <c r="AP889" i="30"/>
  <c r="AQ889" i="30"/>
  <c r="AB889" i="30"/>
  <c r="AJ889" i="30"/>
  <c r="AK889" i="30" s="1"/>
  <c r="AR889" i="30"/>
  <c r="AL889" i="30"/>
  <c r="AM889" i="30"/>
  <c r="AN889" i="30"/>
  <c r="AB888" i="30"/>
  <c r="AJ888" i="30"/>
  <c r="AK888" i="30" s="1"/>
  <c r="AR888" i="30"/>
  <c r="AL888" i="30"/>
  <c r="AM888" i="30"/>
  <c r="AN888" i="30"/>
  <c r="AG888" i="30"/>
  <c r="AO888" i="30"/>
  <c r="Z888" i="30"/>
  <c r="AP888" i="30"/>
  <c r="AL919" i="30"/>
  <c r="AP917" i="30"/>
  <c r="AG917" i="30"/>
  <c r="AO916" i="30"/>
  <c r="AQ914" i="30"/>
  <c r="AM909" i="30"/>
  <c r="AO907" i="30"/>
  <c r="AL906" i="30"/>
  <c r="AN906" i="30"/>
  <c r="AG906" i="30"/>
  <c r="AO906" i="30"/>
  <c r="Z906" i="30"/>
  <c r="AP906" i="30"/>
  <c r="AB906" i="30"/>
  <c r="AJ906" i="30"/>
  <c r="AK906" i="30" s="1"/>
  <c r="AR906" i="30"/>
  <c r="AO905" i="30"/>
  <c r="Z904" i="30"/>
  <c r="AP904" i="30"/>
  <c r="AB904" i="30"/>
  <c r="AJ904" i="30"/>
  <c r="AK904" i="30" s="1"/>
  <c r="AR904" i="30"/>
  <c r="AL904" i="30"/>
  <c r="AN904" i="30"/>
  <c r="AL897" i="30"/>
  <c r="AM897" i="30"/>
  <c r="AN897" i="30"/>
  <c r="AG897" i="30"/>
  <c r="AO897" i="30"/>
  <c r="Z897" i="30"/>
  <c r="AP897" i="30"/>
  <c r="AQ897" i="30"/>
  <c r="AB897" i="30"/>
  <c r="AJ897" i="30"/>
  <c r="AK897" i="30" s="1"/>
  <c r="AR897" i="30"/>
  <c r="Z893" i="30"/>
  <c r="AP893" i="30"/>
  <c r="AQ893" i="30"/>
  <c r="AB893" i="30"/>
  <c r="AJ893" i="30"/>
  <c r="AK893" i="30" s="1"/>
  <c r="AR893" i="30"/>
  <c r="AL893" i="30"/>
  <c r="AM893" i="30"/>
  <c r="AN893" i="30"/>
  <c r="AB892" i="30"/>
  <c r="AJ892" i="30"/>
  <c r="AK892" i="30" s="1"/>
  <c r="AR892" i="30"/>
  <c r="AL892" i="30"/>
  <c r="AM892" i="30"/>
  <c r="AN892" i="30"/>
  <c r="AG892" i="30"/>
  <c r="AO892" i="30"/>
  <c r="Z892" i="30"/>
  <c r="AP892" i="30"/>
  <c r="Z908" i="30"/>
  <c r="AP908" i="30"/>
  <c r="AB908" i="30"/>
  <c r="AJ908" i="30"/>
  <c r="AK908" i="30" s="1"/>
  <c r="AR908" i="30"/>
  <c r="AL908" i="30"/>
  <c r="AN908" i="30"/>
  <c r="AB899" i="30"/>
  <c r="AJ899" i="30"/>
  <c r="AK899" i="30" s="1"/>
  <c r="AR899" i="30"/>
  <c r="AL899" i="30"/>
  <c r="AM899" i="30"/>
  <c r="AN899" i="30"/>
  <c r="Z899" i="30"/>
  <c r="AP899" i="30"/>
  <c r="AN917" i="30"/>
  <c r="AN913" i="30"/>
  <c r="Z913" i="30"/>
  <c r="AP913" i="30"/>
  <c r="AQ913" i="30"/>
  <c r="AB913" i="30"/>
  <c r="AJ913" i="30"/>
  <c r="AK913" i="30" s="1"/>
  <c r="AR913" i="30"/>
  <c r="AL913" i="30"/>
  <c r="AB903" i="30"/>
  <c r="AJ903" i="30"/>
  <c r="AK903" i="30" s="1"/>
  <c r="AR903" i="30"/>
  <c r="AL903" i="30"/>
  <c r="AM903" i="30"/>
  <c r="AN903" i="30"/>
  <c r="Z903" i="30"/>
  <c r="AP903" i="30"/>
  <c r="AL894" i="30"/>
  <c r="AL890" i="30"/>
  <c r="AL886" i="30"/>
  <c r="AP884" i="30"/>
  <c r="Z884" i="30"/>
  <c r="AG884" i="30"/>
  <c r="AR894" i="30"/>
  <c r="AJ894" i="30"/>
  <c r="AK894" i="30" s="1"/>
  <c r="AB894" i="30"/>
  <c r="AR890" i="30"/>
  <c r="AJ890" i="30"/>
  <c r="AK890" i="30" s="1"/>
  <c r="AB890" i="30"/>
  <c r="AR886" i="30"/>
  <c r="AJ886" i="30"/>
  <c r="AK886" i="30" s="1"/>
  <c r="AB886" i="30"/>
  <c r="AN884" i="30"/>
  <c r="AQ894" i="30"/>
  <c r="AQ890" i="30"/>
  <c r="AQ886" i="30"/>
  <c r="AM884" i="30"/>
  <c r="AP894" i="30"/>
  <c r="Z894" i="30"/>
  <c r="AP890" i="30"/>
  <c r="Z890" i="30"/>
  <c r="AP886" i="30"/>
  <c r="Z886" i="30"/>
  <c r="AL884" i="30"/>
  <c r="AO894" i="30"/>
  <c r="AG894" i="30"/>
  <c r="AO890" i="30"/>
  <c r="AG890" i="30"/>
  <c r="AO886" i="30"/>
  <c r="AG886" i="30"/>
  <c r="AR884" i="30"/>
  <c r="AJ884" i="30"/>
  <c r="AK884" i="30" s="1"/>
  <c r="AI912" i="30" l="1"/>
  <c r="AT912" i="30" s="1"/>
  <c r="AH904" i="30"/>
  <c r="AA918" i="30"/>
  <c r="AF918" i="30"/>
  <c r="AH918" i="30"/>
  <c r="AI893" i="30"/>
  <c r="AT893" i="30" s="1"/>
  <c r="AF884" i="30"/>
  <c r="AE884" i="30"/>
  <c r="AI889" i="30"/>
  <c r="AT889" i="30" s="1"/>
  <c r="D920" i="30"/>
  <c r="AE920" i="30"/>
  <c r="AA920" i="30"/>
  <c r="AF920" i="30"/>
  <c r="AD918" i="30"/>
  <c r="AE918" i="30"/>
  <c r="AD884" i="30"/>
  <c r="D884" i="30"/>
  <c r="AH886" i="30"/>
  <c r="AI886" i="30"/>
  <c r="AT886" i="30" s="1"/>
  <c r="D903" i="30"/>
  <c r="AD903" i="30"/>
  <c r="AE903" i="30"/>
  <c r="AF903" i="30"/>
  <c r="AA903" i="30"/>
  <c r="D899" i="30"/>
  <c r="AD899" i="30"/>
  <c r="AE899" i="30"/>
  <c r="AF899" i="30"/>
  <c r="AA899" i="30"/>
  <c r="AD906" i="30"/>
  <c r="AF906" i="30"/>
  <c r="D906" i="30"/>
  <c r="AA906" i="30"/>
  <c r="AE906" i="30"/>
  <c r="D888" i="30"/>
  <c r="AD888" i="30"/>
  <c r="AE888" i="30"/>
  <c r="AF888" i="30"/>
  <c r="AA888" i="30"/>
  <c r="AH910" i="30"/>
  <c r="AI910" i="30"/>
  <c r="AT910" i="30" s="1"/>
  <c r="AA885" i="30"/>
  <c r="D885" i="30"/>
  <c r="AD885" i="30"/>
  <c r="AE885" i="30"/>
  <c r="AF885" i="30"/>
  <c r="AF901" i="30"/>
  <c r="AA901" i="30"/>
  <c r="D901" i="30"/>
  <c r="AD901" i="30"/>
  <c r="AE901" i="30"/>
  <c r="AH902" i="30"/>
  <c r="AI902" i="30"/>
  <c r="AT902" i="30" s="1"/>
  <c r="AA921" i="30"/>
  <c r="AD921" i="30"/>
  <c r="D921" i="30"/>
  <c r="AE921" i="30"/>
  <c r="AF921" i="30"/>
  <c r="AH890" i="30"/>
  <c r="AI890" i="30"/>
  <c r="AT890" i="30" s="1"/>
  <c r="D915" i="30"/>
  <c r="AD915" i="30"/>
  <c r="AF915" i="30"/>
  <c r="AA915" i="30"/>
  <c r="AE915" i="30"/>
  <c r="AH897" i="30"/>
  <c r="AI897" i="30"/>
  <c r="AT897" i="30" s="1"/>
  <c r="AA904" i="30"/>
  <c r="D904" i="30"/>
  <c r="AD904" i="30"/>
  <c r="AF904" i="30"/>
  <c r="AE904" i="30"/>
  <c r="AH888" i="30"/>
  <c r="AI888" i="30"/>
  <c r="AT888" i="30" s="1"/>
  <c r="AH916" i="30"/>
  <c r="AI916" i="30"/>
  <c r="AT916" i="30" s="1"/>
  <c r="AF917" i="30"/>
  <c r="D917" i="30"/>
  <c r="AA917" i="30"/>
  <c r="AD917" i="30"/>
  <c r="AE917" i="30"/>
  <c r="AH921" i="30"/>
  <c r="AI921" i="30"/>
  <c r="AT921" i="30" s="1"/>
  <c r="D892" i="30"/>
  <c r="AD892" i="30"/>
  <c r="AE892" i="30"/>
  <c r="AF892" i="30"/>
  <c r="AA892" i="30"/>
  <c r="AH884" i="30"/>
  <c r="AI884" i="30"/>
  <c r="AT884" i="30" s="1"/>
  <c r="AH894" i="30"/>
  <c r="AI894" i="30"/>
  <c r="AT894" i="30" s="1"/>
  <c r="AF913" i="30"/>
  <c r="AA913" i="30"/>
  <c r="D913" i="30"/>
  <c r="AD913" i="30"/>
  <c r="AE913" i="30"/>
  <c r="AH892" i="30"/>
  <c r="AI892" i="30"/>
  <c r="AT892" i="30" s="1"/>
  <c r="AH917" i="30"/>
  <c r="AI917" i="30"/>
  <c r="AT917" i="30" s="1"/>
  <c r="AA900" i="30"/>
  <c r="D900" i="30"/>
  <c r="AD900" i="30"/>
  <c r="AF900" i="30"/>
  <c r="AE900" i="30"/>
  <c r="AH887" i="30"/>
  <c r="AI887" i="30"/>
  <c r="AT887" i="30" s="1"/>
  <c r="D907" i="30"/>
  <c r="AD907" i="30"/>
  <c r="AE907" i="30"/>
  <c r="AF907" i="30"/>
  <c r="AA907" i="30"/>
  <c r="AF905" i="30"/>
  <c r="AA905" i="30"/>
  <c r="D905" i="30"/>
  <c r="AD905" i="30"/>
  <c r="AE905" i="30"/>
  <c r="AD914" i="30"/>
  <c r="AF914" i="30"/>
  <c r="D914" i="30"/>
  <c r="AE914" i="30"/>
  <c r="AA914" i="30"/>
  <c r="AI915" i="30"/>
  <c r="AT915" i="30" s="1"/>
  <c r="AH915" i="30"/>
  <c r="AF890" i="30"/>
  <c r="AA890" i="30"/>
  <c r="D890" i="30"/>
  <c r="AD890" i="30"/>
  <c r="AE890" i="30"/>
  <c r="AH906" i="30"/>
  <c r="AI906" i="30"/>
  <c r="AT906" i="30" s="1"/>
  <c r="AD891" i="30"/>
  <c r="AE891" i="30"/>
  <c r="AF891" i="30"/>
  <c r="AA891" i="30"/>
  <c r="D891" i="30"/>
  <c r="AD910" i="30"/>
  <c r="AF910" i="30"/>
  <c r="D910" i="30"/>
  <c r="AA910" i="30"/>
  <c r="AE910" i="30"/>
  <c r="AH919" i="30"/>
  <c r="AI919" i="30"/>
  <c r="AT919" i="30" s="1"/>
  <c r="D916" i="30"/>
  <c r="AD916" i="30"/>
  <c r="AE916" i="30"/>
  <c r="AF916" i="30"/>
  <c r="AA916" i="30"/>
  <c r="AD902" i="30"/>
  <c r="AE902" i="30"/>
  <c r="AF902" i="30"/>
  <c r="D902" i="30"/>
  <c r="AA902" i="30"/>
  <c r="AF922" i="30"/>
  <c r="D922" i="30"/>
  <c r="AA922" i="30"/>
  <c r="AE922" i="30"/>
  <c r="AD922" i="30"/>
  <c r="AH891" i="30"/>
  <c r="AI891" i="30"/>
  <c r="AT891" i="30" s="1"/>
  <c r="D908" i="30"/>
  <c r="AD908" i="30"/>
  <c r="AF908" i="30"/>
  <c r="AA908" i="30"/>
  <c r="AE908" i="30"/>
  <c r="AD897" i="30"/>
  <c r="AE897" i="30"/>
  <c r="AF897" i="30"/>
  <c r="AA897" i="30"/>
  <c r="D897" i="30"/>
  <c r="AH901" i="30"/>
  <c r="AI901" i="30"/>
  <c r="AT901" i="30" s="1"/>
  <c r="AF886" i="30"/>
  <c r="AA886" i="30"/>
  <c r="D886" i="30"/>
  <c r="AD886" i="30"/>
  <c r="AE886" i="30"/>
  <c r="AA889" i="30"/>
  <c r="D889" i="30"/>
  <c r="AD889" i="30"/>
  <c r="AE889" i="30"/>
  <c r="AF889" i="30"/>
  <c r="AD887" i="30"/>
  <c r="AE887" i="30"/>
  <c r="AF887" i="30"/>
  <c r="AA887" i="30"/>
  <c r="D887" i="30"/>
  <c r="AH922" i="30"/>
  <c r="AI922" i="30"/>
  <c r="AT922" i="30" s="1"/>
  <c r="AF894" i="30"/>
  <c r="AA894" i="30"/>
  <c r="D894" i="30"/>
  <c r="AD894" i="30"/>
  <c r="AE894" i="30"/>
  <c r="AA893" i="30"/>
  <c r="D893" i="30"/>
  <c r="AD893" i="30"/>
  <c r="AE893" i="30"/>
  <c r="AF893" i="30"/>
  <c r="D912" i="30"/>
  <c r="AD912" i="30"/>
  <c r="AF912" i="30"/>
  <c r="AA912" i="30"/>
  <c r="AE912" i="30"/>
  <c r="AF909" i="30"/>
  <c r="AA909" i="30"/>
  <c r="D909" i="30"/>
  <c r="AD909" i="30"/>
  <c r="AE909" i="30"/>
  <c r="AH914" i="30"/>
  <c r="AI914" i="30"/>
  <c r="AT914" i="30" s="1"/>
  <c r="AH920" i="30"/>
  <c r="AI920" i="30"/>
  <c r="AT920" i="30" s="1"/>
  <c r="AH911" i="30"/>
  <c r="AI911" i="30"/>
  <c r="AT911" i="30" s="1"/>
  <c r="D911" i="30"/>
  <c r="AD911" i="30"/>
  <c r="AE911" i="30"/>
  <c r="AF911" i="30"/>
  <c r="AA911" i="30"/>
  <c r="Y579" i="30" l="1"/>
  <c r="AC579" i="30" s="1"/>
  <c r="AB579" i="30" l="1"/>
  <c r="AJ579" i="30"/>
  <c r="AR579" i="30"/>
  <c r="AG579" i="30"/>
  <c r="AP579" i="30"/>
  <c r="AN579" i="30"/>
  <c r="AO579" i="30"/>
  <c r="Z579" i="30"/>
  <c r="AL579" i="30"/>
  <c r="AM579" i="30"/>
  <c r="AQ579" i="30"/>
  <c r="AK579" i="30" l="1"/>
  <c r="D579" i="30"/>
  <c r="AF579" i="30"/>
  <c r="AD579" i="30"/>
  <c r="AE579" i="30"/>
  <c r="AA579" i="30"/>
  <c r="AH579" i="30"/>
  <c r="AI579" i="30"/>
  <c r="AT579" i="30" l="1"/>
  <c r="Y577" i="30"/>
  <c r="AC577" i="30" s="1"/>
  <c r="AL577" i="30" s="1"/>
  <c r="Y576" i="30"/>
  <c r="AC576" i="30" s="1"/>
  <c r="Y575" i="30"/>
  <c r="AC575" i="30" s="1"/>
  <c r="Y574" i="30"/>
  <c r="AC574" i="30" s="1"/>
  <c r="Y573" i="30"/>
  <c r="AC573" i="30" s="1"/>
  <c r="Y572" i="30"/>
  <c r="AC572" i="30" s="1"/>
  <c r="AN572" i="30" s="1"/>
  <c r="Y571" i="30"/>
  <c r="AC571" i="30" s="1"/>
  <c r="Y570" i="30"/>
  <c r="Y569" i="30"/>
  <c r="AC569" i="30" s="1"/>
  <c r="AL569" i="30" s="1"/>
  <c r="Y568" i="30"/>
  <c r="AC568" i="30" s="1"/>
  <c r="Y567" i="30"/>
  <c r="AC567" i="30" s="1"/>
  <c r="Y566" i="30"/>
  <c r="AC566" i="30" s="1"/>
  <c r="Y565" i="30"/>
  <c r="AC565" i="30" s="1"/>
  <c r="Y564" i="30"/>
  <c r="AC564" i="30" s="1"/>
  <c r="Y563" i="30"/>
  <c r="AC563" i="30" s="1"/>
  <c r="Y562" i="30"/>
  <c r="AC562" i="30" s="1"/>
  <c r="Y561" i="30"/>
  <c r="AC561" i="30" s="1"/>
  <c r="AL561" i="30" s="1"/>
  <c r="Y560" i="30"/>
  <c r="AC560" i="30" s="1"/>
  <c r="Y559" i="30"/>
  <c r="AC559" i="30" s="1"/>
  <c r="Y558" i="30"/>
  <c r="AC558" i="30" s="1"/>
  <c r="Y557" i="30"/>
  <c r="AC557" i="30" s="1"/>
  <c r="AL557" i="30" s="1"/>
  <c r="AO567" i="30" l="1"/>
  <c r="AQ566" i="30"/>
  <c r="AL566" i="30"/>
  <c r="AJ566" i="30"/>
  <c r="AK566" i="30" s="1"/>
  <c r="AB566" i="30"/>
  <c r="AF566" i="30" s="1"/>
  <c r="AR566" i="30"/>
  <c r="Z567" i="30"/>
  <c r="AO571" i="30"/>
  <c r="AR571" i="30"/>
  <c r="AP571" i="30"/>
  <c r="AJ571" i="30"/>
  <c r="AB571" i="30"/>
  <c r="AE571" i="30" s="1"/>
  <c r="Z571" i="30"/>
  <c r="AQ558" i="30"/>
  <c r="Z558" i="30"/>
  <c r="AR558" i="30"/>
  <c r="AB558" i="30"/>
  <c r="AE558" i="30" s="1"/>
  <c r="AP558" i="30"/>
  <c r="AN558" i="30"/>
  <c r="AL558" i="30"/>
  <c r="AJ558" i="30"/>
  <c r="AQ562" i="30"/>
  <c r="AL562" i="30"/>
  <c r="AJ562" i="30"/>
  <c r="AN562" i="30"/>
  <c r="AB562" i="30"/>
  <c r="AF562" i="30" s="1"/>
  <c r="Z562" i="30"/>
  <c r="AR562" i="30"/>
  <c r="AP562" i="30"/>
  <c r="AQ574" i="30"/>
  <c r="AR574" i="30"/>
  <c r="AJ574" i="30"/>
  <c r="AK574" i="30" s="1"/>
  <c r="AB574" i="30"/>
  <c r="AO559" i="30"/>
  <c r="AL559" i="30"/>
  <c r="AJ559" i="30"/>
  <c r="AB559" i="30"/>
  <c r="AE559" i="30" s="1"/>
  <c r="Z559" i="30"/>
  <c r="AR559" i="30"/>
  <c r="AN559" i="30"/>
  <c r="AP559" i="30"/>
  <c r="AO563" i="30"/>
  <c r="Z563" i="30"/>
  <c r="AR563" i="30"/>
  <c r="AP563" i="30"/>
  <c r="AL563" i="30"/>
  <c r="AB563" i="30"/>
  <c r="AE563" i="30" s="1"/>
  <c r="AJ563" i="30"/>
  <c r="AB567" i="30"/>
  <c r="AD567" i="30" s="1"/>
  <c r="AC570" i="30"/>
  <c r="AN570" i="30" s="1"/>
  <c r="AJ567" i="30"/>
  <c r="AP567" i="30"/>
  <c r="AR567" i="30"/>
  <c r="AR565" i="30"/>
  <c r="AJ565" i="30"/>
  <c r="AB565" i="30"/>
  <c r="AQ565" i="30"/>
  <c r="AP565" i="30"/>
  <c r="Z565" i="30"/>
  <c r="AO565" i="30"/>
  <c r="AG565" i="30"/>
  <c r="AN565" i="30"/>
  <c r="AM565" i="30"/>
  <c r="AM576" i="30"/>
  <c r="AL576" i="30"/>
  <c r="AR576" i="30"/>
  <c r="AJ576" i="30"/>
  <c r="AB576" i="30"/>
  <c r="AQ576" i="30"/>
  <c r="AP576" i="30"/>
  <c r="Z576" i="30"/>
  <c r="AO576" i="30"/>
  <c r="AG576" i="30"/>
  <c r="AM568" i="30"/>
  <c r="AL568" i="30"/>
  <c r="AR568" i="30"/>
  <c r="AJ568" i="30"/>
  <c r="AB568" i="30"/>
  <c r="AQ568" i="30"/>
  <c r="AP568" i="30"/>
  <c r="Z568" i="30"/>
  <c r="AO568" i="30"/>
  <c r="AG568" i="30"/>
  <c r="AM560" i="30"/>
  <c r="AL560" i="30"/>
  <c r="AR560" i="30"/>
  <c r="AJ560" i="30"/>
  <c r="AB560" i="30"/>
  <c r="AQ560" i="30"/>
  <c r="AP560" i="30"/>
  <c r="Z560" i="30"/>
  <c r="AO560" i="30"/>
  <c r="AG560" i="30"/>
  <c r="AL565" i="30"/>
  <c r="AN576" i="30"/>
  <c r="AM564" i="30"/>
  <c r="AL564" i="30"/>
  <c r="AR564" i="30"/>
  <c r="AJ564" i="30"/>
  <c r="AB564" i="30"/>
  <c r="AQ564" i="30"/>
  <c r="AP564" i="30"/>
  <c r="Z564" i="30"/>
  <c r="AO564" i="30"/>
  <c r="AG564" i="30"/>
  <c r="AN568" i="30"/>
  <c r="AO575" i="30"/>
  <c r="AG575" i="30"/>
  <c r="AN575" i="30"/>
  <c r="AM575" i="30"/>
  <c r="AL575" i="30"/>
  <c r="AR575" i="30"/>
  <c r="AJ575" i="30"/>
  <c r="AB575" i="30"/>
  <c r="AQ575" i="30"/>
  <c r="AN560" i="30"/>
  <c r="AR573" i="30"/>
  <c r="AJ573" i="30"/>
  <c r="AB573" i="30"/>
  <c r="AQ573" i="30"/>
  <c r="AP573" i="30"/>
  <c r="Z573" i="30"/>
  <c r="AO573" i="30"/>
  <c r="AG573" i="30"/>
  <c r="AN573" i="30"/>
  <c r="AM573" i="30"/>
  <c r="Z575" i="30"/>
  <c r="AR557" i="30"/>
  <c r="AJ557" i="30"/>
  <c r="AB557" i="30"/>
  <c r="AQ557" i="30"/>
  <c r="AP557" i="30"/>
  <c r="Z557" i="30"/>
  <c r="AO557" i="30"/>
  <c r="AG557" i="30"/>
  <c r="AN557" i="30"/>
  <c r="AM557" i="30"/>
  <c r="AN564" i="30"/>
  <c r="AR577" i="30"/>
  <c r="AJ577" i="30"/>
  <c r="AB577" i="30"/>
  <c r="AQ577" i="30"/>
  <c r="AP577" i="30"/>
  <c r="Z577" i="30"/>
  <c r="AO577" i="30"/>
  <c r="AG577" i="30"/>
  <c r="AN577" i="30"/>
  <c r="AM577" i="30"/>
  <c r="AR569" i="30"/>
  <c r="AJ569" i="30"/>
  <c r="AB569" i="30"/>
  <c r="AQ569" i="30"/>
  <c r="AP569" i="30"/>
  <c r="Z569" i="30"/>
  <c r="AO569" i="30"/>
  <c r="AG569" i="30"/>
  <c r="AN569" i="30"/>
  <c r="AM569" i="30"/>
  <c r="AL573" i="30"/>
  <c r="AP575" i="30"/>
  <c r="AR561" i="30"/>
  <c r="AJ561" i="30"/>
  <c r="AB561" i="30"/>
  <c r="AQ561" i="30"/>
  <c r="AP561" i="30"/>
  <c r="Z561" i="30"/>
  <c r="AO561" i="30"/>
  <c r="AG561" i="30"/>
  <c r="AN561" i="30"/>
  <c r="AM561" i="30"/>
  <c r="AM572" i="30"/>
  <c r="AL572" i="30"/>
  <c r="AR572" i="30"/>
  <c r="AJ572" i="30"/>
  <c r="AB572" i="30"/>
  <c r="AQ572" i="30"/>
  <c r="AP572" i="30"/>
  <c r="Z572" i="30"/>
  <c r="AO572" i="30"/>
  <c r="AG572" i="30"/>
  <c r="AQ559" i="30"/>
  <c r="AQ563" i="30"/>
  <c r="AQ567" i="30"/>
  <c r="AQ571" i="30"/>
  <c r="AL574" i="30"/>
  <c r="AM558" i="30"/>
  <c r="AM562" i="30"/>
  <c r="AM566" i="30"/>
  <c r="AM574" i="30"/>
  <c r="AN566" i="30"/>
  <c r="AL567" i="30"/>
  <c r="AL571" i="30"/>
  <c r="AN574" i="30"/>
  <c r="AG558" i="30"/>
  <c r="AO558" i="30"/>
  <c r="AM559" i="30"/>
  <c r="AG562" i="30"/>
  <c r="AO562" i="30"/>
  <c r="AM563" i="30"/>
  <c r="AG566" i="30"/>
  <c r="AO566" i="30"/>
  <c r="AM567" i="30"/>
  <c r="AM571" i="30"/>
  <c r="AG574" i="30"/>
  <c r="AO574" i="30"/>
  <c r="AN563" i="30"/>
  <c r="Z566" i="30"/>
  <c r="AP566" i="30"/>
  <c r="AN567" i="30"/>
  <c r="AN571" i="30"/>
  <c r="Z574" i="30"/>
  <c r="AP574" i="30"/>
  <c r="AG559" i="30"/>
  <c r="AG563" i="30"/>
  <c r="AG567" i="30"/>
  <c r="AG571" i="30"/>
  <c r="AA567" i="30" l="1"/>
  <c r="AE567" i="30"/>
  <c r="AP570" i="30"/>
  <c r="AO570" i="30"/>
  <c r="AA571" i="30"/>
  <c r="AD562" i="30"/>
  <c r="AE562" i="30"/>
  <c r="AA562" i="30"/>
  <c r="AD571" i="30"/>
  <c r="AD559" i="30"/>
  <c r="AA566" i="30"/>
  <c r="AD566" i="30"/>
  <c r="AE566" i="30"/>
  <c r="AD574" i="30"/>
  <c r="AD563" i="30"/>
  <c r="AA563" i="30"/>
  <c r="D566" i="30"/>
  <c r="Z570" i="30"/>
  <c r="AA559" i="30"/>
  <c r="AG570" i="30"/>
  <c r="AH570" i="30" s="1"/>
  <c r="AA574" i="30"/>
  <c r="AE574" i="30"/>
  <c r="AM570" i="30"/>
  <c r="AF574" i="30"/>
  <c r="AD558" i="30"/>
  <c r="AK563" i="30"/>
  <c r="AF563" i="30"/>
  <c r="D563" i="30"/>
  <c r="AF558" i="30"/>
  <c r="AQ570" i="30"/>
  <c r="AR570" i="30"/>
  <c r="AL570" i="30"/>
  <c r="AJ570" i="30"/>
  <c r="AB570" i="30"/>
  <c r="AF559" i="30"/>
  <c r="D559" i="30"/>
  <c r="AA558" i="30"/>
  <c r="AK562" i="30"/>
  <c r="AF567" i="30"/>
  <c r="D567" i="30"/>
  <c r="D562" i="30"/>
  <c r="AF571" i="30"/>
  <c r="D571" i="30"/>
  <c r="D558" i="30"/>
  <c r="AK559" i="30"/>
  <c r="D574" i="30"/>
  <c r="AK558" i="30"/>
  <c r="AK567" i="30"/>
  <c r="AK571" i="30"/>
  <c r="AI573" i="30"/>
  <c r="AH573" i="30"/>
  <c r="AI571" i="30"/>
  <c r="AH571" i="30"/>
  <c r="AI569" i="30"/>
  <c r="AH569" i="30"/>
  <c r="AK577" i="30"/>
  <c r="D573" i="30"/>
  <c r="AA573" i="30"/>
  <c r="AF573" i="30"/>
  <c r="AE573" i="30"/>
  <c r="AD573" i="30"/>
  <c r="AI568" i="30"/>
  <c r="AH568" i="30"/>
  <c r="AK576" i="30"/>
  <c r="AI565" i="30"/>
  <c r="AH565" i="30"/>
  <c r="D577" i="30"/>
  <c r="AA577" i="30"/>
  <c r="AF577" i="30"/>
  <c r="AE577" i="30"/>
  <c r="AD577" i="30"/>
  <c r="AK575" i="30"/>
  <c r="AH557" i="30"/>
  <c r="AK573" i="30"/>
  <c r="AI576" i="30"/>
  <c r="AH576" i="30"/>
  <c r="AK557" i="30"/>
  <c r="AI567" i="30"/>
  <c r="AH567" i="30"/>
  <c r="AI563" i="30"/>
  <c r="AH563" i="30"/>
  <c r="AI562" i="30"/>
  <c r="AH562" i="30"/>
  <c r="AE572" i="30"/>
  <c r="AD572" i="30"/>
  <c r="D572" i="30"/>
  <c r="AA572" i="30"/>
  <c r="AF572" i="30"/>
  <c r="D561" i="30"/>
  <c r="AA561" i="30"/>
  <c r="AF561" i="30"/>
  <c r="AE561" i="30"/>
  <c r="AD561" i="30"/>
  <c r="AE560" i="30"/>
  <c r="AD560" i="30"/>
  <c r="D560" i="30"/>
  <c r="AA560" i="30"/>
  <c r="AF560" i="30"/>
  <c r="AK561" i="30"/>
  <c r="AK560" i="30"/>
  <c r="AE564" i="30"/>
  <c r="AD564" i="30"/>
  <c r="D564" i="30"/>
  <c r="AA564" i="30"/>
  <c r="AF564" i="30"/>
  <c r="AI572" i="30"/>
  <c r="AH572" i="30"/>
  <c r="AK564" i="30"/>
  <c r="AH559" i="30"/>
  <c r="AK572" i="30"/>
  <c r="AI561" i="30"/>
  <c r="AH561" i="30"/>
  <c r="D569" i="30"/>
  <c r="AA569" i="30"/>
  <c r="AF569" i="30"/>
  <c r="AE569" i="30"/>
  <c r="AD569" i="30"/>
  <c r="AH560" i="30"/>
  <c r="AE568" i="30"/>
  <c r="AD568" i="30"/>
  <c r="D568" i="30"/>
  <c r="AA568" i="30"/>
  <c r="AF568" i="30"/>
  <c r="D565" i="30"/>
  <c r="AA565" i="30"/>
  <c r="AF565" i="30"/>
  <c r="AE565" i="30"/>
  <c r="AD565" i="30"/>
  <c r="AI575" i="30"/>
  <c r="AH575" i="30"/>
  <c r="AI574" i="30"/>
  <c r="AH574" i="30"/>
  <c r="AI566" i="30"/>
  <c r="AH566" i="30"/>
  <c r="AH558" i="30"/>
  <c r="AK569" i="30"/>
  <c r="AI577" i="30"/>
  <c r="AH577" i="30"/>
  <c r="D557" i="30"/>
  <c r="AA557" i="30"/>
  <c r="AF557" i="30"/>
  <c r="AE557" i="30"/>
  <c r="AD557" i="30"/>
  <c r="AF575" i="30"/>
  <c r="AE575" i="30"/>
  <c r="AD575" i="30"/>
  <c r="D575" i="30"/>
  <c r="AA575" i="30"/>
  <c r="AI564" i="30"/>
  <c r="AH564" i="30"/>
  <c r="AK568" i="30"/>
  <c r="AK565" i="30"/>
  <c r="AE576" i="30"/>
  <c r="AD576" i="30"/>
  <c r="D576" i="30"/>
  <c r="AA576" i="30"/>
  <c r="AF576" i="30"/>
  <c r="AI570" i="30" l="1"/>
  <c r="AT570" i="30" s="1"/>
  <c r="D570" i="30"/>
  <c r="AA570" i="30"/>
  <c r="AF570" i="30"/>
  <c r="AE570" i="30"/>
  <c r="AD570" i="30"/>
  <c r="AK570" i="30"/>
  <c r="AT573" i="30"/>
  <c r="AT568" i="30"/>
  <c r="AT574" i="30"/>
  <c r="AT561" i="30"/>
  <c r="AI557" i="30"/>
  <c r="AT565" i="30"/>
  <c r="AT569" i="30"/>
  <c r="AI558" i="30"/>
  <c r="AT571" i="30"/>
  <c r="AI560" i="30"/>
  <c r="AT563" i="30"/>
  <c r="AT572" i="30"/>
  <c r="AT566" i="30"/>
  <c r="AI559" i="30"/>
  <c r="AT576" i="30"/>
  <c r="AT575" i="30"/>
  <c r="AT562" i="30"/>
  <c r="AT564" i="30"/>
  <c r="AT577" i="30"/>
  <c r="AT567" i="30"/>
  <c r="AT558" i="30" l="1"/>
  <c r="AT557" i="30"/>
  <c r="AT559" i="30"/>
  <c r="AT560" i="30"/>
  <c r="Y1093" i="30" l="1"/>
  <c r="AC1093" i="30" s="1"/>
  <c r="Y1094" i="30"/>
  <c r="AC1094" i="30" s="1"/>
  <c r="X1095" i="30"/>
  <c r="E1095" i="30" s="1"/>
  <c r="Y1095" i="30"/>
  <c r="AC1095" i="30" s="1"/>
  <c r="X1096" i="30"/>
  <c r="E1096" i="30" s="1"/>
  <c r="Y1096" i="30"/>
  <c r="AC1096" i="30" s="1"/>
  <c r="AG1096" i="30" s="1"/>
  <c r="AH1096" i="30" s="1"/>
  <c r="AI1096" i="30" s="1"/>
  <c r="X1097" i="30"/>
  <c r="H1097" i="30" s="1"/>
  <c r="Y1097" i="30"/>
  <c r="AC1097" i="30" s="1"/>
  <c r="X1098" i="30"/>
  <c r="H1098" i="30" s="1"/>
  <c r="Y1098" i="30"/>
  <c r="AC1098" i="30" s="1"/>
  <c r="AM1098" i="30" s="1"/>
  <c r="X1099" i="30"/>
  <c r="F1099" i="30" s="1"/>
  <c r="Y1099" i="30"/>
  <c r="AC1099" i="30" s="1"/>
  <c r="AL1099" i="30" s="1"/>
  <c r="X1100" i="30"/>
  <c r="E1100" i="30" s="1"/>
  <c r="Y1100" i="30"/>
  <c r="AC1100" i="30" s="1"/>
  <c r="F1098" i="30" l="1"/>
  <c r="F1097" i="30"/>
  <c r="E1099" i="30"/>
  <c r="E1097" i="30"/>
  <c r="E1098" i="30"/>
  <c r="H1100" i="30"/>
  <c r="F1100" i="30"/>
  <c r="AL1098" i="30"/>
  <c r="AN1097" i="30"/>
  <c r="AM1097" i="30"/>
  <c r="AR1097" i="30"/>
  <c r="AB1097" i="30"/>
  <c r="D1097" i="30" s="1"/>
  <c r="AJ1097" i="30"/>
  <c r="AK1097" i="30" s="1"/>
  <c r="AL1097" i="30"/>
  <c r="AN1096" i="30"/>
  <c r="AM1096" i="30"/>
  <c r="Z1095" i="30"/>
  <c r="AP1095" i="30"/>
  <c r="AQ1095" i="30"/>
  <c r="AB1095" i="30"/>
  <c r="AJ1095" i="30"/>
  <c r="AK1095" i="30" s="1"/>
  <c r="AR1095" i="30"/>
  <c r="AO1095" i="30"/>
  <c r="AL1095" i="30"/>
  <c r="AM1095" i="30"/>
  <c r="AG1095" i="30"/>
  <c r="AH1095" i="30" s="1"/>
  <c r="AI1095" i="30" s="1"/>
  <c r="AN1095" i="30"/>
  <c r="AQ1094" i="30"/>
  <c r="AB1094" i="30"/>
  <c r="AJ1094" i="30"/>
  <c r="AK1094" i="30" s="1"/>
  <c r="AR1094" i="30"/>
  <c r="AL1094" i="30"/>
  <c r="AP1094" i="30"/>
  <c r="AM1094" i="30"/>
  <c r="AN1094" i="30"/>
  <c r="AG1094" i="30"/>
  <c r="AH1094" i="30" s="1"/>
  <c r="AI1094" i="30" s="1"/>
  <c r="AO1094" i="30"/>
  <c r="Z1094" i="30"/>
  <c r="AL1100" i="30"/>
  <c r="AM1100" i="30"/>
  <c r="AO1100" i="30"/>
  <c r="AB1100" i="30"/>
  <c r="AN1100" i="30"/>
  <c r="AG1100" i="30"/>
  <c r="AH1100" i="30" s="1"/>
  <c r="AI1100" i="30" s="1"/>
  <c r="AQ1100" i="30"/>
  <c r="Z1100" i="30"/>
  <c r="AP1100" i="30"/>
  <c r="AR1100" i="30"/>
  <c r="AJ1100" i="30"/>
  <c r="AK1100" i="30" s="1"/>
  <c r="AB1093" i="30"/>
  <c r="AJ1093" i="30"/>
  <c r="AK1093" i="30" s="1"/>
  <c r="AR1093" i="30"/>
  <c r="AL1093" i="30"/>
  <c r="AM1093" i="30"/>
  <c r="AN1093" i="30"/>
  <c r="AQ1093" i="30"/>
  <c r="AG1093" i="30"/>
  <c r="AH1093" i="30" s="1"/>
  <c r="AI1093" i="30" s="1"/>
  <c r="AO1093" i="30"/>
  <c r="Z1093" i="30"/>
  <c r="AP1093" i="30"/>
  <c r="H1096" i="30"/>
  <c r="AJ1099" i="30"/>
  <c r="AK1099" i="30" s="1"/>
  <c r="AQ1099" i="30"/>
  <c r="AR1098" i="30"/>
  <c r="AJ1098" i="30"/>
  <c r="AK1098" i="30" s="1"/>
  <c r="AB1098" i="30"/>
  <c r="AL1096" i="30"/>
  <c r="F1096" i="30"/>
  <c r="H1095" i="30"/>
  <c r="AR1099" i="30"/>
  <c r="F1095" i="30"/>
  <c r="Z1099" i="30"/>
  <c r="AO1099" i="30"/>
  <c r="AG1099" i="30"/>
  <c r="AH1099" i="30" s="1"/>
  <c r="AI1099" i="30" s="1"/>
  <c r="AP1098" i="30"/>
  <c r="Z1098" i="30"/>
  <c r="AQ1097" i="30"/>
  <c r="AR1096" i="30"/>
  <c r="AJ1096" i="30"/>
  <c r="AK1096" i="30" s="1"/>
  <c r="AB1096" i="30"/>
  <c r="AB1099" i="30"/>
  <c r="AP1099" i="30"/>
  <c r="AN1099" i="30"/>
  <c r="AO1098" i="30"/>
  <c r="AG1098" i="30"/>
  <c r="AH1098" i="30" s="1"/>
  <c r="AI1098" i="30" s="1"/>
  <c r="AP1097" i="30"/>
  <c r="Z1097" i="30"/>
  <c r="AQ1096" i="30"/>
  <c r="AQ1098" i="30"/>
  <c r="AM1099" i="30"/>
  <c r="H1099" i="30"/>
  <c r="AN1098" i="30"/>
  <c r="AO1097" i="30"/>
  <c r="AG1097" i="30"/>
  <c r="AH1097" i="30" s="1"/>
  <c r="AI1097" i="30" s="1"/>
  <c r="AP1096" i="30"/>
  <c r="Z1096" i="30"/>
  <c r="AO1096" i="30"/>
  <c r="Y1538" i="30"/>
  <c r="AC1538" i="30" s="1"/>
  <c r="Y1539" i="30"/>
  <c r="AC1539" i="30" s="1"/>
  <c r="AN1539" i="30" s="1"/>
  <c r="Y1540" i="30"/>
  <c r="AC1540" i="30" s="1"/>
  <c r="Y1541" i="30"/>
  <c r="AC1541" i="30" s="1"/>
  <c r="AL1541" i="30" s="1"/>
  <c r="Y1542" i="30"/>
  <c r="AC1542" i="30" s="1"/>
  <c r="Y1543" i="30"/>
  <c r="AC1543" i="30" s="1"/>
  <c r="Y1544" i="30"/>
  <c r="AC1544" i="30" s="1"/>
  <c r="Y1545" i="30"/>
  <c r="AC1545" i="30" s="1"/>
  <c r="Y1546" i="30"/>
  <c r="AC1546" i="30" s="1"/>
  <c r="Y1547" i="30"/>
  <c r="AC1547" i="30" s="1"/>
  <c r="Y1548" i="30"/>
  <c r="AC1548" i="30" s="1"/>
  <c r="Y1549" i="30"/>
  <c r="AC1549" i="30" s="1"/>
  <c r="AL1549" i="30" s="1"/>
  <c r="Y1550" i="30"/>
  <c r="AC1550" i="30" s="1"/>
  <c r="Y1551" i="30"/>
  <c r="AC1551" i="30" s="1"/>
  <c r="Y1552" i="30"/>
  <c r="AC1552" i="30" s="1"/>
  <c r="Y1553" i="30"/>
  <c r="AC1553" i="30" s="1"/>
  <c r="Y1554" i="30"/>
  <c r="AC1554" i="30" s="1"/>
  <c r="Y1555" i="30"/>
  <c r="AC1555" i="30" s="1"/>
  <c r="Y1556" i="30"/>
  <c r="AC1556" i="30" s="1"/>
  <c r="Y1557" i="30"/>
  <c r="AC1557" i="30" s="1"/>
  <c r="Y1558" i="30"/>
  <c r="AC1558" i="30" s="1"/>
  <c r="Y1537" i="30"/>
  <c r="AC1537" i="30" s="1"/>
  <c r="Y1536" i="30"/>
  <c r="AC1536" i="30" s="1"/>
  <c r="F1537" i="30"/>
  <c r="F1538" i="30"/>
  <c r="F1539" i="30"/>
  <c r="F1540" i="30"/>
  <c r="F1541" i="30"/>
  <c r="F1542" i="30"/>
  <c r="F1543" i="30"/>
  <c r="F1544" i="30"/>
  <c r="F1545" i="30"/>
  <c r="F1546" i="30"/>
  <c r="F1547" i="30"/>
  <c r="F1548" i="30"/>
  <c r="F1549" i="30"/>
  <c r="F1550" i="30"/>
  <c r="F1551" i="30"/>
  <c r="F1552" i="30"/>
  <c r="F1553" i="30"/>
  <c r="F1554" i="30"/>
  <c r="F1555" i="30"/>
  <c r="F1556" i="30"/>
  <c r="F1557" i="30"/>
  <c r="F1558" i="30"/>
  <c r="F1559" i="30"/>
  <c r="H1536" i="30"/>
  <c r="F1536" i="30"/>
  <c r="AA1097" i="30" l="1"/>
  <c r="AF1097" i="30"/>
  <c r="AD1097" i="30"/>
  <c r="AE1097" i="30"/>
  <c r="AD1099" i="30"/>
  <c r="D1099" i="30"/>
  <c r="AE1099" i="30"/>
  <c r="AF1099" i="30"/>
  <c r="AA1099" i="30"/>
  <c r="AA1094" i="30"/>
  <c r="D1094" i="30"/>
  <c r="AD1094" i="30"/>
  <c r="AE1094" i="30"/>
  <c r="AF1094" i="30"/>
  <c r="AA1095" i="30"/>
  <c r="D1095" i="30"/>
  <c r="AD1095" i="30"/>
  <c r="AE1095" i="30"/>
  <c r="AF1095" i="30"/>
  <c r="AA1096" i="30"/>
  <c r="D1096" i="30"/>
  <c r="AD1096" i="30"/>
  <c r="AE1096" i="30"/>
  <c r="AF1096" i="30"/>
  <c r="AE1098" i="30"/>
  <c r="AF1098" i="30"/>
  <c r="AA1098" i="30"/>
  <c r="D1098" i="30"/>
  <c r="AD1098" i="30"/>
  <c r="D1093" i="30"/>
  <c r="AD1093" i="30"/>
  <c r="AE1093" i="30"/>
  <c r="AF1093" i="30"/>
  <c r="AA1093" i="30"/>
  <c r="AE1100" i="30"/>
  <c r="D1100" i="30"/>
  <c r="AD1100" i="30"/>
  <c r="AF1100" i="30"/>
  <c r="AA1100" i="30"/>
  <c r="E1536" i="30"/>
  <c r="AL1557" i="30"/>
  <c r="AL1538" i="30"/>
  <c r="AB1538" i="30"/>
  <c r="AD1538" i="30" s="1"/>
  <c r="AR1538" i="30"/>
  <c r="AQ1538" i="30"/>
  <c r="AL1544" i="30"/>
  <c r="AM1539" i="30"/>
  <c r="AM1552" i="30"/>
  <c r="AQ1553" i="30"/>
  <c r="AP1538" i="30"/>
  <c r="AJ1538" i="30"/>
  <c r="AK1538" i="30" s="1"/>
  <c r="Z1538" i="30"/>
  <c r="AM1536" i="30"/>
  <c r="AN1547" i="30"/>
  <c r="AM1547" i="30"/>
  <c r="AN1555" i="30"/>
  <c r="AM1555" i="30"/>
  <c r="AL1546" i="30"/>
  <c r="AR1546" i="30"/>
  <c r="AB1546" i="30"/>
  <c r="AD1546" i="30" s="1"/>
  <c r="Z1546" i="30"/>
  <c r="AJ1546" i="30"/>
  <c r="AK1546" i="30" s="1"/>
  <c r="AQ1546" i="30"/>
  <c r="AP1546" i="30"/>
  <c r="AL1554" i="30"/>
  <c r="AR1554" i="30"/>
  <c r="Z1554" i="30"/>
  <c r="AB1554" i="30"/>
  <c r="AD1554" i="30" s="1"/>
  <c r="AJ1554" i="30"/>
  <c r="AK1554" i="30" s="1"/>
  <c r="AQ1554" i="30"/>
  <c r="AP1554" i="30"/>
  <c r="AG1558" i="30"/>
  <c r="AH1558" i="30" s="1"/>
  <c r="AI1558" i="30" s="1"/>
  <c r="AT1558" i="30" s="1"/>
  <c r="AO1558" i="30"/>
  <c r="Z1558" i="30"/>
  <c r="AP1558" i="30"/>
  <c r="AQ1558" i="30"/>
  <c r="AL1558" i="30"/>
  <c r="AB1558" i="30"/>
  <c r="AJ1558" i="30"/>
  <c r="AK1558" i="30" s="1"/>
  <c r="AR1558" i="30"/>
  <c r="AN1558" i="30"/>
  <c r="AM1558" i="30"/>
  <c r="AG1550" i="30"/>
  <c r="AH1550" i="30" s="1"/>
  <c r="AI1550" i="30" s="1"/>
  <c r="AT1550" i="30" s="1"/>
  <c r="AO1550" i="30"/>
  <c r="Z1550" i="30"/>
  <c r="AP1550" i="30"/>
  <c r="AL1550" i="30"/>
  <c r="AQ1550" i="30"/>
  <c r="AB1550" i="30"/>
  <c r="AJ1550" i="30"/>
  <c r="AK1550" i="30" s="1"/>
  <c r="AR1550" i="30"/>
  <c r="AM1550" i="30"/>
  <c r="AN1550" i="30"/>
  <c r="AG1542" i="30"/>
  <c r="AH1542" i="30" s="1"/>
  <c r="AI1542" i="30" s="1"/>
  <c r="AT1542" i="30" s="1"/>
  <c r="AO1542" i="30"/>
  <c r="Z1542" i="30"/>
  <c r="AP1542" i="30"/>
  <c r="AQ1542" i="30"/>
  <c r="AB1542" i="30"/>
  <c r="AJ1542" i="30"/>
  <c r="AK1542" i="30" s="1"/>
  <c r="AR1542" i="30"/>
  <c r="AL1542" i="30"/>
  <c r="AN1542" i="30"/>
  <c r="AM1542" i="30"/>
  <c r="AQ1540" i="30"/>
  <c r="AN1540" i="30"/>
  <c r="AB1540" i="30"/>
  <c r="AJ1540" i="30"/>
  <c r="AK1540" i="30" s="1"/>
  <c r="AR1540" i="30"/>
  <c r="AL1540" i="30"/>
  <c r="Z1540" i="30"/>
  <c r="AP1540" i="30"/>
  <c r="AM1540" i="30"/>
  <c r="AG1540" i="30"/>
  <c r="AH1540" i="30" s="1"/>
  <c r="AI1540" i="30" s="1"/>
  <c r="AT1540" i="30" s="1"/>
  <c r="AO1540" i="30"/>
  <c r="AQ1548" i="30"/>
  <c r="AB1548" i="30"/>
  <c r="AJ1548" i="30"/>
  <c r="AK1548" i="30" s="1"/>
  <c r="AR1548" i="30"/>
  <c r="AN1548" i="30"/>
  <c r="Z1548" i="30"/>
  <c r="AP1548" i="30"/>
  <c r="AL1548" i="30"/>
  <c r="AM1548" i="30"/>
  <c r="AG1548" i="30"/>
  <c r="AH1548" i="30" s="1"/>
  <c r="AI1548" i="30" s="1"/>
  <c r="AT1548" i="30" s="1"/>
  <c r="AO1548" i="30"/>
  <c r="AQ1556" i="30"/>
  <c r="Z1556" i="30"/>
  <c r="AB1556" i="30"/>
  <c r="AJ1556" i="30"/>
  <c r="AK1556" i="30" s="1"/>
  <c r="AR1556" i="30"/>
  <c r="AN1556" i="30"/>
  <c r="AP1556" i="30"/>
  <c r="AL1556" i="30"/>
  <c r="AM1556" i="30"/>
  <c r="AG1556" i="30"/>
  <c r="AH1556" i="30" s="1"/>
  <c r="AI1556" i="30" s="1"/>
  <c r="AT1556" i="30" s="1"/>
  <c r="AO1556" i="30"/>
  <c r="AB1551" i="30"/>
  <c r="AJ1551" i="30"/>
  <c r="AK1551" i="30" s="1"/>
  <c r="AR1551" i="30"/>
  <c r="AQ1551" i="30"/>
  <c r="AL1551" i="30"/>
  <c r="AM1551" i="30"/>
  <c r="AG1551" i="30"/>
  <c r="AH1551" i="30" s="1"/>
  <c r="AI1551" i="30" s="1"/>
  <c r="AT1551" i="30" s="1"/>
  <c r="AN1551" i="30"/>
  <c r="AO1551" i="30"/>
  <c r="Z1551" i="30"/>
  <c r="AP1551" i="30"/>
  <c r="Z1545" i="30"/>
  <c r="AP1545" i="30"/>
  <c r="AM1545" i="30"/>
  <c r="AQ1545" i="30"/>
  <c r="AB1545" i="30"/>
  <c r="AJ1545" i="30"/>
  <c r="AK1545" i="30" s="1"/>
  <c r="AR1545" i="30"/>
  <c r="AO1545" i="30"/>
  <c r="AL1545" i="30"/>
  <c r="AG1545" i="30"/>
  <c r="AH1545" i="30" s="1"/>
  <c r="AI1545" i="30" s="1"/>
  <c r="AT1545" i="30" s="1"/>
  <c r="AN1545" i="30"/>
  <c r="AB1543" i="30"/>
  <c r="AJ1543" i="30"/>
  <c r="AK1543" i="30" s="1"/>
  <c r="AR1543" i="30"/>
  <c r="AL1543" i="30"/>
  <c r="AO1543" i="30"/>
  <c r="AM1543" i="30"/>
  <c r="AG1543" i="30"/>
  <c r="AH1543" i="30" s="1"/>
  <c r="AI1543" i="30" s="1"/>
  <c r="AT1543" i="30" s="1"/>
  <c r="AQ1543" i="30"/>
  <c r="AN1543" i="30"/>
  <c r="Z1543" i="30"/>
  <c r="AP1543" i="30"/>
  <c r="Z1537" i="30"/>
  <c r="AP1537" i="30"/>
  <c r="AQ1537" i="30"/>
  <c r="AB1537" i="30"/>
  <c r="AJ1537" i="30"/>
  <c r="AK1537" i="30" s="1"/>
  <c r="AR1537" i="30"/>
  <c r="AM1537" i="30"/>
  <c r="AG1537" i="30"/>
  <c r="AH1537" i="30" s="1"/>
  <c r="AI1537" i="30" s="1"/>
  <c r="AT1537" i="30" s="1"/>
  <c r="AL1537" i="30"/>
  <c r="AO1537" i="30"/>
  <c r="AN1537" i="30"/>
  <c r="AR1557" i="30"/>
  <c r="AJ1557" i="30"/>
  <c r="AK1557" i="30" s="1"/>
  <c r="AB1557" i="30"/>
  <c r="AL1555" i="30"/>
  <c r="AR1549" i="30"/>
  <c r="AJ1549" i="30"/>
  <c r="AK1549" i="30" s="1"/>
  <c r="AB1549" i="30"/>
  <c r="AL1547" i="30"/>
  <c r="AR1541" i="30"/>
  <c r="AJ1541" i="30"/>
  <c r="AK1541" i="30" s="1"/>
  <c r="AB1541" i="30"/>
  <c r="AL1539" i="30"/>
  <c r="AQ1541" i="30"/>
  <c r="AP1557" i="30"/>
  <c r="Z1557" i="30"/>
  <c r="AR1555" i="30"/>
  <c r="AJ1555" i="30"/>
  <c r="AK1555" i="30" s="1"/>
  <c r="AB1555" i="30"/>
  <c r="AO1554" i="30"/>
  <c r="AG1554" i="30"/>
  <c r="AH1554" i="30" s="1"/>
  <c r="AI1554" i="30" s="1"/>
  <c r="AT1554" i="30" s="1"/>
  <c r="AP1549" i="30"/>
  <c r="Z1549" i="30"/>
  <c r="AR1547" i="30"/>
  <c r="AJ1547" i="30"/>
  <c r="AK1547" i="30" s="1"/>
  <c r="AB1547" i="30"/>
  <c r="AO1546" i="30"/>
  <c r="AG1546" i="30"/>
  <c r="AH1546" i="30" s="1"/>
  <c r="AI1546" i="30" s="1"/>
  <c r="AT1546" i="30" s="1"/>
  <c r="AP1541" i="30"/>
  <c r="Z1541" i="30"/>
  <c r="AR1539" i="30"/>
  <c r="AJ1539" i="30"/>
  <c r="AK1539" i="30" s="1"/>
  <c r="AB1539" i="30"/>
  <c r="AO1538" i="30"/>
  <c r="AG1538" i="30"/>
  <c r="AH1538" i="30" s="1"/>
  <c r="AI1538" i="30" s="1"/>
  <c r="AT1538" i="30" s="1"/>
  <c r="AQ1557" i="30"/>
  <c r="AO1557" i="30"/>
  <c r="AG1557" i="30"/>
  <c r="AH1557" i="30" s="1"/>
  <c r="AI1557" i="30" s="1"/>
  <c r="AT1557" i="30" s="1"/>
  <c r="AQ1555" i="30"/>
  <c r="AN1554" i="30"/>
  <c r="AO1549" i="30"/>
  <c r="AG1549" i="30"/>
  <c r="AH1549" i="30" s="1"/>
  <c r="AI1549" i="30" s="1"/>
  <c r="AT1549" i="30" s="1"/>
  <c r="AQ1547" i="30"/>
  <c r="AN1546" i="30"/>
  <c r="AO1541" i="30"/>
  <c r="AG1541" i="30"/>
  <c r="AH1541" i="30" s="1"/>
  <c r="AI1541" i="30" s="1"/>
  <c r="AT1541" i="30" s="1"/>
  <c r="AQ1539" i="30"/>
  <c r="AN1538" i="30"/>
  <c r="AQ1549" i="30"/>
  <c r="AN1557" i="30"/>
  <c r="AP1555" i="30"/>
  <c r="Z1555" i="30"/>
  <c r="AM1554" i="30"/>
  <c r="AN1549" i="30"/>
  <c r="AP1547" i="30"/>
  <c r="Z1547" i="30"/>
  <c r="AM1546" i="30"/>
  <c r="AO1544" i="30"/>
  <c r="AG1544" i="30"/>
  <c r="AH1544" i="30" s="1"/>
  <c r="AI1544" i="30" s="1"/>
  <c r="AT1544" i="30" s="1"/>
  <c r="AN1541" i="30"/>
  <c r="AP1539" i="30"/>
  <c r="Z1539" i="30"/>
  <c r="AM1538" i="30"/>
  <c r="AM1557" i="30"/>
  <c r="AO1555" i="30"/>
  <c r="AG1555" i="30"/>
  <c r="AH1555" i="30" s="1"/>
  <c r="AI1555" i="30" s="1"/>
  <c r="AT1555" i="30" s="1"/>
  <c r="AM1549" i="30"/>
  <c r="AO1547" i="30"/>
  <c r="AG1547" i="30"/>
  <c r="AH1547" i="30" s="1"/>
  <c r="AI1547" i="30" s="1"/>
  <c r="AT1547" i="30" s="1"/>
  <c r="AN1544" i="30"/>
  <c r="AM1541" i="30"/>
  <c r="AO1539" i="30"/>
  <c r="AG1539" i="30"/>
  <c r="AH1539" i="30" s="1"/>
  <c r="AI1539" i="30" s="1"/>
  <c r="AT1539" i="30" s="1"/>
  <c r="AJ1536" i="30"/>
  <c r="AK1536" i="30" s="1"/>
  <c r="AE1538" i="30" l="1"/>
  <c r="AA1538" i="30"/>
  <c r="AA1546" i="30"/>
  <c r="AF1538" i="30"/>
  <c r="AQ1552" i="30"/>
  <c r="AG1552" i="30"/>
  <c r="AH1552" i="30" s="1"/>
  <c r="AI1552" i="30" s="1"/>
  <c r="AT1552" i="30" s="1"/>
  <c r="Z1552" i="30"/>
  <c r="AN1552" i="30"/>
  <c r="AO1552" i="30"/>
  <c r="AP1552" i="30"/>
  <c r="AR1544" i="30"/>
  <c r="AE1554" i="30"/>
  <c r="AE1546" i="30"/>
  <c r="AQ1544" i="30"/>
  <c r="AB1536" i="30"/>
  <c r="AE1536" i="30" s="1"/>
  <c r="Z1544" i="30"/>
  <c r="AJ1544" i="30"/>
  <c r="AK1544" i="30" s="1"/>
  <c r="AL1536" i="30"/>
  <c r="AP1544" i="30"/>
  <c r="AF1554" i="30"/>
  <c r="AA1554" i="30"/>
  <c r="AB1544" i="30"/>
  <c r="AE1544" i="30" s="1"/>
  <c r="AF1546" i="30"/>
  <c r="AN1553" i="30"/>
  <c r="AM1544" i="30"/>
  <c r="AP1536" i="30"/>
  <c r="AP1553" i="30"/>
  <c r="AM1553" i="30"/>
  <c r="Z1553" i="30"/>
  <c r="AL1553" i="30"/>
  <c r="AL1552" i="30"/>
  <c r="AR1553" i="30"/>
  <c r="AR1552" i="30"/>
  <c r="AJ1553" i="30"/>
  <c r="AK1553" i="30" s="1"/>
  <c r="AJ1552" i="30"/>
  <c r="AK1552" i="30" s="1"/>
  <c r="AB1553" i="30"/>
  <c r="AD1553" i="30" s="1"/>
  <c r="AB1552" i="30"/>
  <c r="AD1552" i="30" s="1"/>
  <c r="AG1553" i="30"/>
  <c r="AH1553" i="30" s="1"/>
  <c r="AI1553" i="30" s="1"/>
  <c r="AT1553" i="30" s="1"/>
  <c r="AO1553" i="30"/>
  <c r="AR1536" i="30"/>
  <c r="Z1536" i="30"/>
  <c r="AQ1536" i="30"/>
  <c r="AO1536" i="30"/>
  <c r="AG1536" i="30"/>
  <c r="AH1536" i="30" s="1"/>
  <c r="AI1536" i="30" s="1"/>
  <c r="AT1536" i="30" s="1"/>
  <c r="AN1536" i="30"/>
  <c r="AA1548" i="30"/>
  <c r="AD1548" i="30"/>
  <c r="AE1548" i="30"/>
  <c r="AF1548" i="30"/>
  <c r="AD1557" i="30"/>
  <c r="AE1557" i="30"/>
  <c r="AF1557" i="30"/>
  <c r="AA1557" i="30"/>
  <c r="AA1537" i="30"/>
  <c r="AD1537" i="30"/>
  <c r="AE1537" i="30"/>
  <c r="AF1537" i="30"/>
  <c r="AD1549" i="30"/>
  <c r="AE1549" i="30"/>
  <c r="AF1549" i="30"/>
  <c r="AA1549" i="30"/>
  <c r="AA1540" i="30"/>
  <c r="AD1540" i="30"/>
  <c r="AF1540" i="30"/>
  <c r="AE1540" i="30"/>
  <c r="AA1542" i="30"/>
  <c r="AD1542" i="30"/>
  <c r="AF1542" i="30"/>
  <c r="AE1542" i="30"/>
  <c r="AA1545" i="30"/>
  <c r="AE1545" i="30"/>
  <c r="AD1545" i="30"/>
  <c r="AF1545" i="30"/>
  <c r="AF1539" i="30"/>
  <c r="AA1539" i="30"/>
  <c r="AD1539" i="30"/>
  <c r="AE1539" i="30"/>
  <c r="AD1543" i="30"/>
  <c r="AE1543" i="30"/>
  <c r="AF1543" i="30"/>
  <c r="AA1543" i="30"/>
  <c r="AF1547" i="30"/>
  <c r="AE1547" i="30"/>
  <c r="AA1547" i="30"/>
  <c r="AD1547" i="30"/>
  <c r="AA1556" i="30"/>
  <c r="AD1556" i="30"/>
  <c r="AE1556" i="30"/>
  <c r="AF1556" i="30"/>
  <c r="AA1550" i="30"/>
  <c r="AF1550" i="30"/>
  <c r="AD1550" i="30"/>
  <c r="AE1550" i="30"/>
  <c r="AA1558" i="30"/>
  <c r="AF1558" i="30"/>
  <c r="AD1558" i="30"/>
  <c r="AE1558" i="30"/>
  <c r="AF1555" i="30"/>
  <c r="AA1555" i="30"/>
  <c r="AD1555" i="30"/>
  <c r="AE1555" i="30"/>
  <c r="AD1541" i="30"/>
  <c r="AE1541" i="30"/>
  <c r="AF1541" i="30"/>
  <c r="AA1541" i="30"/>
  <c r="AD1551" i="30"/>
  <c r="AA1551" i="30"/>
  <c r="AE1551" i="30"/>
  <c r="AF1551" i="30"/>
  <c r="F868" i="30"/>
  <c r="Y868" i="30"/>
  <c r="AC868" i="30" s="1"/>
  <c r="F869" i="30"/>
  <c r="Y869" i="30"/>
  <c r="AC869" i="30" s="1"/>
  <c r="AE1553" i="30" l="1"/>
  <c r="AE1552" i="30"/>
  <c r="AA1553" i="30"/>
  <c r="AF1536" i="30"/>
  <c r="AA1536" i="30"/>
  <c r="AF1553" i="30"/>
  <c r="AD1544" i="30"/>
  <c r="D1536" i="30"/>
  <c r="AD1536" i="30"/>
  <c r="AA1544" i="30"/>
  <c r="AF1544" i="30"/>
  <c r="AF1552" i="30"/>
  <c r="AA1552" i="30"/>
  <c r="AB868" i="30"/>
  <c r="AJ868" i="30"/>
  <c r="AK868" i="30" s="1"/>
  <c r="AR868" i="30"/>
  <c r="AG868" i="30"/>
  <c r="Z868" i="30"/>
  <c r="AL868" i="30"/>
  <c r="AN868" i="30"/>
  <c r="AO868" i="30"/>
  <c r="AM868" i="30"/>
  <c r="AP868" i="30"/>
  <c r="AQ868" i="30"/>
  <c r="Z869" i="30"/>
  <c r="AP869" i="30"/>
  <c r="AQ869" i="30"/>
  <c r="AJ869" i="30"/>
  <c r="AK869" i="30" s="1"/>
  <c r="AR869" i="30"/>
  <c r="AM869" i="30"/>
  <c r="AB869" i="30"/>
  <c r="AL869" i="30"/>
  <c r="AN869" i="30"/>
  <c r="AG869" i="30"/>
  <c r="AO869" i="30"/>
  <c r="AH868" i="30" l="1"/>
  <c r="AI868" i="30"/>
  <c r="AT868" i="30" s="1"/>
  <c r="AH869" i="30"/>
  <c r="AI869" i="30"/>
  <c r="AT869" i="30" s="1"/>
  <c r="AA869" i="30"/>
  <c r="AD869" i="30"/>
  <c r="AF869" i="30"/>
  <c r="D869" i="30"/>
  <c r="AE869" i="30"/>
  <c r="D868" i="30"/>
  <c r="AF868" i="30"/>
  <c r="AD868" i="30"/>
  <c r="AE868" i="30"/>
  <c r="AA868" i="30"/>
  <c r="Y719" i="30" l="1"/>
  <c r="AC719" i="30" s="1"/>
  <c r="AB719" i="30" s="1"/>
  <c r="D719" i="30" l="1"/>
  <c r="AD719" i="30"/>
  <c r="AE719" i="30"/>
  <c r="AA719" i="30"/>
  <c r="AF719" i="30"/>
  <c r="Z719" i="30"/>
  <c r="AQ719" i="30"/>
  <c r="AN719" i="30"/>
  <c r="AO719" i="30"/>
  <c r="AM719" i="30"/>
  <c r="AP719" i="30"/>
  <c r="AG719" i="30"/>
  <c r="AL719" i="30"/>
  <c r="AR719" i="30"/>
  <c r="AJ719" i="30"/>
  <c r="AK719" i="30" s="1"/>
  <c r="AH719" i="30" l="1"/>
  <c r="AI719" i="30"/>
  <c r="AT719" i="30" s="1"/>
  <c r="Y1092" i="30" l="1"/>
  <c r="AC1092" i="30" s="1"/>
  <c r="AG1092" i="30" l="1"/>
  <c r="AH1092" i="30" s="1"/>
  <c r="AI1092" i="30" s="1"/>
  <c r="AQ1092" i="30"/>
  <c r="AL1092" i="30"/>
  <c r="AM1092" i="30"/>
  <c r="AN1092" i="30"/>
  <c r="AO1092" i="30"/>
  <c r="AP1092" i="30"/>
  <c r="AJ1092" i="30"/>
  <c r="AK1092" i="30" s="1"/>
  <c r="Z1092" i="30"/>
  <c r="AB1092" i="30"/>
  <c r="AR1092" i="30"/>
  <c r="D1092" i="30" l="1"/>
  <c r="AA1092" i="30"/>
  <c r="AD1092" i="30"/>
  <c r="AE1092" i="30"/>
  <c r="AF1092" i="30"/>
  <c r="Y147" i="30" l="1"/>
  <c r="AC147" i="30" s="1"/>
  <c r="AB147" i="30" l="1"/>
  <c r="AJ147" i="30"/>
  <c r="AK147" i="30" s="1"/>
  <c r="AR147" i="30"/>
  <c r="AL147" i="30"/>
  <c r="AM147" i="30"/>
  <c r="AN147" i="30"/>
  <c r="AO147" i="30"/>
  <c r="AQ147" i="30"/>
  <c r="AG147" i="30"/>
  <c r="AP147" i="30"/>
  <c r="Z147" i="30"/>
  <c r="AH147" i="30" l="1"/>
  <c r="AI147" i="30"/>
  <c r="AT147" i="30" s="1"/>
  <c r="D147" i="30"/>
  <c r="AE147" i="30"/>
  <c r="AA147" i="30"/>
  <c r="AD147" i="30"/>
  <c r="AF147" i="30"/>
  <c r="E1538" i="30" l="1"/>
  <c r="H1538" i="30"/>
  <c r="E1537" i="30"/>
  <c r="H1537" i="30"/>
  <c r="E1546" i="30"/>
  <c r="H1546" i="30"/>
  <c r="E1539" i="30"/>
  <c r="H1539" i="30"/>
  <c r="H1540" i="30"/>
  <c r="E1540" i="30"/>
  <c r="H1557" i="30"/>
  <c r="E1557" i="30"/>
  <c r="H1552" i="30"/>
  <c r="E1552" i="30"/>
  <c r="H1545" i="30"/>
  <c r="E1545" i="30"/>
  <c r="H1554" i="30"/>
  <c r="E1554" i="30"/>
  <c r="H1555" i="30"/>
  <c r="E1555" i="30"/>
  <c r="H1556" i="30"/>
  <c r="E1556" i="30"/>
  <c r="E1541" i="30"/>
  <c r="H1541" i="30"/>
  <c r="H1549" i="30"/>
  <c r="E1549" i="30"/>
  <c r="E1542" i="30"/>
  <c r="H1542" i="30"/>
  <c r="E1550" i="30"/>
  <c r="H1550" i="30"/>
  <c r="E1558" i="30"/>
  <c r="H1558" i="30"/>
  <c r="E1544" i="30"/>
  <c r="H1544" i="30"/>
  <c r="E1553" i="30"/>
  <c r="H1553" i="30"/>
  <c r="H1547" i="30"/>
  <c r="E1547" i="30"/>
  <c r="E1548" i="30"/>
  <c r="H1548" i="30"/>
  <c r="H1543" i="30"/>
  <c r="E1543" i="30"/>
  <c r="E1551" i="30"/>
  <c r="H1551" i="30"/>
  <c r="E1559" i="30"/>
  <c r="H1559" i="30"/>
  <c r="G1559" i="30"/>
  <c r="Y1559" i="30" s="1"/>
  <c r="AC1559" i="30" s="1"/>
  <c r="D1557" i="30"/>
  <c r="D1554" i="30"/>
  <c r="D1552" i="30"/>
  <c r="Z1559" i="30" l="1"/>
  <c r="AP1559" i="30"/>
  <c r="AB1559" i="30"/>
  <c r="AQ1559" i="30"/>
  <c r="AR1559" i="30"/>
  <c r="AJ1559" i="30"/>
  <c r="AK1559" i="30" s="1"/>
  <c r="AG1559" i="30"/>
  <c r="AH1559" i="30" s="1"/>
  <c r="AI1559" i="30" s="1"/>
  <c r="AT1559" i="30" s="1"/>
  <c r="AO1559" i="30"/>
  <c r="AL1559" i="30"/>
  <c r="AM1559" i="30"/>
  <c r="AN1559" i="30"/>
  <c r="D1558" i="30"/>
  <c r="D1553" i="30"/>
  <c r="D1555" i="30"/>
  <c r="X1080" i="30"/>
  <c r="X1081" i="30"/>
  <c r="X1082" i="30"/>
  <c r="AF1559" i="30" l="1"/>
  <c r="AD1559" i="30"/>
  <c r="AA1559" i="30"/>
  <c r="AE1559" i="30"/>
  <c r="D1559" i="30"/>
  <c r="D1556" i="30"/>
  <c r="D1542" i="30"/>
  <c r="D1540" i="30"/>
  <c r="D1543" i="30"/>
  <c r="D1548" i="30" l="1"/>
  <c r="D1541" i="30"/>
  <c r="D1537" i="30"/>
  <c r="D1538" i="30"/>
  <c r="D1539" i="30"/>
  <c r="D1551" i="30" l="1"/>
  <c r="D1546" i="30"/>
  <c r="D1547" i="30" l="1"/>
  <c r="D1545" i="30"/>
  <c r="D1549" i="30"/>
  <c r="D1544" i="30"/>
  <c r="D1550" i="30"/>
  <c r="Y1086" i="30" l="1"/>
  <c r="AC1086" i="30" s="1"/>
  <c r="AP1086" i="30" s="1"/>
  <c r="Z1086" i="30" l="1"/>
  <c r="AM1086" i="30"/>
  <c r="AN1086" i="30"/>
  <c r="AG1086" i="30"/>
  <c r="AH1086" i="30" s="1"/>
  <c r="AI1086" i="30" s="1"/>
  <c r="AL1086" i="30"/>
  <c r="AR1086" i="30"/>
  <c r="AO1086" i="30"/>
  <c r="AB1086" i="30"/>
  <c r="D1086" i="30" s="1"/>
  <c r="AQ1086" i="30"/>
  <c r="AJ1086" i="30"/>
  <c r="AK1086" i="30" s="1"/>
  <c r="AD1086" i="30" l="1"/>
  <c r="AA1086" i="30"/>
  <c r="AF1086" i="30"/>
  <c r="AE1086" i="30"/>
  <c r="F1037" i="30" l="1"/>
  <c r="Y1037" i="30"/>
  <c r="AC1037" i="30" s="1"/>
  <c r="AB1037" i="30" l="1"/>
  <c r="AJ1037" i="30"/>
  <c r="AK1037" i="30" s="1"/>
  <c r="AR1037" i="30"/>
  <c r="AN1037" i="30"/>
  <c r="AG1037" i="30"/>
  <c r="AH1037" i="30" s="1"/>
  <c r="AI1037" i="30" s="1"/>
  <c r="AT1037" i="30" s="1"/>
  <c r="AP1037" i="30"/>
  <c r="AL1037" i="30"/>
  <c r="AM1037" i="30"/>
  <c r="AO1037" i="30"/>
  <c r="Z1037" i="30"/>
  <c r="AQ1037" i="30"/>
  <c r="D1037" i="30" l="1"/>
  <c r="AF1037" i="30"/>
  <c r="AA1037" i="30"/>
  <c r="AD1037" i="30"/>
  <c r="AE1037" i="30"/>
  <c r="F1036" i="30" l="1"/>
  <c r="Y1036" i="30"/>
  <c r="AC1036" i="30" s="1"/>
  <c r="AB1036" i="30" l="1"/>
  <c r="AJ1036" i="30"/>
  <c r="AK1036" i="30" s="1"/>
  <c r="AR1036" i="30"/>
  <c r="AL1036" i="30"/>
  <c r="AQ1036" i="30"/>
  <c r="AM1036" i="30"/>
  <c r="AO1036" i="30"/>
  <c r="AN1036" i="30"/>
  <c r="AG1036" i="30"/>
  <c r="AH1036" i="30" s="1"/>
  <c r="AI1036" i="30" s="1"/>
  <c r="AT1036" i="30" s="1"/>
  <c r="Z1036" i="30"/>
  <c r="AP1036" i="30"/>
  <c r="D1036" i="30" l="1"/>
  <c r="AD1036" i="30"/>
  <c r="AE1036" i="30"/>
  <c r="AF1036" i="30"/>
  <c r="AA1036" i="30"/>
  <c r="Y168" i="30" l="1"/>
  <c r="AC168" i="30" s="1"/>
  <c r="Y167" i="30"/>
  <c r="AC167" i="30" s="1"/>
  <c r="AB168" i="30" l="1"/>
  <c r="AJ168" i="30"/>
  <c r="AK168" i="30" s="1"/>
  <c r="AR168" i="30"/>
  <c r="AG168" i="30"/>
  <c r="AL168" i="30"/>
  <c r="AM168" i="30"/>
  <c r="AN168" i="30"/>
  <c r="AO168" i="30"/>
  <c r="Z168" i="30"/>
  <c r="AP168" i="30"/>
  <c r="AQ168" i="30"/>
  <c r="Z167" i="30"/>
  <c r="AQ167" i="30"/>
  <c r="AB167" i="30"/>
  <c r="AJ167" i="30"/>
  <c r="AK167" i="30" s="1"/>
  <c r="AR167" i="30"/>
  <c r="AL167" i="30"/>
  <c r="AM167" i="30"/>
  <c r="AN167" i="30"/>
  <c r="AG167" i="30"/>
  <c r="AO167" i="30"/>
  <c r="AP167" i="30"/>
  <c r="AH168" i="30" l="1"/>
  <c r="AI168" i="30"/>
  <c r="AT168" i="30" s="1"/>
  <c r="D168" i="30"/>
  <c r="AA168" i="30"/>
  <c r="AD168" i="30"/>
  <c r="AF168" i="30"/>
  <c r="AE168" i="30"/>
  <c r="AF167" i="30"/>
  <c r="AA167" i="30"/>
  <c r="D167" i="30"/>
  <c r="AD167" i="30"/>
  <c r="AE167" i="30"/>
  <c r="AI167" i="30"/>
  <c r="AT167" i="30" s="1"/>
  <c r="AH167" i="30"/>
  <c r="FL57" i="17" l="1"/>
  <c r="FG57" i="17"/>
  <c r="FF57" i="17"/>
  <c r="FE57" i="17"/>
  <c r="FD57" i="17"/>
  <c r="FC57" i="17"/>
  <c r="FB57" i="17"/>
  <c r="FA57" i="17"/>
  <c r="EZ57" i="17"/>
  <c r="EW57" i="17"/>
  <c r="ET57" i="17"/>
  <c r="EV57" i="17" s="1"/>
  <c r="EM57" i="17"/>
  <c r="EH57" i="17"/>
  <c r="EG57" i="17"/>
  <c r="EF57" i="17"/>
  <c r="EE57" i="17"/>
  <c r="ED57" i="17"/>
  <c r="EC57" i="17"/>
  <c r="DZ57" i="17"/>
  <c r="DW57" i="17"/>
  <c r="DS57" i="17"/>
  <c r="DR57" i="17"/>
  <c r="DQ57" i="17"/>
  <c r="DP57" i="17"/>
  <c r="DO57" i="17"/>
  <c r="DN57" i="17"/>
  <c r="DM57" i="17"/>
  <c r="DL57" i="17"/>
  <c r="DK57" i="17"/>
  <c r="DJ57" i="17"/>
  <c r="DI57" i="17"/>
  <c r="DB57" i="17"/>
  <c r="CY57" i="17"/>
  <c r="CU57" i="17"/>
  <c r="CT57" i="17"/>
  <c r="CS57" i="17"/>
  <c r="CR57" i="17"/>
  <c r="CQ57" i="17"/>
  <c r="CP57" i="17"/>
  <c r="CO57" i="17"/>
  <c r="CN57" i="17"/>
  <c r="CM57" i="17"/>
  <c r="CD57" i="17"/>
  <c r="BY57" i="17"/>
  <c r="BX57" i="17"/>
  <c r="BN57" i="17"/>
  <c r="BM57" i="17"/>
  <c r="BL57" i="17"/>
  <c r="BK57" i="17"/>
  <c r="BJ57" i="17"/>
  <c r="BI57" i="17"/>
  <c r="BV57" i="17" s="1"/>
  <c r="BF57" i="17"/>
  <c r="BC57" i="17"/>
  <c r="BE57" i="17" s="1"/>
  <c r="AV57" i="17"/>
  <c r="AU57" i="17"/>
  <c r="BG57" i="17" l="1"/>
  <c r="BH57" i="17" s="1"/>
  <c r="BO57" i="17"/>
  <c r="EJ57" i="17"/>
  <c r="EL57" i="17" s="1"/>
  <c r="BP57" i="17"/>
  <c r="FI57" i="17"/>
  <c r="FM57" i="17" s="1"/>
  <c r="FN57" i="17" s="1"/>
  <c r="BW57" i="17"/>
  <c r="EA57" i="17"/>
  <c r="EB57" i="17" s="1"/>
  <c r="DC57" i="17"/>
  <c r="A57" i="17" s="1"/>
  <c r="CA57" i="17"/>
  <c r="BQ57" i="17"/>
  <c r="DY57" i="17"/>
  <c r="BS57" i="17"/>
  <c r="EX57" i="17"/>
  <c r="EY57" i="17" s="1"/>
  <c r="BU57" i="17"/>
  <c r="DA57" i="17"/>
  <c r="BR57" i="17"/>
  <c r="BT57" i="17"/>
  <c r="EN57" i="17" l="1"/>
  <c r="EO57" i="17" s="1"/>
  <c r="DD57" i="17"/>
  <c r="FK57" i="17"/>
  <c r="CE57" i="17"/>
  <c r="CF57" i="17" s="1"/>
  <c r="CC57" i="17"/>
  <c r="Y406" i="30" l="1"/>
  <c r="AC406" i="30" s="1"/>
  <c r="AQ406" i="30" s="1"/>
  <c r="Y407" i="30"/>
  <c r="AC407" i="30" s="1"/>
  <c r="AQ407" i="30" s="1"/>
  <c r="AL406" i="30" l="1"/>
  <c r="AB406" i="30"/>
  <c r="AD406" i="30" s="1"/>
  <c r="AL407" i="30"/>
  <c r="AP407" i="30"/>
  <c r="AR407" i="30"/>
  <c r="AB407" i="30"/>
  <c r="AM407" i="30"/>
  <c r="AJ407" i="30"/>
  <c r="AK407" i="30" s="1"/>
  <c r="AN407" i="30"/>
  <c r="AG407" i="30"/>
  <c r="AO407" i="30"/>
  <c r="Z407" i="30"/>
  <c r="AP406" i="30"/>
  <c r="Z406" i="30"/>
  <c r="AO406" i="30"/>
  <c r="AG406" i="30"/>
  <c r="AN406" i="30"/>
  <c r="AJ406" i="30"/>
  <c r="AK406" i="30" s="1"/>
  <c r="AR406" i="30"/>
  <c r="AM406" i="30"/>
  <c r="AA406" i="30" l="1"/>
  <c r="AE406" i="30"/>
  <c r="AF406" i="30"/>
  <c r="D406" i="30"/>
  <c r="AI406" i="30"/>
  <c r="AT406" i="30" s="1"/>
  <c r="AH406" i="30"/>
  <c r="AD407" i="30"/>
  <c r="AA407" i="30"/>
  <c r="D407" i="30"/>
  <c r="AE407" i="30"/>
  <c r="AF407" i="30"/>
  <c r="AH407" i="30"/>
  <c r="AI407" i="30"/>
  <c r="AT407" i="30" s="1"/>
  <c r="Y1030" i="30" l="1"/>
  <c r="AC1030" i="30" s="1"/>
  <c r="Y1031" i="30"/>
  <c r="AC1031" i="30" s="1"/>
  <c r="AQ1031" i="30" s="1"/>
  <c r="Y1032" i="30"/>
  <c r="AC1032" i="30" s="1"/>
  <c r="Y1033" i="30"/>
  <c r="AC1033" i="30" s="1"/>
  <c r="Y1034" i="30"/>
  <c r="AC1034" i="30" s="1"/>
  <c r="Y1035" i="30"/>
  <c r="AC1035" i="30" s="1"/>
  <c r="Z1034" i="30" l="1"/>
  <c r="AQ1034" i="30"/>
  <c r="Z1035" i="30"/>
  <c r="AQ1035" i="30"/>
  <c r="Z1033" i="30"/>
  <c r="AQ1033" i="30"/>
  <c r="AB1032" i="30"/>
  <c r="AF1032" i="30" s="1"/>
  <c r="AQ1032" i="30"/>
  <c r="Z1030" i="30"/>
  <c r="AQ1030" i="30"/>
  <c r="AB1030" i="30"/>
  <c r="AD1030" i="30" s="1"/>
  <c r="AB1031" i="30"/>
  <c r="Z1031" i="30"/>
  <c r="AB1035" i="30"/>
  <c r="D1035" i="30" s="1"/>
  <c r="AB1034" i="30"/>
  <c r="AB1033" i="30"/>
  <c r="Z1032" i="30"/>
  <c r="AE1032" i="30" l="1"/>
  <c r="AD1032" i="30"/>
  <c r="AA1032" i="30"/>
  <c r="AE1030" i="30"/>
  <c r="AF1030" i="30"/>
  <c r="AA1030" i="30"/>
  <c r="AD1034" i="30"/>
  <c r="AE1034" i="30"/>
  <c r="AF1034" i="30"/>
  <c r="AA1034" i="30"/>
  <c r="AA1031" i="30"/>
  <c r="AF1031" i="30"/>
  <c r="AD1031" i="30"/>
  <c r="AE1031" i="30"/>
  <c r="AD1033" i="30"/>
  <c r="AE1033" i="30"/>
  <c r="AF1033" i="30"/>
  <c r="AA1033" i="30"/>
  <c r="AD1035" i="30"/>
  <c r="AE1035" i="30"/>
  <c r="AF1035" i="30"/>
  <c r="AA1035" i="30"/>
  <c r="F1034" i="30" l="1"/>
  <c r="AJ1034" i="30" l="1"/>
  <c r="AK1034" i="30" s="1"/>
  <c r="AR1034" i="30"/>
  <c r="AN1034" i="30"/>
  <c r="AO1034" i="30"/>
  <c r="AL1034" i="30"/>
  <c r="AG1034" i="30"/>
  <c r="AH1034" i="30" s="1"/>
  <c r="AI1034" i="30" s="1"/>
  <c r="AT1034" i="30" s="1"/>
  <c r="AP1034" i="30"/>
  <c r="AM1034" i="30"/>
  <c r="D1034" i="30" l="1"/>
  <c r="FL39" i="17" l="1"/>
  <c r="FG39" i="17"/>
  <c r="FK39" i="17" s="1"/>
  <c r="FF39" i="17"/>
  <c r="FE39" i="17"/>
  <c r="FD39" i="17"/>
  <c r="FC39" i="17"/>
  <c r="FB39" i="17"/>
  <c r="FA39" i="17"/>
  <c r="EZ39" i="17"/>
  <c r="EW39" i="17"/>
  <c r="ET39" i="17"/>
  <c r="EV39" i="17" s="1"/>
  <c r="EM39" i="17"/>
  <c r="EH39" i="17"/>
  <c r="EG39" i="17"/>
  <c r="EF39" i="17"/>
  <c r="EE39" i="17"/>
  <c r="ED39" i="17"/>
  <c r="EC39" i="17"/>
  <c r="DZ39" i="17"/>
  <c r="DW39" i="17"/>
  <c r="DY39" i="17" s="1"/>
  <c r="DS39" i="17"/>
  <c r="DR39" i="17"/>
  <c r="DQ39" i="17"/>
  <c r="DP39" i="17"/>
  <c r="DO39" i="17"/>
  <c r="DN39" i="17"/>
  <c r="DM39" i="17"/>
  <c r="DL39" i="17"/>
  <c r="DJ39" i="17"/>
  <c r="DI39" i="17"/>
  <c r="DB39" i="17"/>
  <c r="CY39" i="17"/>
  <c r="CR39" i="17"/>
  <c r="CQ39" i="17"/>
  <c r="CP39" i="17"/>
  <c r="CO39" i="17"/>
  <c r="CN39" i="17"/>
  <c r="CD39" i="17"/>
  <c r="BY39" i="17"/>
  <c r="BX39" i="17"/>
  <c r="BN39" i="17"/>
  <c r="BM39" i="17"/>
  <c r="BL39" i="17"/>
  <c r="BK39" i="17"/>
  <c r="BJ39" i="17"/>
  <c r="BI39" i="17"/>
  <c r="BF39" i="17"/>
  <c r="BC39" i="17"/>
  <c r="AV39" i="17"/>
  <c r="AU39" i="17"/>
  <c r="FI39" i="17" l="1"/>
  <c r="FM39" i="17" s="1"/>
  <c r="FN39" i="17" s="1"/>
  <c r="EJ39" i="17"/>
  <c r="EN39" i="17" s="1"/>
  <c r="EO39" i="17" s="1"/>
  <c r="BG39" i="17"/>
  <c r="BH39" i="17" s="1"/>
  <c r="DC39" i="17"/>
  <c r="DD39" i="17" s="1"/>
  <c r="CA39" i="17"/>
  <c r="CE39" i="17" s="1"/>
  <c r="CF39" i="17" s="1"/>
  <c r="EA39" i="17"/>
  <c r="EB39" i="17" s="1"/>
  <c r="DA39" i="17"/>
  <c r="EX39" i="17"/>
  <c r="EY39" i="17" s="1"/>
  <c r="BE39" i="17"/>
  <c r="EL39" i="17" l="1"/>
  <c r="CC39" i="17"/>
  <c r="E319" i="30"/>
  <c r="F319" i="30"/>
  <c r="H319" i="30"/>
  <c r="Y319" i="30"/>
  <c r="AC319" i="30" s="1"/>
  <c r="AQ319" i="30" s="1"/>
  <c r="AM319" i="30" l="1"/>
  <c r="AB319" i="30"/>
  <c r="D319" i="30" s="1"/>
  <c r="AL319" i="30"/>
  <c r="Z319" i="30"/>
  <c r="AP319" i="30"/>
  <c r="AO319" i="30"/>
  <c r="AJ319" i="30"/>
  <c r="AK319" i="30" s="1"/>
  <c r="AR319" i="30"/>
  <c r="AG319" i="30"/>
  <c r="AN319" i="30"/>
  <c r="AA319" i="30" l="1"/>
  <c r="AD319" i="30"/>
  <c r="AE319" i="30"/>
  <c r="AF319" i="30"/>
  <c r="AH319" i="30"/>
  <c r="AI319" i="30"/>
  <c r="AT319" i="30" s="1"/>
  <c r="Y613" i="30" l="1"/>
  <c r="AC613" i="30" s="1"/>
  <c r="Y612" i="30"/>
  <c r="AC612" i="30" s="1"/>
  <c r="AQ612" i="30" s="1"/>
  <c r="Y611" i="30"/>
  <c r="AC611" i="30" s="1"/>
  <c r="AQ611" i="30" s="1"/>
  <c r="Y610" i="30"/>
  <c r="AC610" i="30" s="1"/>
  <c r="AQ610" i="30" s="1"/>
  <c r="Y609" i="30"/>
  <c r="AC609" i="30" s="1"/>
  <c r="AQ609" i="30" s="1"/>
  <c r="Y608" i="30"/>
  <c r="AC608" i="30" s="1"/>
  <c r="AQ608" i="30" s="1"/>
  <c r="Y607" i="30"/>
  <c r="AC607" i="30" s="1"/>
  <c r="AQ607" i="30" s="1"/>
  <c r="Y606" i="30"/>
  <c r="AC606" i="30" s="1"/>
  <c r="AQ606" i="30" s="1"/>
  <c r="Y605" i="30"/>
  <c r="AC605" i="30" s="1"/>
  <c r="Y604" i="30"/>
  <c r="AC604" i="30" s="1"/>
  <c r="AQ604" i="30" s="1"/>
  <c r="AJ613" i="30" l="1"/>
  <c r="AK613" i="30" s="1"/>
  <c r="AQ613" i="30"/>
  <c r="AJ605" i="30"/>
  <c r="AK605" i="30" s="1"/>
  <c r="AQ605" i="30"/>
  <c r="AR612" i="30"/>
  <c r="AM612" i="30"/>
  <c r="AL612" i="30"/>
  <c r="AJ612" i="30"/>
  <c r="AK612" i="30" s="1"/>
  <c r="AB612" i="30"/>
  <c r="AF612" i="30" s="1"/>
  <c r="AN612" i="30"/>
  <c r="AL611" i="30"/>
  <c r="AM611" i="30"/>
  <c r="AR606" i="30"/>
  <c r="Z606" i="30"/>
  <c r="AL606" i="30"/>
  <c r="AJ606" i="30"/>
  <c r="AK606" i="30" s="1"/>
  <c r="AB606" i="30"/>
  <c r="AA606" i="30" s="1"/>
  <c r="AP606" i="30"/>
  <c r="AR604" i="30"/>
  <c r="AN604" i="30"/>
  <c r="AM604" i="30"/>
  <c r="AL604" i="30"/>
  <c r="AJ604" i="30"/>
  <c r="AK604" i="30" s="1"/>
  <c r="AB604" i="30"/>
  <c r="AE604" i="30" s="1"/>
  <c r="AN609" i="30"/>
  <c r="AM609" i="30"/>
  <c r="AL609" i="30"/>
  <c r="AR609" i="30"/>
  <c r="AG609" i="30"/>
  <c r="AJ609" i="30"/>
  <c r="AK609" i="30" s="1"/>
  <c r="AB609" i="30"/>
  <c r="AO609" i="30"/>
  <c r="AP609" i="30"/>
  <c r="Z609" i="30"/>
  <c r="AM610" i="30"/>
  <c r="AL610" i="30"/>
  <c r="AP610" i="30"/>
  <c r="AJ610" i="30"/>
  <c r="AK610" i="30" s="1"/>
  <c r="AB610" i="30"/>
  <c r="AR610" i="30"/>
  <c r="AN610" i="30"/>
  <c r="Z610" i="30"/>
  <c r="AO610" i="30"/>
  <c r="AG610" i="30"/>
  <c r="AP607" i="30"/>
  <c r="Z607" i="30"/>
  <c r="AO607" i="30"/>
  <c r="AG607" i="30"/>
  <c r="AR607" i="30"/>
  <c r="AN607" i="30"/>
  <c r="AM607" i="30"/>
  <c r="AL607" i="30"/>
  <c r="AJ607" i="30"/>
  <c r="AK607" i="30" s="1"/>
  <c r="AB607" i="30"/>
  <c r="AO608" i="30"/>
  <c r="AG608" i="30"/>
  <c r="AN608" i="30"/>
  <c r="AM608" i="30"/>
  <c r="AL608" i="30"/>
  <c r="AJ608" i="30"/>
  <c r="AK608" i="30" s="1"/>
  <c r="AP608" i="30"/>
  <c r="AB608" i="30"/>
  <c r="AR608" i="30"/>
  <c r="Z608" i="30"/>
  <c r="AL605" i="30"/>
  <c r="AN611" i="30"/>
  <c r="AL613" i="30"/>
  <c r="AG611" i="30"/>
  <c r="AM613" i="30"/>
  <c r="AG604" i="30"/>
  <c r="AO604" i="30"/>
  <c r="AN605" i="30"/>
  <c r="AM606" i="30"/>
  <c r="Z611" i="30"/>
  <c r="AP611" i="30"/>
  <c r="AG612" i="30"/>
  <c r="AO612" i="30"/>
  <c r="AN613" i="30"/>
  <c r="Z604" i="30"/>
  <c r="AP604" i="30"/>
  <c r="AG605" i="30"/>
  <c r="AO605" i="30"/>
  <c r="AN606" i="30"/>
  <c r="AR611" i="30"/>
  <c r="Z612" i="30"/>
  <c r="AP612" i="30"/>
  <c r="AG613" i="30"/>
  <c r="AO613" i="30"/>
  <c r="AM605" i="30"/>
  <c r="AO611" i="30"/>
  <c r="Z605" i="30"/>
  <c r="AP605" i="30"/>
  <c r="AG606" i="30"/>
  <c r="AO606" i="30"/>
  <c r="AB611" i="30"/>
  <c r="AJ611" i="30"/>
  <c r="AK611" i="30" s="1"/>
  <c r="Z613" i="30"/>
  <c r="AP613" i="30"/>
  <c r="AR605" i="30"/>
  <c r="AR613" i="30"/>
  <c r="AB605" i="30"/>
  <c r="AB613" i="30"/>
  <c r="AF606" i="30" l="1"/>
  <c r="AA612" i="30"/>
  <c r="D612" i="30"/>
  <c r="AD612" i="30"/>
  <c r="AE612" i="30"/>
  <c r="D606" i="30"/>
  <c r="AD606" i="30"/>
  <c r="AE606" i="30"/>
  <c r="AF604" i="30"/>
  <c r="AA604" i="30"/>
  <c r="D604" i="30"/>
  <c r="AD604" i="30"/>
  <c r="AH608" i="30"/>
  <c r="AI608" i="30"/>
  <c r="AT608" i="30" s="1"/>
  <c r="AE610" i="30"/>
  <c r="AD610" i="30"/>
  <c r="AF610" i="30"/>
  <c r="D610" i="30"/>
  <c r="AA610" i="30"/>
  <c r="AF609" i="30"/>
  <c r="AE609" i="30"/>
  <c r="AD609" i="30"/>
  <c r="AA609" i="30"/>
  <c r="D609" i="30"/>
  <c r="D605" i="30"/>
  <c r="AA605" i="30"/>
  <c r="AF605" i="30"/>
  <c r="AE605" i="30"/>
  <c r="AD605" i="30"/>
  <c r="AD611" i="30"/>
  <c r="D611" i="30"/>
  <c r="AE611" i="30"/>
  <c r="AA611" i="30"/>
  <c r="AF611" i="30"/>
  <c r="AF608" i="30"/>
  <c r="AE608" i="30"/>
  <c r="D608" i="30"/>
  <c r="AD608" i="30"/>
  <c r="AA608" i="30"/>
  <c r="AA607" i="30"/>
  <c r="AF607" i="30"/>
  <c r="AE607" i="30"/>
  <c r="AD607" i="30"/>
  <c r="D607" i="30"/>
  <c r="AI612" i="30"/>
  <c r="AT612" i="30" s="1"/>
  <c r="AH612" i="30"/>
  <c r="AI609" i="30"/>
  <c r="AT609" i="30" s="1"/>
  <c r="AH609" i="30"/>
  <c r="AI611" i="30"/>
  <c r="AT611" i="30" s="1"/>
  <c r="AH611" i="30"/>
  <c r="AI613" i="30"/>
  <c r="AT613" i="30" s="1"/>
  <c r="AH613" i="30"/>
  <c r="AI604" i="30"/>
  <c r="AT604" i="30" s="1"/>
  <c r="AH604" i="30"/>
  <c r="AI610" i="30"/>
  <c r="AT610" i="30" s="1"/>
  <c r="AH610" i="30"/>
  <c r="AH607" i="30"/>
  <c r="AI607" i="30"/>
  <c r="AT607" i="30" s="1"/>
  <c r="D613" i="30"/>
  <c r="AA613" i="30"/>
  <c r="AF613" i="30"/>
  <c r="AE613" i="30"/>
  <c r="AD613" i="30"/>
  <c r="AI606" i="30"/>
  <c r="AT606" i="30" s="1"/>
  <c r="AH606" i="30"/>
  <c r="AI605" i="30"/>
  <c r="AT605" i="30" s="1"/>
  <c r="AH605" i="30"/>
  <c r="F1035" i="30" l="1"/>
  <c r="Y166" i="30"/>
  <c r="AC166" i="30" l="1"/>
  <c r="AQ166" i="30" s="1"/>
  <c r="AL1035" i="30"/>
  <c r="AR1035" i="30"/>
  <c r="AO1035" i="30"/>
  <c r="AG1035" i="30"/>
  <c r="AH1035" i="30" s="1"/>
  <c r="AI1035" i="30" s="1"/>
  <c r="AT1035" i="30" s="1"/>
  <c r="AN1035" i="30"/>
  <c r="AP1035" i="30"/>
  <c r="AM1035" i="30"/>
  <c r="AJ1035" i="30"/>
  <c r="AK1035" i="30" s="1"/>
  <c r="AP166" i="30" l="1"/>
  <c r="AG166" i="30"/>
  <c r="AI166" i="30" s="1"/>
  <c r="AT166" i="30" s="1"/>
  <c r="AO166" i="30"/>
  <c r="AN166" i="30"/>
  <c r="AJ166" i="30"/>
  <c r="AK166" i="30" s="1"/>
  <c r="Z166" i="30"/>
  <c r="AM166" i="30"/>
  <c r="AB166" i="30"/>
  <c r="AA166" i="30" s="1"/>
  <c r="AL166" i="30"/>
  <c r="AR166" i="30"/>
  <c r="AE166" i="30" l="1"/>
  <c r="AF166" i="30"/>
  <c r="AD166" i="30"/>
  <c r="D166" i="30"/>
  <c r="AH166" i="30"/>
  <c r="Y721" i="30"/>
  <c r="AC721" i="30" s="1"/>
  <c r="AQ721" i="30" s="1"/>
  <c r="AP721" i="30" l="1"/>
  <c r="AO721" i="30"/>
  <c r="AR721" i="30"/>
  <c r="AB721" i="30"/>
  <c r="AF721" i="30" s="1"/>
  <c r="AG721" i="30"/>
  <c r="AJ721" i="30"/>
  <c r="AK721" i="30" s="1"/>
  <c r="AL721" i="30"/>
  <c r="AM721" i="30"/>
  <c r="AN721" i="30"/>
  <c r="Z721" i="30"/>
  <c r="AI721" i="30" l="1"/>
  <c r="AT721" i="30" s="1"/>
  <c r="AH721" i="30"/>
  <c r="D721" i="30"/>
  <c r="AA721" i="30"/>
  <c r="AD721" i="30"/>
  <c r="AE721" i="30"/>
  <c r="H313" i="30" l="1"/>
  <c r="X324" i="30" l="1"/>
  <c r="Y867" i="30" l="1"/>
  <c r="AC867" i="30" s="1"/>
  <c r="AQ867" i="30" s="1"/>
  <c r="AR867" i="30" l="1"/>
  <c r="AM867" i="30"/>
  <c r="AL867" i="30"/>
  <c r="Z867" i="30"/>
  <c r="AP867" i="30"/>
  <c r="AO867" i="30"/>
  <c r="AG867" i="30"/>
  <c r="AN867" i="30"/>
  <c r="AJ867" i="30"/>
  <c r="AK867" i="30" s="1"/>
  <c r="AB867" i="30"/>
  <c r="F867" i="30"/>
  <c r="AE867" i="30" l="1"/>
  <c r="AA867" i="30"/>
  <c r="AD867" i="30"/>
  <c r="AF867" i="30"/>
  <c r="D867" i="30"/>
  <c r="AI867" i="30"/>
  <c r="AT867" i="30" s="1"/>
  <c r="AH867" i="30"/>
  <c r="Y146" i="30" l="1"/>
  <c r="AC146" i="30" s="1"/>
  <c r="AQ146" i="30" s="1"/>
  <c r="Y145" i="30"/>
  <c r="AC145" i="30" s="1"/>
  <c r="AQ145" i="30" s="1"/>
  <c r="Y144" i="30"/>
  <c r="AC144" i="30" s="1"/>
  <c r="AQ144" i="30" s="1"/>
  <c r="F144" i="30"/>
  <c r="AN144" i="30" l="1"/>
  <c r="AJ144" i="30"/>
  <c r="AK144" i="30" s="1"/>
  <c r="AB144" i="30"/>
  <c r="AR144" i="30"/>
  <c r="AM144" i="30"/>
  <c r="AP144" i="30"/>
  <c r="AL144" i="30"/>
  <c r="Z144" i="30"/>
  <c r="AO144" i="30"/>
  <c r="AG144" i="30"/>
  <c r="AN145" i="30"/>
  <c r="AJ145" i="30"/>
  <c r="AK145" i="30" s="1"/>
  <c r="AB145" i="30"/>
  <c r="AR145" i="30"/>
  <c r="AM145" i="30"/>
  <c r="AP145" i="30"/>
  <c r="AL145" i="30"/>
  <c r="Z145" i="30"/>
  <c r="AO145" i="30"/>
  <c r="AG145" i="30"/>
  <c r="AN146" i="30"/>
  <c r="AJ146" i="30"/>
  <c r="AK146" i="30" s="1"/>
  <c r="AB146" i="30"/>
  <c r="AR146" i="30"/>
  <c r="AM146" i="30"/>
  <c r="AP146" i="30"/>
  <c r="AL146" i="30"/>
  <c r="Z146" i="30"/>
  <c r="AO146" i="30"/>
  <c r="AG146" i="30"/>
  <c r="AI145" i="30" l="1"/>
  <c r="AT145" i="30" s="1"/>
  <c r="AH145" i="30"/>
  <c r="AF146" i="30"/>
  <c r="AE146" i="30"/>
  <c r="AA146" i="30"/>
  <c r="AD146" i="30"/>
  <c r="D146" i="30"/>
  <c r="AF144" i="30"/>
  <c r="D144" i="30"/>
  <c r="AE144" i="30"/>
  <c r="AA144" i="30"/>
  <c r="AD144" i="30"/>
  <c r="AI146" i="30"/>
  <c r="AT146" i="30" s="1"/>
  <c r="AH146" i="30"/>
  <c r="AI144" i="30"/>
  <c r="AH144" i="30"/>
  <c r="AF145" i="30"/>
  <c r="D145" i="30"/>
  <c r="AE145" i="30"/>
  <c r="AA145" i="30"/>
  <c r="AD145" i="30"/>
  <c r="Y165" i="30" l="1"/>
  <c r="AC165" i="30" s="1"/>
  <c r="AQ165" i="30" s="1"/>
  <c r="Y164" i="30"/>
  <c r="AC164" i="30" s="1"/>
  <c r="AQ164" i="30" s="1"/>
  <c r="Y203" i="30"/>
  <c r="AC203" i="30" s="1"/>
  <c r="AQ203" i="30" s="1"/>
  <c r="Y202" i="30"/>
  <c r="AC202" i="30" s="1"/>
  <c r="AQ202" i="30" s="1"/>
  <c r="AO164" i="30" l="1"/>
  <c r="AG164" i="30"/>
  <c r="AN164" i="30"/>
  <c r="AJ164" i="30"/>
  <c r="AK164" i="30" s="1"/>
  <c r="AB164" i="30"/>
  <c r="Z164" i="30"/>
  <c r="AR164" i="30"/>
  <c r="AM164" i="30"/>
  <c r="AP164" i="30"/>
  <c r="AL164" i="30"/>
  <c r="AN165" i="30"/>
  <c r="AJ165" i="30"/>
  <c r="AK165" i="30" s="1"/>
  <c r="AB165" i="30"/>
  <c r="AR165" i="30"/>
  <c r="AM165" i="30"/>
  <c r="AP165" i="30"/>
  <c r="AL165" i="30"/>
  <c r="Z165" i="30"/>
  <c r="AO165" i="30"/>
  <c r="AG165" i="30"/>
  <c r="AN202" i="30"/>
  <c r="AJ202" i="30"/>
  <c r="AK202" i="30" s="1"/>
  <c r="AB202" i="30"/>
  <c r="AR202" i="30"/>
  <c r="AM202" i="30"/>
  <c r="AO202" i="30"/>
  <c r="AG202" i="30"/>
  <c r="AP202" i="30"/>
  <c r="AL202" i="30"/>
  <c r="Z202" i="30"/>
  <c r="AR203" i="30"/>
  <c r="AM203" i="30"/>
  <c r="AP203" i="30"/>
  <c r="AL203" i="30"/>
  <c r="Z203" i="30"/>
  <c r="AN203" i="30"/>
  <c r="AJ203" i="30"/>
  <c r="AK203" i="30" s="1"/>
  <c r="AO203" i="30"/>
  <c r="AG203" i="30"/>
  <c r="AB203" i="30"/>
  <c r="AI165" i="30" l="1"/>
  <c r="AT165" i="30" s="1"/>
  <c r="AH165" i="30"/>
  <c r="AH164" i="30"/>
  <c r="AI164" i="30"/>
  <c r="AT164" i="30" s="1"/>
  <c r="AF165" i="30"/>
  <c r="D165" i="30"/>
  <c r="AE165" i="30"/>
  <c r="AA165" i="30"/>
  <c r="AD165" i="30"/>
  <c r="AF164" i="30"/>
  <c r="D164" i="30"/>
  <c r="AE164" i="30"/>
  <c r="AA164" i="30"/>
  <c r="AD164" i="30"/>
  <c r="AE203" i="30"/>
  <c r="AA203" i="30"/>
  <c r="AD203" i="30"/>
  <c r="D203" i="30"/>
  <c r="AF203" i="30"/>
  <c r="AI203" i="30"/>
  <c r="AT203" i="30" s="1"/>
  <c r="AH203" i="30"/>
  <c r="AF202" i="30"/>
  <c r="AE202" i="30"/>
  <c r="AA202" i="30"/>
  <c r="D202" i="30"/>
  <c r="AD202" i="30"/>
  <c r="AI202" i="30"/>
  <c r="AT202" i="30" s="1"/>
  <c r="AH202" i="30"/>
  <c r="Y201" i="30" l="1"/>
  <c r="AC201" i="30" s="1"/>
  <c r="AQ201" i="30" s="1"/>
  <c r="F201" i="30"/>
  <c r="Y200" i="30"/>
  <c r="AC200" i="30" s="1"/>
  <c r="AQ200" i="30" s="1"/>
  <c r="F200" i="30"/>
  <c r="Y199" i="30"/>
  <c r="AC199" i="30" s="1"/>
  <c r="AQ199" i="30" s="1"/>
  <c r="Y198" i="30"/>
  <c r="AC198" i="30" s="1"/>
  <c r="AQ198" i="30" s="1"/>
  <c r="Y197" i="30"/>
  <c r="AC197" i="30" s="1"/>
  <c r="Y196" i="30"/>
  <c r="AC196" i="30" s="1"/>
  <c r="Y195" i="30"/>
  <c r="AC195" i="30" s="1"/>
  <c r="AQ195" i="30" s="1"/>
  <c r="Y194" i="30"/>
  <c r="AC194" i="30" s="1"/>
  <c r="AQ194" i="30" s="1"/>
  <c r="F194" i="30"/>
  <c r="Y193" i="30"/>
  <c r="AC193" i="30" s="1"/>
  <c r="F193" i="30"/>
  <c r="Y192" i="30"/>
  <c r="AC192" i="30" s="1"/>
  <c r="F192" i="30"/>
  <c r="Y191" i="30"/>
  <c r="AC191" i="30" s="1"/>
  <c r="AQ191" i="30" s="1"/>
  <c r="F191" i="30"/>
  <c r="Y190" i="30"/>
  <c r="AC190" i="30" s="1"/>
  <c r="AQ190" i="30" s="1"/>
  <c r="F190" i="30"/>
  <c r="Y189" i="30"/>
  <c r="AC189" i="30" s="1"/>
  <c r="F189" i="30"/>
  <c r="AR193" i="30" l="1"/>
  <c r="AQ193" i="30"/>
  <c r="AB196" i="30"/>
  <c r="AE196" i="30" s="1"/>
  <c r="AQ196" i="30"/>
  <c r="AM197" i="30"/>
  <c r="AQ197" i="30"/>
  <c r="AJ192" i="30"/>
  <c r="AK192" i="30" s="1"/>
  <c r="AQ192" i="30"/>
  <c r="AR189" i="30"/>
  <c r="AQ189" i="30"/>
  <c r="AJ196" i="30"/>
  <c r="AK196" i="30" s="1"/>
  <c r="AB192" i="30"/>
  <c r="AF192" i="30" s="1"/>
  <c r="AN195" i="30"/>
  <c r="AJ195" i="30"/>
  <c r="AK195" i="30" s="1"/>
  <c r="AB195" i="30"/>
  <c r="AR195" i="30"/>
  <c r="AM195" i="30"/>
  <c r="AP195" i="30"/>
  <c r="AL195" i="30"/>
  <c r="Z195" i="30"/>
  <c r="AG195" i="30"/>
  <c r="AO195" i="30"/>
  <c r="AN191" i="30"/>
  <c r="AJ191" i="30"/>
  <c r="AK191" i="30" s="1"/>
  <c r="AB191" i="30"/>
  <c r="AR191" i="30"/>
  <c r="AM191" i="30"/>
  <c r="AP191" i="30"/>
  <c r="AL191" i="30"/>
  <c r="Z191" i="30"/>
  <c r="AR200" i="30"/>
  <c r="AM200" i="30"/>
  <c r="AP200" i="30"/>
  <c r="AL200" i="30"/>
  <c r="Z200" i="30"/>
  <c r="AN200" i="30"/>
  <c r="AJ200" i="30"/>
  <c r="AK200" i="30" s="1"/>
  <c r="AB200" i="30"/>
  <c r="AO200" i="30"/>
  <c r="AG200" i="30"/>
  <c r="AG191" i="30"/>
  <c r="AH191" i="30" s="1"/>
  <c r="AI191" i="30" s="1"/>
  <c r="AT191" i="30" s="1"/>
  <c r="AO190" i="30"/>
  <c r="AG190" i="30"/>
  <c r="AH190" i="30" s="1"/>
  <c r="AI190" i="30" s="1"/>
  <c r="AT190" i="30" s="1"/>
  <c r="AN190" i="30"/>
  <c r="AJ190" i="30"/>
  <c r="AK190" i="30" s="1"/>
  <c r="AB190" i="30"/>
  <c r="AR190" i="30"/>
  <c r="AM190" i="30"/>
  <c r="AL190" i="30"/>
  <c r="AO194" i="30"/>
  <c r="AG194" i="30"/>
  <c r="AN194" i="30"/>
  <c r="AJ194" i="30"/>
  <c r="AK194" i="30" s="1"/>
  <c r="AB194" i="30"/>
  <c r="AR194" i="30"/>
  <c r="AM194" i="30"/>
  <c r="AL194" i="30"/>
  <c r="AO198" i="30"/>
  <c r="AG198" i="30"/>
  <c r="AN198" i="30"/>
  <c r="AJ198" i="30"/>
  <c r="AK198" i="30" s="1"/>
  <c r="AB198" i="30"/>
  <c r="AP198" i="30"/>
  <c r="AL198" i="30"/>
  <c r="Z198" i="30"/>
  <c r="AR198" i="30"/>
  <c r="AM198" i="30"/>
  <c r="AP189" i="30"/>
  <c r="AL189" i="30"/>
  <c r="Z189" i="30"/>
  <c r="AO189" i="30"/>
  <c r="AG189" i="30"/>
  <c r="AH189" i="30" s="1"/>
  <c r="AI189" i="30" s="1"/>
  <c r="AT189" i="30" s="1"/>
  <c r="AN189" i="30"/>
  <c r="AJ189" i="30"/>
  <c r="AK189" i="30" s="1"/>
  <c r="AB189" i="30"/>
  <c r="D189" i="30" s="1"/>
  <c r="AM189" i="30"/>
  <c r="AP193" i="30"/>
  <c r="AL193" i="30"/>
  <c r="Z193" i="30"/>
  <c r="AO193" i="30"/>
  <c r="AG193" i="30"/>
  <c r="AN193" i="30"/>
  <c r="AJ193" i="30"/>
  <c r="AK193" i="30" s="1"/>
  <c r="AB193" i="30"/>
  <c r="AM193" i="30"/>
  <c r="AR196" i="30"/>
  <c r="AM196" i="30"/>
  <c r="AP196" i="30"/>
  <c r="AL196" i="30"/>
  <c r="Z196" i="30"/>
  <c r="AO196" i="30"/>
  <c r="AG196" i="30"/>
  <c r="AN196" i="30"/>
  <c r="AN199" i="30"/>
  <c r="AJ199" i="30"/>
  <c r="AK199" i="30" s="1"/>
  <c r="AB199" i="30"/>
  <c r="AR199" i="30"/>
  <c r="AM199" i="30"/>
  <c r="AO199" i="30"/>
  <c r="AG199" i="30"/>
  <c r="AP199" i="30"/>
  <c r="AL199" i="30"/>
  <c r="Z199" i="30"/>
  <c r="Z190" i="30"/>
  <c r="AP190" i="30"/>
  <c r="AO191" i="30"/>
  <c r="AR192" i="30"/>
  <c r="AM192" i="30"/>
  <c r="AP192" i="30"/>
  <c r="AL192" i="30"/>
  <c r="Z192" i="30"/>
  <c r="AO192" i="30"/>
  <c r="AG192" i="30"/>
  <c r="AH192" i="30" s="1"/>
  <c r="AI192" i="30" s="1"/>
  <c r="AT192" i="30" s="1"/>
  <c r="AN192" i="30"/>
  <c r="Z194" i="30"/>
  <c r="AP194" i="30"/>
  <c r="AP197" i="30"/>
  <c r="AL197" i="30"/>
  <c r="Z197" i="30"/>
  <c r="AO197" i="30"/>
  <c r="AG197" i="30"/>
  <c r="AR197" i="30"/>
  <c r="AN197" i="30"/>
  <c r="AJ197" i="30"/>
  <c r="AK197" i="30" s="1"/>
  <c r="AB197" i="30"/>
  <c r="AR201" i="30"/>
  <c r="AM201" i="30"/>
  <c r="AP201" i="30"/>
  <c r="AL201" i="30"/>
  <c r="Z201" i="30"/>
  <c r="AB201" i="30"/>
  <c r="AO201" i="30"/>
  <c r="AG201" i="30"/>
  <c r="AJ201" i="30"/>
  <c r="AK201" i="30" s="1"/>
  <c r="AN201" i="30"/>
  <c r="D196" i="30" l="1"/>
  <c r="AF196" i="30"/>
  <c r="AD196" i="30"/>
  <c r="AA196" i="30"/>
  <c r="AD192" i="30"/>
  <c r="AA192" i="30"/>
  <c r="AE192" i="30"/>
  <c r="D192" i="30"/>
  <c r="AD197" i="30"/>
  <c r="AF197" i="30"/>
  <c r="D197" i="30"/>
  <c r="AE197" i="30"/>
  <c r="AA197" i="30"/>
  <c r="AH197" i="30"/>
  <c r="AI197" i="30"/>
  <c r="AT197" i="30" s="1"/>
  <c r="AH193" i="30"/>
  <c r="AI193" i="30"/>
  <c r="AT193" i="30" s="1"/>
  <c r="AH198" i="30"/>
  <c r="AI198" i="30"/>
  <c r="AT198" i="30" s="1"/>
  <c r="AI194" i="30"/>
  <c r="AT194" i="30" s="1"/>
  <c r="AH194" i="30"/>
  <c r="AF195" i="30"/>
  <c r="D195" i="30"/>
  <c r="AE195" i="30"/>
  <c r="AA195" i="30"/>
  <c r="AD195" i="30"/>
  <c r="AI199" i="30"/>
  <c r="AT199" i="30" s="1"/>
  <c r="AH199" i="30"/>
  <c r="AF199" i="30"/>
  <c r="D199" i="30"/>
  <c r="AE199" i="30"/>
  <c r="AA199" i="30"/>
  <c r="AD199" i="30"/>
  <c r="AI196" i="30"/>
  <c r="AT196" i="30" s="1"/>
  <c r="AH196" i="30"/>
  <c r="AD193" i="30"/>
  <c r="AF193" i="30"/>
  <c r="D193" i="30"/>
  <c r="AE193" i="30"/>
  <c r="AA193" i="30"/>
  <c r="AF198" i="30"/>
  <c r="D198" i="30"/>
  <c r="AE198" i="30"/>
  <c r="AA198" i="30"/>
  <c r="AD198" i="30"/>
  <c r="AF194" i="30"/>
  <c r="D194" i="30"/>
  <c r="AE194" i="30"/>
  <c r="AA194" i="30"/>
  <c r="AD194" i="30"/>
  <c r="AI200" i="30"/>
  <c r="AT200" i="30" s="1"/>
  <c r="AH200" i="30"/>
  <c r="AF191" i="30"/>
  <c r="D191" i="30"/>
  <c r="AE191" i="30"/>
  <c r="AA191" i="30"/>
  <c r="AD191" i="30"/>
  <c r="AF190" i="30"/>
  <c r="D190" i="30"/>
  <c r="AE190" i="30"/>
  <c r="AA190" i="30"/>
  <c r="AD190" i="30"/>
  <c r="AE200" i="30"/>
  <c r="AA200" i="30"/>
  <c r="AD200" i="30"/>
  <c r="AF200" i="30"/>
  <c r="D200" i="30"/>
  <c r="AI201" i="30"/>
  <c r="AT201" i="30" s="1"/>
  <c r="AH201" i="30"/>
  <c r="AE201" i="30"/>
  <c r="AA201" i="30"/>
  <c r="D201" i="30"/>
  <c r="AD201" i="30"/>
  <c r="AF201" i="30"/>
  <c r="AD189" i="30"/>
  <c r="AF189" i="30"/>
  <c r="AE189" i="30"/>
  <c r="AA189" i="30"/>
  <c r="AI195" i="30"/>
  <c r="AT195" i="30" s="1"/>
  <c r="AH195" i="30"/>
  <c r="Y163" i="30" l="1"/>
  <c r="AC163" i="30" s="1"/>
  <c r="AQ163" i="30" s="1"/>
  <c r="F163" i="30"/>
  <c r="AR163" i="30" l="1"/>
  <c r="AP163" i="30"/>
  <c r="AL163" i="30"/>
  <c r="Z163" i="30"/>
  <c r="AN163" i="30"/>
  <c r="AB163" i="30"/>
  <c r="AM163" i="30"/>
  <c r="AO163" i="30"/>
  <c r="AG163" i="30"/>
  <c r="AJ163" i="30"/>
  <c r="AK163" i="30" s="1"/>
  <c r="AD163" i="30" l="1"/>
  <c r="AF163" i="30"/>
  <c r="D163" i="30"/>
  <c r="AE163" i="30"/>
  <c r="AA163" i="30"/>
  <c r="AH163" i="30"/>
  <c r="AI163" i="30"/>
  <c r="Y162" i="30" l="1"/>
  <c r="AC162" i="30" s="1"/>
  <c r="AQ162" i="30" s="1"/>
  <c r="F162" i="30"/>
  <c r="Y161" i="30"/>
  <c r="AC161" i="30" s="1"/>
  <c r="AQ161" i="30" s="1"/>
  <c r="Y160" i="30"/>
  <c r="AC160" i="30" s="1"/>
  <c r="AQ160" i="30" s="1"/>
  <c r="Y159" i="30"/>
  <c r="AC159" i="30" s="1"/>
  <c r="AQ159" i="30" s="1"/>
  <c r="Y158" i="30"/>
  <c r="AC158" i="30" s="1"/>
  <c r="AQ158" i="30" s="1"/>
  <c r="Y157" i="30"/>
  <c r="AC157" i="30" s="1"/>
  <c r="AQ157" i="30" s="1"/>
  <c r="Y156" i="30"/>
  <c r="AC156" i="30" s="1"/>
  <c r="F156" i="30"/>
  <c r="Y155" i="30"/>
  <c r="AC155" i="30" s="1"/>
  <c r="F155" i="30"/>
  <c r="Y154" i="30"/>
  <c r="AC154" i="30" s="1"/>
  <c r="F154" i="30"/>
  <c r="Y153" i="30"/>
  <c r="AC153" i="30" s="1"/>
  <c r="AQ153" i="30" s="1"/>
  <c r="F153" i="30"/>
  <c r="Y152" i="30"/>
  <c r="AC152" i="30" s="1"/>
  <c r="AQ152" i="30" s="1"/>
  <c r="F152" i="30"/>
  <c r="Y151" i="30"/>
  <c r="AC151" i="30" s="1"/>
  <c r="F151" i="30"/>
  <c r="AJ154" i="30" l="1"/>
  <c r="AK154" i="30" s="1"/>
  <c r="AQ154" i="30"/>
  <c r="Z156" i="30"/>
  <c r="AQ156" i="30"/>
  <c r="AR155" i="30"/>
  <c r="AQ155" i="30"/>
  <c r="AR151" i="30"/>
  <c r="AQ151" i="30"/>
  <c r="AL151" i="30"/>
  <c r="AN153" i="30"/>
  <c r="AJ153" i="30"/>
  <c r="AK153" i="30" s="1"/>
  <c r="AB153" i="30"/>
  <c r="AR153" i="30"/>
  <c r="AM153" i="30"/>
  <c r="AP153" i="30"/>
  <c r="AL153" i="30"/>
  <c r="Z153" i="30"/>
  <c r="AG153" i="30"/>
  <c r="AH153" i="30" s="1"/>
  <c r="AI153" i="30" s="1"/>
  <c r="AT153" i="30" s="1"/>
  <c r="AO153" i="30"/>
  <c r="AO152" i="30"/>
  <c r="AG152" i="30"/>
  <c r="AH152" i="30" s="1"/>
  <c r="AI152" i="30" s="1"/>
  <c r="AT152" i="30" s="1"/>
  <c r="AN152" i="30"/>
  <c r="AJ152" i="30"/>
  <c r="AK152" i="30" s="1"/>
  <c r="AB152" i="30"/>
  <c r="AR152" i="30"/>
  <c r="AM152" i="30"/>
  <c r="AL152" i="30"/>
  <c r="AR154" i="30"/>
  <c r="AM154" i="30"/>
  <c r="AP154" i="30"/>
  <c r="AL154" i="30"/>
  <c r="Z154" i="30"/>
  <c r="AO154" i="30"/>
  <c r="AG154" i="30"/>
  <c r="AH154" i="30" s="1"/>
  <c r="AI154" i="30" s="1"/>
  <c r="AT154" i="30" s="1"/>
  <c r="AN154" i="30"/>
  <c r="AP159" i="30"/>
  <c r="AL159" i="30"/>
  <c r="Z159" i="30"/>
  <c r="AO159" i="30"/>
  <c r="AG159" i="30"/>
  <c r="AR159" i="30"/>
  <c r="AM159" i="30"/>
  <c r="AN159" i="30"/>
  <c r="AJ159" i="30"/>
  <c r="AK159" i="30" s="1"/>
  <c r="AB159" i="30"/>
  <c r="AO151" i="30"/>
  <c r="AG151" i="30"/>
  <c r="AH151" i="30" s="1"/>
  <c r="AI151" i="30" s="1"/>
  <c r="AT151" i="30" s="1"/>
  <c r="AN151" i="30"/>
  <c r="AJ151" i="30"/>
  <c r="AK151" i="30" s="1"/>
  <c r="AB151" i="30"/>
  <c r="AB154" i="30"/>
  <c r="AN157" i="30"/>
  <c r="AJ157" i="30"/>
  <c r="AK157" i="30" s="1"/>
  <c r="AB157" i="30"/>
  <c r="AR157" i="30"/>
  <c r="AM157" i="30"/>
  <c r="AO157" i="30"/>
  <c r="AG157" i="30"/>
  <c r="AP157" i="30"/>
  <c r="AL157" i="30"/>
  <c r="Z157" i="30"/>
  <c r="AO156" i="30"/>
  <c r="AG156" i="30"/>
  <c r="AN156" i="30"/>
  <c r="AJ156" i="30"/>
  <c r="AK156" i="30" s="1"/>
  <c r="AB156" i="30"/>
  <c r="AP156" i="30"/>
  <c r="AR156" i="30"/>
  <c r="AM156" i="30"/>
  <c r="AL156" i="30"/>
  <c r="AR158" i="30"/>
  <c r="AM158" i="30"/>
  <c r="AP158" i="30"/>
  <c r="AL158" i="30"/>
  <c r="Z158" i="30"/>
  <c r="AN158" i="30"/>
  <c r="AJ158" i="30"/>
  <c r="AK158" i="30" s="1"/>
  <c r="AB158" i="30"/>
  <c r="AO158" i="30"/>
  <c r="AG158" i="30"/>
  <c r="AN161" i="30"/>
  <c r="AJ161" i="30"/>
  <c r="AK161" i="30" s="1"/>
  <c r="AB161" i="30"/>
  <c r="AR161" i="30"/>
  <c r="AM161" i="30"/>
  <c r="AO161" i="30"/>
  <c r="AG161" i="30"/>
  <c r="AP161" i="30"/>
  <c r="AL161" i="30"/>
  <c r="Z161" i="30"/>
  <c r="Z152" i="30"/>
  <c r="AP152" i="30"/>
  <c r="AO160" i="30"/>
  <c r="AG160" i="30"/>
  <c r="AN160" i="30"/>
  <c r="AJ160" i="30"/>
  <c r="AK160" i="30" s="1"/>
  <c r="AB160" i="30"/>
  <c r="AP160" i="30"/>
  <c r="Z160" i="30"/>
  <c r="AR160" i="30"/>
  <c r="AM160" i="30"/>
  <c r="AL160" i="30"/>
  <c r="AM151" i="30"/>
  <c r="Z151" i="30"/>
  <c r="AP151" i="30"/>
  <c r="AP155" i="30"/>
  <c r="AL155" i="30"/>
  <c r="Z155" i="30"/>
  <c r="AO155" i="30"/>
  <c r="AG155" i="30"/>
  <c r="AN155" i="30"/>
  <c r="AJ155" i="30"/>
  <c r="AK155" i="30" s="1"/>
  <c r="AB155" i="30"/>
  <c r="AM155" i="30"/>
  <c r="AR162" i="30"/>
  <c r="AM162" i="30"/>
  <c r="AP162" i="30"/>
  <c r="AL162" i="30"/>
  <c r="Z162" i="30"/>
  <c r="AJ162" i="30"/>
  <c r="AK162" i="30" s="1"/>
  <c r="AO162" i="30"/>
  <c r="AG162" i="30"/>
  <c r="AN162" i="30"/>
  <c r="AB162" i="30"/>
  <c r="AI161" i="30" l="1"/>
  <c r="AT161" i="30" s="1"/>
  <c r="AH161" i="30"/>
  <c r="AF161" i="30"/>
  <c r="D161" i="30"/>
  <c r="AE161" i="30"/>
  <c r="AA161" i="30"/>
  <c r="AD161" i="30"/>
  <c r="AI156" i="30"/>
  <c r="AT156" i="30" s="1"/>
  <c r="AH156" i="30"/>
  <c r="AF160" i="30"/>
  <c r="D160" i="30"/>
  <c r="AE160" i="30"/>
  <c r="AA160" i="30"/>
  <c r="AD160" i="30"/>
  <c r="AE154" i="30"/>
  <c r="AA154" i="30"/>
  <c r="AD154" i="30"/>
  <c r="AF154" i="30"/>
  <c r="D154" i="30"/>
  <c r="AD159" i="30"/>
  <c r="AA159" i="30"/>
  <c r="AF159" i="30"/>
  <c r="D159" i="30"/>
  <c r="AE159" i="30"/>
  <c r="AI162" i="30"/>
  <c r="AH162" i="30"/>
  <c r="AH155" i="30"/>
  <c r="AI155" i="30"/>
  <c r="AT155" i="30" s="1"/>
  <c r="AH160" i="30"/>
  <c r="AI160" i="30"/>
  <c r="AT160" i="30" s="1"/>
  <c r="AE158" i="30"/>
  <c r="AA158" i="30"/>
  <c r="AD158" i="30"/>
  <c r="D158" i="30"/>
  <c r="AF158" i="30"/>
  <c r="AF156" i="30"/>
  <c r="D156" i="30"/>
  <c r="AE156" i="30"/>
  <c r="AA156" i="30"/>
  <c r="AD156" i="30"/>
  <c r="AH159" i="30"/>
  <c r="AI159" i="30"/>
  <c r="AT159" i="30" s="1"/>
  <c r="AF152" i="30"/>
  <c r="D152" i="30"/>
  <c r="AE152" i="30"/>
  <c r="AA152" i="30"/>
  <c r="AD152" i="30"/>
  <c r="AF153" i="30"/>
  <c r="D153" i="30"/>
  <c r="AE153" i="30"/>
  <c r="AA153" i="30"/>
  <c r="AD153" i="30"/>
  <c r="AD155" i="30"/>
  <c r="AF155" i="30"/>
  <c r="D155" i="30"/>
  <c r="AE155" i="30"/>
  <c r="AA155" i="30"/>
  <c r="AE162" i="30"/>
  <c r="AA162" i="30"/>
  <c r="AD162" i="30"/>
  <c r="D162" i="30"/>
  <c r="AF162" i="30"/>
  <c r="AI158" i="30"/>
  <c r="AT158" i="30" s="1"/>
  <c r="AH158" i="30"/>
  <c r="AI157" i="30"/>
  <c r="AT157" i="30" s="1"/>
  <c r="AH157" i="30"/>
  <c r="AF157" i="30"/>
  <c r="D157" i="30"/>
  <c r="AE157" i="30"/>
  <c r="AA157" i="30"/>
  <c r="AD157" i="30"/>
  <c r="AF151" i="30"/>
  <c r="D151" i="30"/>
  <c r="AE151" i="30"/>
  <c r="AD151" i="30"/>
  <c r="AA151" i="30"/>
  <c r="Y143" i="30" l="1"/>
  <c r="AC143" i="30" s="1"/>
  <c r="AQ143" i="30" s="1"/>
  <c r="Z143" i="30" l="1"/>
  <c r="AB143" i="30"/>
  <c r="AD143" i="30" s="1"/>
  <c r="AG143" i="30"/>
  <c r="AH143" i="30" s="1"/>
  <c r="AI143" i="30" l="1"/>
  <c r="AF143" i="30"/>
  <c r="AA143" i="30"/>
  <c r="AE143" i="30"/>
  <c r="Y687" i="30" l="1"/>
  <c r="AC687" i="30" s="1"/>
  <c r="AQ687" i="30" s="1"/>
  <c r="Y686" i="30"/>
  <c r="AC686" i="30" s="1"/>
  <c r="AQ686" i="30" s="1"/>
  <c r="Y685" i="30"/>
  <c r="AC685" i="30" s="1"/>
  <c r="AQ685" i="30" s="1"/>
  <c r="Y684" i="30"/>
  <c r="AC684" i="30" s="1"/>
  <c r="AQ684" i="30" s="1"/>
  <c r="AR686" i="30" l="1"/>
  <c r="AM686" i="30"/>
  <c r="AJ686" i="30"/>
  <c r="AK686" i="30" s="1"/>
  <c r="AP686" i="30"/>
  <c r="AL686" i="30"/>
  <c r="Z686" i="30"/>
  <c r="AN686" i="30"/>
  <c r="AO686" i="30"/>
  <c r="AG686" i="30"/>
  <c r="AB686" i="30"/>
  <c r="AN687" i="30"/>
  <c r="AJ687" i="30"/>
  <c r="AK687" i="30" s="1"/>
  <c r="AB687" i="30"/>
  <c r="AR687" i="30"/>
  <c r="AM687" i="30"/>
  <c r="AP687" i="30"/>
  <c r="AL687" i="30"/>
  <c r="Z687" i="30"/>
  <c r="AO687" i="30"/>
  <c r="AG687" i="30"/>
  <c r="AO684" i="30"/>
  <c r="AG684" i="30"/>
  <c r="AN684" i="30"/>
  <c r="AJ684" i="30"/>
  <c r="AK684" i="30" s="1"/>
  <c r="AB684" i="30"/>
  <c r="AP684" i="30"/>
  <c r="Z684" i="30"/>
  <c r="AR684" i="30"/>
  <c r="AM684" i="30"/>
  <c r="AL684" i="30"/>
  <c r="AN685" i="30"/>
  <c r="AJ685" i="30"/>
  <c r="AK685" i="30" s="1"/>
  <c r="AB685" i="30"/>
  <c r="AR685" i="30"/>
  <c r="AM685" i="30"/>
  <c r="AP685" i="30"/>
  <c r="AL685" i="30"/>
  <c r="Z685" i="30"/>
  <c r="AO685" i="30"/>
  <c r="AG685" i="30"/>
  <c r="AE686" i="30" l="1"/>
  <c r="AA686" i="30"/>
  <c r="AD686" i="30"/>
  <c r="AF686" i="30"/>
  <c r="D686" i="30"/>
  <c r="AI687" i="30"/>
  <c r="AT687" i="30" s="1"/>
  <c r="AH687" i="30"/>
  <c r="AF687" i="30"/>
  <c r="D687" i="30"/>
  <c r="AE687" i="30"/>
  <c r="AA687" i="30"/>
  <c r="AD687" i="30"/>
  <c r="AI686" i="30"/>
  <c r="AT686" i="30" s="1"/>
  <c r="AH686" i="30"/>
  <c r="AI685" i="30"/>
  <c r="AT685" i="30" s="1"/>
  <c r="AH685" i="30"/>
  <c r="AH684" i="30"/>
  <c r="AI684" i="30"/>
  <c r="AT684" i="30" s="1"/>
  <c r="AF685" i="30"/>
  <c r="D685" i="30"/>
  <c r="AE685" i="30"/>
  <c r="AA685" i="30"/>
  <c r="AD685" i="30"/>
  <c r="AF684" i="30"/>
  <c r="D684" i="30"/>
  <c r="AE684" i="30"/>
  <c r="AA684" i="30"/>
  <c r="AD684" i="30"/>
  <c r="Y350" i="30" l="1"/>
  <c r="AC350" i="30" s="1"/>
  <c r="AQ350" i="30" s="1"/>
  <c r="F350" i="30"/>
  <c r="Y349" i="30"/>
  <c r="AC349" i="30" s="1"/>
  <c r="AQ349" i="30" s="1"/>
  <c r="Y348" i="30"/>
  <c r="AC348" i="30" s="1"/>
  <c r="AQ348" i="30" s="1"/>
  <c r="Y347" i="30"/>
  <c r="AC347" i="30" s="1"/>
  <c r="AQ347" i="30" s="1"/>
  <c r="Y346" i="30"/>
  <c r="AC346" i="30" s="1"/>
  <c r="AQ346" i="30" s="1"/>
  <c r="Y345" i="30"/>
  <c r="AC345" i="30" s="1"/>
  <c r="AQ345" i="30" s="1"/>
  <c r="Y344" i="30"/>
  <c r="AC344" i="30" s="1"/>
  <c r="AQ344" i="30" s="1"/>
  <c r="F344" i="30"/>
  <c r="Y343" i="30"/>
  <c r="AC343" i="30" s="1"/>
  <c r="AQ343" i="30" s="1"/>
  <c r="F343" i="30"/>
  <c r="Y342" i="30"/>
  <c r="AC342" i="30" s="1"/>
  <c r="AQ342" i="30" s="1"/>
  <c r="F342" i="30"/>
  <c r="Y341" i="30"/>
  <c r="AC341" i="30" s="1"/>
  <c r="AQ341" i="30" s="1"/>
  <c r="F341" i="30"/>
  <c r="Y340" i="30"/>
  <c r="AC340" i="30" s="1"/>
  <c r="AQ340" i="30" s="1"/>
  <c r="F340" i="30"/>
  <c r="Y339" i="30"/>
  <c r="AC339" i="30" s="1"/>
  <c r="AQ339" i="30" s="1"/>
  <c r="F339" i="30"/>
  <c r="AP347" i="30" l="1"/>
  <c r="AL347" i="30"/>
  <c r="Z347" i="30"/>
  <c r="AO347" i="30"/>
  <c r="AG347" i="30"/>
  <c r="AN347" i="30"/>
  <c r="AJ347" i="30"/>
  <c r="AK347" i="30" s="1"/>
  <c r="AB347" i="30"/>
  <c r="AR347" i="30"/>
  <c r="AM347" i="30"/>
  <c r="AO348" i="30"/>
  <c r="AG348" i="30"/>
  <c r="AN348" i="30"/>
  <c r="AJ348" i="30"/>
  <c r="AK348" i="30" s="1"/>
  <c r="AB348" i="30"/>
  <c r="AR348" i="30"/>
  <c r="AM348" i="30"/>
  <c r="AP348" i="30"/>
  <c r="AL348" i="30"/>
  <c r="Z348" i="30"/>
  <c r="AR346" i="30"/>
  <c r="AM346" i="30"/>
  <c r="AP346" i="30"/>
  <c r="AL346" i="30"/>
  <c r="Z346" i="30"/>
  <c r="AO346" i="30"/>
  <c r="AG346" i="30"/>
  <c r="AN346" i="30"/>
  <c r="AJ346" i="30"/>
  <c r="AK346" i="30" s="1"/>
  <c r="AB346" i="30"/>
  <c r="AN349" i="30"/>
  <c r="AJ349" i="30"/>
  <c r="AK349" i="30" s="1"/>
  <c r="AB349" i="30"/>
  <c r="AR349" i="30"/>
  <c r="AM349" i="30"/>
  <c r="AP349" i="30"/>
  <c r="AL349" i="30"/>
  <c r="Z349" i="30"/>
  <c r="AO349" i="30"/>
  <c r="AG349" i="30"/>
  <c r="AR342" i="30"/>
  <c r="AM342" i="30"/>
  <c r="AP342" i="30"/>
  <c r="AL342" i="30"/>
  <c r="Z342" i="30"/>
  <c r="AO342" i="30"/>
  <c r="AG342" i="30"/>
  <c r="AH342" i="30" s="1"/>
  <c r="AI342" i="30" s="1"/>
  <c r="AT342" i="30" s="1"/>
  <c r="AN342" i="30"/>
  <c r="AJ342" i="30"/>
  <c r="AK342" i="30" s="1"/>
  <c r="AB342" i="30"/>
  <c r="AN345" i="30"/>
  <c r="AJ345" i="30"/>
  <c r="AK345" i="30" s="1"/>
  <c r="AB345" i="30"/>
  <c r="AR345" i="30"/>
  <c r="AM345" i="30"/>
  <c r="AP345" i="30"/>
  <c r="AL345" i="30"/>
  <c r="Z345" i="30"/>
  <c r="AO345" i="30"/>
  <c r="AG345" i="30"/>
  <c r="AP339" i="30"/>
  <c r="AL339" i="30"/>
  <c r="Z339" i="30"/>
  <c r="AO339" i="30"/>
  <c r="AG339" i="30"/>
  <c r="AH339" i="30" s="1"/>
  <c r="AI339" i="30" s="1"/>
  <c r="AT339" i="30" s="1"/>
  <c r="AN339" i="30"/>
  <c r="AJ339" i="30"/>
  <c r="AK339" i="30" s="1"/>
  <c r="AB339" i="30"/>
  <c r="AR339" i="30"/>
  <c r="AM339" i="30"/>
  <c r="AO340" i="30"/>
  <c r="AG340" i="30"/>
  <c r="AH340" i="30" s="1"/>
  <c r="AI340" i="30" s="1"/>
  <c r="AT340" i="30" s="1"/>
  <c r="AN340" i="30"/>
  <c r="AJ340" i="30"/>
  <c r="AK340" i="30" s="1"/>
  <c r="AB340" i="30"/>
  <c r="AR340" i="30"/>
  <c r="AM340" i="30"/>
  <c r="AP340" i="30"/>
  <c r="AL340" i="30"/>
  <c r="Z340" i="30"/>
  <c r="AN341" i="30"/>
  <c r="AJ341" i="30"/>
  <c r="AK341" i="30" s="1"/>
  <c r="AB341" i="30"/>
  <c r="AR341" i="30"/>
  <c r="AM341" i="30"/>
  <c r="AP341" i="30"/>
  <c r="AL341" i="30"/>
  <c r="Z341" i="30"/>
  <c r="AO341" i="30"/>
  <c r="AG341" i="30"/>
  <c r="AH341" i="30" s="1"/>
  <c r="AI341" i="30" s="1"/>
  <c r="AT341" i="30" s="1"/>
  <c r="AP343" i="30"/>
  <c r="AL343" i="30"/>
  <c r="Z343" i="30"/>
  <c r="AO343" i="30"/>
  <c r="AG343" i="30"/>
  <c r="AN343" i="30"/>
  <c r="AJ343" i="30"/>
  <c r="AK343" i="30" s="1"/>
  <c r="AB343" i="30"/>
  <c r="AR343" i="30"/>
  <c r="AM343" i="30"/>
  <c r="AO344" i="30"/>
  <c r="AG344" i="30"/>
  <c r="AN344" i="30"/>
  <c r="AJ344" i="30"/>
  <c r="AK344" i="30" s="1"/>
  <c r="AB344" i="30"/>
  <c r="AR344" i="30"/>
  <c r="AM344" i="30"/>
  <c r="AP344" i="30"/>
  <c r="AL344" i="30"/>
  <c r="Z344" i="30"/>
  <c r="AR350" i="30"/>
  <c r="AM350" i="30"/>
  <c r="AP350" i="30"/>
  <c r="AL350" i="30"/>
  <c r="Z350" i="30"/>
  <c r="AO350" i="30"/>
  <c r="AG350" i="30"/>
  <c r="AH350" i="30" s="1"/>
  <c r="AI350" i="30" s="1"/>
  <c r="AN350" i="30"/>
  <c r="AJ350" i="30"/>
  <c r="AK350" i="30" s="1"/>
  <c r="AB350" i="30"/>
  <c r="AD347" i="30" l="1"/>
  <c r="AF347" i="30"/>
  <c r="D347" i="30"/>
  <c r="AE347" i="30"/>
  <c r="AA347" i="30"/>
  <c r="AH343" i="30"/>
  <c r="AI343" i="30"/>
  <c r="AT343" i="30" s="1"/>
  <c r="AF341" i="30"/>
  <c r="D341" i="30"/>
  <c r="AE341" i="30"/>
  <c r="AA341" i="30"/>
  <c r="AD341" i="30"/>
  <c r="AF340" i="30"/>
  <c r="D340" i="30"/>
  <c r="AE340" i="30"/>
  <c r="AA340" i="30"/>
  <c r="AD340" i="30"/>
  <c r="AI346" i="30"/>
  <c r="AT346" i="30" s="1"/>
  <c r="AH346" i="30"/>
  <c r="AF348" i="30"/>
  <c r="D348" i="30"/>
  <c r="AE348" i="30"/>
  <c r="AA348" i="30"/>
  <c r="AD348" i="30"/>
  <c r="AD339" i="30"/>
  <c r="AA339" i="30"/>
  <c r="AF339" i="30"/>
  <c r="D339" i="30"/>
  <c r="AE339" i="30"/>
  <c r="AI348" i="30"/>
  <c r="AT348" i="30" s="1"/>
  <c r="AH348" i="30"/>
  <c r="AI344" i="30"/>
  <c r="AT344" i="30" s="1"/>
  <c r="AH344" i="30"/>
  <c r="AD343" i="30"/>
  <c r="AF343" i="30"/>
  <c r="D343" i="30"/>
  <c r="AE343" i="30"/>
  <c r="AA343" i="30"/>
  <c r="AE342" i="30"/>
  <c r="AA342" i="30"/>
  <c r="AD342" i="30"/>
  <c r="AF342" i="30"/>
  <c r="D342" i="30"/>
  <c r="AE346" i="30"/>
  <c r="AA346" i="30"/>
  <c r="AD346" i="30"/>
  <c r="AF346" i="30"/>
  <c r="D346" i="30"/>
  <c r="AE350" i="30"/>
  <c r="AA350" i="30"/>
  <c r="AD350" i="30"/>
  <c r="AF350" i="30"/>
  <c r="D350" i="30"/>
  <c r="AI345" i="30"/>
  <c r="AT345" i="30" s="1"/>
  <c r="AH345" i="30"/>
  <c r="AI349" i="30"/>
  <c r="AT349" i="30" s="1"/>
  <c r="AH349" i="30"/>
  <c r="AF344" i="30"/>
  <c r="D344" i="30"/>
  <c r="AE344" i="30"/>
  <c r="AA344" i="30"/>
  <c r="AD344" i="30"/>
  <c r="AF345" i="30"/>
  <c r="D345" i="30"/>
  <c r="AE345" i="30"/>
  <c r="AA345" i="30"/>
  <c r="AD345" i="30"/>
  <c r="AF349" i="30"/>
  <c r="D349" i="30"/>
  <c r="AE349" i="30"/>
  <c r="AA349" i="30"/>
  <c r="AD349" i="30"/>
  <c r="AH347" i="30"/>
  <c r="AI347" i="30"/>
  <c r="AT347" i="30" s="1"/>
  <c r="Y1049" i="30" l="1"/>
  <c r="AC1049" i="30" s="1"/>
  <c r="AQ1049" i="30" s="1"/>
  <c r="F1049" i="30"/>
  <c r="Y1048" i="30"/>
  <c r="AC1048" i="30" s="1"/>
  <c r="AQ1048" i="30" s="1"/>
  <c r="Y1047" i="30"/>
  <c r="AC1047" i="30" s="1"/>
  <c r="AQ1047" i="30" s="1"/>
  <c r="Y1046" i="30"/>
  <c r="AC1046" i="30" s="1"/>
  <c r="AQ1046" i="30" s="1"/>
  <c r="Y1045" i="30"/>
  <c r="AC1045" i="30" s="1"/>
  <c r="AQ1045" i="30" s="1"/>
  <c r="Y1044" i="30"/>
  <c r="AC1044" i="30" s="1"/>
  <c r="AQ1044" i="30" s="1"/>
  <c r="Y1043" i="30"/>
  <c r="AC1043" i="30" s="1"/>
  <c r="F1043" i="30"/>
  <c r="Y1042" i="30"/>
  <c r="AC1042" i="30" s="1"/>
  <c r="F1042" i="30"/>
  <c r="Y1041" i="30"/>
  <c r="AC1041" i="30" s="1"/>
  <c r="F1041" i="30"/>
  <c r="Y1040" i="30"/>
  <c r="AC1040" i="30" s="1"/>
  <c r="F1040" i="30"/>
  <c r="Y1039" i="30"/>
  <c r="AC1039" i="30" s="1"/>
  <c r="AQ1039" i="30" s="1"/>
  <c r="F1039" i="30"/>
  <c r="Y1038" i="30"/>
  <c r="AC1038" i="30" s="1"/>
  <c r="AQ1038" i="30" s="1"/>
  <c r="F1038" i="30"/>
  <c r="AR1042" i="30" l="1"/>
  <c r="AQ1042" i="30"/>
  <c r="Z1043" i="30"/>
  <c r="AQ1043" i="30"/>
  <c r="AJ1041" i="30"/>
  <c r="AK1041" i="30" s="1"/>
  <c r="AQ1041" i="30"/>
  <c r="AG1040" i="30"/>
  <c r="AH1040" i="30" s="1"/>
  <c r="AI1040" i="30" s="1"/>
  <c r="AT1040" i="30" s="1"/>
  <c r="AQ1040" i="30"/>
  <c r="AB1041" i="30"/>
  <c r="AD1041" i="30" s="1"/>
  <c r="AR1045" i="30"/>
  <c r="AM1045" i="30"/>
  <c r="AP1045" i="30"/>
  <c r="AL1045" i="30"/>
  <c r="Z1045" i="30"/>
  <c r="AO1045" i="30"/>
  <c r="AG1045" i="30"/>
  <c r="AN1045" i="30"/>
  <c r="AJ1045" i="30"/>
  <c r="AK1045" i="30" s="1"/>
  <c r="AB1045" i="30"/>
  <c r="AN1048" i="30"/>
  <c r="AJ1048" i="30"/>
  <c r="AK1048" i="30" s="1"/>
  <c r="AB1048" i="30"/>
  <c r="AR1048" i="30"/>
  <c r="AM1048" i="30"/>
  <c r="AP1048" i="30"/>
  <c r="AL1048" i="30"/>
  <c r="Z1048" i="30"/>
  <c r="AO1048" i="30"/>
  <c r="AG1048" i="30"/>
  <c r="AM1042" i="30"/>
  <c r="AO1047" i="30"/>
  <c r="AG1047" i="30"/>
  <c r="AP1047" i="30"/>
  <c r="Z1047" i="30"/>
  <c r="AN1047" i="30"/>
  <c r="AJ1047" i="30"/>
  <c r="AK1047" i="30" s="1"/>
  <c r="AB1047" i="30"/>
  <c r="AL1047" i="30"/>
  <c r="AR1047" i="30"/>
  <c r="AM1047" i="30"/>
  <c r="AO1039" i="30"/>
  <c r="AG1039" i="30"/>
  <c r="AH1039" i="30" s="1"/>
  <c r="AI1039" i="30" s="1"/>
  <c r="AT1039" i="30" s="1"/>
  <c r="AN1039" i="30"/>
  <c r="AJ1039" i="30"/>
  <c r="AK1039" i="30" s="1"/>
  <c r="AB1039" i="30"/>
  <c r="AR1039" i="30"/>
  <c r="AM1039" i="30"/>
  <c r="AO1043" i="30"/>
  <c r="AG1043" i="30"/>
  <c r="AN1043" i="30"/>
  <c r="AJ1043" i="30"/>
  <c r="AK1043" i="30" s="1"/>
  <c r="AB1043" i="30"/>
  <c r="AR1043" i="30"/>
  <c r="AM1043" i="30"/>
  <c r="AL1043" i="30"/>
  <c r="AN1044" i="30"/>
  <c r="AJ1044" i="30"/>
  <c r="AK1044" i="30" s="1"/>
  <c r="AB1044" i="30"/>
  <c r="AR1044" i="30"/>
  <c r="AM1044" i="30"/>
  <c r="AG1044" i="30"/>
  <c r="AP1044" i="30"/>
  <c r="AL1044" i="30"/>
  <c r="Z1044" i="30"/>
  <c r="AO1044" i="30"/>
  <c r="AN1040" i="30"/>
  <c r="AJ1040" i="30"/>
  <c r="AK1040" i="30" s="1"/>
  <c r="AB1040" i="30"/>
  <c r="AR1040" i="30"/>
  <c r="AM1040" i="30"/>
  <c r="AP1040" i="30"/>
  <c r="AL1040" i="30"/>
  <c r="Z1040" i="30"/>
  <c r="AP1042" i="30"/>
  <c r="AL1042" i="30"/>
  <c r="Z1042" i="30"/>
  <c r="AO1042" i="30"/>
  <c r="AG1042" i="30"/>
  <c r="AN1042" i="30"/>
  <c r="AJ1042" i="30"/>
  <c r="AK1042" i="30" s="1"/>
  <c r="AB1042" i="30"/>
  <c r="AP1046" i="30"/>
  <c r="AL1046" i="30"/>
  <c r="Z1046" i="30"/>
  <c r="AM1046" i="30"/>
  <c r="AO1046" i="30"/>
  <c r="AG1046" i="30"/>
  <c r="AN1046" i="30"/>
  <c r="AJ1046" i="30"/>
  <c r="AK1046" i="30" s="1"/>
  <c r="AB1046" i="30"/>
  <c r="AR1046" i="30"/>
  <c r="AP1038" i="30"/>
  <c r="AL1038" i="30"/>
  <c r="Z1038" i="30"/>
  <c r="AO1038" i="30"/>
  <c r="AG1038" i="30"/>
  <c r="AH1038" i="30" s="1"/>
  <c r="AI1038" i="30" s="1"/>
  <c r="AT1038" i="30" s="1"/>
  <c r="AN1038" i="30"/>
  <c r="AJ1038" i="30"/>
  <c r="AK1038" i="30" s="1"/>
  <c r="AB1038" i="30"/>
  <c r="AM1038" i="30"/>
  <c r="AL1039" i="30"/>
  <c r="AR1038" i="30"/>
  <c r="Z1039" i="30"/>
  <c r="AP1039" i="30"/>
  <c r="AO1040" i="30"/>
  <c r="AR1041" i="30"/>
  <c r="AM1041" i="30"/>
  <c r="AP1041" i="30"/>
  <c r="AL1041" i="30"/>
  <c r="Z1041" i="30"/>
  <c r="AO1041" i="30"/>
  <c r="AG1041" i="30"/>
  <c r="AH1041" i="30" s="1"/>
  <c r="AI1041" i="30" s="1"/>
  <c r="AT1041" i="30" s="1"/>
  <c r="AN1041" i="30"/>
  <c r="AP1043" i="30"/>
  <c r="AR1049" i="30"/>
  <c r="AM1049" i="30"/>
  <c r="AP1049" i="30"/>
  <c r="AL1049" i="30"/>
  <c r="Z1049" i="30"/>
  <c r="AO1049" i="30"/>
  <c r="AG1049" i="30"/>
  <c r="AH1049" i="30" s="1"/>
  <c r="AI1049" i="30" s="1"/>
  <c r="AN1049" i="30"/>
  <c r="AJ1049" i="30"/>
  <c r="AK1049" i="30" s="1"/>
  <c r="AB1049" i="30"/>
  <c r="AF1041" i="30" l="1"/>
  <c r="D1041" i="30"/>
  <c r="AA1041" i="30"/>
  <c r="AE1041" i="30"/>
  <c r="AD1046" i="30"/>
  <c r="AE1046" i="30"/>
  <c r="AF1046" i="30"/>
  <c r="D1046" i="30"/>
  <c r="AA1046" i="30"/>
  <c r="AH1042" i="30"/>
  <c r="AI1042" i="30"/>
  <c r="AT1042" i="30" s="1"/>
  <c r="AF1040" i="30"/>
  <c r="D1040" i="30"/>
  <c r="AE1040" i="30"/>
  <c r="AA1040" i="30"/>
  <c r="AD1040" i="30"/>
  <c r="AF1043" i="30"/>
  <c r="D1043" i="30"/>
  <c r="AE1043" i="30"/>
  <c r="AA1043" i="30"/>
  <c r="AD1043" i="30"/>
  <c r="AF1048" i="30"/>
  <c r="D1048" i="30"/>
  <c r="AE1048" i="30"/>
  <c r="AA1048" i="30"/>
  <c r="AD1048" i="30"/>
  <c r="AD1042" i="30"/>
  <c r="AF1042" i="30"/>
  <c r="D1042" i="30"/>
  <c r="AE1042" i="30"/>
  <c r="AA1042" i="30"/>
  <c r="AF1039" i="30"/>
  <c r="D1039" i="30"/>
  <c r="AE1039" i="30"/>
  <c r="AA1039" i="30"/>
  <c r="AD1039" i="30"/>
  <c r="AF1047" i="30"/>
  <c r="D1047" i="30"/>
  <c r="AE1047" i="30"/>
  <c r="AA1047" i="30"/>
  <c r="AD1047" i="30"/>
  <c r="AI1048" i="30"/>
  <c r="AT1048" i="30" s="1"/>
  <c r="AH1048" i="30"/>
  <c r="AE1049" i="30"/>
  <c r="AA1049" i="30"/>
  <c r="AD1049" i="30"/>
  <c r="D1049" i="30"/>
  <c r="AF1049" i="30"/>
  <c r="AF1044" i="30"/>
  <c r="D1044" i="30"/>
  <c r="AE1044" i="30"/>
  <c r="AA1044" i="30"/>
  <c r="AD1044" i="30"/>
  <c r="AH1047" i="30"/>
  <c r="AI1047" i="30"/>
  <c r="AT1047" i="30" s="1"/>
  <c r="AI1045" i="30"/>
  <c r="AT1045" i="30" s="1"/>
  <c r="AH1045" i="30"/>
  <c r="AD1038" i="30"/>
  <c r="AF1038" i="30"/>
  <c r="D1038" i="30"/>
  <c r="AA1038" i="30"/>
  <c r="AE1038" i="30"/>
  <c r="AH1046" i="30"/>
  <c r="AI1046" i="30"/>
  <c r="AT1046" i="30" s="1"/>
  <c r="AI1044" i="30"/>
  <c r="AT1044" i="30" s="1"/>
  <c r="AH1044" i="30"/>
  <c r="AI1043" i="30"/>
  <c r="AT1043" i="30" s="1"/>
  <c r="AH1043" i="30"/>
  <c r="AE1045" i="30"/>
  <c r="AA1045" i="30"/>
  <c r="AD1045" i="30"/>
  <c r="AF1045" i="30"/>
  <c r="D1045" i="30"/>
  <c r="F1033" i="30" l="1"/>
  <c r="AR1030" i="30"/>
  <c r="Y1029" i="30"/>
  <c r="AC1029" i="30" s="1"/>
  <c r="Y1028" i="30"/>
  <c r="AC1028" i="30" s="1"/>
  <c r="Y1027" i="30"/>
  <c r="AC1027" i="30" s="1"/>
  <c r="F1027" i="30"/>
  <c r="Y1026" i="30"/>
  <c r="AC1026" i="30" s="1"/>
  <c r="F1026" i="30"/>
  <c r="Y1025" i="30"/>
  <c r="AC1025" i="30" s="1"/>
  <c r="F1025" i="30"/>
  <c r="Y1024" i="30"/>
  <c r="AC1024" i="30" s="1"/>
  <c r="AQ1024" i="30" s="1"/>
  <c r="F1024" i="30"/>
  <c r="Y1023" i="30"/>
  <c r="AC1023" i="30" s="1"/>
  <c r="F1023" i="30"/>
  <c r="Y1022" i="30"/>
  <c r="AC1022" i="30" s="1"/>
  <c r="F1022" i="30"/>
  <c r="AJ1029" i="30" l="1"/>
  <c r="AK1029" i="30" s="1"/>
  <c r="AQ1029" i="30"/>
  <c r="Z1023" i="30"/>
  <c r="AQ1023" i="30"/>
  <c r="AR1026" i="30"/>
  <c r="AQ1026" i="30"/>
  <c r="AP1027" i="30"/>
  <c r="AQ1027" i="30"/>
  <c r="AR1022" i="30"/>
  <c r="AQ1022" i="30"/>
  <c r="AB1025" i="30"/>
  <c r="D1025" i="30" s="1"/>
  <c r="AQ1025" i="30"/>
  <c r="AG1028" i="30"/>
  <c r="AH1028" i="30" s="1"/>
  <c r="AQ1028" i="30"/>
  <c r="AP1023" i="30"/>
  <c r="AB1029" i="30"/>
  <c r="Z1027" i="30"/>
  <c r="AN1024" i="30"/>
  <c r="AJ1024" i="30"/>
  <c r="AK1024" i="30" s="1"/>
  <c r="AB1024" i="30"/>
  <c r="AR1024" i="30"/>
  <c r="AM1024" i="30"/>
  <c r="AP1024" i="30"/>
  <c r="AL1024" i="30"/>
  <c r="Z1024" i="30"/>
  <c r="AG1024" i="30"/>
  <c r="AH1024" i="30" s="1"/>
  <c r="AI1024" i="30" s="1"/>
  <c r="AT1024" i="30" s="1"/>
  <c r="AO1024" i="30"/>
  <c r="AO1031" i="30"/>
  <c r="AG1031" i="30"/>
  <c r="AN1031" i="30"/>
  <c r="AJ1031" i="30"/>
  <c r="AK1031" i="30" s="1"/>
  <c r="D1031" i="30"/>
  <c r="AR1031" i="30"/>
  <c r="AM1031" i="30"/>
  <c r="AP1031" i="30"/>
  <c r="AL1031" i="30"/>
  <c r="AR1025" i="30"/>
  <c r="AM1025" i="30"/>
  <c r="AP1025" i="30"/>
  <c r="AL1025" i="30"/>
  <c r="Z1025" i="30"/>
  <c r="AO1025" i="30"/>
  <c r="AG1025" i="30"/>
  <c r="AH1025" i="30" s="1"/>
  <c r="AI1025" i="30" s="1"/>
  <c r="AT1025" i="30" s="1"/>
  <c r="AN1025" i="30"/>
  <c r="AN1028" i="30"/>
  <c r="AJ1028" i="30"/>
  <c r="AK1028" i="30" s="1"/>
  <c r="AB1028" i="30"/>
  <c r="D1028" i="30" s="1"/>
  <c r="AR1028" i="30"/>
  <c r="AM1028" i="30"/>
  <c r="AP1028" i="30"/>
  <c r="AL1028" i="30"/>
  <c r="Z1028" i="30"/>
  <c r="AP1030" i="30"/>
  <c r="AL1030" i="30"/>
  <c r="AO1030" i="30"/>
  <c r="AG1030" i="30"/>
  <c r="AN1030" i="30"/>
  <c r="AJ1030" i="30"/>
  <c r="AK1030" i="30" s="1"/>
  <c r="D1030" i="30"/>
  <c r="AM1030" i="30"/>
  <c r="AN1032" i="30"/>
  <c r="AJ1032" i="30"/>
  <c r="AK1032" i="30" s="1"/>
  <c r="D1032" i="30"/>
  <c r="AR1032" i="30"/>
  <c r="AM1032" i="30"/>
  <c r="AO1032" i="30"/>
  <c r="AP1032" i="30"/>
  <c r="AL1032" i="30"/>
  <c r="AG1032" i="30"/>
  <c r="AP1022" i="30"/>
  <c r="AL1022" i="30"/>
  <c r="Z1022" i="30"/>
  <c r="AO1022" i="30"/>
  <c r="AG1022" i="30"/>
  <c r="AH1022" i="30" s="1"/>
  <c r="AI1022" i="30" s="1"/>
  <c r="AT1022" i="30" s="1"/>
  <c r="AN1022" i="30"/>
  <c r="AJ1022" i="30"/>
  <c r="AK1022" i="30" s="1"/>
  <c r="AB1022" i="30"/>
  <c r="AM1022" i="30"/>
  <c r="AP1026" i="30"/>
  <c r="AL1026" i="30"/>
  <c r="Z1026" i="30"/>
  <c r="AO1026" i="30"/>
  <c r="AG1026" i="30"/>
  <c r="AN1026" i="30"/>
  <c r="AJ1026" i="30"/>
  <c r="AK1026" i="30" s="1"/>
  <c r="AB1026" i="30"/>
  <c r="D1026" i="30" s="1"/>
  <c r="AM1026" i="30"/>
  <c r="AR1029" i="30"/>
  <c r="AM1029" i="30"/>
  <c r="AP1029" i="30"/>
  <c r="AL1029" i="30"/>
  <c r="Z1029" i="30"/>
  <c r="AO1029" i="30"/>
  <c r="AG1029" i="30"/>
  <c r="AN1029" i="30"/>
  <c r="AO1023" i="30"/>
  <c r="AG1023" i="30"/>
  <c r="AH1023" i="30" s="1"/>
  <c r="AI1023" i="30" s="1"/>
  <c r="AT1023" i="30" s="1"/>
  <c r="AN1023" i="30"/>
  <c r="AJ1023" i="30"/>
  <c r="AK1023" i="30" s="1"/>
  <c r="AB1023" i="30"/>
  <c r="AR1023" i="30"/>
  <c r="AM1023" i="30"/>
  <c r="AL1023" i="30"/>
  <c r="AJ1025" i="30"/>
  <c r="AK1025" i="30" s="1"/>
  <c r="AO1027" i="30"/>
  <c r="AG1027" i="30"/>
  <c r="AN1027" i="30"/>
  <c r="AJ1027" i="30"/>
  <c r="AK1027" i="30" s="1"/>
  <c r="AB1027" i="30"/>
  <c r="D1027" i="30" s="1"/>
  <c r="AR1027" i="30"/>
  <c r="AM1027" i="30"/>
  <c r="AL1027" i="30"/>
  <c r="AO1028" i="30"/>
  <c r="AR1033" i="30"/>
  <c r="AM1033" i="30"/>
  <c r="AP1033" i="30"/>
  <c r="AL1033" i="30"/>
  <c r="AJ1033" i="30"/>
  <c r="AK1033" i="30" s="1"/>
  <c r="D1033" i="30"/>
  <c r="AO1033" i="30"/>
  <c r="AG1033" i="30"/>
  <c r="AH1033" i="30" s="1"/>
  <c r="AI1033" i="30" s="1"/>
  <c r="AT1033" i="30" s="1"/>
  <c r="AN1033" i="30"/>
  <c r="Y337" i="30"/>
  <c r="AC337" i="30" s="1"/>
  <c r="AQ337" i="30" s="1"/>
  <c r="Y336" i="30"/>
  <c r="AC336" i="30" s="1"/>
  <c r="AQ336" i="30" s="1"/>
  <c r="Y338" i="30"/>
  <c r="AC338" i="30" s="1"/>
  <c r="AQ338" i="30" s="1"/>
  <c r="F338" i="30"/>
  <c r="Y335" i="30"/>
  <c r="AC335" i="30" s="1"/>
  <c r="AQ335" i="30" s="1"/>
  <c r="Y334" i="30"/>
  <c r="AC334" i="30" s="1"/>
  <c r="AQ334" i="30" s="1"/>
  <c r="Y333" i="30"/>
  <c r="AC333" i="30" s="1"/>
  <c r="AQ333" i="30" s="1"/>
  <c r="Y332" i="30"/>
  <c r="AC332" i="30" s="1"/>
  <c r="AQ332" i="30" s="1"/>
  <c r="F332" i="30"/>
  <c r="Y331" i="30"/>
  <c r="AC331" i="30" s="1"/>
  <c r="AQ331" i="30" s="1"/>
  <c r="F331" i="30"/>
  <c r="Y330" i="30"/>
  <c r="AC330" i="30" s="1"/>
  <c r="AQ330" i="30" s="1"/>
  <c r="F330" i="30"/>
  <c r="Y329" i="30"/>
  <c r="AC329" i="30" s="1"/>
  <c r="F329" i="30"/>
  <c r="Y328" i="30"/>
  <c r="AC328" i="30" s="1"/>
  <c r="AQ328" i="30" s="1"/>
  <c r="F328" i="30"/>
  <c r="Y327" i="30"/>
  <c r="AC327" i="30" s="1"/>
  <c r="F327" i="30"/>
  <c r="Y318" i="30"/>
  <c r="AC318" i="30" s="1"/>
  <c r="AQ318" i="30" s="1"/>
  <c r="H318" i="30"/>
  <c r="Y317" i="30"/>
  <c r="AC317" i="30" s="1"/>
  <c r="AQ317" i="30" s="1"/>
  <c r="Y316" i="30"/>
  <c r="AC316" i="30" s="1"/>
  <c r="AQ316" i="30" s="1"/>
  <c r="F316" i="30"/>
  <c r="E314" i="30"/>
  <c r="H315" i="30"/>
  <c r="Y315" i="30"/>
  <c r="AC315" i="30" s="1"/>
  <c r="AQ315" i="30" s="1"/>
  <c r="Y314" i="30"/>
  <c r="AC314" i="30" s="1"/>
  <c r="AQ314" i="30" s="1"/>
  <c r="Y313" i="30"/>
  <c r="AC313" i="30" s="1"/>
  <c r="AQ313" i="30" s="1"/>
  <c r="AI1028" i="30" l="1"/>
  <c r="AT1028" i="30" s="1"/>
  <c r="AE1025" i="30"/>
  <c r="AF1025" i="30"/>
  <c r="AD1025" i="30"/>
  <c r="AA1025" i="30"/>
  <c r="AL327" i="30"/>
  <c r="AQ327" i="30"/>
  <c r="AL329" i="30"/>
  <c r="AQ329" i="30"/>
  <c r="AE1029" i="30"/>
  <c r="D1029" i="30"/>
  <c r="AD1029" i="30"/>
  <c r="AA1029" i="30"/>
  <c r="H314" i="30"/>
  <c r="AF1029" i="30"/>
  <c r="E318" i="30"/>
  <c r="AH1026" i="30"/>
  <c r="AI1026" i="30"/>
  <c r="AT1026" i="30" s="1"/>
  <c r="AH1030" i="30"/>
  <c r="AI1030" i="30"/>
  <c r="AT1030" i="30" s="1"/>
  <c r="AF1024" i="30"/>
  <c r="D1024" i="30"/>
  <c r="AE1024" i="30"/>
  <c r="AA1024" i="30"/>
  <c r="AD1024" i="30"/>
  <c r="AI1029" i="30"/>
  <c r="AT1029" i="30" s="1"/>
  <c r="AH1029" i="30"/>
  <c r="AD1026" i="30"/>
  <c r="AF1026" i="30"/>
  <c r="AA1026" i="30"/>
  <c r="AE1026" i="30"/>
  <c r="AH1031" i="30"/>
  <c r="AI1031" i="30"/>
  <c r="AT1031" i="30" s="1"/>
  <c r="AF1027" i="30"/>
  <c r="AE1027" i="30"/>
  <c r="AA1027" i="30"/>
  <c r="AD1027" i="30"/>
  <c r="AI1027" i="30"/>
  <c r="AT1027" i="30" s="1"/>
  <c r="AH1027" i="30"/>
  <c r="AF1023" i="30"/>
  <c r="D1023" i="30"/>
  <c r="AE1023" i="30"/>
  <c r="AA1023" i="30"/>
  <c r="AD1023" i="30"/>
  <c r="AD1022" i="30"/>
  <c r="AF1022" i="30"/>
  <c r="D1022" i="30"/>
  <c r="AA1022" i="30"/>
  <c r="AE1022" i="30"/>
  <c r="AI1032" i="30"/>
  <c r="AT1032" i="30" s="1"/>
  <c r="AH1032" i="30"/>
  <c r="AF1028" i="30"/>
  <c r="AE1028" i="30"/>
  <c r="AA1028" i="30"/>
  <c r="AD1028" i="30"/>
  <c r="AO336" i="30"/>
  <c r="AG336" i="30"/>
  <c r="AP336" i="30"/>
  <c r="Z336" i="30"/>
  <c r="AN336" i="30"/>
  <c r="AJ336" i="30"/>
  <c r="AK336" i="30" s="1"/>
  <c r="AB336" i="30"/>
  <c r="AL336" i="30"/>
  <c r="AR336" i="30"/>
  <c r="AM336" i="30"/>
  <c r="AN337" i="30"/>
  <c r="AJ337" i="30"/>
  <c r="AK337" i="30" s="1"/>
  <c r="AB337" i="30"/>
  <c r="AG337" i="30"/>
  <c r="AR337" i="30"/>
  <c r="AM337" i="30"/>
  <c r="AP337" i="30"/>
  <c r="AL337" i="30"/>
  <c r="Z337" i="30"/>
  <c r="AO337" i="30"/>
  <c r="AN330" i="30"/>
  <c r="AJ330" i="30"/>
  <c r="AK330" i="30" s="1"/>
  <c r="AB330" i="30"/>
  <c r="AP330" i="30"/>
  <c r="AL330" i="30"/>
  <c r="Z330" i="30"/>
  <c r="AM330" i="30"/>
  <c r="AR330" i="30"/>
  <c r="AO330" i="30"/>
  <c r="AG330" i="30"/>
  <c r="AH330" i="30" s="1"/>
  <c r="AI330" i="30" s="1"/>
  <c r="AT330" i="30" s="1"/>
  <c r="AP328" i="30"/>
  <c r="AL328" i="30"/>
  <c r="Z328" i="30"/>
  <c r="AN328" i="30"/>
  <c r="AJ328" i="30"/>
  <c r="AK328" i="30" s="1"/>
  <c r="AB328" i="30"/>
  <c r="AM328" i="30"/>
  <c r="AR328" i="30"/>
  <c r="AO328" i="30"/>
  <c r="AG328" i="30"/>
  <c r="AH328" i="30" s="1"/>
  <c r="AI328" i="30" s="1"/>
  <c r="AT328" i="30" s="1"/>
  <c r="H317" i="30"/>
  <c r="F317" i="30"/>
  <c r="AP332" i="30"/>
  <c r="AL332" i="30"/>
  <c r="Z332" i="30"/>
  <c r="AO332" i="30"/>
  <c r="AG332" i="30"/>
  <c r="AN332" i="30"/>
  <c r="AJ332" i="30"/>
  <c r="AK332" i="30" s="1"/>
  <c r="AB332" i="30"/>
  <c r="AR332" i="30"/>
  <c r="AM332" i="30"/>
  <c r="E316" i="30"/>
  <c r="H316" i="30"/>
  <c r="AR327" i="30"/>
  <c r="AM327" i="30"/>
  <c r="AO327" i="30"/>
  <c r="AG327" i="30"/>
  <c r="AH327" i="30" s="1"/>
  <c r="AI327" i="30" s="1"/>
  <c r="AT327" i="30" s="1"/>
  <c r="AN327" i="30"/>
  <c r="AO329" i="30"/>
  <c r="AG329" i="30"/>
  <c r="AH329" i="30" s="1"/>
  <c r="AI329" i="30" s="1"/>
  <c r="AT329" i="30" s="1"/>
  <c r="AR329" i="30"/>
  <c r="AM329" i="30"/>
  <c r="AN329" i="30"/>
  <c r="AR331" i="30"/>
  <c r="AM331" i="30"/>
  <c r="AP331" i="30"/>
  <c r="AL331" i="30"/>
  <c r="Z331" i="30"/>
  <c r="AO331" i="30"/>
  <c r="AG331" i="30"/>
  <c r="AN331" i="30"/>
  <c r="AJ331" i="30"/>
  <c r="AK331" i="30" s="1"/>
  <c r="Z327" i="30"/>
  <c r="AP327" i="30"/>
  <c r="Z329" i="30"/>
  <c r="AP329" i="30"/>
  <c r="AB331" i="30"/>
  <c r="AO333" i="30"/>
  <c r="AG333" i="30"/>
  <c r="AN333" i="30"/>
  <c r="AJ333" i="30"/>
  <c r="AK333" i="30" s="1"/>
  <c r="AB333" i="30"/>
  <c r="AR333" i="30"/>
  <c r="AM333" i="30"/>
  <c r="AP333" i="30"/>
  <c r="AL333" i="30"/>
  <c r="Z333" i="30"/>
  <c r="AR335" i="30"/>
  <c r="AM335" i="30"/>
  <c r="AP335" i="30"/>
  <c r="AL335" i="30"/>
  <c r="Z335" i="30"/>
  <c r="AO335" i="30"/>
  <c r="AG335" i="30"/>
  <c r="AN335" i="30"/>
  <c r="AJ335" i="30"/>
  <c r="AK335" i="30" s="1"/>
  <c r="AB335" i="30"/>
  <c r="F313" i="30"/>
  <c r="E317" i="30"/>
  <c r="AB327" i="30"/>
  <c r="AJ327" i="30"/>
  <c r="AK327" i="30" s="1"/>
  <c r="AB329" i="30"/>
  <c r="AJ329" i="30"/>
  <c r="AK329" i="30" s="1"/>
  <c r="AN334" i="30"/>
  <c r="AJ334" i="30"/>
  <c r="AK334" i="30" s="1"/>
  <c r="AB334" i="30"/>
  <c r="AR334" i="30"/>
  <c r="AM334" i="30"/>
  <c r="AP334" i="30"/>
  <c r="AL334" i="30"/>
  <c r="Z334" i="30"/>
  <c r="AO334" i="30"/>
  <c r="AG334" i="30"/>
  <c r="AP338" i="30"/>
  <c r="AL338" i="30"/>
  <c r="Z338" i="30"/>
  <c r="AO338" i="30"/>
  <c r="AG338" i="30"/>
  <c r="AH338" i="30" s="1"/>
  <c r="AI338" i="30" s="1"/>
  <c r="AN338" i="30"/>
  <c r="AJ338" i="30"/>
  <c r="AK338" i="30" s="1"/>
  <c r="AB338" i="30"/>
  <c r="AR338" i="30"/>
  <c r="AM338" i="30"/>
  <c r="AP316" i="30"/>
  <c r="AL316" i="30"/>
  <c r="Z316" i="30"/>
  <c r="AM316" i="30"/>
  <c r="AO316" i="30"/>
  <c r="AG316" i="30"/>
  <c r="AN316" i="30"/>
  <c r="AJ316" i="30"/>
  <c r="AK316" i="30" s="1"/>
  <c r="AB316" i="30"/>
  <c r="AR316" i="30"/>
  <c r="AO317" i="30"/>
  <c r="AG317" i="30"/>
  <c r="AN317" i="30"/>
  <c r="AJ317" i="30"/>
  <c r="AK317" i="30" s="1"/>
  <c r="AB317" i="30"/>
  <c r="AL317" i="30"/>
  <c r="AR317" i="30"/>
  <c r="AM317" i="30"/>
  <c r="AP317" i="30"/>
  <c r="Z317" i="30"/>
  <c r="AN318" i="30"/>
  <c r="AJ318" i="30"/>
  <c r="AK318" i="30" s="1"/>
  <c r="AB318" i="30"/>
  <c r="AG318" i="30"/>
  <c r="AR318" i="30"/>
  <c r="AM318" i="30"/>
  <c r="AP318" i="30"/>
  <c r="AL318" i="30"/>
  <c r="Z318" i="30"/>
  <c r="AO318" i="30"/>
  <c r="F318" i="30"/>
  <c r="F314" i="30"/>
  <c r="F315" i="30"/>
  <c r="E315" i="30"/>
  <c r="AP313" i="30"/>
  <c r="AL313" i="30"/>
  <c r="Z313" i="30"/>
  <c r="AR313" i="30"/>
  <c r="AM313" i="30"/>
  <c r="AO313" i="30"/>
  <c r="AG313" i="30"/>
  <c r="AN313" i="30"/>
  <c r="AJ313" i="30"/>
  <c r="AK313" i="30" s="1"/>
  <c r="AB313" i="30"/>
  <c r="AO314" i="30"/>
  <c r="AG314" i="30"/>
  <c r="AM314" i="30"/>
  <c r="AP314" i="30"/>
  <c r="Z314" i="30"/>
  <c r="AN314" i="30"/>
  <c r="AJ314" i="30"/>
  <c r="AK314" i="30" s="1"/>
  <c r="AB314" i="30"/>
  <c r="AR314" i="30"/>
  <c r="AL314" i="30"/>
  <c r="AN315" i="30"/>
  <c r="AJ315" i="30"/>
  <c r="AK315" i="30" s="1"/>
  <c r="AB315" i="30"/>
  <c r="AP315" i="30"/>
  <c r="AL315" i="30"/>
  <c r="Z315" i="30"/>
  <c r="AR315" i="30"/>
  <c r="AM315" i="30"/>
  <c r="AO315" i="30"/>
  <c r="AG315" i="30"/>
  <c r="E313" i="30"/>
  <c r="AI337" i="30" l="1"/>
  <c r="AT337" i="30" s="1"/>
  <c r="AH337" i="30"/>
  <c r="AH336" i="30"/>
  <c r="AI336" i="30"/>
  <c r="AT336" i="30" s="1"/>
  <c r="AF336" i="30"/>
  <c r="D336" i="30"/>
  <c r="AE336" i="30"/>
  <c r="AA336" i="30"/>
  <c r="AD336" i="30"/>
  <c r="AF337" i="30"/>
  <c r="D337" i="30"/>
  <c r="AE337" i="30"/>
  <c r="AA337" i="30"/>
  <c r="AD337" i="30"/>
  <c r="AF334" i="30"/>
  <c r="D334" i="30"/>
  <c r="AA334" i="30"/>
  <c r="AE334" i="30"/>
  <c r="AD334" i="30"/>
  <c r="AE329" i="30"/>
  <c r="AA329" i="30"/>
  <c r="D329" i="30"/>
  <c r="AF329" i="30"/>
  <c r="AD329" i="30"/>
  <c r="AD338" i="30"/>
  <c r="AF338" i="30"/>
  <c r="D338" i="30"/>
  <c r="AE338" i="30"/>
  <c r="AA338" i="30"/>
  <c r="AI334" i="30"/>
  <c r="AT334" i="30" s="1"/>
  <c r="AH334" i="30"/>
  <c r="AI335" i="30"/>
  <c r="AT335" i="30" s="1"/>
  <c r="AH335" i="30"/>
  <c r="D333" i="30"/>
  <c r="AF333" i="30"/>
  <c r="AE333" i="30"/>
  <c r="AA333" i="30"/>
  <c r="AD333" i="30"/>
  <c r="AI331" i="30"/>
  <c r="AT331" i="30" s="1"/>
  <c r="AH331" i="30"/>
  <c r="AH332" i="30"/>
  <c r="AI332" i="30"/>
  <c r="AT332" i="30" s="1"/>
  <c r="AE327" i="30"/>
  <c r="AA327" i="30"/>
  <c r="D327" i="30"/>
  <c r="AF327" i="30"/>
  <c r="AD327" i="30"/>
  <c r="AE335" i="30"/>
  <c r="AA335" i="30"/>
  <c r="AD335" i="30"/>
  <c r="AF335" i="30"/>
  <c r="D335" i="30"/>
  <c r="AE331" i="30"/>
  <c r="AA331" i="30"/>
  <c r="AD331" i="30"/>
  <c r="AF331" i="30"/>
  <c r="D331" i="30"/>
  <c r="AD332" i="30"/>
  <c r="AF332" i="30"/>
  <c r="D332" i="30"/>
  <c r="AE332" i="30"/>
  <c r="AA332" i="30"/>
  <c r="AD328" i="30"/>
  <c r="AF328" i="30"/>
  <c r="D328" i="30"/>
  <c r="AE328" i="30"/>
  <c r="AA328" i="30"/>
  <c r="AF330" i="30"/>
  <c r="D330" i="30"/>
  <c r="AD330" i="30"/>
  <c r="AE330" i="30"/>
  <c r="AA330" i="30"/>
  <c r="AI333" i="30"/>
  <c r="AT333" i="30" s="1"/>
  <c r="AH333" i="30"/>
  <c r="AI318" i="30"/>
  <c r="AT318" i="30" s="1"/>
  <c r="AH318" i="30"/>
  <c r="AH316" i="30"/>
  <c r="AI316" i="30"/>
  <c r="AT316" i="30" s="1"/>
  <c r="AI317" i="30"/>
  <c r="AT317" i="30" s="1"/>
  <c r="AH317" i="30"/>
  <c r="AF318" i="30"/>
  <c r="D318" i="30"/>
  <c r="AE318" i="30"/>
  <c r="AA318" i="30"/>
  <c r="AD318" i="30"/>
  <c r="AD317" i="30"/>
  <c r="AF317" i="30"/>
  <c r="D317" i="30"/>
  <c r="AE317" i="30"/>
  <c r="AA317" i="30"/>
  <c r="AD316" i="30"/>
  <c r="AE316" i="30"/>
  <c r="AF316" i="30"/>
  <c r="D316" i="30"/>
  <c r="AA316" i="30"/>
  <c r="AI314" i="30"/>
  <c r="AT314" i="30" s="1"/>
  <c r="AH314" i="30"/>
  <c r="AF315" i="30"/>
  <c r="D315" i="30"/>
  <c r="AD315" i="30"/>
  <c r="AE315" i="30"/>
  <c r="AA315" i="30"/>
  <c r="AH313" i="30"/>
  <c r="AI313" i="30"/>
  <c r="AT313" i="30" s="1"/>
  <c r="AH315" i="30"/>
  <c r="AI315" i="30"/>
  <c r="AT315" i="30" s="1"/>
  <c r="D314" i="30"/>
  <c r="AE314" i="30"/>
  <c r="AF314" i="30"/>
  <c r="AA314" i="30"/>
  <c r="AD314" i="30"/>
  <c r="AD313" i="30"/>
  <c r="AF313" i="30"/>
  <c r="AA313" i="30"/>
  <c r="D313" i="30"/>
  <c r="AE313" i="30"/>
  <c r="F281" i="30" l="1"/>
  <c r="Y281" i="30"/>
  <c r="AC281" i="30" s="1"/>
  <c r="AQ281" i="30" s="1"/>
  <c r="Z281" i="30" l="1"/>
  <c r="AJ281" i="30"/>
  <c r="AK281" i="30" s="1"/>
  <c r="AP281" i="30"/>
  <c r="AG281" i="30"/>
  <c r="AH281" i="30" s="1"/>
  <c r="AI281" i="30" s="1"/>
  <c r="AT281" i="30" s="1"/>
  <c r="AN281" i="30"/>
  <c r="AO281" i="30"/>
  <c r="AL281" i="30"/>
  <c r="AB281" i="30"/>
  <c r="AD281" i="30" s="1"/>
  <c r="AR281" i="30"/>
  <c r="AM281" i="30"/>
  <c r="AA281" i="30" l="1"/>
  <c r="AE281" i="30"/>
  <c r="D281" i="30"/>
  <c r="AF281" i="30"/>
  <c r="Y290" i="30" l="1"/>
  <c r="AC290" i="30" s="1"/>
  <c r="AQ290" i="30" s="1"/>
  <c r="F290" i="30"/>
  <c r="Y289" i="30"/>
  <c r="AC289" i="30" s="1"/>
  <c r="Y288" i="30"/>
  <c r="AC288" i="30" s="1"/>
  <c r="Y287" i="30"/>
  <c r="AC287" i="30" s="1"/>
  <c r="Y298" i="30"/>
  <c r="AC298" i="30" s="1"/>
  <c r="AQ298" i="30" s="1"/>
  <c r="T298" i="30"/>
  <c r="S298" i="30"/>
  <c r="Y297" i="30"/>
  <c r="AC297" i="30" s="1"/>
  <c r="T297" i="30"/>
  <c r="S297" i="30"/>
  <c r="Y296" i="30"/>
  <c r="AC296" i="30" s="1"/>
  <c r="T296" i="30"/>
  <c r="S296" i="30"/>
  <c r="Y295" i="30"/>
  <c r="AC295" i="30" s="1"/>
  <c r="T295" i="30"/>
  <c r="S295" i="30"/>
  <c r="Y294" i="30"/>
  <c r="AC294" i="30" s="1"/>
  <c r="T294" i="30"/>
  <c r="S294" i="30"/>
  <c r="Y293" i="30"/>
  <c r="AC293" i="30" s="1"/>
  <c r="T293" i="30"/>
  <c r="S293" i="30"/>
  <c r="Y292" i="30"/>
  <c r="AC292" i="30" s="1"/>
  <c r="T292" i="30"/>
  <c r="S292" i="30"/>
  <c r="Y291" i="30"/>
  <c r="AC291" i="30" s="1"/>
  <c r="T291" i="30"/>
  <c r="S291" i="30"/>
  <c r="Y286" i="30"/>
  <c r="AC286" i="30" s="1"/>
  <c r="AQ286" i="30" s="1"/>
  <c r="F286" i="30"/>
  <c r="Y285" i="30"/>
  <c r="AC285" i="30" s="1"/>
  <c r="AQ285" i="30" s="1"/>
  <c r="F285" i="30"/>
  <c r="Y284" i="30"/>
  <c r="AC284" i="30" s="1"/>
  <c r="AQ284" i="30" s="1"/>
  <c r="F284" i="30"/>
  <c r="Y283" i="30"/>
  <c r="AC283" i="30" s="1"/>
  <c r="F283" i="30"/>
  <c r="Y282" i="30"/>
  <c r="AC282" i="30" s="1"/>
  <c r="AQ282" i="30" s="1"/>
  <c r="F282" i="30"/>
  <c r="AM283" i="30" l="1"/>
  <c r="AQ283" i="30"/>
  <c r="AJ293" i="30"/>
  <c r="AK293" i="30" s="1"/>
  <c r="AQ293" i="30"/>
  <c r="AB287" i="30"/>
  <c r="AE287" i="30" s="1"/>
  <c r="AQ287" i="30"/>
  <c r="AR296" i="30"/>
  <c r="AQ296" i="30"/>
  <c r="AR288" i="30"/>
  <c r="AQ288" i="30"/>
  <c r="AP291" i="30"/>
  <c r="AQ291" i="30"/>
  <c r="AL289" i="30"/>
  <c r="AQ289" i="30"/>
  <c r="AG294" i="30"/>
  <c r="AH294" i="30" s="1"/>
  <c r="AI294" i="30" s="1"/>
  <c r="AT294" i="30" s="1"/>
  <c r="AQ294" i="30"/>
  <c r="AJ297" i="30"/>
  <c r="AK297" i="30" s="1"/>
  <c r="AQ297" i="30"/>
  <c r="AP295" i="30"/>
  <c r="AQ295" i="30"/>
  <c r="AR292" i="30"/>
  <c r="AQ292" i="30"/>
  <c r="H298" i="30"/>
  <c r="F293" i="30"/>
  <c r="H294" i="30"/>
  <c r="AB283" i="30"/>
  <c r="AD283" i="30" s="1"/>
  <c r="F297" i="30"/>
  <c r="AJ283" i="30"/>
  <c r="AK283" i="30" s="1"/>
  <c r="H292" i="30"/>
  <c r="F294" i="30"/>
  <c r="F298" i="30"/>
  <c r="H296" i="30"/>
  <c r="AR283" i="30"/>
  <c r="Z291" i="30"/>
  <c r="H293" i="30"/>
  <c r="AB293" i="30"/>
  <c r="AE293" i="30" s="1"/>
  <c r="Z295" i="30"/>
  <c r="H297" i="30"/>
  <c r="AB297" i="30"/>
  <c r="D297" i="30" s="1"/>
  <c r="AJ287" i="30"/>
  <c r="AK287" i="30" s="1"/>
  <c r="AR282" i="30"/>
  <c r="AM282" i="30"/>
  <c r="AP282" i="30"/>
  <c r="AL282" i="30"/>
  <c r="Z282" i="30"/>
  <c r="AJ282" i="30"/>
  <c r="AK282" i="30" s="1"/>
  <c r="AB282" i="30"/>
  <c r="AO282" i="30"/>
  <c r="AG282" i="30"/>
  <c r="AH282" i="30" s="1"/>
  <c r="AI282" i="30" s="1"/>
  <c r="AT282" i="30" s="1"/>
  <c r="AN282" i="30"/>
  <c r="AN284" i="30"/>
  <c r="AJ284" i="30"/>
  <c r="AK284" i="30" s="1"/>
  <c r="AB284" i="30"/>
  <c r="AP284" i="30"/>
  <c r="Z284" i="30"/>
  <c r="AR284" i="30"/>
  <c r="AM284" i="30"/>
  <c r="AL284" i="30"/>
  <c r="AO284" i="30"/>
  <c r="AG284" i="30"/>
  <c r="AH284" i="30" s="1"/>
  <c r="AI284" i="30" s="1"/>
  <c r="AT284" i="30" s="1"/>
  <c r="AR285" i="30"/>
  <c r="AM285" i="30"/>
  <c r="AG285" i="30"/>
  <c r="AP285" i="30"/>
  <c r="AL285" i="30"/>
  <c r="Z285" i="30"/>
  <c r="AO285" i="30"/>
  <c r="AN285" i="30"/>
  <c r="H291" i="30"/>
  <c r="F291" i="30"/>
  <c r="AN298" i="30"/>
  <c r="AJ298" i="30"/>
  <c r="AK298" i="30" s="1"/>
  <c r="AB298" i="30"/>
  <c r="AR298" i="30"/>
  <c r="AM298" i="30"/>
  <c r="AP298" i="30"/>
  <c r="AL298" i="30"/>
  <c r="Z298" i="30"/>
  <c r="AO298" i="30"/>
  <c r="AR286" i="30"/>
  <c r="AP286" i="30"/>
  <c r="AL286" i="30"/>
  <c r="Z286" i="30"/>
  <c r="AJ286" i="30"/>
  <c r="AK286" i="30" s="1"/>
  <c r="AO286" i="30"/>
  <c r="AG286" i="30"/>
  <c r="AN286" i="30"/>
  <c r="AB286" i="30"/>
  <c r="AB285" i="30"/>
  <c r="AM286" i="30"/>
  <c r="AN294" i="30"/>
  <c r="AJ294" i="30"/>
  <c r="AK294" i="30" s="1"/>
  <c r="AB294" i="30"/>
  <c r="AR294" i="30"/>
  <c r="AM294" i="30"/>
  <c r="AP294" i="30"/>
  <c r="AL294" i="30"/>
  <c r="Z294" i="30"/>
  <c r="AO294" i="30"/>
  <c r="AG298" i="30"/>
  <c r="AP283" i="30"/>
  <c r="AL283" i="30"/>
  <c r="Z283" i="30"/>
  <c r="AO283" i="30"/>
  <c r="AG283" i="30"/>
  <c r="AH283" i="30" s="1"/>
  <c r="AI283" i="30" s="1"/>
  <c r="AT283" i="30" s="1"/>
  <c r="AN283" i="30"/>
  <c r="AJ285" i="30"/>
  <c r="AK285" i="30" s="1"/>
  <c r="H295" i="30"/>
  <c r="F295" i="30"/>
  <c r="AO289" i="30"/>
  <c r="AG289" i="30"/>
  <c r="AN289" i="30"/>
  <c r="AJ289" i="30"/>
  <c r="AK289" i="30" s="1"/>
  <c r="AB289" i="30"/>
  <c r="AR289" i="30"/>
  <c r="AM289" i="30"/>
  <c r="AP289" i="30"/>
  <c r="Z289" i="30"/>
  <c r="AP292" i="30"/>
  <c r="AL292" i="30"/>
  <c r="Z292" i="30"/>
  <c r="AO292" i="30"/>
  <c r="AG292" i="30"/>
  <c r="AH292" i="30" s="1"/>
  <c r="AI292" i="30" s="1"/>
  <c r="AT292" i="30" s="1"/>
  <c r="AN292" i="30"/>
  <c r="AJ292" i="30"/>
  <c r="AK292" i="30" s="1"/>
  <c r="AB292" i="30"/>
  <c r="AM292" i="30"/>
  <c r="AP296" i="30"/>
  <c r="AL296" i="30"/>
  <c r="Z296" i="30"/>
  <c r="AO296" i="30"/>
  <c r="AG296" i="30"/>
  <c r="AH296" i="30" s="1"/>
  <c r="AI296" i="30" s="1"/>
  <c r="AT296" i="30" s="1"/>
  <c r="AN296" i="30"/>
  <c r="AJ296" i="30"/>
  <c r="AK296" i="30" s="1"/>
  <c r="AB296" i="30"/>
  <c r="AM296" i="30"/>
  <c r="AR287" i="30"/>
  <c r="AM287" i="30"/>
  <c r="AP287" i="30"/>
  <c r="AL287" i="30"/>
  <c r="Z287" i="30"/>
  <c r="AO287" i="30"/>
  <c r="AG287" i="30"/>
  <c r="AN287" i="30"/>
  <c r="AO291" i="30"/>
  <c r="AG291" i="30"/>
  <c r="AH291" i="30" s="1"/>
  <c r="AI291" i="30" s="1"/>
  <c r="AT291" i="30" s="1"/>
  <c r="AN291" i="30"/>
  <c r="AJ291" i="30"/>
  <c r="AK291" i="30" s="1"/>
  <c r="AB291" i="30"/>
  <c r="AR291" i="30"/>
  <c r="AM291" i="30"/>
  <c r="AL291" i="30"/>
  <c r="AR293" i="30"/>
  <c r="AM293" i="30"/>
  <c r="AP293" i="30"/>
  <c r="AL293" i="30"/>
  <c r="Z293" i="30"/>
  <c r="AO293" i="30"/>
  <c r="AG293" i="30"/>
  <c r="AH293" i="30" s="1"/>
  <c r="AI293" i="30" s="1"/>
  <c r="AT293" i="30" s="1"/>
  <c r="AN293" i="30"/>
  <c r="AO295" i="30"/>
  <c r="AG295" i="30"/>
  <c r="AH295" i="30" s="1"/>
  <c r="AI295" i="30" s="1"/>
  <c r="AT295" i="30" s="1"/>
  <c r="AN295" i="30"/>
  <c r="AJ295" i="30"/>
  <c r="AK295" i="30" s="1"/>
  <c r="AB295" i="30"/>
  <c r="AR295" i="30"/>
  <c r="AM295" i="30"/>
  <c r="AL295" i="30"/>
  <c r="AR297" i="30"/>
  <c r="AM297" i="30"/>
  <c r="AP297" i="30"/>
  <c r="AL297" i="30"/>
  <c r="Z297" i="30"/>
  <c r="AO297" i="30"/>
  <c r="AG297" i="30"/>
  <c r="AN297" i="30"/>
  <c r="AP288" i="30"/>
  <c r="AL288" i="30"/>
  <c r="Z288" i="30"/>
  <c r="AO288" i="30"/>
  <c r="AG288" i="30"/>
  <c r="AN288" i="30"/>
  <c r="AJ288" i="30"/>
  <c r="AK288" i="30" s="1"/>
  <c r="AB288" i="30"/>
  <c r="AM288" i="30"/>
  <c r="AR290" i="30"/>
  <c r="AM290" i="30"/>
  <c r="AP290" i="30"/>
  <c r="AL290" i="30"/>
  <c r="Z290" i="30"/>
  <c r="AO290" i="30"/>
  <c r="AG290" i="30"/>
  <c r="AH290" i="30" s="1"/>
  <c r="AI290" i="30" s="1"/>
  <c r="AT290" i="30" s="1"/>
  <c r="AN290" i="30"/>
  <c r="AJ290" i="30"/>
  <c r="AK290" i="30" s="1"/>
  <c r="AB290" i="30"/>
  <c r="F292" i="30"/>
  <c r="F296" i="30"/>
  <c r="AA287" i="30" l="1"/>
  <c r="D287" i="30"/>
  <c r="AF287" i="30"/>
  <c r="AD287" i="30"/>
  <c r="AA283" i="30"/>
  <c r="AF283" i="30"/>
  <c r="D283" i="30"/>
  <c r="D293" i="30"/>
  <c r="AE283" i="30"/>
  <c r="AD297" i="30"/>
  <c r="AA297" i="30"/>
  <c r="AA293" i="30"/>
  <c r="AF297" i="30"/>
  <c r="AE297" i="30"/>
  <c r="AD293" i="30"/>
  <c r="AF293" i="30"/>
  <c r="AD292" i="30"/>
  <c r="D292" i="30"/>
  <c r="AF292" i="30"/>
  <c r="AE292" i="30"/>
  <c r="AA292" i="30"/>
  <c r="AI289" i="30"/>
  <c r="AT289" i="30" s="1"/>
  <c r="AH289" i="30"/>
  <c r="AF295" i="30"/>
  <c r="AE295" i="30"/>
  <c r="AA295" i="30"/>
  <c r="D295" i="30"/>
  <c r="AD295" i="30"/>
  <c r="AF289" i="30"/>
  <c r="D289" i="30"/>
  <c r="AE289" i="30"/>
  <c r="AA289" i="30"/>
  <c r="AD289" i="30"/>
  <c r="AH286" i="30"/>
  <c r="AI286" i="30"/>
  <c r="AT286" i="30" s="1"/>
  <c r="AE282" i="30"/>
  <c r="AA282" i="30"/>
  <c r="AD282" i="30"/>
  <c r="D282" i="30"/>
  <c r="AF282" i="30"/>
  <c r="AD288" i="30"/>
  <c r="AF288" i="30"/>
  <c r="D288" i="30"/>
  <c r="AE288" i="30"/>
  <c r="AA288" i="30"/>
  <c r="AI298" i="30"/>
  <c r="AT298" i="30" s="1"/>
  <c r="AH298" i="30"/>
  <c r="AH288" i="30"/>
  <c r="AI288" i="30"/>
  <c r="AT288" i="30" s="1"/>
  <c r="AF291" i="30"/>
  <c r="AE291" i="30"/>
  <c r="AA291" i="30"/>
  <c r="D291" i="30"/>
  <c r="AD291" i="30"/>
  <c r="AF294" i="30"/>
  <c r="AE294" i="30"/>
  <c r="AA294" i="30"/>
  <c r="AD294" i="30"/>
  <c r="D294" i="30"/>
  <c r="AE290" i="30"/>
  <c r="AA290" i="30"/>
  <c r="AD290" i="30"/>
  <c r="AF290" i="30"/>
  <c r="D290" i="30"/>
  <c r="AI297" i="30"/>
  <c r="AT297" i="30" s="1"/>
  <c r="AH297" i="30"/>
  <c r="AI287" i="30"/>
  <c r="AT287" i="30" s="1"/>
  <c r="AH287" i="30"/>
  <c r="AD296" i="30"/>
  <c r="D296" i="30"/>
  <c r="AF296" i="30"/>
  <c r="AE296" i="30"/>
  <c r="AA296" i="30"/>
  <c r="AE285" i="30"/>
  <c r="AA285" i="30"/>
  <c r="AD285" i="30"/>
  <c r="AF285" i="30"/>
  <c r="D285" i="30"/>
  <c r="AD286" i="30"/>
  <c r="AF286" i="30"/>
  <c r="D286" i="30"/>
  <c r="AE286" i="30"/>
  <c r="AA286" i="30"/>
  <c r="AF298" i="30"/>
  <c r="AE298" i="30"/>
  <c r="AA298" i="30"/>
  <c r="AD298" i="30"/>
  <c r="D298" i="30"/>
  <c r="AI285" i="30"/>
  <c r="AT285" i="30" s="1"/>
  <c r="AH285" i="30"/>
  <c r="AF284" i="30"/>
  <c r="D284" i="30"/>
  <c r="AE284" i="30"/>
  <c r="AA284" i="30"/>
  <c r="AD284" i="30"/>
  <c r="F143" i="30" l="1"/>
  <c r="AR143" i="30" l="1"/>
  <c r="AM143" i="30"/>
  <c r="AN143" i="30"/>
  <c r="AJ143" i="30"/>
  <c r="AK143" i="30" s="1"/>
  <c r="AP143" i="30"/>
  <c r="AL143" i="30"/>
  <c r="AO143" i="30"/>
  <c r="D143" i="30" l="1"/>
  <c r="Y142" i="30" l="1"/>
  <c r="AC142" i="30" s="1"/>
  <c r="AQ142" i="30" s="1"/>
  <c r="AN142" i="30" l="1"/>
  <c r="AJ142" i="30"/>
  <c r="AK142" i="30" s="1"/>
  <c r="AB142" i="30"/>
  <c r="AA142" i="30" s="1"/>
  <c r="AR142" i="30"/>
  <c r="AM142" i="30"/>
  <c r="AP142" i="30"/>
  <c r="AL142" i="30"/>
  <c r="Z142" i="30"/>
  <c r="AO142" i="30"/>
  <c r="AG142" i="30"/>
  <c r="Y141" i="30"/>
  <c r="AC141" i="30" s="1"/>
  <c r="AQ141" i="30" s="1"/>
  <c r="AF142" i="30" l="1"/>
  <c r="D142" i="30"/>
  <c r="AE142" i="30"/>
  <c r="AD142" i="30"/>
  <c r="AI142" i="30"/>
  <c r="AT142" i="30" s="1"/>
  <c r="AH142" i="30"/>
  <c r="AN141" i="30"/>
  <c r="AJ141" i="30"/>
  <c r="AK141" i="30" s="1"/>
  <c r="AB141" i="30"/>
  <c r="AR141" i="30"/>
  <c r="AM141" i="30"/>
  <c r="AP141" i="30"/>
  <c r="AL141" i="30"/>
  <c r="Z141" i="30"/>
  <c r="AO141" i="30"/>
  <c r="AG141" i="30"/>
  <c r="AF141" i="30" l="1"/>
  <c r="AE141" i="30"/>
  <c r="AA141" i="30"/>
  <c r="AD141" i="30"/>
  <c r="D141" i="30"/>
  <c r="AI141" i="30"/>
  <c r="AT141" i="30" s="1"/>
  <c r="AH141" i="30"/>
  <c r="F1466" i="30" l="1"/>
  <c r="F1467" i="30"/>
  <c r="F1468" i="30"/>
  <c r="F1469" i="30"/>
  <c r="F1470" i="30"/>
  <c r="F1471" i="30"/>
  <c r="F1472" i="30"/>
  <c r="F1473" i="30"/>
  <c r="F1474" i="30"/>
  <c r="F1475" i="30"/>
  <c r="F1476" i="30"/>
  <c r="F1477" i="30"/>
  <c r="F1478" i="30"/>
  <c r="F1479" i="30"/>
  <c r="F1480" i="30"/>
  <c r="F1481" i="30"/>
  <c r="F1482" i="30"/>
  <c r="F1483" i="30"/>
  <c r="F1484" i="30"/>
  <c r="F1485" i="30"/>
  <c r="F1486" i="30"/>
  <c r="F1487" i="30"/>
  <c r="F1488" i="30"/>
  <c r="F1489" i="30"/>
  <c r="F1490" i="30"/>
  <c r="F1491" i="30"/>
  <c r="F1492" i="30"/>
  <c r="F1493" i="30"/>
  <c r="F1494" i="30"/>
  <c r="X1467" i="30"/>
  <c r="H1467" i="30" s="1"/>
  <c r="X1468" i="30"/>
  <c r="H1468" i="30" s="1"/>
  <c r="X1469" i="30"/>
  <c r="H1469" i="30" s="1"/>
  <c r="X1470" i="30"/>
  <c r="H1470" i="30" s="1"/>
  <c r="X1471" i="30"/>
  <c r="H1471" i="30" s="1"/>
  <c r="X1472" i="30"/>
  <c r="H1472" i="30" s="1"/>
  <c r="X1473" i="30"/>
  <c r="H1473" i="30" s="1"/>
  <c r="X1474" i="30"/>
  <c r="H1474" i="30" s="1"/>
  <c r="X1475" i="30"/>
  <c r="H1475" i="30" s="1"/>
  <c r="X1476" i="30"/>
  <c r="H1476" i="30" s="1"/>
  <c r="X1477" i="30"/>
  <c r="H1477" i="30" s="1"/>
  <c r="X1478" i="30"/>
  <c r="H1478" i="30" s="1"/>
  <c r="X1479" i="30"/>
  <c r="E1479" i="30" s="1"/>
  <c r="G1479" i="30" s="1"/>
  <c r="Y1479" i="30" s="1"/>
  <c r="AC1479" i="30" s="1"/>
  <c r="AQ1479" i="30" s="1"/>
  <c r="X1480" i="30"/>
  <c r="H1480" i="30" s="1"/>
  <c r="X1481" i="30"/>
  <c r="H1481" i="30" s="1"/>
  <c r="X1482" i="30"/>
  <c r="H1482" i="30" s="1"/>
  <c r="X1483" i="30"/>
  <c r="H1483" i="30" s="1"/>
  <c r="X1484" i="30"/>
  <c r="E1484" i="30" s="1"/>
  <c r="G1484" i="30" s="1"/>
  <c r="Y1484" i="30" s="1"/>
  <c r="AC1484" i="30" s="1"/>
  <c r="AQ1484" i="30" s="1"/>
  <c r="X1485" i="30"/>
  <c r="H1485" i="30" s="1"/>
  <c r="X1486" i="30"/>
  <c r="E1486" i="30" s="1"/>
  <c r="G1486" i="30" s="1"/>
  <c r="Y1486" i="30" s="1"/>
  <c r="AC1486" i="30" s="1"/>
  <c r="AQ1486" i="30" s="1"/>
  <c r="X1487" i="30"/>
  <c r="E1487" i="30" s="1"/>
  <c r="G1487" i="30" s="1"/>
  <c r="Y1487" i="30" s="1"/>
  <c r="AC1487" i="30" s="1"/>
  <c r="AQ1487" i="30" s="1"/>
  <c r="X1488" i="30"/>
  <c r="H1488" i="30" s="1"/>
  <c r="X1489" i="30"/>
  <c r="E1489" i="30" s="1"/>
  <c r="G1489" i="30" s="1"/>
  <c r="Y1489" i="30" s="1"/>
  <c r="AC1489" i="30" s="1"/>
  <c r="AQ1489" i="30" s="1"/>
  <c r="X1490" i="30"/>
  <c r="E1490" i="30" s="1"/>
  <c r="G1490" i="30" s="1"/>
  <c r="Y1490" i="30" s="1"/>
  <c r="AC1490" i="30" s="1"/>
  <c r="AQ1490" i="30" s="1"/>
  <c r="X1491" i="30"/>
  <c r="E1491" i="30" s="1"/>
  <c r="G1491" i="30" s="1"/>
  <c r="Y1491" i="30" s="1"/>
  <c r="AC1491" i="30" s="1"/>
  <c r="AQ1491" i="30" s="1"/>
  <c r="X1492" i="30"/>
  <c r="H1492" i="30" s="1"/>
  <c r="X1493" i="30"/>
  <c r="E1493" i="30" s="1"/>
  <c r="G1493" i="30" s="1"/>
  <c r="Y1493" i="30" s="1"/>
  <c r="AC1493" i="30" s="1"/>
  <c r="AQ1493" i="30" s="1"/>
  <c r="X1494" i="30"/>
  <c r="E1494" i="30" s="1"/>
  <c r="G1494" i="30" s="1"/>
  <c r="Y1494" i="30" s="1"/>
  <c r="AC1494" i="30" s="1"/>
  <c r="X1466" i="30"/>
  <c r="H1466" i="30" s="1"/>
  <c r="H1465" i="30"/>
  <c r="AL1494" i="30" l="1"/>
  <c r="AQ1494" i="30"/>
  <c r="E1482" i="30"/>
  <c r="G1482" i="30" s="1"/>
  <c r="Y1482" i="30" s="1"/>
  <c r="AC1482" i="30" s="1"/>
  <c r="H1490" i="30"/>
  <c r="H1494" i="30"/>
  <c r="H1491" i="30"/>
  <c r="H1489" i="30"/>
  <c r="E1483" i="30"/>
  <c r="G1483" i="30" s="1"/>
  <c r="Y1483" i="30" s="1"/>
  <c r="AC1483" i="30" s="1"/>
  <c r="H1493" i="30"/>
  <c r="H1479" i="30"/>
  <c r="AJ1486" i="30"/>
  <c r="AK1486" i="30" s="1"/>
  <c r="AO1486" i="30"/>
  <c r="AB1486" i="30"/>
  <c r="AG1486" i="30"/>
  <c r="AH1486" i="30" s="1"/>
  <c r="AI1486" i="30" s="1"/>
  <c r="AL1486" i="30"/>
  <c r="AP1486" i="30"/>
  <c r="AM1486" i="30"/>
  <c r="AR1486" i="30"/>
  <c r="Z1486" i="30"/>
  <c r="AN1486" i="30"/>
  <c r="AG1493" i="30"/>
  <c r="AH1493" i="30" s="1"/>
  <c r="AI1493" i="30" s="1"/>
  <c r="AN1493" i="30"/>
  <c r="Z1491" i="30"/>
  <c r="AM1491" i="30"/>
  <c r="AR1491" i="30"/>
  <c r="AN1491" i="30"/>
  <c r="AB1491" i="30"/>
  <c r="AJ1491" i="30"/>
  <c r="AK1491" i="30" s="1"/>
  <c r="AO1491" i="30"/>
  <c r="AG1491" i="30"/>
  <c r="AH1491" i="30" s="1"/>
  <c r="AI1491" i="30" s="1"/>
  <c r="AL1491" i="30"/>
  <c r="AP1491" i="30"/>
  <c r="AN1479" i="30"/>
  <c r="AG1479" i="30"/>
  <c r="AH1479" i="30" s="1"/>
  <c r="AI1479" i="30" s="1"/>
  <c r="E1481" i="30"/>
  <c r="G1481" i="30" s="1"/>
  <c r="Y1481" i="30" s="1"/>
  <c r="AC1481" i="30" s="1"/>
  <c r="E1465" i="30"/>
  <c r="G1465" i="30" s="1"/>
  <c r="Y1465" i="30" s="1"/>
  <c r="AC1465" i="30" s="1"/>
  <c r="AQ1465" i="30" s="1"/>
  <c r="E1492" i="30"/>
  <c r="G1492" i="30" s="1"/>
  <c r="Y1492" i="30" s="1"/>
  <c r="AC1492" i="30" s="1"/>
  <c r="E1488" i="30"/>
  <c r="G1488" i="30" s="1"/>
  <c r="Y1488" i="30" s="1"/>
  <c r="AC1488" i="30" s="1"/>
  <c r="H1486" i="30"/>
  <c r="E1485" i="30"/>
  <c r="G1485" i="30" s="1"/>
  <c r="Y1485" i="30" s="1"/>
  <c r="AC1485" i="30" s="1"/>
  <c r="E1478" i="30"/>
  <c r="G1478" i="30" s="1"/>
  <c r="Y1478" i="30" s="1"/>
  <c r="AC1478" i="30" s="1"/>
  <c r="AQ1478" i="30" s="1"/>
  <c r="E1476" i="30"/>
  <c r="G1476" i="30" s="1"/>
  <c r="Y1476" i="30" s="1"/>
  <c r="AC1476" i="30" s="1"/>
  <c r="E1475" i="30"/>
  <c r="G1475" i="30" s="1"/>
  <c r="Y1475" i="30" s="1"/>
  <c r="AC1475" i="30" s="1"/>
  <c r="E1474" i="30"/>
  <c r="G1474" i="30" s="1"/>
  <c r="Y1474" i="30" s="1"/>
  <c r="AC1474" i="30" s="1"/>
  <c r="AQ1474" i="30" s="1"/>
  <c r="E1471" i="30"/>
  <c r="G1471" i="30" s="1"/>
  <c r="Y1471" i="30" s="1"/>
  <c r="AC1471" i="30" s="1"/>
  <c r="E1470" i="30"/>
  <c r="G1470" i="30" s="1"/>
  <c r="Y1470" i="30" s="1"/>
  <c r="AC1470" i="30" s="1"/>
  <c r="AQ1470" i="30" s="1"/>
  <c r="E1467" i="30"/>
  <c r="G1467" i="30" s="1"/>
  <c r="Y1467" i="30" s="1"/>
  <c r="AC1467" i="30" s="1"/>
  <c r="E1466" i="30"/>
  <c r="G1466" i="30" s="1"/>
  <c r="Y1466" i="30" s="1"/>
  <c r="AC1466" i="30" s="1"/>
  <c r="AQ1466" i="30" s="1"/>
  <c r="H1487" i="30"/>
  <c r="H1484" i="30"/>
  <c r="E1480" i="30"/>
  <c r="G1480" i="30" s="1"/>
  <c r="Y1480" i="30" s="1"/>
  <c r="AC1480" i="30" s="1"/>
  <c r="E1477" i="30"/>
  <c r="G1477" i="30" s="1"/>
  <c r="Y1477" i="30" s="1"/>
  <c r="AC1477" i="30" s="1"/>
  <c r="E1473" i="30"/>
  <c r="G1473" i="30" s="1"/>
  <c r="Y1473" i="30" s="1"/>
  <c r="AC1473" i="30" s="1"/>
  <c r="E1472" i="30"/>
  <c r="G1472" i="30" s="1"/>
  <c r="Y1472" i="30" s="1"/>
  <c r="AC1472" i="30" s="1"/>
  <c r="E1469" i="30"/>
  <c r="G1469" i="30" s="1"/>
  <c r="Y1469" i="30" s="1"/>
  <c r="AC1469" i="30" s="1"/>
  <c r="E1468" i="30"/>
  <c r="G1468" i="30" s="1"/>
  <c r="Y1468" i="30" s="1"/>
  <c r="AC1468" i="30" s="1"/>
  <c r="Z1489" i="30"/>
  <c r="AL1489" i="30"/>
  <c r="AP1489" i="30"/>
  <c r="AM1489" i="30"/>
  <c r="AR1489" i="30"/>
  <c r="AN1489" i="30"/>
  <c r="AO1489" i="30"/>
  <c r="AJ1489" i="30"/>
  <c r="AK1489" i="30" s="1"/>
  <c r="AG1489" i="30"/>
  <c r="AH1489" i="30" s="1"/>
  <c r="AI1489" i="30" s="1"/>
  <c r="AB1489" i="30"/>
  <c r="AM1484" i="30"/>
  <c r="AR1484" i="30"/>
  <c r="Z1484" i="30"/>
  <c r="AP1484" i="30"/>
  <c r="AB1484" i="30"/>
  <c r="AG1484" i="30"/>
  <c r="AH1484" i="30" s="1"/>
  <c r="AI1484" i="30" s="1"/>
  <c r="AL1484" i="30"/>
  <c r="AO1484" i="30"/>
  <c r="AJ1484" i="30"/>
  <c r="AK1484" i="30" s="1"/>
  <c r="AN1484" i="30"/>
  <c r="AM1490" i="30"/>
  <c r="AR1490" i="30"/>
  <c r="AB1490" i="30"/>
  <c r="AJ1490" i="30"/>
  <c r="AK1490" i="30" s="1"/>
  <c r="AN1490" i="30"/>
  <c r="AL1490" i="30"/>
  <c r="AO1490" i="30"/>
  <c r="Z1490" i="30"/>
  <c r="AP1490" i="30"/>
  <c r="AG1490" i="30"/>
  <c r="AH1490" i="30" s="1"/>
  <c r="AI1490" i="30" s="1"/>
  <c r="Z1487" i="30"/>
  <c r="AL1487" i="30"/>
  <c r="AP1487" i="30"/>
  <c r="AB1487" i="30"/>
  <c r="AG1487" i="30"/>
  <c r="AH1487" i="30" s="1"/>
  <c r="AI1487" i="30" s="1"/>
  <c r="AM1487" i="30"/>
  <c r="AN1487" i="30"/>
  <c r="AO1493" i="30"/>
  <c r="AO1487" i="30"/>
  <c r="AM1494" i="30"/>
  <c r="AR1494" i="30"/>
  <c r="AB1494" i="30"/>
  <c r="AJ1494" i="30"/>
  <c r="AK1494" i="30" s="1"/>
  <c r="AN1494" i="30"/>
  <c r="AP1494" i="30"/>
  <c r="Z1494" i="30"/>
  <c r="Z1493" i="30"/>
  <c r="AL1493" i="30"/>
  <c r="AP1493" i="30"/>
  <c r="AM1493" i="30"/>
  <c r="AR1493" i="30"/>
  <c r="AJ1487" i="30"/>
  <c r="AK1487" i="30" s="1"/>
  <c r="Z1479" i="30"/>
  <c r="AL1479" i="30"/>
  <c r="AP1479" i="30"/>
  <c r="AJ1479" i="30"/>
  <c r="AK1479" i="30" s="1"/>
  <c r="AO1479" i="30"/>
  <c r="AR1479" i="30"/>
  <c r="AO1494" i="30"/>
  <c r="AG1494" i="30"/>
  <c r="AH1494" i="30" s="1"/>
  <c r="AI1494" i="30" s="1"/>
  <c r="AJ1493" i="30"/>
  <c r="AK1493" i="30" s="1"/>
  <c r="AB1493" i="30"/>
  <c r="AR1487" i="30"/>
  <c r="AM1479" i="30"/>
  <c r="AB1479" i="30"/>
  <c r="F1465" i="30"/>
  <c r="AM1468" i="30" l="1"/>
  <c r="AQ1468" i="30"/>
  <c r="AJ1485" i="30"/>
  <c r="AK1485" i="30" s="1"/>
  <c r="AQ1485" i="30"/>
  <c r="AR1483" i="30"/>
  <c r="AQ1483" i="30"/>
  <c r="AJ1469" i="30"/>
  <c r="AK1469" i="30" s="1"/>
  <c r="AQ1469" i="30"/>
  <c r="Z1467" i="30"/>
  <c r="AQ1467" i="30"/>
  <c r="AL1472" i="30"/>
  <c r="AQ1472" i="30"/>
  <c r="AO1488" i="30"/>
  <c r="AQ1488" i="30"/>
  <c r="AJ1473" i="30"/>
  <c r="AK1473" i="30" s="1"/>
  <c r="AQ1473" i="30"/>
  <c r="AM1471" i="30"/>
  <c r="AQ1471" i="30"/>
  <c r="AP1492" i="30"/>
  <c r="AQ1492" i="30"/>
  <c r="AJ1477" i="30"/>
  <c r="AK1477" i="30" s="1"/>
  <c r="AQ1477" i="30"/>
  <c r="Z1480" i="30"/>
  <c r="AQ1480" i="30"/>
  <c r="AR1475" i="30"/>
  <c r="AQ1475" i="30"/>
  <c r="AO1481" i="30"/>
  <c r="AQ1481" i="30"/>
  <c r="Z1482" i="30"/>
  <c r="AQ1482" i="30"/>
  <c r="AM1476" i="30"/>
  <c r="AQ1476" i="30"/>
  <c r="AN1469" i="30"/>
  <c r="AL1483" i="30"/>
  <c r="AP1483" i="30"/>
  <c r="AR1472" i="30"/>
  <c r="AR1488" i="30"/>
  <c r="AR1476" i="30"/>
  <c r="AO1476" i="30"/>
  <c r="AJ1471" i="30"/>
  <c r="AK1471" i="30" s="1"/>
  <c r="AG1488" i="30"/>
  <c r="AH1488" i="30" s="1"/>
  <c r="AI1488" i="30" s="1"/>
  <c r="AG1472" i="30"/>
  <c r="AH1472" i="30" s="1"/>
  <c r="AI1472" i="30" s="1"/>
  <c r="AB1481" i="30"/>
  <c r="AE1481" i="30" s="1"/>
  <c r="AM1467" i="30"/>
  <c r="AN1483" i="30"/>
  <c r="AN1473" i="30"/>
  <c r="AR1471" i="30"/>
  <c r="AP1471" i="30"/>
  <c r="AG1483" i="30"/>
  <c r="AH1483" i="30" s="1"/>
  <c r="AI1483" i="30" s="1"/>
  <c r="AJ1468" i="30"/>
  <c r="AK1468" i="30" s="1"/>
  <c r="AL1492" i="30"/>
  <c r="Z1471" i="30"/>
  <c r="AJ1482" i="30"/>
  <c r="AK1482" i="30" s="1"/>
  <c r="AR1480" i="30"/>
  <c r="Z1481" i="30"/>
  <c r="AG1475" i="30"/>
  <c r="AH1475" i="30" s="1"/>
  <c r="AI1475" i="30" s="1"/>
  <c r="AN1481" i="30"/>
  <c r="AJ1467" i="30"/>
  <c r="AK1467" i="30" s="1"/>
  <c r="AJ1480" i="30"/>
  <c r="AK1480" i="30" s="1"/>
  <c r="AB1471" i="30"/>
  <c r="AD1471" i="30" s="1"/>
  <c r="AL1471" i="30"/>
  <c r="AP1481" i="30"/>
  <c r="AJ1481" i="30"/>
  <c r="AK1481" i="30" s="1"/>
  <c r="AP1467" i="30"/>
  <c r="AR1482" i="30"/>
  <c r="AM1482" i="30"/>
  <c r="AG1480" i="30"/>
  <c r="AH1480" i="30" s="1"/>
  <c r="AI1480" i="30" s="1"/>
  <c r="AO1467" i="30"/>
  <c r="AM1475" i="30"/>
  <c r="AO1482" i="30"/>
  <c r="AB1485" i="30"/>
  <c r="AD1485" i="30" s="1"/>
  <c r="AB1477" i="30"/>
  <c r="AF1477" i="30" s="1"/>
  <c r="AO1480" i="30"/>
  <c r="AN1480" i="30"/>
  <c r="AM1480" i="30"/>
  <c r="AG1467" i="30"/>
  <c r="AH1467" i="30" s="1"/>
  <c r="AI1467" i="30" s="1"/>
  <c r="AL1467" i="30"/>
  <c r="AM1477" i="30"/>
  <c r="AP1475" i="30"/>
  <c r="AP1482" i="30"/>
  <c r="AN1482" i="30"/>
  <c r="AG1482" i="30"/>
  <c r="AH1482" i="30" s="1"/>
  <c r="AI1482" i="30" s="1"/>
  <c r="AP1480" i="30"/>
  <c r="AL1480" i="30"/>
  <c r="AN1467" i="30"/>
  <c r="AP1477" i="30"/>
  <c r="AJ1475" i="30"/>
  <c r="AK1475" i="30" s="1"/>
  <c r="AL1475" i="30"/>
  <c r="AL1482" i="30"/>
  <c r="AB1482" i="30"/>
  <c r="Z1483" i="30"/>
  <c r="AO1468" i="30"/>
  <c r="AG1468" i="30"/>
  <c r="AH1468" i="30" s="1"/>
  <c r="AI1468" i="30" s="1"/>
  <c r="AB1468" i="30"/>
  <c r="AA1468" i="30" s="1"/>
  <c r="AR1477" i="30"/>
  <c r="Z1477" i="30"/>
  <c r="AM1483" i="30"/>
  <c r="AJ1483" i="30"/>
  <c r="AK1483" i="30" s="1"/>
  <c r="AN1485" i="30"/>
  <c r="AO1483" i="30"/>
  <c r="AL1468" i="30"/>
  <c r="AR1468" i="30"/>
  <c r="AL1477" i="30"/>
  <c r="AN1477" i="30"/>
  <c r="AB1483" i="30"/>
  <c r="D1483" i="30" s="1"/>
  <c r="AN1468" i="30"/>
  <c r="AO1477" i="30"/>
  <c r="AG1477" i="30"/>
  <c r="AH1477" i="30" s="1"/>
  <c r="AI1477" i="30" s="1"/>
  <c r="AJ1476" i="30"/>
  <c r="AK1476" i="30" s="1"/>
  <c r="AN1476" i="30"/>
  <c r="Z1476" i="30"/>
  <c r="AG1476" i="30"/>
  <c r="AH1476" i="30" s="1"/>
  <c r="AI1476" i="30" s="1"/>
  <c r="AP1476" i="30"/>
  <c r="AB1476" i="30"/>
  <c r="AL1476" i="30"/>
  <c r="AN1488" i="30"/>
  <c r="AB1488" i="30"/>
  <c r="AL1488" i="30"/>
  <c r="AP1472" i="30"/>
  <c r="AN1472" i="30"/>
  <c r="AM1472" i="30"/>
  <c r="AB1480" i="30"/>
  <c r="AD1480" i="30" s="1"/>
  <c r="AB1467" i="30"/>
  <c r="AF1467" i="30" s="1"/>
  <c r="AR1467" i="30"/>
  <c r="AJ1488" i="30"/>
  <c r="AK1488" i="30" s="1"/>
  <c r="AN1475" i="30"/>
  <c r="AB1475" i="30"/>
  <c r="AA1475" i="30" s="1"/>
  <c r="Z1475" i="30"/>
  <c r="AB1473" i="30"/>
  <c r="AL1473" i="30"/>
  <c r="AR1473" i="30"/>
  <c r="Z1473" i="30"/>
  <c r="AM1473" i="30"/>
  <c r="AG1473" i="30"/>
  <c r="AH1473" i="30" s="1"/>
  <c r="AI1473" i="30" s="1"/>
  <c r="AO1473" i="30"/>
  <c r="AP1473" i="30"/>
  <c r="AN1471" i="30"/>
  <c r="AO1471" i="30"/>
  <c r="AG1471" i="30"/>
  <c r="AH1471" i="30" s="1"/>
  <c r="AI1471" i="30" s="1"/>
  <c r="Z1478" i="30"/>
  <c r="AN1478" i="30"/>
  <c r="AJ1478" i="30"/>
  <c r="AK1478" i="30" s="1"/>
  <c r="AO1478" i="30"/>
  <c r="AB1478" i="30"/>
  <c r="AL1478" i="30"/>
  <c r="AP1478" i="30"/>
  <c r="AG1478" i="30"/>
  <c r="AH1478" i="30" s="1"/>
  <c r="AI1478" i="30" s="1"/>
  <c r="AM1478" i="30"/>
  <c r="AR1478" i="30"/>
  <c r="Z1492" i="30"/>
  <c r="AO1492" i="30"/>
  <c r="AJ1492" i="30"/>
  <c r="AK1492" i="30" s="1"/>
  <c r="AR1492" i="30"/>
  <c r="AM1492" i="30"/>
  <c r="AB1492" i="30"/>
  <c r="AG1492" i="30"/>
  <c r="AH1492" i="30" s="1"/>
  <c r="AI1492" i="30" s="1"/>
  <c r="AN1492" i="30"/>
  <c r="AD1491" i="30"/>
  <c r="AA1491" i="30"/>
  <c r="AE1491" i="30"/>
  <c r="AF1491" i="30"/>
  <c r="D1491" i="30"/>
  <c r="AD1486" i="30"/>
  <c r="AA1486" i="30"/>
  <c r="AF1486" i="30"/>
  <c r="AE1486" i="30"/>
  <c r="D1486" i="30"/>
  <c r="Z1470" i="30"/>
  <c r="AG1470" i="30"/>
  <c r="AH1470" i="30" s="1"/>
  <c r="AI1470" i="30" s="1"/>
  <c r="AL1470" i="30"/>
  <c r="AP1470" i="30"/>
  <c r="AB1470" i="30"/>
  <c r="AM1470" i="30"/>
  <c r="AR1470" i="30"/>
  <c r="AN1470" i="30"/>
  <c r="AJ1470" i="30"/>
  <c r="AK1470" i="30" s="1"/>
  <c r="AO1470" i="30"/>
  <c r="Z1472" i="30"/>
  <c r="AJ1472" i="30"/>
  <c r="AK1472" i="30" s="1"/>
  <c r="AP1488" i="30"/>
  <c r="AM1488" i="30"/>
  <c r="AO1475" i="30"/>
  <c r="AP1468" i="30"/>
  <c r="Z1468" i="30"/>
  <c r="AB1466" i="30"/>
  <c r="AN1466" i="30"/>
  <c r="AJ1466" i="30"/>
  <c r="AK1466" i="30" s="1"/>
  <c r="AO1466" i="30"/>
  <c r="AG1466" i="30"/>
  <c r="AH1466" i="30" s="1"/>
  <c r="AI1466" i="30" s="1"/>
  <c r="AL1466" i="30"/>
  <c r="AP1466" i="30"/>
  <c r="Z1466" i="30"/>
  <c r="AM1466" i="30"/>
  <c r="AR1466" i="30"/>
  <c r="AB1474" i="30"/>
  <c r="AJ1474" i="30"/>
  <c r="AK1474" i="30" s="1"/>
  <c r="AO1474" i="30"/>
  <c r="AG1474" i="30"/>
  <c r="AH1474" i="30" s="1"/>
  <c r="AI1474" i="30" s="1"/>
  <c r="AL1474" i="30"/>
  <c r="AP1474" i="30"/>
  <c r="Z1474" i="30"/>
  <c r="AM1474" i="30"/>
  <c r="AR1474" i="30"/>
  <c r="AN1474" i="30"/>
  <c r="AO1485" i="30"/>
  <c r="AP1485" i="30"/>
  <c r="AG1485" i="30"/>
  <c r="AH1485" i="30" s="1"/>
  <c r="AI1485" i="30" s="1"/>
  <c r="AR1485" i="30"/>
  <c r="AL1485" i="30"/>
  <c r="Z1485" i="30"/>
  <c r="AM1485" i="30"/>
  <c r="AO1472" i="30"/>
  <c r="AB1472" i="30"/>
  <c r="AE1472" i="30" s="1"/>
  <c r="Z1488" i="30"/>
  <c r="AB1469" i="30"/>
  <c r="AG1469" i="30"/>
  <c r="AH1469" i="30" s="1"/>
  <c r="AI1469" i="30" s="1"/>
  <c r="AO1469" i="30"/>
  <c r="AP1469" i="30"/>
  <c r="Z1469" i="30"/>
  <c r="AL1469" i="30"/>
  <c r="AR1469" i="30"/>
  <c r="AM1469" i="30"/>
  <c r="AL1481" i="30"/>
  <c r="AM1481" i="30"/>
  <c r="AG1481" i="30"/>
  <c r="AH1481" i="30" s="1"/>
  <c r="AI1481" i="30" s="1"/>
  <c r="AR1481" i="30"/>
  <c r="AD1493" i="30"/>
  <c r="AA1493" i="30"/>
  <c r="AE1493" i="30"/>
  <c r="D1493" i="30"/>
  <c r="AF1493" i="30"/>
  <c r="AA1494" i="30"/>
  <c r="AE1494" i="30"/>
  <c r="AF1494" i="30"/>
  <c r="D1494" i="30"/>
  <c r="AD1494" i="30"/>
  <c r="AD1487" i="30"/>
  <c r="D1487" i="30"/>
  <c r="AF1487" i="30"/>
  <c r="AA1487" i="30"/>
  <c r="AE1487" i="30"/>
  <c r="AA1484" i="30"/>
  <c r="AE1484" i="30"/>
  <c r="AF1484" i="30"/>
  <c r="AD1484" i="30"/>
  <c r="D1484" i="30"/>
  <c r="AD1479" i="30"/>
  <c r="AE1479" i="30"/>
  <c r="D1479" i="30"/>
  <c r="AA1479" i="30"/>
  <c r="AF1479" i="30"/>
  <c r="AD1489" i="30"/>
  <c r="D1489" i="30"/>
  <c r="AA1489" i="30"/>
  <c r="AE1489" i="30"/>
  <c r="AF1489" i="30"/>
  <c r="AA1490" i="30"/>
  <c r="AE1490" i="30"/>
  <c r="AF1490" i="30"/>
  <c r="D1490" i="30"/>
  <c r="AD1490" i="30"/>
  <c r="AR1465" i="30"/>
  <c r="AM1465" i="30"/>
  <c r="AP1465" i="30"/>
  <c r="AL1465" i="30"/>
  <c r="Z1465" i="30"/>
  <c r="AN1465" i="30"/>
  <c r="AJ1465" i="30"/>
  <c r="AK1465" i="30" s="1"/>
  <c r="AB1465" i="30"/>
  <c r="AO1465" i="30"/>
  <c r="AG1465" i="30"/>
  <c r="AH1465" i="30" s="1"/>
  <c r="AI1465" i="30" s="1"/>
  <c r="D1480" i="30" l="1"/>
  <c r="D1481" i="30"/>
  <c r="AF1481" i="30"/>
  <c r="AE1485" i="30"/>
  <c r="AE1467" i="30"/>
  <c r="AF1475" i="30"/>
  <c r="AA1481" i="30"/>
  <c r="D1471" i="30"/>
  <c r="AD1481" i="30"/>
  <c r="AF1485" i="30"/>
  <c r="AA1485" i="30"/>
  <c r="AE1471" i="30"/>
  <c r="D1477" i="30"/>
  <c r="AA1477" i="30"/>
  <c r="AA1472" i="30"/>
  <c r="AA1471" i="30"/>
  <c r="AE1477" i="30"/>
  <c r="AF1471" i="30"/>
  <c r="AD1477" i="30"/>
  <c r="AA1467" i="30"/>
  <c r="D1475" i="30"/>
  <c r="AD1475" i="30"/>
  <c r="D1485" i="30"/>
  <c r="D1467" i="30"/>
  <c r="AD1467" i="30"/>
  <c r="AE1475" i="30"/>
  <c r="AD1472" i="30"/>
  <c r="D1472" i="30"/>
  <c r="AD1468" i="30"/>
  <c r="AF1472" i="30"/>
  <c r="AF1482" i="30"/>
  <c r="D1482" i="30"/>
  <c r="AA1482" i="30"/>
  <c r="AE1482" i="30"/>
  <c r="AD1482" i="30"/>
  <c r="AD1483" i="30"/>
  <c r="AE1483" i="30"/>
  <c r="AA1483" i="30"/>
  <c r="AE1468" i="30"/>
  <c r="AF1468" i="30"/>
  <c r="D1468" i="30"/>
  <c r="AF1483" i="30"/>
  <c r="AE1480" i="30"/>
  <c r="AE1466" i="30"/>
  <c r="D1466" i="30"/>
  <c r="AD1466" i="30"/>
  <c r="AF1466" i="30"/>
  <c r="AA1466" i="30"/>
  <c r="AF1473" i="30"/>
  <c r="AD1473" i="30"/>
  <c r="AE1473" i="30"/>
  <c r="D1473" i="30"/>
  <c r="AA1473" i="30"/>
  <c r="AF1480" i="30"/>
  <c r="AA1480" i="30"/>
  <c r="AD1470" i="30"/>
  <c r="D1470" i="30"/>
  <c r="AE1470" i="30"/>
  <c r="AF1470" i="30"/>
  <c r="AA1470" i="30"/>
  <c r="AD1478" i="30"/>
  <c r="AA1478" i="30"/>
  <c r="AE1478" i="30"/>
  <c r="AF1478" i="30"/>
  <c r="D1478" i="30"/>
  <c r="AF1476" i="30"/>
  <c r="D1476" i="30"/>
  <c r="AE1476" i="30"/>
  <c r="AD1476" i="30"/>
  <c r="AA1476" i="30"/>
  <c r="D1469" i="30"/>
  <c r="AF1469" i="30"/>
  <c r="AD1469" i="30"/>
  <c r="AE1469" i="30"/>
  <c r="AA1469" i="30"/>
  <c r="AF1474" i="30"/>
  <c r="AD1474" i="30"/>
  <c r="D1474" i="30"/>
  <c r="AA1474" i="30"/>
  <c r="AE1474" i="30"/>
  <c r="AD1492" i="30"/>
  <c r="AE1492" i="30"/>
  <c r="AA1492" i="30"/>
  <c r="AF1492" i="30"/>
  <c r="D1492" i="30"/>
  <c r="D1488" i="30"/>
  <c r="AA1488" i="30"/>
  <c r="AF1488" i="30"/>
  <c r="AD1488" i="30"/>
  <c r="AE1488" i="30"/>
  <c r="AE1465" i="30"/>
  <c r="AA1465" i="30"/>
  <c r="D1465" i="30"/>
  <c r="AD1465" i="30"/>
  <c r="AF1465" i="30"/>
  <c r="F1082" i="30" l="1"/>
  <c r="E1082" i="30"/>
  <c r="G1082" i="30" s="1"/>
  <c r="Y1082" i="30" s="1"/>
  <c r="AC1082" i="30" s="1"/>
  <c r="AQ1082" i="30" s="1"/>
  <c r="F1081" i="30"/>
  <c r="E1081" i="30"/>
  <c r="G1081" i="30" s="1"/>
  <c r="Y1081" i="30" s="1"/>
  <c r="AC1081" i="30" s="1"/>
  <c r="AQ1081" i="30" s="1"/>
  <c r="F1080" i="30"/>
  <c r="E1080" i="30"/>
  <c r="G1080" i="30" s="1"/>
  <c r="Y1080" i="30" s="1"/>
  <c r="AC1080" i="30" s="1"/>
  <c r="AQ1080" i="30" s="1"/>
  <c r="H1082" i="30"/>
  <c r="H1081" i="30"/>
  <c r="H1080" i="30"/>
  <c r="Z1080" i="30" l="1"/>
  <c r="AB1080" i="30"/>
  <c r="Z1081" i="30"/>
  <c r="AB1081" i="30"/>
  <c r="AB1082" i="30"/>
  <c r="Z1082" i="30"/>
  <c r="AO1082" i="30"/>
  <c r="AM1081" i="30"/>
  <c r="AR1081" i="30"/>
  <c r="AP1081" i="30"/>
  <c r="AG1081" i="30"/>
  <c r="AH1081" i="30" s="1"/>
  <c r="AI1081" i="30" s="1"/>
  <c r="AL1081" i="30"/>
  <c r="AN1081" i="30"/>
  <c r="AO1081" i="30"/>
  <c r="AJ1081" i="30"/>
  <c r="AK1081" i="30" s="1"/>
  <c r="AA1082" i="30" l="1"/>
  <c r="AF1082" i="30"/>
  <c r="AA1080" i="30"/>
  <c r="AF1080" i="30"/>
  <c r="AA1081" i="30"/>
  <c r="AF1081" i="30"/>
  <c r="AJ1080" i="30"/>
  <c r="AK1080" i="30" s="1"/>
  <c r="AM1080" i="30"/>
  <c r="AN1080" i="30"/>
  <c r="AO1080" i="30"/>
  <c r="AP1080" i="30"/>
  <c r="AG1080" i="30"/>
  <c r="AH1080" i="30" s="1"/>
  <c r="AI1080" i="30" s="1"/>
  <c r="AR1080" i="30"/>
  <c r="AL1080" i="30"/>
  <c r="AD1080" i="30"/>
  <c r="AP1082" i="30"/>
  <c r="AN1082" i="30"/>
  <c r="AR1082" i="30"/>
  <c r="AG1082" i="30"/>
  <c r="AH1082" i="30" s="1"/>
  <c r="AI1082" i="30" s="1"/>
  <c r="AJ1082" i="30"/>
  <c r="AK1082" i="30" s="1"/>
  <c r="AL1082" i="30"/>
  <c r="AM1082" i="30"/>
  <c r="D1081" i="30"/>
  <c r="AE1081" i="30"/>
  <c r="AD1081" i="30"/>
  <c r="AE1080" i="30" l="1"/>
  <c r="D1080" i="30"/>
  <c r="D1082" i="30"/>
  <c r="AE1082" i="30"/>
  <c r="AD1082" i="30"/>
  <c r="Y712" i="30" l="1"/>
  <c r="AC712" i="30" s="1"/>
  <c r="AQ712" i="30" s="1"/>
  <c r="Y711" i="30"/>
  <c r="AC711" i="30" s="1"/>
  <c r="AQ711" i="30" s="1"/>
  <c r="Y710" i="30"/>
  <c r="AC710" i="30" s="1"/>
  <c r="AQ710" i="30" s="1"/>
  <c r="Y709" i="30"/>
  <c r="AC709" i="30" s="1"/>
  <c r="AQ709" i="30" s="1"/>
  <c r="Y708" i="30"/>
  <c r="AC708" i="30" s="1"/>
  <c r="AQ708" i="30" s="1"/>
  <c r="Y707" i="30"/>
  <c r="AC707" i="30" s="1"/>
  <c r="AQ707" i="30" s="1"/>
  <c r="Y706" i="30"/>
  <c r="AC706" i="30" s="1"/>
  <c r="AQ706" i="30" s="1"/>
  <c r="Y705" i="30"/>
  <c r="AC705" i="30" s="1"/>
  <c r="AQ705" i="30" s="1"/>
  <c r="Y704" i="30"/>
  <c r="AC704" i="30" s="1"/>
  <c r="AQ704" i="30" s="1"/>
  <c r="AP705" i="30" l="1"/>
  <c r="AL705" i="30"/>
  <c r="Z705" i="30"/>
  <c r="AO705" i="30"/>
  <c r="AG705" i="30"/>
  <c r="AH705" i="30" s="1"/>
  <c r="AI705" i="30" s="1"/>
  <c r="AT705" i="30" s="1"/>
  <c r="AN705" i="30"/>
  <c r="AJ705" i="30"/>
  <c r="AK705" i="30" s="1"/>
  <c r="AB705" i="30"/>
  <c r="AR705" i="30"/>
  <c r="AM705" i="30"/>
  <c r="AN708" i="30"/>
  <c r="AJ708" i="30"/>
  <c r="AK708" i="30" s="1"/>
  <c r="AB708" i="30"/>
  <c r="AR708" i="30"/>
  <c r="AM708" i="30"/>
  <c r="AP708" i="30"/>
  <c r="AL708" i="30"/>
  <c r="Z708" i="30"/>
  <c r="AO708" i="30"/>
  <c r="AG708" i="30"/>
  <c r="AH708" i="30" s="1"/>
  <c r="AI708" i="30" s="1"/>
  <c r="AT708" i="30" s="1"/>
  <c r="AN704" i="30"/>
  <c r="AJ704" i="30"/>
  <c r="AK704" i="30" s="1"/>
  <c r="AB704" i="30"/>
  <c r="AR704" i="30"/>
  <c r="AM704" i="30"/>
  <c r="AP704" i="30"/>
  <c r="AL704" i="30"/>
  <c r="Z704" i="30"/>
  <c r="AO704" i="30"/>
  <c r="AG704" i="30"/>
  <c r="AH704" i="30" s="1"/>
  <c r="AI704" i="30" s="1"/>
  <c r="AT704" i="30" s="1"/>
  <c r="AP710" i="30"/>
  <c r="AL710" i="30"/>
  <c r="Z710" i="30"/>
  <c r="AO710" i="30"/>
  <c r="AG710" i="30"/>
  <c r="AN710" i="30"/>
  <c r="AJ710" i="30"/>
  <c r="AK710" i="30" s="1"/>
  <c r="AB710" i="30"/>
  <c r="AR710" i="30"/>
  <c r="AM710" i="30"/>
  <c r="AP707" i="30"/>
  <c r="AL707" i="30"/>
  <c r="Z707" i="30"/>
  <c r="AO707" i="30"/>
  <c r="AG707" i="30"/>
  <c r="AH707" i="30" s="1"/>
  <c r="AI707" i="30" s="1"/>
  <c r="AT707" i="30" s="1"/>
  <c r="AN707" i="30"/>
  <c r="AJ707" i="30"/>
  <c r="AK707" i="30" s="1"/>
  <c r="AB707" i="30"/>
  <c r="AR707" i="30"/>
  <c r="AM707" i="30"/>
  <c r="AN711" i="30"/>
  <c r="AJ711" i="30"/>
  <c r="AK711" i="30" s="1"/>
  <c r="AB711" i="30"/>
  <c r="AR711" i="30"/>
  <c r="AM711" i="30"/>
  <c r="AP711" i="30"/>
  <c r="AL711" i="30"/>
  <c r="Z711" i="30"/>
  <c r="AO711" i="30"/>
  <c r="AG711" i="30"/>
  <c r="AP712" i="30"/>
  <c r="AL712" i="30"/>
  <c r="Z712" i="30"/>
  <c r="AO712" i="30"/>
  <c r="AG712" i="30"/>
  <c r="AN712" i="30"/>
  <c r="AJ712" i="30"/>
  <c r="AK712" i="30" s="1"/>
  <c r="AB712" i="30"/>
  <c r="AR712" i="30"/>
  <c r="AM712" i="30"/>
  <c r="AN706" i="30"/>
  <c r="AJ706" i="30"/>
  <c r="AK706" i="30" s="1"/>
  <c r="AB706" i="30"/>
  <c r="AR706" i="30"/>
  <c r="AM706" i="30"/>
  <c r="AP706" i="30"/>
  <c r="AL706" i="30"/>
  <c r="Z706" i="30"/>
  <c r="AO706" i="30"/>
  <c r="AG706" i="30"/>
  <c r="AH706" i="30" s="1"/>
  <c r="AI706" i="30" s="1"/>
  <c r="AT706" i="30" s="1"/>
  <c r="AP709" i="30"/>
  <c r="AL709" i="30"/>
  <c r="Z709" i="30"/>
  <c r="AO709" i="30"/>
  <c r="AG709" i="30"/>
  <c r="AH709" i="30" s="1"/>
  <c r="AI709" i="30" s="1"/>
  <c r="AT709" i="30" s="1"/>
  <c r="AN709" i="30"/>
  <c r="AJ709" i="30"/>
  <c r="AK709" i="30" s="1"/>
  <c r="AB709" i="30"/>
  <c r="AR709" i="30"/>
  <c r="AM709" i="30"/>
  <c r="AD712" i="30" l="1"/>
  <c r="AF712" i="30"/>
  <c r="AE712" i="30"/>
  <c r="AA712" i="30"/>
  <c r="D712" i="30"/>
  <c r="AI711" i="30"/>
  <c r="AT711" i="30" s="1"/>
  <c r="AH711" i="30"/>
  <c r="AD705" i="30"/>
  <c r="AF705" i="30"/>
  <c r="D705" i="30"/>
  <c r="AE705" i="30"/>
  <c r="AA705" i="30"/>
  <c r="AH710" i="30"/>
  <c r="AI710" i="30"/>
  <c r="AT710" i="30" s="1"/>
  <c r="AF704" i="30"/>
  <c r="AE704" i="30"/>
  <c r="AA704" i="30"/>
  <c r="D704" i="30"/>
  <c r="AD704" i="30"/>
  <c r="AD710" i="30"/>
  <c r="AF710" i="30"/>
  <c r="AE710" i="30"/>
  <c r="AA710" i="30"/>
  <c r="D710" i="30"/>
  <c r="AD709" i="30"/>
  <c r="AF709" i="30"/>
  <c r="AE709" i="30"/>
  <c r="AA709" i="30"/>
  <c r="D709" i="30"/>
  <c r="AD707" i="30"/>
  <c r="AF707" i="30"/>
  <c r="AE707" i="30"/>
  <c r="AA707" i="30"/>
  <c r="D707" i="30"/>
  <c r="AF706" i="30"/>
  <c r="AE706" i="30"/>
  <c r="AA706" i="30"/>
  <c r="D706" i="30"/>
  <c r="AD706" i="30"/>
  <c r="AH712" i="30"/>
  <c r="AI712" i="30"/>
  <c r="AT712" i="30" s="1"/>
  <c r="AF711" i="30"/>
  <c r="AE711" i="30"/>
  <c r="AA711" i="30"/>
  <c r="D711" i="30"/>
  <c r="AD711" i="30"/>
  <c r="AF708" i="30"/>
  <c r="AE708" i="30"/>
  <c r="AA708" i="30"/>
  <c r="D708" i="30"/>
  <c r="AD708" i="30"/>
  <c r="Y140" i="30" l="1"/>
  <c r="AC140" i="30" s="1"/>
  <c r="AQ140" i="30" s="1"/>
  <c r="Y139" i="30"/>
  <c r="AC139" i="30" s="1"/>
  <c r="Y138" i="30"/>
  <c r="AC138" i="30" s="1"/>
  <c r="Y280" i="30"/>
  <c r="AC280" i="30" s="1"/>
  <c r="AQ280" i="30" s="1"/>
  <c r="T280" i="30"/>
  <c r="S280" i="30"/>
  <c r="Y279" i="30"/>
  <c r="AC279" i="30" s="1"/>
  <c r="T279" i="30"/>
  <c r="S279" i="30"/>
  <c r="Y278" i="30"/>
  <c r="AC278" i="30" s="1"/>
  <c r="T278" i="30"/>
  <c r="S278" i="30"/>
  <c r="Y277" i="30"/>
  <c r="AC277" i="30" s="1"/>
  <c r="AQ277" i="30" s="1"/>
  <c r="T277" i="30"/>
  <c r="S277" i="30"/>
  <c r="Y276" i="30"/>
  <c r="AC276" i="30" s="1"/>
  <c r="T276" i="30"/>
  <c r="S276" i="30"/>
  <c r="Y275" i="30"/>
  <c r="AC275" i="30" s="1"/>
  <c r="T275" i="30"/>
  <c r="S275" i="30"/>
  <c r="Y274" i="30"/>
  <c r="AC274" i="30" s="1"/>
  <c r="AQ274" i="30" s="1"/>
  <c r="T274" i="30"/>
  <c r="S274" i="30"/>
  <c r="Y273" i="30"/>
  <c r="AC273" i="30" s="1"/>
  <c r="AQ273" i="30" s="1"/>
  <c r="T273" i="30"/>
  <c r="S273" i="30"/>
  <c r="Y272" i="30"/>
  <c r="AC272" i="30" s="1"/>
  <c r="F272" i="30"/>
  <c r="Y137" i="30"/>
  <c r="AC137" i="30" s="1"/>
  <c r="AQ137" i="30" s="1"/>
  <c r="F137" i="30"/>
  <c r="Y136" i="30"/>
  <c r="AC136" i="30" s="1"/>
  <c r="AQ136" i="30" s="1"/>
  <c r="Y135" i="30"/>
  <c r="AC135" i="30" s="1"/>
  <c r="AQ135" i="30" s="1"/>
  <c r="F135" i="30"/>
  <c r="Y271" i="30"/>
  <c r="AC271" i="30" s="1"/>
  <c r="Y134" i="30"/>
  <c r="AC134" i="30" s="1"/>
  <c r="AQ134" i="30" s="1"/>
  <c r="F134" i="30"/>
  <c r="Y133" i="30"/>
  <c r="AC133" i="30" s="1"/>
  <c r="Y270" i="30"/>
  <c r="AC270" i="30" s="1"/>
  <c r="AQ270" i="30" s="1"/>
  <c r="F270" i="30"/>
  <c r="Y132" i="30"/>
  <c r="AC132" i="30" s="1"/>
  <c r="AO272" i="30" l="1"/>
  <c r="AQ272" i="30"/>
  <c r="AR138" i="30"/>
  <c r="AQ138" i="30"/>
  <c r="AB271" i="30"/>
  <c r="AD271" i="30" s="1"/>
  <c r="AQ271" i="30"/>
  <c r="AP278" i="30"/>
  <c r="AQ278" i="30"/>
  <c r="AL139" i="30"/>
  <c r="AQ139" i="30"/>
  <c r="AP275" i="30"/>
  <c r="AQ275" i="30"/>
  <c r="AR132" i="30"/>
  <c r="AQ132" i="30"/>
  <c r="AM276" i="30"/>
  <c r="AQ276" i="30"/>
  <c r="AN279" i="30"/>
  <c r="AQ279" i="30"/>
  <c r="AM133" i="30"/>
  <c r="AQ133" i="30"/>
  <c r="AN275" i="30"/>
  <c r="AL132" i="30"/>
  <c r="AB138" i="30"/>
  <c r="AF138" i="30" s="1"/>
  <c r="AB132" i="30"/>
  <c r="AF132" i="30" s="1"/>
  <c r="AB276" i="30"/>
  <c r="AA276" i="30" s="1"/>
  <c r="H278" i="30"/>
  <c r="F279" i="30"/>
  <c r="F273" i="30"/>
  <c r="Z275" i="30"/>
  <c r="H276" i="30"/>
  <c r="AO278" i="30"/>
  <c r="AB279" i="30"/>
  <c r="AD279" i="30" s="1"/>
  <c r="AJ271" i="30"/>
  <c r="AK271" i="30" s="1"/>
  <c r="F275" i="30"/>
  <c r="AJ275" i="30"/>
  <c r="AK275" i="30" s="1"/>
  <c r="AM279" i="30"/>
  <c r="AG273" i="30"/>
  <c r="AH273" i="30" s="1"/>
  <c r="AI273" i="30" s="1"/>
  <c r="AT273" i="30" s="1"/>
  <c r="AL273" i="30"/>
  <c r="AB273" i="30"/>
  <c r="AA273" i="30" s="1"/>
  <c r="Z135" i="30"/>
  <c r="AO135" i="30"/>
  <c r="AG274" i="30"/>
  <c r="AH274" i="30" s="1"/>
  <c r="AI274" i="30" s="1"/>
  <c r="AT274" i="30" s="1"/>
  <c r="AR274" i="30"/>
  <c r="AP274" i="30"/>
  <c r="Z274" i="30"/>
  <c r="AL274" i="30"/>
  <c r="AG280" i="30"/>
  <c r="AH280" i="30" s="1"/>
  <c r="AR280" i="30"/>
  <c r="AB280" i="30"/>
  <c r="AA280" i="30" s="1"/>
  <c r="AM280" i="30"/>
  <c r="AP277" i="30"/>
  <c r="AL277" i="30"/>
  <c r="AB277" i="30"/>
  <c r="AE277" i="30" s="1"/>
  <c r="AG277" i="30"/>
  <c r="AH277" i="30" s="1"/>
  <c r="AI277" i="30" s="1"/>
  <c r="AT277" i="30" s="1"/>
  <c r="Z277" i="30"/>
  <c r="AR133" i="30"/>
  <c r="AM271" i="30"/>
  <c r="AM132" i="30"/>
  <c r="H273" i="30"/>
  <c r="AL138" i="30"/>
  <c r="F276" i="30"/>
  <c r="AM138" i="30"/>
  <c r="H279" i="30"/>
  <c r="AN134" i="30"/>
  <c r="AJ134" i="30"/>
  <c r="AK134" i="30" s="1"/>
  <c r="AB134" i="30"/>
  <c r="AR134" i="30"/>
  <c r="AM134" i="30"/>
  <c r="AO134" i="30"/>
  <c r="AG134" i="30"/>
  <c r="AH134" i="30" s="1"/>
  <c r="AI134" i="30" s="1"/>
  <c r="AT134" i="30" s="1"/>
  <c r="AL134" i="30"/>
  <c r="AP134" i="30"/>
  <c r="Z134" i="30"/>
  <c r="AP136" i="30"/>
  <c r="AL136" i="30"/>
  <c r="Z136" i="30"/>
  <c r="AM136" i="30"/>
  <c r="AG136" i="30"/>
  <c r="AB136" i="30"/>
  <c r="AR136" i="30"/>
  <c r="AO136" i="30"/>
  <c r="AN136" i="30"/>
  <c r="AJ136" i="30"/>
  <c r="AK136" i="30" s="1"/>
  <c r="AN137" i="30"/>
  <c r="AJ137" i="30"/>
  <c r="AK137" i="30" s="1"/>
  <c r="AB137" i="30"/>
  <c r="AR137" i="30"/>
  <c r="AL137" i="30"/>
  <c r="AG137" i="30"/>
  <c r="AP137" i="30"/>
  <c r="Z137" i="30"/>
  <c r="AO137" i="30"/>
  <c r="AM137" i="30"/>
  <c r="AR140" i="30"/>
  <c r="AM140" i="30"/>
  <c r="AL140" i="30"/>
  <c r="AG140" i="30"/>
  <c r="AB140" i="30"/>
  <c r="AP140" i="30"/>
  <c r="Z140" i="30"/>
  <c r="AO140" i="30"/>
  <c r="AN140" i="30"/>
  <c r="AJ140" i="30"/>
  <c r="AK140" i="30" s="1"/>
  <c r="AN270" i="30"/>
  <c r="AR270" i="30"/>
  <c r="AM270" i="30"/>
  <c r="AO270" i="30"/>
  <c r="F133" i="30"/>
  <c r="AB133" i="30"/>
  <c r="AJ133" i="30"/>
  <c r="AK133" i="30" s="1"/>
  <c r="AP271" i="30"/>
  <c r="AL271" i="30"/>
  <c r="Z271" i="30"/>
  <c r="AO271" i="30"/>
  <c r="AG271" i="30"/>
  <c r="AH271" i="30" s="1"/>
  <c r="AI271" i="30" s="1"/>
  <c r="AT271" i="30" s="1"/>
  <c r="AN271" i="30"/>
  <c r="F274" i="30"/>
  <c r="H274" i="30"/>
  <c r="AP276" i="30"/>
  <c r="AL276" i="30"/>
  <c r="Z276" i="30"/>
  <c r="AR276" i="30"/>
  <c r="AO276" i="30"/>
  <c r="AJ276" i="30"/>
  <c r="AK276" i="30" s="1"/>
  <c r="AN276" i="30"/>
  <c r="AN278" i="30"/>
  <c r="AJ278" i="30"/>
  <c r="AK278" i="30" s="1"/>
  <c r="AB278" i="30"/>
  <c r="AM278" i="30"/>
  <c r="AR278" i="30"/>
  <c r="AL278" i="30"/>
  <c r="AG278" i="30"/>
  <c r="AH278" i="30" s="1"/>
  <c r="AI278" i="30" s="1"/>
  <c r="AT278" i="30" s="1"/>
  <c r="AN139" i="30"/>
  <c r="AJ139" i="30"/>
  <c r="AK139" i="30" s="1"/>
  <c r="AB139" i="30"/>
  <c r="AP139" i="30"/>
  <c r="Z139" i="30"/>
  <c r="AO139" i="30"/>
  <c r="AM139" i="30"/>
  <c r="AB270" i="30"/>
  <c r="AG270" i="30"/>
  <c r="AH270" i="30" s="1"/>
  <c r="AI270" i="30" s="1"/>
  <c r="AT270" i="30" s="1"/>
  <c r="AL270" i="30"/>
  <c r="AP272" i="30"/>
  <c r="AL272" i="30"/>
  <c r="Z272" i="30"/>
  <c r="AM272" i="30"/>
  <c r="AG272" i="30"/>
  <c r="AB272" i="30"/>
  <c r="AR272" i="30"/>
  <c r="AN272" i="30"/>
  <c r="H277" i="30"/>
  <c r="F277" i="30"/>
  <c r="H280" i="30"/>
  <c r="F280" i="30"/>
  <c r="AO132" i="30"/>
  <c r="AG132" i="30"/>
  <c r="AH132" i="30" s="1"/>
  <c r="AI132" i="30" s="1"/>
  <c r="AT132" i="30" s="1"/>
  <c r="AN132" i="30"/>
  <c r="Z132" i="30"/>
  <c r="AJ132" i="30"/>
  <c r="AK132" i="30" s="1"/>
  <c r="AP132" i="30"/>
  <c r="AJ270" i="30"/>
  <c r="AK270" i="30" s="1"/>
  <c r="AP270" i="30"/>
  <c r="AR271" i="30"/>
  <c r="AR273" i="30"/>
  <c r="AM273" i="30"/>
  <c r="AP273" i="30"/>
  <c r="Z273" i="30"/>
  <c r="AO273" i="30"/>
  <c r="AJ273" i="30"/>
  <c r="AK273" i="30" s="1"/>
  <c r="AN273" i="30"/>
  <c r="AO275" i="30"/>
  <c r="AG275" i="30"/>
  <c r="AH275" i="30" s="1"/>
  <c r="AI275" i="30" s="1"/>
  <c r="AT275" i="30" s="1"/>
  <c r="AM275" i="30"/>
  <c r="AB275" i="30"/>
  <c r="AR275" i="30"/>
  <c r="AL275" i="30"/>
  <c r="AG276" i="30"/>
  <c r="AH276" i="30" s="1"/>
  <c r="AI276" i="30" s="1"/>
  <c r="AT276" i="30" s="1"/>
  <c r="F278" i="30"/>
  <c r="Z278" i="30"/>
  <c r="AO279" i="30"/>
  <c r="AG279" i="30"/>
  <c r="AR279" i="30"/>
  <c r="AL279" i="30"/>
  <c r="AP279" i="30"/>
  <c r="AJ279" i="30"/>
  <c r="AK279" i="30" s="1"/>
  <c r="Z279" i="30"/>
  <c r="AG139" i="30"/>
  <c r="AR139" i="30"/>
  <c r="F132" i="30"/>
  <c r="Z270" i="30"/>
  <c r="AP133" i="30"/>
  <c r="AL133" i="30"/>
  <c r="Z133" i="30"/>
  <c r="AO133" i="30"/>
  <c r="AG133" i="30"/>
  <c r="AH133" i="30" s="1"/>
  <c r="AI133" i="30" s="1"/>
  <c r="AT133" i="30" s="1"/>
  <c r="AN133" i="30"/>
  <c r="F271" i="30"/>
  <c r="AN135" i="30"/>
  <c r="AJ135" i="30"/>
  <c r="AK135" i="30" s="1"/>
  <c r="AR135" i="30"/>
  <c r="AL135" i="30"/>
  <c r="AG135" i="30"/>
  <c r="AH135" i="30" s="1"/>
  <c r="AI135" i="30" s="1"/>
  <c r="AT135" i="30" s="1"/>
  <c r="AB135" i="30"/>
  <c r="AP135" i="30"/>
  <c r="AM135" i="30"/>
  <c r="F136" i="30"/>
  <c r="AJ272" i="30"/>
  <c r="AK272" i="30" s="1"/>
  <c r="H275" i="30"/>
  <c r="AN274" i="30"/>
  <c r="AJ274" i="30"/>
  <c r="AK274" i="30" s="1"/>
  <c r="AB274" i="30"/>
  <c r="AM274" i="30"/>
  <c r="AR277" i="30"/>
  <c r="AM277" i="30"/>
  <c r="AN277" i="30"/>
  <c r="AP280" i="30"/>
  <c r="AL280" i="30"/>
  <c r="Z280" i="30"/>
  <c r="AN280" i="30"/>
  <c r="AO138" i="30"/>
  <c r="AG138" i="30"/>
  <c r="AN138" i="30"/>
  <c r="AO274" i="30"/>
  <c r="AJ277" i="30"/>
  <c r="AK277" i="30" s="1"/>
  <c r="AO277" i="30"/>
  <c r="AJ280" i="30"/>
  <c r="AK280" i="30" s="1"/>
  <c r="AO280" i="30"/>
  <c r="Z138" i="30"/>
  <c r="AJ138" i="30"/>
  <c r="AK138" i="30" s="1"/>
  <c r="AP138" i="30"/>
  <c r="AA271" i="30" l="1"/>
  <c r="AF271" i="30"/>
  <c r="D271" i="30"/>
  <c r="AE271" i="30"/>
  <c r="AF276" i="30"/>
  <c r="D276" i="30"/>
  <c r="AI280" i="30"/>
  <c r="AT280" i="30" s="1"/>
  <c r="AE276" i="30"/>
  <c r="AD276" i="30"/>
  <c r="AA279" i="30"/>
  <c r="AD138" i="30"/>
  <c r="AD132" i="30"/>
  <c r="AE138" i="30"/>
  <c r="AE132" i="30"/>
  <c r="AF280" i="30"/>
  <c r="D273" i="30"/>
  <c r="AE280" i="30"/>
  <c r="AE273" i="30"/>
  <c r="AF279" i="30"/>
  <c r="AE279" i="30"/>
  <c r="AA132" i="30"/>
  <c r="AA138" i="30"/>
  <c r="D279" i="30"/>
  <c r="D138" i="30"/>
  <c r="D132" i="30"/>
  <c r="D280" i="30"/>
  <c r="AD277" i="30"/>
  <c r="AD273" i="30"/>
  <c r="AD280" i="30"/>
  <c r="AA277" i="30"/>
  <c r="AF273" i="30"/>
  <c r="D277" i="30"/>
  <c r="AF277" i="30"/>
  <c r="AI138" i="30"/>
  <c r="AT138" i="30" s="1"/>
  <c r="AH138" i="30"/>
  <c r="AF135" i="30"/>
  <c r="AE135" i="30"/>
  <c r="AA135" i="30"/>
  <c r="D135" i="30"/>
  <c r="AD135" i="30"/>
  <c r="AD133" i="30"/>
  <c r="AF133" i="30"/>
  <c r="D133" i="30"/>
  <c r="AE133" i="30"/>
  <c r="AA133" i="30"/>
  <c r="AE140" i="30"/>
  <c r="AA140" i="30"/>
  <c r="AF140" i="30"/>
  <c r="AD140" i="30"/>
  <c r="D140" i="30"/>
  <c r="AF137" i="30"/>
  <c r="AA137" i="30"/>
  <c r="AE137" i="30"/>
  <c r="AD137" i="30"/>
  <c r="D137" i="30"/>
  <c r="AH136" i="30"/>
  <c r="AI136" i="30"/>
  <c r="AT136" i="30" s="1"/>
  <c r="AF134" i="30"/>
  <c r="AE134" i="30"/>
  <c r="AA134" i="30"/>
  <c r="D134" i="30"/>
  <c r="AD134" i="30"/>
  <c r="AF278" i="30"/>
  <c r="AA278" i="30"/>
  <c r="D278" i="30"/>
  <c r="AD278" i="30"/>
  <c r="AE278" i="30"/>
  <c r="AD272" i="30"/>
  <c r="AF272" i="30"/>
  <c r="AA272" i="30"/>
  <c r="D272" i="30"/>
  <c r="AE272" i="30"/>
  <c r="AE270" i="30"/>
  <c r="AA270" i="30"/>
  <c r="D270" i="30"/>
  <c r="AF270" i="30"/>
  <c r="AD270" i="30"/>
  <c r="AI140" i="30"/>
  <c r="AT140" i="30" s="1"/>
  <c r="AH140" i="30"/>
  <c r="AH137" i="30"/>
  <c r="AI137" i="30"/>
  <c r="AT137" i="30" s="1"/>
  <c r="AF275" i="30"/>
  <c r="AA275" i="30"/>
  <c r="D275" i="30"/>
  <c r="AD275" i="30"/>
  <c r="AE275" i="30"/>
  <c r="AD136" i="30"/>
  <c r="AF136" i="30"/>
  <c r="AA136" i="30"/>
  <c r="AE136" i="30"/>
  <c r="D136" i="30"/>
  <c r="AF274" i="30"/>
  <c r="AD274" i="30"/>
  <c r="AA274" i="30"/>
  <c r="AE274" i="30"/>
  <c r="D274" i="30"/>
  <c r="AI139" i="30"/>
  <c r="AT139" i="30" s="1"/>
  <c r="AH139" i="30"/>
  <c r="AI279" i="30"/>
  <c r="AT279" i="30" s="1"/>
  <c r="AH279" i="30"/>
  <c r="AH272" i="30"/>
  <c r="AI272" i="30"/>
  <c r="AT272" i="30" s="1"/>
  <c r="AF139" i="30"/>
  <c r="D139" i="30"/>
  <c r="AE139" i="30"/>
  <c r="AD139" i="30"/>
  <c r="AA139" i="30"/>
  <c r="Y305" i="30" l="1"/>
  <c r="AC305" i="30" s="1"/>
  <c r="AQ305" i="30" s="1"/>
  <c r="Y304" i="30"/>
  <c r="AC304" i="30" s="1"/>
  <c r="AQ304" i="30" s="1"/>
  <c r="Y322" i="30"/>
  <c r="AC322" i="30" s="1"/>
  <c r="AQ322" i="30" s="1"/>
  <c r="Y321" i="30"/>
  <c r="AC321" i="30" s="1"/>
  <c r="AQ321" i="30" s="1"/>
  <c r="Y410" i="30"/>
  <c r="AC410" i="30" s="1"/>
  <c r="AQ410" i="30" s="1"/>
  <c r="Y409" i="30"/>
  <c r="AC409" i="30" s="1"/>
  <c r="AQ409" i="30" s="1"/>
  <c r="Y656" i="30"/>
  <c r="AC656" i="30" s="1"/>
  <c r="AQ656" i="30" s="1"/>
  <c r="Y655" i="30"/>
  <c r="AC655" i="30" s="1"/>
  <c r="AQ655" i="30" s="1"/>
  <c r="AO304" i="30" l="1"/>
  <c r="AG304" i="30"/>
  <c r="AN304" i="30"/>
  <c r="AJ304" i="30"/>
  <c r="AK304" i="30" s="1"/>
  <c r="AB304" i="30"/>
  <c r="AR304" i="30"/>
  <c r="AM304" i="30"/>
  <c r="AP304" i="30"/>
  <c r="AL304" i="30"/>
  <c r="Z304" i="30"/>
  <c r="AN305" i="30"/>
  <c r="AJ305" i="30"/>
  <c r="AK305" i="30" s="1"/>
  <c r="AB305" i="30"/>
  <c r="AR305" i="30"/>
  <c r="AM305" i="30"/>
  <c r="AP305" i="30"/>
  <c r="AL305" i="30"/>
  <c r="Z305" i="30"/>
  <c r="AO305" i="30"/>
  <c r="AG305" i="30"/>
  <c r="AO321" i="30"/>
  <c r="AG321" i="30"/>
  <c r="AN321" i="30"/>
  <c r="AJ321" i="30"/>
  <c r="AK321" i="30" s="1"/>
  <c r="AB321" i="30"/>
  <c r="AR321" i="30"/>
  <c r="AM321" i="30"/>
  <c r="AP321" i="30"/>
  <c r="AL321" i="30"/>
  <c r="Z321" i="30"/>
  <c r="AN322" i="30"/>
  <c r="AJ322" i="30"/>
  <c r="AK322" i="30" s="1"/>
  <c r="AB322" i="30"/>
  <c r="AR322" i="30"/>
  <c r="AM322" i="30"/>
  <c r="AP322" i="30"/>
  <c r="AL322" i="30"/>
  <c r="Z322" i="30"/>
  <c r="AO322" i="30"/>
  <c r="AG322" i="30"/>
  <c r="AP410" i="30"/>
  <c r="AL410" i="30"/>
  <c r="Z410" i="30"/>
  <c r="AO410" i="30"/>
  <c r="AG410" i="30"/>
  <c r="AN410" i="30"/>
  <c r="AJ410" i="30"/>
  <c r="AK410" i="30" s="1"/>
  <c r="AB410" i="30"/>
  <c r="AR410" i="30"/>
  <c r="AM410" i="30"/>
  <c r="AN409" i="30"/>
  <c r="AJ409" i="30"/>
  <c r="AK409" i="30" s="1"/>
  <c r="AB409" i="30"/>
  <c r="AR409" i="30"/>
  <c r="AM409" i="30"/>
  <c r="AG409" i="30"/>
  <c r="AP409" i="30"/>
  <c r="AL409" i="30"/>
  <c r="Z409" i="30"/>
  <c r="AO409" i="30"/>
  <c r="AN656" i="30"/>
  <c r="AJ656" i="30"/>
  <c r="AK656" i="30" s="1"/>
  <c r="AB656" i="30"/>
  <c r="AG656" i="30"/>
  <c r="AR656" i="30"/>
  <c r="AM656" i="30"/>
  <c r="AP656" i="30"/>
  <c r="AL656" i="30"/>
  <c r="Z656" i="30"/>
  <c r="AO656" i="30"/>
  <c r="AN655" i="30"/>
  <c r="AJ655" i="30"/>
  <c r="AK655" i="30" s="1"/>
  <c r="AB655" i="30"/>
  <c r="AR655" i="30"/>
  <c r="AM655" i="30"/>
  <c r="AP655" i="30"/>
  <c r="AL655" i="30"/>
  <c r="Z655" i="30"/>
  <c r="AO655" i="30"/>
  <c r="AG655" i="30"/>
  <c r="AI305" i="30" l="1"/>
  <c r="AT305" i="30" s="1"/>
  <c r="AH305" i="30"/>
  <c r="AI304" i="30"/>
  <c r="AT304" i="30" s="1"/>
  <c r="AH304" i="30"/>
  <c r="AF305" i="30"/>
  <c r="D305" i="30"/>
  <c r="AE305" i="30"/>
  <c r="AA305" i="30"/>
  <c r="AD305" i="30"/>
  <c r="AD304" i="30"/>
  <c r="AF304" i="30"/>
  <c r="D304" i="30"/>
  <c r="AE304" i="30"/>
  <c r="AA304" i="30"/>
  <c r="AI322" i="30"/>
  <c r="AT322" i="30" s="1"/>
  <c r="AH322" i="30"/>
  <c r="AI321" i="30"/>
  <c r="AT321" i="30" s="1"/>
  <c r="AH321" i="30"/>
  <c r="AF322" i="30"/>
  <c r="D322" i="30"/>
  <c r="AE322" i="30"/>
  <c r="AA322" i="30"/>
  <c r="AD322" i="30"/>
  <c r="AF321" i="30"/>
  <c r="D321" i="30"/>
  <c r="AE321" i="30"/>
  <c r="AA321" i="30"/>
  <c r="AD321" i="30"/>
  <c r="AE410" i="30"/>
  <c r="AD410" i="30"/>
  <c r="AF410" i="30"/>
  <c r="D410" i="30"/>
  <c r="AA410" i="30"/>
  <c r="AH410" i="30"/>
  <c r="AI410" i="30"/>
  <c r="AT410" i="30" s="1"/>
  <c r="AI409" i="30"/>
  <c r="AT409" i="30" s="1"/>
  <c r="AH409" i="30"/>
  <c r="AF409" i="30"/>
  <c r="D409" i="30"/>
  <c r="AE409" i="30"/>
  <c r="AA409" i="30"/>
  <c r="AD409" i="30"/>
  <c r="AI656" i="30"/>
  <c r="AT656" i="30" s="1"/>
  <c r="AH656" i="30"/>
  <c r="AF656" i="30"/>
  <c r="D656" i="30"/>
  <c r="AE656" i="30"/>
  <c r="AA656" i="30"/>
  <c r="AD656" i="30"/>
  <c r="AF655" i="30"/>
  <c r="AE655" i="30"/>
  <c r="AA655" i="30"/>
  <c r="D655" i="30"/>
  <c r="AD655" i="30"/>
  <c r="AI655" i="30"/>
  <c r="AT655" i="30" s="1"/>
  <c r="AH655" i="30"/>
  <c r="Y689" i="30" l="1"/>
  <c r="AC689" i="30" s="1"/>
  <c r="AQ689" i="30" s="1"/>
  <c r="AR689" i="30" l="1"/>
  <c r="AM689" i="30"/>
  <c r="AP689" i="30"/>
  <c r="Z689" i="30"/>
  <c r="AJ689" i="30"/>
  <c r="AK689" i="30" s="1"/>
  <c r="AL689" i="30"/>
  <c r="AB689" i="30"/>
  <c r="AO689" i="30"/>
  <c r="AG689" i="30"/>
  <c r="AI689" i="30" s="1"/>
  <c r="AN689" i="30"/>
  <c r="AE689" i="30" l="1"/>
  <c r="AA689" i="30"/>
  <c r="AD689" i="30"/>
  <c r="D689" i="30"/>
  <c r="AF689" i="30"/>
  <c r="AT689" i="30"/>
  <c r="AH689" i="30"/>
  <c r="Y690" i="30" l="1"/>
  <c r="AC690" i="30" s="1"/>
  <c r="AQ690" i="30" s="1"/>
  <c r="Y683" i="30"/>
  <c r="AC683" i="30" s="1"/>
  <c r="AQ683" i="30" s="1"/>
  <c r="Y682" i="30"/>
  <c r="AC682" i="30" s="1"/>
  <c r="AQ682" i="30" s="1"/>
  <c r="Y681" i="30"/>
  <c r="AC681" i="30" s="1"/>
  <c r="AQ681" i="30" s="1"/>
  <c r="Y680" i="30"/>
  <c r="AC680" i="30" s="1"/>
  <c r="Y679" i="30"/>
  <c r="AC679" i="30" s="1"/>
  <c r="AQ679" i="30" s="1"/>
  <c r="Y678" i="30"/>
  <c r="AC678" i="30" s="1"/>
  <c r="Y677" i="30"/>
  <c r="AC677" i="30" s="1"/>
  <c r="AQ677" i="30" s="1"/>
  <c r="Y676" i="30"/>
  <c r="AC676" i="30" s="1"/>
  <c r="AQ676" i="30" s="1"/>
  <c r="Y675" i="30"/>
  <c r="AC675" i="30" s="1"/>
  <c r="AQ675" i="30" s="1"/>
  <c r="AB678" i="30" l="1"/>
  <c r="AA678" i="30" s="1"/>
  <c r="AQ678" i="30"/>
  <c r="AM680" i="30"/>
  <c r="AQ680" i="30"/>
  <c r="AG678" i="30"/>
  <c r="AH678" i="30" s="1"/>
  <c r="AI678" i="30" s="1"/>
  <c r="AT678" i="30" s="1"/>
  <c r="AL678" i="30"/>
  <c r="AB680" i="30"/>
  <c r="D680" i="30" s="1"/>
  <c r="AJ680" i="30"/>
  <c r="AK680" i="30" s="1"/>
  <c r="AR679" i="30"/>
  <c r="AM679" i="30"/>
  <c r="AO679" i="30"/>
  <c r="AJ679" i="30"/>
  <c r="AK679" i="30" s="1"/>
  <c r="AB679" i="30"/>
  <c r="Z679" i="30"/>
  <c r="AN679" i="30"/>
  <c r="AL679" i="30"/>
  <c r="AG679" i="30"/>
  <c r="AP679" i="30"/>
  <c r="AO675" i="30"/>
  <c r="AG675" i="30"/>
  <c r="AH675" i="30" s="1"/>
  <c r="AP675" i="30"/>
  <c r="Z675" i="30"/>
  <c r="AN675" i="30"/>
  <c r="AJ675" i="30"/>
  <c r="AK675" i="30" s="1"/>
  <c r="AB675" i="30"/>
  <c r="AR675" i="30"/>
  <c r="AM675" i="30"/>
  <c r="AL675" i="30"/>
  <c r="AO676" i="30"/>
  <c r="AG676" i="30"/>
  <c r="AH676" i="30" s="1"/>
  <c r="AI676" i="30" s="1"/>
  <c r="AT676" i="30" s="1"/>
  <c r="AR677" i="30"/>
  <c r="AM677" i="30"/>
  <c r="AN677" i="30"/>
  <c r="AO683" i="30"/>
  <c r="AG683" i="30"/>
  <c r="AN683" i="30"/>
  <c r="AJ683" i="30"/>
  <c r="AK683" i="30" s="1"/>
  <c r="AB683" i="30"/>
  <c r="AR683" i="30"/>
  <c r="AM683" i="30"/>
  <c r="AP683" i="30"/>
  <c r="AL683" i="30"/>
  <c r="Z683" i="30"/>
  <c r="AJ676" i="30"/>
  <c r="AK676" i="30" s="1"/>
  <c r="AP676" i="30"/>
  <c r="AJ677" i="30"/>
  <c r="AK677" i="30" s="1"/>
  <c r="AR678" i="30"/>
  <c r="AM678" i="30"/>
  <c r="AN678" i="30"/>
  <c r="AP682" i="30"/>
  <c r="AL682" i="30"/>
  <c r="Z682" i="30"/>
  <c r="AO682" i="30"/>
  <c r="AG682" i="30"/>
  <c r="AN682" i="30"/>
  <c r="AJ682" i="30"/>
  <c r="AK682" i="30" s="1"/>
  <c r="AB682" i="30"/>
  <c r="AR682" i="30"/>
  <c r="AM682" i="30"/>
  <c r="AL676" i="30"/>
  <c r="AR676" i="30"/>
  <c r="Z677" i="30"/>
  <c r="AP677" i="30"/>
  <c r="AJ678" i="30"/>
  <c r="AK678" i="30" s="1"/>
  <c r="AO678" i="30"/>
  <c r="AR681" i="30"/>
  <c r="AM681" i="30"/>
  <c r="AP681" i="30"/>
  <c r="AL681" i="30"/>
  <c r="Z681" i="30"/>
  <c r="AO681" i="30"/>
  <c r="AG681" i="30"/>
  <c r="AN681" i="30"/>
  <c r="AJ681" i="30"/>
  <c r="AK681" i="30" s="1"/>
  <c r="AB681" i="30"/>
  <c r="AN676" i="30"/>
  <c r="Z676" i="30"/>
  <c r="AO677" i="30"/>
  <c r="AB676" i="30"/>
  <c r="AM676" i="30"/>
  <c r="AB677" i="30"/>
  <c r="AG677" i="30"/>
  <c r="AH677" i="30" s="1"/>
  <c r="AI677" i="30" s="1"/>
  <c r="AT677" i="30" s="1"/>
  <c r="AL677" i="30"/>
  <c r="Z678" i="30"/>
  <c r="AP678" i="30"/>
  <c r="AN680" i="30"/>
  <c r="AP680" i="30"/>
  <c r="AL680" i="30"/>
  <c r="Z680" i="30"/>
  <c r="AO680" i="30"/>
  <c r="AG680" i="30"/>
  <c r="AR680" i="30"/>
  <c r="AN690" i="30"/>
  <c r="AJ690" i="30"/>
  <c r="AK690" i="30" s="1"/>
  <c r="AB690" i="30"/>
  <c r="AR690" i="30"/>
  <c r="AM690" i="30"/>
  <c r="AP690" i="30"/>
  <c r="AL690" i="30"/>
  <c r="Z690" i="30"/>
  <c r="AO690" i="30"/>
  <c r="AG690" i="30"/>
  <c r="AI690" i="30" s="1"/>
  <c r="AE678" i="30" l="1"/>
  <c r="AF678" i="30"/>
  <c r="D678" i="30"/>
  <c r="AD678" i="30"/>
  <c r="AI675" i="30"/>
  <c r="AT675" i="30" s="1"/>
  <c r="AF680" i="30"/>
  <c r="AE680" i="30"/>
  <c r="AD680" i="30"/>
  <c r="AA680" i="30"/>
  <c r="AF683" i="30"/>
  <c r="D683" i="30"/>
  <c r="AE683" i="30"/>
  <c r="AA683" i="30"/>
  <c r="AD683" i="30"/>
  <c r="AE675" i="30"/>
  <c r="AF675" i="30"/>
  <c r="AA675" i="30"/>
  <c r="D675" i="30"/>
  <c r="AD675" i="30"/>
  <c r="AI679" i="30"/>
  <c r="AT679" i="30" s="1"/>
  <c r="AH679" i="30"/>
  <c r="AE679" i="30"/>
  <c r="AA679" i="30"/>
  <c r="D679" i="30"/>
  <c r="AD679" i="30"/>
  <c r="AF679" i="30"/>
  <c r="AF690" i="30"/>
  <c r="D690" i="30"/>
  <c r="AE690" i="30"/>
  <c r="AA690" i="30"/>
  <c r="AD690" i="30"/>
  <c r="AH680" i="30"/>
  <c r="AI680" i="30"/>
  <c r="AT680" i="30" s="1"/>
  <c r="AE677" i="30"/>
  <c r="AA677" i="30"/>
  <c r="D677" i="30"/>
  <c r="AD677" i="30"/>
  <c r="AF677" i="30"/>
  <c r="AI681" i="30"/>
  <c r="AT681" i="30" s="1"/>
  <c r="AH681" i="30"/>
  <c r="AD682" i="30"/>
  <c r="AF682" i="30"/>
  <c r="D682" i="30"/>
  <c r="AE682" i="30"/>
  <c r="AA682" i="30"/>
  <c r="D676" i="30"/>
  <c r="AD676" i="30"/>
  <c r="AF676" i="30"/>
  <c r="AA676" i="30"/>
  <c r="AE676" i="30"/>
  <c r="AH682" i="30"/>
  <c r="AI682" i="30"/>
  <c r="AT682" i="30" s="1"/>
  <c r="AT690" i="30"/>
  <c r="AH690" i="30"/>
  <c r="AE681" i="30"/>
  <c r="AA681" i="30"/>
  <c r="AD681" i="30"/>
  <c r="AF681" i="30"/>
  <c r="D681" i="30"/>
  <c r="AI683" i="30"/>
  <c r="AT683" i="30" s="1"/>
  <c r="AH683" i="30"/>
  <c r="Y408" i="30" l="1"/>
  <c r="AC408" i="30" s="1"/>
  <c r="AQ408" i="30" s="1"/>
  <c r="AN408" i="30" l="1"/>
  <c r="AJ408" i="30"/>
  <c r="AK408" i="30" s="1"/>
  <c r="AB408" i="30"/>
  <c r="AR408" i="30"/>
  <c r="AM408" i="30"/>
  <c r="AP408" i="30"/>
  <c r="AL408" i="30"/>
  <c r="Z408" i="30"/>
  <c r="AO408" i="30"/>
  <c r="AG408" i="30"/>
  <c r="Y411" i="30"/>
  <c r="AC411" i="30" s="1"/>
  <c r="AQ411" i="30" s="1"/>
  <c r="F411" i="30"/>
  <c r="AF408" i="30" l="1"/>
  <c r="D408" i="30"/>
  <c r="AE408" i="30"/>
  <c r="AA408" i="30"/>
  <c r="AD408" i="30"/>
  <c r="AI408" i="30"/>
  <c r="AT408" i="30" s="1"/>
  <c r="AH408" i="30"/>
  <c r="AR411" i="30"/>
  <c r="AM411" i="30"/>
  <c r="AO411" i="30"/>
  <c r="AG411" i="30"/>
  <c r="AH411" i="30" s="1"/>
  <c r="AI411" i="30" s="1"/>
  <c r="AN411" i="30"/>
  <c r="AJ411" i="30"/>
  <c r="AK411" i="30" s="1"/>
  <c r="AB411" i="30"/>
  <c r="AP411" i="30"/>
  <c r="AL411" i="30"/>
  <c r="Z411" i="30"/>
  <c r="Y405" i="30"/>
  <c r="AC405" i="30" s="1"/>
  <c r="AQ405" i="30" s="1"/>
  <c r="Y404" i="30"/>
  <c r="AC404" i="30" s="1"/>
  <c r="AQ404" i="30" s="1"/>
  <c r="Y403" i="30"/>
  <c r="AC403" i="30" s="1"/>
  <c r="AQ403" i="30" s="1"/>
  <c r="AE411" i="30" l="1"/>
  <c r="AA411" i="30"/>
  <c r="D411" i="30"/>
  <c r="AD411" i="30"/>
  <c r="AF411" i="30"/>
  <c r="AP403" i="30"/>
  <c r="AL403" i="30"/>
  <c r="Z403" i="30"/>
  <c r="AO403" i="30"/>
  <c r="AG403" i="30"/>
  <c r="AN403" i="30"/>
  <c r="AJ403" i="30"/>
  <c r="AK403" i="30" s="1"/>
  <c r="AB403" i="30"/>
  <c r="AR403" i="30"/>
  <c r="AM403" i="30"/>
  <c r="AO404" i="30"/>
  <c r="AG404" i="30"/>
  <c r="AN404" i="30"/>
  <c r="AJ404" i="30"/>
  <c r="AK404" i="30" s="1"/>
  <c r="AB404" i="30"/>
  <c r="AP404" i="30"/>
  <c r="AR404" i="30"/>
  <c r="AM404" i="30"/>
  <c r="AL404" i="30"/>
  <c r="Z404" i="30"/>
  <c r="AN405" i="30"/>
  <c r="AJ405" i="30"/>
  <c r="AK405" i="30" s="1"/>
  <c r="AB405" i="30"/>
  <c r="AR405" i="30"/>
  <c r="AM405" i="30"/>
  <c r="AP405" i="30"/>
  <c r="AL405" i="30"/>
  <c r="Z405" i="30"/>
  <c r="AO405" i="30"/>
  <c r="AG405" i="30"/>
  <c r="AF405" i="30" l="1"/>
  <c r="D405" i="30"/>
  <c r="AE405" i="30"/>
  <c r="AA405" i="30"/>
  <c r="AD405" i="30"/>
  <c r="AF404" i="30"/>
  <c r="D404" i="30"/>
  <c r="AD404" i="30"/>
  <c r="AE404" i="30"/>
  <c r="AA404" i="30"/>
  <c r="AI405" i="30"/>
  <c r="AT405" i="30" s="1"/>
  <c r="AH405" i="30"/>
  <c r="AH403" i="30"/>
  <c r="AI403" i="30"/>
  <c r="AT403" i="30" s="1"/>
  <c r="AH404" i="30"/>
  <c r="AI404" i="30"/>
  <c r="AT404" i="30" s="1"/>
  <c r="AD403" i="30"/>
  <c r="AA403" i="30"/>
  <c r="AF403" i="30"/>
  <c r="D403" i="30"/>
  <c r="AE403" i="30"/>
  <c r="Y402" i="30" l="1"/>
  <c r="AC402" i="30" s="1"/>
  <c r="AQ402" i="30" s="1"/>
  <c r="Y401" i="30"/>
  <c r="AC401" i="30" s="1"/>
  <c r="AQ401" i="30" s="1"/>
  <c r="Y400" i="30"/>
  <c r="AC400" i="30" s="1"/>
  <c r="AQ400" i="30" s="1"/>
  <c r="Y399" i="30"/>
  <c r="AC399" i="30" s="1"/>
  <c r="AQ399" i="30" s="1"/>
  <c r="Y398" i="30"/>
  <c r="AC398" i="30" s="1"/>
  <c r="AQ398" i="30" s="1"/>
  <c r="Y397" i="30"/>
  <c r="AC397" i="30" s="1"/>
  <c r="AQ397" i="30" s="1"/>
  <c r="Y396" i="30"/>
  <c r="AC396" i="30" s="1"/>
  <c r="AQ396" i="30" s="1"/>
  <c r="Y395" i="30"/>
  <c r="AC395" i="30" s="1"/>
  <c r="AQ395" i="30" s="1"/>
  <c r="Y394" i="30"/>
  <c r="AC394" i="30" s="1"/>
  <c r="AQ394" i="30" s="1"/>
  <c r="AP400" i="30" l="1"/>
  <c r="AL400" i="30"/>
  <c r="Z400" i="30"/>
  <c r="AO400" i="30"/>
  <c r="AG400" i="30"/>
  <c r="AM400" i="30"/>
  <c r="AN400" i="30"/>
  <c r="AJ400" i="30"/>
  <c r="AK400" i="30" s="1"/>
  <c r="AB400" i="30"/>
  <c r="AR400" i="30"/>
  <c r="AR395" i="30"/>
  <c r="AM395" i="30"/>
  <c r="AJ395" i="30"/>
  <c r="AK395" i="30" s="1"/>
  <c r="AP395" i="30"/>
  <c r="AL395" i="30"/>
  <c r="Z395" i="30"/>
  <c r="AB395" i="30"/>
  <c r="AO395" i="30"/>
  <c r="AG395" i="30"/>
  <c r="AN395" i="30"/>
  <c r="AN398" i="30"/>
  <c r="AJ398" i="30"/>
  <c r="AK398" i="30" s="1"/>
  <c r="AB398" i="30"/>
  <c r="AO398" i="30"/>
  <c r="AG398" i="30"/>
  <c r="AH398" i="30" s="1"/>
  <c r="AI398" i="30" s="1"/>
  <c r="AT398" i="30" s="1"/>
  <c r="AR398" i="30"/>
  <c r="AM398" i="30"/>
  <c r="AP398" i="30"/>
  <c r="AL398" i="30"/>
  <c r="Z398" i="30"/>
  <c r="AP396" i="30"/>
  <c r="AL396" i="30"/>
  <c r="Z396" i="30"/>
  <c r="AM396" i="30"/>
  <c r="AO396" i="30"/>
  <c r="AG396" i="30"/>
  <c r="AH396" i="30" s="1"/>
  <c r="AI396" i="30" s="1"/>
  <c r="AT396" i="30" s="1"/>
  <c r="AR396" i="30"/>
  <c r="AN396" i="30"/>
  <c r="AJ396" i="30"/>
  <c r="AK396" i="30" s="1"/>
  <c r="AB396" i="30"/>
  <c r="AO397" i="30"/>
  <c r="AG397" i="30"/>
  <c r="AH397" i="30" s="1"/>
  <c r="AI397" i="30" s="1"/>
  <c r="AT397" i="30" s="1"/>
  <c r="AN397" i="30"/>
  <c r="AJ397" i="30"/>
  <c r="AK397" i="30" s="1"/>
  <c r="AB397" i="30"/>
  <c r="AP397" i="30"/>
  <c r="AL397" i="30"/>
  <c r="Z397" i="30"/>
  <c r="AR397" i="30"/>
  <c r="AM397" i="30"/>
  <c r="AO401" i="30"/>
  <c r="AG401" i="30"/>
  <c r="AN401" i="30"/>
  <c r="AJ401" i="30"/>
  <c r="AK401" i="30" s="1"/>
  <c r="AB401" i="30"/>
  <c r="AL401" i="30"/>
  <c r="Z401" i="30"/>
  <c r="AR401" i="30"/>
  <c r="AM401" i="30"/>
  <c r="AP401" i="30"/>
  <c r="AN394" i="30"/>
  <c r="AJ394" i="30"/>
  <c r="AK394" i="30" s="1"/>
  <c r="AB394" i="30"/>
  <c r="AR394" i="30"/>
  <c r="AM394" i="30"/>
  <c r="AP394" i="30"/>
  <c r="AL394" i="30"/>
  <c r="Z394" i="30"/>
  <c r="AO394" i="30"/>
  <c r="AG394" i="30"/>
  <c r="AH394" i="30" s="1"/>
  <c r="AI394" i="30" s="1"/>
  <c r="AT394" i="30" s="1"/>
  <c r="AR399" i="30"/>
  <c r="AM399" i="30"/>
  <c r="AJ399" i="30"/>
  <c r="AK399" i="30" s="1"/>
  <c r="AB399" i="30"/>
  <c r="AP399" i="30"/>
  <c r="AL399" i="30"/>
  <c r="Z399" i="30"/>
  <c r="AN399" i="30"/>
  <c r="AO399" i="30"/>
  <c r="AG399" i="30"/>
  <c r="AH399" i="30" s="1"/>
  <c r="AI399" i="30" s="1"/>
  <c r="AT399" i="30" s="1"/>
  <c r="AN402" i="30"/>
  <c r="AJ402" i="30"/>
  <c r="AK402" i="30" s="1"/>
  <c r="AB402" i="30"/>
  <c r="AG402" i="30"/>
  <c r="AR402" i="30"/>
  <c r="AM402" i="30"/>
  <c r="AP402" i="30"/>
  <c r="AL402" i="30"/>
  <c r="Z402" i="30"/>
  <c r="AO402" i="30"/>
  <c r="AF402" i="30" l="1"/>
  <c r="D402" i="30"/>
  <c r="AE402" i="30"/>
  <c r="AA402" i="30"/>
  <c r="AD402" i="30"/>
  <c r="AF394" i="30"/>
  <c r="D394" i="30"/>
  <c r="AE394" i="30"/>
  <c r="AA394" i="30"/>
  <c r="AD394" i="30"/>
  <c r="AF401" i="30"/>
  <c r="D401" i="30"/>
  <c r="AE401" i="30"/>
  <c r="AA401" i="30"/>
  <c r="AD401" i="30"/>
  <c r="AF398" i="30"/>
  <c r="D398" i="30"/>
  <c r="AE398" i="30"/>
  <c r="AA398" i="30"/>
  <c r="AD398" i="30"/>
  <c r="AI395" i="30"/>
  <c r="AT395" i="30" s="1"/>
  <c r="AH395" i="30"/>
  <c r="AI402" i="30"/>
  <c r="AT402" i="30" s="1"/>
  <c r="AH402" i="30"/>
  <c r="AH401" i="30"/>
  <c r="AI401" i="30"/>
  <c r="AT401" i="30" s="1"/>
  <c r="AD396" i="30"/>
  <c r="AE396" i="30"/>
  <c r="AF396" i="30"/>
  <c r="D396" i="30"/>
  <c r="AA396" i="30"/>
  <c r="AE399" i="30"/>
  <c r="AA399" i="30"/>
  <c r="AD399" i="30"/>
  <c r="AF399" i="30"/>
  <c r="D399" i="30"/>
  <c r="AD397" i="30"/>
  <c r="AF397" i="30"/>
  <c r="D397" i="30"/>
  <c r="AE397" i="30"/>
  <c r="AA397" i="30"/>
  <c r="AE395" i="30"/>
  <c r="AA395" i="30"/>
  <c r="AD395" i="30"/>
  <c r="AF395" i="30"/>
  <c r="D395" i="30"/>
  <c r="AD400" i="30"/>
  <c r="AA400" i="30"/>
  <c r="AF400" i="30"/>
  <c r="D400" i="30"/>
  <c r="AE400" i="30"/>
  <c r="AH400" i="30"/>
  <c r="AI400" i="30"/>
  <c r="AT400" i="30" s="1"/>
  <c r="Y720" i="30" l="1"/>
  <c r="AC720" i="30" s="1"/>
  <c r="AQ720" i="30" s="1"/>
  <c r="Y718" i="30"/>
  <c r="AC718" i="30" s="1"/>
  <c r="AQ718" i="30" s="1"/>
  <c r="Y717" i="30"/>
  <c r="AC717" i="30" s="1"/>
  <c r="AQ717" i="30" s="1"/>
  <c r="Y716" i="30"/>
  <c r="AC716" i="30" s="1"/>
  <c r="AQ716" i="30" s="1"/>
  <c r="Y664" i="30"/>
  <c r="AC664" i="30" s="1"/>
  <c r="AQ664" i="30" s="1"/>
  <c r="F664" i="30"/>
  <c r="Y663" i="30"/>
  <c r="AC663" i="30" s="1"/>
  <c r="AQ663" i="30" s="1"/>
  <c r="Y662" i="30"/>
  <c r="AC662" i="30" s="1"/>
  <c r="AQ662" i="30" s="1"/>
  <c r="Y661" i="30"/>
  <c r="AC661" i="30" s="1"/>
  <c r="AQ661" i="30" s="1"/>
  <c r="AP717" i="30" l="1"/>
  <c r="AL717" i="30"/>
  <c r="Z717" i="30"/>
  <c r="AN717" i="30"/>
  <c r="AJ717" i="30"/>
  <c r="AK717" i="30" s="1"/>
  <c r="AO717" i="30"/>
  <c r="AG717" i="30"/>
  <c r="AB717" i="30"/>
  <c r="AR717" i="30"/>
  <c r="AM717" i="30"/>
  <c r="AR716" i="30"/>
  <c r="AM716" i="30"/>
  <c r="AG716" i="30"/>
  <c r="AP716" i="30"/>
  <c r="AL716" i="30"/>
  <c r="Z716" i="30"/>
  <c r="AO716" i="30"/>
  <c r="AN716" i="30"/>
  <c r="AJ716" i="30"/>
  <c r="AK716" i="30" s="1"/>
  <c r="AB716" i="30"/>
  <c r="AO718" i="30"/>
  <c r="AG718" i="30"/>
  <c r="AP718" i="30"/>
  <c r="AL718" i="30"/>
  <c r="AN718" i="30"/>
  <c r="AJ718" i="30"/>
  <c r="AK718" i="30" s="1"/>
  <c r="AB718" i="30"/>
  <c r="AR718" i="30"/>
  <c r="AM718" i="30"/>
  <c r="Z718" i="30"/>
  <c r="AN720" i="30"/>
  <c r="AJ720" i="30"/>
  <c r="AK720" i="30" s="1"/>
  <c r="AB720" i="30"/>
  <c r="AP720" i="30"/>
  <c r="AR720" i="30"/>
  <c r="AM720" i="30"/>
  <c r="AL720" i="30"/>
  <c r="Z720" i="30"/>
  <c r="AO720" i="30"/>
  <c r="AG720" i="30"/>
  <c r="AN664" i="30"/>
  <c r="AJ664" i="30"/>
  <c r="AK664" i="30" s="1"/>
  <c r="AB664" i="30"/>
  <c r="AG664" i="30"/>
  <c r="AR664" i="30"/>
  <c r="AM664" i="30"/>
  <c r="AP664" i="30"/>
  <c r="AL664" i="30"/>
  <c r="Z664" i="30"/>
  <c r="AO664" i="30"/>
  <c r="AN661" i="30"/>
  <c r="AJ661" i="30"/>
  <c r="AK661" i="30" s="1"/>
  <c r="AB661" i="30"/>
  <c r="AR661" i="30"/>
  <c r="AM661" i="30"/>
  <c r="AP661" i="30"/>
  <c r="AL661" i="30"/>
  <c r="Z661" i="30"/>
  <c r="AO661" i="30"/>
  <c r="AG661" i="30"/>
  <c r="AP663" i="30"/>
  <c r="AL663" i="30"/>
  <c r="Z663" i="30"/>
  <c r="AN663" i="30"/>
  <c r="AJ663" i="30"/>
  <c r="AK663" i="30" s="1"/>
  <c r="AB663" i="30"/>
  <c r="AR663" i="30"/>
  <c r="AM663" i="30"/>
  <c r="AO663" i="30"/>
  <c r="AG663" i="30"/>
  <c r="AR662" i="30"/>
  <c r="AM662" i="30"/>
  <c r="AO662" i="30"/>
  <c r="AG662" i="30"/>
  <c r="AN662" i="30"/>
  <c r="AJ662" i="30"/>
  <c r="AK662" i="30" s="1"/>
  <c r="AB662" i="30"/>
  <c r="AP662" i="30"/>
  <c r="AL662" i="30"/>
  <c r="Z662" i="30"/>
  <c r="AI720" i="30" l="1"/>
  <c r="AT720" i="30" s="1"/>
  <c r="AH720" i="30"/>
  <c r="AE716" i="30"/>
  <c r="AA716" i="30"/>
  <c r="AF716" i="30"/>
  <c r="AD716" i="30"/>
  <c r="D716" i="30"/>
  <c r="AD717" i="30"/>
  <c r="AF717" i="30"/>
  <c r="AE717" i="30"/>
  <c r="D717" i="30"/>
  <c r="AA717" i="30"/>
  <c r="AA718" i="30"/>
  <c r="AD718" i="30"/>
  <c r="AF718" i="30"/>
  <c r="D718" i="30"/>
  <c r="AE718" i="30"/>
  <c r="AH717" i="30"/>
  <c r="AI717" i="30"/>
  <c r="AT717" i="30" s="1"/>
  <c r="AI718" i="30"/>
  <c r="AT718" i="30" s="1"/>
  <c r="AH718" i="30"/>
  <c r="AF720" i="30"/>
  <c r="D720" i="30"/>
  <c r="AD720" i="30"/>
  <c r="AE720" i="30"/>
  <c r="AA720" i="30"/>
  <c r="AI716" i="30"/>
  <c r="AT716" i="30" s="1"/>
  <c r="AH716" i="30"/>
  <c r="AI664" i="30"/>
  <c r="AT664" i="30" s="1"/>
  <c r="AH664" i="30"/>
  <c r="AF664" i="30"/>
  <c r="D664" i="30"/>
  <c r="AE664" i="30"/>
  <c r="AA664" i="30"/>
  <c r="AD664" i="30"/>
  <c r="AI662" i="30"/>
  <c r="AT662" i="30" s="1"/>
  <c r="AH662" i="30"/>
  <c r="AH663" i="30"/>
  <c r="AI663" i="30"/>
  <c r="AT663" i="30" s="1"/>
  <c r="AD663" i="30"/>
  <c r="AF663" i="30"/>
  <c r="D663" i="30"/>
  <c r="AE663" i="30"/>
  <c r="AA663" i="30"/>
  <c r="AE662" i="30"/>
  <c r="AA662" i="30"/>
  <c r="AF662" i="30"/>
  <c r="D662" i="30"/>
  <c r="AD662" i="30"/>
  <c r="AF661" i="30"/>
  <c r="D661" i="30"/>
  <c r="AE661" i="30"/>
  <c r="AA661" i="30"/>
  <c r="AD661" i="30"/>
  <c r="AI661" i="30"/>
  <c r="AT661" i="30" s="1"/>
  <c r="AH661" i="30"/>
  <c r="Y647" i="30" l="1"/>
  <c r="AC647" i="30" s="1"/>
  <c r="AQ647" i="30" s="1"/>
  <c r="F647" i="30"/>
  <c r="AN647" i="30" l="1"/>
  <c r="AJ647" i="30"/>
  <c r="AK647" i="30" s="1"/>
  <c r="AB647" i="30"/>
  <c r="AR647" i="30"/>
  <c r="AM647" i="30"/>
  <c r="AO647" i="30"/>
  <c r="AG647" i="30"/>
  <c r="AP647" i="30"/>
  <c r="AL647" i="30"/>
  <c r="Z647" i="30"/>
  <c r="AF647" i="30" l="1"/>
  <c r="AE647" i="30"/>
  <c r="AA647" i="30"/>
  <c r="D647" i="30"/>
  <c r="AD647" i="30"/>
  <c r="AI647" i="30"/>
  <c r="AT647" i="30" s="1"/>
  <c r="AH647" i="30"/>
  <c r="Y651" i="30" l="1"/>
  <c r="AC651" i="30" s="1"/>
  <c r="AQ651" i="30" s="1"/>
  <c r="Y650" i="30"/>
  <c r="AC650" i="30" s="1"/>
  <c r="AQ650" i="30" s="1"/>
  <c r="Y649" i="30"/>
  <c r="AC649" i="30" s="1"/>
  <c r="AQ649" i="30" s="1"/>
  <c r="AP649" i="30" l="1"/>
  <c r="AL649" i="30"/>
  <c r="Z649" i="30"/>
  <c r="AO649" i="30"/>
  <c r="AG649" i="30"/>
  <c r="AN649" i="30"/>
  <c r="AJ649" i="30"/>
  <c r="AK649" i="30" s="1"/>
  <c r="AB649" i="30"/>
  <c r="AR649" i="30"/>
  <c r="AM649" i="30"/>
  <c r="AO650" i="30"/>
  <c r="AG650" i="30"/>
  <c r="AN650" i="30"/>
  <c r="AJ650" i="30"/>
  <c r="AK650" i="30" s="1"/>
  <c r="AB650" i="30"/>
  <c r="AL650" i="30"/>
  <c r="AR650" i="30"/>
  <c r="AM650" i="30"/>
  <c r="AP650" i="30"/>
  <c r="Z650" i="30"/>
  <c r="AN651" i="30"/>
  <c r="AJ651" i="30"/>
  <c r="AK651" i="30" s="1"/>
  <c r="AB651" i="30"/>
  <c r="AR651" i="30"/>
  <c r="AM651" i="30"/>
  <c r="AP651" i="30"/>
  <c r="AL651" i="30"/>
  <c r="Z651" i="30"/>
  <c r="AO651" i="30"/>
  <c r="AG651" i="30"/>
  <c r="AF651" i="30" l="1"/>
  <c r="D651" i="30"/>
  <c r="AE651" i="30"/>
  <c r="AA651" i="30"/>
  <c r="AD651" i="30"/>
  <c r="AI651" i="30"/>
  <c r="AT651" i="30" s="1"/>
  <c r="AH651" i="30"/>
  <c r="AI650" i="30"/>
  <c r="AT650" i="30" s="1"/>
  <c r="AH650" i="30"/>
  <c r="AD649" i="30"/>
  <c r="AE649" i="30"/>
  <c r="AF649" i="30"/>
  <c r="D649" i="30"/>
  <c r="AA649" i="30"/>
  <c r="AF650" i="30"/>
  <c r="D650" i="30"/>
  <c r="AD650" i="30"/>
  <c r="AE650" i="30"/>
  <c r="AA650" i="30"/>
  <c r="AH649" i="30"/>
  <c r="AI649" i="30"/>
  <c r="AT649" i="30" s="1"/>
  <c r="Y729" i="30" l="1"/>
  <c r="AC729" i="30" s="1"/>
  <c r="Y728" i="30"/>
  <c r="AC728" i="30" s="1"/>
  <c r="Y727" i="30"/>
  <c r="AC727" i="30" s="1"/>
  <c r="AQ727" i="30" s="1"/>
  <c r="Y726" i="30"/>
  <c r="AC726" i="30" s="1"/>
  <c r="Y725" i="30"/>
  <c r="AC725" i="30" s="1"/>
  <c r="Y724" i="30"/>
  <c r="AC724" i="30" s="1"/>
  <c r="Y723" i="30"/>
  <c r="AC723" i="30" s="1"/>
  <c r="Y722" i="30"/>
  <c r="AC722" i="30" s="1"/>
  <c r="AP724" i="30" l="1"/>
  <c r="AQ724" i="30"/>
  <c r="AJ723" i="30"/>
  <c r="AK723" i="30" s="1"/>
  <c r="AQ723" i="30"/>
  <c r="AP726" i="30"/>
  <c r="AQ726" i="30"/>
  <c r="AJ722" i="30"/>
  <c r="AK722" i="30" s="1"/>
  <c r="AQ722" i="30"/>
  <c r="AB725" i="30"/>
  <c r="AF725" i="30" s="1"/>
  <c r="AQ725" i="30"/>
  <c r="AB728" i="30"/>
  <c r="AE728" i="30" s="1"/>
  <c r="AQ728" i="30"/>
  <c r="AP729" i="30"/>
  <c r="AQ729" i="30"/>
  <c r="Z722" i="30"/>
  <c r="AP722" i="30"/>
  <c r="Z724" i="30"/>
  <c r="Z726" i="30"/>
  <c r="Z729" i="30"/>
  <c r="AL722" i="30"/>
  <c r="AB722" i="30"/>
  <c r="AF722" i="30" s="1"/>
  <c r="AP727" i="30"/>
  <c r="AL727" i="30"/>
  <c r="Z727" i="30"/>
  <c r="AO727" i="30"/>
  <c r="AG727" i="30"/>
  <c r="AH727" i="30" s="1"/>
  <c r="AI727" i="30" s="1"/>
  <c r="AT727" i="30" s="1"/>
  <c r="AR727" i="30"/>
  <c r="AM727" i="30"/>
  <c r="AN727" i="30"/>
  <c r="AN728" i="30"/>
  <c r="AO723" i="30"/>
  <c r="AG723" i="30"/>
  <c r="AH723" i="30" s="1"/>
  <c r="AI723" i="30" s="1"/>
  <c r="AT723" i="30" s="1"/>
  <c r="AR723" i="30"/>
  <c r="AM723" i="30"/>
  <c r="AP723" i="30"/>
  <c r="AL723" i="30"/>
  <c r="Z723" i="30"/>
  <c r="AN723" i="30"/>
  <c r="AB727" i="30"/>
  <c r="AR722" i="30"/>
  <c r="AM722" i="30"/>
  <c r="AO722" i="30"/>
  <c r="AG722" i="30"/>
  <c r="AH722" i="30" s="1"/>
  <c r="AI722" i="30" s="1"/>
  <c r="AT722" i="30" s="1"/>
  <c r="AN722" i="30"/>
  <c r="AB723" i="30"/>
  <c r="AP725" i="30"/>
  <c r="AL725" i="30"/>
  <c r="Z725" i="30"/>
  <c r="AO725" i="30"/>
  <c r="AG725" i="30"/>
  <c r="AH725" i="30" s="1"/>
  <c r="AI725" i="30" s="1"/>
  <c r="AT725" i="30" s="1"/>
  <c r="AR725" i="30"/>
  <c r="AM725" i="30"/>
  <c r="AN725" i="30"/>
  <c r="AP728" i="30"/>
  <c r="AL728" i="30"/>
  <c r="Z728" i="30"/>
  <c r="AO728" i="30"/>
  <c r="AG728" i="30"/>
  <c r="AR728" i="30"/>
  <c r="AM728" i="30"/>
  <c r="AN724" i="30"/>
  <c r="AJ724" i="30"/>
  <c r="AK724" i="30" s="1"/>
  <c r="AB724" i="30"/>
  <c r="AR724" i="30"/>
  <c r="AM724" i="30"/>
  <c r="AO724" i="30"/>
  <c r="AG724" i="30"/>
  <c r="AH724" i="30" s="1"/>
  <c r="AI724" i="30" s="1"/>
  <c r="AT724" i="30" s="1"/>
  <c r="AL724" i="30"/>
  <c r="AJ725" i="30"/>
  <c r="AK725" i="30" s="1"/>
  <c r="AN726" i="30"/>
  <c r="AJ726" i="30"/>
  <c r="AK726" i="30" s="1"/>
  <c r="AB726" i="30"/>
  <c r="AR726" i="30"/>
  <c r="AM726" i="30"/>
  <c r="AO726" i="30"/>
  <c r="AG726" i="30"/>
  <c r="AH726" i="30" s="1"/>
  <c r="AI726" i="30" s="1"/>
  <c r="AT726" i="30" s="1"/>
  <c r="AL726" i="30"/>
  <c r="AJ727" i="30"/>
  <c r="AK727" i="30" s="1"/>
  <c r="AJ728" i="30"/>
  <c r="AK728" i="30" s="1"/>
  <c r="AN729" i="30"/>
  <c r="AJ729" i="30"/>
  <c r="AK729" i="30" s="1"/>
  <c r="AB729" i="30"/>
  <c r="AR729" i="30"/>
  <c r="AM729" i="30"/>
  <c r="AO729" i="30"/>
  <c r="AG729" i="30"/>
  <c r="AL729" i="30"/>
  <c r="AE725" i="30" l="1"/>
  <c r="AA725" i="30"/>
  <c r="AD725" i="30"/>
  <c r="D725" i="30"/>
  <c r="AD728" i="30"/>
  <c r="AF728" i="30"/>
  <c r="D728" i="30"/>
  <c r="AA728" i="30"/>
  <c r="AD722" i="30"/>
  <c r="D722" i="30"/>
  <c r="AA722" i="30"/>
  <c r="AE722" i="30"/>
  <c r="AF729" i="30"/>
  <c r="AE729" i="30"/>
  <c r="AA729" i="30"/>
  <c r="D729" i="30"/>
  <c r="AD729" i="30"/>
  <c r="AH728" i="30"/>
  <c r="AI728" i="30"/>
  <c r="AT728" i="30" s="1"/>
  <c r="AE723" i="30"/>
  <c r="AA723" i="30"/>
  <c r="D723" i="30"/>
  <c r="AD723" i="30"/>
  <c r="AF723" i="30"/>
  <c r="AF726" i="30"/>
  <c r="AE726" i="30"/>
  <c r="AA726" i="30"/>
  <c r="D726" i="30"/>
  <c r="AD726" i="30"/>
  <c r="AD727" i="30"/>
  <c r="AE727" i="30"/>
  <c r="AA727" i="30"/>
  <c r="D727" i="30"/>
  <c r="AF727" i="30"/>
  <c r="AI729" i="30"/>
  <c r="AT729" i="30" s="1"/>
  <c r="AH729" i="30"/>
  <c r="AF724" i="30"/>
  <c r="AE724" i="30"/>
  <c r="AA724" i="30"/>
  <c r="D724" i="30"/>
  <c r="AD724" i="30"/>
  <c r="V1350" i="30" l="1"/>
  <c r="F1350" i="30" s="1"/>
  <c r="V1351" i="30"/>
  <c r="E1351" i="30" s="1"/>
  <c r="G1351" i="30" s="1"/>
  <c r="Y1351" i="30" s="1"/>
  <c r="AC1351" i="30" s="1"/>
  <c r="AQ1351" i="30" s="1"/>
  <c r="V1352" i="30"/>
  <c r="E1352" i="30" s="1"/>
  <c r="G1352" i="30" s="1"/>
  <c r="Y1352" i="30" s="1"/>
  <c r="AC1352" i="30" s="1"/>
  <c r="V1353" i="30"/>
  <c r="E1353" i="30" s="1"/>
  <c r="G1353" i="30" s="1"/>
  <c r="Y1353" i="30" s="1"/>
  <c r="AC1353" i="30" s="1"/>
  <c r="AQ1353" i="30" s="1"/>
  <c r="V1354" i="30"/>
  <c r="F1354" i="30" s="1"/>
  <c r="V1355" i="30"/>
  <c r="E1355" i="30" s="1"/>
  <c r="G1355" i="30" s="1"/>
  <c r="Y1355" i="30" s="1"/>
  <c r="AC1355" i="30" s="1"/>
  <c r="AQ1355" i="30" s="1"/>
  <c r="V1356" i="30"/>
  <c r="F1356" i="30" s="1"/>
  <c r="V1357" i="30"/>
  <c r="E1357" i="30" s="1"/>
  <c r="G1357" i="30" s="1"/>
  <c r="Y1357" i="30" s="1"/>
  <c r="AC1357" i="30" s="1"/>
  <c r="AQ1357" i="30" s="1"/>
  <c r="V1358" i="30"/>
  <c r="H1358" i="30" s="1"/>
  <c r="V1359" i="30"/>
  <c r="E1359" i="30" s="1"/>
  <c r="G1359" i="30" s="1"/>
  <c r="Y1359" i="30" s="1"/>
  <c r="AC1359" i="30" s="1"/>
  <c r="V1360" i="30"/>
  <c r="E1360" i="30" s="1"/>
  <c r="G1360" i="30" s="1"/>
  <c r="Y1360" i="30" s="1"/>
  <c r="AC1360" i="30" s="1"/>
  <c r="AQ1360" i="30" s="1"/>
  <c r="V1361" i="30"/>
  <c r="H1361" i="30" s="1"/>
  <c r="V1362" i="30"/>
  <c r="E1362" i="30" s="1"/>
  <c r="G1362" i="30" s="1"/>
  <c r="Y1362" i="30" s="1"/>
  <c r="AC1362" i="30" s="1"/>
  <c r="AQ1362" i="30" s="1"/>
  <c r="V1363" i="30"/>
  <c r="H1363" i="30" s="1"/>
  <c r="V1364" i="30"/>
  <c r="E1364" i="30" s="1"/>
  <c r="G1364" i="30" s="1"/>
  <c r="Y1364" i="30" s="1"/>
  <c r="AC1364" i="30" s="1"/>
  <c r="AQ1364" i="30" s="1"/>
  <c r="V1365" i="30"/>
  <c r="F1365" i="30" s="1"/>
  <c r="V1366" i="30"/>
  <c r="E1366" i="30" s="1"/>
  <c r="G1366" i="30" s="1"/>
  <c r="Y1366" i="30" s="1"/>
  <c r="AC1366" i="30" s="1"/>
  <c r="AQ1366" i="30" s="1"/>
  <c r="V1367" i="30"/>
  <c r="E1367" i="30" s="1"/>
  <c r="G1367" i="30" s="1"/>
  <c r="Y1367" i="30" s="1"/>
  <c r="AC1367" i="30" s="1"/>
  <c r="V1368" i="30"/>
  <c r="H1368" i="30" s="1"/>
  <c r="V1369" i="30"/>
  <c r="E1369" i="30" s="1"/>
  <c r="G1369" i="30" s="1"/>
  <c r="Y1369" i="30" s="1"/>
  <c r="AC1369" i="30" s="1"/>
  <c r="AQ1369" i="30" s="1"/>
  <c r="V1370" i="30"/>
  <c r="H1370" i="30" s="1"/>
  <c r="V1371" i="30"/>
  <c r="F1371" i="30" s="1"/>
  <c r="V1372" i="30"/>
  <c r="H1372" i="30" s="1"/>
  <c r="V1373" i="30"/>
  <c r="H1373" i="30" s="1"/>
  <c r="V1374" i="30"/>
  <c r="E1374" i="30" s="1"/>
  <c r="G1374" i="30" s="1"/>
  <c r="Y1374" i="30" s="1"/>
  <c r="AC1374" i="30" s="1"/>
  <c r="V1375" i="30"/>
  <c r="E1375" i="30" s="1"/>
  <c r="G1375" i="30" s="1"/>
  <c r="Y1375" i="30" s="1"/>
  <c r="AC1375" i="30" s="1"/>
  <c r="V1376" i="30"/>
  <c r="H1376" i="30" s="1"/>
  <c r="V1377" i="30"/>
  <c r="H1377" i="30" s="1"/>
  <c r="V1378" i="30"/>
  <c r="H1378" i="30" s="1"/>
  <c r="V1379" i="30"/>
  <c r="H1379" i="30" s="1"/>
  <c r="V1380" i="30"/>
  <c r="H1380" i="30" s="1"/>
  <c r="V1381" i="30"/>
  <c r="E1381" i="30" s="1"/>
  <c r="G1381" i="30" s="1"/>
  <c r="Y1381" i="30" s="1"/>
  <c r="AC1381" i="30" s="1"/>
  <c r="AQ1381" i="30" s="1"/>
  <c r="V1382" i="30"/>
  <c r="F1382" i="30" s="1"/>
  <c r="V1383" i="30"/>
  <c r="E1383" i="30" s="1"/>
  <c r="G1383" i="30" s="1"/>
  <c r="Y1383" i="30" s="1"/>
  <c r="AC1383" i="30" s="1"/>
  <c r="AQ1383" i="30" s="1"/>
  <c r="V1384" i="30"/>
  <c r="E1384" i="30" s="1"/>
  <c r="G1384" i="30" s="1"/>
  <c r="Y1384" i="30" s="1"/>
  <c r="AC1384" i="30" s="1"/>
  <c r="AQ1384" i="30" s="1"/>
  <c r="V1385" i="30"/>
  <c r="E1385" i="30" s="1"/>
  <c r="G1385" i="30" s="1"/>
  <c r="Y1385" i="30" s="1"/>
  <c r="AC1385" i="30" s="1"/>
  <c r="AQ1385" i="30" s="1"/>
  <c r="V1386" i="30"/>
  <c r="H1386" i="30" s="1"/>
  <c r="V1387" i="30"/>
  <c r="E1387" i="30" s="1"/>
  <c r="G1387" i="30" s="1"/>
  <c r="Y1387" i="30" s="1"/>
  <c r="AC1387" i="30" s="1"/>
  <c r="AQ1387" i="30" s="1"/>
  <c r="V1388" i="30"/>
  <c r="H1388" i="30" s="1"/>
  <c r="V1389" i="30"/>
  <c r="E1389" i="30" s="1"/>
  <c r="G1389" i="30" s="1"/>
  <c r="Y1389" i="30" s="1"/>
  <c r="AC1389" i="30" s="1"/>
  <c r="AQ1389" i="30" s="1"/>
  <c r="V1390" i="30"/>
  <c r="E1390" i="30" s="1"/>
  <c r="G1390" i="30" s="1"/>
  <c r="Y1390" i="30" s="1"/>
  <c r="AC1390" i="30" s="1"/>
  <c r="AQ1390" i="30" s="1"/>
  <c r="V1391" i="30"/>
  <c r="E1391" i="30" s="1"/>
  <c r="G1391" i="30" s="1"/>
  <c r="Y1391" i="30" s="1"/>
  <c r="AC1391" i="30" s="1"/>
  <c r="AQ1391" i="30" s="1"/>
  <c r="V1392" i="30"/>
  <c r="E1392" i="30" s="1"/>
  <c r="G1392" i="30" s="1"/>
  <c r="Y1392" i="30" s="1"/>
  <c r="AC1392" i="30" s="1"/>
  <c r="V1393" i="30"/>
  <c r="E1393" i="30" s="1"/>
  <c r="G1393" i="30" s="1"/>
  <c r="Y1393" i="30" s="1"/>
  <c r="AC1393" i="30" s="1"/>
  <c r="AQ1393" i="30" s="1"/>
  <c r="V1394" i="30"/>
  <c r="E1394" i="30" s="1"/>
  <c r="G1394" i="30" s="1"/>
  <c r="Y1394" i="30" s="1"/>
  <c r="AC1394" i="30" s="1"/>
  <c r="AQ1394" i="30" s="1"/>
  <c r="V1395" i="30"/>
  <c r="E1395" i="30" s="1"/>
  <c r="G1395" i="30" s="1"/>
  <c r="Y1395" i="30" s="1"/>
  <c r="AC1395" i="30" s="1"/>
  <c r="V1396" i="30"/>
  <c r="E1396" i="30" s="1"/>
  <c r="G1396" i="30" s="1"/>
  <c r="Y1396" i="30" s="1"/>
  <c r="AC1396" i="30" s="1"/>
  <c r="V1397" i="30"/>
  <c r="H1397" i="30" s="1"/>
  <c r="V1398" i="30"/>
  <c r="H1398" i="30" s="1"/>
  <c r="V1399" i="30"/>
  <c r="E1399" i="30" s="1"/>
  <c r="G1399" i="30" s="1"/>
  <c r="Y1399" i="30" s="1"/>
  <c r="AC1399" i="30" s="1"/>
  <c r="V1400" i="30"/>
  <c r="E1400" i="30" s="1"/>
  <c r="G1400" i="30" s="1"/>
  <c r="Y1400" i="30" s="1"/>
  <c r="AC1400" i="30" s="1"/>
  <c r="AQ1400" i="30" s="1"/>
  <c r="V1401" i="30"/>
  <c r="H1401" i="30" s="1"/>
  <c r="V1402" i="30"/>
  <c r="H1402" i="30" s="1"/>
  <c r="V1403" i="30"/>
  <c r="H1403" i="30" s="1"/>
  <c r="V1404" i="30"/>
  <c r="H1404" i="30" s="1"/>
  <c r="V1405" i="30"/>
  <c r="H1405" i="30" s="1"/>
  <c r="V1406" i="30"/>
  <c r="H1406" i="30" s="1"/>
  <c r="V1407" i="30"/>
  <c r="H1407" i="30" s="1"/>
  <c r="V1408" i="30"/>
  <c r="E1408" i="30" s="1"/>
  <c r="G1408" i="30" s="1"/>
  <c r="Y1408" i="30" s="1"/>
  <c r="AC1408" i="30" s="1"/>
  <c r="V1409" i="30"/>
  <c r="H1409" i="30" s="1"/>
  <c r="V1410" i="30"/>
  <c r="H1410" i="30" s="1"/>
  <c r="V1411" i="30"/>
  <c r="H1411" i="30" s="1"/>
  <c r="V1412" i="30"/>
  <c r="H1412" i="30" s="1"/>
  <c r="V1413" i="30"/>
  <c r="H1413" i="30" s="1"/>
  <c r="V1414" i="30"/>
  <c r="H1414" i="30" s="1"/>
  <c r="V1415" i="30"/>
  <c r="H1415" i="30" s="1"/>
  <c r="V1416" i="30"/>
  <c r="H1416" i="30" s="1"/>
  <c r="V1417" i="30"/>
  <c r="H1417" i="30" s="1"/>
  <c r="V1418" i="30"/>
  <c r="H1418" i="30" s="1"/>
  <c r="V1419" i="30"/>
  <c r="H1419" i="30" s="1"/>
  <c r="V1420" i="30"/>
  <c r="E1420" i="30" s="1"/>
  <c r="G1420" i="30" s="1"/>
  <c r="Y1420" i="30" s="1"/>
  <c r="AC1420" i="30" s="1"/>
  <c r="AQ1420" i="30" s="1"/>
  <c r="V1421" i="30"/>
  <c r="H1421" i="30" s="1"/>
  <c r="V1422" i="30"/>
  <c r="H1422" i="30" s="1"/>
  <c r="V1423" i="30"/>
  <c r="H1423" i="30" s="1"/>
  <c r="V1424" i="30"/>
  <c r="H1424" i="30" s="1"/>
  <c r="V1425" i="30"/>
  <c r="H1425" i="30" s="1"/>
  <c r="V1426" i="30"/>
  <c r="H1426" i="30" s="1"/>
  <c r="V1427" i="30"/>
  <c r="E1427" i="30" s="1"/>
  <c r="G1427" i="30" s="1"/>
  <c r="Y1427" i="30" s="1"/>
  <c r="AC1427" i="30" s="1"/>
  <c r="AQ1427" i="30" s="1"/>
  <c r="V1428" i="30"/>
  <c r="E1428" i="30" s="1"/>
  <c r="G1428" i="30" s="1"/>
  <c r="Y1428" i="30" s="1"/>
  <c r="AC1428" i="30" s="1"/>
  <c r="AQ1428" i="30" s="1"/>
  <c r="V1429" i="30"/>
  <c r="E1429" i="30" s="1"/>
  <c r="G1429" i="30" s="1"/>
  <c r="Y1429" i="30" s="1"/>
  <c r="AC1429" i="30" s="1"/>
  <c r="AQ1429" i="30" s="1"/>
  <c r="V1430" i="30"/>
  <c r="E1430" i="30" s="1"/>
  <c r="G1430" i="30" s="1"/>
  <c r="Y1430" i="30" s="1"/>
  <c r="AC1430" i="30" s="1"/>
  <c r="AQ1430" i="30" s="1"/>
  <c r="V1431" i="30"/>
  <c r="E1431" i="30" s="1"/>
  <c r="G1431" i="30" s="1"/>
  <c r="Y1431" i="30" s="1"/>
  <c r="AC1431" i="30" s="1"/>
  <c r="AQ1431" i="30" s="1"/>
  <c r="V1432" i="30"/>
  <c r="H1432" i="30" s="1"/>
  <c r="V1433" i="30"/>
  <c r="H1433" i="30" s="1"/>
  <c r="V1349" i="30"/>
  <c r="E1349" i="30" s="1"/>
  <c r="G1349" i="30" s="1"/>
  <c r="Y1349" i="30" s="1"/>
  <c r="AC1349" i="30" s="1"/>
  <c r="Z1396" i="30" l="1"/>
  <c r="AQ1396" i="30"/>
  <c r="AM1395" i="30"/>
  <c r="AQ1395" i="30"/>
  <c r="AB1349" i="30"/>
  <c r="AE1349" i="30" s="1"/>
  <c r="AQ1349" i="30"/>
  <c r="AM1408" i="30"/>
  <c r="AQ1408" i="30"/>
  <c r="AG1392" i="30"/>
  <c r="AH1392" i="30" s="1"/>
  <c r="AI1392" i="30" s="1"/>
  <c r="AQ1392" i="30"/>
  <c r="AP1352" i="30"/>
  <c r="AQ1352" i="30"/>
  <c r="AL1399" i="30"/>
  <c r="AQ1399" i="30"/>
  <c r="AO1375" i="30"/>
  <c r="AQ1375" i="30"/>
  <c r="AO1367" i="30"/>
  <c r="AQ1367" i="30"/>
  <c r="AM1359" i="30"/>
  <c r="AQ1359" i="30"/>
  <c r="AL1374" i="30"/>
  <c r="AQ1374" i="30"/>
  <c r="H1366" i="30"/>
  <c r="E1356" i="30"/>
  <c r="G1356" i="30" s="1"/>
  <c r="Y1356" i="30" s="1"/>
  <c r="AC1356" i="30" s="1"/>
  <c r="E1398" i="30"/>
  <c r="G1398" i="30" s="1"/>
  <c r="Y1398" i="30" s="1"/>
  <c r="AC1398" i="30" s="1"/>
  <c r="H1400" i="30"/>
  <c r="H1360" i="30"/>
  <c r="F1378" i="30"/>
  <c r="E1370" i="30"/>
  <c r="G1370" i="30" s="1"/>
  <c r="Y1370" i="30" s="1"/>
  <c r="AC1370" i="30" s="1"/>
  <c r="E1350" i="30"/>
  <c r="G1350" i="30" s="1"/>
  <c r="Y1350" i="30" s="1"/>
  <c r="AC1350" i="30" s="1"/>
  <c r="E1424" i="30"/>
  <c r="G1424" i="30" s="1"/>
  <c r="Y1424" i="30" s="1"/>
  <c r="AC1424" i="30" s="1"/>
  <c r="H1384" i="30"/>
  <c r="H1420" i="30"/>
  <c r="E1373" i="30"/>
  <c r="G1373" i="30" s="1"/>
  <c r="Y1373" i="30" s="1"/>
  <c r="AC1373" i="30" s="1"/>
  <c r="E1412" i="30"/>
  <c r="G1412" i="30" s="1"/>
  <c r="Y1412" i="30" s="1"/>
  <c r="AC1412" i="30" s="1"/>
  <c r="F1376" i="30"/>
  <c r="H1364" i="30"/>
  <c r="H1352" i="30"/>
  <c r="E1361" i="30"/>
  <c r="G1361" i="30" s="1"/>
  <c r="Y1361" i="30" s="1"/>
  <c r="AC1361" i="30" s="1"/>
  <c r="H1408" i="30"/>
  <c r="E1372" i="30"/>
  <c r="G1372" i="30" s="1"/>
  <c r="Y1372" i="30" s="1"/>
  <c r="AC1372" i="30" s="1"/>
  <c r="E1418" i="30"/>
  <c r="G1418" i="30" s="1"/>
  <c r="Y1418" i="30" s="1"/>
  <c r="AC1418" i="30" s="1"/>
  <c r="E1402" i="30"/>
  <c r="G1402" i="30" s="1"/>
  <c r="Y1402" i="30" s="1"/>
  <c r="AC1402" i="30" s="1"/>
  <c r="H1374" i="30"/>
  <c r="E1358" i="30"/>
  <c r="G1358" i="30" s="1"/>
  <c r="Y1358" i="30" s="1"/>
  <c r="AC1358" i="30" s="1"/>
  <c r="E1414" i="30"/>
  <c r="G1414" i="30" s="1"/>
  <c r="Y1414" i="30" s="1"/>
  <c r="AC1414" i="30" s="1"/>
  <c r="H1362" i="30"/>
  <c r="E1404" i="30"/>
  <c r="G1404" i="30" s="1"/>
  <c r="Y1404" i="30" s="1"/>
  <c r="AC1404" i="30" s="1"/>
  <c r="F1384" i="30"/>
  <c r="F1368" i="30"/>
  <c r="F1364" i="30"/>
  <c r="H1389" i="30"/>
  <c r="F1357" i="30"/>
  <c r="H1396" i="30"/>
  <c r="F1380" i="30"/>
  <c r="F1372" i="30"/>
  <c r="E1368" i="30"/>
  <c r="G1368" i="30" s="1"/>
  <c r="Y1368" i="30" s="1"/>
  <c r="AC1368" i="30" s="1"/>
  <c r="E1432" i="30"/>
  <c r="G1432" i="30" s="1"/>
  <c r="Y1432" i="30" s="1"/>
  <c r="AC1432" i="30" s="1"/>
  <c r="E1377" i="30"/>
  <c r="G1377" i="30" s="1"/>
  <c r="Y1377" i="30" s="1"/>
  <c r="AC1377" i="30" s="1"/>
  <c r="E1416" i="30"/>
  <c r="G1416" i="30" s="1"/>
  <c r="Y1416" i="30" s="1"/>
  <c r="AC1416" i="30" s="1"/>
  <c r="F1360" i="30"/>
  <c r="H1356" i="30"/>
  <c r="F1352" i="30"/>
  <c r="E1365" i="30"/>
  <c r="G1365" i="30" s="1"/>
  <c r="Y1365" i="30" s="1"/>
  <c r="AC1365" i="30" s="1"/>
  <c r="F1362" i="30"/>
  <c r="E1422" i="30"/>
  <c r="G1422" i="30" s="1"/>
  <c r="Y1422" i="30" s="1"/>
  <c r="AC1422" i="30" s="1"/>
  <c r="E1406" i="30"/>
  <c r="G1406" i="30" s="1"/>
  <c r="Y1406" i="30" s="1"/>
  <c r="AC1406" i="30" s="1"/>
  <c r="E1382" i="30"/>
  <c r="G1382" i="30" s="1"/>
  <c r="Y1382" i="30" s="1"/>
  <c r="AC1382" i="30" s="1"/>
  <c r="F1374" i="30"/>
  <c r="E1426" i="30"/>
  <c r="G1426" i="30" s="1"/>
  <c r="Y1426" i="30" s="1"/>
  <c r="AC1426" i="30" s="1"/>
  <c r="E1410" i="30"/>
  <c r="G1410" i="30" s="1"/>
  <c r="Y1410" i="30" s="1"/>
  <c r="AC1410" i="30" s="1"/>
  <c r="F1370" i="30"/>
  <c r="F1358" i="30"/>
  <c r="H1382" i="30"/>
  <c r="F1366" i="30"/>
  <c r="H1354" i="30"/>
  <c r="E1354" i="30"/>
  <c r="G1354" i="30" s="1"/>
  <c r="Y1354" i="30" s="1"/>
  <c r="AC1354" i="30" s="1"/>
  <c r="H1350" i="30"/>
  <c r="H1383" i="30"/>
  <c r="E1415" i="30"/>
  <c r="G1415" i="30" s="1"/>
  <c r="Y1415" i="30" s="1"/>
  <c r="AC1415" i="30" s="1"/>
  <c r="E1407" i="30"/>
  <c r="G1407" i="30" s="1"/>
  <c r="Y1407" i="30" s="1"/>
  <c r="AC1407" i="30" s="1"/>
  <c r="H1399" i="30"/>
  <c r="E1379" i="30"/>
  <c r="G1379" i="30" s="1"/>
  <c r="Y1379" i="30" s="1"/>
  <c r="AC1379" i="30" s="1"/>
  <c r="E1419" i="30"/>
  <c r="G1419" i="30" s="1"/>
  <c r="Y1419" i="30" s="1"/>
  <c r="AC1419" i="30" s="1"/>
  <c r="F1383" i="30"/>
  <c r="H1351" i="30"/>
  <c r="E1403" i="30"/>
  <c r="G1403" i="30" s="1"/>
  <c r="Y1403" i="30" s="1"/>
  <c r="AC1403" i="30" s="1"/>
  <c r="H1367" i="30"/>
  <c r="F1363" i="30"/>
  <c r="F1351" i="30"/>
  <c r="E1423" i="30"/>
  <c r="G1423" i="30" s="1"/>
  <c r="Y1423" i="30" s="1"/>
  <c r="AC1423" i="30" s="1"/>
  <c r="E1411" i="30"/>
  <c r="G1411" i="30" s="1"/>
  <c r="Y1411" i="30" s="1"/>
  <c r="AC1411" i="30" s="1"/>
  <c r="H1387" i="30"/>
  <c r="H1375" i="30"/>
  <c r="E1371" i="30"/>
  <c r="G1371" i="30" s="1"/>
  <c r="Y1371" i="30" s="1"/>
  <c r="AC1371" i="30" s="1"/>
  <c r="E1363" i="30"/>
  <c r="G1363" i="30" s="1"/>
  <c r="Y1363" i="30" s="1"/>
  <c r="AC1363" i="30" s="1"/>
  <c r="H1359" i="30"/>
  <c r="H1355" i="30"/>
  <c r="AR1395" i="30"/>
  <c r="AL1395" i="30"/>
  <c r="AL1392" i="30"/>
  <c r="Z1395" i="30"/>
  <c r="AJ1396" i="30"/>
  <c r="AK1396" i="30" s="1"/>
  <c r="AJ1391" i="30"/>
  <c r="AK1391" i="30" s="1"/>
  <c r="AO1391" i="30"/>
  <c r="AR1355" i="30"/>
  <c r="Z1355" i="30"/>
  <c r="AL1355" i="30"/>
  <c r="AG1430" i="30"/>
  <c r="AH1430" i="30" s="1"/>
  <c r="AI1430" i="30" s="1"/>
  <c r="AO1430" i="30"/>
  <c r="Z1420" i="30"/>
  <c r="AR1420" i="30"/>
  <c r="AM1420" i="30"/>
  <c r="AJ1428" i="30"/>
  <c r="AK1428" i="30" s="1"/>
  <c r="AB1428" i="30"/>
  <c r="D1428" i="30" s="1"/>
  <c r="AL1428" i="30"/>
  <c r="AR1428" i="30"/>
  <c r="AG1428" i="30"/>
  <c r="AH1428" i="30" s="1"/>
  <c r="AI1428" i="30" s="1"/>
  <c r="AN1428" i="30"/>
  <c r="Z1428" i="30"/>
  <c r="AP1428" i="30"/>
  <c r="AM1428" i="30"/>
  <c r="AM1366" i="30"/>
  <c r="AL1366" i="30"/>
  <c r="Z1366" i="30"/>
  <c r="AO1366" i="30"/>
  <c r="AJ1427" i="30"/>
  <c r="AK1427" i="30" s="1"/>
  <c r="AB1427" i="30"/>
  <c r="D1427" i="30" s="1"/>
  <c r="AL1427" i="30"/>
  <c r="AR1427" i="30"/>
  <c r="AG1427" i="30"/>
  <c r="AH1427" i="30" s="1"/>
  <c r="AI1427" i="30" s="1"/>
  <c r="AN1427" i="30"/>
  <c r="AP1427" i="30"/>
  <c r="AM1427" i="30"/>
  <c r="Z1427" i="30"/>
  <c r="AJ1394" i="30"/>
  <c r="AK1394" i="30" s="1"/>
  <c r="AB1394" i="30"/>
  <c r="AD1394" i="30" s="1"/>
  <c r="AM1394" i="30"/>
  <c r="AN1394" i="30"/>
  <c r="AP1394" i="30"/>
  <c r="Z1394" i="30"/>
  <c r="AR1394" i="30"/>
  <c r="AG1394" i="30"/>
  <c r="AH1394" i="30" s="1"/>
  <c r="AI1394" i="30" s="1"/>
  <c r="AL1394" i="30"/>
  <c r="AJ1400" i="30"/>
  <c r="AK1400" i="30" s="1"/>
  <c r="AR1400" i="30"/>
  <c r="AG1400" i="30"/>
  <c r="AH1400" i="30" s="1"/>
  <c r="AI1400" i="30" s="1"/>
  <c r="AB1351" i="30"/>
  <c r="AP1351" i="30"/>
  <c r="AO1400" i="30"/>
  <c r="AJ1395" i="30"/>
  <c r="AK1395" i="30" s="1"/>
  <c r="AN1395" i="30"/>
  <c r="AG1395" i="30"/>
  <c r="AH1395" i="30" s="1"/>
  <c r="AI1395" i="30" s="1"/>
  <c r="AP1395" i="30"/>
  <c r="AO1351" i="30"/>
  <c r="AM1400" i="30"/>
  <c r="AN1396" i="30"/>
  <c r="AO1396" i="30"/>
  <c r="Z1400" i="30"/>
  <c r="AR1399" i="30"/>
  <c r="AB1395" i="30"/>
  <c r="D1395" i="30" s="1"/>
  <c r="AO1392" i="30"/>
  <c r="AP1392" i="30"/>
  <c r="AL1384" i="30"/>
  <c r="AP1384" i="30"/>
  <c r="F1375" i="30"/>
  <c r="H1371" i="30"/>
  <c r="F1367" i="30"/>
  <c r="F1359" i="30"/>
  <c r="F1355" i="30"/>
  <c r="AJ1429" i="30"/>
  <c r="AK1429" i="30" s="1"/>
  <c r="AO1429" i="30"/>
  <c r="Z1429" i="30"/>
  <c r="AG1429" i="30"/>
  <c r="AH1429" i="30" s="1"/>
  <c r="AI1429" i="30" s="1"/>
  <c r="AL1429" i="30"/>
  <c r="AP1429" i="30"/>
  <c r="AM1429" i="30"/>
  <c r="AN1429" i="30"/>
  <c r="AB1429" i="30"/>
  <c r="AA1429" i="30" s="1"/>
  <c r="AR1429" i="30"/>
  <c r="Z1431" i="30"/>
  <c r="AM1431" i="30"/>
  <c r="AR1431" i="30"/>
  <c r="AL1431" i="30"/>
  <c r="AB1431" i="30"/>
  <c r="D1431" i="30" s="1"/>
  <c r="AN1431" i="30"/>
  <c r="AJ1431" i="30"/>
  <c r="AK1431" i="30" s="1"/>
  <c r="AO1431" i="30"/>
  <c r="AG1431" i="30"/>
  <c r="AH1431" i="30" s="1"/>
  <c r="AI1431" i="30" s="1"/>
  <c r="AP1431" i="30"/>
  <c r="AN1393" i="30"/>
  <c r="AJ1393" i="30"/>
  <c r="AK1393" i="30" s="1"/>
  <c r="AO1393" i="30"/>
  <c r="Z1393" i="30"/>
  <c r="AL1393" i="30"/>
  <c r="AB1393" i="30"/>
  <c r="AE1393" i="30" s="1"/>
  <c r="AM1393" i="30"/>
  <c r="AG1393" i="30"/>
  <c r="AH1393" i="30" s="1"/>
  <c r="AI1393" i="30" s="1"/>
  <c r="AP1393" i="30"/>
  <c r="AM1369" i="30"/>
  <c r="Z1369" i="30"/>
  <c r="AL1369" i="30"/>
  <c r="AO1369" i="30"/>
  <c r="AG1369" i="30"/>
  <c r="AH1369" i="30" s="1"/>
  <c r="AI1369" i="30" s="1"/>
  <c r="AP1369" i="30"/>
  <c r="AN1430" i="30"/>
  <c r="AB1430" i="30"/>
  <c r="D1430" i="30" s="1"/>
  <c r="AP1420" i="30"/>
  <c r="AL1420" i="30"/>
  <c r="AG1420" i="30"/>
  <c r="AH1420" i="30" s="1"/>
  <c r="AI1420" i="30" s="1"/>
  <c r="AB1420" i="30"/>
  <c r="AD1420" i="30" s="1"/>
  <c r="AR1408" i="30"/>
  <c r="Z1390" i="30"/>
  <c r="AG1390" i="30"/>
  <c r="AH1390" i="30" s="1"/>
  <c r="AI1390" i="30" s="1"/>
  <c r="AL1390" i="30"/>
  <c r="AP1390" i="30"/>
  <c r="AB1390" i="30"/>
  <c r="AD1390" i="30" s="1"/>
  <c r="AM1390" i="30"/>
  <c r="AR1390" i="30"/>
  <c r="AN1390" i="30"/>
  <c r="AJ1390" i="30"/>
  <c r="AK1390" i="30" s="1"/>
  <c r="AO1390" i="30"/>
  <c r="AJ1430" i="30"/>
  <c r="AK1430" i="30" s="1"/>
  <c r="Z1381" i="30"/>
  <c r="AG1381" i="30"/>
  <c r="AH1381" i="30" s="1"/>
  <c r="AI1381" i="30" s="1"/>
  <c r="AO1381" i="30"/>
  <c r="AB1353" i="30"/>
  <c r="AD1353" i="30" s="1"/>
  <c r="AG1353" i="30"/>
  <c r="AH1353" i="30" s="1"/>
  <c r="AI1353" i="30" s="1"/>
  <c r="AM1353" i="30"/>
  <c r="AO1353" i="30"/>
  <c r="Z1353" i="30"/>
  <c r="AP1353" i="30"/>
  <c r="AL1353" i="30"/>
  <c r="AR1353" i="30"/>
  <c r="AR1430" i="30"/>
  <c r="AM1430" i="30"/>
  <c r="Z1430" i="30"/>
  <c r="AO1428" i="30"/>
  <c r="AO1427" i="30"/>
  <c r="AO1420" i="30"/>
  <c r="AJ1420" i="30"/>
  <c r="AK1420" i="30" s="1"/>
  <c r="Z1408" i="30"/>
  <c r="AN1408" i="30"/>
  <c r="AJ1408" i="30"/>
  <c r="AK1408" i="30" s="1"/>
  <c r="AO1408" i="30"/>
  <c r="AB1408" i="30"/>
  <c r="AD1408" i="30" s="1"/>
  <c r="AG1408" i="30"/>
  <c r="AH1408" i="30" s="1"/>
  <c r="AI1408" i="30" s="1"/>
  <c r="AL1408" i="30"/>
  <c r="AP1408" i="30"/>
  <c r="AP1430" i="30"/>
  <c r="AL1430" i="30"/>
  <c r="AN1420" i="30"/>
  <c r="Z1399" i="30"/>
  <c r="AN1399" i="30"/>
  <c r="AG1399" i="30"/>
  <c r="AH1399" i="30" s="1"/>
  <c r="AI1399" i="30" s="1"/>
  <c r="AM1399" i="30"/>
  <c r="AB1399" i="30"/>
  <c r="AD1399" i="30" s="1"/>
  <c r="AO1399" i="30"/>
  <c r="AJ1399" i="30"/>
  <c r="AK1399" i="30" s="1"/>
  <c r="AP1399" i="30"/>
  <c r="AR1393" i="30"/>
  <c r="AP1400" i="30"/>
  <c r="AL1400" i="30"/>
  <c r="AB1396" i="30"/>
  <c r="AD1396" i="30" s="1"/>
  <c r="AG1396" i="30"/>
  <c r="AH1396" i="30" s="1"/>
  <c r="AI1396" i="30" s="1"/>
  <c r="AL1396" i="30"/>
  <c r="AP1396" i="30"/>
  <c r="AM1396" i="30"/>
  <c r="AR1396" i="30"/>
  <c r="Z1392" i="30"/>
  <c r="AB1392" i="30"/>
  <c r="AA1392" i="30" s="1"/>
  <c r="AM1392" i="30"/>
  <c r="AR1392" i="30"/>
  <c r="AN1392" i="30"/>
  <c r="AB1352" i="30"/>
  <c r="AE1352" i="30" s="1"/>
  <c r="AL1352" i="30"/>
  <c r="AR1352" i="30"/>
  <c r="AG1352" i="30"/>
  <c r="AH1352" i="30" s="1"/>
  <c r="AI1352" i="30" s="1"/>
  <c r="AM1352" i="30"/>
  <c r="Z1352" i="30"/>
  <c r="AO1352" i="30"/>
  <c r="AN1400" i="30"/>
  <c r="AB1400" i="30"/>
  <c r="AD1400" i="30" s="1"/>
  <c r="AJ1392" i="30"/>
  <c r="AK1392" i="30" s="1"/>
  <c r="Z1391" i="30"/>
  <c r="AG1391" i="30"/>
  <c r="AH1391" i="30" s="1"/>
  <c r="AI1391" i="30" s="1"/>
  <c r="AL1391" i="30"/>
  <c r="AP1391" i="30"/>
  <c r="AB1391" i="30"/>
  <c r="AA1391" i="30" s="1"/>
  <c r="AM1391" i="30"/>
  <c r="AR1391" i="30"/>
  <c r="AN1391" i="30"/>
  <c r="AL1375" i="30"/>
  <c r="AP1375" i="30"/>
  <c r="Z1375" i="30"/>
  <c r="AM1367" i="30"/>
  <c r="AG1367" i="30"/>
  <c r="AH1367" i="30" s="1"/>
  <c r="AI1367" i="30" s="1"/>
  <c r="AP1367" i="30"/>
  <c r="Z1367" i="30"/>
  <c r="AL1367" i="30"/>
  <c r="AB1355" i="30"/>
  <c r="D1355" i="30" s="1"/>
  <c r="AG1355" i="30"/>
  <c r="AH1355" i="30" s="1"/>
  <c r="AI1355" i="30" s="1"/>
  <c r="AM1355" i="30"/>
  <c r="AO1355" i="30"/>
  <c r="AP1355" i="30"/>
  <c r="AO1395" i="30"/>
  <c r="AO1394" i="30"/>
  <c r="AM1351" i="30"/>
  <c r="AG1351" i="30"/>
  <c r="AH1351" i="30" s="1"/>
  <c r="AI1351" i="30" s="1"/>
  <c r="Z1351" i="30"/>
  <c r="AP1366" i="30"/>
  <c r="AG1366" i="30"/>
  <c r="AH1366" i="30" s="1"/>
  <c r="AI1366" i="30" s="1"/>
  <c r="AR1351" i="30"/>
  <c r="AL1351" i="30"/>
  <c r="AR1349" i="30"/>
  <c r="AL1349" i="30"/>
  <c r="AP1349" i="30"/>
  <c r="AM1349" i="30"/>
  <c r="AO1349" i="30"/>
  <c r="AG1349" i="30"/>
  <c r="AH1349" i="30" s="1"/>
  <c r="AI1349" i="30" s="1"/>
  <c r="H1385" i="30"/>
  <c r="F1373" i="30"/>
  <c r="H1369" i="30"/>
  <c r="F1361" i="30"/>
  <c r="H1353" i="30"/>
  <c r="E1433" i="30"/>
  <c r="G1433" i="30" s="1"/>
  <c r="Y1433" i="30" s="1"/>
  <c r="AC1433" i="30" s="1"/>
  <c r="E1425" i="30"/>
  <c r="G1425" i="30" s="1"/>
  <c r="Y1425" i="30" s="1"/>
  <c r="AC1425" i="30" s="1"/>
  <c r="E1421" i="30"/>
  <c r="G1421" i="30" s="1"/>
  <c r="Y1421" i="30" s="1"/>
  <c r="AC1421" i="30" s="1"/>
  <c r="E1417" i="30"/>
  <c r="G1417" i="30" s="1"/>
  <c r="Y1417" i="30" s="1"/>
  <c r="AC1417" i="30" s="1"/>
  <c r="E1413" i="30"/>
  <c r="G1413" i="30" s="1"/>
  <c r="Y1413" i="30" s="1"/>
  <c r="AC1413" i="30" s="1"/>
  <c r="E1409" i="30"/>
  <c r="G1409" i="30" s="1"/>
  <c r="Y1409" i="30" s="1"/>
  <c r="AC1409" i="30" s="1"/>
  <c r="E1405" i="30"/>
  <c r="G1405" i="30" s="1"/>
  <c r="Y1405" i="30" s="1"/>
  <c r="AC1405" i="30" s="1"/>
  <c r="E1401" i="30"/>
  <c r="G1401" i="30" s="1"/>
  <c r="Y1401" i="30" s="1"/>
  <c r="AC1401" i="30" s="1"/>
  <c r="E1397" i="30"/>
  <c r="G1397" i="30" s="1"/>
  <c r="Y1397" i="30" s="1"/>
  <c r="AC1397" i="30" s="1"/>
  <c r="F1385" i="30"/>
  <c r="H1381" i="30"/>
  <c r="F1369" i="30"/>
  <c r="H1365" i="30"/>
  <c r="H1357" i="30"/>
  <c r="F1353" i="30"/>
  <c r="H1349" i="30"/>
  <c r="F1433" i="30"/>
  <c r="F1432" i="30"/>
  <c r="Z1389" i="30"/>
  <c r="AJ1389" i="30"/>
  <c r="AK1389" i="30" s="1"/>
  <c r="AN1389" i="30"/>
  <c r="AB1389" i="30"/>
  <c r="AG1389" i="30"/>
  <c r="AH1389" i="30" s="1"/>
  <c r="AI1389" i="30" s="1"/>
  <c r="AO1389" i="30"/>
  <c r="AL1389" i="30"/>
  <c r="AP1389" i="30"/>
  <c r="AM1389" i="30"/>
  <c r="AR1389" i="30"/>
  <c r="Z1383" i="30"/>
  <c r="AM1383" i="30"/>
  <c r="AR1383" i="30"/>
  <c r="AB1383" i="30"/>
  <c r="AJ1383" i="30"/>
  <c r="AK1383" i="30" s="1"/>
  <c r="AN1383" i="30"/>
  <c r="AL1383" i="30"/>
  <c r="AG1383" i="30"/>
  <c r="AH1383" i="30" s="1"/>
  <c r="AI1383" i="30" s="1"/>
  <c r="AO1383" i="30"/>
  <c r="AP1383" i="30"/>
  <c r="AM1385" i="30"/>
  <c r="AR1385" i="30"/>
  <c r="AB1385" i="30"/>
  <c r="AJ1385" i="30"/>
  <c r="AK1385" i="30" s="1"/>
  <c r="AN1385" i="30"/>
  <c r="Z1385" i="30"/>
  <c r="AP1385" i="30"/>
  <c r="AL1385" i="30"/>
  <c r="AG1385" i="30"/>
  <c r="AH1385" i="30" s="1"/>
  <c r="AI1385" i="30" s="1"/>
  <c r="AO1385" i="30"/>
  <c r="AM1387" i="30"/>
  <c r="AR1387" i="30"/>
  <c r="Z1387" i="30"/>
  <c r="AP1387" i="30"/>
  <c r="AB1387" i="30"/>
  <c r="AG1387" i="30"/>
  <c r="AH1387" i="30" s="1"/>
  <c r="AI1387" i="30" s="1"/>
  <c r="AL1387" i="30"/>
  <c r="AN1387" i="30"/>
  <c r="AJ1387" i="30"/>
  <c r="AK1387" i="30" s="1"/>
  <c r="AO1387" i="30"/>
  <c r="H1395" i="30"/>
  <c r="H1394" i="30"/>
  <c r="H1393" i="30"/>
  <c r="H1392" i="30"/>
  <c r="H1391" i="30"/>
  <c r="H1390" i="30"/>
  <c r="F1388" i="30"/>
  <c r="F1386" i="30"/>
  <c r="Z1384" i="30"/>
  <c r="H1431" i="30"/>
  <c r="H1429" i="30"/>
  <c r="F1431" i="30"/>
  <c r="F1430" i="30"/>
  <c r="F1429" i="30"/>
  <c r="F1428" i="30"/>
  <c r="F1427" i="30"/>
  <c r="F1426" i="30"/>
  <c r="F1425" i="30"/>
  <c r="F1424" i="30"/>
  <c r="F1423" i="30"/>
  <c r="F1422" i="30"/>
  <c r="F1421" i="30"/>
  <c r="F1420" i="30"/>
  <c r="F1419" i="30"/>
  <c r="F1418" i="30"/>
  <c r="F1417" i="30"/>
  <c r="F1416" i="30"/>
  <c r="F1415" i="30"/>
  <c r="F1414" i="30"/>
  <c r="F1413" i="30"/>
  <c r="F1412" i="30"/>
  <c r="F1411" i="30"/>
  <c r="F1410" i="30"/>
  <c r="F1409" i="30"/>
  <c r="F1408" i="30"/>
  <c r="F1407" i="30"/>
  <c r="F1406" i="30"/>
  <c r="F1405" i="30"/>
  <c r="F1404" i="30"/>
  <c r="F1403" i="30"/>
  <c r="F1402" i="30"/>
  <c r="F1401" i="30"/>
  <c r="F1400" i="30"/>
  <c r="F1399" i="30"/>
  <c r="F1398" i="30"/>
  <c r="F1397" i="30"/>
  <c r="F1396" i="30"/>
  <c r="F1395" i="30"/>
  <c r="F1394" i="30"/>
  <c r="F1393" i="30"/>
  <c r="F1392" i="30"/>
  <c r="F1391" i="30"/>
  <c r="F1390" i="30"/>
  <c r="E1388" i="30"/>
  <c r="G1388" i="30" s="1"/>
  <c r="Y1388" i="30" s="1"/>
  <c r="AC1388" i="30" s="1"/>
  <c r="E1386" i="30"/>
  <c r="G1386" i="30" s="1"/>
  <c r="Y1386" i="30" s="1"/>
  <c r="AC1386" i="30" s="1"/>
  <c r="AO1384" i="30"/>
  <c r="AG1384" i="30"/>
  <c r="AH1384" i="30" s="1"/>
  <c r="AI1384" i="30" s="1"/>
  <c r="H1430" i="30"/>
  <c r="H1428" i="30"/>
  <c r="H1427" i="30"/>
  <c r="F1389" i="30"/>
  <c r="F1387" i="30"/>
  <c r="AM1384" i="30"/>
  <c r="AR1384" i="30"/>
  <c r="AB1384" i="30"/>
  <c r="AJ1384" i="30"/>
  <c r="AK1384" i="30" s="1"/>
  <c r="AN1384" i="30"/>
  <c r="AN1381" i="30"/>
  <c r="AJ1381" i="30"/>
  <c r="AK1381" i="30" s="1"/>
  <c r="AB1381" i="30"/>
  <c r="E1380" i="30"/>
  <c r="G1380" i="30" s="1"/>
  <c r="Y1380" i="30" s="1"/>
  <c r="AC1380" i="30" s="1"/>
  <c r="E1378" i="30"/>
  <c r="G1378" i="30" s="1"/>
  <c r="Y1378" i="30" s="1"/>
  <c r="AC1378" i="30" s="1"/>
  <c r="E1376" i="30"/>
  <c r="G1376" i="30" s="1"/>
  <c r="Y1376" i="30" s="1"/>
  <c r="AC1376" i="30" s="1"/>
  <c r="AN1375" i="30"/>
  <c r="AG1375" i="30"/>
  <c r="AH1375" i="30" s="1"/>
  <c r="AI1375" i="30" s="1"/>
  <c r="AP1374" i="30"/>
  <c r="Z1374" i="30"/>
  <c r="AB1364" i="30"/>
  <c r="AJ1364" i="30"/>
  <c r="AK1364" i="30" s="1"/>
  <c r="AN1364" i="30"/>
  <c r="Z1364" i="30"/>
  <c r="AP1364" i="30"/>
  <c r="AG1364" i="30"/>
  <c r="AH1364" i="30" s="1"/>
  <c r="AI1364" i="30" s="1"/>
  <c r="AL1364" i="30"/>
  <c r="AR1364" i="30"/>
  <c r="AM1364" i="30"/>
  <c r="AO1364" i="30"/>
  <c r="AB1362" i="30"/>
  <c r="AJ1362" i="30"/>
  <c r="AK1362" i="30" s="1"/>
  <c r="AN1362" i="30"/>
  <c r="AM1362" i="30"/>
  <c r="AO1362" i="30"/>
  <c r="Z1362" i="30"/>
  <c r="AP1362" i="30"/>
  <c r="AG1362" i="30"/>
  <c r="AH1362" i="30" s="1"/>
  <c r="AI1362" i="30" s="1"/>
  <c r="AL1362" i="30"/>
  <c r="AR1362" i="30"/>
  <c r="AR1381" i="30"/>
  <c r="AM1381" i="30"/>
  <c r="F1381" i="30"/>
  <c r="F1379" i="30"/>
  <c r="F1377" i="30"/>
  <c r="AO1374" i="30"/>
  <c r="AG1374" i="30"/>
  <c r="AH1374" i="30" s="1"/>
  <c r="AI1374" i="30" s="1"/>
  <c r="AP1381" i="30"/>
  <c r="AL1381" i="30"/>
  <c r="AM1375" i="30"/>
  <c r="AR1375" i="30"/>
  <c r="AB1375" i="30"/>
  <c r="AJ1375" i="30"/>
  <c r="AK1375" i="30" s="1"/>
  <c r="AB1360" i="30"/>
  <c r="AJ1360" i="30"/>
  <c r="AK1360" i="30" s="1"/>
  <c r="AN1360" i="30"/>
  <c r="Z1360" i="30"/>
  <c r="AP1360" i="30"/>
  <c r="AG1360" i="30"/>
  <c r="AH1360" i="30" s="1"/>
  <c r="AI1360" i="30" s="1"/>
  <c r="AL1360" i="30"/>
  <c r="AR1360" i="30"/>
  <c r="AM1360" i="30"/>
  <c r="AO1360" i="30"/>
  <c r="AM1374" i="30"/>
  <c r="AR1374" i="30"/>
  <c r="AB1374" i="30"/>
  <c r="AJ1374" i="30"/>
  <c r="AK1374" i="30" s="1"/>
  <c r="AN1374" i="30"/>
  <c r="AB1357" i="30"/>
  <c r="AJ1357" i="30"/>
  <c r="AK1357" i="30" s="1"/>
  <c r="AN1357" i="30"/>
  <c r="AG1357" i="30"/>
  <c r="AH1357" i="30" s="1"/>
  <c r="AI1357" i="30" s="1"/>
  <c r="AL1357" i="30"/>
  <c r="AR1357" i="30"/>
  <c r="AM1357" i="30"/>
  <c r="AO1357" i="30"/>
  <c r="Z1357" i="30"/>
  <c r="AP1357" i="30"/>
  <c r="AB1359" i="30"/>
  <c r="AJ1359" i="30"/>
  <c r="AK1359" i="30" s="1"/>
  <c r="AN1359" i="30"/>
  <c r="AR1359" i="30"/>
  <c r="AL1359" i="30"/>
  <c r="AG1359" i="30"/>
  <c r="AH1359" i="30" s="1"/>
  <c r="AI1359" i="30" s="1"/>
  <c r="AN1369" i="30"/>
  <c r="AJ1369" i="30"/>
  <c r="AK1369" i="30" s="1"/>
  <c r="AB1369" i="30"/>
  <c r="AN1367" i="30"/>
  <c r="AJ1367" i="30"/>
  <c r="AK1367" i="30" s="1"/>
  <c r="AB1367" i="30"/>
  <c r="AN1366" i="30"/>
  <c r="AJ1366" i="30"/>
  <c r="AK1366" i="30" s="1"/>
  <c r="AB1366" i="30"/>
  <c r="AP1359" i="30"/>
  <c r="Z1359" i="30"/>
  <c r="AR1369" i="30"/>
  <c r="AR1367" i="30"/>
  <c r="AR1366" i="30"/>
  <c r="AO1359" i="30"/>
  <c r="Z1349" i="30"/>
  <c r="F1349" i="30"/>
  <c r="AN1355" i="30"/>
  <c r="AJ1355" i="30"/>
  <c r="AK1355" i="30" s="1"/>
  <c r="AN1353" i="30"/>
  <c r="AJ1353" i="30"/>
  <c r="AK1353" i="30" s="1"/>
  <c r="AN1352" i="30"/>
  <c r="AJ1352" i="30"/>
  <c r="AK1352" i="30" s="1"/>
  <c r="AN1351" i="30"/>
  <c r="AJ1351" i="30"/>
  <c r="AK1351" i="30" s="1"/>
  <c r="AN1349" i="30"/>
  <c r="AJ1349" i="30"/>
  <c r="AK1349" i="30" s="1"/>
  <c r="D1349" i="30" l="1"/>
  <c r="AA1349" i="30"/>
  <c r="AD1349" i="30"/>
  <c r="AF1349" i="30"/>
  <c r="AB1378" i="30"/>
  <c r="AE1378" i="30" s="1"/>
  <c r="AQ1378" i="30"/>
  <c r="AO1425" i="30"/>
  <c r="AQ1425" i="30"/>
  <c r="AM1363" i="30"/>
  <c r="AQ1363" i="30"/>
  <c r="AN1415" i="30"/>
  <c r="AQ1415" i="30"/>
  <c r="AG1365" i="30"/>
  <c r="AH1365" i="30" s="1"/>
  <c r="AI1365" i="30" s="1"/>
  <c r="AQ1365" i="30"/>
  <c r="AJ1404" i="30"/>
  <c r="AK1404" i="30" s="1"/>
  <c r="AQ1404" i="30"/>
  <c r="AP1356" i="30"/>
  <c r="AQ1356" i="30"/>
  <c r="AN1386" i="30"/>
  <c r="AQ1386" i="30"/>
  <c r="Z1397" i="30"/>
  <c r="AQ1397" i="30"/>
  <c r="AB1433" i="30"/>
  <c r="AE1433" i="30" s="1"/>
  <c r="AQ1433" i="30"/>
  <c r="AO1371" i="30"/>
  <c r="AQ1371" i="30"/>
  <c r="AB1403" i="30"/>
  <c r="AF1403" i="30" s="1"/>
  <c r="AQ1403" i="30"/>
  <c r="AN1410" i="30"/>
  <c r="AQ1410" i="30"/>
  <c r="AN1361" i="30"/>
  <c r="AQ1361" i="30"/>
  <c r="AB1424" i="30"/>
  <c r="AE1424" i="30" s="1"/>
  <c r="AQ1424" i="30"/>
  <c r="AL1388" i="30"/>
  <c r="AQ1388" i="30"/>
  <c r="AG1401" i="30"/>
  <c r="AH1401" i="30" s="1"/>
  <c r="AI1401" i="30" s="1"/>
  <c r="AQ1401" i="30"/>
  <c r="AJ1426" i="30"/>
  <c r="AK1426" i="30" s="1"/>
  <c r="AQ1426" i="30"/>
  <c r="AL1414" i="30"/>
  <c r="AQ1414" i="30"/>
  <c r="AO1350" i="30"/>
  <c r="AQ1350" i="30"/>
  <c r="AG1405" i="30"/>
  <c r="AH1405" i="30" s="1"/>
  <c r="AI1405" i="30" s="1"/>
  <c r="AQ1405" i="30"/>
  <c r="AG1354" i="30"/>
  <c r="AH1354" i="30" s="1"/>
  <c r="AI1354" i="30" s="1"/>
  <c r="AQ1354" i="30"/>
  <c r="Z1358" i="30"/>
  <c r="AQ1358" i="30"/>
  <c r="Z1370" i="30"/>
  <c r="AQ1370" i="30"/>
  <c r="AG1380" i="30"/>
  <c r="AH1380" i="30" s="1"/>
  <c r="AI1380" i="30" s="1"/>
  <c r="AQ1380" i="30"/>
  <c r="AN1409" i="30"/>
  <c r="AQ1409" i="30"/>
  <c r="AG1411" i="30"/>
  <c r="AH1411" i="30" s="1"/>
  <c r="AI1411" i="30" s="1"/>
  <c r="AQ1411" i="30"/>
  <c r="AJ1419" i="30"/>
  <c r="AK1419" i="30" s="1"/>
  <c r="AQ1419" i="30"/>
  <c r="AM1382" i="30"/>
  <c r="AQ1382" i="30"/>
  <c r="AM1416" i="30"/>
  <c r="AQ1416" i="30"/>
  <c r="AJ1413" i="30"/>
  <c r="AK1413" i="30" s="1"/>
  <c r="AQ1413" i="30"/>
  <c r="AJ1423" i="30"/>
  <c r="AK1423" i="30" s="1"/>
  <c r="AQ1423" i="30"/>
  <c r="AM1379" i="30"/>
  <c r="AQ1379" i="30"/>
  <c r="AJ1406" i="30"/>
  <c r="AK1406" i="30" s="1"/>
  <c r="AQ1406" i="30"/>
  <c r="AR1377" i="30"/>
  <c r="AQ1377" i="30"/>
  <c r="AJ1402" i="30"/>
  <c r="AK1402" i="30" s="1"/>
  <c r="AQ1402" i="30"/>
  <c r="AM1412" i="30"/>
  <c r="AQ1412" i="30"/>
  <c r="AN1417" i="30"/>
  <c r="AQ1417" i="30"/>
  <c r="Z1422" i="30"/>
  <c r="AQ1422" i="30"/>
  <c r="AR1432" i="30"/>
  <c r="AQ1432" i="30"/>
  <c r="Z1418" i="30"/>
  <c r="AQ1418" i="30"/>
  <c r="AB1373" i="30"/>
  <c r="AA1373" i="30" s="1"/>
  <c r="AQ1373" i="30"/>
  <c r="AL1376" i="30"/>
  <c r="AQ1376" i="30"/>
  <c r="AG1421" i="30"/>
  <c r="AH1421" i="30" s="1"/>
  <c r="AI1421" i="30" s="1"/>
  <c r="AQ1421" i="30"/>
  <c r="AR1407" i="30"/>
  <c r="AQ1407" i="30"/>
  <c r="AG1368" i="30"/>
  <c r="AH1368" i="30" s="1"/>
  <c r="AI1368" i="30" s="1"/>
  <c r="AQ1368" i="30"/>
  <c r="AJ1372" i="30"/>
  <c r="AK1372" i="30" s="1"/>
  <c r="AQ1372" i="30"/>
  <c r="AL1398" i="30"/>
  <c r="AQ1398" i="30"/>
  <c r="AB1404" i="30"/>
  <c r="AE1404" i="30" s="1"/>
  <c r="Z1365" i="30"/>
  <c r="AM1370" i="30"/>
  <c r="AJ1356" i="30"/>
  <c r="AK1356" i="30" s="1"/>
  <c r="AN1356" i="30"/>
  <c r="AO1356" i="30"/>
  <c r="AR1356" i="30"/>
  <c r="AL1365" i="30"/>
  <c r="AL1356" i="30"/>
  <c r="AB1365" i="30"/>
  <c r="AA1365" i="30" s="1"/>
  <c r="Z1404" i="30"/>
  <c r="AG1356" i="30"/>
  <c r="AH1356" i="30" s="1"/>
  <c r="AI1356" i="30" s="1"/>
  <c r="Z1356" i="30"/>
  <c r="AM1356" i="30"/>
  <c r="AB1356" i="30"/>
  <c r="D1356" i="30" s="1"/>
  <c r="AP1404" i="30"/>
  <c r="AG1404" i="30"/>
  <c r="AH1404" i="30" s="1"/>
  <c r="AI1404" i="30" s="1"/>
  <c r="AB1416" i="30"/>
  <c r="D1416" i="30" s="1"/>
  <c r="AL1404" i="30"/>
  <c r="AN1404" i="30"/>
  <c r="AM1404" i="30"/>
  <c r="AR1404" i="30"/>
  <c r="AP1361" i="30"/>
  <c r="AG1370" i="30"/>
  <c r="AH1370" i="30" s="1"/>
  <c r="AI1370" i="30" s="1"/>
  <c r="AR1370" i="30"/>
  <c r="AB1370" i="30"/>
  <c r="AE1370" i="30" s="1"/>
  <c r="AN1371" i="30"/>
  <c r="AO1372" i="30"/>
  <c r="AM1365" i="30"/>
  <c r="AN1365" i="30"/>
  <c r="AR1416" i="30"/>
  <c r="AJ1416" i="30"/>
  <c r="AK1416" i="30" s="1"/>
  <c r="AL1416" i="30"/>
  <c r="AP1365" i="30"/>
  <c r="AR1365" i="30"/>
  <c r="AJ1365" i="30"/>
  <c r="AK1365" i="30" s="1"/>
  <c r="AG1416" i="30"/>
  <c r="AH1416" i="30" s="1"/>
  <c r="AI1416" i="30" s="1"/>
  <c r="AO1365" i="30"/>
  <c r="AP1416" i="30"/>
  <c r="Z1416" i="30"/>
  <c r="AB1372" i="30"/>
  <c r="AF1372" i="30" s="1"/>
  <c r="AN1398" i="30"/>
  <c r="AR1398" i="30"/>
  <c r="AJ1398" i="30"/>
  <c r="AK1398" i="30" s="1"/>
  <c r="AM1398" i="30"/>
  <c r="AO1398" i="30"/>
  <c r="AG1398" i="30"/>
  <c r="AH1398" i="30" s="1"/>
  <c r="AI1398" i="30" s="1"/>
  <c r="AP1398" i="30"/>
  <c r="Z1398" i="30"/>
  <c r="AB1398" i="30"/>
  <c r="AA1398" i="30" s="1"/>
  <c r="AM1350" i="30"/>
  <c r="AL1418" i="30"/>
  <c r="AO1424" i="30"/>
  <c r="AO1404" i="30"/>
  <c r="AG1350" i="30"/>
  <c r="AH1350" i="30" s="1"/>
  <c r="AI1350" i="30" s="1"/>
  <c r="Z1350" i="30"/>
  <c r="AJ1350" i="30"/>
  <c r="AK1350" i="30" s="1"/>
  <c r="AL1373" i="30"/>
  <c r="AP1350" i="30"/>
  <c r="AN1350" i="30"/>
  <c r="AB1350" i="30"/>
  <c r="D1350" i="30" s="1"/>
  <c r="AR1361" i="30"/>
  <c r="AN1379" i="30"/>
  <c r="AJ1361" i="30"/>
  <c r="AK1361" i="30" s="1"/>
  <c r="AO1379" i="30"/>
  <c r="AN1412" i="30"/>
  <c r="AO1370" i="30"/>
  <c r="AJ1370" i="30"/>
  <c r="AK1370" i="30" s="1"/>
  <c r="AR1350" i="30"/>
  <c r="AL1370" i="30"/>
  <c r="AN1370" i="30"/>
  <c r="AL1350" i="30"/>
  <c r="AP1370" i="30"/>
  <c r="AO1414" i="30"/>
  <c r="AN1406" i="30"/>
  <c r="AO1402" i="30"/>
  <c r="AL1407" i="30"/>
  <c r="AR1371" i="30"/>
  <c r="Z1361" i="30"/>
  <c r="AL1361" i="30"/>
  <c r="AB1361" i="30"/>
  <c r="AD1361" i="30" s="1"/>
  <c r="AG1379" i="30"/>
  <c r="AH1379" i="30" s="1"/>
  <c r="AI1379" i="30" s="1"/>
  <c r="AJ1379" i="30"/>
  <c r="AK1379" i="30" s="1"/>
  <c r="AL1406" i="30"/>
  <c r="AP1412" i="30"/>
  <c r="AR1402" i="30"/>
  <c r="AN1402" i="30"/>
  <c r="AO1361" i="30"/>
  <c r="AG1361" i="30"/>
  <c r="AH1361" i="30" s="1"/>
  <c r="AI1361" i="30" s="1"/>
  <c r="AB1379" i="30"/>
  <c r="D1379" i="30" s="1"/>
  <c r="AR1379" i="30"/>
  <c r="AP1406" i="30"/>
  <c r="AR1412" i="30"/>
  <c r="AG1412" i="30"/>
  <c r="AH1412" i="30" s="1"/>
  <c r="AI1412" i="30" s="1"/>
  <c r="AP1402" i="30"/>
  <c r="AN1424" i="30"/>
  <c r="Z1424" i="30"/>
  <c r="AO1412" i="30"/>
  <c r="AM1361" i="30"/>
  <c r="AP1379" i="30"/>
  <c r="Z1377" i="30"/>
  <c r="Z1406" i="30"/>
  <c r="AJ1412" i="30"/>
  <c r="AK1412" i="30" s="1"/>
  <c r="AP1410" i="30"/>
  <c r="AG1402" i="30"/>
  <c r="AH1402" i="30" s="1"/>
  <c r="AI1402" i="30" s="1"/>
  <c r="AP1424" i="30"/>
  <c r="AJ1424" i="30"/>
  <c r="AK1424" i="30" s="1"/>
  <c r="AR1373" i="30"/>
  <c r="AO1432" i="30"/>
  <c r="AN1414" i="30"/>
  <c r="AM1422" i="30"/>
  <c r="AP1426" i="30"/>
  <c r="AD1431" i="30"/>
  <c r="AB1432" i="30"/>
  <c r="AD1432" i="30" s="1"/>
  <c r="AG1414" i="30"/>
  <c r="AH1414" i="30" s="1"/>
  <c r="AI1414" i="30" s="1"/>
  <c r="AP1373" i="30"/>
  <c r="AO1418" i="30"/>
  <c r="AR1410" i="30"/>
  <c r="Z1412" i="30"/>
  <c r="AB1412" i="30"/>
  <c r="AD1412" i="30" s="1"/>
  <c r="AM1402" i="30"/>
  <c r="AB1402" i="30"/>
  <c r="AD1402" i="30" s="1"/>
  <c r="Z1402" i="30"/>
  <c r="AG1424" i="30"/>
  <c r="AH1424" i="30" s="1"/>
  <c r="AI1424" i="30" s="1"/>
  <c r="AR1424" i="30"/>
  <c r="AM1410" i="30"/>
  <c r="Z1410" i="30"/>
  <c r="AL1412" i="30"/>
  <c r="AL1402" i="30"/>
  <c r="AL1424" i="30"/>
  <c r="AM1424" i="30"/>
  <c r="AP1368" i="30"/>
  <c r="Z1373" i="30"/>
  <c r="AN1373" i="30"/>
  <c r="AM1373" i="30"/>
  <c r="AJ1432" i="30"/>
  <c r="AK1432" i="30" s="1"/>
  <c r="Z1432" i="30"/>
  <c r="AR1414" i="30"/>
  <c r="Z1414" i="30"/>
  <c r="AB1414" i="30"/>
  <c r="AD1414" i="30" s="1"/>
  <c r="AM1418" i="30"/>
  <c r="AG1418" i="30"/>
  <c r="AH1418" i="30" s="1"/>
  <c r="AI1418" i="30" s="1"/>
  <c r="AG1407" i="30"/>
  <c r="AH1407" i="30" s="1"/>
  <c r="AI1407" i="30" s="1"/>
  <c r="AM1432" i="30"/>
  <c r="AO1373" i="30"/>
  <c r="AJ1373" i="30"/>
  <c r="AK1373" i="30" s="1"/>
  <c r="AP1432" i="30"/>
  <c r="AN1432" i="30"/>
  <c r="AL1354" i="30"/>
  <c r="AM1414" i="30"/>
  <c r="AP1414" i="30"/>
  <c r="AR1418" i="30"/>
  <c r="AN1418" i="30"/>
  <c r="AB1418" i="30"/>
  <c r="AD1418" i="30" s="1"/>
  <c r="AG1373" i="30"/>
  <c r="AH1373" i="30" s="1"/>
  <c r="AI1373" i="30" s="1"/>
  <c r="AL1432" i="30"/>
  <c r="AG1432" i="30"/>
  <c r="AH1432" i="30" s="1"/>
  <c r="AI1432" i="30" s="1"/>
  <c r="AB1354" i="30"/>
  <c r="AF1354" i="30" s="1"/>
  <c r="AJ1414" i="30"/>
  <c r="AK1414" i="30" s="1"/>
  <c r="AJ1418" i="30"/>
  <c r="AK1418" i="30" s="1"/>
  <c r="AP1418" i="30"/>
  <c r="AL1372" i="30"/>
  <c r="AG1372" i="30"/>
  <c r="AH1372" i="30" s="1"/>
  <c r="AI1372" i="30" s="1"/>
  <c r="AR1372" i="30"/>
  <c r="AP1372" i="30"/>
  <c r="AN1372" i="30"/>
  <c r="AM1372" i="30"/>
  <c r="Z1372" i="30"/>
  <c r="AL1358" i="30"/>
  <c r="AM1368" i="30"/>
  <c r="AA1396" i="30"/>
  <c r="AN1368" i="30"/>
  <c r="AN1358" i="30"/>
  <c r="AM1358" i="30"/>
  <c r="AJ1358" i="30"/>
  <c r="AK1358" i="30" s="1"/>
  <c r="AR1358" i="30"/>
  <c r="AO1368" i="30"/>
  <c r="AG1358" i="30"/>
  <c r="AH1358" i="30" s="1"/>
  <c r="AI1358" i="30" s="1"/>
  <c r="AB1358" i="30"/>
  <c r="D1358" i="30" s="1"/>
  <c r="AR1368" i="30"/>
  <c r="AB1368" i="30"/>
  <c r="AA1368" i="30" s="1"/>
  <c r="AP1358" i="30"/>
  <c r="AL1368" i="30"/>
  <c r="AO1358" i="30"/>
  <c r="AO1411" i="30"/>
  <c r="AJ1368" i="30"/>
  <c r="AK1368" i="30" s="1"/>
  <c r="Z1368" i="30"/>
  <c r="AM1377" i="30"/>
  <c r="AO1422" i="30"/>
  <c r="AL1426" i="30"/>
  <c r="AE1395" i="30"/>
  <c r="AL1377" i="30"/>
  <c r="AG1422" i="30"/>
  <c r="AH1422" i="30" s="1"/>
  <c r="AI1422" i="30" s="1"/>
  <c r="AG1377" i="30"/>
  <c r="AH1377" i="30" s="1"/>
  <c r="AI1377" i="30" s="1"/>
  <c r="AO1377" i="30"/>
  <c r="AO1426" i="30"/>
  <c r="AL1422" i="30"/>
  <c r="Z1426" i="30"/>
  <c r="AB1426" i="30"/>
  <c r="AF1426" i="30" s="1"/>
  <c r="AB1377" i="30"/>
  <c r="AD1377" i="30" s="1"/>
  <c r="AJ1377" i="30"/>
  <c r="AK1377" i="30" s="1"/>
  <c r="AP1422" i="30"/>
  <c r="AN1426" i="30"/>
  <c r="AN1377" i="30"/>
  <c r="AP1377" i="30"/>
  <c r="AN1422" i="30"/>
  <c r="AJ1422" i="30"/>
  <c r="AK1422" i="30" s="1"/>
  <c r="AB1422" i="30"/>
  <c r="AD1422" i="30" s="1"/>
  <c r="AR1422" i="30"/>
  <c r="AR1426" i="30"/>
  <c r="AG1423" i="30"/>
  <c r="AH1423" i="30" s="1"/>
  <c r="AI1423" i="30" s="1"/>
  <c r="AB1410" i="30"/>
  <c r="AD1410" i="30" s="1"/>
  <c r="AO1416" i="30"/>
  <c r="AR1406" i="30"/>
  <c r="AF1394" i="30"/>
  <c r="AP1423" i="30"/>
  <c r="AO1410" i="30"/>
  <c r="AN1416" i="30"/>
  <c r="AN1423" i="30"/>
  <c r="AO1406" i="30"/>
  <c r="AB1415" i="30"/>
  <c r="AE1415" i="30" s="1"/>
  <c r="AD1430" i="30"/>
  <c r="AE1429" i="30"/>
  <c r="AJ1382" i="30"/>
  <c r="AK1382" i="30" s="1"/>
  <c r="Z1415" i="30"/>
  <c r="AP1382" i="30"/>
  <c r="AL1363" i="30"/>
  <c r="AB1363" i="30"/>
  <c r="AF1363" i="30" s="1"/>
  <c r="AD1427" i="30"/>
  <c r="AB1382" i="30"/>
  <c r="AD1382" i="30" s="1"/>
  <c r="AL1382" i="30"/>
  <c r="AJ1415" i="30"/>
  <c r="AK1415" i="30" s="1"/>
  <c r="AG1419" i="30"/>
  <c r="AH1419" i="30" s="1"/>
  <c r="AI1419" i="30" s="1"/>
  <c r="AO1382" i="30"/>
  <c r="AG1382" i="30"/>
  <c r="AH1382" i="30" s="1"/>
  <c r="AI1382" i="30" s="1"/>
  <c r="AR1382" i="30"/>
  <c r="Z1382" i="30"/>
  <c r="AO1415" i="30"/>
  <c r="AO1423" i="30"/>
  <c r="AL1410" i="30"/>
  <c r="AJ1410" i="30"/>
  <c r="AK1410" i="30" s="1"/>
  <c r="AR1415" i="30"/>
  <c r="AP1415" i="30"/>
  <c r="AM1406" i="30"/>
  <c r="AB1406" i="30"/>
  <c r="AN1403" i="30"/>
  <c r="AL1419" i="30"/>
  <c r="AM1415" i="30"/>
  <c r="AB1371" i="30"/>
  <c r="D1371" i="30" s="1"/>
  <c r="AL1379" i="30"/>
  <c r="Z1379" i="30"/>
  <c r="AD1429" i="30"/>
  <c r="AA1394" i="30"/>
  <c r="AN1382" i="30"/>
  <c r="AP1371" i="30"/>
  <c r="AG1406" i="30"/>
  <c r="AH1406" i="30" s="1"/>
  <c r="AI1406" i="30" s="1"/>
  <c r="AF1395" i="30"/>
  <c r="AG1410" i="30"/>
  <c r="AH1410" i="30" s="1"/>
  <c r="AI1410" i="30" s="1"/>
  <c r="AL1415" i="30"/>
  <c r="AG1415" i="30"/>
  <c r="AH1415" i="30" s="1"/>
  <c r="AI1415" i="30" s="1"/>
  <c r="AM1411" i="30"/>
  <c r="AM1426" i="30"/>
  <c r="AG1426" i="30"/>
  <c r="AH1426" i="30" s="1"/>
  <c r="AI1426" i="30" s="1"/>
  <c r="AO1380" i="30"/>
  <c r="AE1394" i="30"/>
  <c r="AP1354" i="30"/>
  <c r="AO1407" i="30"/>
  <c r="D1394" i="30"/>
  <c r="AN1354" i="30"/>
  <c r="AD1428" i="30"/>
  <c r="AO1354" i="30"/>
  <c r="AJ1354" i="30"/>
  <c r="AK1354" i="30" s="1"/>
  <c r="AF1353" i="30"/>
  <c r="AM1354" i="30"/>
  <c r="AR1354" i="30"/>
  <c r="Z1354" i="30"/>
  <c r="AN1407" i="30"/>
  <c r="AP1411" i="30"/>
  <c r="AM1407" i="30"/>
  <c r="AB1407" i="30"/>
  <c r="AE1407" i="30" s="1"/>
  <c r="AJ1407" i="30"/>
  <c r="AK1407" i="30" s="1"/>
  <c r="AP1403" i="30"/>
  <c r="Z1407" i="30"/>
  <c r="AP1407" i="30"/>
  <c r="AL1371" i="30"/>
  <c r="AD1392" i="30"/>
  <c r="AR1386" i="30"/>
  <c r="AM1386" i="30"/>
  <c r="AE1392" i="30"/>
  <c r="AO1386" i="30"/>
  <c r="AR1363" i="30"/>
  <c r="AO1388" i="30"/>
  <c r="AF1428" i="30"/>
  <c r="AR1411" i="30"/>
  <c r="Z1411" i="30"/>
  <c r="AJ1411" i="30"/>
  <c r="AK1411" i="30" s="1"/>
  <c r="AR1419" i="30"/>
  <c r="Z1419" i="30"/>
  <c r="Z1363" i="30"/>
  <c r="AP1363" i="30"/>
  <c r="AN1363" i="30"/>
  <c r="AE1428" i="30"/>
  <c r="AL1411" i="30"/>
  <c r="AN1411" i="30"/>
  <c r="AN1419" i="30"/>
  <c r="AM1419" i="30"/>
  <c r="AO1419" i="30"/>
  <c r="AO1363" i="30"/>
  <c r="AG1363" i="30"/>
  <c r="AH1363" i="30" s="1"/>
  <c r="AI1363" i="30" s="1"/>
  <c r="AJ1363" i="30"/>
  <c r="AK1363" i="30" s="1"/>
  <c r="AD1391" i="30"/>
  <c r="AA1428" i="30"/>
  <c r="AB1411" i="30"/>
  <c r="AD1411" i="30" s="1"/>
  <c r="AB1419" i="30"/>
  <c r="AD1419" i="30" s="1"/>
  <c r="AP1419" i="30"/>
  <c r="AA1352" i="30"/>
  <c r="AR1388" i="30"/>
  <c r="AP1388" i="30"/>
  <c r="AA1430" i="30"/>
  <c r="AE1391" i="30"/>
  <c r="AE1430" i="30"/>
  <c r="AG1371" i="30"/>
  <c r="AH1371" i="30" s="1"/>
  <c r="AI1371" i="30" s="1"/>
  <c r="AL1423" i="30"/>
  <c r="AM1371" i="30"/>
  <c r="AM1403" i="30"/>
  <c r="AJ1403" i="30"/>
  <c r="AK1403" i="30" s="1"/>
  <c r="AG1403" i="30"/>
  <c r="AH1403" i="30" s="1"/>
  <c r="AI1403" i="30" s="1"/>
  <c r="AM1388" i="30"/>
  <c r="Z1423" i="30"/>
  <c r="Z1371" i="30"/>
  <c r="AR1403" i="30"/>
  <c r="AO1403" i="30"/>
  <c r="Z1403" i="30"/>
  <c r="AJ1371" i="30"/>
  <c r="AK1371" i="30" s="1"/>
  <c r="AM1378" i="30"/>
  <c r="AF1430" i="30"/>
  <c r="AD1395" i="30"/>
  <c r="AA1390" i="30"/>
  <c r="AA1395" i="30"/>
  <c r="AB1423" i="30"/>
  <c r="AD1423" i="30" s="1"/>
  <c r="AM1423" i="30"/>
  <c r="AR1423" i="30"/>
  <c r="AL1403" i="30"/>
  <c r="Z1386" i="30"/>
  <c r="AP1386" i="30"/>
  <c r="Z1388" i="30"/>
  <c r="AB1386" i="30"/>
  <c r="D1386" i="30" s="1"/>
  <c r="AG1388" i="30"/>
  <c r="AH1388" i="30" s="1"/>
  <c r="AI1388" i="30" s="1"/>
  <c r="AL1433" i="30"/>
  <c r="AN1388" i="30"/>
  <c r="Z1409" i="30"/>
  <c r="AB1405" i="30"/>
  <c r="AD1405" i="30" s="1"/>
  <c r="AN1421" i="30"/>
  <c r="AJ1425" i="30"/>
  <c r="AK1425" i="30" s="1"/>
  <c r="AG1386" i="30"/>
  <c r="AH1386" i="30" s="1"/>
  <c r="AI1386" i="30" s="1"/>
  <c r="AJ1386" i="30"/>
  <c r="AK1386" i="30" s="1"/>
  <c r="AG1413" i="30"/>
  <c r="AH1413" i="30" s="1"/>
  <c r="AI1413" i="30" s="1"/>
  <c r="AG1433" i="30"/>
  <c r="AH1433" i="30" s="1"/>
  <c r="AI1433" i="30" s="1"/>
  <c r="AP1397" i="30"/>
  <c r="AB1421" i="30"/>
  <c r="AD1421" i="30" s="1"/>
  <c r="AG1409" i="30"/>
  <c r="AH1409" i="30" s="1"/>
  <c r="AI1409" i="30" s="1"/>
  <c r="AP1413" i="30"/>
  <c r="AM1413" i="30"/>
  <c r="AN1433" i="30"/>
  <c r="AL1409" i="30"/>
  <c r="AO1397" i="30"/>
  <c r="AR1425" i="30"/>
  <c r="AB1388" i="30"/>
  <c r="AE1388" i="30" s="1"/>
  <c r="AO1413" i="30"/>
  <c r="Z1433" i="30"/>
  <c r="AB1413" i="30"/>
  <c r="AD1413" i="30" s="1"/>
  <c r="AM1405" i="30"/>
  <c r="AL1425" i="30"/>
  <c r="AJ1376" i="30"/>
  <c r="AK1376" i="30" s="1"/>
  <c r="AJ1380" i="30"/>
  <c r="AK1380" i="30" s="1"/>
  <c r="Z1417" i="30"/>
  <c r="AB1417" i="30"/>
  <c r="AD1417" i="30" s="1"/>
  <c r="AJ1417" i="30"/>
  <c r="AK1417" i="30" s="1"/>
  <c r="AD1352" i="30"/>
  <c r="AR1376" i="30"/>
  <c r="AO1378" i="30"/>
  <c r="Z1376" i="30"/>
  <c r="Z1378" i="30"/>
  <c r="Z1380" i="30"/>
  <c r="AA1431" i="30"/>
  <c r="AE1427" i="30"/>
  <c r="AE1390" i="30"/>
  <c r="AG1376" i="30"/>
  <c r="AH1376" i="30" s="1"/>
  <c r="AI1376" i="30" s="1"/>
  <c r="AN1380" i="30"/>
  <c r="AG1378" i="30"/>
  <c r="AH1378" i="30" s="1"/>
  <c r="AI1378" i="30" s="1"/>
  <c r="AO1401" i="30"/>
  <c r="AR1401" i="30"/>
  <c r="AJ1388" i="30"/>
  <c r="AK1388" i="30" s="1"/>
  <c r="AR1397" i="30"/>
  <c r="AL1397" i="30"/>
  <c r="AJ1397" i="30"/>
  <c r="AK1397" i="30" s="1"/>
  <c r="AL1413" i="30"/>
  <c r="AL1417" i="30"/>
  <c r="AP1405" i="30"/>
  <c r="AO1405" i="30"/>
  <c r="AR1417" i="30"/>
  <c r="AO1421" i="30"/>
  <c r="Z1421" i="30"/>
  <c r="AR1421" i="30"/>
  <c r="AM1425" i="30"/>
  <c r="AG1425" i="30"/>
  <c r="AH1425" i="30" s="1"/>
  <c r="AI1425" i="30" s="1"/>
  <c r="AB1401" i="30"/>
  <c r="AL1401" i="30"/>
  <c r="AE1351" i="30"/>
  <c r="AA1351" i="30"/>
  <c r="AD1351" i="30"/>
  <c r="AR1380" i="30"/>
  <c r="AF1431" i="30"/>
  <c r="AF1351" i="30"/>
  <c r="AF1352" i="30"/>
  <c r="AM1376" i="30"/>
  <c r="AM1380" i="30"/>
  <c r="AO1376" i="30"/>
  <c r="AE1431" i="30"/>
  <c r="AL1386" i="30"/>
  <c r="AA1427" i="30"/>
  <c r="AP1409" i="30"/>
  <c r="AB1409" i="30"/>
  <c r="AN1376" i="30"/>
  <c r="AB1380" i="30"/>
  <c r="AN1378" i="30"/>
  <c r="AJ1378" i="30"/>
  <c r="AK1378" i="30" s="1"/>
  <c r="AP1401" i="30"/>
  <c r="AG1417" i="30"/>
  <c r="AH1417" i="30" s="1"/>
  <c r="AI1417" i="30" s="1"/>
  <c r="AJ1401" i="30"/>
  <c r="AK1401" i="30" s="1"/>
  <c r="AM1401" i="30"/>
  <c r="AO1433" i="30"/>
  <c r="AR1433" i="30"/>
  <c r="AN1405" i="30"/>
  <c r="AN1397" i="30"/>
  <c r="AG1397" i="30"/>
  <c r="AH1397" i="30" s="1"/>
  <c r="AI1397" i="30" s="1"/>
  <c r="AO1409" i="30"/>
  <c r="AR1409" i="30"/>
  <c r="Z1405" i="30"/>
  <c r="AL1405" i="30"/>
  <c r="AJ1405" i="30"/>
  <c r="AK1405" i="30" s="1"/>
  <c r="AM1417" i="30"/>
  <c r="AJ1421" i="30"/>
  <c r="AK1421" i="30" s="1"/>
  <c r="AP1421" i="30"/>
  <c r="AM1421" i="30"/>
  <c r="AN1425" i="30"/>
  <c r="AB1425" i="30"/>
  <c r="AD1425" i="30" s="1"/>
  <c r="AL1378" i="30"/>
  <c r="Z1401" i="30"/>
  <c r="D1351" i="30"/>
  <c r="D1352" i="30"/>
  <c r="AR1378" i="30"/>
  <c r="AP1376" i="30"/>
  <c r="AP1378" i="30"/>
  <c r="AP1380" i="30"/>
  <c r="Z1413" i="30"/>
  <c r="AN1413" i="30"/>
  <c r="AB1376" i="30"/>
  <c r="AL1380" i="30"/>
  <c r="AP1417" i="30"/>
  <c r="AN1401" i="30"/>
  <c r="AR1413" i="30"/>
  <c r="AP1433" i="30"/>
  <c r="AJ1433" i="30"/>
  <c r="AK1433" i="30" s="1"/>
  <c r="AM1433" i="30"/>
  <c r="AF1427" i="30"/>
  <c r="AM1397" i="30"/>
  <c r="AB1397" i="30"/>
  <c r="AD1397" i="30" s="1"/>
  <c r="AJ1409" i="30"/>
  <c r="AK1409" i="30" s="1"/>
  <c r="AM1409" i="30"/>
  <c r="AR1405" i="30"/>
  <c r="AO1417" i="30"/>
  <c r="AL1421" i="30"/>
  <c r="Z1425" i="30"/>
  <c r="AP1425" i="30"/>
  <c r="D1393" i="30"/>
  <c r="AF1393" i="30"/>
  <c r="D1353" i="30"/>
  <c r="D1400" i="30"/>
  <c r="AA1400" i="30"/>
  <c r="AF1400" i="30"/>
  <c r="AE1400" i="30"/>
  <c r="D1392" i="30"/>
  <c r="AF1392" i="30"/>
  <c r="D1396" i="30"/>
  <c r="AE1396" i="30"/>
  <c r="AF1396" i="30"/>
  <c r="D1420" i="30"/>
  <c r="AE1420" i="30"/>
  <c r="AA1420" i="30"/>
  <c r="AF1420" i="30"/>
  <c r="D1429" i="30"/>
  <c r="AF1429" i="30"/>
  <c r="AD1393" i="30"/>
  <c r="AA1355" i="30"/>
  <c r="AD1355" i="30"/>
  <c r="AE1355" i="30"/>
  <c r="D1399" i="30"/>
  <c r="AE1399" i="30"/>
  <c r="AA1399" i="30"/>
  <c r="AF1399" i="30"/>
  <c r="D1408" i="30"/>
  <c r="AE1408" i="30"/>
  <c r="AA1408" i="30"/>
  <c r="AF1408" i="30"/>
  <c r="AE1353" i="30"/>
  <c r="AF1355" i="30"/>
  <c r="AA1353" i="30"/>
  <c r="AA1393" i="30"/>
  <c r="D1391" i="30"/>
  <c r="AF1391" i="30"/>
  <c r="D1390" i="30"/>
  <c r="AF1390" i="30"/>
  <c r="AA1369" i="30"/>
  <c r="AE1369" i="30"/>
  <c r="D1369" i="30"/>
  <c r="AF1369" i="30"/>
  <c r="AD1369" i="30"/>
  <c r="D1357" i="30"/>
  <c r="AF1357" i="30"/>
  <c r="AA1357" i="30"/>
  <c r="AD1357" i="30"/>
  <c r="AE1357" i="30"/>
  <c r="D1362" i="30"/>
  <c r="AF1362" i="30"/>
  <c r="AD1362" i="30"/>
  <c r="AE1362" i="30"/>
  <c r="AA1362" i="30"/>
  <c r="AA1384" i="30"/>
  <c r="AE1384" i="30"/>
  <c r="D1384" i="30"/>
  <c r="AF1384" i="30"/>
  <c r="AD1384" i="30"/>
  <c r="AA1389" i="30"/>
  <c r="AE1389" i="30"/>
  <c r="AF1389" i="30"/>
  <c r="D1389" i="30"/>
  <c r="AD1389" i="30"/>
  <c r="AA1374" i="30"/>
  <c r="AE1374" i="30"/>
  <c r="D1374" i="30"/>
  <c r="AF1374" i="30"/>
  <c r="AD1374" i="30"/>
  <c r="AA1375" i="30"/>
  <c r="AE1375" i="30"/>
  <c r="D1375" i="30"/>
  <c r="AF1375" i="30"/>
  <c r="AD1375" i="30"/>
  <c r="AA1367" i="30"/>
  <c r="AE1367" i="30"/>
  <c r="D1367" i="30"/>
  <c r="AF1367" i="30"/>
  <c r="AD1367" i="30"/>
  <c r="D1364" i="30"/>
  <c r="AF1364" i="30"/>
  <c r="AE1364" i="30"/>
  <c r="AA1364" i="30"/>
  <c r="AD1364" i="30"/>
  <c r="AD1383" i="30"/>
  <c r="AA1383" i="30"/>
  <c r="AE1383" i="30"/>
  <c r="D1383" i="30"/>
  <c r="AF1383" i="30"/>
  <c r="AA1366" i="30"/>
  <c r="AE1366" i="30"/>
  <c r="D1366" i="30"/>
  <c r="AF1366" i="30"/>
  <c r="AD1366" i="30"/>
  <c r="D1359" i="30"/>
  <c r="AF1359" i="30"/>
  <c r="AD1359" i="30"/>
  <c r="AE1359" i="30"/>
  <c r="AA1359" i="30"/>
  <c r="D1360" i="30"/>
  <c r="AF1360" i="30"/>
  <c r="AE1360" i="30"/>
  <c r="AA1360" i="30"/>
  <c r="AD1360" i="30"/>
  <c r="D1381" i="30"/>
  <c r="AD1381" i="30"/>
  <c r="AA1381" i="30"/>
  <c r="AE1381" i="30"/>
  <c r="AF1381" i="30"/>
  <c r="AA1387" i="30"/>
  <c r="AE1387" i="30"/>
  <c r="AF1387" i="30"/>
  <c r="D1387" i="30"/>
  <c r="AD1387" i="30"/>
  <c r="AA1385" i="30"/>
  <c r="AE1385" i="30"/>
  <c r="D1385" i="30"/>
  <c r="AF1385" i="30"/>
  <c r="AD1385" i="30"/>
  <c r="D1378" i="30" l="1"/>
  <c r="AA1378" i="30"/>
  <c r="AD1378" i="30"/>
  <c r="AF1378" i="30"/>
  <c r="AD1373" i="30"/>
  <c r="AE1373" i="30"/>
  <c r="D1433" i="30"/>
  <c r="AF1373" i="30"/>
  <c r="D1373" i="30"/>
  <c r="AA1433" i="30"/>
  <c r="AF1433" i="30"/>
  <c r="AD1424" i="30"/>
  <c r="D1424" i="30"/>
  <c r="AA1424" i="30"/>
  <c r="AF1424" i="30"/>
  <c r="AD1433" i="30"/>
  <c r="AE1403" i="30"/>
  <c r="D1403" i="30"/>
  <c r="AD1403" i="30"/>
  <c r="AA1403" i="30"/>
  <c r="AA1356" i="30"/>
  <c r="AA1404" i="30"/>
  <c r="AF1404" i="30"/>
  <c r="AD1404" i="30"/>
  <c r="D1404" i="30"/>
  <c r="AD1365" i="30"/>
  <c r="AF1365" i="30"/>
  <c r="AE1365" i="30"/>
  <c r="D1365" i="30"/>
  <c r="AD1416" i="30"/>
  <c r="AA1416" i="30"/>
  <c r="AE1350" i="30"/>
  <c r="AE1416" i="30"/>
  <c r="AF1416" i="30"/>
  <c r="AE1356" i="30"/>
  <c r="AD1356" i="30"/>
  <c r="AF1356" i="30"/>
  <c r="AE1372" i="30"/>
  <c r="AA1350" i="30"/>
  <c r="D1372" i="30"/>
  <c r="AF1370" i="30"/>
  <c r="AA1370" i="30"/>
  <c r="D1407" i="30"/>
  <c r="AD1370" i="30"/>
  <c r="D1370" i="30"/>
  <c r="D1398" i="30"/>
  <c r="AA1354" i="30"/>
  <c r="AD1372" i="30"/>
  <c r="AA1372" i="30"/>
  <c r="AA1361" i="30"/>
  <c r="AE1398" i="30"/>
  <c r="AF1350" i="30"/>
  <c r="AD1350" i="30"/>
  <c r="AF1398" i="30"/>
  <c r="AD1398" i="30"/>
  <c r="AE1412" i="30"/>
  <c r="D1412" i="30"/>
  <c r="AE1379" i="30"/>
  <c r="D1377" i="30"/>
  <c r="AA1414" i="30"/>
  <c r="AE1402" i="30"/>
  <c r="AF1368" i="30"/>
  <c r="AE1432" i="30"/>
  <c r="D1402" i="30"/>
  <c r="D1432" i="30"/>
  <c r="AE1368" i="30"/>
  <c r="AD1379" i="30"/>
  <c r="AF1402" i="30"/>
  <c r="AA1432" i="30"/>
  <c r="D1368" i="30"/>
  <c r="AF1379" i="30"/>
  <c r="AA1379" i="30"/>
  <c r="AD1368" i="30"/>
  <c r="AA1402" i="30"/>
  <c r="AF1432" i="30"/>
  <c r="AA1410" i="30"/>
  <c r="AF1415" i="30"/>
  <c r="AA1418" i="30"/>
  <c r="AE1358" i="30"/>
  <c r="D1361" i="30"/>
  <c r="AF1412" i="30"/>
  <c r="AF1361" i="30"/>
  <c r="AE1414" i="30"/>
  <c r="AE1371" i="30"/>
  <c r="AE1361" i="30"/>
  <c r="D1414" i="30"/>
  <c r="AA1412" i="30"/>
  <c r="AF1414" i="30"/>
  <c r="AA1422" i="30"/>
  <c r="AE1411" i="30"/>
  <c r="D1418" i="30"/>
  <c r="AA1421" i="30"/>
  <c r="AE1418" i="30"/>
  <c r="AD1354" i="30"/>
  <c r="AA1388" i="30"/>
  <c r="AE1354" i="30"/>
  <c r="D1354" i="30"/>
  <c r="AF1418" i="30"/>
  <c r="D1411" i="30"/>
  <c r="AD1415" i="30"/>
  <c r="AA1415" i="30"/>
  <c r="D1415" i="30"/>
  <c r="AE1377" i="30"/>
  <c r="AE1422" i="30"/>
  <c r="AE1410" i="30"/>
  <c r="AA1363" i="30"/>
  <c r="AF1377" i="30"/>
  <c r="D1422" i="30"/>
  <c r="D1410" i="30"/>
  <c r="AA1377" i="30"/>
  <c r="D1363" i="30"/>
  <c r="AF1422" i="30"/>
  <c r="AF1410" i="30"/>
  <c r="AD1358" i="30"/>
  <c r="D1382" i="30"/>
  <c r="AF1405" i="30"/>
  <c r="AF1358" i="30"/>
  <c r="AF1388" i="30"/>
  <c r="AA1358" i="30"/>
  <c r="D1426" i="30"/>
  <c r="AE1426" i="30"/>
  <c r="AA1426" i="30"/>
  <c r="AD1426" i="30"/>
  <c r="AD1388" i="30"/>
  <c r="AE1363" i="30"/>
  <c r="AD1371" i="30"/>
  <c r="AA1371" i="30"/>
  <c r="AE1421" i="30"/>
  <c r="AA1405" i="30"/>
  <c r="D1388" i="30"/>
  <c r="AD1363" i="30"/>
  <c r="AF1371" i="30"/>
  <c r="D1421" i="30"/>
  <c r="D1405" i="30"/>
  <c r="AD1407" i="30"/>
  <c r="AF1421" i="30"/>
  <c r="AE1405" i="30"/>
  <c r="AA1407" i="30"/>
  <c r="AF1407" i="30"/>
  <c r="AE1382" i="30"/>
  <c r="AA1382" i="30"/>
  <c r="AE1423" i="30"/>
  <c r="AF1382" i="30"/>
  <c r="AF1406" i="30"/>
  <c r="D1406" i="30"/>
  <c r="AA1406" i="30"/>
  <c r="AE1406" i="30"/>
  <c r="AD1406" i="30"/>
  <c r="AF1419" i="30"/>
  <c r="D1425" i="30"/>
  <c r="AF1423" i="30"/>
  <c r="AA1419" i="30"/>
  <c r="AA1423" i="30"/>
  <c r="AE1419" i="30"/>
  <c r="D1423" i="30"/>
  <c r="AF1425" i="30"/>
  <c r="D1419" i="30"/>
  <c r="AE1417" i="30"/>
  <c r="AF1411" i="30"/>
  <c r="AA1411" i="30"/>
  <c r="AE1386" i="30"/>
  <c r="AE1413" i="30"/>
  <c r="AF1386" i="30"/>
  <c r="AA1386" i="30"/>
  <c r="AF1417" i="30"/>
  <c r="AF1413" i="30"/>
  <c r="AD1386" i="30"/>
  <c r="AA1417" i="30"/>
  <c r="AA1413" i="30"/>
  <c r="D1417" i="30"/>
  <c r="D1413" i="30"/>
  <c r="AA1397" i="30"/>
  <c r="AE1397" i="30"/>
  <c r="AF1397" i="30"/>
  <c r="AE1425" i="30"/>
  <c r="D1376" i="30"/>
  <c r="AF1376" i="30"/>
  <c r="AA1376" i="30"/>
  <c r="AD1376" i="30"/>
  <c r="AE1376" i="30"/>
  <c r="D1380" i="30"/>
  <c r="AD1380" i="30"/>
  <c r="AF1380" i="30"/>
  <c r="AA1380" i="30"/>
  <c r="AE1380" i="30"/>
  <c r="D1397" i="30"/>
  <c r="AA1425" i="30"/>
  <c r="AA1409" i="30"/>
  <c r="AF1409" i="30"/>
  <c r="AD1409" i="30"/>
  <c r="D1409" i="30"/>
  <c r="AE1409" i="30"/>
  <c r="AE1401" i="30"/>
  <c r="AA1401" i="30"/>
  <c r="AD1401" i="30"/>
  <c r="AF1401" i="30"/>
  <c r="D1401" i="30"/>
  <c r="W1342" i="30" l="1"/>
  <c r="E1342" i="30" s="1"/>
  <c r="G1342" i="30" s="1"/>
  <c r="Y1342" i="30" s="1"/>
  <c r="AC1342" i="30" s="1"/>
  <c r="AQ1342" i="30" s="1"/>
  <c r="W1341" i="30"/>
  <c r="F1341" i="30" s="1"/>
  <c r="E1341" i="30" l="1"/>
  <c r="G1341" i="30" s="1"/>
  <c r="Y1341" i="30" s="1"/>
  <c r="AC1341" i="30" s="1"/>
  <c r="H1341" i="30"/>
  <c r="H1342" i="30"/>
  <c r="AR1342" i="30"/>
  <c r="AM1342" i="30"/>
  <c r="AN1342" i="30"/>
  <c r="AP1342" i="30"/>
  <c r="AL1342" i="30"/>
  <c r="Z1342" i="30"/>
  <c r="AO1342" i="30"/>
  <c r="AG1342" i="30"/>
  <c r="AH1342" i="30" s="1"/>
  <c r="AI1342" i="30" s="1"/>
  <c r="AJ1342" i="30"/>
  <c r="AK1342" i="30" s="1"/>
  <c r="AB1342" i="30"/>
  <c r="F1342" i="30"/>
  <c r="AN1341" i="30" l="1"/>
  <c r="AQ1341" i="30"/>
  <c r="AR1341" i="30"/>
  <c r="AG1341" i="30"/>
  <c r="AH1341" i="30" s="1"/>
  <c r="AI1341" i="30" s="1"/>
  <c r="Z1341" i="30"/>
  <c r="AB1341" i="30"/>
  <c r="AE1341" i="30" s="1"/>
  <c r="AO1341" i="30"/>
  <c r="AL1341" i="30"/>
  <c r="AP1341" i="30"/>
  <c r="AJ1341" i="30"/>
  <c r="AK1341" i="30" s="1"/>
  <c r="AM1341" i="30"/>
  <c r="AE1342" i="30"/>
  <c r="AA1342" i="30"/>
  <c r="D1342" i="30"/>
  <c r="AF1342" i="30"/>
  <c r="AD1342" i="30"/>
  <c r="D1341" i="30" l="1"/>
  <c r="AF1341" i="30"/>
  <c r="AD1341" i="30"/>
  <c r="AA1341" i="30"/>
  <c r="Y652" i="30"/>
  <c r="AC652" i="30" s="1"/>
  <c r="AQ652" i="30" s="1"/>
  <c r="Y653" i="30"/>
  <c r="AC653" i="30" s="1"/>
  <c r="AQ653" i="30" s="1"/>
  <c r="Y654" i="30"/>
  <c r="AC654" i="30" s="1"/>
  <c r="AQ654" i="30" s="1"/>
  <c r="S124" i="30"/>
  <c r="S126" i="30"/>
  <c r="S127" i="30"/>
  <c r="Z653" i="30" l="1"/>
  <c r="AL653" i="30"/>
  <c r="AP653" i="30"/>
  <c r="AG653" i="30"/>
  <c r="AO653" i="30"/>
  <c r="AM653" i="30"/>
  <c r="AR653" i="30"/>
  <c r="AB653" i="30"/>
  <c r="AJ653" i="30"/>
  <c r="AK653" i="30" s="1"/>
  <c r="AN653" i="30"/>
  <c r="Z654" i="30"/>
  <c r="AL654" i="30"/>
  <c r="AP654" i="30"/>
  <c r="AB654" i="30"/>
  <c r="AN654" i="30"/>
  <c r="AG654" i="30"/>
  <c r="AM654" i="30"/>
  <c r="AR654" i="30"/>
  <c r="AJ654" i="30"/>
  <c r="AK654" i="30" s="1"/>
  <c r="AO654" i="30"/>
  <c r="Z652" i="30"/>
  <c r="AL652" i="30"/>
  <c r="AP652" i="30"/>
  <c r="AG652" i="30"/>
  <c r="AM652" i="30"/>
  <c r="AR652" i="30"/>
  <c r="AB652" i="30"/>
  <c r="AJ652" i="30"/>
  <c r="AK652" i="30" s="1"/>
  <c r="AN652" i="30"/>
  <c r="AO652" i="30"/>
  <c r="Y306" i="30"/>
  <c r="AC306" i="30" s="1"/>
  <c r="AQ306" i="30" s="1"/>
  <c r="X306" i="30"/>
  <c r="E306" i="30" s="1"/>
  <c r="F306" i="30"/>
  <c r="AD652" i="30" l="1"/>
  <c r="AA652" i="30"/>
  <c r="AE652" i="30"/>
  <c r="D652" i="30"/>
  <c r="AF652" i="30"/>
  <c r="AH652" i="30"/>
  <c r="AI652" i="30"/>
  <c r="AT652" i="30" s="1"/>
  <c r="AD653" i="30"/>
  <c r="AA653" i="30"/>
  <c r="AE653" i="30"/>
  <c r="D653" i="30"/>
  <c r="AF653" i="30"/>
  <c r="AH653" i="30"/>
  <c r="AI653" i="30"/>
  <c r="AT653" i="30" s="1"/>
  <c r="AD654" i="30"/>
  <c r="AA654" i="30"/>
  <c r="AE654" i="30"/>
  <c r="D654" i="30"/>
  <c r="AF654" i="30"/>
  <c r="AH654" i="30"/>
  <c r="AI654" i="30"/>
  <c r="AT654" i="30" s="1"/>
  <c r="AP306" i="30"/>
  <c r="AL306" i="30"/>
  <c r="Z306" i="30"/>
  <c r="AO306" i="30"/>
  <c r="AG306" i="30"/>
  <c r="AH306" i="30" s="1"/>
  <c r="AI306" i="30" s="1"/>
  <c r="AT306" i="30" s="1"/>
  <c r="AM306" i="30"/>
  <c r="AN306" i="30"/>
  <c r="AJ306" i="30"/>
  <c r="AK306" i="30" s="1"/>
  <c r="AB306" i="30"/>
  <c r="AR306" i="30"/>
  <c r="H306" i="30"/>
  <c r="Y303" i="30"/>
  <c r="AC303" i="30" s="1"/>
  <c r="AQ303" i="30" s="1"/>
  <c r="Y302" i="30"/>
  <c r="AC302" i="30" s="1"/>
  <c r="AQ302" i="30" s="1"/>
  <c r="AD306" i="30" l="1"/>
  <c r="D306" i="30"/>
  <c r="AA306" i="30"/>
  <c r="AF306" i="30"/>
  <c r="AE306" i="30"/>
  <c r="AO302" i="30"/>
  <c r="AG302" i="30"/>
  <c r="AP302" i="30"/>
  <c r="AL302" i="30"/>
  <c r="Z302" i="30"/>
  <c r="AN302" i="30"/>
  <c r="AJ302" i="30"/>
  <c r="AK302" i="30" s="1"/>
  <c r="AB302" i="30"/>
  <c r="AR302" i="30"/>
  <c r="AM302" i="30"/>
  <c r="AN303" i="30"/>
  <c r="AJ303" i="30"/>
  <c r="AK303" i="30" s="1"/>
  <c r="AB303" i="30"/>
  <c r="AR303" i="30"/>
  <c r="AM303" i="30"/>
  <c r="AG303" i="30"/>
  <c r="AP303" i="30"/>
  <c r="AL303" i="30"/>
  <c r="Z303" i="30"/>
  <c r="AO303" i="30"/>
  <c r="AI303" i="30" l="1"/>
  <c r="AT303" i="30" s="1"/>
  <c r="AH303" i="30"/>
  <c r="AH302" i="30"/>
  <c r="AI302" i="30"/>
  <c r="AT302" i="30" s="1"/>
  <c r="AF302" i="30"/>
  <c r="D302" i="30"/>
  <c r="AD302" i="30"/>
  <c r="AE302" i="30"/>
  <c r="AA302" i="30"/>
  <c r="AF303" i="30"/>
  <c r="D303" i="30"/>
  <c r="AE303" i="30"/>
  <c r="AA303" i="30"/>
  <c r="AD303" i="30"/>
  <c r="Y301" i="30" l="1"/>
  <c r="AC301" i="30" s="1"/>
  <c r="AQ301" i="30" s="1"/>
  <c r="Y300" i="30"/>
  <c r="AC300" i="30" s="1"/>
  <c r="AQ300" i="30" s="1"/>
  <c r="Y299" i="30"/>
  <c r="AC299" i="30" s="1"/>
  <c r="AQ299" i="30" s="1"/>
  <c r="AG299" i="30" l="1"/>
  <c r="AN299" i="30"/>
  <c r="AJ299" i="30"/>
  <c r="AK299" i="30" s="1"/>
  <c r="AB299" i="30"/>
  <c r="AP299" i="30"/>
  <c r="AL299" i="30"/>
  <c r="Z299" i="30"/>
  <c r="AO299" i="30"/>
  <c r="AR299" i="30"/>
  <c r="AM299" i="30"/>
  <c r="AR300" i="30"/>
  <c r="AM300" i="30"/>
  <c r="AO300" i="30"/>
  <c r="AG300" i="30"/>
  <c r="AN300" i="30"/>
  <c r="AJ300" i="30"/>
  <c r="AK300" i="30" s="1"/>
  <c r="AB300" i="30"/>
  <c r="AP300" i="30"/>
  <c r="AL300" i="30"/>
  <c r="Z300" i="30"/>
  <c r="AR301" i="30"/>
  <c r="AP301" i="30"/>
  <c r="AL301" i="30"/>
  <c r="Z301" i="30"/>
  <c r="AM301" i="30"/>
  <c r="AO301" i="30"/>
  <c r="AG301" i="30"/>
  <c r="AN301" i="30"/>
  <c r="AJ301" i="30"/>
  <c r="AK301" i="30" s="1"/>
  <c r="AB301" i="30"/>
  <c r="AF299" i="30" l="1"/>
  <c r="D299" i="30"/>
  <c r="AD299" i="30"/>
  <c r="AE299" i="30"/>
  <c r="AA299" i="30"/>
  <c r="AH301" i="30"/>
  <c r="AI301" i="30"/>
  <c r="AT301" i="30" s="1"/>
  <c r="AD301" i="30"/>
  <c r="D301" i="30"/>
  <c r="AE301" i="30"/>
  <c r="AA301" i="30"/>
  <c r="AF301" i="30"/>
  <c r="AI300" i="30"/>
  <c r="AT300" i="30" s="1"/>
  <c r="AH300" i="30"/>
  <c r="AE300" i="30"/>
  <c r="AA300" i="30"/>
  <c r="AF300" i="30"/>
  <c r="D300" i="30"/>
  <c r="AD300" i="30"/>
  <c r="AH299" i="30"/>
  <c r="AI299" i="30"/>
  <c r="AT299" i="30" s="1"/>
  <c r="Y130" i="30" l="1"/>
  <c r="AC130" i="30" s="1"/>
  <c r="AQ130" i="30" s="1"/>
  <c r="AN130" i="30" l="1"/>
  <c r="AJ130" i="30"/>
  <c r="AK130" i="30" s="1"/>
  <c r="AB130" i="30"/>
  <c r="AR130" i="30"/>
  <c r="AM130" i="30"/>
  <c r="AP130" i="30"/>
  <c r="AL130" i="30"/>
  <c r="Z130" i="30"/>
  <c r="AO130" i="30"/>
  <c r="AG130" i="30"/>
  <c r="AF130" i="30" l="1"/>
  <c r="D130" i="30"/>
  <c r="AE130" i="30"/>
  <c r="AA130" i="30"/>
  <c r="AD130" i="30"/>
  <c r="AI130" i="30"/>
  <c r="AT130" i="30" s="1"/>
  <c r="AH130" i="30"/>
  <c r="Y129" i="30"/>
  <c r="AC129" i="30" s="1"/>
  <c r="AQ129" i="30" s="1"/>
  <c r="Y128" i="30"/>
  <c r="AC128" i="30" s="1"/>
  <c r="AQ128" i="30" s="1"/>
  <c r="AN129" i="30" l="1"/>
  <c r="AJ129" i="30"/>
  <c r="AK129" i="30" s="1"/>
  <c r="AB129" i="30"/>
  <c r="AR129" i="30"/>
  <c r="AM129" i="30"/>
  <c r="AP129" i="30"/>
  <c r="AL129" i="30"/>
  <c r="Z129" i="30"/>
  <c r="AO129" i="30"/>
  <c r="AG129" i="30"/>
  <c r="AN128" i="30"/>
  <c r="AJ128" i="30"/>
  <c r="AK128" i="30" s="1"/>
  <c r="AB128" i="30"/>
  <c r="AR128" i="30"/>
  <c r="AM128" i="30"/>
  <c r="AP128" i="30"/>
  <c r="AL128" i="30"/>
  <c r="Z128" i="30"/>
  <c r="AO128" i="30"/>
  <c r="AG128" i="30"/>
  <c r="AI129" i="30" l="1"/>
  <c r="AT129" i="30" s="1"/>
  <c r="AH129" i="30"/>
  <c r="AF129" i="30"/>
  <c r="AE129" i="30"/>
  <c r="AA129" i="30"/>
  <c r="D129" i="30"/>
  <c r="AD129" i="30"/>
  <c r="AF128" i="30"/>
  <c r="AE128" i="30"/>
  <c r="AA128" i="30"/>
  <c r="D128" i="30"/>
  <c r="AD128" i="30"/>
  <c r="AI128" i="30"/>
  <c r="AT128" i="30" s="1"/>
  <c r="AH128" i="30"/>
  <c r="C11" i="39" l="1"/>
  <c r="C10" i="39"/>
  <c r="C9" i="39"/>
  <c r="C8" i="39"/>
  <c r="C7" i="39"/>
  <c r="C6" i="39"/>
  <c r="C5" i="39"/>
  <c r="C4" i="39"/>
  <c r="C3" i="39"/>
  <c r="C2" i="39"/>
  <c r="Y1348" i="30"/>
  <c r="AC1348" i="30" s="1"/>
  <c r="V1348" i="30"/>
  <c r="F1348" i="30" s="1"/>
  <c r="Y1347" i="30"/>
  <c r="AC1347" i="30" s="1"/>
  <c r="AQ1347" i="30" s="1"/>
  <c r="V1347" i="30"/>
  <c r="F1347" i="30" s="1"/>
  <c r="F393" i="30"/>
  <c r="Y392" i="30"/>
  <c r="AC392" i="30" s="1"/>
  <c r="AQ392" i="30" s="1"/>
  <c r="F392" i="30"/>
  <c r="F324" i="30"/>
  <c r="Y323" i="30"/>
  <c r="AC323" i="30" s="1"/>
  <c r="F323" i="30"/>
  <c r="Y1346" i="30"/>
  <c r="AC1346" i="30" s="1"/>
  <c r="F1346" i="30"/>
  <c r="Y1345" i="30"/>
  <c r="AC1345" i="30" s="1"/>
  <c r="AQ1345" i="30" s="1"/>
  <c r="Y1344" i="30"/>
  <c r="AC1344" i="30" s="1"/>
  <c r="AQ1344" i="30" s="1"/>
  <c r="W1344" i="30"/>
  <c r="Y1343" i="30"/>
  <c r="AC1343" i="30" s="1"/>
  <c r="W1343" i="30"/>
  <c r="W1339" i="30"/>
  <c r="E1339" i="30" s="1"/>
  <c r="G1339" i="30" s="1"/>
  <c r="Y1339" i="30" s="1"/>
  <c r="AC1339" i="30" s="1"/>
  <c r="AQ1339" i="30" s="1"/>
  <c r="Y1337" i="30"/>
  <c r="AC1337" i="30" s="1"/>
  <c r="AQ1337" i="30" s="1"/>
  <c r="J1336" i="30"/>
  <c r="F1336" i="30" s="1"/>
  <c r="I1333" i="30"/>
  <c r="I1332" i="30"/>
  <c r="E1332" i="30" s="1"/>
  <c r="G1332" i="30" s="1"/>
  <c r="Y1332" i="30" s="1"/>
  <c r="AC1332" i="30" s="1"/>
  <c r="I1331" i="30"/>
  <c r="I1330" i="30"/>
  <c r="I1329" i="30"/>
  <c r="I1328" i="30"/>
  <c r="E1328" i="30" s="1"/>
  <c r="G1328" i="30" s="1"/>
  <c r="Y1328" i="30" s="1"/>
  <c r="AC1328" i="30" s="1"/>
  <c r="I1327" i="30"/>
  <c r="E1327" i="30" s="1"/>
  <c r="G1327" i="30" s="1"/>
  <c r="Y1327" i="30" s="1"/>
  <c r="AC1327" i="30" s="1"/>
  <c r="I1326" i="30"/>
  <c r="E1326" i="30" s="1"/>
  <c r="G1326" i="30" s="1"/>
  <c r="Y1326" i="30" s="1"/>
  <c r="AC1326" i="30" s="1"/>
  <c r="AQ1326" i="30" s="1"/>
  <c r="I1325" i="30"/>
  <c r="I1324" i="30"/>
  <c r="H1324" i="30" s="1"/>
  <c r="I1323" i="30"/>
  <c r="I1322" i="30"/>
  <c r="H1322" i="30" s="1"/>
  <c r="I1321" i="30"/>
  <c r="F1321" i="30" s="1"/>
  <c r="I1320" i="30"/>
  <c r="I1319" i="30"/>
  <c r="H1319" i="30" s="1"/>
  <c r="I1318" i="30"/>
  <c r="H1318" i="30" s="1"/>
  <c r="I1317" i="30"/>
  <c r="I1316" i="30"/>
  <c r="H1316" i="30" s="1"/>
  <c r="I1315" i="30"/>
  <c r="I1314" i="30"/>
  <c r="E1314" i="30" s="1"/>
  <c r="G1314" i="30" s="1"/>
  <c r="Y1314" i="30" s="1"/>
  <c r="AC1314" i="30" s="1"/>
  <c r="I1313" i="30"/>
  <c r="E1313" i="30" s="1"/>
  <c r="G1313" i="30" s="1"/>
  <c r="Y1313" i="30" s="1"/>
  <c r="AC1313" i="30" s="1"/>
  <c r="AQ1313" i="30" s="1"/>
  <c r="I1312" i="30"/>
  <c r="E1312" i="30" s="1"/>
  <c r="G1312" i="30" s="1"/>
  <c r="Y1312" i="30" s="1"/>
  <c r="AC1312" i="30" s="1"/>
  <c r="I1311" i="30"/>
  <c r="I1310" i="30"/>
  <c r="I1303" i="30"/>
  <c r="E1303" i="30" s="1"/>
  <c r="G1303" i="30" s="1"/>
  <c r="Y1303" i="30" s="1"/>
  <c r="AC1303" i="30" s="1"/>
  <c r="I1302" i="30"/>
  <c r="E1302" i="30" s="1"/>
  <c r="G1302" i="30" s="1"/>
  <c r="Y1302" i="30" s="1"/>
  <c r="AC1302" i="30" s="1"/>
  <c r="AQ1302" i="30" s="1"/>
  <c r="I1301" i="30"/>
  <c r="I1300" i="30"/>
  <c r="I1299" i="30"/>
  <c r="E1299" i="30" s="1"/>
  <c r="G1299" i="30" s="1"/>
  <c r="Y1299" i="30" s="1"/>
  <c r="AC1299" i="30" s="1"/>
  <c r="AQ1299" i="30" s="1"/>
  <c r="I1298" i="30"/>
  <c r="I1297" i="30"/>
  <c r="F1297" i="30" s="1"/>
  <c r="I1296" i="30"/>
  <c r="E1296" i="30" s="1"/>
  <c r="G1296" i="30" s="1"/>
  <c r="Y1296" i="30" s="1"/>
  <c r="AC1296" i="30" s="1"/>
  <c r="I1295" i="30"/>
  <c r="H1295" i="30" s="1"/>
  <c r="I1294" i="30"/>
  <c r="F1294" i="30" s="1"/>
  <c r="I1293" i="30"/>
  <c r="H1293" i="30" s="1"/>
  <c r="I1292" i="30"/>
  <c r="I1291" i="30"/>
  <c r="F1291" i="30" s="1"/>
  <c r="I1290" i="30"/>
  <c r="F1290" i="30" s="1"/>
  <c r="I1289" i="30"/>
  <c r="E1289" i="30" s="1"/>
  <c r="G1289" i="30" s="1"/>
  <c r="Y1289" i="30" s="1"/>
  <c r="AC1289" i="30" s="1"/>
  <c r="I1288" i="30"/>
  <c r="E1288" i="30" s="1"/>
  <c r="G1288" i="30" s="1"/>
  <c r="Y1288" i="30" s="1"/>
  <c r="AC1288" i="30" s="1"/>
  <c r="I1287" i="30"/>
  <c r="H1287" i="30" s="1"/>
  <c r="I1286" i="30"/>
  <c r="F1286" i="30" s="1"/>
  <c r="I1285" i="30"/>
  <c r="I1284" i="30"/>
  <c r="I1283" i="30"/>
  <c r="F1283" i="30" s="1"/>
  <c r="I1282" i="30"/>
  <c r="I1281" i="30"/>
  <c r="F1281" i="30" s="1"/>
  <c r="I1280" i="30"/>
  <c r="H1280" i="30" s="1"/>
  <c r="Y1271" i="30"/>
  <c r="AC1271" i="30" s="1"/>
  <c r="U1271" i="30"/>
  <c r="Y1270" i="30"/>
  <c r="AC1270" i="30" s="1"/>
  <c r="AQ1270" i="30" s="1"/>
  <c r="U1270" i="30"/>
  <c r="H1270" i="30" s="1"/>
  <c r="Y1269" i="30"/>
  <c r="AC1269" i="30" s="1"/>
  <c r="AQ1269" i="30" s="1"/>
  <c r="U1269" i="30"/>
  <c r="H1269" i="30" s="1"/>
  <c r="Y1268" i="30"/>
  <c r="AC1268" i="30" s="1"/>
  <c r="U1268" i="30"/>
  <c r="Y1267" i="30"/>
  <c r="AC1267" i="30" s="1"/>
  <c r="U1267" i="30"/>
  <c r="Y1266" i="30"/>
  <c r="AC1266" i="30" s="1"/>
  <c r="U1266" i="30"/>
  <c r="Y1265" i="30"/>
  <c r="AC1265" i="30" s="1"/>
  <c r="U1265" i="30"/>
  <c r="H1265" i="30" s="1"/>
  <c r="Y1264" i="30"/>
  <c r="AC1264" i="30" s="1"/>
  <c r="U1264" i="30"/>
  <c r="J1263" i="30"/>
  <c r="J1262" i="30"/>
  <c r="H1262" i="30" s="1"/>
  <c r="J1261" i="30"/>
  <c r="J1260" i="30"/>
  <c r="J1259" i="30"/>
  <c r="E1259" i="30" s="1"/>
  <c r="G1259" i="30" s="1"/>
  <c r="Y1259" i="30" s="1"/>
  <c r="AC1259" i="30" s="1"/>
  <c r="AQ1259" i="30" s="1"/>
  <c r="J1258" i="30"/>
  <c r="E1258" i="30" s="1"/>
  <c r="G1258" i="30" s="1"/>
  <c r="Y1258" i="30" s="1"/>
  <c r="AC1258" i="30" s="1"/>
  <c r="AQ1258" i="30" s="1"/>
  <c r="J1257" i="30"/>
  <c r="F1257" i="30" s="1"/>
  <c r="J1256" i="30"/>
  <c r="H1256" i="30" s="1"/>
  <c r="F1252" i="30"/>
  <c r="E1252" i="30"/>
  <c r="G1252" i="30" s="1"/>
  <c r="Y1252" i="30" s="1"/>
  <c r="AC1252" i="30" s="1"/>
  <c r="AL1252" i="30" s="1"/>
  <c r="F1251" i="30"/>
  <c r="E1251" i="30"/>
  <c r="G1251" i="30" s="1"/>
  <c r="Y1251" i="30" s="1"/>
  <c r="AC1251" i="30" s="1"/>
  <c r="AL1251" i="30" s="1"/>
  <c r="F1250" i="30"/>
  <c r="E1250" i="30"/>
  <c r="G1250" i="30" s="1"/>
  <c r="Y1250" i="30" s="1"/>
  <c r="AC1250" i="30" s="1"/>
  <c r="AM1250" i="30" s="1"/>
  <c r="H1249" i="30"/>
  <c r="F1249" i="30"/>
  <c r="E1249" i="30"/>
  <c r="G1249" i="30" s="1"/>
  <c r="Y1249" i="30" s="1"/>
  <c r="AC1249" i="30" s="1"/>
  <c r="AG1249" i="30" s="1"/>
  <c r="F1248" i="30"/>
  <c r="E1248" i="30"/>
  <c r="G1248" i="30" s="1"/>
  <c r="Y1248" i="30" s="1"/>
  <c r="AC1248" i="30" s="1"/>
  <c r="Z1248" i="30" s="1"/>
  <c r="F1247" i="30"/>
  <c r="E1247" i="30"/>
  <c r="G1247" i="30" s="1"/>
  <c r="Y1247" i="30" s="1"/>
  <c r="AC1247" i="30" s="1"/>
  <c r="AM1247" i="30" s="1"/>
  <c r="F1246" i="30"/>
  <c r="E1246" i="30"/>
  <c r="G1246" i="30" s="1"/>
  <c r="Y1246" i="30" s="1"/>
  <c r="AC1246" i="30" s="1"/>
  <c r="H1245" i="30"/>
  <c r="F1245" i="30"/>
  <c r="E1245" i="30"/>
  <c r="G1245" i="30" s="1"/>
  <c r="Y1245" i="30" s="1"/>
  <c r="AC1245" i="30" s="1"/>
  <c r="F1244" i="30"/>
  <c r="E1244" i="30"/>
  <c r="G1244" i="30" s="1"/>
  <c r="Y1244" i="30" s="1"/>
  <c r="AC1244" i="30" s="1"/>
  <c r="AM1244" i="30" s="1"/>
  <c r="H1243" i="30"/>
  <c r="F1243" i="30"/>
  <c r="E1243" i="30"/>
  <c r="G1243" i="30" s="1"/>
  <c r="Y1243" i="30" s="1"/>
  <c r="AC1243" i="30" s="1"/>
  <c r="AG1243" i="30" s="1"/>
  <c r="H1242" i="30"/>
  <c r="F1242" i="30"/>
  <c r="E1242" i="30"/>
  <c r="G1242" i="30" s="1"/>
  <c r="Y1242" i="30" s="1"/>
  <c r="AC1242" i="30" s="1"/>
  <c r="Z1242" i="30" s="1"/>
  <c r="F1241" i="30"/>
  <c r="E1241" i="30"/>
  <c r="G1241" i="30" s="1"/>
  <c r="Y1241" i="30" s="1"/>
  <c r="AC1241" i="30" s="1"/>
  <c r="F1240" i="30"/>
  <c r="E1240" i="30"/>
  <c r="G1240" i="30" s="1"/>
  <c r="Y1240" i="30" s="1"/>
  <c r="AC1240" i="30" s="1"/>
  <c r="H1239" i="30"/>
  <c r="F1239" i="30"/>
  <c r="E1239" i="30"/>
  <c r="G1239" i="30" s="1"/>
  <c r="Y1239" i="30" s="1"/>
  <c r="AC1239" i="30" s="1"/>
  <c r="H1238" i="30"/>
  <c r="F1238" i="30"/>
  <c r="E1238" i="30"/>
  <c r="G1238" i="30" s="1"/>
  <c r="Y1238" i="30" s="1"/>
  <c r="AC1238" i="30" s="1"/>
  <c r="AJ1238" i="30" s="1"/>
  <c r="AK1238" i="30" s="1"/>
  <c r="M1237" i="30"/>
  <c r="M1236" i="30"/>
  <c r="E1236" i="30" s="1"/>
  <c r="G1236" i="30" s="1"/>
  <c r="Y1236" i="30" s="1"/>
  <c r="AC1236" i="30" s="1"/>
  <c r="AL1236" i="30" s="1"/>
  <c r="M1235" i="30"/>
  <c r="M1234" i="30"/>
  <c r="M1233" i="30"/>
  <c r="H1233" i="30" s="1"/>
  <c r="M1232" i="30"/>
  <c r="F1232" i="30" s="1"/>
  <c r="M1231" i="30"/>
  <c r="M1230" i="30"/>
  <c r="E1230" i="30" s="1"/>
  <c r="G1230" i="30" s="1"/>
  <c r="Y1230" i="30" s="1"/>
  <c r="AC1230" i="30" s="1"/>
  <c r="H1229" i="30"/>
  <c r="F1229" i="30"/>
  <c r="E1229" i="30"/>
  <c r="G1229" i="30" s="1"/>
  <c r="Y1229" i="30" s="1"/>
  <c r="AC1229" i="30" s="1"/>
  <c r="Z1229" i="30" s="1"/>
  <c r="U1226" i="30"/>
  <c r="M1226" i="30"/>
  <c r="U1225" i="30"/>
  <c r="M1225" i="30"/>
  <c r="U1224" i="30"/>
  <c r="M1224" i="30"/>
  <c r="U1223" i="30"/>
  <c r="M1223" i="30"/>
  <c r="M1222" i="30"/>
  <c r="U1221" i="30"/>
  <c r="M1221" i="30"/>
  <c r="U1220" i="30"/>
  <c r="M1220" i="30"/>
  <c r="U1219" i="30"/>
  <c r="M1219" i="30"/>
  <c r="U1218" i="30"/>
  <c r="M1218" i="30"/>
  <c r="U1217" i="30"/>
  <c r="M1217" i="30"/>
  <c r="H1214" i="30"/>
  <c r="F1214" i="30"/>
  <c r="E1214" i="30"/>
  <c r="G1214" i="30" s="1"/>
  <c r="Y1214" i="30" s="1"/>
  <c r="AC1214" i="30" s="1"/>
  <c r="J1213" i="30"/>
  <c r="J1212" i="30"/>
  <c r="J1211" i="30"/>
  <c r="H1211" i="30" s="1"/>
  <c r="J1210" i="30"/>
  <c r="E1210" i="30" s="1"/>
  <c r="G1210" i="30" s="1"/>
  <c r="Y1210" i="30" s="1"/>
  <c r="AC1210" i="30" s="1"/>
  <c r="J1209" i="30"/>
  <c r="J1208" i="30"/>
  <c r="H1208" i="30" s="1"/>
  <c r="J1207" i="30"/>
  <c r="J1206" i="30"/>
  <c r="J1205" i="30"/>
  <c r="J1204" i="30"/>
  <c r="J1203" i="30"/>
  <c r="E1203" i="30" s="1"/>
  <c r="G1203" i="30" s="1"/>
  <c r="Y1203" i="30" s="1"/>
  <c r="AC1203" i="30" s="1"/>
  <c r="J1202" i="30"/>
  <c r="F1202" i="30" s="1"/>
  <c r="J1201" i="30"/>
  <c r="H1201" i="30" s="1"/>
  <c r="J1200" i="30"/>
  <c r="J1199" i="30"/>
  <c r="J1198" i="30"/>
  <c r="J1197" i="30"/>
  <c r="H1197" i="30" s="1"/>
  <c r="J1196" i="30"/>
  <c r="J1195" i="30"/>
  <c r="H1195" i="30" s="1"/>
  <c r="J1194" i="30"/>
  <c r="J1193" i="30"/>
  <c r="E1193" i="30" s="1"/>
  <c r="G1193" i="30" s="1"/>
  <c r="Y1193" i="30" s="1"/>
  <c r="AC1193" i="30" s="1"/>
  <c r="J1192" i="30"/>
  <c r="H1192" i="30" s="1"/>
  <c r="J1191" i="30"/>
  <c r="J1190" i="30"/>
  <c r="F1190" i="30" s="1"/>
  <c r="H1187" i="30"/>
  <c r="F1187" i="30"/>
  <c r="E1187" i="30"/>
  <c r="G1187" i="30" s="1"/>
  <c r="Y1187" i="30" s="1"/>
  <c r="AC1187" i="30" s="1"/>
  <c r="AG1187" i="30" s="1"/>
  <c r="H1186" i="30"/>
  <c r="F1186" i="30"/>
  <c r="E1186" i="30"/>
  <c r="G1186" i="30" s="1"/>
  <c r="Y1186" i="30" s="1"/>
  <c r="AC1186" i="30" s="1"/>
  <c r="AP1186" i="30" s="1"/>
  <c r="H1185" i="30"/>
  <c r="F1185" i="30"/>
  <c r="E1185" i="30"/>
  <c r="G1185" i="30" s="1"/>
  <c r="Y1185" i="30" s="1"/>
  <c r="AC1185" i="30" s="1"/>
  <c r="V1184" i="30"/>
  <c r="K1184" i="30"/>
  <c r="J1184" i="30"/>
  <c r="J1183" i="30"/>
  <c r="J1182" i="30"/>
  <c r="F1182" i="30" s="1"/>
  <c r="J1181" i="30"/>
  <c r="E1181" i="30" s="1"/>
  <c r="G1181" i="30" s="1"/>
  <c r="Y1181" i="30" s="1"/>
  <c r="AC1181" i="30" s="1"/>
  <c r="J1180" i="30"/>
  <c r="H1180" i="30" s="1"/>
  <c r="J1179" i="30"/>
  <c r="E1179" i="30" s="1"/>
  <c r="G1179" i="30" s="1"/>
  <c r="Y1179" i="30" s="1"/>
  <c r="AC1179" i="30" s="1"/>
  <c r="H1178" i="30"/>
  <c r="F1178" i="30"/>
  <c r="E1178" i="30"/>
  <c r="G1178" i="30" s="1"/>
  <c r="Y1178" i="30" s="1"/>
  <c r="AC1178" i="30" s="1"/>
  <c r="AO1178" i="30" s="1"/>
  <c r="V1177" i="30"/>
  <c r="K1177" i="30"/>
  <c r="J1177" i="30"/>
  <c r="J1176" i="30"/>
  <c r="F1176" i="30" s="1"/>
  <c r="J1175" i="30"/>
  <c r="J1174" i="30"/>
  <c r="J1173" i="30"/>
  <c r="J1172" i="30"/>
  <c r="F1172" i="30" s="1"/>
  <c r="H1171" i="30"/>
  <c r="F1171" i="30"/>
  <c r="E1171" i="30"/>
  <c r="G1171" i="30" s="1"/>
  <c r="Y1171" i="30" s="1"/>
  <c r="AC1171" i="30" s="1"/>
  <c r="J1170" i="30"/>
  <c r="F1170" i="30" s="1"/>
  <c r="J1169" i="30"/>
  <c r="J1168" i="30"/>
  <c r="F1168" i="30" s="1"/>
  <c r="J1167" i="30"/>
  <c r="H1167" i="30" s="1"/>
  <c r="J1166" i="30"/>
  <c r="J1165" i="30"/>
  <c r="J1164" i="30"/>
  <c r="E1164" i="30" s="1"/>
  <c r="G1164" i="30" s="1"/>
  <c r="Y1164" i="30" s="1"/>
  <c r="AC1164" i="30" s="1"/>
  <c r="J1163" i="30"/>
  <c r="J1162" i="30"/>
  <c r="H1162" i="30" s="1"/>
  <c r="J1161" i="30"/>
  <c r="J1160" i="30"/>
  <c r="H1160" i="30" s="1"/>
  <c r="J1159" i="30"/>
  <c r="H1159" i="30" s="1"/>
  <c r="J1158" i="30"/>
  <c r="H1158" i="30" s="1"/>
  <c r="J1157" i="30"/>
  <c r="J1156" i="30"/>
  <c r="F1156" i="30" s="1"/>
  <c r="J1155" i="30"/>
  <c r="F1155" i="30" s="1"/>
  <c r="J1154" i="30"/>
  <c r="F1154" i="30" s="1"/>
  <c r="J1153" i="30"/>
  <c r="J1152" i="30"/>
  <c r="E1152" i="30" s="1"/>
  <c r="G1152" i="30" s="1"/>
  <c r="Y1152" i="30" s="1"/>
  <c r="AC1152" i="30" s="1"/>
  <c r="J1151" i="30"/>
  <c r="H1151" i="30" s="1"/>
  <c r="J1150" i="30"/>
  <c r="J1149" i="30"/>
  <c r="J1148" i="30"/>
  <c r="E1148" i="30" s="1"/>
  <c r="G1148" i="30" s="1"/>
  <c r="Y1148" i="30" s="1"/>
  <c r="AC1148" i="30" s="1"/>
  <c r="J1147" i="30"/>
  <c r="F1147" i="30" s="1"/>
  <c r="J1146" i="30"/>
  <c r="F1146" i="30" s="1"/>
  <c r="J1145" i="30"/>
  <c r="J1144" i="30"/>
  <c r="J1143" i="30"/>
  <c r="F1143" i="30" s="1"/>
  <c r="J1142" i="30"/>
  <c r="J1141" i="30"/>
  <c r="F1141" i="30" s="1"/>
  <c r="J1140" i="30"/>
  <c r="J1139" i="30"/>
  <c r="J1138" i="30"/>
  <c r="J1137" i="30"/>
  <c r="F1137" i="30" s="1"/>
  <c r="J1136" i="30"/>
  <c r="J1135" i="30"/>
  <c r="J1134" i="30"/>
  <c r="J1133" i="30"/>
  <c r="J1132" i="30"/>
  <c r="J1131" i="30"/>
  <c r="J1130" i="30"/>
  <c r="J1129" i="30"/>
  <c r="H1128" i="30"/>
  <c r="F1128" i="30"/>
  <c r="E1128" i="30"/>
  <c r="G1128" i="30" s="1"/>
  <c r="Y1128" i="30" s="1"/>
  <c r="AC1128" i="30" s="1"/>
  <c r="H1127" i="30"/>
  <c r="F1127" i="30"/>
  <c r="E1127" i="30"/>
  <c r="G1127" i="30" s="1"/>
  <c r="Y1127" i="30" s="1"/>
  <c r="AC1127" i="30" s="1"/>
  <c r="AR1127" i="30" s="1"/>
  <c r="H1126" i="30"/>
  <c r="F1126" i="30"/>
  <c r="E1126" i="30"/>
  <c r="G1126" i="30" s="1"/>
  <c r="Y1126" i="30" s="1"/>
  <c r="AC1126" i="30" s="1"/>
  <c r="H1125" i="30"/>
  <c r="F1125" i="30"/>
  <c r="E1125" i="30"/>
  <c r="G1125" i="30" s="1"/>
  <c r="Y1125" i="30" s="1"/>
  <c r="AC1125" i="30" s="1"/>
  <c r="H1124" i="30"/>
  <c r="F1124" i="30"/>
  <c r="E1124" i="30"/>
  <c r="G1124" i="30" s="1"/>
  <c r="Y1124" i="30" s="1"/>
  <c r="AC1124" i="30" s="1"/>
  <c r="H1123" i="30"/>
  <c r="F1123" i="30"/>
  <c r="E1123" i="30"/>
  <c r="G1123" i="30" s="1"/>
  <c r="Y1123" i="30" s="1"/>
  <c r="AC1123" i="30" s="1"/>
  <c r="H1122" i="30"/>
  <c r="F1122" i="30"/>
  <c r="E1122" i="30"/>
  <c r="G1122" i="30" s="1"/>
  <c r="Y1122" i="30" s="1"/>
  <c r="AC1122" i="30" s="1"/>
  <c r="H1121" i="30"/>
  <c r="F1121" i="30"/>
  <c r="E1121" i="30"/>
  <c r="G1121" i="30" s="1"/>
  <c r="Y1121" i="30" s="1"/>
  <c r="AC1121" i="30" s="1"/>
  <c r="AJ1121" i="30" s="1"/>
  <c r="AK1121" i="30" s="1"/>
  <c r="H1120" i="30"/>
  <c r="F1120" i="30"/>
  <c r="E1120" i="30"/>
  <c r="G1120" i="30" s="1"/>
  <c r="Y1120" i="30" s="1"/>
  <c r="AC1120" i="30" s="1"/>
  <c r="H1119" i="30"/>
  <c r="F1119" i="30"/>
  <c r="E1119" i="30"/>
  <c r="G1119" i="30" s="1"/>
  <c r="Y1119" i="30" s="1"/>
  <c r="AC1119" i="30" s="1"/>
  <c r="Z1119" i="30" s="1"/>
  <c r="H1118" i="30"/>
  <c r="F1118" i="30"/>
  <c r="E1118" i="30"/>
  <c r="G1118" i="30" s="1"/>
  <c r="Y1118" i="30" s="1"/>
  <c r="AC1118" i="30" s="1"/>
  <c r="AR1117" i="30"/>
  <c r="O1116" i="30"/>
  <c r="J1115" i="30"/>
  <c r="J1114" i="30"/>
  <c r="O1114" i="30" s="1"/>
  <c r="J1113" i="30"/>
  <c r="J1112" i="30"/>
  <c r="O1112" i="30" s="1"/>
  <c r="E1112" i="30" s="1"/>
  <c r="G1112" i="30" s="1"/>
  <c r="Y1112" i="30" s="1"/>
  <c r="AC1112" i="30" s="1"/>
  <c r="AN1112" i="30" s="1"/>
  <c r="J1111" i="30"/>
  <c r="J1110" i="30"/>
  <c r="O1110" i="30" s="1"/>
  <c r="J1109" i="30"/>
  <c r="O1109" i="30" s="1"/>
  <c r="J1108" i="30"/>
  <c r="O1108" i="30" s="1"/>
  <c r="E1108" i="30" s="1"/>
  <c r="G1108" i="30" s="1"/>
  <c r="Y1108" i="30" s="1"/>
  <c r="AC1108" i="30" s="1"/>
  <c r="J1107" i="30"/>
  <c r="P1021" i="30"/>
  <c r="F1021" i="30" s="1"/>
  <c r="P1020" i="30"/>
  <c r="P1019" i="30"/>
  <c r="F1019" i="30" s="1"/>
  <c r="P1018" i="30"/>
  <c r="P1017" i="30"/>
  <c r="P1016" i="30"/>
  <c r="P1015" i="30"/>
  <c r="E1015" i="30" s="1"/>
  <c r="G1015" i="30" s="1"/>
  <c r="Y1015" i="30" s="1"/>
  <c r="AC1015" i="30" s="1"/>
  <c r="AQ1015" i="30" s="1"/>
  <c r="P1014" i="30"/>
  <c r="P1013" i="30"/>
  <c r="P1012" i="30"/>
  <c r="F1012" i="30" s="1"/>
  <c r="P1011" i="30"/>
  <c r="F1011" i="30" s="1"/>
  <c r="P1010" i="30"/>
  <c r="P1009" i="30"/>
  <c r="P1008" i="30"/>
  <c r="P1007" i="30"/>
  <c r="P1006" i="30"/>
  <c r="H1006" i="30" s="1"/>
  <c r="P1005" i="30"/>
  <c r="P1004" i="30"/>
  <c r="H1004" i="30" s="1"/>
  <c r="P1003" i="30"/>
  <c r="P1002" i="30"/>
  <c r="H1002" i="30" s="1"/>
  <c r="P1001" i="30"/>
  <c r="E1001" i="30" s="1"/>
  <c r="G1001" i="30" s="1"/>
  <c r="Y1001" i="30" s="1"/>
  <c r="AC1001" i="30" s="1"/>
  <c r="AQ1001" i="30" s="1"/>
  <c r="P1000" i="30"/>
  <c r="H1000" i="30" s="1"/>
  <c r="P999" i="30"/>
  <c r="P998" i="30"/>
  <c r="H998" i="30" s="1"/>
  <c r="J991" i="30"/>
  <c r="H991" i="30" s="1"/>
  <c r="J990" i="30"/>
  <c r="J989" i="30"/>
  <c r="H989" i="30" s="1"/>
  <c r="J988" i="30"/>
  <c r="J987" i="30"/>
  <c r="H987" i="30" s="1"/>
  <c r="J986" i="30"/>
  <c r="H985" i="30"/>
  <c r="F985" i="30"/>
  <c r="E985" i="30"/>
  <c r="G985" i="30" s="1"/>
  <c r="Y985" i="30" s="1"/>
  <c r="AC985" i="30" s="1"/>
  <c r="AQ985" i="30" s="1"/>
  <c r="H984" i="30"/>
  <c r="F984" i="30"/>
  <c r="E984" i="30"/>
  <c r="G984" i="30" s="1"/>
  <c r="Y984" i="30" s="1"/>
  <c r="AC984" i="30" s="1"/>
  <c r="AQ984" i="30" s="1"/>
  <c r="H983" i="30"/>
  <c r="F983" i="30"/>
  <c r="E983" i="30"/>
  <c r="G983" i="30" s="1"/>
  <c r="Y983" i="30" s="1"/>
  <c r="AC983" i="30" s="1"/>
  <c r="AQ983" i="30" s="1"/>
  <c r="H982" i="30"/>
  <c r="F982" i="30"/>
  <c r="E982" i="30"/>
  <c r="G982" i="30" s="1"/>
  <c r="Y982" i="30" s="1"/>
  <c r="AC982" i="30" s="1"/>
  <c r="AQ982" i="30" s="1"/>
  <c r="H981" i="30"/>
  <c r="F981" i="30"/>
  <c r="E981" i="30"/>
  <c r="G981" i="30" s="1"/>
  <c r="Y981" i="30" s="1"/>
  <c r="AC981" i="30" s="1"/>
  <c r="AQ981" i="30" s="1"/>
  <c r="H980" i="30"/>
  <c r="F980" i="30"/>
  <c r="E980" i="30"/>
  <c r="G980" i="30" s="1"/>
  <c r="Y980" i="30" s="1"/>
  <c r="AC980" i="30" s="1"/>
  <c r="AQ980" i="30" s="1"/>
  <c r="J979" i="30"/>
  <c r="F979" i="30" s="1"/>
  <c r="J978" i="30"/>
  <c r="J977" i="30"/>
  <c r="F977" i="30" s="1"/>
  <c r="J976" i="30"/>
  <c r="H976" i="30" s="1"/>
  <c r="J975" i="30"/>
  <c r="F975" i="30" s="1"/>
  <c r="J974" i="30"/>
  <c r="F974" i="30" s="1"/>
  <c r="J973" i="30"/>
  <c r="H973" i="30" s="1"/>
  <c r="J972" i="30"/>
  <c r="E972" i="30" s="1"/>
  <c r="G972" i="30" s="1"/>
  <c r="Y972" i="30" s="1"/>
  <c r="AC972" i="30" s="1"/>
  <c r="AQ972" i="30" s="1"/>
  <c r="J971" i="30"/>
  <c r="J970" i="30"/>
  <c r="Y969" i="30"/>
  <c r="AC969" i="30" s="1"/>
  <c r="AQ969" i="30" s="1"/>
  <c r="Y968" i="30"/>
  <c r="AC968" i="30" s="1"/>
  <c r="J967" i="30"/>
  <c r="J966" i="30"/>
  <c r="O966" i="30" s="1"/>
  <c r="J965" i="30"/>
  <c r="J964" i="30"/>
  <c r="O964" i="30" s="1"/>
  <c r="N963" i="30"/>
  <c r="H963" i="30" s="1"/>
  <c r="N962" i="30"/>
  <c r="N961" i="30"/>
  <c r="N960" i="30"/>
  <c r="H960" i="30" s="1"/>
  <c r="N959" i="30"/>
  <c r="N958" i="30"/>
  <c r="H958" i="30" s="1"/>
  <c r="Y953" i="30"/>
  <c r="AC953" i="30" s="1"/>
  <c r="T953" i="30"/>
  <c r="T952" i="30"/>
  <c r="T951" i="30"/>
  <c r="T950" i="30"/>
  <c r="V949" i="30"/>
  <c r="K949" i="30"/>
  <c r="F949" i="30" s="1"/>
  <c r="V948" i="30"/>
  <c r="K948" i="30"/>
  <c r="F948" i="30" s="1"/>
  <c r="V947" i="30"/>
  <c r="H947" i="30" s="1"/>
  <c r="K947" i="30"/>
  <c r="F947" i="30" s="1"/>
  <c r="V946" i="30"/>
  <c r="K946" i="30"/>
  <c r="F946" i="30" s="1"/>
  <c r="M945" i="30"/>
  <c r="H945" i="30" s="1"/>
  <c r="M944" i="30"/>
  <c r="E944" i="30" s="1"/>
  <c r="G944" i="30" s="1"/>
  <c r="Y944" i="30" s="1"/>
  <c r="AC944" i="30" s="1"/>
  <c r="AQ944" i="30" s="1"/>
  <c r="M943" i="30"/>
  <c r="M942" i="30"/>
  <c r="F942" i="30" s="1"/>
  <c r="M941" i="30"/>
  <c r="M940" i="30"/>
  <c r="F940" i="30" s="1"/>
  <c r="M939" i="30"/>
  <c r="M938" i="30"/>
  <c r="H938" i="30" s="1"/>
  <c r="M937" i="30"/>
  <c r="H937" i="30" s="1"/>
  <c r="M936" i="30"/>
  <c r="F936" i="30" s="1"/>
  <c r="M935" i="30"/>
  <c r="H935" i="30" s="1"/>
  <c r="M934" i="30"/>
  <c r="E934" i="30" s="1"/>
  <c r="G934" i="30" s="1"/>
  <c r="Y934" i="30" s="1"/>
  <c r="AC934" i="30" s="1"/>
  <c r="AQ934" i="30" s="1"/>
  <c r="J866" i="30"/>
  <c r="O866" i="30" s="1"/>
  <c r="J865" i="30"/>
  <c r="O865" i="30" s="1"/>
  <c r="J864" i="30"/>
  <c r="O864" i="30" s="1"/>
  <c r="F864" i="30" s="1"/>
  <c r="J863" i="30"/>
  <c r="J862" i="30"/>
  <c r="O862" i="30" s="1"/>
  <c r="E862" i="30" s="1"/>
  <c r="G862" i="30" s="1"/>
  <c r="Y862" i="30" s="1"/>
  <c r="AC862" i="30" s="1"/>
  <c r="Y861" i="30"/>
  <c r="AC861" i="30" s="1"/>
  <c r="J861" i="30"/>
  <c r="Y860" i="30"/>
  <c r="AC860" i="30" s="1"/>
  <c r="J860" i="30"/>
  <c r="Y859" i="30"/>
  <c r="AC859" i="30" s="1"/>
  <c r="AQ859" i="30" s="1"/>
  <c r="J859" i="30"/>
  <c r="O859" i="30" s="1"/>
  <c r="H859" i="30" s="1"/>
  <c r="J858" i="30"/>
  <c r="J857" i="30"/>
  <c r="O857" i="30" s="1"/>
  <c r="E857" i="30" s="1"/>
  <c r="G857" i="30" s="1"/>
  <c r="Y857" i="30" s="1"/>
  <c r="AC857" i="30" s="1"/>
  <c r="J856" i="30"/>
  <c r="O856" i="30" s="1"/>
  <c r="J855" i="30"/>
  <c r="O855" i="30" s="1"/>
  <c r="Y854" i="30"/>
  <c r="AC854" i="30" s="1"/>
  <c r="AQ854" i="30" s="1"/>
  <c r="J854" i="30"/>
  <c r="Y853" i="30"/>
  <c r="AC853" i="30" s="1"/>
  <c r="J853" i="30"/>
  <c r="O853" i="30" s="1"/>
  <c r="H853" i="30" s="1"/>
  <c r="Y852" i="30"/>
  <c r="AC852" i="30" s="1"/>
  <c r="J852" i="30"/>
  <c r="Y851" i="30"/>
  <c r="AC851" i="30" s="1"/>
  <c r="AQ851" i="30" s="1"/>
  <c r="J851" i="30"/>
  <c r="Y850" i="30"/>
  <c r="AC850" i="30" s="1"/>
  <c r="AQ850" i="30" s="1"/>
  <c r="J850" i="30"/>
  <c r="Y849" i="30"/>
  <c r="AC849" i="30" s="1"/>
  <c r="J849" i="30"/>
  <c r="O849" i="30" s="1"/>
  <c r="E849" i="30" s="1"/>
  <c r="Y848" i="30"/>
  <c r="AC848" i="30" s="1"/>
  <c r="J848" i="30"/>
  <c r="Y847" i="30"/>
  <c r="AC847" i="30" s="1"/>
  <c r="J847" i="30"/>
  <c r="O847" i="30" s="1"/>
  <c r="Y846" i="30"/>
  <c r="AC846" i="30" s="1"/>
  <c r="AQ846" i="30" s="1"/>
  <c r="J846" i="30"/>
  <c r="Y845" i="30"/>
  <c r="AC845" i="30" s="1"/>
  <c r="J845" i="30"/>
  <c r="O845" i="30" s="1"/>
  <c r="Y844" i="30"/>
  <c r="AC844" i="30" s="1"/>
  <c r="J844" i="30"/>
  <c r="Y843" i="30"/>
  <c r="AC843" i="30" s="1"/>
  <c r="AQ843" i="30" s="1"/>
  <c r="J843" i="30"/>
  <c r="Y842" i="30"/>
  <c r="AC842" i="30" s="1"/>
  <c r="J842" i="30"/>
  <c r="Y841" i="30"/>
  <c r="AC841" i="30" s="1"/>
  <c r="AQ841" i="30" s="1"/>
  <c r="J841" i="30"/>
  <c r="O841" i="30" s="1"/>
  <c r="Y840" i="30"/>
  <c r="AC840" i="30" s="1"/>
  <c r="J840" i="30"/>
  <c r="Y839" i="30"/>
  <c r="AC839" i="30" s="1"/>
  <c r="J839" i="30"/>
  <c r="O839" i="30" s="1"/>
  <c r="E839" i="30" s="1"/>
  <c r="Y838" i="30"/>
  <c r="AC838" i="30" s="1"/>
  <c r="J838" i="30"/>
  <c r="Y837" i="30"/>
  <c r="AC837" i="30" s="1"/>
  <c r="J837" i="30"/>
  <c r="O837" i="30" s="1"/>
  <c r="E837" i="30" s="1"/>
  <c r="Y836" i="30"/>
  <c r="AC836" i="30" s="1"/>
  <c r="J836" i="30"/>
  <c r="Y835" i="30"/>
  <c r="AC835" i="30" s="1"/>
  <c r="J835" i="30"/>
  <c r="O835" i="30" s="1"/>
  <c r="Y834" i="30"/>
  <c r="AC834" i="30" s="1"/>
  <c r="AQ834" i="30" s="1"/>
  <c r="J834" i="30"/>
  <c r="Y833" i="30"/>
  <c r="AC833" i="30" s="1"/>
  <c r="J833" i="30"/>
  <c r="O833" i="30" s="1"/>
  <c r="E833" i="30" s="1"/>
  <c r="Y832" i="30"/>
  <c r="AC832" i="30" s="1"/>
  <c r="AQ832" i="30" s="1"/>
  <c r="J832" i="30"/>
  <c r="Y831" i="30"/>
  <c r="AC831" i="30" s="1"/>
  <c r="J831" i="30"/>
  <c r="O831" i="30" s="1"/>
  <c r="Y830" i="30"/>
  <c r="AC830" i="30" s="1"/>
  <c r="J830" i="30"/>
  <c r="Y829" i="30"/>
  <c r="AC829" i="30" s="1"/>
  <c r="AQ829" i="30" s="1"/>
  <c r="J829" i="30"/>
  <c r="O829" i="30" s="1"/>
  <c r="E829" i="30" s="1"/>
  <c r="Y828" i="30"/>
  <c r="AC828" i="30" s="1"/>
  <c r="AQ828" i="30" s="1"/>
  <c r="V828" i="30"/>
  <c r="K828" i="30"/>
  <c r="J828" i="30"/>
  <c r="O828" i="30" s="1"/>
  <c r="Y827" i="30"/>
  <c r="AC827" i="30" s="1"/>
  <c r="V827" i="30"/>
  <c r="K827" i="30"/>
  <c r="J827" i="30"/>
  <c r="Y826" i="30"/>
  <c r="AC826" i="30" s="1"/>
  <c r="AQ826" i="30" s="1"/>
  <c r="V826" i="30"/>
  <c r="K826" i="30"/>
  <c r="J826" i="30"/>
  <c r="Y825" i="30"/>
  <c r="AC825" i="30" s="1"/>
  <c r="AQ825" i="30" s="1"/>
  <c r="V825" i="30"/>
  <c r="K825" i="30"/>
  <c r="J825" i="30"/>
  <c r="Y824" i="30"/>
  <c r="AC824" i="30" s="1"/>
  <c r="V824" i="30"/>
  <c r="K824" i="30"/>
  <c r="J824" i="30"/>
  <c r="O824" i="30" s="1"/>
  <c r="Y823" i="30"/>
  <c r="AC823" i="30" s="1"/>
  <c r="AQ823" i="30" s="1"/>
  <c r="V823" i="30"/>
  <c r="K823" i="30"/>
  <c r="J823" i="30"/>
  <c r="O823" i="30" s="1"/>
  <c r="Y822" i="30"/>
  <c r="AC822" i="30" s="1"/>
  <c r="AQ822" i="30" s="1"/>
  <c r="N822" i="30"/>
  <c r="Y821" i="30"/>
  <c r="AC821" i="30" s="1"/>
  <c r="N821" i="30"/>
  <c r="Y820" i="30"/>
  <c r="AC820" i="30" s="1"/>
  <c r="AQ820" i="30" s="1"/>
  <c r="N820" i="30"/>
  <c r="Y819" i="30"/>
  <c r="AC819" i="30" s="1"/>
  <c r="AQ819" i="30" s="1"/>
  <c r="N819" i="30"/>
  <c r="H819" i="30" s="1"/>
  <c r="Y818" i="30"/>
  <c r="AC818" i="30" s="1"/>
  <c r="AQ818" i="30" s="1"/>
  <c r="N818" i="30"/>
  <c r="Y817" i="30"/>
  <c r="AC817" i="30" s="1"/>
  <c r="AQ817" i="30" s="1"/>
  <c r="V817" i="30"/>
  <c r="N817" i="30"/>
  <c r="K817" i="30"/>
  <c r="J817" i="30"/>
  <c r="Y816" i="30"/>
  <c r="AC816" i="30" s="1"/>
  <c r="V816" i="30"/>
  <c r="N816" i="30"/>
  <c r="K816" i="30"/>
  <c r="J816" i="30"/>
  <c r="Y815" i="30"/>
  <c r="AC815" i="30" s="1"/>
  <c r="AQ815" i="30" s="1"/>
  <c r="V815" i="30"/>
  <c r="N815" i="30"/>
  <c r="K815" i="30"/>
  <c r="J815" i="30"/>
  <c r="O815" i="30" s="1"/>
  <c r="Y814" i="30"/>
  <c r="AC814" i="30" s="1"/>
  <c r="V814" i="30"/>
  <c r="N814" i="30"/>
  <c r="K814" i="30"/>
  <c r="J814" i="30"/>
  <c r="O814" i="30" s="1"/>
  <c r="V813" i="30"/>
  <c r="N813" i="30"/>
  <c r="K813" i="30"/>
  <c r="J813" i="30"/>
  <c r="Y812" i="30"/>
  <c r="AC812" i="30" s="1"/>
  <c r="Y811" i="30"/>
  <c r="AC811" i="30" s="1"/>
  <c r="Y810" i="30"/>
  <c r="AC810" i="30" s="1"/>
  <c r="AQ810" i="30" s="1"/>
  <c r="H810" i="30"/>
  <c r="F810" i="30"/>
  <c r="E810" i="30"/>
  <c r="Y809" i="30"/>
  <c r="AC809" i="30" s="1"/>
  <c r="AQ809" i="30" s="1"/>
  <c r="V809" i="30"/>
  <c r="K809" i="30"/>
  <c r="Y808" i="30"/>
  <c r="AC808" i="30" s="1"/>
  <c r="H808" i="30"/>
  <c r="F808" i="30"/>
  <c r="E808" i="30"/>
  <c r="Y807" i="30"/>
  <c r="AC807" i="30" s="1"/>
  <c r="AQ807" i="30" s="1"/>
  <c r="V807" i="30"/>
  <c r="K807" i="30"/>
  <c r="Y806" i="30"/>
  <c r="AC806" i="30" s="1"/>
  <c r="AQ806" i="30" s="1"/>
  <c r="V806" i="30"/>
  <c r="O806" i="30"/>
  <c r="N806" i="30"/>
  <c r="K806" i="30"/>
  <c r="Y805" i="30"/>
  <c r="AC805" i="30" s="1"/>
  <c r="AQ805" i="30" s="1"/>
  <c r="V805" i="30"/>
  <c r="O805" i="30"/>
  <c r="N805" i="30"/>
  <c r="K805" i="30"/>
  <c r="Y804" i="30"/>
  <c r="AC804" i="30" s="1"/>
  <c r="AQ804" i="30" s="1"/>
  <c r="V804" i="30"/>
  <c r="O804" i="30"/>
  <c r="K804" i="30"/>
  <c r="V803" i="30"/>
  <c r="O803" i="30"/>
  <c r="K803" i="30"/>
  <c r="V802" i="30"/>
  <c r="O802" i="30"/>
  <c r="N802" i="30"/>
  <c r="K802" i="30"/>
  <c r="Y801" i="30"/>
  <c r="AC801" i="30" s="1"/>
  <c r="AQ801" i="30" s="1"/>
  <c r="V801" i="30"/>
  <c r="O801" i="30"/>
  <c r="N801" i="30"/>
  <c r="K801" i="30"/>
  <c r="Y800" i="30"/>
  <c r="AC800" i="30" s="1"/>
  <c r="AQ800" i="30" s="1"/>
  <c r="Y799" i="30"/>
  <c r="AC799" i="30" s="1"/>
  <c r="AQ799" i="30" s="1"/>
  <c r="Y798" i="30"/>
  <c r="AC798" i="30" s="1"/>
  <c r="Y797" i="30"/>
  <c r="AC797" i="30" s="1"/>
  <c r="AQ797" i="30" s="1"/>
  <c r="Y796" i="30"/>
  <c r="AC796" i="30" s="1"/>
  <c r="AQ796" i="30" s="1"/>
  <c r="J796" i="30"/>
  <c r="Y795" i="30"/>
  <c r="AC795" i="30" s="1"/>
  <c r="AQ795" i="30" s="1"/>
  <c r="J795" i="30"/>
  <c r="Y794" i="30"/>
  <c r="AC794" i="30" s="1"/>
  <c r="AQ794" i="30" s="1"/>
  <c r="J794" i="30"/>
  <c r="O794" i="30" s="1"/>
  <c r="Y793" i="30"/>
  <c r="AC793" i="30" s="1"/>
  <c r="AQ793" i="30" s="1"/>
  <c r="V793" i="30"/>
  <c r="K793" i="30"/>
  <c r="J793" i="30"/>
  <c r="O793" i="30" s="1"/>
  <c r="Y792" i="30"/>
  <c r="AC792" i="30" s="1"/>
  <c r="AQ792" i="30" s="1"/>
  <c r="J792" i="30"/>
  <c r="O792" i="30" s="1"/>
  <c r="Y791" i="30"/>
  <c r="AC791" i="30" s="1"/>
  <c r="V791" i="30"/>
  <c r="K791" i="30"/>
  <c r="Y790" i="30"/>
  <c r="AC790" i="30" s="1"/>
  <c r="AQ790" i="30" s="1"/>
  <c r="J790" i="30"/>
  <c r="Y789" i="30"/>
  <c r="AC789" i="30" s="1"/>
  <c r="J789" i="30"/>
  <c r="Y788" i="30"/>
  <c r="AC788" i="30" s="1"/>
  <c r="P788" i="30"/>
  <c r="E788" i="30" s="1"/>
  <c r="Y787" i="30"/>
  <c r="AC787" i="30" s="1"/>
  <c r="P787" i="30"/>
  <c r="Y786" i="30"/>
  <c r="AC786" i="30" s="1"/>
  <c r="P786" i="30"/>
  <c r="F786" i="30" s="1"/>
  <c r="Y785" i="30"/>
  <c r="AC785" i="30" s="1"/>
  <c r="P785" i="30"/>
  <c r="Y784" i="30"/>
  <c r="AC784" i="30" s="1"/>
  <c r="J784" i="30"/>
  <c r="Y783" i="30"/>
  <c r="AC783" i="30" s="1"/>
  <c r="J783" i="30"/>
  <c r="Y782" i="30"/>
  <c r="AC782" i="30" s="1"/>
  <c r="J782" i="30"/>
  <c r="Y781" i="30"/>
  <c r="AC781" i="30" s="1"/>
  <c r="AQ781" i="30" s="1"/>
  <c r="V781" i="30"/>
  <c r="K781" i="30"/>
  <c r="J781" i="30"/>
  <c r="O781" i="30" s="1"/>
  <c r="Y780" i="30"/>
  <c r="AC780" i="30" s="1"/>
  <c r="J780" i="30"/>
  <c r="O780" i="30" s="1"/>
  <c r="Y779" i="30"/>
  <c r="AC779" i="30" s="1"/>
  <c r="V779" i="30"/>
  <c r="K779" i="30"/>
  <c r="Y778" i="30"/>
  <c r="AC778" i="30" s="1"/>
  <c r="AQ778" i="30" s="1"/>
  <c r="H778" i="30"/>
  <c r="F778" i="30"/>
  <c r="E778" i="30"/>
  <c r="Y777" i="30"/>
  <c r="AC777" i="30" s="1"/>
  <c r="AQ777" i="30" s="1"/>
  <c r="H777" i="30"/>
  <c r="F777" i="30"/>
  <c r="E777" i="30"/>
  <c r="Y776" i="30"/>
  <c r="AC776" i="30" s="1"/>
  <c r="AQ776" i="30" s="1"/>
  <c r="J776" i="30"/>
  <c r="O776" i="30" s="1"/>
  <c r="E776" i="30" s="1"/>
  <c r="Y775" i="30"/>
  <c r="AC775" i="30" s="1"/>
  <c r="V775" i="30"/>
  <c r="K775" i="30"/>
  <c r="J775" i="30"/>
  <c r="O775" i="30" s="1"/>
  <c r="Y774" i="30"/>
  <c r="AC774" i="30" s="1"/>
  <c r="AQ774" i="30" s="1"/>
  <c r="J774" i="30"/>
  <c r="Y773" i="30"/>
  <c r="AC773" i="30" s="1"/>
  <c r="V773" i="30"/>
  <c r="K773" i="30"/>
  <c r="J773" i="30"/>
  <c r="Y772" i="30"/>
  <c r="AC772" i="30" s="1"/>
  <c r="V772" i="30"/>
  <c r="K772" i="30"/>
  <c r="J772" i="30"/>
  <c r="Y771" i="30"/>
  <c r="AC771" i="30" s="1"/>
  <c r="Y770" i="30"/>
  <c r="AC770" i="30" s="1"/>
  <c r="Y769" i="30"/>
  <c r="AC769" i="30" s="1"/>
  <c r="AQ769" i="30" s="1"/>
  <c r="Y768" i="30"/>
  <c r="AC768" i="30" s="1"/>
  <c r="Y767" i="30"/>
  <c r="AC767" i="30" s="1"/>
  <c r="Y766" i="30"/>
  <c r="AC766" i="30" s="1"/>
  <c r="AQ766" i="30" s="1"/>
  <c r="Y765" i="30"/>
  <c r="AC765" i="30" s="1"/>
  <c r="AQ765" i="30" s="1"/>
  <c r="Y764" i="30"/>
  <c r="AC764" i="30" s="1"/>
  <c r="Y763" i="30"/>
  <c r="AC763" i="30" s="1"/>
  <c r="Y762" i="30"/>
  <c r="AC762" i="30" s="1"/>
  <c r="AQ762" i="30" s="1"/>
  <c r="Y761" i="30"/>
  <c r="AC761" i="30" s="1"/>
  <c r="AQ761" i="30" s="1"/>
  <c r="T761" i="30"/>
  <c r="S761" i="30"/>
  <c r="Y760" i="30"/>
  <c r="AC760" i="30" s="1"/>
  <c r="T760" i="30"/>
  <c r="S760" i="30"/>
  <c r="Y759" i="30"/>
  <c r="AC759" i="30" s="1"/>
  <c r="Y758" i="30"/>
  <c r="AC758" i="30" s="1"/>
  <c r="Y757" i="30"/>
  <c r="AC757" i="30" s="1"/>
  <c r="AQ757" i="30" s="1"/>
  <c r="Y756" i="30"/>
  <c r="AC756" i="30" s="1"/>
  <c r="Y755" i="30"/>
  <c r="AC755" i="30" s="1"/>
  <c r="Y754" i="30"/>
  <c r="AC754" i="30" s="1"/>
  <c r="Y753" i="30"/>
  <c r="AC753" i="30" s="1"/>
  <c r="AQ753" i="30" s="1"/>
  <c r="Y752" i="30"/>
  <c r="AC752" i="30" s="1"/>
  <c r="AQ752" i="30" s="1"/>
  <c r="Y751" i="30"/>
  <c r="AC751" i="30" s="1"/>
  <c r="T751" i="30"/>
  <c r="S751" i="30"/>
  <c r="Y750" i="30"/>
  <c r="AC750" i="30" s="1"/>
  <c r="T750" i="30"/>
  <c r="S750" i="30"/>
  <c r="Y749" i="30"/>
  <c r="AC749" i="30" s="1"/>
  <c r="AQ749" i="30" s="1"/>
  <c r="Y748" i="30"/>
  <c r="AC748" i="30" s="1"/>
  <c r="AQ748" i="30" s="1"/>
  <c r="Y747" i="30"/>
  <c r="AC747" i="30" s="1"/>
  <c r="Y746" i="30"/>
  <c r="AC746" i="30" s="1"/>
  <c r="Y745" i="30"/>
  <c r="AC745" i="30" s="1"/>
  <c r="AQ745" i="30" s="1"/>
  <c r="Y744" i="30"/>
  <c r="AC744" i="30" s="1"/>
  <c r="AQ744" i="30" s="1"/>
  <c r="Y743" i="30"/>
  <c r="AC743" i="30" s="1"/>
  <c r="Y742" i="30"/>
  <c r="AC742" i="30" s="1"/>
  <c r="Y741" i="30"/>
  <c r="AC741" i="30" s="1"/>
  <c r="AQ741" i="30" s="1"/>
  <c r="T741" i="30"/>
  <c r="S741" i="30"/>
  <c r="Y740" i="30"/>
  <c r="AC740" i="30" s="1"/>
  <c r="AQ740" i="30" s="1"/>
  <c r="T740" i="30"/>
  <c r="S740" i="30"/>
  <c r="Y739" i="30"/>
  <c r="AC739" i="30" s="1"/>
  <c r="Y738" i="30"/>
  <c r="AC738" i="30" s="1"/>
  <c r="Y737" i="30"/>
  <c r="AC737" i="30" s="1"/>
  <c r="Y736" i="30"/>
  <c r="AC736" i="30" s="1"/>
  <c r="Y735" i="30"/>
  <c r="AC735" i="30" s="1"/>
  <c r="Y734" i="30"/>
  <c r="AC734" i="30" s="1"/>
  <c r="Y733" i="30"/>
  <c r="AC733" i="30" s="1"/>
  <c r="Y732" i="30"/>
  <c r="AC732" i="30" s="1"/>
  <c r="Y731" i="30"/>
  <c r="AC731" i="30" s="1"/>
  <c r="AQ731" i="30" s="1"/>
  <c r="Y730" i="30"/>
  <c r="AC730" i="30" s="1"/>
  <c r="Y703" i="30"/>
  <c r="AC703" i="30" s="1"/>
  <c r="T703" i="30"/>
  <c r="S703" i="30"/>
  <c r="Y702" i="30"/>
  <c r="AC702" i="30" s="1"/>
  <c r="T702" i="30"/>
  <c r="S702" i="30"/>
  <c r="Y701" i="30"/>
  <c r="AC701" i="30" s="1"/>
  <c r="AQ701" i="30" s="1"/>
  <c r="T701" i="30"/>
  <c r="S701" i="30"/>
  <c r="Y700" i="30"/>
  <c r="AC700" i="30" s="1"/>
  <c r="AQ700" i="30" s="1"/>
  <c r="Y699" i="30"/>
  <c r="AC699" i="30" s="1"/>
  <c r="Y698" i="30"/>
  <c r="AC698" i="30" s="1"/>
  <c r="Y697" i="30"/>
  <c r="AC697" i="30" s="1"/>
  <c r="Y696" i="30"/>
  <c r="AC696" i="30" s="1"/>
  <c r="Y695" i="30"/>
  <c r="AC695" i="30" s="1"/>
  <c r="Y694" i="30"/>
  <c r="AC694" i="30" s="1"/>
  <c r="Y693" i="30"/>
  <c r="AC693" i="30" s="1"/>
  <c r="Y692" i="30"/>
  <c r="AC692" i="30" s="1"/>
  <c r="Y691" i="30"/>
  <c r="AC691" i="30" s="1"/>
  <c r="Y688" i="30"/>
  <c r="AC688" i="30" s="1"/>
  <c r="Y660" i="30"/>
  <c r="AC660" i="30" s="1"/>
  <c r="Y659" i="30"/>
  <c r="AC659" i="30" s="1"/>
  <c r="AQ659" i="30" s="1"/>
  <c r="Y658" i="30"/>
  <c r="AC658" i="30" s="1"/>
  <c r="AQ658" i="30" s="1"/>
  <c r="Y657" i="30"/>
  <c r="AC657" i="30" s="1"/>
  <c r="Y648" i="30"/>
  <c r="AC648" i="30" s="1"/>
  <c r="Y646" i="30"/>
  <c r="AC646" i="30" s="1"/>
  <c r="AQ646" i="30" s="1"/>
  <c r="Y645" i="30"/>
  <c r="AC645" i="30" s="1"/>
  <c r="Y644" i="30"/>
  <c r="AC644" i="30" s="1"/>
  <c r="Y643" i="30"/>
  <c r="AC643" i="30" s="1"/>
  <c r="Y642" i="30"/>
  <c r="AC642" i="30" s="1"/>
  <c r="Y641" i="30"/>
  <c r="AC641" i="30" s="1"/>
  <c r="Y640" i="30"/>
  <c r="AC640" i="30" s="1"/>
  <c r="Y639" i="30"/>
  <c r="AC639" i="30" s="1"/>
  <c r="Y556" i="30"/>
  <c r="AC556" i="30" s="1"/>
  <c r="V556" i="30"/>
  <c r="P556" i="30"/>
  <c r="R556" i="30" s="1"/>
  <c r="T556" i="30" s="1"/>
  <c r="K556" i="30"/>
  <c r="J556" i="30"/>
  <c r="Y555" i="30"/>
  <c r="AC555" i="30" s="1"/>
  <c r="V555" i="30"/>
  <c r="P555" i="30"/>
  <c r="R555" i="30" s="1"/>
  <c r="T555" i="30" s="1"/>
  <c r="K555" i="30"/>
  <c r="J555" i="30"/>
  <c r="O555" i="30" s="1"/>
  <c r="Y554" i="30"/>
  <c r="AC554" i="30" s="1"/>
  <c r="V554" i="30"/>
  <c r="P554" i="30"/>
  <c r="R554" i="30" s="1"/>
  <c r="T554" i="30" s="1"/>
  <c r="K554" i="30"/>
  <c r="J554" i="30"/>
  <c r="O554" i="30" s="1"/>
  <c r="Q554" i="30" s="1"/>
  <c r="S554" i="30" s="1"/>
  <c r="Y553" i="30"/>
  <c r="AC553" i="30" s="1"/>
  <c r="V553" i="30"/>
  <c r="P553" i="30"/>
  <c r="R553" i="30" s="1"/>
  <c r="T553" i="30" s="1"/>
  <c r="K553" i="30"/>
  <c r="J553" i="30"/>
  <c r="Y552" i="30"/>
  <c r="AC552" i="30" s="1"/>
  <c r="V552" i="30"/>
  <c r="P552" i="30"/>
  <c r="K552" i="30"/>
  <c r="J552" i="30"/>
  <c r="O552" i="30" s="1"/>
  <c r="Y551" i="30"/>
  <c r="AC551" i="30" s="1"/>
  <c r="V551" i="30"/>
  <c r="P551" i="30"/>
  <c r="K551" i="30"/>
  <c r="J551" i="30"/>
  <c r="O551" i="30" s="1"/>
  <c r="Y550" i="30"/>
  <c r="AC550" i="30" s="1"/>
  <c r="V550" i="30"/>
  <c r="P550" i="30"/>
  <c r="K550" i="30"/>
  <c r="J550" i="30"/>
  <c r="O550" i="30" s="1"/>
  <c r="Y549" i="30"/>
  <c r="AC549" i="30" s="1"/>
  <c r="AQ549" i="30" s="1"/>
  <c r="V549" i="30"/>
  <c r="P549" i="30"/>
  <c r="K549" i="30"/>
  <c r="J549" i="30"/>
  <c r="Y546" i="30"/>
  <c r="Y538" i="30"/>
  <c r="AC538" i="30" s="1"/>
  <c r="J538" i="30"/>
  <c r="E538" i="30" s="1"/>
  <c r="Y537" i="30"/>
  <c r="AC537" i="30" s="1"/>
  <c r="J537" i="30"/>
  <c r="E537" i="30" s="1"/>
  <c r="Y536" i="30"/>
  <c r="AC536" i="30" s="1"/>
  <c r="J536" i="30"/>
  <c r="Y535" i="30"/>
  <c r="AC535" i="30" s="1"/>
  <c r="AQ535" i="30" s="1"/>
  <c r="V535" i="30"/>
  <c r="K535" i="30"/>
  <c r="J535" i="30"/>
  <c r="Y534" i="30"/>
  <c r="AC534" i="30" s="1"/>
  <c r="V534" i="30"/>
  <c r="K534" i="30"/>
  <c r="J534" i="30"/>
  <c r="Y533" i="30"/>
  <c r="AC533" i="30" s="1"/>
  <c r="AQ533" i="30" s="1"/>
  <c r="V533" i="30"/>
  <c r="K533" i="30"/>
  <c r="J533" i="30"/>
  <c r="Y532" i="30"/>
  <c r="AC532" i="30" s="1"/>
  <c r="V532" i="30"/>
  <c r="K532" i="30"/>
  <c r="J532" i="30"/>
  <c r="Y531" i="30"/>
  <c r="AC531" i="30" s="1"/>
  <c r="AQ531" i="30" s="1"/>
  <c r="V531" i="30"/>
  <c r="K531" i="30"/>
  <c r="J531" i="30"/>
  <c r="Y530" i="30"/>
  <c r="AC530" i="30" s="1"/>
  <c r="AQ530" i="30" s="1"/>
  <c r="V530" i="30"/>
  <c r="K530" i="30"/>
  <c r="J530" i="30"/>
  <c r="Y529" i="30"/>
  <c r="AC529" i="30" s="1"/>
  <c r="AQ529" i="30" s="1"/>
  <c r="V529" i="30"/>
  <c r="K529" i="30"/>
  <c r="J529" i="30"/>
  <c r="Y528" i="30"/>
  <c r="AC528" i="30" s="1"/>
  <c r="AQ528" i="30" s="1"/>
  <c r="V528" i="30"/>
  <c r="K528" i="30"/>
  <c r="J528" i="30"/>
  <c r="Y527" i="30"/>
  <c r="AC527" i="30" s="1"/>
  <c r="AQ527" i="30" s="1"/>
  <c r="V527" i="30"/>
  <c r="K527" i="30"/>
  <c r="J527" i="30"/>
  <c r="Y526" i="30"/>
  <c r="AC526" i="30" s="1"/>
  <c r="AQ526" i="30" s="1"/>
  <c r="V526" i="30"/>
  <c r="K526" i="30"/>
  <c r="J526" i="30"/>
  <c r="Y525" i="30"/>
  <c r="AC525" i="30" s="1"/>
  <c r="V525" i="30"/>
  <c r="K525" i="30"/>
  <c r="J525" i="30"/>
  <c r="Y524" i="30"/>
  <c r="AC524" i="30" s="1"/>
  <c r="V524" i="30"/>
  <c r="K524" i="30"/>
  <c r="J524" i="30"/>
  <c r="Y523" i="30"/>
  <c r="AC523" i="30" s="1"/>
  <c r="AQ523" i="30" s="1"/>
  <c r="V523" i="30"/>
  <c r="K523" i="30"/>
  <c r="J523" i="30"/>
  <c r="Y522" i="30"/>
  <c r="AC522" i="30" s="1"/>
  <c r="AQ522" i="30" s="1"/>
  <c r="V522" i="30"/>
  <c r="K522" i="30"/>
  <c r="J522" i="30"/>
  <c r="Y521" i="30"/>
  <c r="AC521" i="30" s="1"/>
  <c r="V521" i="30"/>
  <c r="P521" i="30"/>
  <c r="K521" i="30"/>
  <c r="J521" i="30"/>
  <c r="O521" i="30" s="1"/>
  <c r="Y520" i="30"/>
  <c r="AC520" i="30" s="1"/>
  <c r="V520" i="30"/>
  <c r="P520" i="30"/>
  <c r="K520" i="30"/>
  <c r="J520" i="30"/>
  <c r="O520" i="30" s="1"/>
  <c r="Y519" i="30"/>
  <c r="AC519" i="30" s="1"/>
  <c r="V519" i="30"/>
  <c r="P519" i="30"/>
  <c r="K519" i="30"/>
  <c r="J519" i="30"/>
  <c r="Y518" i="30"/>
  <c r="AC518" i="30" s="1"/>
  <c r="P518" i="30"/>
  <c r="J518" i="30"/>
  <c r="Y517" i="30"/>
  <c r="AC517" i="30" s="1"/>
  <c r="P517" i="30"/>
  <c r="J517" i="30"/>
  <c r="O517" i="30" s="1"/>
  <c r="Y516" i="30"/>
  <c r="AC516" i="30" s="1"/>
  <c r="P516" i="30"/>
  <c r="J516" i="30"/>
  <c r="Y515" i="30"/>
  <c r="AC515" i="30" s="1"/>
  <c r="P515" i="30"/>
  <c r="J515" i="30"/>
  <c r="O515" i="30" s="1"/>
  <c r="Y514" i="30"/>
  <c r="AC514" i="30" s="1"/>
  <c r="P514" i="30"/>
  <c r="J514" i="30"/>
  <c r="Y513" i="30"/>
  <c r="AC513" i="30" s="1"/>
  <c r="V513" i="30"/>
  <c r="K513" i="30"/>
  <c r="J513" i="30"/>
  <c r="Y512" i="30"/>
  <c r="AC512" i="30" s="1"/>
  <c r="AQ512" i="30" s="1"/>
  <c r="V512" i="30"/>
  <c r="K512" i="30"/>
  <c r="J512" i="30"/>
  <c r="Y511" i="30"/>
  <c r="AC511" i="30" s="1"/>
  <c r="AQ511" i="30" s="1"/>
  <c r="V511" i="30"/>
  <c r="K511" i="30"/>
  <c r="J511" i="30"/>
  <c r="Y510" i="30"/>
  <c r="AC510" i="30" s="1"/>
  <c r="AQ510" i="30" s="1"/>
  <c r="V510" i="30"/>
  <c r="K510" i="30"/>
  <c r="J510" i="30"/>
  <c r="Y509" i="30"/>
  <c r="AC509" i="30" s="1"/>
  <c r="AQ509" i="30" s="1"/>
  <c r="P509" i="30"/>
  <c r="N509" i="30"/>
  <c r="Y508" i="30"/>
  <c r="AC508" i="30" s="1"/>
  <c r="AQ508" i="30" s="1"/>
  <c r="P508" i="30"/>
  <c r="N508" i="30"/>
  <c r="Y507" i="30"/>
  <c r="AC507" i="30" s="1"/>
  <c r="AQ507" i="30" s="1"/>
  <c r="P507" i="30"/>
  <c r="N507" i="30"/>
  <c r="Y506" i="30"/>
  <c r="AC506" i="30" s="1"/>
  <c r="AQ506" i="30" s="1"/>
  <c r="P506" i="30"/>
  <c r="N506" i="30"/>
  <c r="Y505" i="30"/>
  <c r="AC505" i="30" s="1"/>
  <c r="AQ505" i="30" s="1"/>
  <c r="V505" i="30"/>
  <c r="P505" i="30"/>
  <c r="N505" i="30"/>
  <c r="K505" i="30"/>
  <c r="J505" i="30"/>
  <c r="O505" i="30" s="1"/>
  <c r="Y504" i="30"/>
  <c r="AC504" i="30" s="1"/>
  <c r="AQ504" i="30" s="1"/>
  <c r="V504" i="30"/>
  <c r="P504" i="30"/>
  <c r="N504" i="30"/>
  <c r="K504" i="30"/>
  <c r="J504" i="30"/>
  <c r="Y503" i="30"/>
  <c r="AC503" i="30" s="1"/>
  <c r="AQ503" i="30" s="1"/>
  <c r="V503" i="30"/>
  <c r="P503" i="30"/>
  <c r="N503" i="30"/>
  <c r="K503" i="30"/>
  <c r="J503" i="30"/>
  <c r="O503" i="30" s="1"/>
  <c r="Y502" i="30"/>
  <c r="AC502" i="30" s="1"/>
  <c r="AQ502" i="30" s="1"/>
  <c r="V502" i="30"/>
  <c r="P502" i="30"/>
  <c r="N502" i="30"/>
  <c r="K502" i="30"/>
  <c r="J502" i="30"/>
  <c r="Y501" i="30"/>
  <c r="AC501" i="30" s="1"/>
  <c r="V501" i="30"/>
  <c r="P501" i="30"/>
  <c r="N501" i="30"/>
  <c r="K501" i="30"/>
  <c r="J501" i="30"/>
  <c r="O501" i="30" s="1"/>
  <c r="Y500" i="30"/>
  <c r="AC500" i="30" s="1"/>
  <c r="AQ500" i="30" s="1"/>
  <c r="V500" i="30"/>
  <c r="P500" i="30"/>
  <c r="N500" i="30"/>
  <c r="K500" i="30"/>
  <c r="J500" i="30"/>
  <c r="Y499" i="30"/>
  <c r="AC499" i="30" s="1"/>
  <c r="V499" i="30"/>
  <c r="P499" i="30"/>
  <c r="N499" i="30"/>
  <c r="K499" i="30"/>
  <c r="J499" i="30"/>
  <c r="O499" i="30" s="1"/>
  <c r="Y498" i="30"/>
  <c r="AC498" i="30" s="1"/>
  <c r="V498" i="30"/>
  <c r="P498" i="30"/>
  <c r="N498" i="30"/>
  <c r="K498" i="30"/>
  <c r="J498" i="30"/>
  <c r="Y497" i="30"/>
  <c r="AC497" i="30" s="1"/>
  <c r="AQ497" i="30" s="1"/>
  <c r="V497" i="30"/>
  <c r="O497" i="30"/>
  <c r="K497" i="30"/>
  <c r="Y496" i="30"/>
  <c r="AC496" i="30" s="1"/>
  <c r="V496" i="30"/>
  <c r="O496" i="30"/>
  <c r="K496" i="30"/>
  <c r="Y495" i="30"/>
  <c r="AC495" i="30" s="1"/>
  <c r="V495" i="30"/>
  <c r="O495" i="30"/>
  <c r="K495" i="30"/>
  <c r="Y494" i="30"/>
  <c r="AC494" i="30" s="1"/>
  <c r="AQ494" i="30" s="1"/>
  <c r="V494" i="30"/>
  <c r="O494" i="30"/>
  <c r="K494" i="30"/>
  <c r="Y493" i="30"/>
  <c r="AC493" i="30" s="1"/>
  <c r="Y492" i="30"/>
  <c r="AC492" i="30" s="1"/>
  <c r="Y491" i="30"/>
  <c r="AC491" i="30" s="1"/>
  <c r="AQ491" i="30" s="1"/>
  <c r="Y490" i="30"/>
  <c r="AC490" i="30" s="1"/>
  <c r="AQ490" i="30" s="1"/>
  <c r="R489" i="30"/>
  <c r="Q489" i="30"/>
  <c r="Y488" i="30"/>
  <c r="AC488" i="30" s="1"/>
  <c r="AQ488" i="30" s="1"/>
  <c r="R488" i="30"/>
  <c r="Q488" i="30"/>
  <c r="Y487" i="30"/>
  <c r="AC487" i="30" s="1"/>
  <c r="Y486" i="30"/>
  <c r="AC486" i="30" s="1"/>
  <c r="Y485" i="30"/>
  <c r="AC485" i="30" s="1"/>
  <c r="Y484" i="30"/>
  <c r="AC484" i="30" s="1"/>
  <c r="Y483" i="30"/>
  <c r="AC483" i="30" s="1"/>
  <c r="AQ483" i="30" s="1"/>
  <c r="Y482" i="30"/>
  <c r="AC482" i="30" s="1"/>
  <c r="T482" i="30"/>
  <c r="S482" i="30"/>
  <c r="Y481" i="30"/>
  <c r="AC481" i="30" s="1"/>
  <c r="T481" i="30"/>
  <c r="S481" i="30"/>
  <c r="Y480" i="30"/>
  <c r="AC480" i="30" s="1"/>
  <c r="AQ480" i="30" s="1"/>
  <c r="T480" i="30"/>
  <c r="S480" i="30"/>
  <c r="Y479" i="30"/>
  <c r="AC479" i="30" s="1"/>
  <c r="Y478" i="30"/>
  <c r="AC478" i="30" s="1"/>
  <c r="Y477" i="30"/>
  <c r="AC477" i="30" s="1"/>
  <c r="T477" i="30"/>
  <c r="S477" i="30"/>
  <c r="Y476" i="30"/>
  <c r="AC476" i="30" s="1"/>
  <c r="Y475" i="30"/>
  <c r="AC475" i="30" s="1"/>
  <c r="AQ475" i="30" s="1"/>
  <c r="Y474" i="30"/>
  <c r="AC474" i="30" s="1"/>
  <c r="Y473" i="30"/>
  <c r="AC473" i="30" s="1"/>
  <c r="Y472" i="30"/>
  <c r="AC472" i="30" s="1"/>
  <c r="AQ472" i="30" s="1"/>
  <c r="T472" i="30"/>
  <c r="S472" i="30"/>
  <c r="Y471" i="30"/>
  <c r="AC471" i="30" s="1"/>
  <c r="T471" i="30"/>
  <c r="S471" i="30"/>
  <c r="Y470" i="30"/>
  <c r="AC470" i="30" s="1"/>
  <c r="AQ470" i="30" s="1"/>
  <c r="Y469" i="30"/>
  <c r="AC469" i="30" s="1"/>
  <c r="Y468" i="30"/>
  <c r="AC468" i="30" s="1"/>
  <c r="Y467" i="30"/>
  <c r="AC467" i="30" s="1"/>
  <c r="Y466" i="30"/>
  <c r="AC466" i="30" s="1"/>
  <c r="Y465" i="30"/>
  <c r="AC465" i="30" s="1"/>
  <c r="Y464" i="30"/>
  <c r="AC464" i="30" s="1"/>
  <c r="AQ464" i="30" s="1"/>
  <c r="Y463" i="30"/>
  <c r="AC463" i="30" s="1"/>
  <c r="Y462" i="30"/>
  <c r="AC462" i="30" s="1"/>
  <c r="Y461" i="30"/>
  <c r="AC461" i="30" s="1"/>
  <c r="Y460" i="30"/>
  <c r="AC460" i="30" s="1"/>
  <c r="AQ460" i="30" s="1"/>
  <c r="Y459" i="30"/>
  <c r="AC459" i="30" s="1"/>
  <c r="AQ459" i="30" s="1"/>
  <c r="Y458" i="30"/>
  <c r="AC458" i="30" s="1"/>
  <c r="Y457" i="30"/>
  <c r="AC457" i="30" s="1"/>
  <c r="Y456" i="30"/>
  <c r="AC456" i="30" s="1"/>
  <c r="Y455" i="30"/>
  <c r="AC455" i="30" s="1"/>
  <c r="Y454" i="30"/>
  <c r="AC454" i="30" s="1"/>
  <c r="Y453" i="30"/>
  <c r="AC453" i="30" s="1"/>
  <c r="Y452" i="30"/>
  <c r="AC452" i="30" s="1"/>
  <c r="AQ452" i="30" s="1"/>
  <c r="Y451" i="30"/>
  <c r="AC451" i="30" s="1"/>
  <c r="Y450" i="30"/>
  <c r="AC450" i="30" s="1"/>
  <c r="Y449" i="30"/>
  <c r="AC449" i="30" s="1"/>
  <c r="T449" i="30"/>
  <c r="S449" i="30"/>
  <c r="Y448" i="30"/>
  <c r="AC448" i="30" s="1"/>
  <c r="T448" i="30"/>
  <c r="S448" i="30"/>
  <c r="Y447" i="30"/>
  <c r="AC447" i="30" s="1"/>
  <c r="Y446" i="30"/>
  <c r="AC446" i="30" s="1"/>
  <c r="AQ446" i="30" s="1"/>
  <c r="Y445" i="30"/>
  <c r="AC445" i="30" s="1"/>
  <c r="AQ445" i="30" s="1"/>
  <c r="Y444" i="30"/>
  <c r="AC444" i="30" s="1"/>
  <c r="Y443" i="30"/>
  <c r="AC443" i="30" s="1"/>
  <c r="AQ443" i="30" s="1"/>
  <c r="Y442" i="30"/>
  <c r="AC442" i="30" s="1"/>
  <c r="AQ442" i="30" s="1"/>
  <c r="Y441" i="30"/>
  <c r="AC441" i="30" s="1"/>
  <c r="Y440" i="30"/>
  <c r="AC440" i="30" s="1"/>
  <c r="Y439" i="30"/>
  <c r="AC439" i="30" s="1"/>
  <c r="AQ439" i="30" s="1"/>
  <c r="Y438" i="30"/>
  <c r="AC438" i="30" s="1"/>
  <c r="AQ438" i="30" s="1"/>
  <c r="Y391" i="30"/>
  <c r="AC391" i="30" s="1"/>
  <c r="AQ391" i="30" s="1"/>
  <c r="Y390" i="30"/>
  <c r="AC390" i="30" s="1"/>
  <c r="Y389" i="30"/>
  <c r="AC389" i="30" s="1"/>
  <c r="Y388" i="30"/>
  <c r="AC388" i="30" s="1"/>
  <c r="Y387" i="30"/>
  <c r="AC387" i="30" s="1"/>
  <c r="Y386" i="30"/>
  <c r="AC386" i="30" s="1"/>
  <c r="Y385" i="30"/>
  <c r="AC385" i="30" s="1"/>
  <c r="Y384" i="30"/>
  <c r="AC384" i="30" s="1"/>
  <c r="Y383" i="30"/>
  <c r="AC383" i="30" s="1"/>
  <c r="Y382" i="30"/>
  <c r="AC382" i="30" s="1"/>
  <c r="T382" i="30"/>
  <c r="S382" i="30"/>
  <c r="Y381" i="30"/>
  <c r="AC381" i="30" s="1"/>
  <c r="T381" i="30"/>
  <c r="S381" i="30"/>
  <c r="Y380" i="30"/>
  <c r="AC380" i="30" s="1"/>
  <c r="AQ380" i="30" s="1"/>
  <c r="Y379" i="30"/>
  <c r="AC379" i="30" s="1"/>
  <c r="AQ379" i="30" s="1"/>
  <c r="Y378" i="30"/>
  <c r="AC378" i="30" s="1"/>
  <c r="AQ378" i="30" s="1"/>
  <c r="Y377" i="30"/>
  <c r="AC377" i="30" s="1"/>
  <c r="Y376" i="30"/>
  <c r="AC376" i="30" s="1"/>
  <c r="Y375" i="30"/>
  <c r="AC375" i="30" s="1"/>
  <c r="Y374" i="30"/>
  <c r="AC374" i="30" s="1"/>
  <c r="AQ374" i="30" s="1"/>
  <c r="Y373" i="30"/>
  <c r="AC373" i="30" s="1"/>
  <c r="AQ373" i="30" s="1"/>
  <c r="Y372" i="30"/>
  <c r="AC372" i="30" s="1"/>
  <c r="AQ372" i="30" s="1"/>
  <c r="T372" i="30"/>
  <c r="S372" i="30"/>
  <c r="Y371" i="30"/>
  <c r="AC371" i="30" s="1"/>
  <c r="T371" i="30"/>
  <c r="S371" i="30"/>
  <c r="Y370" i="30"/>
  <c r="AC370" i="30" s="1"/>
  <c r="AQ370" i="30" s="1"/>
  <c r="Y369" i="30"/>
  <c r="AC369" i="30" s="1"/>
  <c r="AQ369" i="30" s="1"/>
  <c r="Y368" i="30"/>
  <c r="AC368" i="30" s="1"/>
  <c r="AQ368" i="30" s="1"/>
  <c r="Y367" i="30"/>
  <c r="AC367" i="30" s="1"/>
  <c r="Y366" i="30"/>
  <c r="AC366" i="30" s="1"/>
  <c r="AQ366" i="30" s="1"/>
  <c r="Y365" i="30"/>
  <c r="AC365" i="30" s="1"/>
  <c r="AQ365" i="30" s="1"/>
  <c r="Y364" i="30"/>
  <c r="AC364" i="30" s="1"/>
  <c r="AQ364" i="30" s="1"/>
  <c r="Y363" i="30"/>
  <c r="AC363" i="30" s="1"/>
  <c r="AQ363" i="30" s="1"/>
  <c r="Y362" i="30"/>
  <c r="AC362" i="30" s="1"/>
  <c r="T362" i="30"/>
  <c r="S362" i="30"/>
  <c r="Y361" i="30"/>
  <c r="AC361" i="30" s="1"/>
  <c r="AQ361" i="30" s="1"/>
  <c r="T361" i="30"/>
  <c r="S361" i="30"/>
  <c r="Y360" i="30"/>
  <c r="AC360" i="30" s="1"/>
  <c r="AQ360" i="30" s="1"/>
  <c r="Y359" i="30"/>
  <c r="AC359" i="30" s="1"/>
  <c r="AQ359" i="30" s="1"/>
  <c r="Y358" i="30"/>
  <c r="AC358" i="30" s="1"/>
  <c r="AQ358" i="30" s="1"/>
  <c r="Y357" i="30"/>
  <c r="AC357" i="30" s="1"/>
  <c r="AQ357" i="30" s="1"/>
  <c r="Y356" i="30"/>
  <c r="AC356" i="30" s="1"/>
  <c r="Y355" i="30"/>
  <c r="AC355" i="30" s="1"/>
  <c r="AQ355" i="30" s="1"/>
  <c r="Y354" i="30"/>
  <c r="AC354" i="30" s="1"/>
  <c r="AQ354" i="30" s="1"/>
  <c r="Y353" i="30"/>
  <c r="AC353" i="30" s="1"/>
  <c r="AQ353" i="30" s="1"/>
  <c r="Y352" i="30"/>
  <c r="AC352" i="30" s="1"/>
  <c r="Y351" i="30"/>
  <c r="AC351" i="30" s="1"/>
  <c r="AQ351" i="30" s="1"/>
  <c r="Y320" i="30"/>
  <c r="AC320" i="30" s="1"/>
  <c r="AQ320" i="30" s="1"/>
  <c r="Y312" i="30"/>
  <c r="AC312" i="30" s="1"/>
  <c r="T312" i="30"/>
  <c r="S312" i="30"/>
  <c r="Y311" i="30"/>
  <c r="AC311" i="30" s="1"/>
  <c r="T311" i="30"/>
  <c r="S311" i="30"/>
  <c r="Y310" i="30"/>
  <c r="AC310" i="30" s="1"/>
  <c r="Y326" i="30"/>
  <c r="AC326" i="30" s="1"/>
  <c r="T326" i="30"/>
  <c r="S326" i="30"/>
  <c r="Y309" i="30"/>
  <c r="AC309" i="30" s="1"/>
  <c r="AQ309" i="30" s="1"/>
  <c r="Y308" i="30"/>
  <c r="AC308" i="30" s="1"/>
  <c r="Y325" i="30"/>
  <c r="AC325" i="30" s="1"/>
  <c r="Y307" i="30"/>
  <c r="AC307" i="30" s="1"/>
  <c r="T127" i="30"/>
  <c r="F127" i="30" s="1"/>
  <c r="T126" i="30"/>
  <c r="Y126" i="30"/>
  <c r="AC126" i="30" s="1"/>
  <c r="AQ126" i="30" s="1"/>
  <c r="T124" i="30"/>
  <c r="F124" i="30" s="1"/>
  <c r="Y120" i="30"/>
  <c r="AC120" i="30" s="1"/>
  <c r="AQ120" i="30" s="1"/>
  <c r="Y119" i="30"/>
  <c r="AC119" i="30" s="1"/>
  <c r="T119" i="30"/>
  <c r="S119" i="30"/>
  <c r="Y118" i="30"/>
  <c r="AC118" i="30" s="1"/>
  <c r="T118" i="30"/>
  <c r="S118" i="30"/>
  <c r="Y117" i="30"/>
  <c r="AC117" i="30" s="1"/>
  <c r="T117" i="30"/>
  <c r="S117" i="30"/>
  <c r="Y116" i="30"/>
  <c r="AC116" i="30" s="1"/>
  <c r="Y115" i="30"/>
  <c r="AC115" i="30" s="1"/>
  <c r="T115" i="30"/>
  <c r="S115" i="30"/>
  <c r="Y114" i="30"/>
  <c r="AC114" i="30" s="1"/>
  <c r="AQ114" i="30" s="1"/>
  <c r="Y113" i="30"/>
  <c r="AC113" i="30" s="1"/>
  <c r="Y112" i="30"/>
  <c r="AC112" i="30" s="1"/>
  <c r="Y111" i="30"/>
  <c r="AC111" i="30" s="1"/>
  <c r="Y110" i="30"/>
  <c r="AC110" i="30" s="1"/>
  <c r="AQ110" i="30" s="1"/>
  <c r="T110" i="30"/>
  <c r="S110" i="30"/>
  <c r="Y109" i="30"/>
  <c r="AC109" i="30" s="1"/>
  <c r="T109" i="30"/>
  <c r="S109" i="30"/>
  <c r="Y108" i="30"/>
  <c r="AC108" i="30" s="1"/>
  <c r="T108" i="30"/>
  <c r="S108" i="30"/>
  <c r="Y107" i="30"/>
  <c r="AC107" i="30" s="1"/>
  <c r="T107" i="30"/>
  <c r="S107" i="30"/>
  <c r="Y106" i="30"/>
  <c r="AC106" i="30" s="1"/>
  <c r="T106" i="30"/>
  <c r="S106" i="30"/>
  <c r="Y105" i="30"/>
  <c r="AC105" i="30" s="1"/>
  <c r="Y104" i="30"/>
  <c r="AC104" i="30" s="1"/>
  <c r="AQ104" i="30" s="1"/>
  <c r="T104" i="30"/>
  <c r="S104" i="30"/>
  <c r="Y103" i="30"/>
  <c r="AC103" i="30" s="1"/>
  <c r="Y102" i="30"/>
  <c r="AC102" i="30" s="1"/>
  <c r="Y101" i="30"/>
  <c r="AC101" i="30" s="1"/>
  <c r="Y100" i="30"/>
  <c r="AC100" i="30" s="1"/>
  <c r="AQ100" i="30" s="1"/>
  <c r="Y99" i="30"/>
  <c r="AC99" i="30" s="1"/>
  <c r="T99" i="30"/>
  <c r="S99" i="30"/>
  <c r="Y98" i="30"/>
  <c r="AC98" i="30" s="1"/>
  <c r="T98" i="30"/>
  <c r="S98" i="30"/>
  <c r="Y97" i="30"/>
  <c r="AC97" i="30" s="1"/>
  <c r="T97" i="30"/>
  <c r="S97" i="30"/>
  <c r="Y96" i="30"/>
  <c r="AC96" i="30" s="1"/>
  <c r="AQ96" i="30" s="1"/>
  <c r="T96" i="30"/>
  <c r="S96" i="30"/>
  <c r="Y95" i="30"/>
  <c r="AC95" i="30" s="1"/>
  <c r="T95" i="30"/>
  <c r="S95" i="30"/>
  <c r="Y94" i="30"/>
  <c r="AC94" i="30" s="1"/>
  <c r="Y93" i="30"/>
  <c r="AC93" i="30" s="1"/>
  <c r="Y92" i="30"/>
  <c r="AC92" i="30" s="1"/>
  <c r="AQ92" i="30" s="1"/>
  <c r="T92" i="30"/>
  <c r="S92" i="30"/>
  <c r="Y91" i="30"/>
  <c r="AC91" i="30" s="1"/>
  <c r="Y90" i="30"/>
  <c r="AC90" i="30" s="1"/>
  <c r="AQ90" i="30" s="1"/>
  <c r="Y89" i="30"/>
  <c r="AC89" i="30" s="1"/>
  <c r="AQ89" i="30" s="1"/>
  <c r="Y88" i="30"/>
  <c r="AC88" i="30" s="1"/>
  <c r="AQ88" i="30" s="1"/>
  <c r="Y87" i="30"/>
  <c r="AC87" i="30" s="1"/>
  <c r="V87" i="30"/>
  <c r="P87" i="30"/>
  <c r="R87" i="30" s="1"/>
  <c r="T87" i="30" s="1"/>
  <c r="K87" i="30"/>
  <c r="J87" i="30"/>
  <c r="O87" i="30" s="1"/>
  <c r="Q87" i="30" s="1"/>
  <c r="S87" i="30" s="1"/>
  <c r="Y86" i="30"/>
  <c r="AC86" i="30" s="1"/>
  <c r="V86" i="30"/>
  <c r="P86" i="30"/>
  <c r="R86" i="30" s="1"/>
  <c r="T86" i="30" s="1"/>
  <c r="K86" i="30"/>
  <c r="J86" i="30"/>
  <c r="Y85" i="30"/>
  <c r="AC85" i="30" s="1"/>
  <c r="V85" i="30"/>
  <c r="P85" i="30"/>
  <c r="R85" i="30" s="1"/>
  <c r="T85" i="30" s="1"/>
  <c r="K85" i="30"/>
  <c r="J85" i="30"/>
  <c r="Y84" i="30"/>
  <c r="AC84" i="30" s="1"/>
  <c r="V84" i="30"/>
  <c r="P84" i="30"/>
  <c r="R84" i="30" s="1"/>
  <c r="T84" i="30" s="1"/>
  <c r="K84" i="30"/>
  <c r="J84" i="30"/>
  <c r="O84" i="30" s="1"/>
  <c r="Q84" i="30" s="1"/>
  <c r="S84" i="30" s="1"/>
  <c r="Y83" i="30"/>
  <c r="AC83" i="30" s="1"/>
  <c r="P83" i="30"/>
  <c r="Y82" i="30"/>
  <c r="AC82" i="30" s="1"/>
  <c r="P82" i="30"/>
  <c r="Y81" i="30"/>
  <c r="AC81" i="30" s="1"/>
  <c r="P81" i="30"/>
  <c r="Y80" i="30"/>
  <c r="AC80" i="30" s="1"/>
  <c r="P80" i="30"/>
  <c r="T79" i="30"/>
  <c r="S79" i="30"/>
  <c r="T78" i="30"/>
  <c r="S78" i="30"/>
  <c r="T77" i="30"/>
  <c r="S77" i="30"/>
  <c r="R77" i="30"/>
  <c r="Q77" i="30"/>
  <c r="Y76" i="30"/>
  <c r="AC76" i="30" s="1"/>
  <c r="T76" i="30"/>
  <c r="S76" i="30"/>
  <c r="R76" i="30"/>
  <c r="Q76" i="30"/>
  <c r="Y75" i="30"/>
  <c r="AC75" i="30" s="1"/>
  <c r="T75" i="30"/>
  <c r="S75" i="30"/>
  <c r="Y74" i="30"/>
  <c r="AC74" i="30" s="1"/>
  <c r="Y73" i="30"/>
  <c r="AC73" i="30" s="1"/>
  <c r="P73" i="30"/>
  <c r="Y72" i="30"/>
  <c r="AC72" i="30" s="1"/>
  <c r="T72" i="30"/>
  <c r="S72" i="30"/>
  <c r="R72" i="30"/>
  <c r="Q72" i="30"/>
  <c r="P72" i="30"/>
  <c r="Y71" i="30"/>
  <c r="AC71" i="30" s="1"/>
  <c r="P71" i="30"/>
  <c r="Y70" i="30"/>
  <c r="AC70" i="30" s="1"/>
  <c r="P70" i="30"/>
  <c r="Y69" i="30"/>
  <c r="AC69" i="30" s="1"/>
  <c r="P69" i="30"/>
  <c r="Y68" i="30"/>
  <c r="AC68" i="30" s="1"/>
  <c r="P68" i="30"/>
  <c r="Y67" i="30"/>
  <c r="AC67" i="30" s="1"/>
  <c r="V67" i="30"/>
  <c r="P67" i="30"/>
  <c r="K67" i="30"/>
  <c r="Y66" i="30"/>
  <c r="AC66" i="30" s="1"/>
  <c r="V66" i="30"/>
  <c r="P66" i="30"/>
  <c r="K66" i="30"/>
  <c r="Y65" i="30"/>
  <c r="AC65" i="30" s="1"/>
  <c r="V65" i="30"/>
  <c r="P65" i="30"/>
  <c r="K65" i="30"/>
  <c r="Y64" i="30"/>
  <c r="AC64" i="30" s="1"/>
  <c r="V64" i="30"/>
  <c r="P64" i="30"/>
  <c r="K64" i="30"/>
  <c r="Y63" i="30"/>
  <c r="AC63" i="30" s="1"/>
  <c r="V63" i="30"/>
  <c r="P63" i="30"/>
  <c r="K63" i="30"/>
  <c r="J63" i="30"/>
  <c r="Y62" i="30"/>
  <c r="AC62" i="30" s="1"/>
  <c r="V62" i="30"/>
  <c r="P62" i="30"/>
  <c r="K62" i="30"/>
  <c r="J62" i="30"/>
  <c r="Y61" i="30"/>
  <c r="AC61" i="30" s="1"/>
  <c r="V61" i="30"/>
  <c r="P61" i="30"/>
  <c r="K61" i="30"/>
  <c r="J61" i="30"/>
  <c r="Y60" i="30"/>
  <c r="AC60" i="30" s="1"/>
  <c r="V60" i="30"/>
  <c r="P60" i="30"/>
  <c r="K60" i="30"/>
  <c r="J60" i="30"/>
  <c r="Y59" i="30"/>
  <c r="AC59" i="30" s="1"/>
  <c r="V59" i="30"/>
  <c r="K59" i="30"/>
  <c r="J59" i="30"/>
  <c r="O59" i="30" s="1"/>
  <c r="Y58" i="30"/>
  <c r="AC58" i="30" s="1"/>
  <c r="V58" i="30"/>
  <c r="P58" i="30"/>
  <c r="R58" i="30" s="1"/>
  <c r="T58" i="30" s="1"/>
  <c r="K58" i="30"/>
  <c r="J58" i="30"/>
  <c r="O58" i="30" s="1"/>
  <c r="Y57" i="30"/>
  <c r="AC57" i="30" s="1"/>
  <c r="V57" i="30"/>
  <c r="P57" i="30"/>
  <c r="R57" i="30" s="1"/>
  <c r="T57" i="30" s="1"/>
  <c r="K57" i="30"/>
  <c r="J57" i="30"/>
  <c r="Y56" i="30"/>
  <c r="AC56" i="30" s="1"/>
  <c r="V56" i="30"/>
  <c r="P56" i="30"/>
  <c r="R56" i="30" s="1"/>
  <c r="T56" i="30" s="1"/>
  <c r="K56" i="30"/>
  <c r="J56" i="30"/>
  <c r="O56" i="30" s="1"/>
  <c r="Y55" i="30"/>
  <c r="AC55" i="30" s="1"/>
  <c r="V55" i="30"/>
  <c r="P55" i="30"/>
  <c r="R55" i="30" s="1"/>
  <c r="T55" i="30" s="1"/>
  <c r="K55" i="30"/>
  <c r="J55" i="30"/>
  <c r="Y54" i="30"/>
  <c r="AC54" i="30" s="1"/>
  <c r="V54" i="30"/>
  <c r="K54" i="30"/>
  <c r="J54" i="30"/>
  <c r="Y28" i="30"/>
  <c r="AC28" i="30" s="1"/>
  <c r="H28" i="30"/>
  <c r="F28" i="30"/>
  <c r="E28" i="30"/>
  <c r="Y27" i="30"/>
  <c r="AC27" i="30" s="1"/>
  <c r="V27" i="30"/>
  <c r="K27" i="30"/>
  <c r="Y26" i="30"/>
  <c r="AC26" i="30" s="1"/>
  <c r="V26" i="30"/>
  <c r="K26" i="30"/>
  <c r="H26" i="30" s="1"/>
  <c r="V20" i="30"/>
  <c r="K20" i="30"/>
  <c r="V19" i="30"/>
  <c r="K19" i="30"/>
  <c r="V18" i="30"/>
  <c r="K18" i="30"/>
  <c r="V17" i="30"/>
  <c r="K17" i="30"/>
  <c r="Y16" i="30"/>
  <c r="AC16" i="30" s="1"/>
  <c r="V16" i="30"/>
  <c r="K16" i="30"/>
  <c r="H16" i="30" s="1"/>
  <c r="Y15" i="30"/>
  <c r="AC15" i="30" s="1"/>
  <c r="V15" i="30"/>
  <c r="K15" i="30"/>
  <c r="H15" i="30" s="1"/>
  <c r="Y14" i="30"/>
  <c r="AC14" i="30" s="1"/>
  <c r="H14" i="30"/>
  <c r="F14" i="30"/>
  <c r="E14" i="30"/>
  <c r="Y13" i="30"/>
  <c r="AC13" i="30" s="1"/>
  <c r="V13" i="30"/>
  <c r="K13" i="30"/>
  <c r="H13" i="30" s="1"/>
  <c r="Y12" i="30"/>
  <c r="AC12" i="30" s="1"/>
  <c r="V12" i="30"/>
  <c r="K12" i="30"/>
  <c r="V11" i="30"/>
  <c r="P11" i="30"/>
  <c r="K11" i="30"/>
  <c r="V10" i="30"/>
  <c r="P10" i="30"/>
  <c r="K10" i="30"/>
  <c r="V9" i="30"/>
  <c r="P9" i="30"/>
  <c r="K9" i="30"/>
  <c r="V8" i="30"/>
  <c r="P8" i="30"/>
  <c r="K8" i="30"/>
  <c r="Y7" i="30"/>
  <c r="AC7" i="30" s="1"/>
  <c r="H7" i="30"/>
  <c r="F7" i="30"/>
  <c r="E7" i="30"/>
  <c r="R36" i="46"/>
  <c r="T36" i="46" s="1"/>
  <c r="H36" i="46"/>
  <c r="G36" i="46"/>
  <c r="F36" i="46"/>
  <c r="E36" i="46"/>
  <c r="R35" i="46"/>
  <c r="T35" i="46" s="1"/>
  <c r="H35" i="46"/>
  <c r="G35" i="46"/>
  <c r="F35" i="46"/>
  <c r="E35" i="46"/>
  <c r="R34" i="46"/>
  <c r="T34" i="46" s="1"/>
  <c r="H34" i="46"/>
  <c r="G34" i="46"/>
  <c r="F34" i="46"/>
  <c r="E34" i="46"/>
  <c r="R33" i="46"/>
  <c r="T33" i="46" s="1"/>
  <c r="H33" i="46"/>
  <c r="G33" i="46"/>
  <c r="F33" i="46"/>
  <c r="E33" i="46"/>
  <c r="R32" i="46"/>
  <c r="T32" i="46" s="1"/>
  <c r="H32" i="46"/>
  <c r="G32" i="46"/>
  <c r="F32" i="46"/>
  <c r="E32" i="46"/>
  <c r="R31" i="46"/>
  <c r="T31" i="46" s="1"/>
  <c r="H31" i="46"/>
  <c r="G31" i="46"/>
  <c r="F31" i="46"/>
  <c r="E31" i="46"/>
  <c r="R30" i="46"/>
  <c r="T30" i="46" s="1"/>
  <c r="H30" i="46"/>
  <c r="G30" i="46"/>
  <c r="F30" i="46"/>
  <c r="E30" i="46"/>
  <c r="R29" i="46"/>
  <c r="T29" i="46" s="1"/>
  <c r="H29" i="46"/>
  <c r="G29" i="46"/>
  <c r="F29" i="46"/>
  <c r="E29" i="46"/>
  <c r="R28" i="46"/>
  <c r="T28" i="46" s="1"/>
  <c r="H28" i="46"/>
  <c r="G28" i="46"/>
  <c r="F28" i="46"/>
  <c r="E28" i="46"/>
  <c r="R27" i="46"/>
  <c r="T27" i="46" s="1"/>
  <c r="H27" i="46"/>
  <c r="G27" i="46"/>
  <c r="F27" i="46"/>
  <c r="E27" i="46"/>
  <c r="R26" i="46"/>
  <c r="T26" i="46" s="1"/>
  <c r="H26" i="46"/>
  <c r="G26" i="46"/>
  <c r="F26" i="46"/>
  <c r="E26" i="46"/>
  <c r="R25" i="46"/>
  <c r="T25" i="46" s="1"/>
  <c r="H25" i="46"/>
  <c r="G25" i="46"/>
  <c r="F25" i="46"/>
  <c r="E25" i="46"/>
  <c r="R24" i="46"/>
  <c r="T24" i="46" s="1"/>
  <c r="H24" i="46"/>
  <c r="G24" i="46"/>
  <c r="F24" i="46"/>
  <c r="E24" i="46"/>
  <c r="R23" i="46"/>
  <c r="T23" i="46" s="1"/>
  <c r="H23" i="46"/>
  <c r="G23" i="46"/>
  <c r="F23" i="46"/>
  <c r="E23" i="46"/>
  <c r="R22" i="46"/>
  <c r="T22" i="46" s="1"/>
  <c r="H22" i="46"/>
  <c r="G22" i="46"/>
  <c r="F22" i="46"/>
  <c r="E22" i="46"/>
  <c r="R21" i="46"/>
  <c r="T21" i="46" s="1"/>
  <c r="H21" i="46"/>
  <c r="G21" i="46"/>
  <c r="F21" i="46"/>
  <c r="E21" i="46"/>
  <c r="R20" i="46"/>
  <c r="T20" i="46" s="1"/>
  <c r="H20" i="46"/>
  <c r="G20" i="46"/>
  <c r="F20" i="46"/>
  <c r="E20" i="46"/>
  <c r="R19" i="46"/>
  <c r="T19" i="46" s="1"/>
  <c r="H19" i="46"/>
  <c r="G19" i="46"/>
  <c r="F19" i="46"/>
  <c r="E19" i="46"/>
  <c r="R18" i="46"/>
  <c r="T18" i="46" s="1"/>
  <c r="H18" i="46"/>
  <c r="G18" i="46"/>
  <c r="F18" i="46"/>
  <c r="E18" i="46"/>
  <c r="R17" i="46"/>
  <c r="T17" i="46" s="1"/>
  <c r="H17" i="46"/>
  <c r="G17" i="46"/>
  <c r="F17" i="46"/>
  <c r="E17" i="46"/>
  <c r="R16" i="46"/>
  <c r="T16" i="46" s="1"/>
  <c r="H16" i="46"/>
  <c r="G16" i="46"/>
  <c r="F16" i="46"/>
  <c r="E16" i="46"/>
  <c r="T15" i="46"/>
  <c r="L15" i="46"/>
  <c r="H15" i="46"/>
  <c r="G15" i="46"/>
  <c r="F15" i="46"/>
  <c r="E15" i="46"/>
  <c r="R14" i="46"/>
  <c r="T14" i="46" s="1"/>
  <c r="H14" i="46"/>
  <c r="G14" i="46"/>
  <c r="F14" i="46"/>
  <c r="E14" i="46"/>
  <c r="R13" i="46"/>
  <c r="T13" i="46" s="1"/>
  <c r="H13" i="46"/>
  <c r="G13" i="46"/>
  <c r="F13" i="46"/>
  <c r="E13" i="46"/>
  <c r="R12" i="46"/>
  <c r="T12" i="46" s="1"/>
  <c r="H12" i="46"/>
  <c r="G12" i="46"/>
  <c r="F12" i="46"/>
  <c r="E12" i="46"/>
  <c r="R11" i="46"/>
  <c r="T11" i="46" s="1"/>
  <c r="H11" i="46"/>
  <c r="G11" i="46"/>
  <c r="F11" i="46"/>
  <c r="E11" i="46"/>
  <c r="R10" i="46"/>
  <c r="T10" i="46" s="1"/>
  <c r="H10" i="46"/>
  <c r="G10" i="46"/>
  <c r="F10" i="46"/>
  <c r="E10" i="46"/>
  <c r="R9" i="46"/>
  <c r="T9" i="46" s="1"/>
  <c r="H9" i="46"/>
  <c r="G9" i="46"/>
  <c r="F9" i="46"/>
  <c r="E9" i="46"/>
  <c r="R8" i="46"/>
  <c r="T8" i="46" s="1"/>
  <c r="H8" i="46"/>
  <c r="G8" i="46"/>
  <c r="F8" i="46"/>
  <c r="E8" i="46"/>
  <c r="R7" i="46"/>
  <c r="T7" i="46" s="1"/>
  <c r="H7" i="46"/>
  <c r="G7" i="46"/>
  <c r="F7" i="46"/>
  <c r="E7" i="46"/>
  <c r="R6" i="46"/>
  <c r="T6" i="46" s="1"/>
  <c r="H6" i="46"/>
  <c r="G6" i="46"/>
  <c r="F6" i="46"/>
  <c r="E6" i="46"/>
  <c r="R5" i="46"/>
  <c r="T5" i="46" s="1"/>
  <c r="H5" i="46"/>
  <c r="G5" i="46"/>
  <c r="F5" i="46"/>
  <c r="E5" i="46"/>
  <c r="R4" i="46"/>
  <c r="T4" i="46" s="1"/>
  <c r="H4" i="46"/>
  <c r="G4" i="46"/>
  <c r="F4" i="46"/>
  <c r="E4" i="46"/>
  <c r="BY56" i="17"/>
  <c r="BX56" i="17"/>
  <c r="BW56" i="17"/>
  <c r="BV56" i="17"/>
  <c r="BU56" i="17"/>
  <c r="BT56" i="17"/>
  <c r="BS56" i="17"/>
  <c r="BR56" i="17"/>
  <c r="BQ56" i="17"/>
  <c r="BP56" i="17"/>
  <c r="BO56" i="17"/>
  <c r="A56" i="17"/>
  <c r="BY55" i="17"/>
  <c r="BX55" i="17"/>
  <c r="BW55" i="17"/>
  <c r="BV55" i="17"/>
  <c r="BU55" i="17"/>
  <c r="BT55" i="17"/>
  <c r="BS55" i="17"/>
  <c r="BR55" i="17"/>
  <c r="BQ55" i="17"/>
  <c r="BP55" i="17"/>
  <c r="BO55" i="17"/>
  <c r="A55" i="17"/>
  <c r="BY54" i="17"/>
  <c r="BX54" i="17"/>
  <c r="BW54" i="17"/>
  <c r="BV54" i="17"/>
  <c r="BU54" i="17"/>
  <c r="BT54" i="17"/>
  <c r="BS54" i="17"/>
  <c r="BR54" i="17"/>
  <c r="BQ54" i="17"/>
  <c r="BP54" i="17"/>
  <c r="BO54" i="17"/>
  <c r="A54" i="17"/>
  <c r="BY53" i="17"/>
  <c r="BX53" i="17"/>
  <c r="BW53" i="17"/>
  <c r="BV53" i="17"/>
  <c r="BU53" i="17"/>
  <c r="BT53" i="17"/>
  <c r="BS53" i="17"/>
  <c r="BR53" i="17"/>
  <c r="BQ53" i="17"/>
  <c r="BP53" i="17"/>
  <c r="BO53" i="17"/>
  <c r="A53" i="17"/>
  <c r="BY52" i="17"/>
  <c r="BX52" i="17"/>
  <c r="BW52" i="17"/>
  <c r="BV52" i="17"/>
  <c r="BU52" i="17"/>
  <c r="BT52" i="17"/>
  <c r="BS52" i="17"/>
  <c r="BR52" i="17"/>
  <c r="BQ52" i="17"/>
  <c r="BP52" i="17"/>
  <c r="BO52" i="17"/>
  <c r="A52" i="17"/>
  <c r="BY51" i="17"/>
  <c r="BX51" i="17"/>
  <c r="BW51" i="17"/>
  <c r="BV51" i="17"/>
  <c r="BU51" i="17"/>
  <c r="BT51" i="17"/>
  <c r="BS51" i="17"/>
  <c r="BR51" i="17"/>
  <c r="BQ51" i="17"/>
  <c r="BP51" i="17"/>
  <c r="BO51" i="17"/>
  <c r="A51" i="17"/>
  <c r="BY50" i="17"/>
  <c r="BX50" i="17"/>
  <c r="BW50" i="17"/>
  <c r="BV50" i="17"/>
  <c r="BU50" i="17"/>
  <c r="BT50" i="17"/>
  <c r="BS50" i="17"/>
  <c r="BR50" i="17"/>
  <c r="BQ50" i="17"/>
  <c r="BP50" i="17"/>
  <c r="BO50" i="17"/>
  <c r="A50" i="17"/>
  <c r="FL49" i="17"/>
  <c r="FJ49" i="17"/>
  <c r="FJ50" i="17" s="1"/>
  <c r="FG49" i="17"/>
  <c r="FF49" i="17"/>
  <c r="FE49" i="17"/>
  <c r="FD49" i="17"/>
  <c r="FC49" i="17"/>
  <c r="FB49" i="17"/>
  <c r="FA49" i="17"/>
  <c r="EZ49" i="17"/>
  <c r="EW49" i="17"/>
  <c r="EU49" i="17"/>
  <c r="EU50" i="17" s="1"/>
  <c r="ET49" i="17"/>
  <c r="EM49" i="17"/>
  <c r="EK49" i="17"/>
  <c r="EK50" i="17" s="1"/>
  <c r="EJ49" i="17"/>
  <c r="DZ49" i="17"/>
  <c r="DX49" i="17"/>
  <c r="DX50" i="17" s="1"/>
  <c r="DW49" i="17"/>
  <c r="DS49" i="17"/>
  <c r="DR49" i="17"/>
  <c r="DQ49" i="17"/>
  <c r="DP49" i="17"/>
  <c r="DO49" i="17"/>
  <c r="DN49" i="17"/>
  <c r="DM49" i="17"/>
  <c r="DB49" i="17"/>
  <c r="CZ49" i="17"/>
  <c r="CY49" i="17"/>
  <c r="CD49" i="17"/>
  <c r="CB49" i="17"/>
  <c r="BY49" i="17"/>
  <c r="BX49" i="17"/>
  <c r="BN49" i="17"/>
  <c r="BM49" i="17"/>
  <c r="BL49" i="17"/>
  <c r="BK49" i="17"/>
  <c r="BJ49" i="17"/>
  <c r="BI49" i="17"/>
  <c r="BU49" i="17" s="1"/>
  <c r="BF49" i="17"/>
  <c r="BD49" i="17"/>
  <c r="BC49" i="17"/>
  <c r="FL48" i="17"/>
  <c r="FG48" i="17"/>
  <c r="FK48" i="17" s="1"/>
  <c r="FF48" i="17"/>
  <c r="FE48" i="17"/>
  <c r="FD48" i="17"/>
  <c r="FC48" i="17"/>
  <c r="FB48" i="17"/>
  <c r="FA48" i="17"/>
  <c r="EZ48" i="17"/>
  <c r="EW48" i="17"/>
  <c r="EV48" i="17"/>
  <c r="ET48" i="17"/>
  <c r="EM48" i="17"/>
  <c r="EL48" i="17"/>
  <c r="EJ48" i="17"/>
  <c r="DZ48" i="17"/>
  <c r="DY48" i="17"/>
  <c r="DW48" i="17"/>
  <c r="DS48" i="17"/>
  <c r="DR48" i="17"/>
  <c r="DQ48" i="17"/>
  <c r="DP48" i="17"/>
  <c r="DO48" i="17"/>
  <c r="DN48" i="17"/>
  <c r="DM48" i="17"/>
  <c r="DB48" i="17"/>
  <c r="CY48" i="17"/>
  <c r="DA48" i="17" s="1"/>
  <c r="CD48" i="17"/>
  <c r="BY48" i="17"/>
  <c r="BX48" i="17"/>
  <c r="BN48" i="17"/>
  <c r="BM48" i="17"/>
  <c r="BL48" i="17"/>
  <c r="BK48" i="17"/>
  <c r="BJ48" i="17"/>
  <c r="BI48" i="17"/>
  <c r="BT48" i="17" s="1"/>
  <c r="BF48" i="17"/>
  <c r="BC48" i="17"/>
  <c r="BE48" i="17" s="1"/>
  <c r="FL47" i="17"/>
  <c r="FG47" i="17"/>
  <c r="FK47" i="17" s="1"/>
  <c r="FF47" i="17"/>
  <c r="FE47" i="17"/>
  <c r="FD47" i="17"/>
  <c r="FC47" i="17"/>
  <c r="FB47" i="17"/>
  <c r="FA47" i="17"/>
  <c r="EZ47" i="17"/>
  <c r="EW47" i="17"/>
  <c r="EV47" i="17"/>
  <c r="ET47" i="17"/>
  <c r="EM47" i="17"/>
  <c r="EL47" i="17"/>
  <c r="EJ47" i="17"/>
  <c r="DZ47" i="17"/>
  <c r="DY47" i="17"/>
  <c r="DW47" i="17"/>
  <c r="DS47" i="17"/>
  <c r="DR47" i="17"/>
  <c r="DQ47" i="17"/>
  <c r="DP47" i="17"/>
  <c r="DO47" i="17"/>
  <c r="DN47" i="17"/>
  <c r="DM47" i="17"/>
  <c r="DB47" i="17"/>
  <c r="CY47" i="17"/>
  <c r="DA47" i="17" s="1"/>
  <c r="CD47" i="17"/>
  <c r="BY47" i="17"/>
  <c r="BX47" i="17"/>
  <c r="BN47" i="17"/>
  <c r="BM47" i="17"/>
  <c r="BL47" i="17"/>
  <c r="BK47" i="17"/>
  <c r="BJ47" i="17"/>
  <c r="BI47" i="17"/>
  <c r="BU47" i="17" s="1"/>
  <c r="BF47" i="17"/>
  <c r="BC47" i="17"/>
  <c r="FL46" i="17"/>
  <c r="FG46" i="17"/>
  <c r="FK46" i="17" s="1"/>
  <c r="FF46" i="17"/>
  <c r="FE46" i="17"/>
  <c r="FD46" i="17"/>
  <c r="FC46" i="17"/>
  <c r="FB46" i="17"/>
  <c r="FA46" i="17"/>
  <c r="EZ46" i="17"/>
  <c r="EW46" i="17"/>
  <c r="EV46" i="17"/>
  <c r="ET46" i="17"/>
  <c r="EM46" i="17"/>
  <c r="EL46" i="17"/>
  <c r="EJ46" i="17"/>
  <c r="DZ46" i="17"/>
  <c r="DY46" i="17"/>
  <c r="DE46" i="17"/>
  <c r="DM46" i="17" s="1"/>
  <c r="DB46" i="17"/>
  <c r="CY46" i="17"/>
  <c r="DA46" i="17" s="1"/>
  <c r="CD46" i="17"/>
  <c r="BY46" i="17"/>
  <c r="BX46" i="17"/>
  <c r="BN46" i="17"/>
  <c r="BM46" i="17"/>
  <c r="BL46" i="17"/>
  <c r="BK46" i="17"/>
  <c r="BJ46" i="17"/>
  <c r="BI46" i="17"/>
  <c r="BQ46" i="17" s="1"/>
  <c r="BF46" i="17"/>
  <c r="BC46" i="17"/>
  <c r="BE46" i="17" s="1"/>
  <c r="FL45" i="17"/>
  <c r="FG45" i="17"/>
  <c r="FK45" i="17" s="1"/>
  <c r="FF45" i="17"/>
  <c r="FE45" i="17"/>
  <c r="FD45" i="17"/>
  <c r="FC45" i="17"/>
  <c r="FB45" i="17"/>
  <c r="FA45" i="17"/>
  <c r="EZ45" i="17"/>
  <c r="EW45" i="17"/>
  <c r="ET45" i="17"/>
  <c r="EV45" i="17" s="1"/>
  <c r="EM45" i="17"/>
  <c r="EL45" i="17"/>
  <c r="EJ45" i="17"/>
  <c r="DZ45" i="17"/>
  <c r="DJ45" i="17"/>
  <c r="DY45" i="17" s="1"/>
  <c r="DI45" i="17"/>
  <c r="DH45" i="17"/>
  <c r="DG45" i="17"/>
  <c r="DF45" i="17"/>
  <c r="DE45" i="17"/>
  <c r="DR45" i="17" s="1"/>
  <c r="DB45" i="17"/>
  <c r="CY45" i="17"/>
  <c r="DA45" i="17" s="1"/>
  <c r="CD45" i="17"/>
  <c r="BY45" i="17"/>
  <c r="BX45" i="17"/>
  <c r="BN45" i="17"/>
  <c r="BM45" i="17"/>
  <c r="BL45" i="17"/>
  <c r="BK45" i="17"/>
  <c r="BJ45" i="17"/>
  <c r="BI45" i="17"/>
  <c r="BW45" i="17" s="1"/>
  <c r="BF45" i="17"/>
  <c r="BC45" i="17"/>
  <c r="FL44" i="17"/>
  <c r="FG44" i="17"/>
  <c r="FK44" i="17" s="1"/>
  <c r="FF44" i="17"/>
  <c r="FE44" i="17"/>
  <c r="FD44" i="17"/>
  <c r="FC44" i="17"/>
  <c r="FB44" i="17"/>
  <c r="FA44" i="17"/>
  <c r="EZ44" i="17"/>
  <c r="EW44" i="17"/>
  <c r="ET44" i="17"/>
  <c r="EM44" i="17"/>
  <c r="EL44" i="17"/>
  <c r="EJ44" i="17"/>
  <c r="DZ44" i="17"/>
  <c r="DJ44" i="17"/>
  <c r="DY44" i="17" s="1"/>
  <c r="DI44" i="17"/>
  <c r="DH44" i="17"/>
  <c r="DG44" i="17"/>
  <c r="DF44" i="17"/>
  <c r="DE44" i="17"/>
  <c r="DB44" i="17"/>
  <c r="CY44" i="17"/>
  <c r="DA44" i="17" s="1"/>
  <c r="CD44" i="17"/>
  <c r="BY44" i="17"/>
  <c r="BX44" i="17"/>
  <c r="BN44" i="17"/>
  <c r="BM44" i="17"/>
  <c r="BL44" i="17"/>
  <c r="BK44" i="17"/>
  <c r="BJ44" i="17"/>
  <c r="BI44" i="17"/>
  <c r="BU44" i="17" s="1"/>
  <c r="BF44" i="17"/>
  <c r="BC44" i="17"/>
  <c r="BE44" i="17" s="1"/>
  <c r="FL43" i="17"/>
  <c r="FG43" i="17"/>
  <c r="FK43" i="17" s="1"/>
  <c r="FF43" i="17"/>
  <c r="FE43" i="17"/>
  <c r="FD43" i="17"/>
  <c r="FC43" i="17"/>
  <c r="FB43" i="17"/>
  <c r="FA43" i="17"/>
  <c r="EZ43" i="17"/>
  <c r="EW43" i="17"/>
  <c r="ET43" i="17"/>
  <c r="EV43" i="17" s="1"/>
  <c r="EM43" i="17"/>
  <c r="EJ43" i="17"/>
  <c r="EL43" i="17" s="1"/>
  <c r="DZ43" i="17"/>
  <c r="DJ43" i="17"/>
  <c r="DY43" i="17" s="1"/>
  <c r="DI43" i="17"/>
  <c r="DH43" i="17"/>
  <c r="DG43" i="17"/>
  <c r="DF43" i="17"/>
  <c r="DE43" i="17"/>
  <c r="DR43" i="17" s="1"/>
  <c r="DB43" i="17"/>
  <c r="CY43" i="17"/>
  <c r="CD43" i="17"/>
  <c r="BX43" i="17"/>
  <c r="BN43" i="17"/>
  <c r="BM43" i="17"/>
  <c r="BL43" i="17"/>
  <c r="BK43" i="17"/>
  <c r="BJ43" i="17"/>
  <c r="BI43" i="17"/>
  <c r="BV43" i="17" s="1"/>
  <c r="BF43" i="17"/>
  <c r="BC43" i="17"/>
  <c r="BE43" i="17" s="1"/>
  <c r="FL42" i="17"/>
  <c r="FG42" i="17"/>
  <c r="FK42" i="17" s="1"/>
  <c r="FF42" i="17"/>
  <c r="FE42" i="17"/>
  <c r="FD42" i="17"/>
  <c r="FC42" i="17"/>
  <c r="FB42" i="17"/>
  <c r="FA42" i="17"/>
  <c r="EZ42" i="17"/>
  <c r="EW42" i="17"/>
  <c r="ET42" i="17"/>
  <c r="EV42" i="17" s="1"/>
  <c r="EM42" i="17"/>
  <c r="EJ42" i="17"/>
  <c r="DZ42" i="17"/>
  <c r="DJ42" i="17"/>
  <c r="DY42" i="17" s="1"/>
  <c r="DI42" i="17"/>
  <c r="DH42" i="17"/>
  <c r="DG42" i="17"/>
  <c r="DF42" i="17"/>
  <c r="DE42" i="17"/>
  <c r="DS42" i="17" s="1"/>
  <c r="DB42" i="17"/>
  <c r="CY42" i="17"/>
  <c r="DA42" i="17" s="1"/>
  <c r="CD42" i="17"/>
  <c r="BY42" i="17"/>
  <c r="BX42" i="17"/>
  <c r="BN42" i="17"/>
  <c r="BM42" i="17"/>
  <c r="BL42" i="17"/>
  <c r="BK42" i="17"/>
  <c r="BJ42" i="17"/>
  <c r="BI42" i="17"/>
  <c r="BT42" i="17" s="1"/>
  <c r="BF42" i="17"/>
  <c r="BC42" i="17"/>
  <c r="FL41" i="17"/>
  <c r="FG41" i="17"/>
  <c r="FK41" i="17" s="1"/>
  <c r="FF41" i="17"/>
  <c r="FE41" i="17"/>
  <c r="FD41" i="17"/>
  <c r="FC41" i="17"/>
  <c r="FB41" i="17"/>
  <c r="FA41" i="17"/>
  <c r="EZ41" i="17"/>
  <c r="EW41" i="17"/>
  <c r="ET41" i="17"/>
  <c r="EM41" i="17"/>
  <c r="EH41" i="17"/>
  <c r="EG41" i="17"/>
  <c r="EF41" i="17"/>
  <c r="EE41" i="17"/>
  <c r="ED41" i="17"/>
  <c r="EC41" i="17"/>
  <c r="DZ41" i="17"/>
  <c r="DW41" i="17"/>
  <c r="DS41" i="17"/>
  <c r="DR41" i="17"/>
  <c r="DQ41" i="17"/>
  <c r="DP41" i="17"/>
  <c r="DO41" i="17"/>
  <c r="DN41" i="17"/>
  <c r="DM41" i="17"/>
  <c r="DJ41" i="17"/>
  <c r="DI41" i="17"/>
  <c r="DB41" i="17"/>
  <c r="CY41" i="17"/>
  <c r="DA41" i="17" s="1"/>
  <c r="CD41" i="17"/>
  <c r="BY41" i="17"/>
  <c r="BX41" i="17"/>
  <c r="BN41" i="17"/>
  <c r="BM41" i="17"/>
  <c r="BL41" i="17"/>
  <c r="BK41" i="17"/>
  <c r="BJ41" i="17"/>
  <c r="BI41" i="17"/>
  <c r="BT41" i="17" s="1"/>
  <c r="BF41" i="17"/>
  <c r="BC41" i="17"/>
  <c r="FL40" i="17"/>
  <c r="FG40" i="17"/>
  <c r="FK40" i="17" s="1"/>
  <c r="FF40" i="17"/>
  <c r="FE40" i="17"/>
  <c r="FD40" i="17"/>
  <c r="FC40" i="17"/>
  <c r="FB40" i="17"/>
  <c r="FA40" i="17"/>
  <c r="EZ40" i="17"/>
  <c r="EW40" i="17"/>
  <c r="ET40" i="17"/>
  <c r="EM40" i="17"/>
  <c r="EJ40" i="17"/>
  <c r="DZ40" i="17"/>
  <c r="DW40" i="17"/>
  <c r="DY40" i="17" s="1"/>
  <c r="DS40" i="17"/>
  <c r="DR40" i="17"/>
  <c r="DQ40" i="17"/>
  <c r="DP40" i="17"/>
  <c r="DO40" i="17"/>
  <c r="DN40" i="17"/>
  <c r="DM40" i="17"/>
  <c r="DJ40" i="17"/>
  <c r="DI40" i="17"/>
  <c r="DB40" i="17"/>
  <c r="CY40" i="17"/>
  <c r="CD40" i="17"/>
  <c r="BY40" i="17"/>
  <c r="BX40" i="17"/>
  <c r="BN40" i="17"/>
  <c r="BM40" i="17"/>
  <c r="BL40" i="17"/>
  <c r="BK40" i="17"/>
  <c r="BJ40" i="17"/>
  <c r="BI40" i="17"/>
  <c r="BF40" i="17"/>
  <c r="BC40" i="17"/>
  <c r="BE40" i="17" s="1"/>
  <c r="FL38" i="17"/>
  <c r="FG38" i="17"/>
  <c r="FK38" i="17" s="1"/>
  <c r="FF38" i="17"/>
  <c r="FE38" i="17"/>
  <c r="FD38" i="17"/>
  <c r="FC38" i="17"/>
  <c r="FB38" i="17"/>
  <c r="FA38" i="17"/>
  <c r="EZ38" i="17"/>
  <c r="EW38" i="17"/>
  <c r="ET38" i="17"/>
  <c r="EV38" i="17" s="1"/>
  <c r="EM38" i="17"/>
  <c r="EH38" i="17"/>
  <c r="EG38" i="17"/>
  <c r="EF38" i="17"/>
  <c r="EE38" i="17"/>
  <c r="ED38" i="17"/>
  <c r="EC38" i="17"/>
  <c r="DZ38" i="17"/>
  <c r="DW38" i="17"/>
  <c r="DY38" i="17" s="1"/>
  <c r="DS38" i="17"/>
  <c r="DR38" i="17"/>
  <c r="DQ38" i="17"/>
  <c r="DP38" i="17"/>
  <c r="DO38" i="17"/>
  <c r="DN38" i="17"/>
  <c r="DM38" i="17"/>
  <c r="DL38" i="17"/>
  <c r="DJ38" i="17"/>
  <c r="DI38" i="17"/>
  <c r="DB38" i="17"/>
  <c r="CY38" i="17"/>
  <c r="CR38" i="17"/>
  <c r="CQ38" i="17"/>
  <c r="CP38" i="17"/>
  <c r="CO38" i="17"/>
  <c r="CN38" i="17"/>
  <c r="CD38" i="17"/>
  <c r="BY38" i="17"/>
  <c r="BX38" i="17"/>
  <c r="BN38" i="17"/>
  <c r="BM38" i="17"/>
  <c r="BL38" i="17"/>
  <c r="BK38" i="17"/>
  <c r="BJ38" i="17"/>
  <c r="BI38" i="17"/>
  <c r="BF38" i="17"/>
  <c r="BC38" i="17"/>
  <c r="AV38" i="17"/>
  <c r="AU38" i="17"/>
  <c r="FL37" i="17"/>
  <c r="FG37" i="17"/>
  <c r="FK37" i="17" s="1"/>
  <c r="FF37" i="17"/>
  <c r="FE37" i="17"/>
  <c r="FD37" i="17"/>
  <c r="FC37" i="17"/>
  <c r="FB37" i="17"/>
  <c r="FA37" i="17"/>
  <c r="EZ37" i="17"/>
  <c r="EW37" i="17"/>
  <c r="ET37" i="17"/>
  <c r="EM37" i="17"/>
  <c r="EJ37" i="17"/>
  <c r="EL37" i="17" s="1"/>
  <c r="DZ37" i="17"/>
  <c r="DY37" i="17"/>
  <c r="DW37" i="17"/>
  <c r="DS37" i="17"/>
  <c r="DR37" i="17"/>
  <c r="DQ37" i="17"/>
  <c r="DP37" i="17"/>
  <c r="DO37" i="17"/>
  <c r="DN37" i="17"/>
  <c r="DM37" i="17"/>
  <c r="DL37" i="17"/>
  <c r="DK37" i="17"/>
  <c r="DB37" i="17"/>
  <c r="CY37" i="17"/>
  <c r="CU37" i="17"/>
  <c r="CT37" i="17"/>
  <c r="CS37" i="17"/>
  <c r="CR37" i="17"/>
  <c r="CQ37" i="17"/>
  <c r="CP37" i="17"/>
  <c r="CO37" i="17"/>
  <c r="CN37" i="17"/>
  <c r="CM37" i="17"/>
  <c r="CD37" i="17"/>
  <c r="BY37" i="17"/>
  <c r="BX37" i="17"/>
  <c r="BN37" i="17"/>
  <c r="BM37" i="17"/>
  <c r="BL37" i="17"/>
  <c r="BK37" i="17"/>
  <c r="BJ37" i="17"/>
  <c r="BI37" i="17"/>
  <c r="BW37" i="17" s="1"/>
  <c r="BF37" i="17"/>
  <c r="BC37" i="17"/>
  <c r="AV37" i="17"/>
  <c r="AU37" i="17"/>
  <c r="FL36" i="17"/>
  <c r="FK36" i="17"/>
  <c r="FI36" i="17"/>
  <c r="EW36" i="17"/>
  <c r="ET36" i="17"/>
  <c r="EM36" i="17"/>
  <c r="EJ36" i="17"/>
  <c r="DZ36" i="17"/>
  <c r="DW36" i="17"/>
  <c r="DY36" i="17" s="1"/>
  <c r="DS36" i="17"/>
  <c r="DR36" i="17"/>
  <c r="DQ36" i="17"/>
  <c r="DP36" i="17"/>
  <c r="DO36" i="17"/>
  <c r="DN36" i="17"/>
  <c r="DM36" i="17"/>
  <c r="DL36" i="17"/>
  <c r="DK36" i="17"/>
  <c r="DJ36" i="17"/>
  <c r="DB36" i="17"/>
  <c r="CY36" i="17"/>
  <c r="CU36" i="17"/>
  <c r="CT36" i="17"/>
  <c r="CS36" i="17"/>
  <c r="CR36" i="17"/>
  <c r="CQ36" i="17"/>
  <c r="CP36" i="17"/>
  <c r="CO36" i="17"/>
  <c r="CN36" i="17"/>
  <c r="CM36" i="17"/>
  <c r="CD36" i="17"/>
  <c r="BY36" i="17"/>
  <c r="BX36" i="17"/>
  <c r="BN36" i="17"/>
  <c r="BM36" i="17"/>
  <c r="BL36" i="17"/>
  <c r="BK36" i="17"/>
  <c r="BJ36" i="17"/>
  <c r="BI36" i="17"/>
  <c r="BU36" i="17" s="1"/>
  <c r="BF36" i="17"/>
  <c r="BC36" i="17"/>
  <c r="AV36" i="17"/>
  <c r="AU36" i="17"/>
  <c r="FL33" i="17"/>
  <c r="FK33" i="17"/>
  <c r="FI33" i="17"/>
  <c r="EW33" i="17"/>
  <c r="ET33" i="17"/>
  <c r="EV33" i="17" s="1"/>
  <c r="EM33" i="17"/>
  <c r="EJ33" i="17"/>
  <c r="DZ33" i="17"/>
  <c r="DW33" i="17"/>
  <c r="DS33" i="17"/>
  <c r="DR33" i="17"/>
  <c r="DQ33" i="17"/>
  <c r="DP33" i="17"/>
  <c r="DO33" i="17"/>
  <c r="DN33" i="17"/>
  <c r="DM33" i="17"/>
  <c r="DL33" i="17"/>
  <c r="DK33" i="17"/>
  <c r="DJ33" i="17"/>
  <c r="DB33" i="17"/>
  <c r="CY33" i="17"/>
  <c r="CU33" i="17"/>
  <c r="CT33" i="17"/>
  <c r="CS33" i="17"/>
  <c r="CR33" i="17"/>
  <c r="CQ33" i="17"/>
  <c r="CP33" i="17"/>
  <c r="CO33" i="17"/>
  <c r="CN33" i="17"/>
  <c r="CM33" i="17"/>
  <c r="CD33" i="17"/>
  <c r="BY33" i="17"/>
  <c r="BX33" i="17"/>
  <c r="BN33" i="17"/>
  <c r="BM33" i="17"/>
  <c r="BL33" i="17"/>
  <c r="BK33" i="17"/>
  <c r="BJ33" i="17"/>
  <c r="BI33" i="17"/>
  <c r="BW33" i="17" s="1"/>
  <c r="BF33" i="17"/>
  <c r="BC33" i="17"/>
  <c r="AV33" i="17"/>
  <c r="AU33" i="17"/>
  <c r="FL32" i="17"/>
  <c r="FK32" i="17"/>
  <c r="FI32" i="17"/>
  <c r="EW32" i="17"/>
  <c r="ET32" i="17"/>
  <c r="EM32" i="17"/>
  <c r="EJ32" i="17"/>
  <c r="EL32" i="17" s="1"/>
  <c r="DZ32" i="17"/>
  <c r="DW32" i="17"/>
  <c r="DY32" i="17" s="1"/>
  <c r="DS32" i="17"/>
  <c r="DR32" i="17"/>
  <c r="DQ32" i="17"/>
  <c r="DP32" i="17"/>
  <c r="DO32" i="17"/>
  <c r="DN32" i="17"/>
  <c r="DM32" i="17"/>
  <c r="DL32" i="17"/>
  <c r="DK32" i="17"/>
  <c r="DJ32" i="17"/>
  <c r="DB32" i="17"/>
  <c r="CY32" i="17"/>
  <c r="DA32" i="17" s="1"/>
  <c r="CU32" i="17"/>
  <c r="CT32" i="17"/>
  <c r="CS32" i="17"/>
  <c r="CR32" i="17"/>
  <c r="CQ32" i="17"/>
  <c r="CP32" i="17"/>
  <c r="CO32" i="17"/>
  <c r="CN32" i="17"/>
  <c r="CM32" i="17"/>
  <c r="CD32" i="17"/>
  <c r="BY32" i="17"/>
  <c r="BX32" i="17"/>
  <c r="BN32" i="17"/>
  <c r="BM32" i="17"/>
  <c r="BL32" i="17"/>
  <c r="BK32" i="17"/>
  <c r="BJ32" i="17"/>
  <c r="BI32" i="17"/>
  <c r="BU32" i="17" s="1"/>
  <c r="BF32" i="17"/>
  <c r="BC32" i="17"/>
  <c r="BE32" i="17" s="1"/>
  <c r="AV32" i="17"/>
  <c r="AU32" i="17"/>
  <c r="FL31" i="17"/>
  <c r="FK31" i="17"/>
  <c r="FI31" i="17"/>
  <c r="EW31" i="17"/>
  <c r="ET31" i="17"/>
  <c r="EV31" i="17" s="1"/>
  <c r="EM31" i="17"/>
  <c r="EJ31" i="17"/>
  <c r="DZ31" i="17"/>
  <c r="DW31" i="17"/>
  <c r="DS31" i="17"/>
  <c r="DR31" i="17"/>
  <c r="DQ31" i="17"/>
  <c r="DP31" i="17"/>
  <c r="DO31" i="17"/>
  <c r="DN31" i="17"/>
  <c r="DM31" i="17"/>
  <c r="DL31" i="17"/>
  <c r="DK31" i="17"/>
  <c r="DJ31" i="17"/>
  <c r="DB31" i="17"/>
  <c r="CY31" i="17"/>
  <c r="CU31" i="17"/>
  <c r="CT31" i="17"/>
  <c r="CS31" i="17"/>
  <c r="CR31" i="17"/>
  <c r="CQ31" i="17"/>
  <c r="CP31" i="17"/>
  <c r="CO31" i="17"/>
  <c r="CN31" i="17"/>
  <c r="CM31" i="17"/>
  <c r="CD31" i="17"/>
  <c r="BY31" i="17"/>
  <c r="BX31" i="17"/>
  <c r="BN31" i="17"/>
  <c r="BM31" i="17"/>
  <c r="BL31" i="17"/>
  <c r="BK31" i="17"/>
  <c r="BJ31" i="17"/>
  <c r="BI31" i="17"/>
  <c r="BW31" i="17" s="1"/>
  <c r="BF31" i="17"/>
  <c r="BC31" i="17"/>
  <c r="AV31" i="17"/>
  <c r="AU31" i="17"/>
  <c r="FL30" i="17"/>
  <c r="FG30" i="17"/>
  <c r="FK30" i="17" s="1"/>
  <c r="FF30" i="17"/>
  <c r="FE30" i="17"/>
  <c r="FD30" i="17"/>
  <c r="FC30" i="17"/>
  <c r="FB30" i="17"/>
  <c r="FA30" i="17"/>
  <c r="EZ30" i="17"/>
  <c r="EW30" i="17"/>
  <c r="ET30" i="17"/>
  <c r="EM30" i="17"/>
  <c r="EF30" i="17"/>
  <c r="EJ30" i="17" s="1"/>
  <c r="EL30" i="17" s="1"/>
  <c r="DZ30" i="17"/>
  <c r="DW30" i="17"/>
  <c r="DS30" i="17"/>
  <c r="DR30" i="17"/>
  <c r="DQ30" i="17"/>
  <c r="DP30" i="17"/>
  <c r="DO30" i="17"/>
  <c r="DN30" i="17"/>
  <c r="DM30" i="17"/>
  <c r="DL30" i="17"/>
  <c r="DK30" i="17"/>
  <c r="DJ30" i="17"/>
  <c r="DI30" i="17"/>
  <c r="DB30" i="17"/>
  <c r="CY30" i="17"/>
  <c r="CU30" i="17"/>
  <c r="CT30" i="17"/>
  <c r="CS30" i="17"/>
  <c r="CR30" i="17"/>
  <c r="CQ30" i="17"/>
  <c r="CP30" i="17"/>
  <c r="CO30" i="17"/>
  <c r="CN30" i="17"/>
  <c r="CM30" i="17"/>
  <c r="CD30" i="17"/>
  <c r="BY30" i="17"/>
  <c r="BX30" i="17"/>
  <c r="BN30" i="17"/>
  <c r="BM30" i="17"/>
  <c r="BL30" i="17"/>
  <c r="BK30" i="17"/>
  <c r="BJ30" i="17"/>
  <c r="BI30" i="17"/>
  <c r="BW30" i="17" s="1"/>
  <c r="BF30" i="17"/>
  <c r="BC30" i="17"/>
  <c r="AV30" i="17"/>
  <c r="AU30" i="17"/>
  <c r="FL29" i="17"/>
  <c r="FG29" i="17"/>
  <c r="FK29" i="17" s="1"/>
  <c r="FF29" i="17"/>
  <c r="FE29" i="17"/>
  <c r="FD29" i="17"/>
  <c r="FC29" i="17"/>
  <c r="FB29" i="17"/>
  <c r="FA29" i="17"/>
  <c r="EZ29" i="17"/>
  <c r="EW29" i="17"/>
  <c r="ET29" i="17"/>
  <c r="EV29" i="17" s="1"/>
  <c r="EM29" i="17"/>
  <c r="EF29" i="17"/>
  <c r="EJ29" i="17" s="1"/>
  <c r="EL29" i="17" s="1"/>
  <c r="DZ29" i="17"/>
  <c r="DW29" i="17"/>
  <c r="DS29" i="17"/>
  <c r="DR29" i="17"/>
  <c r="DQ29" i="17"/>
  <c r="DP29" i="17"/>
  <c r="DO29" i="17"/>
  <c r="DN29" i="17"/>
  <c r="DM29" i="17"/>
  <c r="DL29" i="17"/>
  <c r="DK29" i="17"/>
  <c r="DJ29" i="17"/>
  <c r="DI29" i="17"/>
  <c r="DB29" i="17"/>
  <c r="CY29" i="17"/>
  <c r="CU29" i="17"/>
  <c r="CT29" i="17"/>
  <c r="CS29" i="17"/>
  <c r="CR29" i="17"/>
  <c r="CQ29" i="17"/>
  <c r="CP29" i="17"/>
  <c r="CO29" i="17"/>
  <c r="CN29" i="17"/>
  <c r="CM29" i="17"/>
  <c r="CD29" i="17"/>
  <c r="BY29" i="17"/>
  <c r="BX29" i="17"/>
  <c r="BN29" i="17"/>
  <c r="BM29" i="17"/>
  <c r="BL29" i="17"/>
  <c r="BK29" i="17"/>
  <c r="BJ29" i="17"/>
  <c r="BI29" i="17"/>
  <c r="BW29" i="17" s="1"/>
  <c r="BF29" i="17"/>
  <c r="BC29" i="17"/>
  <c r="AV29" i="17"/>
  <c r="AU29" i="17"/>
  <c r="FL28" i="17"/>
  <c r="FG28" i="17"/>
  <c r="FK28" i="17" s="1"/>
  <c r="FF28" i="17"/>
  <c r="FE28" i="17"/>
  <c r="FD28" i="17"/>
  <c r="FC28" i="17"/>
  <c r="FB28" i="17"/>
  <c r="FA28" i="17"/>
  <c r="EZ28" i="17"/>
  <c r="EW28" i="17"/>
  <c r="ET28" i="17"/>
  <c r="EM28" i="17"/>
  <c r="EF28" i="17"/>
  <c r="EJ28" i="17" s="1"/>
  <c r="EL28" i="17" s="1"/>
  <c r="DZ28" i="17"/>
  <c r="DW28" i="17"/>
  <c r="DS28" i="17"/>
  <c r="DR28" i="17"/>
  <c r="DQ28" i="17"/>
  <c r="DP28" i="17"/>
  <c r="DO28" i="17"/>
  <c r="DN28" i="17"/>
  <c r="DM28" i="17"/>
  <c r="DL28" i="17"/>
  <c r="DK28" i="17"/>
  <c r="DJ28" i="17"/>
  <c r="DI28" i="17"/>
  <c r="DB28" i="17"/>
  <c r="CY28" i="17"/>
  <c r="CU28" i="17"/>
  <c r="CT28" i="17"/>
  <c r="CS28" i="17"/>
  <c r="CR28" i="17"/>
  <c r="CQ28" i="17"/>
  <c r="CP28" i="17"/>
  <c r="CO28" i="17"/>
  <c r="CN28" i="17"/>
  <c r="CM28" i="17"/>
  <c r="CD28" i="17"/>
  <c r="BY28" i="17"/>
  <c r="BX28" i="17"/>
  <c r="BN28" i="17"/>
  <c r="BM28" i="17"/>
  <c r="BL28" i="17"/>
  <c r="BK28" i="17"/>
  <c r="BJ28" i="17"/>
  <c r="BI28" i="17"/>
  <c r="BW28" i="17" s="1"/>
  <c r="BF28" i="17"/>
  <c r="BC28" i="17"/>
  <c r="AV28" i="17"/>
  <c r="AU28" i="17"/>
  <c r="FL27" i="17"/>
  <c r="FG27" i="17"/>
  <c r="FK27" i="17" s="1"/>
  <c r="FF27" i="17"/>
  <c r="FE27" i="17"/>
  <c r="FD27" i="17"/>
  <c r="FC27" i="17"/>
  <c r="FB27" i="17"/>
  <c r="FA27" i="17"/>
  <c r="EZ27" i="17"/>
  <c r="EW27" i="17"/>
  <c r="ET27" i="17"/>
  <c r="EV27" i="17" s="1"/>
  <c r="EM27" i="17"/>
  <c r="EF27" i="17"/>
  <c r="EJ27" i="17" s="1"/>
  <c r="EL27" i="17" s="1"/>
  <c r="DZ27" i="17"/>
  <c r="DW27" i="17"/>
  <c r="DS27" i="17"/>
  <c r="DR27" i="17"/>
  <c r="DQ27" i="17"/>
  <c r="DP27" i="17"/>
  <c r="DO27" i="17"/>
  <c r="DN27" i="17"/>
  <c r="DM27" i="17"/>
  <c r="DL27" i="17"/>
  <c r="DK27" i="17"/>
  <c r="DJ27" i="17"/>
  <c r="DI27" i="17"/>
  <c r="DB27" i="17"/>
  <c r="CY27" i="17"/>
  <c r="CU27" i="17"/>
  <c r="CT27" i="17"/>
  <c r="CS27" i="17"/>
  <c r="CR27" i="17"/>
  <c r="CQ27" i="17"/>
  <c r="CP27" i="17"/>
  <c r="CO27" i="17"/>
  <c r="CN27" i="17"/>
  <c r="CM27" i="17"/>
  <c r="CD27" i="17"/>
  <c r="BY27" i="17"/>
  <c r="BX27" i="17"/>
  <c r="BN27" i="17"/>
  <c r="BM27" i="17"/>
  <c r="BL27" i="17"/>
  <c r="BK27" i="17"/>
  <c r="BJ27" i="17"/>
  <c r="BI27" i="17"/>
  <c r="BW27" i="17" s="1"/>
  <c r="BF27" i="17"/>
  <c r="BC27" i="17"/>
  <c r="AV27" i="17"/>
  <c r="AU27" i="17"/>
  <c r="FL26" i="17"/>
  <c r="FG26" i="17"/>
  <c r="FK26" i="17" s="1"/>
  <c r="FF26" i="17"/>
  <c r="FE26" i="17"/>
  <c r="FD26" i="17"/>
  <c r="FC26" i="17"/>
  <c r="FB26" i="17"/>
  <c r="FA26" i="17"/>
  <c r="EZ26" i="17"/>
  <c r="EW26" i="17"/>
  <c r="ET26" i="17"/>
  <c r="EM26" i="17"/>
  <c r="EF26" i="17"/>
  <c r="EJ26" i="17" s="1"/>
  <c r="EL26" i="17" s="1"/>
  <c r="DZ26" i="17"/>
  <c r="DW26" i="17"/>
  <c r="DS26" i="17"/>
  <c r="DR26" i="17"/>
  <c r="DQ26" i="17"/>
  <c r="DP26" i="17"/>
  <c r="DO26" i="17"/>
  <c r="DN26" i="17"/>
  <c r="DM26" i="17"/>
  <c r="DL26" i="17"/>
  <c r="DK26" i="17"/>
  <c r="DJ26" i="17"/>
  <c r="DI26" i="17"/>
  <c r="DB26" i="17"/>
  <c r="CY26" i="17"/>
  <c r="CU26" i="17"/>
  <c r="CT26" i="17"/>
  <c r="CS26" i="17"/>
  <c r="CR26" i="17"/>
  <c r="CQ26" i="17"/>
  <c r="CP26" i="17"/>
  <c r="CO26" i="17"/>
  <c r="CN26" i="17"/>
  <c r="CM26" i="17"/>
  <c r="CD26" i="17"/>
  <c r="BY26" i="17"/>
  <c r="BX26" i="17"/>
  <c r="BN26" i="17"/>
  <c r="BM26" i="17"/>
  <c r="BL26" i="17"/>
  <c r="BK26" i="17"/>
  <c r="BJ26" i="17"/>
  <c r="BI26" i="17"/>
  <c r="BW26" i="17" s="1"/>
  <c r="BF26" i="17"/>
  <c r="BC26" i="17"/>
  <c r="AV26" i="17"/>
  <c r="AU26" i="17"/>
  <c r="FL25" i="17"/>
  <c r="FG25" i="17"/>
  <c r="FK25" i="17" s="1"/>
  <c r="FF25" i="17"/>
  <c r="FE25" i="17"/>
  <c r="FD25" i="17"/>
  <c r="FC25" i="17"/>
  <c r="FB25" i="17"/>
  <c r="FA25" i="17"/>
  <c r="EZ25" i="17"/>
  <c r="EW25" i="17"/>
  <c r="ET25" i="17"/>
  <c r="EM25" i="17"/>
  <c r="EF25" i="17"/>
  <c r="EJ25" i="17" s="1"/>
  <c r="DZ25" i="17"/>
  <c r="DW25" i="17"/>
  <c r="DS25" i="17"/>
  <c r="DR25" i="17"/>
  <c r="DQ25" i="17"/>
  <c r="DP25" i="17"/>
  <c r="DO25" i="17"/>
  <c r="DN25" i="17"/>
  <c r="DM25" i="17"/>
  <c r="DL25" i="17"/>
  <c r="DK25" i="17"/>
  <c r="DJ25" i="17"/>
  <c r="DI25" i="17"/>
  <c r="DB25" i="17"/>
  <c r="CY25" i="17"/>
  <c r="CU25" i="17"/>
  <c r="CT25" i="17"/>
  <c r="CS25" i="17"/>
  <c r="CR25" i="17"/>
  <c r="CQ25" i="17"/>
  <c r="CP25" i="17"/>
  <c r="CO25" i="17"/>
  <c r="CN25" i="17"/>
  <c r="CM25" i="17"/>
  <c r="CD25" i="17"/>
  <c r="BY25" i="17"/>
  <c r="BX25" i="17"/>
  <c r="BN25" i="17"/>
  <c r="BM25" i="17"/>
  <c r="BL25" i="17"/>
  <c r="BK25" i="17"/>
  <c r="BJ25" i="17"/>
  <c r="BI25" i="17"/>
  <c r="BQ25" i="17" s="1"/>
  <c r="BF25" i="17"/>
  <c r="BC25" i="17"/>
  <c r="AV25" i="17"/>
  <c r="AU25" i="17"/>
  <c r="FL24" i="17"/>
  <c r="FG24" i="17"/>
  <c r="FK24" i="17" s="1"/>
  <c r="FF24" i="17"/>
  <c r="FE24" i="17"/>
  <c r="FD24" i="17"/>
  <c r="FC24" i="17"/>
  <c r="FB24" i="17"/>
  <c r="FA24" i="17"/>
  <c r="EZ24" i="17"/>
  <c r="EW24" i="17"/>
  <c r="ET24" i="17"/>
  <c r="EM24" i="17"/>
  <c r="EF24" i="17"/>
  <c r="EJ24" i="17" s="1"/>
  <c r="EL24" i="17" s="1"/>
  <c r="DZ24" i="17"/>
  <c r="DW24" i="17"/>
  <c r="DS24" i="17"/>
  <c r="DR24" i="17"/>
  <c r="DQ24" i="17"/>
  <c r="DP24" i="17"/>
  <c r="DO24" i="17"/>
  <c r="DN24" i="17"/>
  <c r="DM24" i="17"/>
  <c r="DL24" i="17"/>
  <c r="DK24" i="17"/>
  <c r="DJ24" i="17"/>
  <c r="DI24" i="17"/>
  <c r="DB24" i="17"/>
  <c r="CY24" i="17"/>
  <c r="CU24" i="17"/>
  <c r="CT24" i="17"/>
  <c r="CS24" i="17"/>
  <c r="CR24" i="17"/>
  <c r="CQ24" i="17"/>
  <c r="CP24" i="17"/>
  <c r="CO24" i="17"/>
  <c r="CN24" i="17"/>
  <c r="CM24" i="17"/>
  <c r="CD24" i="17"/>
  <c r="BY24" i="17"/>
  <c r="BX24" i="17"/>
  <c r="BN24" i="17"/>
  <c r="BM24" i="17"/>
  <c r="BL24" i="17"/>
  <c r="BK24" i="17"/>
  <c r="BJ24" i="17"/>
  <c r="BI24" i="17"/>
  <c r="BW24" i="17" s="1"/>
  <c r="BF24" i="17"/>
  <c r="BC24" i="17"/>
  <c r="AV24" i="17"/>
  <c r="AU24" i="17"/>
  <c r="FL23" i="17"/>
  <c r="FG23" i="17"/>
  <c r="FK23" i="17" s="1"/>
  <c r="FF23" i="17"/>
  <c r="FE23" i="17"/>
  <c r="FD23" i="17"/>
  <c r="FC23" i="17"/>
  <c r="FB23" i="17"/>
  <c r="FA23" i="17"/>
  <c r="EZ23" i="17"/>
  <c r="EW23" i="17"/>
  <c r="ET23" i="17"/>
  <c r="EM23" i="17"/>
  <c r="EH23" i="17"/>
  <c r="EG23" i="17"/>
  <c r="EF23" i="17"/>
  <c r="EE23" i="17"/>
  <c r="ED23" i="17"/>
  <c r="EC23" i="17"/>
  <c r="DZ23" i="17"/>
  <c r="DW23" i="17"/>
  <c r="DY23" i="17" s="1"/>
  <c r="DS23" i="17"/>
  <c r="DR23" i="17"/>
  <c r="DQ23" i="17"/>
  <c r="DP23" i="17"/>
  <c r="DO23" i="17"/>
  <c r="DN23" i="17"/>
  <c r="DM23" i="17"/>
  <c r="DL23" i="17"/>
  <c r="DK23" i="17"/>
  <c r="DJ23" i="17"/>
  <c r="DI23" i="17"/>
  <c r="DB23" i="17"/>
  <c r="CY23" i="17"/>
  <c r="DA23" i="17" s="1"/>
  <c r="CU23" i="17"/>
  <c r="CT23" i="17"/>
  <c r="CS23" i="17"/>
  <c r="CR23" i="17"/>
  <c r="CQ23" i="17"/>
  <c r="CP23" i="17"/>
  <c r="CO23" i="17"/>
  <c r="CN23" i="17"/>
  <c r="CM23" i="17"/>
  <c r="CD23" i="17"/>
  <c r="BY23" i="17"/>
  <c r="BX23" i="17"/>
  <c r="BN23" i="17"/>
  <c r="BM23" i="17"/>
  <c r="BL23" i="17"/>
  <c r="BK23" i="17"/>
  <c r="BJ23" i="17"/>
  <c r="BI23" i="17"/>
  <c r="BU23" i="17" s="1"/>
  <c r="BF23" i="17"/>
  <c r="BC23" i="17"/>
  <c r="AV23" i="17"/>
  <c r="AU23" i="17"/>
  <c r="FL22" i="17"/>
  <c r="FG22" i="17"/>
  <c r="FK22" i="17" s="1"/>
  <c r="FF22" i="17"/>
  <c r="FE22" i="17"/>
  <c r="FD22" i="17"/>
  <c r="FC22" i="17"/>
  <c r="FB22" i="17"/>
  <c r="FA22" i="17"/>
  <c r="EZ22" i="17"/>
  <c r="EW22" i="17"/>
  <c r="ET22" i="17"/>
  <c r="EV22" i="17" s="1"/>
  <c r="EM22" i="17"/>
  <c r="EH22" i="17"/>
  <c r="EG22" i="17"/>
  <c r="EF22" i="17"/>
  <c r="EE22" i="17"/>
  <c r="ED22" i="17"/>
  <c r="EC22" i="17"/>
  <c r="DZ22" i="17"/>
  <c r="DW22" i="17"/>
  <c r="DY22" i="17" s="1"/>
  <c r="DS22" i="17"/>
  <c r="DR22" i="17"/>
  <c r="DQ22" i="17"/>
  <c r="DP22" i="17"/>
  <c r="DO22" i="17"/>
  <c r="DN22" i="17"/>
  <c r="DM22" i="17"/>
  <c r="DL22" i="17"/>
  <c r="DK22" i="17"/>
  <c r="DJ22" i="17"/>
  <c r="DI22" i="17"/>
  <c r="DB22" i="17"/>
  <c r="CY22" i="17"/>
  <c r="DA22" i="17" s="1"/>
  <c r="CU22" i="17"/>
  <c r="CT22" i="17"/>
  <c r="CS22" i="17"/>
  <c r="CR22" i="17"/>
  <c r="CQ22" i="17"/>
  <c r="CP22" i="17"/>
  <c r="CO22" i="17"/>
  <c r="CN22" i="17"/>
  <c r="CM22" i="17"/>
  <c r="CD22" i="17"/>
  <c r="BY22" i="17"/>
  <c r="BX22" i="17"/>
  <c r="BN22" i="17"/>
  <c r="BM22" i="17"/>
  <c r="BL22" i="17"/>
  <c r="BK22" i="17"/>
  <c r="BJ22" i="17"/>
  <c r="BI22" i="17"/>
  <c r="BU22" i="17" s="1"/>
  <c r="BF22" i="17"/>
  <c r="BC22" i="17"/>
  <c r="BE22" i="17" s="1"/>
  <c r="AV22" i="17"/>
  <c r="AU22" i="17"/>
  <c r="FL21" i="17"/>
  <c r="FG21" i="17"/>
  <c r="FK21" i="17" s="1"/>
  <c r="FF21" i="17"/>
  <c r="FE21" i="17"/>
  <c r="FD21" i="17"/>
  <c r="FC21" i="17"/>
  <c r="FB21" i="17"/>
  <c r="FA21" i="17"/>
  <c r="EZ21" i="17"/>
  <c r="EW21" i="17"/>
  <c r="ET21" i="17"/>
  <c r="EV21" i="17" s="1"/>
  <c r="EM21" i="17"/>
  <c r="EH21" i="17"/>
  <c r="EG21" i="17"/>
  <c r="EF21" i="17"/>
  <c r="EE21" i="17"/>
  <c r="ED21" i="17"/>
  <c r="EC21" i="17"/>
  <c r="DZ21" i="17"/>
  <c r="DW21" i="17"/>
  <c r="DS21" i="17"/>
  <c r="DR21" i="17"/>
  <c r="DQ21" i="17"/>
  <c r="DP21" i="17"/>
  <c r="DO21" i="17"/>
  <c r="DN21" i="17"/>
  <c r="DM21" i="17"/>
  <c r="DL21" i="17"/>
  <c r="DK21" i="17"/>
  <c r="DJ21" i="17"/>
  <c r="DI21" i="17"/>
  <c r="DB21" i="17"/>
  <c r="CY21" i="17"/>
  <c r="DA21" i="17" s="1"/>
  <c r="CU21" i="17"/>
  <c r="CT21" i="17"/>
  <c r="CS21" i="17"/>
  <c r="CR21" i="17"/>
  <c r="CQ21" i="17"/>
  <c r="CP21" i="17"/>
  <c r="CO21" i="17"/>
  <c r="CN21" i="17"/>
  <c r="CM21" i="17"/>
  <c r="CD21" i="17"/>
  <c r="BY21" i="17"/>
  <c r="BX21" i="17"/>
  <c r="BN21" i="17"/>
  <c r="BM21" i="17"/>
  <c r="BL21" i="17"/>
  <c r="BK21" i="17"/>
  <c r="BJ21" i="17"/>
  <c r="BI21" i="17"/>
  <c r="BW21" i="17" s="1"/>
  <c r="BF21" i="17"/>
  <c r="BC21" i="17"/>
  <c r="BE21" i="17" s="1"/>
  <c r="AV21" i="17"/>
  <c r="AU21" i="17"/>
  <c r="FL20" i="17"/>
  <c r="FG20" i="17"/>
  <c r="FK20" i="17" s="1"/>
  <c r="FF20" i="17"/>
  <c r="FE20" i="17"/>
  <c r="FD20" i="17"/>
  <c r="FC20" i="17"/>
  <c r="FB20" i="17"/>
  <c r="FA20" i="17"/>
  <c r="EZ20" i="17"/>
  <c r="EW20" i="17"/>
  <c r="ET20" i="17"/>
  <c r="EM20" i="17"/>
  <c r="EH20" i="17"/>
  <c r="EG20" i="17"/>
  <c r="EF20" i="17"/>
  <c r="EE20" i="17"/>
  <c r="ED20" i="17"/>
  <c r="EC20" i="17"/>
  <c r="DZ20" i="17"/>
  <c r="DW20" i="17"/>
  <c r="DS20" i="17"/>
  <c r="DR20" i="17"/>
  <c r="DQ20" i="17"/>
  <c r="DP20" i="17"/>
  <c r="DO20" i="17"/>
  <c r="DN20" i="17"/>
  <c r="DM20" i="17"/>
  <c r="DL20" i="17"/>
  <c r="DK20" i="17"/>
  <c r="DJ20" i="17"/>
  <c r="DI20" i="17"/>
  <c r="DB20" i="17"/>
  <c r="CY20" i="17"/>
  <c r="CU20" i="17"/>
  <c r="CT20" i="17"/>
  <c r="CS20" i="17"/>
  <c r="CR20" i="17"/>
  <c r="CQ20" i="17"/>
  <c r="CP20" i="17"/>
  <c r="CO20" i="17"/>
  <c r="CN20" i="17"/>
  <c r="CM20" i="17"/>
  <c r="CD20" i="17"/>
  <c r="BY20" i="17"/>
  <c r="BX20" i="17"/>
  <c r="BN20" i="17"/>
  <c r="BM20" i="17"/>
  <c r="BL20" i="17"/>
  <c r="BK20" i="17"/>
  <c r="BJ20" i="17"/>
  <c r="BI20" i="17"/>
  <c r="BW20" i="17" s="1"/>
  <c r="BF20" i="17"/>
  <c r="BC20" i="17"/>
  <c r="AV20" i="17"/>
  <c r="AU20" i="17"/>
  <c r="FL19" i="17"/>
  <c r="FG19" i="17"/>
  <c r="FK19" i="17" s="1"/>
  <c r="FF19" i="17"/>
  <c r="FE19" i="17"/>
  <c r="FD19" i="17"/>
  <c r="FC19" i="17"/>
  <c r="FB19" i="17"/>
  <c r="FA19" i="17"/>
  <c r="EZ19" i="17"/>
  <c r="EW19" i="17"/>
  <c r="ET19" i="17"/>
  <c r="EM19" i="17"/>
  <c r="EH19" i="17"/>
  <c r="EG19" i="17"/>
  <c r="EF19" i="17"/>
  <c r="EE19" i="17"/>
  <c r="ED19" i="17"/>
  <c r="EC19" i="17"/>
  <c r="DZ19" i="17"/>
  <c r="DW19" i="17"/>
  <c r="DY19" i="17" s="1"/>
  <c r="DS19" i="17"/>
  <c r="DR19" i="17"/>
  <c r="DQ19" i="17"/>
  <c r="DP19" i="17"/>
  <c r="DO19" i="17"/>
  <c r="DN19" i="17"/>
  <c r="DM19" i="17"/>
  <c r="DL19" i="17"/>
  <c r="DK19" i="17"/>
  <c r="DJ19" i="17"/>
  <c r="DI19" i="17"/>
  <c r="DB19" i="17"/>
  <c r="CY19" i="17"/>
  <c r="DA19" i="17" s="1"/>
  <c r="CU19" i="17"/>
  <c r="CT19" i="17"/>
  <c r="CS19" i="17"/>
  <c r="CR19" i="17"/>
  <c r="CQ19" i="17"/>
  <c r="CP19" i="17"/>
  <c r="CO19" i="17"/>
  <c r="CN19" i="17"/>
  <c r="CM19" i="17"/>
  <c r="CD19" i="17"/>
  <c r="BY19" i="17"/>
  <c r="BX19" i="17"/>
  <c r="BN19" i="17"/>
  <c r="BM19" i="17"/>
  <c r="BL19" i="17"/>
  <c r="BK19" i="17"/>
  <c r="BJ19" i="17"/>
  <c r="BI19" i="17"/>
  <c r="BU19" i="17" s="1"/>
  <c r="BF19" i="17"/>
  <c r="BC19" i="17"/>
  <c r="BE19" i="17" s="1"/>
  <c r="AV19" i="17"/>
  <c r="AU19" i="17"/>
  <c r="FL18" i="17"/>
  <c r="FG18" i="17"/>
  <c r="FK18" i="17" s="1"/>
  <c r="FF18" i="17"/>
  <c r="FE18" i="17"/>
  <c r="FD18" i="17"/>
  <c r="FC18" i="17"/>
  <c r="FB18" i="17"/>
  <c r="FA18" i="17"/>
  <c r="EZ18" i="17"/>
  <c r="EW18" i="17"/>
  <c r="ET18" i="17"/>
  <c r="EV18" i="17" s="1"/>
  <c r="EM18" i="17"/>
  <c r="EH18" i="17"/>
  <c r="EG18" i="17"/>
  <c r="EF18" i="17"/>
  <c r="EE18" i="17"/>
  <c r="ED18" i="17"/>
  <c r="EC18" i="17"/>
  <c r="DZ18" i="17"/>
  <c r="DW18" i="17"/>
  <c r="DY18" i="17" s="1"/>
  <c r="DS18" i="17"/>
  <c r="DR18" i="17"/>
  <c r="DQ18" i="17"/>
  <c r="DP18" i="17"/>
  <c r="DO18" i="17"/>
  <c r="DN18" i="17"/>
  <c r="DM18" i="17"/>
  <c r="DL18" i="17"/>
  <c r="DK18" i="17"/>
  <c r="DJ18" i="17"/>
  <c r="DI18" i="17"/>
  <c r="DB18" i="17"/>
  <c r="CY18" i="17"/>
  <c r="DA18" i="17" s="1"/>
  <c r="CU18" i="17"/>
  <c r="CT18" i="17"/>
  <c r="CS18" i="17"/>
  <c r="CR18" i="17"/>
  <c r="CQ18" i="17"/>
  <c r="CP18" i="17"/>
  <c r="CO18" i="17"/>
  <c r="CN18" i="17"/>
  <c r="CM18" i="17"/>
  <c r="CD18" i="17"/>
  <c r="BY18" i="17"/>
  <c r="BX18" i="17"/>
  <c r="BN18" i="17"/>
  <c r="BM18" i="17"/>
  <c r="BL18" i="17"/>
  <c r="BK18" i="17"/>
  <c r="BJ18" i="17"/>
  <c r="BI18" i="17"/>
  <c r="BU18" i="17" s="1"/>
  <c r="BF18" i="17"/>
  <c r="BC18" i="17"/>
  <c r="BE18" i="17" s="1"/>
  <c r="AV18" i="17"/>
  <c r="AU18" i="17"/>
  <c r="FL17" i="17"/>
  <c r="FG17" i="17"/>
  <c r="FK17" i="17" s="1"/>
  <c r="FF17" i="17"/>
  <c r="FE17" i="17"/>
  <c r="FD17" i="17"/>
  <c r="FC17" i="17"/>
  <c r="FB17" i="17"/>
  <c r="FA17" i="17"/>
  <c r="EZ17" i="17"/>
  <c r="EW17" i="17"/>
  <c r="ET17" i="17"/>
  <c r="EV17" i="17" s="1"/>
  <c r="EM17" i="17"/>
  <c r="EH17" i="17"/>
  <c r="EG17" i="17"/>
  <c r="EF17" i="17"/>
  <c r="EE17" i="17"/>
  <c r="ED17" i="17"/>
  <c r="EC17" i="17"/>
  <c r="DZ17" i="17"/>
  <c r="DW17" i="17"/>
  <c r="DY17" i="17" s="1"/>
  <c r="DS17" i="17"/>
  <c r="DR17" i="17"/>
  <c r="DQ17" i="17"/>
  <c r="DP17" i="17"/>
  <c r="DO17" i="17"/>
  <c r="DN17" i="17"/>
  <c r="DM17" i="17"/>
  <c r="DL17" i="17"/>
  <c r="DK17" i="17"/>
  <c r="DJ17" i="17"/>
  <c r="DI17" i="17"/>
  <c r="DB17" i="17"/>
  <c r="CY17" i="17"/>
  <c r="DA17" i="17" s="1"/>
  <c r="CU17" i="17"/>
  <c r="CT17" i="17"/>
  <c r="CS17" i="17"/>
  <c r="CR17" i="17"/>
  <c r="CQ17" i="17"/>
  <c r="CP17" i="17"/>
  <c r="CO17" i="17"/>
  <c r="CN17" i="17"/>
  <c r="CM17" i="17"/>
  <c r="CD17" i="17"/>
  <c r="BY17" i="17"/>
  <c r="BX17" i="17"/>
  <c r="BN17" i="17"/>
  <c r="BM17" i="17"/>
  <c r="BL17" i="17"/>
  <c r="BK17" i="17"/>
  <c r="BJ17" i="17"/>
  <c r="BI17" i="17"/>
  <c r="BW17" i="17" s="1"/>
  <c r="BF17" i="17"/>
  <c r="BC17" i="17"/>
  <c r="BE17" i="17" s="1"/>
  <c r="AV17" i="17"/>
  <c r="AU17" i="17"/>
  <c r="FL16" i="17"/>
  <c r="FG16" i="17"/>
  <c r="FK16" i="17" s="1"/>
  <c r="FF16" i="17"/>
  <c r="FE16" i="17"/>
  <c r="FD16" i="17"/>
  <c r="FC16" i="17"/>
  <c r="FB16" i="17"/>
  <c r="FA16" i="17"/>
  <c r="EZ16" i="17"/>
  <c r="EW16" i="17"/>
  <c r="ET16" i="17"/>
  <c r="EM16" i="17"/>
  <c r="EH16" i="17"/>
  <c r="EG16" i="17"/>
  <c r="EF16" i="17"/>
  <c r="EE16" i="17"/>
  <c r="ED16" i="17"/>
  <c r="EC16" i="17"/>
  <c r="DZ16" i="17"/>
  <c r="DW16" i="17"/>
  <c r="DS16" i="17"/>
  <c r="DR16" i="17"/>
  <c r="DQ16" i="17"/>
  <c r="DP16" i="17"/>
  <c r="DO16" i="17"/>
  <c r="DN16" i="17"/>
  <c r="DM16" i="17"/>
  <c r="DL16" i="17"/>
  <c r="DJ16" i="17"/>
  <c r="DI16" i="17"/>
  <c r="DB16" i="17"/>
  <c r="CY16" i="17"/>
  <c r="CR16" i="17"/>
  <c r="CQ16" i="17"/>
  <c r="CP16" i="17"/>
  <c r="CO16" i="17"/>
  <c r="CN16" i="17"/>
  <c r="CD16" i="17"/>
  <c r="BY16" i="17"/>
  <c r="BX16" i="17"/>
  <c r="BN16" i="17"/>
  <c r="BM16" i="17"/>
  <c r="BL16" i="17"/>
  <c r="BK16" i="17"/>
  <c r="BJ16" i="17"/>
  <c r="BI16" i="17"/>
  <c r="BF16" i="17"/>
  <c r="BC16" i="17"/>
  <c r="AV16" i="17"/>
  <c r="AU16" i="17"/>
  <c r="FL15" i="17"/>
  <c r="FG15" i="17"/>
  <c r="FK15" i="17" s="1"/>
  <c r="FF15" i="17"/>
  <c r="FE15" i="17"/>
  <c r="FD15" i="17"/>
  <c r="FC15" i="17"/>
  <c r="FB15" i="17"/>
  <c r="FA15" i="17"/>
  <c r="EZ15" i="17"/>
  <c r="EW15" i="17"/>
  <c r="ET15" i="17"/>
  <c r="EV15" i="17" s="1"/>
  <c r="EM15" i="17"/>
  <c r="EH15" i="17"/>
  <c r="EG15" i="17"/>
  <c r="EF15" i="17"/>
  <c r="EE15" i="17"/>
  <c r="ED15" i="17"/>
  <c r="EC15" i="17"/>
  <c r="DZ15" i="17"/>
  <c r="DW15" i="17"/>
  <c r="DS15" i="17"/>
  <c r="DR15" i="17"/>
  <c r="DQ15" i="17"/>
  <c r="DP15" i="17"/>
  <c r="DO15" i="17"/>
  <c r="DN15" i="17"/>
  <c r="DM15" i="17"/>
  <c r="DL15" i="17"/>
  <c r="DK15" i="17"/>
  <c r="DJ15" i="17"/>
  <c r="DI15" i="17"/>
  <c r="DB15" i="17"/>
  <c r="CY15" i="17"/>
  <c r="CU15" i="17"/>
  <c r="CT15" i="17"/>
  <c r="CS15" i="17"/>
  <c r="CR15" i="17"/>
  <c r="CQ15" i="17"/>
  <c r="CP15" i="17"/>
  <c r="CO15" i="17"/>
  <c r="CN15" i="17"/>
  <c r="CM15" i="17"/>
  <c r="CD15" i="17"/>
  <c r="BY15" i="17"/>
  <c r="BX15" i="17"/>
  <c r="BN15" i="17"/>
  <c r="BM15" i="17"/>
  <c r="BL15" i="17"/>
  <c r="BK15" i="17"/>
  <c r="BJ15" i="17"/>
  <c r="BI15" i="17"/>
  <c r="BW15" i="17" s="1"/>
  <c r="BF15" i="17"/>
  <c r="BC15" i="17"/>
  <c r="AV15" i="17"/>
  <c r="AU15" i="17"/>
  <c r="FL14" i="17"/>
  <c r="FG14" i="17"/>
  <c r="FK14" i="17" s="1"/>
  <c r="FF14" i="17"/>
  <c r="FE14" i="17"/>
  <c r="FD14" i="17"/>
  <c r="FC14" i="17"/>
  <c r="FB14" i="17"/>
  <c r="FA14" i="17"/>
  <c r="EZ14" i="17"/>
  <c r="EW14" i="17"/>
  <c r="ET14" i="17"/>
  <c r="EM14" i="17"/>
  <c r="EH14" i="17"/>
  <c r="EG14" i="17"/>
  <c r="EF14" i="17"/>
  <c r="EE14" i="17"/>
  <c r="ED14" i="17"/>
  <c r="EC14" i="17"/>
  <c r="DZ14" i="17"/>
  <c r="DW14" i="17"/>
  <c r="DY14" i="17" s="1"/>
  <c r="DS14" i="17"/>
  <c r="DR14" i="17"/>
  <c r="DQ14" i="17"/>
  <c r="DP14" i="17"/>
  <c r="DO14" i="17"/>
  <c r="DN14" i="17"/>
  <c r="DM14" i="17"/>
  <c r="DL14" i="17"/>
  <c r="DK14" i="17"/>
  <c r="DJ14" i="17"/>
  <c r="DI14" i="17"/>
  <c r="DB14" i="17"/>
  <c r="CY14" i="17"/>
  <c r="CU14" i="17"/>
  <c r="CT14" i="17"/>
  <c r="CS14" i="17"/>
  <c r="CR14" i="17"/>
  <c r="CQ14" i="17"/>
  <c r="CP14" i="17"/>
  <c r="CO14" i="17"/>
  <c r="CN14" i="17"/>
  <c r="CM14" i="17"/>
  <c r="CD14" i="17"/>
  <c r="BY14" i="17"/>
  <c r="BX14" i="17"/>
  <c r="BN14" i="17"/>
  <c r="BM14" i="17"/>
  <c r="BL14" i="17"/>
  <c r="BK14" i="17"/>
  <c r="BJ14" i="17"/>
  <c r="BI14" i="17"/>
  <c r="BU14" i="17" s="1"/>
  <c r="BF14" i="17"/>
  <c r="BC14" i="17"/>
  <c r="BE14" i="17" s="1"/>
  <c r="AV14" i="17"/>
  <c r="AU14" i="17"/>
  <c r="FL13" i="17"/>
  <c r="FG13" i="17"/>
  <c r="FK13" i="17" s="1"/>
  <c r="FF13" i="17"/>
  <c r="FE13" i="17"/>
  <c r="FD13" i="17"/>
  <c r="FC13" i="17"/>
  <c r="FB13" i="17"/>
  <c r="FA13" i="17"/>
  <c r="EZ13" i="17"/>
  <c r="EW13" i="17"/>
  <c r="ET13" i="17"/>
  <c r="EM13" i="17"/>
  <c r="EH13" i="17"/>
  <c r="EG13" i="17"/>
  <c r="EF13" i="17"/>
  <c r="EE13" i="17"/>
  <c r="ED13" i="17"/>
  <c r="EC13" i="17"/>
  <c r="DZ13" i="17"/>
  <c r="DW13" i="17"/>
  <c r="DY13" i="17" s="1"/>
  <c r="DS13" i="17"/>
  <c r="DR13" i="17"/>
  <c r="DQ13" i="17"/>
  <c r="DP13" i="17"/>
  <c r="DO13" i="17"/>
  <c r="DN13" i="17"/>
  <c r="DM13" i="17"/>
  <c r="DL13" i="17"/>
  <c r="DK13" i="17"/>
  <c r="DJ13" i="17"/>
  <c r="DI13" i="17"/>
  <c r="DB13" i="17"/>
  <c r="CY13" i="17"/>
  <c r="CU13" i="17"/>
  <c r="CT13" i="17"/>
  <c r="CS13" i="17"/>
  <c r="CR13" i="17"/>
  <c r="CQ13" i="17"/>
  <c r="CP13" i="17"/>
  <c r="CO13" i="17"/>
  <c r="CN13" i="17"/>
  <c r="CM13" i="17"/>
  <c r="CD13" i="17"/>
  <c r="BY13" i="17"/>
  <c r="BX13" i="17"/>
  <c r="BN13" i="17"/>
  <c r="BM13" i="17"/>
  <c r="BL13" i="17"/>
  <c r="BK13" i="17"/>
  <c r="BJ13" i="17"/>
  <c r="BI13" i="17"/>
  <c r="BF13" i="17"/>
  <c r="BC13" i="17"/>
  <c r="BE13" i="17" s="1"/>
  <c r="AV13" i="17"/>
  <c r="AU13" i="17"/>
  <c r="FL12" i="17"/>
  <c r="FG12" i="17"/>
  <c r="FK12" i="17" s="1"/>
  <c r="FF12" i="17"/>
  <c r="FE12" i="17"/>
  <c r="FD12" i="17"/>
  <c r="FC12" i="17"/>
  <c r="FB12" i="17"/>
  <c r="FA12" i="17"/>
  <c r="EZ12" i="17"/>
  <c r="EW12" i="17"/>
  <c r="ET12" i="17"/>
  <c r="EM12" i="17"/>
  <c r="EH12" i="17"/>
  <c r="EG12" i="17"/>
  <c r="EF12" i="17"/>
  <c r="EE12" i="17"/>
  <c r="ED12" i="17"/>
  <c r="EC12" i="17"/>
  <c r="DZ12" i="17"/>
  <c r="DW12" i="17"/>
  <c r="DS12" i="17"/>
  <c r="DR12" i="17"/>
  <c r="DQ12" i="17"/>
  <c r="DP12" i="17"/>
  <c r="DO12" i="17"/>
  <c r="DN12" i="17"/>
  <c r="DM12" i="17"/>
  <c r="DL12" i="17"/>
  <c r="DK12" i="17"/>
  <c r="DJ12" i="17"/>
  <c r="DI12" i="17"/>
  <c r="DB12" i="17"/>
  <c r="CY12" i="17"/>
  <c r="DA12" i="17" s="1"/>
  <c r="CU12" i="17"/>
  <c r="CT12" i="17"/>
  <c r="CS12" i="17"/>
  <c r="CR12" i="17"/>
  <c r="CQ12" i="17"/>
  <c r="CP12" i="17"/>
  <c r="CO12" i="17"/>
  <c r="CN12" i="17"/>
  <c r="CM12" i="17"/>
  <c r="CD12" i="17"/>
  <c r="BY12" i="17"/>
  <c r="BX12" i="17"/>
  <c r="BN12" i="17"/>
  <c r="BM12" i="17"/>
  <c r="BL12" i="17"/>
  <c r="BK12" i="17"/>
  <c r="BJ12" i="17"/>
  <c r="BI12" i="17"/>
  <c r="BR12" i="17" s="1"/>
  <c r="BF12" i="17"/>
  <c r="BC12" i="17"/>
  <c r="BE12" i="17" s="1"/>
  <c r="AV12" i="17"/>
  <c r="AU12" i="17"/>
  <c r="FL11" i="17"/>
  <c r="FG11" i="17"/>
  <c r="FK11" i="17" s="1"/>
  <c r="FF11" i="17"/>
  <c r="FE11" i="17"/>
  <c r="FD11" i="17"/>
  <c r="FC11" i="17"/>
  <c r="FB11" i="17"/>
  <c r="FA11" i="17"/>
  <c r="EZ11" i="17"/>
  <c r="EW11" i="17"/>
  <c r="ET11" i="17"/>
  <c r="EM11" i="17"/>
  <c r="EH11" i="17"/>
  <c r="EG11" i="17"/>
  <c r="EF11" i="17"/>
  <c r="EE11" i="17"/>
  <c r="ED11" i="17"/>
  <c r="EC11" i="17"/>
  <c r="DZ11" i="17"/>
  <c r="DW11" i="17"/>
  <c r="DS11" i="17"/>
  <c r="DR11" i="17"/>
  <c r="DQ11" i="17"/>
  <c r="DP11" i="17"/>
  <c r="DO11" i="17"/>
  <c r="DN11" i="17"/>
  <c r="DM11" i="17"/>
  <c r="DL11" i="17"/>
  <c r="DK11" i="17"/>
  <c r="DJ11" i="17"/>
  <c r="DI11" i="17"/>
  <c r="DB11" i="17"/>
  <c r="CY11" i="17"/>
  <c r="CU11" i="17"/>
  <c r="CT11" i="17"/>
  <c r="CS11" i="17"/>
  <c r="CR11" i="17"/>
  <c r="CQ11" i="17"/>
  <c r="CP11" i="17"/>
  <c r="CO11" i="17"/>
  <c r="CN11" i="17"/>
  <c r="CM11" i="17"/>
  <c r="CD11" i="17"/>
  <c r="BY11" i="17"/>
  <c r="BX11" i="17"/>
  <c r="BN11" i="17"/>
  <c r="BM11" i="17"/>
  <c r="BL11" i="17"/>
  <c r="BK11" i="17"/>
  <c r="BJ11" i="17"/>
  <c r="BI11" i="17"/>
  <c r="BP11" i="17" s="1"/>
  <c r="BF11" i="17"/>
  <c r="BC11" i="17"/>
  <c r="AV11" i="17"/>
  <c r="AU11" i="17"/>
  <c r="FL10" i="17"/>
  <c r="FG10" i="17"/>
  <c r="FK10" i="17" s="1"/>
  <c r="FF10" i="17"/>
  <c r="FE10" i="17"/>
  <c r="FD10" i="17"/>
  <c r="FC10" i="17"/>
  <c r="FB10" i="17"/>
  <c r="FA10" i="17"/>
  <c r="EZ10" i="17"/>
  <c r="EW10" i="17"/>
  <c r="ET10" i="17"/>
  <c r="EV10" i="17" s="1"/>
  <c r="EM10" i="17"/>
  <c r="EH10" i="17"/>
  <c r="EG10" i="17"/>
  <c r="EF10" i="17"/>
  <c r="EE10" i="17"/>
  <c r="ED10" i="17"/>
  <c r="EC10" i="17"/>
  <c r="DZ10" i="17"/>
  <c r="DW10" i="17"/>
  <c r="DY10" i="17" s="1"/>
  <c r="DS10" i="17"/>
  <c r="DR10" i="17"/>
  <c r="DQ10" i="17"/>
  <c r="DP10" i="17"/>
  <c r="DO10" i="17"/>
  <c r="DN10" i="17"/>
  <c r="DM10" i="17"/>
  <c r="DL10" i="17"/>
  <c r="DK10" i="17"/>
  <c r="DJ10" i="17"/>
  <c r="DI10" i="17"/>
  <c r="DB10" i="17"/>
  <c r="CY10" i="17"/>
  <c r="DA10" i="17" s="1"/>
  <c r="CU10" i="17"/>
  <c r="CT10" i="17"/>
  <c r="CS10" i="17"/>
  <c r="CR10" i="17"/>
  <c r="CQ10" i="17"/>
  <c r="CP10" i="17"/>
  <c r="CO10" i="17"/>
  <c r="CN10" i="17"/>
  <c r="CM10" i="17"/>
  <c r="CD10" i="17"/>
  <c r="BY10" i="17"/>
  <c r="BX10" i="17"/>
  <c r="BN10" i="17"/>
  <c r="BM10" i="17"/>
  <c r="BL10" i="17"/>
  <c r="BK10" i="17"/>
  <c r="BJ10" i="17"/>
  <c r="BI10" i="17"/>
  <c r="BU10" i="17" s="1"/>
  <c r="BF10" i="17"/>
  <c r="BC10" i="17"/>
  <c r="AV10" i="17"/>
  <c r="AU10" i="17"/>
  <c r="FL9" i="17"/>
  <c r="FG9" i="17"/>
  <c r="FF9" i="17"/>
  <c r="FE9" i="17"/>
  <c r="FD9" i="17"/>
  <c r="FC9" i="17"/>
  <c r="FB9" i="17"/>
  <c r="FA9" i="17"/>
  <c r="EZ9" i="17"/>
  <c r="EW9" i="17"/>
  <c r="ET9" i="17"/>
  <c r="EM9" i="17"/>
  <c r="EH9" i="17"/>
  <c r="EG9" i="17"/>
  <c r="EF9" i="17"/>
  <c r="EE9" i="17"/>
  <c r="ED9" i="17"/>
  <c r="EC9" i="17"/>
  <c r="DZ9" i="17"/>
  <c r="DW9" i="17"/>
  <c r="DS9" i="17"/>
  <c r="DR9" i="17"/>
  <c r="DQ9" i="17"/>
  <c r="DP9" i="17"/>
  <c r="DO9" i="17"/>
  <c r="DN9" i="17"/>
  <c r="DM9" i="17"/>
  <c r="DL9" i="17"/>
  <c r="DK9" i="17"/>
  <c r="DJ9" i="17"/>
  <c r="DI9" i="17"/>
  <c r="DB9" i="17"/>
  <c r="CY9" i="17"/>
  <c r="CU9" i="17"/>
  <c r="CT9" i="17"/>
  <c r="CS9" i="17"/>
  <c r="CR9" i="17"/>
  <c r="CQ9" i="17"/>
  <c r="CP9" i="17"/>
  <c r="CO9" i="17"/>
  <c r="CN9" i="17"/>
  <c r="CM9" i="17"/>
  <c r="CD9" i="17"/>
  <c r="BY9" i="17"/>
  <c r="BX9" i="17"/>
  <c r="BN9" i="17"/>
  <c r="BM9" i="17"/>
  <c r="BL9" i="17"/>
  <c r="BK9" i="17"/>
  <c r="BJ9" i="17"/>
  <c r="BI9" i="17"/>
  <c r="BF9" i="17"/>
  <c r="BC9" i="17"/>
  <c r="BE9" i="17" s="1"/>
  <c r="AV9" i="17"/>
  <c r="AU9" i="17"/>
  <c r="FL8" i="17"/>
  <c r="FG8" i="17"/>
  <c r="FF8" i="17"/>
  <c r="FE8" i="17"/>
  <c r="FD8" i="17"/>
  <c r="FC8" i="17"/>
  <c r="FB8" i="17"/>
  <c r="FA8" i="17"/>
  <c r="EZ8" i="17"/>
  <c r="EW8" i="17"/>
  <c r="ET8" i="17"/>
  <c r="EV8" i="17" s="1"/>
  <c r="EM8" i="17"/>
  <c r="EH8" i="17"/>
  <c r="EG8" i="17"/>
  <c r="EF8" i="17"/>
  <c r="EE8" i="17"/>
  <c r="ED8" i="17"/>
  <c r="EC8" i="17"/>
  <c r="DZ8" i="17"/>
  <c r="DW8" i="17"/>
  <c r="DY8" i="17" s="1"/>
  <c r="DS8" i="17"/>
  <c r="DR8" i="17"/>
  <c r="DQ8" i="17"/>
  <c r="DP8" i="17"/>
  <c r="DO8" i="17"/>
  <c r="DN8" i="17"/>
  <c r="DM8" i="17"/>
  <c r="DL8" i="17"/>
  <c r="DK8" i="17"/>
  <c r="DJ8" i="17"/>
  <c r="DI8" i="17"/>
  <c r="DB8" i="17"/>
  <c r="CY8" i="17"/>
  <c r="DA8" i="17" s="1"/>
  <c r="CU8" i="17"/>
  <c r="CT8" i="17"/>
  <c r="CS8" i="17"/>
  <c r="CR8" i="17"/>
  <c r="CQ8" i="17"/>
  <c r="CP8" i="17"/>
  <c r="CO8" i="17"/>
  <c r="CN8" i="17"/>
  <c r="CM8" i="17"/>
  <c r="CD8" i="17"/>
  <c r="BY8" i="17"/>
  <c r="BX8" i="17"/>
  <c r="BN8" i="17"/>
  <c r="BM8" i="17"/>
  <c r="BL8" i="17"/>
  <c r="BK8" i="17"/>
  <c r="BJ8" i="17"/>
  <c r="BI8" i="17"/>
  <c r="BU8" i="17" s="1"/>
  <c r="BF8" i="17"/>
  <c r="BC8" i="17"/>
  <c r="BE8" i="17" s="1"/>
  <c r="AV8" i="17"/>
  <c r="AU8" i="17"/>
  <c r="FL7" i="17"/>
  <c r="FG7" i="17"/>
  <c r="FF7" i="17"/>
  <c r="FE7" i="17"/>
  <c r="FD7" i="17"/>
  <c r="FC7" i="17"/>
  <c r="FB7" i="17"/>
  <c r="FA7" i="17"/>
  <c r="EZ7" i="17"/>
  <c r="EW7" i="17"/>
  <c r="ET7" i="17"/>
  <c r="EV7" i="17" s="1"/>
  <c r="EM7" i="17"/>
  <c r="EH7" i="17"/>
  <c r="EG7" i="17"/>
  <c r="EF7" i="17"/>
  <c r="EE7" i="17"/>
  <c r="ED7" i="17"/>
  <c r="EC7" i="17"/>
  <c r="DZ7" i="17"/>
  <c r="DW7" i="17"/>
  <c r="DY7" i="17" s="1"/>
  <c r="DS7" i="17"/>
  <c r="DR7" i="17"/>
  <c r="DQ7" i="17"/>
  <c r="DP7" i="17"/>
  <c r="DO7" i="17"/>
  <c r="DN7" i="17"/>
  <c r="DM7" i="17"/>
  <c r="DL7" i="17"/>
  <c r="DK7" i="17"/>
  <c r="DJ7" i="17"/>
  <c r="DI7" i="17"/>
  <c r="DB7" i="17"/>
  <c r="CY7" i="17"/>
  <c r="DA7" i="17" s="1"/>
  <c r="CU7" i="17"/>
  <c r="CT7" i="17"/>
  <c r="CS7" i="17"/>
  <c r="CR7" i="17"/>
  <c r="CQ7" i="17"/>
  <c r="CP7" i="17"/>
  <c r="CO7" i="17"/>
  <c r="CN7" i="17"/>
  <c r="CM7" i="17"/>
  <c r="CD7" i="17"/>
  <c r="BY7" i="17"/>
  <c r="BX7" i="17"/>
  <c r="BN7" i="17"/>
  <c r="BM7" i="17"/>
  <c r="BL7" i="17"/>
  <c r="BK7" i="17"/>
  <c r="BJ7" i="17"/>
  <c r="BI7" i="17"/>
  <c r="BU7" i="17" s="1"/>
  <c r="BF7" i="17"/>
  <c r="BC7" i="17"/>
  <c r="BE7" i="17" s="1"/>
  <c r="AV7" i="17"/>
  <c r="AU7" i="17"/>
  <c r="FL6" i="17"/>
  <c r="FG6" i="17"/>
  <c r="FF6" i="17"/>
  <c r="FE6" i="17"/>
  <c r="FD6" i="17"/>
  <c r="FC6" i="17"/>
  <c r="FB6" i="17"/>
  <c r="FA6" i="17"/>
  <c r="EZ6" i="17"/>
  <c r="EW6" i="17"/>
  <c r="ET6" i="17"/>
  <c r="EV6" i="17" s="1"/>
  <c r="EM6" i="17"/>
  <c r="EH6" i="17"/>
  <c r="EG6" i="17"/>
  <c r="EF6" i="17"/>
  <c r="EE6" i="17"/>
  <c r="ED6" i="17"/>
  <c r="EC6" i="17"/>
  <c r="DZ6" i="17"/>
  <c r="DW6" i="17"/>
  <c r="DY6" i="17" s="1"/>
  <c r="DS6" i="17"/>
  <c r="DR6" i="17"/>
  <c r="DQ6" i="17"/>
  <c r="DP6" i="17"/>
  <c r="DO6" i="17"/>
  <c r="DN6" i="17"/>
  <c r="DM6" i="17"/>
  <c r="DL6" i="17"/>
  <c r="DK6" i="17"/>
  <c r="DJ6" i="17"/>
  <c r="DI6" i="17"/>
  <c r="DB6" i="17"/>
  <c r="CY6" i="17"/>
  <c r="DA6" i="17" s="1"/>
  <c r="CU6" i="17"/>
  <c r="CT6" i="17"/>
  <c r="CS6" i="17"/>
  <c r="CR6" i="17"/>
  <c r="CQ6" i="17"/>
  <c r="CP6" i="17"/>
  <c r="CO6" i="17"/>
  <c r="CN6" i="17"/>
  <c r="CM6" i="17"/>
  <c r="CD6" i="17"/>
  <c r="BY6" i="17"/>
  <c r="BX6" i="17"/>
  <c r="BN6" i="17"/>
  <c r="BM6" i="17"/>
  <c r="BL6" i="17"/>
  <c r="BK6" i="17"/>
  <c r="BJ6" i="17"/>
  <c r="BI6" i="17"/>
  <c r="BU6" i="17" s="1"/>
  <c r="BF6" i="17"/>
  <c r="BC6" i="17"/>
  <c r="BE6" i="17" s="1"/>
  <c r="AV6" i="17"/>
  <c r="AU6" i="17"/>
  <c r="FL5" i="17"/>
  <c r="FG5" i="17"/>
  <c r="FF5" i="17"/>
  <c r="FE5" i="17"/>
  <c r="FD5" i="17"/>
  <c r="FC5" i="17"/>
  <c r="FB5" i="17"/>
  <c r="FA5" i="17"/>
  <c r="EZ5" i="17"/>
  <c r="EW5" i="17"/>
  <c r="ET5" i="17"/>
  <c r="EM5" i="17"/>
  <c r="EH5" i="17"/>
  <c r="EG5" i="17"/>
  <c r="EF5" i="17"/>
  <c r="EE5" i="17"/>
  <c r="ED5" i="17"/>
  <c r="EC5" i="17"/>
  <c r="DZ5" i="17"/>
  <c r="DW5" i="17"/>
  <c r="DS5" i="17"/>
  <c r="DR5" i="17"/>
  <c r="DQ5" i="17"/>
  <c r="DP5" i="17"/>
  <c r="DO5" i="17"/>
  <c r="DN5" i="17"/>
  <c r="DM5" i="17"/>
  <c r="DL5" i="17"/>
  <c r="DK5" i="17"/>
  <c r="DJ5" i="17"/>
  <c r="DI5" i="17"/>
  <c r="DB5" i="17"/>
  <c r="CY5" i="17"/>
  <c r="CU5" i="17"/>
  <c r="CT5" i="17"/>
  <c r="CS5" i="17"/>
  <c r="CR5" i="17"/>
  <c r="CQ5" i="17"/>
  <c r="CP5" i="17"/>
  <c r="CO5" i="17"/>
  <c r="CN5" i="17"/>
  <c r="CM5" i="17"/>
  <c r="CD5" i="17"/>
  <c r="BY5" i="17"/>
  <c r="BX5" i="17"/>
  <c r="BN5" i="17"/>
  <c r="BM5" i="17"/>
  <c r="BL5" i="17"/>
  <c r="BK5" i="17"/>
  <c r="BJ5" i="17"/>
  <c r="BI5" i="17"/>
  <c r="BF5" i="17"/>
  <c r="BC5" i="17"/>
  <c r="BE5" i="17" s="1"/>
  <c r="AV5" i="17"/>
  <c r="AU5" i="17"/>
  <c r="FL4" i="17"/>
  <c r="FG4" i="17"/>
  <c r="FF4" i="17"/>
  <c r="FE4" i="17"/>
  <c r="FD4" i="17"/>
  <c r="FC4" i="17"/>
  <c r="FB4" i="17"/>
  <c r="FA4" i="17"/>
  <c r="EZ4" i="17"/>
  <c r="EW4" i="17"/>
  <c r="ET4" i="17"/>
  <c r="EV4" i="17" s="1"/>
  <c r="EM4" i="17"/>
  <c r="EH4" i="17"/>
  <c r="EG4" i="17"/>
  <c r="EF4" i="17"/>
  <c r="EE4" i="17"/>
  <c r="ED4" i="17"/>
  <c r="EC4" i="17"/>
  <c r="DZ4" i="17"/>
  <c r="DW4" i="17"/>
  <c r="DY4" i="17" s="1"/>
  <c r="DS4" i="17"/>
  <c r="DR4" i="17"/>
  <c r="DQ4" i="17"/>
  <c r="DP4" i="17"/>
  <c r="DO4" i="17"/>
  <c r="DN4" i="17"/>
  <c r="DM4" i="17"/>
  <c r="DJ4" i="17"/>
  <c r="DI4" i="17"/>
  <c r="DB4" i="17"/>
  <c r="CY4" i="17"/>
  <c r="CU4" i="17"/>
  <c r="CT4" i="17"/>
  <c r="CS4" i="17"/>
  <c r="CR4" i="17"/>
  <c r="CQ4" i="17"/>
  <c r="CP4" i="17"/>
  <c r="CO4" i="17"/>
  <c r="CN4" i="17"/>
  <c r="CM4" i="17"/>
  <c r="CD4" i="17"/>
  <c r="BY4" i="17"/>
  <c r="BX4" i="17"/>
  <c r="BN4" i="17"/>
  <c r="BM4" i="17"/>
  <c r="BL4" i="17"/>
  <c r="BK4" i="17"/>
  <c r="BJ4" i="17"/>
  <c r="BI4" i="17"/>
  <c r="BF4" i="17"/>
  <c r="BC4" i="17"/>
  <c r="BE4" i="17" s="1"/>
  <c r="AV4" i="17"/>
  <c r="AU4" i="17"/>
  <c r="H701" i="30" l="1"/>
  <c r="H703" i="30"/>
  <c r="H702" i="30"/>
  <c r="AR98" i="30"/>
  <c r="AQ98" i="30"/>
  <c r="AR106" i="30"/>
  <c r="AQ106" i="30"/>
  <c r="Z326" i="30"/>
  <c r="AQ326" i="30"/>
  <c r="AJ352" i="30"/>
  <c r="AK352" i="30" s="1"/>
  <c r="AQ352" i="30"/>
  <c r="AJ376" i="30"/>
  <c r="AK376" i="30" s="1"/>
  <c r="AQ376" i="30"/>
  <c r="AJ388" i="30"/>
  <c r="AK388" i="30" s="1"/>
  <c r="AQ388" i="30"/>
  <c r="AM444" i="30"/>
  <c r="AQ444" i="30"/>
  <c r="AR450" i="30"/>
  <c r="AQ450" i="30"/>
  <c r="AR458" i="30"/>
  <c r="AQ458" i="30"/>
  <c r="AR462" i="30"/>
  <c r="AQ462" i="30"/>
  <c r="AP478" i="30"/>
  <c r="AQ478" i="30"/>
  <c r="Z486" i="30"/>
  <c r="AQ486" i="30"/>
  <c r="AO493" i="30"/>
  <c r="AQ493" i="30"/>
  <c r="AB495" i="30"/>
  <c r="D495" i="30" s="1"/>
  <c r="AQ495" i="30"/>
  <c r="AM501" i="30"/>
  <c r="AQ501" i="30"/>
  <c r="AO517" i="30"/>
  <c r="AQ517" i="30"/>
  <c r="AO519" i="30"/>
  <c r="AQ519" i="30"/>
  <c r="AN538" i="30"/>
  <c r="AQ538" i="30"/>
  <c r="AJ553" i="30"/>
  <c r="AK553" i="30" s="1"/>
  <c r="AQ553" i="30"/>
  <c r="AN639" i="30"/>
  <c r="AQ639" i="30"/>
  <c r="AN648" i="30"/>
  <c r="AQ648" i="30"/>
  <c r="AN693" i="30"/>
  <c r="AQ693" i="30"/>
  <c r="AO703" i="30"/>
  <c r="AQ703" i="30"/>
  <c r="AP785" i="30"/>
  <c r="AQ785" i="30"/>
  <c r="AR789" i="30"/>
  <c r="AQ789" i="30"/>
  <c r="AO798" i="30"/>
  <c r="AQ798" i="30"/>
  <c r="AJ833" i="30"/>
  <c r="AK833" i="30" s="1"/>
  <c r="AQ833" i="30"/>
  <c r="AR837" i="30"/>
  <c r="AQ837" i="30"/>
  <c r="AG845" i="30"/>
  <c r="AH845" i="30" s="1"/>
  <c r="AI845" i="30" s="1"/>
  <c r="AT845" i="30" s="1"/>
  <c r="AQ845" i="30"/>
  <c r="AM849" i="30"/>
  <c r="AQ849" i="30"/>
  <c r="AR853" i="30"/>
  <c r="AQ853" i="30"/>
  <c r="AH1243" i="30"/>
  <c r="AI1243" i="30" s="1"/>
  <c r="AT1243" i="30" s="1"/>
  <c r="AQ1243" i="30"/>
  <c r="AR1264" i="30"/>
  <c r="AQ1264" i="30"/>
  <c r="AL1268" i="30"/>
  <c r="AQ1268" i="30"/>
  <c r="AR1289" i="30"/>
  <c r="AQ1289" i="30"/>
  <c r="AR1327" i="30"/>
  <c r="AQ1327" i="30"/>
  <c r="AR93" i="30"/>
  <c r="AQ93" i="30"/>
  <c r="AP101" i="30"/>
  <c r="AQ101" i="30"/>
  <c r="AJ109" i="30"/>
  <c r="AK109" i="30" s="1"/>
  <c r="AQ109" i="30"/>
  <c r="AR117" i="30"/>
  <c r="AQ117" i="30"/>
  <c r="AJ312" i="30"/>
  <c r="AK312" i="30" s="1"/>
  <c r="AQ312" i="30"/>
  <c r="AJ371" i="30"/>
  <c r="AK371" i="30" s="1"/>
  <c r="AQ371" i="30"/>
  <c r="Z389" i="30"/>
  <c r="AQ389" i="30"/>
  <c r="AL447" i="30"/>
  <c r="AQ447" i="30"/>
  <c r="AP451" i="30"/>
  <c r="AQ451" i="30"/>
  <c r="AP465" i="30"/>
  <c r="AQ465" i="30"/>
  <c r="AR473" i="30"/>
  <c r="AQ473" i="30"/>
  <c r="AR481" i="30"/>
  <c r="AQ481" i="30"/>
  <c r="AL550" i="30"/>
  <c r="AQ550" i="30"/>
  <c r="AR640" i="30"/>
  <c r="AQ640" i="30"/>
  <c r="AR657" i="30"/>
  <c r="AQ657" i="30"/>
  <c r="AR694" i="30"/>
  <c r="AQ694" i="30"/>
  <c r="AR698" i="30"/>
  <c r="AQ698" i="30"/>
  <c r="AJ730" i="30"/>
  <c r="AK730" i="30" s="1"/>
  <c r="AQ730" i="30"/>
  <c r="AO736" i="30"/>
  <c r="AQ736" i="30"/>
  <c r="AB754" i="30"/>
  <c r="D754" i="30" s="1"/>
  <c r="AQ754" i="30"/>
  <c r="AM764" i="30"/>
  <c r="AQ764" i="30"/>
  <c r="AO968" i="30"/>
  <c r="AQ968" i="30"/>
  <c r="AR1312" i="30"/>
  <c r="AQ1312" i="30"/>
  <c r="AB1328" i="30"/>
  <c r="D1328" i="30" s="1"/>
  <c r="AQ1328" i="30"/>
  <c r="AR112" i="30"/>
  <c r="AQ112" i="30"/>
  <c r="AJ308" i="30"/>
  <c r="AK308" i="30" s="1"/>
  <c r="AQ308" i="30"/>
  <c r="AJ382" i="30"/>
  <c r="AK382" i="30" s="1"/>
  <c r="AQ382" i="30"/>
  <c r="AJ390" i="30"/>
  <c r="AK390" i="30" s="1"/>
  <c r="AQ390" i="30"/>
  <c r="AN468" i="30"/>
  <c r="AQ468" i="30"/>
  <c r="AN476" i="30"/>
  <c r="AQ476" i="30"/>
  <c r="AN484" i="30"/>
  <c r="AQ484" i="30"/>
  <c r="AM515" i="30"/>
  <c r="AQ515" i="30"/>
  <c r="AP521" i="30"/>
  <c r="AQ521" i="30"/>
  <c r="AP525" i="30"/>
  <c r="AQ525" i="30"/>
  <c r="AL555" i="30"/>
  <c r="AQ555" i="30"/>
  <c r="AL641" i="30"/>
  <c r="AQ641" i="30"/>
  <c r="AL695" i="30"/>
  <c r="AQ695" i="30"/>
  <c r="AJ739" i="30"/>
  <c r="AK739" i="30" s="1"/>
  <c r="AQ739" i="30"/>
  <c r="AR747" i="30"/>
  <c r="AQ747" i="30"/>
  <c r="AR755" i="30"/>
  <c r="AQ755" i="30"/>
  <c r="AR759" i="30"/>
  <c r="AQ759" i="30"/>
  <c r="AL767" i="30"/>
  <c r="AQ767" i="30"/>
  <c r="AR772" i="30"/>
  <c r="AQ772" i="30"/>
  <c r="AO779" i="30"/>
  <c r="AQ779" i="30"/>
  <c r="AN782" i="30"/>
  <c r="AQ782" i="30"/>
  <c r="AR786" i="30"/>
  <c r="AQ786" i="30"/>
  <c r="AB827" i="30"/>
  <c r="AD827" i="30" s="1"/>
  <c r="AQ827" i="30"/>
  <c r="AR830" i="30"/>
  <c r="AQ830" i="30"/>
  <c r="AO838" i="30"/>
  <c r="AQ838" i="30"/>
  <c r="AR842" i="30"/>
  <c r="AQ842" i="30"/>
  <c r="AR860" i="30"/>
  <c r="AQ860" i="30"/>
  <c r="AM953" i="30"/>
  <c r="AQ953" i="30"/>
  <c r="AL1265" i="30"/>
  <c r="AQ1265" i="30"/>
  <c r="AL91" i="30"/>
  <c r="AQ91" i="30"/>
  <c r="AJ99" i="30"/>
  <c r="AK99" i="30" s="1"/>
  <c r="AQ99" i="30"/>
  <c r="AR107" i="30"/>
  <c r="AQ107" i="30"/>
  <c r="AP115" i="30"/>
  <c r="AQ115" i="30"/>
  <c r="AR310" i="30"/>
  <c r="AQ310" i="30"/>
  <c r="AJ377" i="30"/>
  <c r="AK377" i="30" s="1"/>
  <c r="AQ377" i="30"/>
  <c r="AP383" i="30"/>
  <c r="AQ383" i="30"/>
  <c r="AN453" i="30"/>
  <c r="AQ453" i="30"/>
  <c r="AB463" i="30"/>
  <c r="AF463" i="30" s="1"/>
  <c r="AQ463" i="30"/>
  <c r="AR471" i="30"/>
  <c r="AQ471" i="30"/>
  <c r="AR479" i="30"/>
  <c r="AQ479" i="30"/>
  <c r="AO487" i="30"/>
  <c r="AQ487" i="30"/>
  <c r="AL518" i="30"/>
  <c r="AQ518" i="30"/>
  <c r="AO552" i="30"/>
  <c r="AQ552" i="30"/>
  <c r="AO642" i="30"/>
  <c r="AQ642" i="30"/>
  <c r="AO696" i="30"/>
  <c r="AQ696" i="30"/>
  <c r="AJ732" i="30"/>
  <c r="AK732" i="30" s="1"/>
  <c r="AQ732" i="30"/>
  <c r="AR742" i="30"/>
  <c r="AQ742" i="30"/>
  <c r="AP750" i="30"/>
  <c r="AQ750" i="30"/>
  <c r="Z756" i="30"/>
  <c r="AQ756" i="30"/>
  <c r="AN770" i="30"/>
  <c r="AQ770" i="30"/>
  <c r="AO808" i="30"/>
  <c r="AQ808" i="30"/>
  <c r="AO811" i="30"/>
  <c r="AQ811" i="30"/>
  <c r="Z1314" i="30"/>
  <c r="AQ1314" i="30"/>
  <c r="AN1346" i="30"/>
  <c r="AQ1346" i="30"/>
  <c r="AJ94" i="30"/>
  <c r="AK94" i="30" s="1"/>
  <c r="AQ94" i="30"/>
  <c r="AR102" i="30"/>
  <c r="AQ102" i="30"/>
  <c r="AR118" i="30"/>
  <c r="AQ118" i="30"/>
  <c r="AR307" i="30"/>
  <c r="AQ307" i="30"/>
  <c r="AJ356" i="30"/>
  <c r="AK356" i="30" s="1"/>
  <c r="AQ356" i="30"/>
  <c r="AJ384" i="30"/>
  <c r="AK384" i="30" s="1"/>
  <c r="AQ384" i="30"/>
  <c r="AR440" i="30"/>
  <c r="AQ440" i="30"/>
  <c r="AR448" i="30"/>
  <c r="AQ448" i="30"/>
  <c r="AR454" i="30"/>
  <c r="AQ454" i="30"/>
  <c r="AP466" i="30"/>
  <c r="AQ466" i="30"/>
  <c r="AP474" i="30"/>
  <c r="AQ474" i="30"/>
  <c r="AP482" i="30"/>
  <c r="AQ482" i="30"/>
  <c r="AJ496" i="30"/>
  <c r="AK496" i="30" s="1"/>
  <c r="AQ496" i="30"/>
  <c r="AR499" i="30"/>
  <c r="AQ499" i="30"/>
  <c r="AO513" i="30"/>
  <c r="AQ513" i="30"/>
  <c r="AB536" i="30"/>
  <c r="D536" i="30" s="1"/>
  <c r="AQ536" i="30"/>
  <c r="AN643" i="30"/>
  <c r="AQ643" i="30"/>
  <c r="AN660" i="30"/>
  <c r="AQ660" i="30"/>
  <c r="AN699" i="30"/>
  <c r="AQ699" i="30"/>
  <c r="AP733" i="30"/>
  <c r="AQ733" i="30"/>
  <c r="AP737" i="30"/>
  <c r="AQ737" i="30"/>
  <c r="AN775" i="30"/>
  <c r="AQ775" i="30"/>
  <c r="AL780" i="30"/>
  <c r="AQ780" i="30"/>
  <c r="Z783" i="30"/>
  <c r="AQ783" i="30"/>
  <c r="AN787" i="30"/>
  <c r="AQ787" i="30"/>
  <c r="AJ812" i="30"/>
  <c r="AK812" i="30" s="1"/>
  <c r="AQ812" i="30"/>
  <c r="AJ821" i="30"/>
  <c r="AK821" i="30" s="1"/>
  <c r="AQ821" i="30"/>
  <c r="AJ831" i="30"/>
  <c r="AK831" i="30" s="1"/>
  <c r="AQ831" i="30"/>
  <c r="AR835" i="30"/>
  <c r="AQ835" i="30"/>
  <c r="AP839" i="30"/>
  <c r="AQ839" i="30"/>
  <c r="AM847" i="30"/>
  <c r="AQ847" i="30"/>
  <c r="AO861" i="30"/>
  <c r="AQ861" i="30"/>
  <c r="AM1266" i="30"/>
  <c r="AQ1266" i="30"/>
  <c r="AP97" i="30"/>
  <c r="AQ97" i="30"/>
  <c r="AP105" i="30"/>
  <c r="AQ105" i="30"/>
  <c r="AJ113" i="30"/>
  <c r="AK113" i="30" s="1"/>
  <c r="AQ113" i="30"/>
  <c r="AJ367" i="30"/>
  <c r="AK367" i="30" s="1"/>
  <c r="AQ367" i="30"/>
  <c r="AJ375" i="30"/>
  <c r="AK375" i="30" s="1"/>
  <c r="AQ375" i="30"/>
  <c r="Z385" i="30"/>
  <c r="AQ385" i="30"/>
  <c r="AL455" i="30"/>
  <c r="AQ455" i="30"/>
  <c r="AP461" i="30"/>
  <c r="AQ461" i="30"/>
  <c r="AR469" i="30"/>
  <c r="AQ469" i="30"/>
  <c r="AR477" i="30"/>
  <c r="AQ477" i="30"/>
  <c r="AR485" i="30"/>
  <c r="AQ485" i="30"/>
  <c r="AN516" i="30"/>
  <c r="AQ516" i="30"/>
  <c r="AN520" i="30"/>
  <c r="AQ520" i="30"/>
  <c r="AL554" i="30"/>
  <c r="AQ554" i="30"/>
  <c r="AR644" i="30"/>
  <c r="AQ644" i="30"/>
  <c r="AR688" i="30"/>
  <c r="AQ688" i="30"/>
  <c r="AJ702" i="30"/>
  <c r="AK702" i="30" s="1"/>
  <c r="AQ702" i="30"/>
  <c r="AO734" i="30"/>
  <c r="AQ734" i="30"/>
  <c r="AJ760" i="30"/>
  <c r="AK760" i="30" s="1"/>
  <c r="AQ760" i="30"/>
  <c r="AM768" i="30"/>
  <c r="AQ768" i="30"/>
  <c r="AP814" i="30"/>
  <c r="AQ814" i="30"/>
  <c r="AP857" i="30"/>
  <c r="AQ857" i="30"/>
  <c r="AP862" i="30"/>
  <c r="AQ862" i="30"/>
  <c r="AJ1332" i="30"/>
  <c r="AK1332" i="30" s="1"/>
  <c r="AQ1332" i="30"/>
  <c r="AR323" i="30"/>
  <c r="AQ323" i="30"/>
  <c r="AR1348" i="30"/>
  <c r="AQ1348" i="30"/>
  <c r="AR108" i="30"/>
  <c r="AQ108" i="30"/>
  <c r="AR116" i="30"/>
  <c r="AQ116" i="30"/>
  <c r="AR311" i="30"/>
  <c r="AQ311" i="30"/>
  <c r="AJ362" i="30"/>
  <c r="AK362" i="30" s="1"/>
  <c r="AQ362" i="30"/>
  <c r="AJ386" i="30"/>
  <c r="AK386" i="30" s="1"/>
  <c r="AQ386" i="30"/>
  <c r="AO456" i="30"/>
  <c r="AQ456" i="30"/>
  <c r="AN492" i="30"/>
  <c r="AQ492" i="30"/>
  <c r="AP498" i="30"/>
  <c r="AQ498" i="30"/>
  <c r="AP524" i="30"/>
  <c r="AQ524" i="30"/>
  <c r="AO532" i="30"/>
  <c r="AQ532" i="30"/>
  <c r="AG534" i="30"/>
  <c r="AH534" i="30" s="1"/>
  <c r="AI534" i="30" s="1"/>
  <c r="AT534" i="30" s="1"/>
  <c r="AQ534" i="30"/>
  <c r="Z537" i="30"/>
  <c r="AQ537" i="30"/>
  <c r="AJ551" i="30"/>
  <c r="AK551" i="30" s="1"/>
  <c r="AQ551" i="30"/>
  <c r="AB645" i="30"/>
  <c r="AD645" i="30" s="1"/>
  <c r="AQ645" i="30"/>
  <c r="AL691" i="30"/>
  <c r="AQ691" i="30"/>
  <c r="AB697" i="30"/>
  <c r="AE697" i="30" s="1"/>
  <c r="AQ697" i="30"/>
  <c r="AL735" i="30"/>
  <c r="AQ735" i="30"/>
  <c r="AB743" i="30"/>
  <c r="AE743" i="30" s="1"/>
  <c r="AQ743" i="30"/>
  <c r="AR751" i="30"/>
  <c r="AQ751" i="30"/>
  <c r="AL763" i="30"/>
  <c r="AQ763" i="30"/>
  <c r="AM771" i="30"/>
  <c r="AQ771" i="30"/>
  <c r="AM773" i="30"/>
  <c r="AQ773" i="30"/>
  <c r="AN784" i="30"/>
  <c r="AQ784" i="30"/>
  <c r="AO788" i="30"/>
  <c r="AQ788" i="30"/>
  <c r="AJ824" i="30"/>
  <c r="AK824" i="30" s="1"/>
  <c r="AQ824" i="30"/>
  <c r="AG836" i="30"/>
  <c r="AH836" i="30" s="1"/>
  <c r="AI836" i="30" s="1"/>
  <c r="AT836" i="30" s="1"/>
  <c r="AQ836" i="30"/>
  <c r="AJ840" i="30"/>
  <c r="AK840" i="30" s="1"/>
  <c r="AQ840" i="30"/>
  <c r="AJ844" i="30"/>
  <c r="AK844" i="30" s="1"/>
  <c r="AQ844" i="30"/>
  <c r="AL848" i="30"/>
  <c r="AQ848" i="30"/>
  <c r="Z852" i="30"/>
  <c r="AQ852" i="30"/>
  <c r="AH1249" i="30"/>
  <c r="AI1249" i="30" s="1"/>
  <c r="AT1249" i="30" s="1"/>
  <c r="AQ1249" i="30"/>
  <c r="AL1267" i="30"/>
  <c r="AQ1267" i="30"/>
  <c r="AJ1271" i="30"/>
  <c r="AK1271" i="30" s="1"/>
  <c r="AQ1271" i="30"/>
  <c r="AM1303" i="30"/>
  <c r="AQ1303" i="30"/>
  <c r="AO95" i="30"/>
  <c r="AQ95" i="30"/>
  <c r="AJ103" i="30"/>
  <c r="AK103" i="30" s="1"/>
  <c r="AQ103" i="30"/>
  <c r="AP111" i="30"/>
  <c r="AQ111" i="30"/>
  <c r="AJ119" i="30"/>
  <c r="AK119" i="30" s="1"/>
  <c r="AQ119" i="30"/>
  <c r="AJ325" i="30"/>
  <c r="AK325" i="30" s="1"/>
  <c r="AQ325" i="30"/>
  <c r="AJ381" i="30"/>
  <c r="AK381" i="30" s="1"/>
  <c r="AQ381" i="30"/>
  <c r="AL387" i="30"/>
  <c r="AQ387" i="30"/>
  <c r="AB441" i="30"/>
  <c r="AE441" i="30" s="1"/>
  <c r="AQ441" i="30"/>
  <c r="AB449" i="30"/>
  <c r="AE449" i="30" s="1"/>
  <c r="AQ449" i="30"/>
  <c r="AB457" i="30"/>
  <c r="AD457" i="30" s="1"/>
  <c r="AQ457" i="30"/>
  <c r="AR467" i="30"/>
  <c r="AQ467" i="30"/>
  <c r="AL514" i="30"/>
  <c r="AQ514" i="30"/>
  <c r="AR556" i="30"/>
  <c r="AQ556" i="30"/>
  <c r="AR692" i="30"/>
  <c r="AQ692" i="30"/>
  <c r="AR738" i="30"/>
  <c r="AQ738" i="30"/>
  <c r="AP746" i="30"/>
  <c r="AQ746" i="30"/>
  <c r="Z758" i="30"/>
  <c r="AQ758" i="30"/>
  <c r="AN791" i="30"/>
  <c r="AQ791" i="30"/>
  <c r="AJ816" i="30"/>
  <c r="AK816" i="30" s="1"/>
  <c r="AQ816" i="30"/>
  <c r="AH1187" i="30"/>
  <c r="AI1187" i="30" s="1"/>
  <c r="AT1187" i="30" s="1"/>
  <c r="AQ1187" i="30"/>
  <c r="AB1288" i="30"/>
  <c r="AF1288" i="30" s="1"/>
  <c r="AQ1288" i="30"/>
  <c r="AB1296" i="30"/>
  <c r="AF1296" i="30" s="1"/>
  <c r="AQ1296" i="30"/>
  <c r="Z1343" i="30"/>
  <c r="AQ1343" i="30"/>
  <c r="AB833" i="30"/>
  <c r="AA833" i="30" s="1"/>
  <c r="EN47" i="17"/>
  <c r="EO47" i="17" s="1"/>
  <c r="EN48" i="17"/>
  <c r="EO48" i="17" s="1"/>
  <c r="EA49" i="17"/>
  <c r="EB49" i="17" s="1"/>
  <c r="FK49" i="17"/>
  <c r="BG47" i="17"/>
  <c r="BH47" i="17" s="1"/>
  <c r="BG48" i="17"/>
  <c r="BH48" i="17" s="1"/>
  <c r="J5" i="46"/>
  <c r="L5" i="46" s="1"/>
  <c r="J9" i="46"/>
  <c r="L9" i="46" s="1"/>
  <c r="J13" i="46"/>
  <c r="L13" i="46" s="1"/>
  <c r="J20" i="46"/>
  <c r="L20" i="46" s="1"/>
  <c r="J24" i="46"/>
  <c r="L24" i="46" s="1"/>
  <c r="J28" i="46"/>
  <c r="L28" i="46" s="1"/>
  <c r="J32" i="46"/>
  <c r="L32" i="46" s="1"/>
  <c r="J36" i="46"/>
  <c r="L36" i="46" s="1"/>
  <c r="EX46" i="17"/>
  <c r="EY46" i="17" s="1"/>
  <c r="EX24" i="17"/>
  <c r="EY24" i="17" s="1"/>
  <c r="FB50" i="17"/>
  <c r="FF50" i="17"/>
  <c r="EN49" i="17"/>
  <c r="EO49" i="17" s="1"/>
  <c r="FM32" i="17"/>
  <c r="FN32" i="17" s="1"/>
  <c r="BT46" i="17"/>
  <c r="FM31" i="17"/>
  <c r="FN31" i="17" s="1"/>
  <c r="DC26" i="17"/>
  <c r="A26" i="17" s="1"/>
  <c r="BG28" i="17"/>
  <c r="BH28" i="17" s="1"/>
  <c r="DC28" i="17"/>
  <c r="DD28" i="17" s="1"/>
  <c r="BG30" i="17"/>
  <c r="BH30" i="17" s="1"/>
  <c r="DC30" i="17"/>
  <c r="A30" i="17" s="1"/>
  <c r="EA33" i="17"/>
  <c r="EB33" i="17" s="1"/>
  <c r="EX25" i="17"/>
  <c r="EY25" i="17" s="1"/>
  <c r="BG41" i="17"/>
  <c r="BH41" i="17" s="1"/>
  <c r="EA17" i="17"/>
  <c r="EB17" i="17" s="1"/>
  <c r="EM50" i="17"/>
  <c r="EX9" i="17"/>
  <c r="EY9" i="17" s="1"/>
  <c r="BG11" i="17"/>
  <c r="BH11" i="17" s="1"/>
  <c r="DC14" i="17"/>
  <c r="DD14" i="17" s="1"/>
  <c r="BV44" i="17"/>
  <c r="EN45" i="17"/>
  <c r="EO45" i="17" s="1"/>
  <c r="BG27" i="17"/>
  <c r="BH27" i="17" s="1"/>
  <c r="DC27" i="17"/>
  <c r="DD27" i="17" s="1"/>
  <c r="BG29" i="17"/>
  <c r="BH29" i="17" s="1"/>
  <c r="FM33" i="17"/>
  <c r="FN33" i="17" s="1"/>
  <c r="BG42" i="17"/>
  <c r="BH42" i="17" s="1"/>
  <c r="EN42" i="17"/>
  <c r="EO42" i="17" s="1"/>
  <c r="DC43" i="17"/>
  <c r="DD43" i="17" s="1"/>
  <c r="DC19" i="17"/>
  <c r="DD19" i="17" s="1"/>
  <c r="FI45" i="17"/>
  <c r="FM45" i="17" s="1"/>
  <c r="FN45" i="17" s="1"/>
  <c r="EZ50" i="17"/>
  <c r="FD50" i="17"/>
  <c r="FL50" i="17"/>
  <c r="DC13" i="17"/>
  <c r="A13" i="17" s="1"/>
  <c r="EV24" i="17"/>
  <c r="EA30" i="17"/>
  <c r="EB30" i="17" s="1"/>
  <c r="EX30" i="17"/>
  <c r="EY30" i="17" s="1"/>
  <c r="EA37" i="17"/>
  <c r="EB37" i="17" s="1"/>
  <c r="J18" i="46"/>
  <c r="L18" i="46" s="1"/>
  <c r="EA5" i="17"/>
  <c r="EB5" i="17" s="1"/>
  <c r="EX12" i="17"/>
  <c r="EY12" i="17" s="1"/>
  <c r="EX14" i="17"/>
  <c r="EY14" i="17" s="1"/>
  <c r="DC16" i="17"/>
  <c r="A16" i="17" s="1"/>
  <c r="BG21" i="17"/>
  <c r="BH21" i="17" s="1"/>
  <c r="EA21" i="17"/>
  <c r="EB21" i="17" s="1"/>
  <c r="EV25" i="17"/>
  <c r="DC29" i="17"/>
  <c r="DD29" i="17" s="1"/>
  <c r="EA31" i="17"/>
  <c r="EB31" i="17" s="1"/>
  <c r="EX36" i="17"/>
  <c r="EY36" i="17" s="1"/>
  <c r="BV37" i="17"/>
  <c r="EX44" i="17"/>
  <c r="EY44" i="17" s="1"/>
  <c r="BP24" i="17"/>
  <c r="FI29" i="17"/>
  <c r="FM29" i="17" s="1"/>
  <c r="FN29" i="17" s="1"/>
  <c r="CA30" i="17"/>
  <c r="CE30" i="17" s="1"/>
  <c r="CF30" i="17" s="1"/>
  <c r="DY31" i="17"/>
  <c r="DY33" i="17"/>
  <c r="BE41" i="17"/>
  <c r="BE42" i="17"/>
  <c r="J16" i="46"/>
  <c r="L16" i="46" s="1"/>
  <c r="EJ4" i="17"/>
  <c r="EL4" i="17" s="1"/>
  <c r="FI21" i="17"/>
  <c r="FM21" i="17" s="1"/>
  <c r="FN21" i="17" s="1"/>
  <c r="BR24" i="17"/>
  <c r="EN46" i="17"/>
  <c r="EO46" i="17" s="1"/>
  <c r="BR18" i="17"/>
  <c r="EX21" i="17"/>
  <c r="EY21" i="17" s="1"/>
  <c r="BP29" i="17"/>
  <c r="BR33" i="17"/>
  <c r="BR37" i="17"/>
  <c r="EN37" i="17"/>
  <c r="EO37" i="17" s="1"/>
  <c r="BG38" i="17"/>
  <c r="BH38" i="17" s="1"/>
  <c r="DC38" i="17"/>
  <c r="DD38" i="17" s="1"/>
  <c r="EN40" i="17"/>
  <c r="EO40" i="17" s="1"/>
  <c r="BG45" i="17"/>
  <c r="BH45" i="17" s="1"/>
  <c r="BP45" i="17"/>
  <c r="EX49" i="17"/>
  <c r="EY49" i="17" s="1"/>
  <c r="J22" i="46"/>
  <c r="L22" i="46" s="1"/>
  <c r="EJ7" i="17"/>
  <c r="EL7" i="17" s="1"/>
  <c r="BW8" i="17"/>
  <c r="DC9" i="17"/>
  <c r="A9" i="17" s="1"/>
  <c r="EX11" i="17"/>
  <c r="EY11" i="17" s="1"/>
  <c r="BW12" i="17"/>
  <c r="BG23" i="17"/>
  <c r="BH23" i="17" s="1"/>
  <c r="EA24" i="17"/>
  <c r="EB24" i="17" s="1"/>
  <c r="BV26" i="17"/>
  <c r="EX31" i="17"/>
  <c r="EY31" i="17" s="1"/>
  <c r="CA33" i="17"/>
  <c r="CE33" i="17" s="1"/>
  <c r="CF33" i="17" s="1"/>
  <c r="EX33" i="17"/>
  <c r="EY33" i="17" s="1"/>
  <c r="BV36" i="17"/>
  <c r="CA44" i="17"/>
  <c r="CE44" i="17" s="1"/>
  <c r="CF44" i="17" s="1"/>
  <c r="EV12" i="17"/>
  <c r="EL42" i="17"/>
  <c r="DN46" i="17"/>
  <c r="CA5" i="17"/>
  <c r="CE5" i="17" s="1"/>
  <c r="CF5" i="17" s="1"/>
  <c r="DA16" i="17"/>
  <c r="DC17" i="17"/>
  <c r="A17" i="17" s="1"/>
  <c r="BG19" i="17"/>
  <c r="BH19" i="17" s="1"/>
  <c r="EX19" i="17"/>
  <c r="EY19" i="17" s="1"/>
  <c r="EX20" i="17"/>
  <c r="EY20" i="17" s="1"/>
  <c r="FI20" i="17"/>
  <c r="FM20" i="17" s="1"/>
  <c r="FN20" i="17" s="1"/>
  <c r="DY21" i="17"/>
  <c r="BV24" i="17"/>
  <c r="FI30" i="17"/>
  <c r="FM30" i="17" s="1"/>
  <c r="FN30" i="17" s="1"/>
  <c r="CA31" i="17"/>
  <c r="CC31" i="17" s="1"/>
  <c r="EX32" i="17"/>
  <c r="EY32" i="17" s="1"/>
  <c r="BV33" i="17"/>
  <c r="BG43" i="17"/>
  <c r="BH43" i="17" s="1"/>
  <c r="DA43" i="17"/>
  <c r="EN44" i="17"/>
  <c r="EO44" i="17" s="1"/>
  <c r="EV44" i="17"/>
  <c r="BR45" i="17"/>
  <c r="EX45" i="17"/>
  <c r="EY45" i="17" s="1"/>
  <c r="DP46" i="17"/>
  <c r="BG5" i="17"/>
  <c r="BH5" i="17" s="1"/>
  <c r="BP6" i="17"/>
  <c r="BO8" i="17"/>
  <c r="DC8" i="17"/>
  <c r="DD8" i="17" s="1"/>
  <c r="EX8" i="17"/>
  <c r="EY8" i="17" s="1"/>
  <c r="BG9" i="17"/>
  <c r="BH9" i="17" s="1"/>
  <c r="EA11" i="17"/>
  <c r="EB11" i="17" s="1"/>
  <c r="EJ11" i="17"/>
  <c r="EN11" i="17" s="1"/>
  <c r="EO11" i="17" s="1"/>
  <c r="BO12" i="17"/>
  <c r="DC12" i="17"/>
  <c r="EX13" i="17"/>
  <c r="EY13" i="17" s="1"/>
  <c r="EJ19" i="17"/>
  <c r="EL19" i="17" s="1"/>
  <c r="EV19" i="17"/>
  <c r="FI22" i="17"/>
  <c r="FM22" i="17" s="1"/>
  <c r="FN22" i="17" s="1"/>
  <c r="EA23" i="17"/>
  <c r="EB23" i="17" s="1"/>
  <c r="EX23" i="17"/>
  <c r="EY23" i="17" s="1"/>
  <c r="FI23" i="17"/>
  <c r="FM23" i="17" s="1"/>
  <c r="FN23" i="17" s="1"/>
  <c r="CA24" i="17"/>
  <c r="CE24" i="17" s="1"/>
  <c r="CF24" i="17" s="1"/>
  <c r="BG25" i="17"/>
  <c r="BH25" i="17" s="1"/>
  <c r="BR26" i="17"/>
  <c r="EX26" i="17"/>
  <c r="EY26" i="17" s="1"/>
  <c r="FI26" i="17"/>
  <c r="FM26" i="17" s="1"/>
  <c r="FN26" i="17" s="1"/>
  <c r="FI27" i="17"/>
  <c r="FM27" i="17" s="1"/>
  <c r="FN27" i="17" s="1"/>
  <c r="EX28" i="17"/>
  <c r="EY28" i="17" s="1"/>
  <c r="FI28" i="17"/>
  <c r="FM28" i="17" s="1"/>
  <c r="FN28" i="17" s="1"/>
  <c r="EA29" i="17"/>
  <c r="EB29" i="17" s="1"/>
  <c r="BG31" i="17"/>
  <c r="BH31" i="17" s="1"/>
  <c r="BR36" i="17"/>
  <c r="FM36" i="17"/>
  <c r="FN36" i="17" s="1"/>
  <c r="CA37" i="17"/>
  <c r="CE37" i="17" s="1"/>
  <c r="CF37" i="17" s="1"/>
  <c r="CA38" i="17"/>
  <c r="CC38" i="17" s="1"/>
  <c r="CA40" i="17"/>
  <c r="CC40" i="17" s="1"/>
  <c r="DW44" i="17"/>
  <c r="EA44" i="17" s="1"/>
  <c r="EB44" i="17" s="1"/>
  <c r="BV45" i="17"/>
  <c r="DC45" i="17"/>
  <c r="DD45" i="17" s="1"/>
  <c r="DC46" i="17"/>
  <c r="DD46" i="17" s="1"/>
  <c r="EX47" i="17"/>
  <c r="EY47" i="17" s="1"/>
  <c r="DA49" i="17"/>
  <c r="J26" i="46"/>
  <c r="L26" i="46" s="1"/>
  <c r="BS4" i="17"/>
  <c r="BW7" i="17"/>
  <c r="BT4" i="17"/>
  <c r="EW50" i="17"/>
  <c r="FC50" i="17"/>
  <c r="FG50" i="17"/>
  <c r="DY5" i="17"/>
  <c r="FI5" i="17"/>
  <c r="FK5" i="17" s="1"/>
  <c r="BT6" i="17"/>
  <c r="EJ6" i="17"/>
  <c r="EL6" i="17" s="1"/>
  <c r="FI6" i="17"/>
  <c r="FK6" i="17" s="1"/>
  <c r="CA7" i="17"/>
  <c r="CE7" i="17" s="1"/>
  <c r="CF7" i="17" s="1"/>
  <c r="BS7" i="17"/>
  <c r="EA7" i="17"/>
  <c r="EB7" i="17" s="1"/>
  <c r="BG8" i="17"/>
  <c r="BH8" i="17" s="1"/>
  <c r="BR8" i="17"/>
  <c r="EA8" i="17"/>
  <c r="EB8" i="17" s="1"/>
  <c r="DA9" i="17"/>
  <c r="EJ9" i="17"/>
  <c r="EL9" i="17" s="1"/>
  <c r="EV9" i="17"/>
  <c r="CA11" i="17"/>
  <c r="CE11" i="17" s="1"/>
  <c r="CF11" i="17" s="1"/>
  <c r="BT11" i="17"/>
  <c r="FI11" i="17"/>
  <c r="FM11" i="17" s="1"/>
  <c r="FN11" i="17" s="1"/>
  <c r="BO4" i="17"/>
  <c r="EX5" i="17"/>
  <c r="EY5" i="17" s="1"/>
  <c r="FI7" i="17"/>
  <c r="FM7" i="17" s="1"/>
  <c r="FN7" i="17" s="1"/>
  <c r="BS8" i="17"/>
  <c r="FI8" i="17"/>
  <c r="FK8" i="17" s="1"/>
  <c r="CA9" i="17"/>
  <c r="CC9" i="17" s="1"/>
  <c r="EA9" i="17"/>
  <c r="EB9" i="17" s="1"/>
  <c r="EJ10" i="17"/>
  <c r="EN10" i="17" s="1"/>
  <c r="EO10" i="17" s="1"/>
  <c r="FI10" i="17"/>
  <c r="FM10" i="17" s="1"/>
  <c r="FN10" i="17" s="1"/>
  <c r="BO11" i="17"/>
  <c r="BV11" i="17"/>
  <c r="DC5" i="17"/>
  <c r="DD5" i="17" s="1"/>
  <c r="BO7" i="17"/>
  <c r="BT7" i="17"/>
  <c r="BG10" i="17"/>
  <c r="BH10" i="17" s="1"/>
  <c r="BP4" i="17"/>
  <c r="DZ50" i="17"/>
  <c r="FA50" i="17"/>
  <c r="FE50" i="17"/>
  <c r="DA5" i="17"/>
  <c r="EJ5" i="17"/>
  <c r="EL5" i="17" s="1"/>
  <c r="EV5" i="17"/>
  <c r="BG7" i="17"/>
  <c r="BH7" i="17" s="1"/>
  <c r="BP7" i="17"/>
  <c r="BV7" i="17"/>
  <c r="DC7" i="17"/>
  <c r="DD7" i="17" s="1"/>
  <c r="EX7" i="17"/>
  <c r="EY7" i="17" s="1"/>
  <c r="CA8" i="17"/>
  <c r="CE8" i="17" s="1"/>
  <c r="CF8" i="17" s="1"/>
  <c r="BV8" i="17"/>
  <c r="EJ8" i="17"/>
  <c r="EL8" i="17" s="1"/>
  <c r="DY9" i="17"/>
  <c r="FI9" i="17"/>
  <c r="FM9" i="17" s="1"/>
  <c r="FN9" i="17" s="1"/>
  <c r="BE10" i="17"/>
  <c r="DC11" i="17"/>
  <c r="A11" i="17" s="1"/>
  <c r="BG12" i="17"/>
  <c r="BH12" i="17" s="1"/>
  <c r="BR7" i="17"/>
  <c r="BU11" i="17"/>
  <c r="BW11" i="17"/>
  <c r="BR11" i="17"/>
  <c r="BS11" i="17"/>
  <c r="DY12" i="17"/>
  <c r="EA12" i="17"/>
  <c r="EB12" i="17" s="1"/>
  <c r="CA13" i="17"/>
  <c r="CE13" i="17" s="1"/>
  <c r="CF13" i="17" s="1"/>
  <c r="EA13" i="17"/>
  <c r="EB13" i="17" s="1"/>
  <c r="EA14" i="17"/>
  <c r="EB14" i="17" s="1"/>
  <c r="FI14" i="17"/>
  <c r="FM14" i="17" s="1"/>
  <c r="FN14" i="17" s="1"/>
  <c r="BG15" i="17"/>
  <c r="BH15" i="17" s="1"/>
  <c r="BO15" i="17"/>
  <c r="DC15" i="17"/>
  <c r="A15" i="17" s="1"/>
  <c r="FI15" i="17"/>
  <c r="FM15" i="17" s="1"/>
  <c r="FN15" i="17" s="1"/>
  <c r="EX16" i="17"/>
  <c r="EY16" i="17" s="1"/>
  <c r="FI16" i="17"/>
  <c r="FM16" i="17" s="1"/>
  <c r="FN16" i="17" s="1"/>
  <c r="FI17" i="17"/>
  <c r="FM17" i="17" s="1"/>
  <c r="FN17" i="17" s="1"/>
  <c r="CA18" i="17"/>
  <c r="CC18" i="17" s="1"/>
  <c r="BV18" i="17"/>
  <c r="EJ18" i="17"/>
  <c r="EL18" i="17" s="1"/>
  <c r="BG20" i="17"/>
  <c r="BH20" i="17" s="1"/>
  <c r="BP20" i="17"/>
  <c r="DC20" i="17"/>
  <c r="DD20" i="17" s="1"/>
  <c r="BR22" i="17"/>
  <c r="BE23" i="17"/>
  <c r="DC23" i="17"/>
  <c r="EJ23" i="17"/>
  <c r="EN23" i="17" s="1"/>
  <c r="EO23" i="17" s="1"/>
  <c r="EV23" i="17"/>
  <c r="BT24" i="17"/>
  <c r="BT25" i="17"/>
  <c r="BP26" i="17"/>
  <c r="EV26" i="17"/>
  <c r="BR27" i="17"/>
  <c r="EA27" i="17"/>
  <c r="EB27" i="17" s="1"/>
  <c r="EX27" i="17"/>
  <c r="EY27" i="17" s="1"/>
  <c r="CA28" i="17"/>
  <c r="CC28" i="17" s="1"/>
  <c r="BV28" i="17"/>
  <c r="EV28" i="17"/>
  <c r="BR29" i="17"/>
  <c r="EX29" i="17"/>
  <c r="EY29" i="17" s="1"/>
  <c r="BV30" i="17"/>
  <c r="EV30" i="17"/>
  <c r="BT31" i="17"/>
  <c r="CA32" i="17"/>
  <c r="CE32" i="17" s="1"/>
  <c r="CF32" i="17" s="1"/>
  <c r="BV32" i="17"/>
  <c r="EA32" i="17"/>
  <c r="EB32" i="17" s="1"/>
  <c r="EV32" i="17"/>
  <c r="BG33" i="17"/>
  <c r="BH33" i="17" s="1"/>
  <c r="BP33" i="17"/>
  <c r="DC33" i="17"/>
  <c r="DD33" i="17" s="1"/>
  <c r="EN33" i="17"/>
  <c r="EO33" i="17" s="1"/>
  <c r="BP36" i="17"/>
  <c r="EA36" i="17"/>
  <c r="EB36" i="17" s="1"/>
  <c r="EV36" i="17"/>
  <c r="BP37" i="17"/>
  <c r="DC37" i="17"/>
  <c r="A37" i="17" s="1"/>
  <c r="DA38" i="17"/>
  <c r="BG40" i="17"/>
  <c r="BH40" i="17" s="1"/>
  <c r="EL40" i="17"/>
  <c r="EJ41" i="17"/>
  <c r="EN41" i="17" s="1"/>
  <c r="EO41" i="17" s="1"/>
  <c r="DP42" i="17"/>
  <c r="EX43" i="17"/>
  <c r="EY43" i="17" s="1"/>
  <c r="BT44" i="17"/>
  <c r="DC44" i="17"/>
  <c r="DD44" i="17" s="1"/>
  <c r="CA45" i="17"/>
  <c r="CC45" i="17" s="1"/>
  <c r="BP49" i="17"/>
  <c r="BV49" i="17"/>
  <c r="FI49" i="17"/>
  <c r="FM49" i="17" s="1"/>
  <c r="FN49" i="17" s="1"/>
  <c r="J4" i="46"/>
  <c r="L4" i="46" s="1"/>
  <c r="J8" i="46"/>
  <c r="L8" i="46" s="1"/>
  <c r="J12" i="46"/>
  <c r="L12" i="46" s="1"/>
  <c r="J19" i="46"/>
  <c r="L19" i="46" s="1"/>
  <c r="J23" i="46"/>
  <c r="L23" i="46" s="1"/>
  <c r="J27" i="46"/>
  <c r="L27" i="46" s="1"/>
  <c r="J31" i="46"/>
  <c r="L31" i="46" s="1"/>
  <c r="J35" i="46"/>
  <c r="L35" i="46" s="1"/>
  <c r="CA12" i="17"/>
  <c r="CE12" i="17" s="1"/>
  <c r="CF12" i="17" s="1"/>
  <c r="BS12" i="17"/>
  <c r="BG13" i="17"/>
  <c r="BH13" i="17" s="1"/>
  <c r="BG14" i="17"/>
  <c r="BH14" i="17" s="1"/>
  <c r="BP15" i="17"/>
  <c r="EA15" i="17"/>
  <c r="EB15" i="17" s="1"/>
  <c r="EX15" i="17"/>
  <c r="EY15" i="17" s="1"/>
  <c r="EJ16" i="17"/>
  <c r="EN16" i="17" s="1"/>
  <c r="EO16" i="17" s="1"/>
  <c r="BG17" i="17"/>
  <c r="BH17" i="17" s="1"/>
  <c r="EX17" i="17"/>
  <c r="EY17" i="17" s="1"/>
  <c r="BP18" i="17"/>
  <c r="EA19" i="17"/>
  <c r="EB19" i="17" s="1"/>
  <c r="BR20" i="17"/>
  <c r="EA20" i="17"/>
  <c r="EB20" i="17" s="1"/>
  <c r="DC21" i="17"/>
  <c r="EJ21" i="17"/>
  <c r="EL21" i="17" s="1"/>
  <c r="BT22" i="17"/>
  <c r="BV25" i="17"/>
  <c r="BT27" i="17"/>
  <c r="BP28" i="17"/>
  <c r="BT29" i="17"/>
  <c r="BP30" i="17"/>
  <c r="BV31" i="17"/>
  <c r="BP32" i="17"/>
  <c r="DR42" i="17"/>
  <c r="BR49" i="17"/>
  <c r="BW49" i="17"/>
  <c r="BS15" i="17"/>
  <c r="BT20" i="17"/>
  <c r="CA22" i="17"/>
  <c r="CE22" i="17" s="1"/>
  <c r="CF22" i="17" s="1"/>
  <c r="BV22" i="17"/>
  <c r="EJ22" i="17"/>
  <c r="EN22" i="17" s="1"/>
  <c r="EO22" i="17" s="1"/>
  <c r="BG24" i="17"/>
  <c r="BH24" i="17" s="1"/>
  <c r="DC24" i="17"/>
  <c r="DD24" i="17" s="1"/>
  <c r="FI24" i="17"/>
  <c r="FM24" i="17" s="1"/>
  <c r="FN24" i="17" s="1"/>
  <c r="FI25" i="17"/>
  <c r="FM25" i="17" s="1"/>
  <c r="FN25" i="17" s="1"/>
  <c r="BT26" i="17"/>
  <c r="CA26" i="17"/>
  <c r="CC26" i="17" s="1"/>
  <c r="EA26" i="17"/>
  <c r="EB26" i="17" s="1"/>
  <c r="CA27" i="17"/>
  <c r="CE27" i="17" s="1"/>
  <c r="CF27" i="17" s="1"/>
  <c r="BV27" i="17"/>
  <c r="BR28" i="17"/>
  <c r="EA28" i="17"/>
  <c r="EB28" i="17" s="1"/>
  <c r="CA29" i="17"/>
  <c r="CE29" i="17" s="1"/>
  <c r="CF29" i="17" s="1"/>
  <c r="BV29" i="17"/>
  <c r="BR30" i="17"/>
  <c r="BP31" i="17"/>
  <c r="DC31" i="17"/>
  <c r="A31" i="17" s="1"/>
  <c r="EN31" i="17"/>
  <c r="EO31" i="17" s="1"/>
  <c r="BR32" i="17"/>
  <c r="BT33" i="17"/>
  <c r="BT36" i="17"/>
  <c r="CA36" i="17"/>
  <c r="CE36" i="17" s="1"/>
  <c r="CF36" i="17" s="1"/>
  <c r="BT37" i="17"/>
  <c r="EX37" i="17"/>
  <c r="EY37" i="17" s="1"/>
  <c r="FI37" i="17"/>
  <c r="FM37" i="17" s="1"/>
  <c r="FN37" i="17" s="1"/>
  <c r="FI38" i="17"/>
  <c r="FM38" i="17" s="1"/>
  <c r="FN38" i="17" s="1"/>
  <c r="DC40" i="17"/>
  <c r="A40" i="17" s="1"/>
  <c r="EA41" i="17"/>
  <c r="EB41" i="17" s="1"/>
  <c r="DW42" i="17"/>
  <c r="EA42" i="17" s="1"/>
  <c r="EB42" i="17" s="1"/>
  <c r="BP44" i="17"/>
  <c r="FI44" i="17"/>
  <c r="FM44" i="17" s="1"/>
  <c r="FN44" i="17" s="1"/>
  <c r="CA46" i="17"/>
  <c r="CC46" i="17" s="1"/>
  <c r="BV46" i="17"/>
  <c r="DR46" i="17"/>
  <c r="BE47" i="17"/>
  <c r="EA47" i="17"/>
  <c r="EB47" i="17" s="1"/>
  <c r="FI47" i="17"/>
  <c r="FM47" i="17" s="1"/>
  <c r="FN47" i="17" s="1"/>
  <c r="EX48" i="17"/>
  <c r="EY48" i="17" s="1"/>
  <c r="BG49" i="17"/>
  <c r="BH49" i="17" s="1"/>
  <c r="CA49" i="17"/>
  <c r="CC49" i="17" s="1"/>
  <c r="BS49" i="17"/>
  <c r="DY49" i="17"/>
  <c r="J6" i="46"/>
  <c r="L6" i="46" s="1"/>
  <c r="J10" i="46"/>
  <c r="L10" i="46" s="1"/>
  <c r="J14" i="46"/>
  <c r="L14" i="46" s="1"/>
  <c r="J17" i="46"/>
  <c r="L17" i="46" s="1"/>
  <c r="J21" i="46"/>
  <c r="L21" i="46" s="1"/>
  <c r="J25" i="46"/>
  <c r="L25" i="46" s="1"/>
  <c r="J29" i="46"/>
  <c r="L29" i="46" s="1"/>
  <c r="J33" i="46"/>
  <c r="L33" i="46" s="1"/>
  <c r="EJ12" i="17"/>
  <c r="EL12" i="17" s="1"/>
  <c r="FI12" i="17"/>
  <c r="FM12" i="17" s="1"/>
  <c r="FN12" i="17" s="1"/>
  <c r="DA13" i="17"/>
  <c r="EJ13" i="17"/>
  <c r="EN13" i="17" s="1"/>
  <c r="EO13" i="17" s="1"/>
  <c r="EV13" i="17"/>
  <c r="FI13" i="17"/>
  <c r="FM13" i="17" s="1"/>
  <c r="FN13" i="17" s="1"/>
  <c r="DA14" i="17"/>
  <c r="EJ14" i="17"/>
  <c r="EL14" i="17" s="1"/>
  <c r="EV14" i="17"/>
  <c r="BT15" i="17"/>
  <c r="EJ15" i="17"/>
  <c r="EL15" i="17" s="1"/>
  <c r="EJ17" i="17"/>
  <c r="EL17" i="17" s="1"/>
  <c r="BT18" i="17"/>
  <c r="FI18" i="17"/>
  <c r="FM18" i="17" s="1"/>
  <c r="FN18" i="17" s="1"/>
  <c r="FI19" i="17"/>
  <c r="FM19" i="17" s="1"/>
  <c r="FN19" i="17" s="1"/>
  <c r="CA20" i="17"/>
  <c r="CE20" i="17" s="1"/>
  <c r="CF20" i="17" s="1"/>
  <c r="BV20" i="17"/>
  <c r="EJ20" i="17"/>
  <c r="EL20" i="17" s="1"/>
  <c r="BP22" i="17"/>
  <c r="BP27" i="17"/>
  <c r="BT28" i="17"/>
  <c r="BT30" i="17"/>
  <c r="BR31" i="17"/>
  <c r="BT32" i="17"/>
  <c r="EJ38" i="17"/>
  <c r="EN38" i="17" s="1"/>
  <c r="EO38" i="17" s="1"/>
  <c r="EX40" i="17"/>
  <c r="EY40" i="17" s="1"/>
  <c r="FI40" i="17"/>
  <c r="FM40" i="17" s="1"/>
  <c r="FN40" i="17" s="1"/>
  <c r="EX41" i="17"/>
  <c r="EY41" i="17" s="1"/>
  <c r="FI41" i="17"/>
  <c r="FM41" i="17" s="1"/>
  <c r="FN41" i="17" s="1"/>
  <c r="DN42" i="17"/>
  <c r="FI42" i="17"/>
  <c r="FM42" i="17" s="1"/>
  <c r="FN42" i="17" s="1"/>
  <c r="FI43" i="17"/>
  <c r="FM43" i="17" s="1"/>
  <c r="FN43" i="17" s="1"/>
  <c r="BR44" i="17"/>
  <c r="BT45" i="17"/>
  <c r="EA48" i="17"/>
  <c r="EB48" i="17" s="1"/>
  <c r="FI48" i="17"/>
  <c r="FM48" i="17" s="1"/>
  <c r="FN48" i="17" s="1"/>
  <c r="BO49" i="17"/>
  <c r="BT49" i="17"/>
  <c r="J7" i="46"/>
  <c r="L7" i="46" s="1"/>
  <c r="J11" i="46"/>
  <c r="L11" i="46" s="1"/>
  <c r="J30" i="46"/>
  <c r="L30" i="46" s="1"/>
  <c r="J34" i="46"/>
  <c r="L34" i="46" s="1"/>
  <c r="BR4" i="17"/>
  <c r="BV4" i="17"/>
  <c r="CA4" i="17"/>
  <c r="BO5" i="17"/>
  <c r="BS5" i="17"/>
  <c r="BW5" i="17"/>
  <c r="BR6" i="17"/>
  <c r="BV6" i="17"/>
  <c r="CA6" i="17"/>
  <c r="BQ7" i="17"/>
  <c r="BP8" i="17"/>
  <c r="BT8" i="17"/>
  <c r="BO9" i="17"/>
  <c r="BS9" i="17"/>
  <c r="BW9" i="17"/>
  <c r="BR10" i="17"/>
  <c r="BV10" i="17"/>
  <c r="CA10" i="17"/>
  <c r="BE11" i="17"/>
  <c r="BQ11" i="17"/>
  <c r="DA11" i="17"/>
  <c r="DY11" i="17"/>
  <c r="EV11" i="17"/>
  <c r="BP12" i="17"/>
  <c r="BT12" i="17"/>
  <c r="BO13" i="17"/>
  <c r="BS13" i="17"/>
  <c r="BW13" i="17"/>
  <c r="BR14" i="17"/>
  <c r="BV14" i="17"/>
  <c r="CA14" i="17"/>
  <c r="BE15" i="17"/>
  <c r="BQ15" i="17"/>
  <c r="BU15" i="17"/>
  <c r="DA15" i="17"/>
  <c r="DY15" i="17"/>
  <c r="CA16" i="17"/>
  <c r="BG4" i="17"/>
  <c r="BW4" i="17"/>
  <c r="DC4" i="17"/>
  <c r="FI4" i="17"/>
  <c r="BP5" i="17"/>
  <c r="BT5" i="17"/>
  <c r="BG6" i="17"/>
  <c r="BH6" i="17" s="1"/>
  <c r="BO6" i="17"/>
  <c r="BS6" i="17"/>
  <c r="BW6" i="17"/>
  <c r="DC6" i="17"/>
  <c r="EA6" i="17"/>
  <c r="EB6" i="17" s="1"/>
  <c r="EX6" i="17"/>
  <c r="EY6" i="17" s="1"/>
  <c r="BQ8" i="17"/>
  <c r="BP9" i="17"/>
  <c r="BT9" i="17"/>
  <c r="BO10" i="17"/>
  <c r="BS10" i="17"/>
  <c r="BW10" i="17"/>
  <c r="DC10" i="17"/>
  <c r="EA10" i="17"/>
  <c r="EB10" i="17" s="1"/>
  <c r="EX10" i="17"/>
  <c r="EY10" i="17" s="1"/>
  <c r="BQ12" i="17"/>
  <c r="BU12" i="17"/>
  <c r="BP13" i="17"/>
  <c r="BT13" i="17"/>
  <c r="BO14" i="17"/>
  <c r="BS14" i="17"/>
  <c r="BW14" i="17"/>
  <c r="BR15" i="17"/>
  <c r="BV15" i="17"/>
  <c r="CA15" i="17"/>
  <c r="BE16" i="17"/>
  <c r="BG16" i="17"/>
  <c r="BH16" i="17" s="1"/>
  <c r="BQ5" i="17"/>
  <c r="BU5" i="17"/>
  <c r="BQ9" i="17"/>
  <c r="BU9" i="17"/>
  <c r="BP10" i="17"/>
  <c r="BT10" i="17"/>
  <c r="BV12" i="17"/>
  <c r="BQ13" i="17"/>
  <c r="BU13" i="17"/>
  <c r="BP14" i="17"/>
  <c r="BT14" i="17"/>
  <c r="EA16" i="17"/>
  <c r="EB16" i="17" s="1"/>
  <c r="DY16" i="17"/>
  <c r="BQ4" i="17"/>
  <c r="BU4" i="17"/>
  <c r="DA4" i="17"/>
  <c r="EA4" i="17"/>
  <c r="EX4" i="17"/>
  <c r="BR5" i="17"/>
  <c r="BV5" i="17"/>
  <c r="BQ6" i="17"/>
  <c r="BR9" i="17"/>
  <c r="BV9" i="17"/>
  <c r="BQ10" i="17"/>
  <c r="BR13" i="17"/>
  <c r="BV13" i="17"/>
  <c r="BQ14" i="17"/>
  <c r="EV16" i="17"/>
  <c r="BP17" i="17"/>
  <c r="BT17" i="17"/>
  <c r="BG18" i="17"/>
  <c r="BH18" i="17" s="1"/>
  <c r="BO18" i="17"/>
  <c r="BS18" i="17"/>
  <c r="BW18" i="17"/>
  <c r="DC18" i="17"/>
  <c r="EA18" i="17"/>
  <c r="EB18" i="17" s="1"/>
  <c r="EX18" i="17"/>
  <c r="EY18" i="17" s="1"/>
  <c r="BR19" i="17"/>
  <c r="BV19" i="17"/>
  <c r="CA19" i="17"/>
  <c r="BE20" i="17"/>
  <c r="BQ20" i="17"/>
  <c r="BU20" i="17"/>
  <c r="DA20" i="17"/>
  <c r="DY20" i="17"/>
  <c r="EV20" i="17"/>
  <c r="BP21" i="17"/>
  <c r="BT21" i="17"/>
  <c r="BG22" i="17"/>
  <c r="BH22" i="17" s="1"/>
  <c r="BO22" i="17"/>
  <c r="BS22" i="17"/>
  <c r="BW22" i="17"/>
  <c r="DC22" i="17"/>
  <c r="EA22" i="17"/>
  <c r="EB22" i="17" s="1"/>
  <c r="EX22" i="17"/>
  <c r="EY22" i="17" s="1"/>
  <c r="BR23" i="17"/>
  <c r="BV23" i="17"/>
  <c r="CA23" i="17"/>
  <c r="BE24" i="17"/>
  <c r="BQ24" i="17"/>
  <c r="BU24" i="17"/>
  <c r="DA24" i="17"/>
  <c r="DY24" i="17"/>
  <c r="EN24" i="17"/>
  <c r="EO24" i="17" s="1"/>
  <c r="BE25" i="17"/>
  <c r="BW25" i="17"/>
  <c r="BS25" i="17"/>
  <c r="BO25" i="17"/>
  <c r="BR25" i="17"/>
  <c r="BQ17" i="17"/>
  <c r="BU17" i="17"/>
  <c r="BO19" i="17"/>
  <c r="BS19" i="17"/>
  <c r="BW19" i="17"/>
  <c r="BQ21" i="17"/>
  <c r="BU21" i="17"/>
  <c r="BO23" i="17"/>
  <c r="BS23" i="17"/>
  <c r="BW23" i="17"/>
  <c r="EA25" i="17"/>
  <c r="EB25" i="17" s="1"/>
  <c r="DY25" i="17"/>
  <c r="EL25" i="17"/>
  <c r="EN25" i="17"/>
  <c r="EO25" i="17" s="1"/>
  <c r="BR17" i="17"/>
  <c r="BV17" i="17"/>
  <c r="CA17" i="17"/>
  <c r="BQ18" i="17"/>
  <c r="BP19" i="17"/>
  <c r="BT19" i="17"/>
  <c r="BO20" i="17"/>
  <c r="BS20" i="17"/>
  <c r="BR21" i="17"/>
  <c r="BV21" i="17"/>
  <c r="CA21" i="17"/>
  <c r="BQ22" i="17"/>
  <c r="BP23" i="17"/>
  <c r="BT23" i="17"/>
  <c r="BO24" i="17"/>
  <c r="BS24" i="17"/>
  <c r="BP25" i="17"/>
  <c r="BU25" i="17"/>
  <c r="CA25" i="17"/>
  <c r="BG26" i="17"/>
  <c r="BH26" i="17" s="1"/>
  <c r="BE26" i="17"/>
  <c r="BO17" i="17"/>
  <c r="BS17" i="17"/>
  <c r="BQ19" i="17"/>
  <c r="BO21" i="17"/>
  <c r="BS21" i="17"/>
  <c r="BQ23" i="17"/>
  <c r="DC25" i="17"/>
  <c r="DA25" i="17"/>
  <c r="BQ26" i="17"/>
  <c r="BU26" i="17"/>
  <c r="DA26" i="17"/>
  <c r="DY26" i="17"/>
  <c r="EN26" i="17"/>
  <c r="EO26" i="17" s="1"/>
  <c r="BE27" i="17"/>
  <c r="BQ27" i="17"/>
  <c r="BU27" i="17"/>
  <c r="DA27" i="17"/>
  <c r="DY27" i="17"/>
  <c r="EN27" i="17"/>
  <c r="EO27" i="17" s="1"/>
  <c r="BE28" i="17"/>
  <c r="BQ28" i="17"/>
  <c r="BU28" i="17"/>
  <c r="DA28" i="17"/>
  <c r="DY28" i="17"/>
  <c r="EN28" i="17"/>
  <c r="EO28" i="17" s="1"/>
  <c r="BE29" i="17"/>
  <c r="BQ29" i="17"/>
  <c r="BU29" i="17"/>
  <c r="DA29" i="17"/>
  <c r="DY29" i="17"/>
  <c r="EN29" i="17"/>
  <c r="EO29" i="17" s="1"/>
  <c r="BE30" i="17"/>
  <c r="BQ30" i="17"/>
  <c r="BU30" i="17"/>
  <c r="DA30" i="17"/>
  <c r="DY30" i="17"/>
  <c r="EN30" i="17"/>
  <c r="EO30" i="17" s="1"/>
  <c r="BE31" i="17"/>
  <c r="BQ31" i="17"/>
  <c r="BU31" i="17"/>
  <c r="DA31" i="17"/>
  <c r="EL31" i="17"/>
  <c r="BG32" i="17"/>
  <c r="BH32" i="17" s="1"/>
  <c r="BO32" i="17"/>
  <c r="BS32" i="17"/>
  <c r="BW32" i="17"/>
  <c r="DC32" i="17"/>
  <c r="EN32" i="17"/>
  <c r="EO32" i="17" s="1"/>
  <c r="BE33" i="17"/>
  <c r="BQ33" i="17"/>
  <c r="BU33" i="17"/>
  <c r="DA33" i="17"/>
  <c r="EL33" i="17"/>
  <c r="DA36" i="17"/>
  <c r="DC36" i="17"/>
  <c r="BO26" i="17"/>
  <c r="BS26" i="17"/>
  <c r="BO27" i="17"/>
  <c r="BS27" i="17"/>
  <c r="BO28" i="17"/>
  <c r="BS28" i="17"/>
  <c r="BO29" i="17"/>
  <c r="BS29" i="17"/>
  <c r="BO30" i="17"/>
  <c r="BS30" i="17"/>
  <c r="BO31" i="17"/>
  <c r="BS31" i="17"/>
  <c r="BQ32" i="17"/>
  <c r="BO33" i="17"/>
  <c r="BS33" i="17"/>
  <c r="BE36" i="17"/>
  <c r="BG36" i="17"/>
  <c r="BH36" i="17" s="1"/>
  <c r="EL36" i="17"/>
  <c r="EN36" i="17"/>
  <c r="EO36" i="17" s="1"/>
  <c r="BG37" i="17"/>
  <c r="BH37" i="17" s="1"/>
  <c r="BE37" i="17"/>
  <c r="BO40" i="17"/>
  <c r="BS40" i="17"/>
  <c r="BW40" i="17"/>
  <c r="BQ41" i="17"/>
  <c r="BU41" i="17"/>
  <c r="BQ42" i="17"/>
  <c r="BU42" i="17"/>
  <c r="BO43" i="17"/>
  <c r="BS43" i="17"/>
  <c r="BW43" i="17"/>
  <c r="DO43" i="17"/>
  <c r="DS43" i="17"/>
  <c r="DM44" i="17"/>
  <c r="DQ44" i="17"/>
  <c r="DO45" i="17"/>
  <c r="DS45" i="17"/>
  <c r="BQ47" i="17"/>
  <c r="BO36" i="17"/>
  <c r="BS36" i="17"/>
  <c r="BW36" i="17"/>
  <c r="BQ37" i="17"/>
  <c r="BU37" i="17"/>
  <c r="DA37" i="17"/>
  <c r="EV37" i="17"/>
  <c r="BE38" i="17"/>
  <c r="EA38" i="17"/>
  <c r="EB38" i="17" s="1"/>
  <c r="EX38" i="17"/>
  <c r="EY38" i="17" s="1"/>
  <c r="BP40" i="17"/>
  <c r="BT40" i="17"/>
  <c r="DA40" i="17"/>
  <c r="EA40" i="17"/>
  <c r="EB40" i="17" s="1"/>
  <c r="EV40" i="17"/>
  <c r="BR41" i="17"/>
  <c r="BV41" i="17"/>
  <c r="CA41" i="17"/>
  <c r="DC41" i="17"/>
  <c r="DY41" i="17"/>
  <c r="EV41" i="17"/>
  <c r="BR42" i="17"/>
  <c r="BV42" i="17"/>
  <c r="CA42" i="17"/>
  <c r="DC42" i="17"/>
  <c r="DM42" i="17"/>
  <c r="DQ42" i="17"/>
  <c r="EX42" i="17"/>
  <c r="EY42" i="17" s="1"/>
  <c r="BP43" i="17"/>
  <c r="BT43" i="17"/>
  <c r="DP43" i="17"/>
  <c r="DW43" i="17"/>
  <c r="EA43" i="17" s="1"/>
  <c r="EB43" i="17" s="1"/>
  <c r="EN43" i="17"/>
  <c r="EO43" i="17" s="1"/>
  <c r="BG44" i="17"/>
  <c r="BH44" i="17" s="1"/>
  <c r="BO44" i="17"/>
  <c r="BS44" i="17"/>
  <c r="BW44" i="17"/>
  <c r="DN44" i="17"/>
  <c r="DR44" i="17"/>
  <c r="BE45" i="17"/>
  <c r="BQ45" i="17"/>
  <c r="BU45" i="17"/>
  <c r="DP45" i="17"/>
  <c r="DW45" i="17"/>
  <c r="EA45" i="17" s="1"/>
  <c r="EB45" i="17" s="1"/>
  <c r="BG46" i="17"/>
  <c r="BH46" i="17" s="1"/>
  <c r="BP46" i="17"/>
  <c r="BU46" i="17"/>
  <c r="DS46" i="17"/>
  <c r="DO46" i="17"/>
  <c r="DQ46" i="17"/>
  <c r="BQ40" i="17"/>
  <c r="BU40" i="17"/>
  <c r="BO41" i="17"/>
  <c r="BS41" i="17"/>
  <c r="BW41" i="17"/>
  <c r="BO42" i="17"/>
  <c r="BS42" i="17"/>
  <c r="BW42" i="17"/>
  <c r="BQ43" i="17"/>
  <c r="BU43" i="17"/>
  <c r="CA43" i="17"/>
  <c r="DM43" i="17"/>
  <c r="DQ43" i="17"/>
  <c r="DO44" i="17"/>
  <c r="DS44" i="17"/>
  <c r="DM45" i="17"/>
  <c r="DQ45" i="17"/>
  <c r="BT47" i="17"/>
  <c r="BP47" i="17"/>
  <c r="BW47" i="17"/>
  <c r="BS47" i="17"/>
  <c r="BO47" i="17"/>
  <c r="CA47" i="17"/>
  <c r="BV47" i="17"/>
  <c r="BR47" i="17"/>
  <c r="BQ36" i="17"/>
  <c r="BO37" i="17"/>
  <c r="BS37" i="17"/>
  <c r="BR40" i="17"/>
  <c r="BV40" i="17"/>
  <c r="BP41" i="17"/>
  <c r="BP42" i="17"/>
  <c r="DO42" i="17"/>
  <c r="BR43" i="17"/>
  <c r="DN43" i="17"/>
  <c r="BQ44" i="17"/>
  <c r="DP44" i="17"/>
  <c r="BO45" i="17"/>
  <c r="BS45" i="17"/>
  <c r="DN45" i="17"/>
  <c r="BW46" i="17"/>
  <c r="BS46" i="17"/>
  <c r="BO46" i="17"/>
  <c r="BR46" i="17"/>
  <c r="DW46" i="17"/>
  <c r="EA46" i="17" s="1"/>
  <c r="EB46" i="17" s="1"/>
  <c r="FI46" i="17"/>
  <c r="FM46" i="17" s="1"/>
  <c r="FN46" i="17" s="1"/>
  <c r="BQ48" i="17"/>
  <c r="BU48" i="17"/>
  <c r="DC49" i="17"/>
  <c r="DC47" i="17"/>
  <c r="BR48" i="17"/>
  <c r="BV48" i="17"/>
  <c r="CA48" i="17"/>
  <c r="DC48" i="17"/>
  <c r="BE49" i="17"/>
  <c r="BQ49" i="17"/>
  <c r="EL49" i="17"/>
  <c r="BO48" i="17"/>
  <c r="BS48" i="17"/>
  <c r="BW48" i="17"/>
  <c r="BP48" i="17"/>
  <c r="EV49" i="17"/>
  <c r="AG779" i="30"/>
  <c r="AH779" i="30" s="1"/>
  <c r="AI779" i="30" s="1"/>
  <c r="AT779" i="30" s="1"/>
  <c r="H509" i="30"/>
  <c r="AB482" i="30"/>
  <c r="AF482" i="30" s="1"/>
  <c r="AP326" i="30"/>
  <c r="AB312" i="30"/>
  <c r="AF312" i="30" s="1"/>
  <c r="AB384" i="30"/>
  <c r="AE384" i="30" s="1"/>
  <c r="AN449" i="30"/>
  <c r="Z465" i="30"/>
  <c r="AB478" i="30"/>
  <c r="AF478" i="30" s="1"/>
  <c r="H108" i="30"/>
  <c r="Z111" i="30"/>
  <c r="H471" i="30"/>
  <c r="AO534" i="30"/>
  <c r="Z737" i="30"/>
  <c r="AP756" i="30"/>
  <c r="AJ495" i="30"/>
  <c r="AK495" i="30" s="1"/>
  <c r="AJ554" i="30"/>
  <c r="AK554" i="30" s="1"/>
  <c r="AB641" i="30"/>
  <c r="AE641" i="30" s="1"/>
  <c r="AM821" i="30"/>
  <c r="AP537" i="30"/>
  <c r="AP550" i="30"/>
  <c r="AJ555" i="30"/>
  <c r="AK555" i="30" s="1"/>
  <c r="H8" i="30"/>
  <c r="E12" i="30"/>
  <c r="H118" i="30"/>
  <c r="AB496" i="30"/>
  <c r="AA496" i="30" s="1"/>
  <c r="Z521" i="30"/>
  <c r="AJ695" i="30"/>
  <c r="AK695" i="30" s="1"/>
  <c r="AL730" i="30"/>
  <c r="AB735" i="30"/>
  <c r="AA735" i="30" s="1"/>
  <c r="AJ743" i="30"/>
  <c r="AK743" i="30" s="1"/>
  <c r="Z746" i="30"/>
  <c r="AP758" i="30"/>
  <c r="AB760" i="30"/>
  <c r="AE760" i="30" s="1"/>
  <c r="AP783" i="30"/>
  <c r="AB821" i="30"/>
  <c r="AE821" i="30" s="1"/>
  <c r="AJ827" i="30"/>
  <c r="AK827" i="30" s="1"/>
  <c r="AB1271" i="30"/>
  <c r="AF1271" i="30" s="1"/>
  <c r="AP735" i="30"/>
  <c r="E1336" i="30"/>
  <c r="G1336" i="30" s="1"/>
  <c r="Y1336" i="30" s="1"/>
  <c r="AC1336" i="30" s="1"/>
  <c r="F15" i="30"/>
  <c r="Z91" i="30"/>
  <c r="Z101" i="30"/>
  <c r="AB388" i="30"/>
  <c r="AF388" i="30" s="1"/>
  <c r="Z461" i="30"/>
  <c r="H495" i="30"/>
  <c r="AB550" i="30"/>
  <c r="AD550" i="30" s="1"/>
  <c r="AM696" i="30"/>
  <c r="F488" i="30"/>
  <c r="AO822" i="30"/>
  <c r="AN822" i="30"/>
  <c r="AB822" i="30"/>
  <c r="AF822" i="30" s="1"/>
  <c r="AR817" i="30"/>
  <c r="Z817" i="30"/>
  <c r="AB94" i="30"/>
  <c r="AF94" i="30" s="1"/>
  <c r="Z97" i="30"/>
  <c r="H124" i="30"/>
  <c r="AP385" i="30"/>
  <c r="AB466" i="30"/>
  <c r="D466" i="30" s="1"/>
  <c r="AB474" i="30"/>
  <c r="AE474" i="30" s="1"/>
  <c r="AB486" i="30"/>
  <c r="AA486" i="30" s="1"/>
  <c r="Z498" i="30"/>
  <c r="Z524" i="30"/>
  <c r="AL553" i="30"/>
  <c r="AJ641" i="30"/>
  <c r="AK641" i="30" s="1"/>
  <c r="AJ691" i="30"/>
  <c r="AK691" i="30" s="1"/>
  <c r="AL702" i="30"/>
  <c r="AP730" i="30"/>
  <c r="AJ754" i="30"/>
  <c r="AK754" i="30" s="1"/>
  <c r="F804" i="30"/>
  <c r="AR821" i="30"/>
  <c r="F938" i="30"/>
  <c r="Z1264" i="30"/>
  <c r="H1336" i="30"/>
  <c r="AP553" i="30"/>
  <c r="AP702" i="30"/>
  <c r="AL1264" i="30"/>
  <c r="Z105" i="30"/>
  <c r="Z115" i="30"/>
  <c r="AP389" i="30"/>
  <c r="H497" i="30"/>
  <c r="Z525" i="30"/>
  <c r="AB695" i="30"/>
  <c r="AD695" i="30" s="1"/>
  <c r="AR696" i="30"/>
  <c r="AG788" i="30"/>
  <c r="AH788" i="30" s="1"/>
  <c r="AI788" i="30" s="1"/>
  <c r="AT788" i="30" s="1"/>
  <c r="AP852" i="30"/>
  <c r="AG861" i="30"/>
  <c r="AH861" i="30" s="1"/>
  <c r="AI861" i="30" s="1"/>
  <c r="AT861" i="30" s="1"/>
  <c r="AR1267" i="30"/>
  <c r="AP1343" i="30"/>
  <c r="AO452" i="30"/>
  <c r="AG452" i="30"/>
  <c r="AH452" i="30" s="1"/>
  <c r="AI452" i="30" s="1"/>
  <c r="AT452" i="30" s="1"/>
  <c r="AO96" i="30"/>
  <c r="AG96" i="30"/>
  <c r="AH96" i="30" s="1"/>
  <c r="AI96" i="30" s="1"/>
  <c r="AT96" i="30" s="1"/>
  <c r="AO488" i="30"/>
  <c r="AG488" i="30"/>
  <c r="AI488" i="30" s="1"/>
  <c r="AT488" i="30" s="1"/>
  <c r="AO490" i="30"/>
  <c r="AG490" i="30"/>
  <c r="AH490" i="30" s="1"/>
  <c r="AI490" i="30" s="1"/>
  <c r="AT490" i="30" s="1"/>
  <c r="AO100" i="30"/>
  <c r="AG100" i="30"/>
  <c r="AH100" i="30" s="1"/>
  <c r="AI100" i="30" s="1"/>
  <c r="AT100" i="30" s="1"/>
  <c r="AO110" i="30"/>
  <c r="AG110" i="30"/>
  <c r="AI110" i="30" s="1"/>
  <c r="AT110" i="30" s="1"/>
  <c r="AO460" i="30"/>
  <c r="AG460" i="30"/>
  <c r="AH460" i="30" s="1"/>
  <c r="AI460" i="30" s="1"/>
  <c r="AT460" i="30" s="1"/>
  <c r="AO503" i="30"/>
  <c r="AG503" i="30"/>
  <c r="AH503" i="30" s="1"/>
  <c r="AI503" i="30" s="1"/>
  <c r="AT503" i="30" s="1"/>
  <c r="AO511" i="30"/>
  <c r="AG511" i="30"/>
  <c r="AH511" i="30" s="1"/>
  <c r="AI511" i="30" s="1"/>
  <c r="AT511" i="30" s="1"/>
  <c r="AO464" i="30"/>
  <c r="AG464" i="30"/>
  <c r="AH464" i="30" s="1"/>
  <c r="AI464" i="30" s="1"/>
  <c r="AT464" i="30" s="1"/>
  <c r="AO104" i="30"/>
  <c r="AG104" i="30"/>
  <c r="AH104" i="30" s="1"/>
  <c r="AI104" i="30" s="1"/>
  <c r="AT104" i="30" s="1"/>
  <c r="AO114" i="30"/>
  <c r="AG114" i="30"/>
  <c r="AH114" i="30" s="1"/>
  <c r="AI114" i="30" s="1"/>
  <c r="AT114" i="30" s="1"/>
  <c r="AO646" i="30"/>
  <c r="AR646" i="30"/>
  <c r="AP781" i="30"/>
  <c r="Z781" i="30"/>
  <c r="AP91" i="30"/>
  <c r="AB99" i="30"/>
  <c r="AF99" i="30" s="1"/>
  <c r="AB103" i="30"/>
  <c r="AF103" i="30" s="1"/>
  <c r="AB109" i="30"/>
  <c r="AF109" i="30" s="1"/>
  <c r="AB113" i="30"/>
  <c r="AF113" i="30" s="1"/>
  <c r="AB119" i="30"/>
  <c r="AF119" i="30" s="1"/>
  <c r="E124" i="30"/>
  <c r="Y124" i="30" s="1"/>
  <c r="AC124" i="30" s="1"/>
  <c r="AJ463" i="30"/>
  <c r="AK463" i="30" s="1"/>
  <c r="AJ466" i="30"/>
  <c r="AK466" i="30" s="1"/>
  <c r="AJ474" i="30"/>
  <c r="AK474" i="30" s="1"/>
  <c r="AJ478" i="30"/>
  <c r="AK478" i="30" s="1"/>
  <c r="AJ482" i="30"/>
  <c r="AK482" i="30" s="1"/>
  <c r="AJ486" i="30"/>
  <c r="AK486" i="30" s="1"/>
  <c r="AG519" i="30"/>
  <c r="AH519" i="30" s="1"/>
  <c r="AI519" i="30" s="1"/>
  <c r="AT519" i="30" s="1"/>
  <c r="AP551" i="30"/>
  <c r="AB551" i="30"/>
  <c r="AA551" i="30" s="1"/>
  <c r="AL551" i="30"/>
  <c r="Z551" i="30"/>
  <c r="AO556" i="30"/>
  <c r="AM556" i="30"/>
  <c r="AM642" i="30"/>
  <c r="AL645" i="30"/>
  <c r="AJ645" i="30"/>
  <c r="AK645" i="30" s="1"/>
  <c r="AM646" i="30"/>
  <c r="AP732" i="30"/>
  <c r="AB732" i="30"/>
  <c r="AE732" i="30" s="1"/>
  <c r="AL732" i="30"/>
  <c r="Z732" i="30"/>
  <c r="AG733" i="30"/>
  <c r="AH733" i="30" s="1"/>
  <c r="AI733" i="30" s="1"/>
  <c r="AT733" i="30" s="1"/>
  <c r="AB739" i="30"/>
  <c r="D739" i="30" s="1"/>
  <c r="AJ748" i="30"/>
  <c r="AK748" i="30" s="1"/>
  <c r="AB748" i="30"/>
  <c r="AD748" i="30" s="1"/>
  <c r="AM819" i="30"/>
  <c r="AR819" i="30"/>
  <c r="AG1270" i="30"/>
  <c r="AH1270" i="30" s="1"/>
  <c r="AI1270" i="30" s="1"/>
  <c r="AL1270" i="30"/>
  <c r="AJ1337" i="30"/>
  <c r="AK1337" i="30" s="1"/>
  <c r="AB1337" i="30"/>
  <c r="AD1337" i="30" s="1"/>
  <c r="AO854" i="30"/>
  <c r="AG854" i="30"/>
  <c r="AH854" i="30" s="1"/>
  <c r="AI854" i="30" s="1"/>
  <c r="AT854" i="30" s="1"/>
  <c r="Z1239" i="30"/>
  <c r="AL1239" i="30"/>
  <c r="AL466" i="30"/>
  <c r="AL474" i="30"/>
  <c r="AL478" i="30"/>
  <c r="AL482" i="30"/>
  <c r="AL486" i="30"/>
  <c r="H526" i="30"/>
  <c r="AJ537" i="30"/>
  <c r="AK537" i="30" s="1"/>
  <c r="AL537" i="30"/>
  <c r="AR642" i="30"/>
  <c r="AO659" i="30"/>
  <c r="AR659" i="30"/>
  <c r="AM659" i="30"/>
  <c r="AO777" i="30"/>
  <c r="AG777" i="30"/>
  <c r="AI777" i="30" s="1"/>
  <c r="AT777" i="30" s="1"/>
  <c r="AP809" i="30"/>
  <c r="Z809" i="30"/>
  <c r="AR818" i="30"/>
  <c r="AJ818" i="30"/>
  <c r="AK818" i="30" s="1"/>
  <c r="AP818" i="30"/>
  <c r="AB818" i="30"/>
  <c r="AF818" i="30" s="1"/>
  <c r="AM818" i="30"/>
  <c r="Z818" i="30"/>
  <c r="AO824" i="30"/>
  <c r="AN824" i="30"/>
  <c r="AB824" i="30"/>
  <c r="AR1118" i="30"/>
  <c r="AM1118" i="30"/>
  <c r="AN1125" i="30"/>
  <c r="AB1125" i="30"/>
  <c r="D1125" i="30" s="1"/>
  <c r="F1194" i="30"/>
  <c r="E1194" i="30"/>
  <c r="G1194" i="30" s="1"/>
  <c r="Y1194" i="30" s="1"/>
  <c r="AC1194" i="30" s="1"/>
  <c r="AM1194" i="30" s="1"/>
  <c r="AL658" i="30"/>
  <c r="AJ658" i="30"/>
  <c r="AK658" i="30" s="1"/>
  <c r="AB658" i="30"/>
  <c r="AA658" i="30" s="1"/>
  <c r="AR816" i="30"/>
  <c r="AP816" i="30"/>
  <c r="AB816" i="30"/>
  <c r="AF816" i="30" s="1"/>
  <c r="AM816" i="30"/>
  <c r="Z816" i="30"/>
  <c r="AG95" i="30"/>
  <c r="AH95" i="30" s="1"/>
  <c r="AI95" i="30" s="1"/>
  <c r="AT95" i="30" s="1"/>
  <c r="AB325" i="30"/>
  <c r="AD325" i="30" s="1"/>
  <c r="AB308" i="30"/>
  <c r="AF308" i="30" s="1"/>
  <c r="AG456" i="30"/>
  <c r="AH456" i="30" s="1"/>
  <c r="AI456" i="30" s="1"/>
  <c r="AT456" i="30" s="1"/>
  <c r="Z466" i="30"/>
  <c r="AM469" i="30"/>
  <c r="AM473" i="30"/>
  <c r="Z474" i="30"/>
  <c r="AM477" i="30"/>
  <c r="Z478" i="30"/>
  <c r="AM481" i="30"/>
  <c r="Z482" i="30"/>
  <c r="AM485" i="30"/>
  <c r="AG487" i="30"/>
  <c r="AI487" i="30" s="1"/>
  <c r="AT487" i="30" s="1"/>
  <c r="AL536" i="30"/>
  <c r="AJ536" i="30"/>
  <c r="AK536" i="30" s="1"/>
  <c r="AO692" i="30"/>
  <c r="AM692" i="30"/>
  <c r="AL697" i="30"/>
  <c r="AJ697" i="30"/>
  <c r="AK697" i="30" s="1"/>
  <c r="AO700" i="30"/>
  <c r="AR700" i="30"/>
  <c r="AM700" i="30"/>
  <c r="AP741" i="30"/>
  <c r="Z741" i="30"/>
  <c r="AP752" i="30"/>
  <c r="Z752" i="30"/>
  <c r="AP762" i="30"/>
  <c r="Z762" i="30"/>
  <c r="AO766" i="30"/>
  <c r="AG766" i="30"/>
  <c r="AH766" i="30" s="1"/>
  <c r="AI766" i="30" s="1"/>
  <c r="AT766" i="30" s="1"/>
  <c r="AM815" i="30"/>
  <c r="AR815" i="30"/>
  <c r="AL818" i="30"/>
  <c r="AO826" i="30"/>
  <c r="AN826" i="30"/>
  <c r="AB826" i="30"/>
  <c r="AA826" i="30" s="1"/>
  <c r="AJ826" i="30"/>
  <c r="AK826" i="30" s="1"/>
  <c r="AB845" i="30"/>
  <c r="AE845" i="30" s="1"/>
  <c r="AO845" i="30"/>
  <c r="AP1119" i="30"/>
  <c r="AM1242" i="30"/>
  <c r="AJ1247" i="30"/>
  <c r="AK1247" i="30" s="1"/>
  <c r="AB1247" i="30"/>
  <c r="AF1247" i="30" s="1"/>
  <c r="AP1265" i="30"/>
  <c r="Z1265" i="30"/>
  <c r="AR1265" i="30"/>
  <c r="AO1345" i="30"/>
  <c r="AG1345" i="30"/>
  <c r="AH1345" i="30" s="1"/>
  <c r="AI1345" i="30" s="1"/>
  <c r="AJ550" i="30"/>
  <c r="AK550" i="30" s="1"/>
  <c r="AJ735" i="30"/>
  <c r="AK735" i="30" s="1"/>
  <c r="Z750" i="30"/>
  <c r="Z785" i="30"/>
  <c r="AP817" i="30"/>
  <c r="AB831" i="30"/>
  <c r="AE831" i="30" s="1"/>
  <c r="Z839" i="30"/>
  <c r="AL1127" i="30"/>
  <c r="E1160" i="30"/>
  <c r="G1160" i="30" s="1"/>
  <c r="Y1160" i="30" s="1"/>
  <c r="AC1160" i="30" s="1"/>
  <c r="AL1160" i="30" s="1"/>
  <c r="AP1264" i="30"/>
  <c r="Z550" i="30"/>
  <c r="Z553" i="30"/>
  <c r="AB554" i="30"/>
  <c r="AA554" i="30" s="1"/>
  <c r="AB555" i="30"/>
  <c r="AE555" i="30" s="1"/>
  <c r="AB691" i="30"/>
  <c r="AE691" i="30" s="1"/>
  <c r="Z702" i="30"/>
  <c r="Z730" i="30"/>
  <c r="Z735" i="30"/>
  <c r="AJ822" i="30"/>
  <c r="AK822" i="30" s="1"/>
  <c r="Z844" i="30"/>
  <c r="F853" i="30"/>
  <c r="H936" i="30"/>
  <c r="H9" i="30"/>
  <c r="H75" i="30"/>
  <c r="H78" i="30"/>
  <c r="E701" i="30"/>
  <c r="H786" i="30"/>
  <c r="H1176" i="30"/>
  <c r="H528" i="30"/>
  <c r="E15" i="30"/>
  <c r="E1180" i="30"/>
  <c r="G1180" i="30" s="1"/>
  <c r="Y1180" i="30" s="1"/>
  <c r="AC1180" i="30" s="1"/>
  <c r="AR1180" i="30" s="1"/>
  <c r="H1194" i="30"/>
  <c r="F1197" i="30"/>
  <c r="E1287" i="30"/>
  <c r="G1287" i="30" s="1"/>
  <c r="Y1287" i="30" s="1"/>
  <c r="AC1287" i="30" s="1"/>
  <c r="E27" i="30"/>
  <c r="F935" i="30"/>
  <c r="E1155" i="30"/>
  <c r="G1155" i="30" s="1"/>
  <c r="Y1155" i="30" s="1"/>
  <c r="AC1155" i="30" s="1"/>
  <c r="AP1155" i="30" s="1"/>
  <c r="H1218" i="30"/>
  <c r="E1257" i="30"/>
  <c r="G1257" i="30" s="1"/>
  <c r="Y1257" i="30" s="1"/>
  <c r="AC1257" i="30" s="1"/>
  <c r="AQ1257" i="30" s="1"/>
  <c r="F1287" i="30"/>
  <c r="E1322" i="30"/>
  <c r="G1322" i="30" s="1"/>
  <c r="Y1322" i="30" s="1"/>
  <c r="AC1322" i="30" s="1"/>
  <c r="E1347" i="30"/>
  <c r="F27" i="30"/>
  <c r="H361" i="30"/>
  <c r="E530" i="30"/>
  <c r="F551" i="30"/>
  <c r="H27" i="30"/>
  <c r="E96" i="30"/>
  <c r="E942" i="30"/>
  <c r="G942" i="30" s="1"/>
  <c r="Y942" i="30" s="1"/>
  <c r="AC942" i="30" s="1"/>
  <c r="E1021" i="30"/>
  <c r="G1021" i="30" s="1"/>
  <c r="Y1021" i="30" s="1"/>
  <c r="AC1021" i="30" s="1"/>
  <c r="AQ1021" i="30" s="1"/>
  <c r="E1154" i="30"/>
  <c r="G1154" i="30" s="1"/>
  <c r="Y1154" i="30" s="1"/>
  <c r="AC1154" i="30" s="1"/>
  <c r="AL1154" i="30" s="1"/>
  <c r="F1158" i="30"/>
  <c r="H1179" i="30"/>
  <c r="E1295" i="30"/>
  <c r="G1295" i="30" s="1"/>
  <c r="Y1295" i="30" s="1"/>
  <c r="AC1295" i="30" s="1"/>
  <c r="AQ1295" i="30" s="1"/>
  <c r="E1318" i="30"/>
  <c r="G1318" i="30" s="1"/>
  <c r="Y1318" i="30" s="1"/>
  <c r="AC1318" i="30" s="1"/>
  <c r="F1322" i="30"/>
  <c r="H1348" i="30"/>
  <c r="H862" i="30"/>
  <c r="E938" i="30"/>
  <c r="G938" i="30" s="1"/>
  <c r="Y938" i="30" s="1"/>
  <c r="AC938" i="30" s="1"/>
  <c r="E940" i="30"/>
  <c r="G940" i="30" s="1"/>
  <c r="Y940" i="30" s="1"/>
  <c r="AC940" i="30" s="1"/>
  <c r="H942" i="30"/>
  <c r="H1137" i="30"/>
  <c r="E1143" i="30"/>
  <c r="G1143" i="30" s="1"/>
  <c r="Y1143" i="30" s="1"/>
  <c r="AC1143" i="30" s="1"/>
  <c r="AG1143" i="30" s="1"/>
  <c r="H1154" i="30"/>
  <c r="H1156" i="30"/>
  <c r="H1170" i="30"/>
  <c r="E1190" i="30"/>
  <c r="G1190" i="30" s="1"/>
  <c r="Y1190" i="30" s="1"/>
  <c r="AC1190" i="30" s="1"/>
  <c r="AL1190" i="30" s="1"/>
  <c r="H1202" i="30"/>
  <c r="E1211" i="30"/>
  <c r="G1211" i="30" s="1"/>
  <c r="Y1211" i="30" s="1"/>
  <c r="AC1211" i="30" s="1"/>
  <c r="AL1211" i="30" s="1"/>
  <c r="H1217" i="30"/>
  <c r="H1221" i="30"/>
  <c r="E1262" i="30"/>
  <c r="G1262" i="30" s="1"/>
  <c r="Y1262" i="30" s="1"/>
  <c r="AC1262" i="30" s="1"/>
  <c r="F1295" i="30"/>
  <c r="F1318" i="30"/>
  <c r="H1141" i="30"/>
  <c r="H1143" i="30"/>
  <c r="H1168" i="30"/>
  <c r="H1172" i="30"/>
  <c r="F1262" i="30"/>
  <c r="E1270" i="30"/>
  <c r="AC546" i="30"/>
  <c r="AR14" i="30"/>
  <c r="AM14" i="30"/>
  <c r="AJ14" i="30"/>
  <c r="AK14" i="30" s="1"/>
  <c r="AP14" i="30"/>
  <c r="AL14" i="30"/>
  <c r="Z14" i="30"/>
  <c r="AN14" i="30"/>
  <c r="AO14" i="30"/>
  <c r="AG14" i="30"/>
  <c r="AB14" i="30"/>
  <c r="AO27" i="30"/>
  <c r="AG27" i="30"/>
  <c r="AN27" i="30"/>
  <c r="AJ27" i="30"/>
  <c r="AK27" i="30" s="1"/>
  <c r="AB27" i="30"/>
  <c r="Z27" i="30"/>
  <c r="AR27" i="30"/>
  <c r="AM27" i="30"/>
  <c r="AP27" i="30"/>
  <c r="AL27" i="30"/>
  <c r="AO54" i="30"/>
  <c r="AG54" i="30"/>
  <c r="AN54" i="30"/>
  <c r="AJ54" i="30"/>
  <c r="AK54" i="30" s="1"/>
  <c r="AB54" i="30"/>
  <c r="AL54" i="30"/>
  <c r="Z54" i="30"/>
  <c r="AR54" i="30"/>
  <c r="AM54" i="30"/>
  <c r="AP54" i="30"/>
  <c r="AO58" i="30"/>
  <c r="AG58" i="30"/>
  <c r="AP58" i="30"/>
  <c r="AL58" i="30"/>
  <c r="Z58" i="30"/>
  <c r="AN58" i="30"/>
  <c r="AJ58" i="30"/>
  <c r="AK58" i="30" s="1"/>
  <c r="AB58" i="30"/>
  <c r="AR58" i="30"/>
  <c r="AM58" i="30"/>
  <c r="AN67" i="30"/>
  <c r="AJ67" i="30"/>
  <c r="AK67" i="30" s="1"/>
  <c r="AB67" i="30"/>
  <c r="AR67" i="30"/>
  <c r="AM67" i="30"/>
  <c r="AG67" i="30"/>
  <c r="AP67" i="30"/>
  <c r="AL67" i="30"/>
  <c r="Z67" i="30"/>
  <c r="AO67" i="30"/>
  <c r="AN71" i="30"/>
  <c r="AJ71" i="30"/>
  <c r="AK71" i="30" s="1"/>
  <c r="AB71" i="30"/>
  <c r="AO71" i="30"/>
  <c r="AR71" i="30"/>
  <c r="AM71" i="30"/>
  <c r="AP71" i="30"/>
  <c r="AL71" i="30"/>
  <c r="Z71" i="30"/>
  <c r="AG71" i="30"/>
  <c r="AP12" i="30"/>
  <c r="AL12" i="30"/>
  <c r="Z12" i="30"/>
  <c r="AO12" i="30"/>
  <c r="AG12" i="30"/>
  <c r="AM12" i="30"/>
  <c r="AN12" i="30"/>
  <c r="AJ12" i="30"/>
  <c r="AK12" i="30" s="1"/>
  <c r="AB12" i="30"/>
  <c r="AR12" i="30"/>
  <c r="AO15" i="30"/>
  <c r="AG15" i="30"/>
  <c r="AN15" i="30"/>
  <c r="AJ15" i="30"/>
  <c r="AK15" i="30" s="1"/>
  <c r="AB15" i="30"/>
  <c r="AL15" i="30"/>
  <c r="Z15" i="30"/>
  <c r="AR15" i="30"/>
  <c r="AM15" i="30"/>
  <c r="AP15" i="30"/>
  <c r="AN55" i="30"/>
  <c r="AJ55" i="30"/>
  <c r="AK55" i="30" s="1"/>
  <c r="AB55" i="30"/>
  <c r="AR55" i="30"/>
  <c r="AM55" i="30"/>
  <c r="AG55" i="30"/>
  <c r="AP55" i="30"/>
  <c r="AL55" i="30"/>
  <c r="Z55" i="30"/>
  <c r="AO55" i="30"/>
  <c r="AR60" i="30"/>
  <c r="AM60" i="30"/>
  <c r="AB60" i="30"/>
  <c r="AP60" i="30"/>
  <c r="AL60" i="30"/>
  <c r="Z60" i="30"/>
  <c r="AJ60" i="30"/>
  <c r="AK60" i="30" s="1"/>
  <c r="AO60" i="30"/>
  <c r="AG60" i="30"/>
  <c r="AN60" i="30"/>
  <c r="AR64" i="30"/>
  <c r="AM64" i="30"/>
  <c r="AN64" i="30"/>
  <c r="AP64" i="30"/>
  <c r="AL64" i="30"/>
  <c r="Z64" i="30"/>
  <c r="AJ64" i="30"/>
  <c r="AK64" i="30" s="1"/>
  <c r="AB64" i="30"/>
  <c r="AO64" i="30"/>
  <c r="AG64" i="30"/>
  <c r="AR70" i="30"/>
  <c r="AM70" i="30"/>
  <c r="AP70" i="30"/>
  <c r="AL70" i="30"/>
  <c r="Z70" i="30"/>
  <c r="AN70" i="30"/>
  <c r="AB70" i="30"/>
  <c r="AO70" i="30"/>
  <c r="AG70" i="30"/>
  <c r="AJ70" i="30"/>
  <c r="AK70" i="30" s="1"/>
  <c r="AP80" i="30"/>
  <c r="AL80" i="30"/>
  <c r="Z80" i="30"/>
  <c r="AR80" i="30"/>
  <c r="AM80" i="30"/>
  <c r="AO80" i="30"/>
  <c r="AG80" i="30"/>
  <c r="AN80" i="30"/>
  <c r="AJ80" i="30"/>
  <c r="AK80" i="30" s="1"/>
  <c r="AB80" i="30"/>
  <c r="AP82" i="30"/>
  <c r="AL82" i="30"/>
  <c r="Z82" i="30"/>
  <c r="AR82" i="30"/>
  <c r="AO82" i="30"/>
  <c r="AG82" i="30"/>
  <c r="AN82" i="30"/>
  <c r="AJ82" i="30"/>
  <c r="AK82" i="30" s="1"/>
  <c r="AB82" i="30"/>
  <c r="AM82" i="30"/>
  <c r="AP84" i="30"/>
  <c r="AL84" i="30"/>
  <c r="Z84" i="30"/>
  <c r="AM84" i="30"/>
  <c r="AO84" i="30"/>
  <c r="AG84" i="30"/>
  <c r="AN84" i="30"/>
  <c r="AJ84" i="30"/>
  <c r="AK84" i="30" s="1"/>
  <c r="AB84" i="30"/>
  <c r="AR84" i="30"/>
  <c r="AN90" i="30"/>
  <c r="AJ90" i="30"/>
  <c r="AK90" i="30" s="1"/>
  <c r="AP90" i="30"/>
  <c r="AL90" i="30"/>
  <c r="AR90" i="30"/>
  <c r="AO90" i="30"/>
  <c r="AG90" i="30"/>
  <c r="AH90" i="30" s="1"/>
  <c r="AI90" i="30" s="1"/>
  <c r="AT90" i="30" s="1"/>
  <c r="AB90" i="30"/>
  <c r="AM90" i="30"/>
  <c r="Z90" i="30"/>
  <c r="AP92" i="30"/>
  <c r="AL92" i="30"/>
  <c r="Z92" i="30"/>
  <c r="AO92" i="30"/>
  <c r="AN92" i="30"/>
  <c r="AJ92" i="30"/>
  <c r="AK92" i="30" s="1"/>
  <c r="AB92" i="30"/>
  <c r="AR92" i="30"/>
  <c r="AM92" i="30"/>
  <c r="AG92" i="30"/>
  <c r="AH92" i="30" s="1"/>
  <c r="AI92" i="30" s="1"/>
  <c r="AT92" i="30" s="1"/>
  <c r="AN353" i="30"/>
  <c r="AJ353" i="30"/>
  <c r="AK353" i="30" s="1"/>
  <c r="AB353" i="30"/>
  <c r="AR353" i="30"/>
  <c r="AM353" i="30"/>
  <c r="AP353" i="30"/>
  <c r="AL353" i="30"/>
  <c r="Z353" i="30"/>
  <c r="AG353" i="30"/>
  <c r="AO353" i="30"/>
  <c r="AN363" i="30"/>
  <c r="AJ363" i="30"/>
  <c r="AK363" i="30" s="1"/>
  <c r="AB363" i="30"/>
  <c r="AR363" i="30"/>
  <c r="AM363" i="30"/>
  <c r="AP363" i="30"/>
  <c r="AL363" i="30"/>
  <c r="Z363" i="30"/>
  <c r="AG363" i="30"/>
  <c r="AH363" i="30" s="1"/>
  <c r="AI363" i="30" s="1"/>
  <c r="AT363" i="30" s="1"/>
  <c r="AO363" i="30"/>
  <c r="AN368" i="30"/>
  <c r="AJ368" i="30"/>
  <c r="AK368" i="30" s="1"/>
  <c r="AB368" i="30"/>
  <c r="AR368" i="30"/>
  <c r="AM368" i="30"/>
  <c r="AP368" i="30"/>
  <c r="AL368" i="30"/>
  <c r="Z368" i="30"/>
  <c r="AG368" i="30"/>
  <c r="AH368" i="30" s="1"/>
  <c r="AI368" i="30" s="1"/>
  <c r="AT368" i="30" s="1"/>
  <c r="AO368" i="30"/>
  <c r="AR13" i="30"/>
  <c r="AM13" i="30"/>
  <c r="AN13" i="30"/>
  <c r="AP13" i="30"/>
  <c r="AL13" i="30"/>
  <c r="Z13" i="30"/>
  <c r="AB13" i="30"/>
  <c r="AO13" i="30"/>
  <c r="AG13" i="30"/>
  <c r="AJ13" i="30"/>
  <c r="AK13" i="30" s="1"/>
  <c r="AP16" i="30"/>
  <c r="AL16" i="30"/>
  <c r="Z16" i="30"/>
  <c r="AR16" i="30"/>
  <c r="AO16" i="30"/>
  <c r="AG16" i="30"/>
  <c r="AN16" i="30"/>
  <c r="AJ16" i="30"/>
  <c r="AK16" i="30" s="1"/>
  <c r="AB16" i="30"/>
  <c r="AM16" i="30"/>
  <c r="AO28" i="30"/>
  <c r="AG28" i="30"/>
  <c r="AN28" i="30"/>
  <c r="AJ28" i="30"/>
  <c r="AK28" i="30" s="1"/>
  <c r="AB28" i="30"/>
  <c r="AP28" i="30"/>
  <c r="AR28" i="30"/>
  <c r="AM28" i="30"/>
  <c r="AL28" i="30"/>
  <c r="Z28" i="30"/>
  <c r="AN59" i="30"/>
  <c r="AJ59" i="30"/>
  <c r="AK59" i="30" s="1"/>
  <c r="AB59" i="30"/>
  <c r="AR59" i="30"/>
  <c r="AM59" i="30"/>
  <c r="AO59" i="30"/>
  <c r="AG59" i="30"/>
  <c r="AP59" i="30"/>
  <c r="AL59" i="30"/>
  <c r="Z59" i="30"/>
  <c r="AN63" i="30"/>
  <c r="AJ63" i="30"/>
  <c r="AK63" i="30" s="1"/>
  <c r="AB63" i="30"/>
  <c r="AO63" i="30"/>
  <c r="AR63" i="30"/>
  <c r="AM63" i="30"/>
  <c r="AG63" i="30"/>
  <c r="AP63" i="30"/>
  <c r="AL63" i="30"/>
  <c r="Z63" i="30"/>
  <c r="AP87" i="30"/>
  <c r="AL87" i="30"/>
  <c r="Z87" i="30"/>
  <c r="AO87" i="30"/>
  <c r="AG87" i="30"/>
  <c r="AN87" i="30"/>
  <c r="AJ87" i="30"/>
  <c r="AK87" i="30" s="1"/>
  <c r="AB87" i="30"/>
  <c r="AR87" i="30"/>
  <c r="AM87" i="30"/>
  <c r="AR7" i="30"/>
  <c r="AM7" i="30"/>
  <c r="AB7" i="30"/>
  <c r="AP7" i="30"/>
  <c r="AL7" i="30"/>
  <c r="Z7" i="30"/>
  <c r="AO7" i="30"/>
  <c r="AG7" i="30"/>
  <c r="AN7" i="30"/>
  <c r="AJ7" i="30"/>
  <c r="AK7" i="30" s="1"/>
  <c r="AR56" i="30"/>
  <c r="AM56" i="30"/>
  <c r="AJ56" i="30"/>
  <c r="AK56" i="30" s="1"/>
  <c r="AB56" i="30"/>
  <c r="AP56" i="30"/>
  <c r="AL56" i="30"/>
  <c r="Z56" i="30"/>
  <c r="AO56" i="30"/>
  <c r="AG56" i="30"/>
  <c r="AN56" i="30"/>
  <c r="AP61" i="30"/>
  <c r="AL61" i="30"/>
  <c r="Z61" i="30"/>
  <c r="AR61" i="30"/>
  <c r="AO61" i="30"/>
  <c r="AG61" i="30"/>
  <c r="AN61" i="30"/>
  <c r="AJ61" i="30"/>
  <c r="AK61" i="30" s="1"/>
  <c r="AB61" i="30"/>
  <c r="AM61" i="30"/>
  <c r="AP65" i="30"/>
  <c r="AL65" i="30"/>
  <c r="Z65" i="30"/>
  <c r="AM65" i="30"/>
  <c r="AO65" i="30"/>
  <c r="AG65" i="30"/>
  <c r="AR65" i="30"/>
  <c r="AN65" i="30"/>
  <c r="AJ65" i="30"/>
  <c r="AK65" i="30" s="1"/>
  <c r="AB65" i="30"/>
  <c r="AP69" i="30"/>
  <c r="AL69" i="30"/>
  <c r="Z69" i="30"/>
  <c r="AO69" i="30"/>
  <c r="AG69" i="30"/>
  <c r="AR69" i="30"/>
  <c r="AN69" i="30"/>
  <c r="AJ69" i="30"/>
  <c r="AK69" i="30" s="1"/>
  <c r="AB69" i="30"/>
  <c r="AM69" i="30"/>
  <c r="AP73" i="30"/>
  <c r="AL73" i="30"/>
  <c r="Z73" i="30"/>
  <c r="AO73" i="30"/>
  <c r="AG73" i="30"/>
  <c r="AN73" i="30"/>
  <c r="AJ73" i="30"/>
  <c r="AK73" i="30" s="1"/>
  <c r="AB73" i="30"/>
  <c r="AR73" i="30"/>
  <c r="AM73" i="30"/>
  <c r="AP75" i="30"/>
  <c r="AL75" i="30"/>
  <c r="Z75" i="30"/>
  <c r="AR75" i="30"/>
  <c r="AO75" i="30"/>
  <c r="AG75" i="30"/>
  <c r="AN75" i="30"/>
  <c r="AJ75" i="30"/>
  <c r="AK75" i="30" s="1"/>
  <c r="AB75" i="30"/>
  <c r="AM75" i="30"/>
  <c r="AN85" i="30"/>
  <c r="AJ85" i="30"/>
  <c r="AK85" i="30" s="1"/>
  <c r="AB85" i="30"/>
  <c r="AO85" i="30"/>
  <c r="AG85" i="30"/>
  <c r="AR85" i="30"/>
  <c r="AM85" i="30"/>
  <c r="AP85" i="30"/>
  <c r="AL85" i="30"/>
  <c r="Z85" i="30"/>
  <c r="AN89" i="30"/>
  <c r="AJ89" i="30"/>
  <c r="AK89" i="30" s="1"/>
  <c r="AB89" i="30"/>
  <c r="AO89" i="30"/>
  <c r="AR89" i="30"/>
  <c r="AM89" i="30"/>
  <c r="AG89" i="30"/>
  <c r="AH89" i="30" s="1"/>
  <c r="AI89" i="30" s="1"/>
  <c r="AT89" i="30" s="1"/>
  <c r="AP89" i="30"/>
  <c r="AL89" i="30"/>
  <c r="Z89" i="30"/>
  <c r="AN357" i="30"/>
  <c r="AJ357" i="30"/>
  <c r="AK357" i="30" s="1"/>
  <c r="AB357" i="30"/>
  <c r="AR357" i="30"/>
  <c r="AM357" i="30"/>
  <c r="AP357" i="30"/>
  <c r="AL357" i="30"/>
  <c r="Z357" i="30"/>
  <c r="AG357" i="30"/>
  <c r="AH357" i="30" s="1"/>
  <c r="AI357" i="30" s="1"/>
  <c r="AT357" i="30" s="1"/>
  <c r="AO357" i="30"/>
  <c r="AN372" i="30"/>
  <c r="AJ372" i="30"/>
  <c r="AK372" i="30" s="1"/>
  <c r="AB372" i="30"/>
  <c r="AR372" i="30"/>
  <c r="AM372" i="30"/>
  <c r="AP372" i="30"/>
  <c r="AL372" i="30"/>
  <c r="Z372" i="30"/>
  <c r="AG372" i="30"/>
  <c r="AH372" i="30" s="1"/>
  <c r="AI372" i="30" s="1"/>
  <c r="AT372" i="30" s="1"/>
  <c r="AO372" i="30"/>
  <c r="AN438" i="30"/>
  <c r="AJ438" i="30"/>
  <c r="AK438" i="30" s="1"/>
  <c r="AB438" i="30"/>
  <c r="AR438" i="30"/>
  <c r="AM438" i="30"/>
  <c r="AP438" i="30"/>
  <c r="AL438" i="30"/>
  <c r="Z438" i="30"/>
  <c r="AG438" i="30"/>
  <c r="AH438" i="30" s="1"/>
  <c r="AI438" i="30" s="1"/>
  <c r="AT438" i="30" s="1"/>
  <c r="AO438" i="30"/>
  <c r="AN442" i="30"/>
  <c r="AJ442" i="30"/>
  <c r="AK442" i="30" s="1"/>
  <c r="AB442" i="30"/>
  <c r="AR442" i="30"/>
  <c r="AM442" i="30"/>
  <c r="AP442" i="30"/>
  <c r="AL442" i="30"/>
  <c r="Z442" i="30"/>
  <c r="AG442" i="30"/>
  <c r="AH442" i="30" s="1"/>
  <c r="AI442" i="30" s="1"/>
  <c r="AT442" i="30" s="1"/>
  <c r="AO442" i="30"/>
  <c r="AN446" i="30"/>
  <c r="AJ446" i="30"/>
  <c r="AK446" i="30" s="1"/>
  <c r="AB446" i="30"/>
  <c r="AR446" i="30"/>
  <c r="AM446" i="30"/>
  <c r="AP446" i="30"/>
  <c r="AL446" i="30"/>
  <c r="Z446" i="30"/>
  <c r="AG446" i="30"/>
  <c r="AH446" i="30" s="1"/>
  <c r="AI446" i="30" s="1"/>
  <c r="AT446" i="30" s="1"/>
  <c r="AO446" i="30"/>
  <c r="AR26" i="30"/>
  <c r="AM26" i="30"/>
  <c r="AB26" i="30"/>
  <c r="AP26" i="30"/>
  <c r="AL26" i="30"/>
  <c r="Z26" i="30"/>
  <c r="AN26" i="30"/>
  <c r="AJ26" i="30"/>
  <c r="AK26" i="30" s="1"/>
  <c r="AO26" i="30"/>
  <c r="AG26" i="30"/>
  <c r="AP57" i="30"/>
  <c r="AL57" i="30"/>
  <c r="Z57" i="30"/>
  <c r="AM57" i="30"/>
  <c r="AO57" i="30"/>
  <c r="AG57" i="30"/>
  <c r="AN57" i="30"/>
  <c r="AJ57" i="30"/>
  <c r="AK57" i="30" s="1"/>
  <c r="AB57" i="30"/>
  <c r="AR57" i="30"/>
  <c r="AO62" i="30"/>
  <c r="AG62" i="30"/>
  <c r="AP62" i="30"/>
  <c r="AL62" i="30"/>
  <c r="Z62" i="30"/>
  <c r="AN62" i="30"/>
  <c r="AJ62" i="30"/>
  <c r="AK62" i="30" s="1"/>
  <c r="AB62" i="30"/>
  <c r="AR62" i="30"/>
  <c r="AM62" i="30"/>
  <c r="AO66" i="30"/>
  <c r="AG66" i="30"/>
  <c r="AN66" i="30"/>
  <c r="AJ66" i="30"/>
  <c r="AK66" i="30" s="1"/>
  <c r="AB66" i="30"/>
  <c r="AL66" i="30"/>
  <c r="Z66" i="30"/>
  <c r="AR66" i="30"/>
  <c r="AM66" i="30"/>
  <c r="AP66" i="30"/>
  <c r="AO68" i="30"/>
  <c r="AG68" i="30"/>
  <c r="AL68" i="30"/>
  <c r="AN68" i="30"/>
  <c r="AJ68" i="30"/>
  <c r="AK68" i="30" s="1"/>
  <c r="AB68" i="30"/>
  <c r="AR68" i="30"/>
  <c r="AM68" i="30"/>
  <c r="AP68" i="30"/>
  <c r="Z68" i="30"/>
  <c r="AO72" i="30"/>
  <c r="AG72" i="30"/>
  <c r="AN72" i="30"/>
  <c r="AJ72" i="30"/>
  <c r="AK72" i="30" s="1"/>
  <c r="AB72" i="30"/>
  <c r="AP72" i="30"/>
  <c r="AL72" i="30"/>
  <c r="AR72" i="30"/>
  <c r="AM72" i="30"/>
  <c r="Z72" i="30"/>
  <c r="AO74" i="30"/>
  <c r="AG74" i="30"/>
  <c r="AN74" i="30"/>
  <c r="AJ74" i="30"/>
  <c r="AK74" i="30" s="1"/>
  <c r="AB74" i="30"/>
  <c r="AP74" i="30"/>
  <c r="Z74" i="30"/>
  <c r="AR74" i="30"/>
  <c r="AM74" i="30"/>
  <c r="AL74" i="30"/>
  <c r="AO76" i="30"/>
  <c r="AG76" i="30"/>
  <c r="AP76" i="30"/>
  <c r="AN76" i="30"/>
  <c r="AJ76" i="30"/>
  <c r="AK76" i="30" s="1"/>
  <c r="AB76" i="30"/>
  <c r="AR76" i="30"/>
  <c r="AM76" i="30"/>
  <c r="AL76" i="30"/>
  <c r="Z76" i="30"/>
  <c r="AN81" i="30"/>
  <c r="AJ81" i="30"/>
  <c r="AK81" i="30" s="1"/>
  <c r="AB81" i="30"/>
  <c r="AR81" i="30"/>
  <c r="AM81" i="30"/>
  <c r="AP81" i="30"/>
  <c r="AL81" i="30"/>
  <c r="Z81" i="30"/>
  <c r="AO81" i="30"/>
  <c r="AG81" i="30"/>
  <c r="AN83" i="30"/>
  <c r="AJ83" i="30"/>
  <c r="AK83" i="30" s="1"/>
  <c r="AB83" i="30"/>
  <c r="AR83" i="30"/>
  <c r="AM83" i="30"/>
  <c r="AP83" i="30"/>
  <c r="AL83" i="30"/>
  <c r="Z83" i="30"/>
  <c r="AO83" i="30"/>
  <c r="AG83" i="30"/>
  <c r="AR86" i="30"/>
  <c r="AM86" i="30"/>
  <c r="AN86" i="30"/>
  <c r="AP86" i="30"/>
  <c r="AL86" i="30"/>
  <c r="Z86" i="30"/>
  <c r="AJ86" i="30"/>
  <c r="AK86" i="30" s="1"/>
  <c r="AB86" i="30"/>
  <c r="AO86" i="30"/>
  <c r="AG86" i="30"/>
  <c r="AR88" i="30"/>
  <c r="AM88" i="30"/>
  <c r="AB88" i="30"/>
  <c r="AP88" i="30"/>
  <c r="AL88" i="30"/>
  <c r="Z88" i="30"/>
  <c r="AJ88" i="30"/>
  <c r="AK88" i="30" s="1"/>
  <c r="AO88" i="30"/>
  <c r="AG88" i="30"/>
  <c r="AH88" i="30" s="1"/>
  <c r="AI88" i="30" s="1"/>
  <c r="AT88" i="30" s="1"/>
  <c r="AN88" i="30"/>
  <c r="AN378" i="30"/>
  <c r="AJ378" i="30"/>
  <c r="AK378" i="30" s="1"/>
  <c r="AB378" i="30"/>
  <c r="AR378" i="30"/>
  <c r="AM378" i="30"/>
  <c r="AP378" i="30"/>
  <c r="AL378" i="30"/>
  <c r="Z378" i="30"/>
  <c r="AG378" i="30"/>
  <c r="AH378" i="30" s="1"/>
  <c r="AI378" i="30" s="1"/>
  <c r="AT378" i="30" s="1"/>
  <c r="AO378" i="30"/>
  <c r="AN391" i="30"/>
  <c r="AJ391" i="30"/>
  <c r="AK391" i="30" s="1"/>
  <c r="AB391" i="30"/>
  <c r="AR391" i="30"/>
  <c r="AM391" i="30"/>
  <c r="AP391" i="30"/>
  <c r="AL391" i="30"/>
  <c r="Z391" i="30"/>
  <c r="AG391" i="30"/>
  <c r="AO391" i="30"/>
  <c r="E107" i="30"/>
  <c r="F107" i="30"/>
  <c r="E117" i="30"/>
  <c r="F117" i="30"/>
  <c r="AN309" i="30"/>
  <c r="AJ309" i="30"/>
  <c r="AK309" i="30" s="1"/>
  <c r="AB309" i="30"/>
  <c r="AR309" i="30"/>
  <c r="AM309" i="30"/>
  <c r="AP309" i="30"/>
  <c r="AL309" i="30"/>
  <c r="Z309" i="30"/>
  <c r="AO439" i="30"/>
  <c r="AG439" i="30"/>
  <c r="AH439" i="30" s="1"/>
  <c r="AI439" i="30" s="1"/>
  <c r="AT439" i="30" s="1"/>
  <c r="AN439" i="30"/>
  <c r="AJ439" i="30"/>
  <c r="AK439" i="30" s="1"/>
  <c r="AB439" i="30"/>
  <c r="AR439" i="30"/>
  <c r="AM439" i="30"/>
  <c r="AM440" i="30"/>
  <c r="AO443" i="30"/>
  <c r="AG443" i="30"/>
  <c r="AH443" i="30" s="1"/>
  <c r="AI443" i="30" s="1"/>
  <c r="AT443" i="30" s="1"/>
  <c r="AN443" i="30"/>
  <c r="AJ443" i="30"/>
  <c r="AK443" i="30" s="1"/>
  <c r="AB443" i="30"/>
  <c r="AR443" i="30"/>
  <c r="AM443" i="30"/>
  <c r="AR445" i="30"/>
  <c r="AM445" i="30"/>
  <c r="AP445" i="30"/>
  <c r="AL445" i="30"/>
  <c r="Z445" i="30"/>
  <c r="AO445" i="30"/>
  <c r="AG445" i="30"/>
  <c r="AH445" i="30" s="1"/>
  <c r="AI445" i="30" s="1"/>
  <c r="AT445" i="30" s="1"/>
  <c r="AN457" i="30"/>
  <c r="AO459" i="30"/>
  <c r="AG459" i="30"/>
  <c r="AH459" i="30" s="1"/>
  <c r="AI459" i="30" s="1"/>
  <c r="AT459" i="30" s="1"/>
  <c r="AN459" i="30"/>
  <c r="AJ459" i="30"/>
  <c r="AK459" i="30" s="1"/>
  <c r="AB459" i="30"/>
  <c r="AR459" i="30"/>
  <c r="AM459" i="30"/>
  <c r="AL459" i="30"/>
  <c r="AO480" i="30"/>
  <c r="AG480" i="30"/>
  <c r="AR480" i="30"/>
  <c r="AM480" i="30"/>
  <c r="AL480" i="30"/>
  <c r="AJ480" i="30"/>
  <c r="AK480" i="30" s="1"/>
  <c r="AB480" i="30"/>
  <c r="AP480" i="30"/>
  <c r="Z480" i="30"/>
  <c r="AO526" i="30"/>
  <c r="AG526" i="30"/>
  <c r="AH526" i="30" s="1"/>
  <c r="AI526" i="30" s="1"/>
  <c r="AT526" i="30" s="1"/>
  <c r="AN526" i="30"/>
  <c r="AJ526" i="30"/>
  <c r="AK526" i="30" s="1"/>
  <c r="AB526" i="30"/>
  <c r="AR526" i="30"/>
  <c r="AM526" i="30"/>
  <c r="AP526" i="30"/>
  <c r="Z526" i="30"/>
  <c r="AB91" i="30"/>
  <c r="AJ91" i="30"/>
  <c r="AK91" i="30" s="1"/>
  <c r="AG309" i="30"/>
  <c r="AH309" i="30" s="1"/>
  <c r="AI309" i="30" s="1"/>
  <c r="AT309" i="30" s="1"/>
  <c r="E311" i="30"/>
  <c r="H311" i="30"/>
  <c r="AP320" i="30"/>
  <c r="AL320" i="30"/>
  <c r="Z320" i="30"/>
  <c r="AO320" i="30"/>
  <c r="AG320" i="30"/>
  <c r="AN320" i="30"/>
  <c r="AJ320" i="30"/>
  <c r="AK320" i="30" s="1"/>
  <c r="AB320" i="30"/>
  <c r="AM320" i="30"/>
  <c r="AP351" i="30"/>
  <c r="AL351" i="30"/>
  <c r="Z351" i="30"/>
  <c r="AO351" i="30"/>
  <c r="AG351" i="30"/>
  <c r="AH351" i="30" s="1"/>
  <c r="AI351" i="30" s="1"/>
  <c r="AT351" i="30" s="1"/>
  <c r="AN351" i="30"/>
  <c r="AJ351" i="30"/>
  <c r="AK351" i="30" s="1"/>
  <c r="AB351" i="30"/>
  <c r="AM351" i="30"/>
  <c r="AR352" i="30"/>
  <c r="AM352" i="30"/>
  <c r="AP352" i="30"/>
  <c r="AL352" i="30"/>
  <c r="Z352" i="30"/>
  <c r="AO352" i="30"/>
  <c r="AG352" i="30"/>
  <c r="AH352" i="30" s="1"/>
  <c r="AI352" i="30" s="1"/>
  <c r="AT352" i="30" s="1"/>
  <c r="AN352" i="30"/>
  <c r="AO354" i="30"/>
  <c r="AG354" i="30"/>
  <c r="AN354" i="30"/>
  <c r="AJ354" i="30"/>
  <c r="AK354" i="30" s="1"/>
  <c r="AB354" i="30"/>
  <c r="AR354" i="30"/>
  <c r="AM354" i="30"/>
  <c r="AL354" i="30"/>
  <c r="AP355" i="30"/>
  <c r="AL355" i="30"/>
  <c r="Z355" i="30"/>
  <c r="AO355" i="30"/>
  <c r="AG355" i="30"/>
  <c r="AH355" i="30" s="1"/>
  <c r="AI355" i="30" s="1"/>
  <c r="AT355" i="30" s="1"/>
  <c r="AN355" i="30"/>
  <c r="AJ355" i="30"/>
  <c r="AK355" i="30" s="1"/>
  <c r="AB355" i="30"/>
  <c r="AM355" i="30"/>
  <c r="AR356" i="30"/>
  <c r="AM356" i="30"/>
  <c r="AP356" i="30"/>
  <c r="AL356" i="30"/>
  <c r="Z356" i="30"/>
  <c r="AO356" i="30"/>
  <c r="AG356" i="30"/>
  <c r="AH356" i="30" s="1"/>
  <c r="AI356" i="30" s="1"/>
  <c r="AT356" i="30" s="1"/>
  <c r="AN356" i="30"/>
  <c r="AO358" i="30"/>
  <c r="AG358" i="30"/>
  <c r="AH358" i="30" s="1"/>
  <c r="AI358" i="30" s="1"/>
  <c r="AT358" i="30" s="1"/>
  <c r="AN358" i="30"/>
  <c r="AJ358" i="30"/>
  <c r="AK358" i="30" s="1"/>
  <c r="AB358" i="30"/>
  <c r="AR358" i="30"/>
  <c r="AM358" i="30"/>
  <c r="AL358" i="30"/>
  <c r="AP359" i="30"/>
  <c r="AL359" i="30"/>
  <c r="Z359" i="30"/>
  <c r="AO359" i="30"/>
  <c r="AG359" i="30"/>
  <c r="AH359" i="30" s="1"/>
  <c r="AI359" i="30" s="1"/>
  <c r="AT359" i="30" s="1"/>
  <c r="AN359" i="30"/>
  <c r="AJ359" i="30"/>
  <c r="AK359" i="30" s="1"/>
  <c r="AB359" i="30"/>
  <c r="AM359" i="30"/>
  <c r="AP360" i="30"/>
  <c r="AL360" i="30"/>
  <c r="Z360" i="30"/>
  <c r="AO360" i="30"/>
  <c r="AG360" i="30"/>
  <c r="AH360" i="30" s="1"/>
  <c r="AI360" i="30" s="1"/>
  <c r="AT360" i="30" s="1"/>
  <c r="AN360" i="30"/>
  <c r="AJ360" i="30"/>
  <c r="AK360" i="30" s="1"/>
  <c r="AB360" i="30"/>
  <c r="AM360" i="30"/>
  <c r="AP361" i="30"/>
  <c r="AL361" i="30"/>
  <c r="Z361" i="30"/>
  <c r="AO361" i="30"/>
  <c r="AG361" i="30"/>
  <c r="AH361" i="30" s="1"/>
  <c r="AI361" i="30" s="1"/>
  <c r="AT361" i="30" s="1"/>
  <c r="AN361" i="30"/>
  <c r="AJ361" i="30"/>
  <c r="AK361" i="30" s="1"/>
  <c r="AB361" i="30"/>
  <c r="AM361" i="30"/>
  <c r="AR362" i="30"/>
  <c r="AM362" i="30"/>
  <c r="AP362" i="30"/>
  <c r="AL362" i="30"/>
  <c r="Z362" i="30"/>
  <c r="AO362" i="30"/>
  <c r="AG362" i="30"/>
  <c r="AH362" i="30" s="1"/>
  <c r="AI362" i="30" s="1"/>
  <c r="AT362" i="30" s="1"/>
  <c r="AN362" i="30"/>
  <c r="AO364" i="30"/>
  <c r="AG364" i="30"/>
  <c r="AH364" i="30" s="1"/>
  <c r="AI364" i="30" s="1"/>
  <c r="AT364" i="30" s="1"/>
  <c r="AN364" i="30"/>
  <c r="AJ364" i="30"/>
  <c r="AK364" i="30" s="1"/>
  <c r="AB364" i="30"/>
  <c r="AR364" i="30"/>
  <c r="AM364" i="30"/>
  <c r="AL364" i="30"/>
  <c r="AP365" i="30"/>
  <c r="AL365" i="30"/>
  <c r="Z365" i="30"/>
  <c r="AO365" i="30"/>
  <c r="AG365" i="30"/>
  <c r="AH365" i="30" s="1"/>
  <c r="AI365" i="30" s="1"/>
  <c r="AT365" i="30" s="1"/>
  <c r="AN365" i="30"/>
  <c r="AJ365" i="30"/>
  <c r="AK365" i="30" s="1"/>
  <c r="AB365" i="30"/>
  <c r="AM365" i="30"/>
  <c r="AP366" i="30"/>
  <c r="AL366" i="30"/>
  <c r="Z366" i="30"/>
  <c r="AO366" i="30"/>
  <c r="AG366" i="30"/>
  <c r="AH366" i="30" s="1"/>
  <c r="AI366" i="30" s="1"/>
  <c r="AT366" i="30" s="1"/>
  <c r="AN366" i="30"/>
  <c r="AJ366" i="30"/>
  <c r="AK366" i="30" s="1"/>
  <c r="AB366" i="30"/>
  <c r="AM366" i="30"/>
  <c r="AR367" i="30"/>
  <c r="AM367" i="30"/>
  <c r="AP367" i="30"/>
  <c r="AL367" i="30"/>
  <c r="Z367" i="30"/>
  <c r="AO367" i="30"/>
  <c r="AG367" i="30"/>
  <c r="AH367" i="30" s="1"/>
  <c r="AI367" i="30" s="1"/>
  <c r="AT367" i="30" s="1"/>
  <c r="AN367" i="30"/>
  <c r="AO369" i="30"/>
  <c r="AG369" i="30"/>
  <c r="AN369" i="30"/>
  <c r="AJ369" i="30"/>
  <c r="AK369" i="30" s="1"/>
  <c r="AB369" i="30"/>
  <c r="AR369" i="30"/>
  <c r="AM369" i="30"/>
  <c r="AL369" i="30"/>
  <c r="AP370" i="30"/>
  <c r="AL370" i="30"/>
  <c r="Z370" i="30"/>
  <c r="AO370" i="30"/>
  <c r="AG370" i="30"/>
  <c r="AH370" i="30" s="1"/>
  <c r="AI370" i="30" s="1"/>
  <c r="AT370" i="30" s="1"/>
  <c r="AN370" i="30"/>
  <c r="AJ370" i="30"/>
  <c r="AK370" i="30" s="1"/>
  <c r="AB370" i="30"/>
  <c r="AM370" i="30"/>
  <c r="AR371" i="30"/>
  <c r="AM371" i="30"/>
  <c r="AP371" i="30"/>
  <c r="AL371" i="30"/>
  <c r="Z371" i="30"/>
  <c r="AO371" i="30"/>
  <c r="AG371" i="30"/>
  <c r="AH371" i="30" s="1"/>
  <c r="AI371" i="30" s="1"/>
  <c r="AT371" i="30" s="1"/>
  <c r="AN371" i="30"/>
  <c r="AO373" i="30"/>
  <c r="AG373" i="30"/>
  <c r="AH373" i="30" s="1"/>
  <c r="AI373" i="30" s="1"/>
  <c r="AT373" i="30" s="1"/>
  <c r="AN373" i="30"/>
  <c r="AJ373" i="30"/>
  <c r="AK373" i="30" s="1"/>
  <c r="AB373" i="30"/>
  <c r="AR373" i="30"/>
  <c r="AM373" i="30"/>
  <c r="AL373" i="30"/>
  <c r="AP374" i="30"/>
  <c r="AL374" i="30"/>
  <c r="Z374" i="30"/>
  <c r="AO374" i="30"/>
  <c r="AG374" i="30"/>
  <c r="AN374" i="30"/>
  <c r="AJ374" i="30"/>
  <c r="AK374" i="30" s="1"/>
  <c r="AB374" i="30"/>
  <c r="AM374" i="30"/>
  <c r="AR375" i="30"/>
  <c r="AM375" i="30"/>
  <c r="AP375" i="30"/>
  <c r="AL375" i="30"/>
  <c r="Z375" i="30"/>
  <c r="AO375" i="30"/>
  <c r="AG375" i="30"/>
  <c r="AH375" i="30" s="1"/>
  <c r="AI375" i="30" s="1"/>
  <c r="AT375" i="30" s="1"/>
  <c r="AN375" i="30"/>
  <c r="AR376" i="30"/>
  <c r="AM376" i="30"/>
  <c r="AP376" i="30"/>
  <c r="AL376" i="30"/>
  <c r="Z376" i="30"/>
  <c r="AO376" i="30"/>
  <c r="AG376" i="30"/>
  <c r="AH376" i="30" s="1"/>
  <c r="AI376" i="30" s="1"/>
  <c r="AT376" i="30" s="1"/>
  <c r="AN376" i="30"/>
  <c r="AR377" i="30"/>
  <c r="AM377" i="30"/>
  <c r="AP377" i="30"/>
  <c r="AL377" i="30"/>
  <c r="Z377" i="30"/>
  <c r="AO377" i="30"/>
  <c r="AG377" i="30"/>
  <c r="AH377" i="30" s="1"/>
  <c r="AI377" i="30" s="1"/>
  <c r="AT377" i="30" s="1"/>
  <c r="AN377" i="30"/>
  <c r="AO379" i="30"/>
  <c r="AG379" i="30"/>
  <c r="AN379" i="30"/>
  <c r="AJ379" i="30"/>
  <c r="AK379" i="30" s="1"/>
  <c r="AB379" i="30"/>
  <c r="AR379" i="30"/>
  <c r="AM379" i="30"/>
  <c r="AL379" i="30"/>
  <c r="AP380" i="30"/>
  <c r="AL380" i="30"/>
  <c r="Z380" i="30"/>
  <c r="AO380" i="30"/>
  <c r="AG380" i="30"/>
  <c r="AN380" i="30"/>
  <c r="AJ380" i="30"/>
  <c r="AK380" i="30" s="1"/>
  <c r="AB380" i="30"/>
  <c r="AM380" i="30"/>
  <c r="AR381" i="30"/>
  <c r="AM381" i="30"/>
  <c r="AP381" i="30"/>
  <c r="AL381" i="30"/>
  <c r="Z381" i="30"/>
  <c r="AO381" i="30"/>
  <c r="AG381" i="30"/>
  <c r="AH381" i="30" s="1"/>
  <c r="AI381" i="30" s="1"/>
  <c r="AT381" i="30" s="1"/>
  <c r="AN381" i="30"/>
  <c r="AR382" i="30"/>
  <c r="AM382" i="30"/>
  <c r="AP382" i="30"/>
  <c r="AL382" i="30"/>
  <c r="Z382" i="30"/>
  <c r="AO382" i="30"/>
  <c r="AG382" i="30"/>
  <c r="AH382" i="30" s="1"/>
  <c r="AI382" i="30" s="1"/>
  <c r="AT382" i="30" s="1"/>
  <c r="AN382" i="30"/>
  <c r="Z383" i="30"/>
  <c r="AR386" i="30"/>
  <c r="AM386" i="30"/>
  <c r="AP386" i="30"/>
  <c r="AL386" i="30"/>
  <c r="Z386" i="30"/>
  <c r="AO386" i="30"/>
  <c r="AG386" i="30"/>
  <c r="AH386" i="30" s="1"/>
  <c r="AI386" i="30" s="1"/>
  <c r="AT386" i="30" s="1"/>
  <c r="AN386" i="30"/>
  <c r="Z387" i="30"/>
  <c r="AP387" i="30"/>
  <c r="AR390" i="30"/>
  <c r="AM390" i="30"/>
  <c r="AP390" i="30"/>
  <c r="AL390" i="30"/>
  <c r="Z390" i="30"/>
  <c r="AO390" i="30"/>
  <c r="AG390" i="30"/>
  <c r="AN390" i="30"/>
  <c r="Z439" i="30"/>
  <c r="AP439" i="30"/>
  <c r="Z443" i="30"/>
  <c r="AP443" i="30"/>
  <c r="AR444" i="30"/>
  <c r="AB445" i="30"/>
  <c r="Z447" i="30"/>
  <c r="AP447" i="30"/>
  <c r="Z451" i="30"/>
  <c r="AB453" i="30"/>
  <c r="Z455" i="30"/>
  <c r="AP455" i="30"/>
  <c r="Z459" i="30"/>
  <c r="AP459" i="30"/>
  <c r="AR468" i="30"/>
  <c r="AM468" i="30"/>
  <c r="AO468" i="30"/>
  <c r="AG468" i="30"/>
  <c r="AL468" i="30"/>
  <c r="AJ468" i="30"/>
  <c r="AK468" i="30" s="1"/>
  <c r="AB468" i="30"/>
  <c r="AP468" i="30"/>
  <c r="Z468" i="30"/>
  <c r="AN470" i="30"/>
  <c r="AJ470" i="30"/>
  <c r="AK470" i="30" s="1"/>
  <c r="AB470" i="30"/>
  <c r="AP470" i="30"/>
  <c r="AL470" i="30"/>
  <c r="Z470" i="30"/>
  <c r="AR470" i="30"/>
  <c r="AO470" i="30"/>
  <c r="AG470" i="30"/>
  <c r="AH470" i="30" s="1"/>
  <c r="AI470" i="30" s="1"/>
  <c r="AT470" i="30" s="1"/>
  <c r="AM470" i="30"/>
  <c r="AR497" i="30"/>
  <c r="AM497" i="30"/>
  <c r="AP497" i="30"/>
  <c r="AL497" i="30"/>
  <c r="Z497" i="30"/>
  <c r="AO497" i="30"/>
  <c r="AG497" i="30"/>
  <c r="AH497" i="30" s="1"/>
  <c r="AI497" i="30" s="1"/>
  <c r="AT497" i="30" s="1"/>
  <c r="AJ497" i="30"/>
  <c r="AK497" i="30" s="1"/>
  <c r="AB497" i="30"/>
  <c r="AN505" i="30"/>
  <c r="AJ505" i="30"/>
  <c r="AK505" i="30" s="1"/>
  <c r="AB505" i="30"/>
  <c r="AR505" i="30"/>
  <c r="AM505" i="30"/>
  <c r="AP505" i="30"/>
  <c r="AL505" i="30"/>
  <c r="Z505" i="30"/>
  <c r="AG505" i="30"/>
  <c r="AH505" i="30" s="1"/>
  <c r="AI505" i="30" s="1"/>
  <c r="AT505" i="30" s="1"/>
  <c r="AO506" i="30"/>
  <c r="AG506" i="30"/>
  <c r="AH506" i="30" s="1"/>
  <c r="AI506" i="30" s="1"/>
  <c r="AT506" i="30" s="1"/>
  <c r="AN506" i="30"/>
  <c r="AJ506" i="30"/>
  <c r="AK506" i="30" s="1"/>
  <c r="AB506" i="30"/>
  <c r="AR506" i="30"/>
  <c r="AM506" i="30"/>
  <c r="AP506" i="30"/>
  <c r="Z506" i="30"/>
  <c r="AP507" i="30"/>
  <c r="AL507" i="30"/>
  <c r="Z507" i="30"/>
  <c r="AO507" i="30"/>
  <c r="AG507" i="30"/>
  <c r="AH507" i="30" s="1"/>
  <c r="AI507" i="30" s="1"/>
  <c r="AT507" i="30" s="1"/>
  <c r="AN507" i="30"/>
  <c r="AJ507" i="30"/>
  <c r="AK507" i="30" s="1"/>
  <c r="AB507" i="30"/>
  <c r="AR507" i="30"/>
  <c r="AR508" i="30"/>
  <c r="AM508" i="30"/>
  <c r="AP508" i="30"/>
  <c r="AL508" i="30"/>
  <c r="Z508" i="30"/>
  <c r="AO508" i="30"/>
  <c r="AG508" i="30"/>
  <c r="AH508" i="30" s="1"/>
  <c r="AI508" i="30" s="1"/>
  <c r="AT508" i="30" s="1"/>
  <c r="AJ508" i="30"/>
  <c r="AK508" i="30" s="1"/>
  <c r="AB508" i="30"/>
  <c r="AN509" i="30"/>
  <c r="AJ509" i="30"/>
  <c r="AK509" i="30" s="1"/>
  <c r="AB509" i="30"/>
  <c r="AR509" i="30"/>
  <c r="AM509" i="30"/>
  <c r="AP509" i="30"/>
  <c r="AL509" i="30"/>
  <c r="Z509" i="30"/>
  <c r="AG509" i="30"/>
  <c r="AH509" i="30" s="1"/>
  <c r="AI509" i="30" s="1"/>
  <c r="AT509" i="30" s="1"/>
  <c r="AO522" i="30"/>
  <c r="AG522" i="30"/>
  <c r="AH522" i="30" s="1"/>
  <c r="AI522" i="30" s="1"/>
  <c r="AT522" i="30" s="1"/>
  <c r="AN522" i="30"/>
  <c r="AJ522" i="30"/>
  <c r="AK522" i="30" s="1"/>
  <c r="AB522" i="30"/>
  <c r="AR522" i="30"/>
  <c r="AM522" i="30"/>
  <c r="AP522" i="30"/>
  <c r="Z522" i="30"/>
  <c r="AL526" i="30"/>
  <c r="AP529" i="30"/>
  <c r="AL529" i="30"/>
  <c r="AM529" i="30"/>
  <c r="AG529" i="30"/>
  <c r="AH529" i="30" s="1"/>
  <c r="AI529" i="30" s="1"/>
  <c r="AT529" i="30" s="1"/>
  <c r="AB529" i="30"/>
  <c r="AR529" i="30"/>
  <c r="AO529" i="30"/>
  <c r="AJ529" i="30"/>
  <c r="AK529" i="30" s="1"/>
  <c r="Z529" i="30"/>
  <c r="AN529" i="30"/>
  <c r="AR792" i="30"/>
  <c r="AO792" i="30"/>
  <c r="AG792" i="30"/>
  <c r="AH792" i="30" s="1"/>
  <c r="AI792" i="30" s="1"/>
  <c r="AT792" i="30" s="1"/>
  <c r="AL792" i="30"/>
  <c r="AB792" i="30"/>
  <c r="AP792" i="30"/>
  <c r="AJ792" i="30"/>
  <c r="AK792" i="30" s="1"/>
  <c r="AN792" i="30"/>
  <c r="Z792" i="30"/>
  <c r="AM792" i="30"/>
  <c r="AO383" i="30"/>
  <c r="AG383" i="30"/>
  <c r="AH383" i="30" s="1"/>
  <c r="AI383" i="30" s="1"/>
  <c r="AT383" i="30" s="1"/>
  <c r="AN383" i="30"/>
  <c r="AJ383" i="30"/>
  <c r="AK383" i="30" s="1"/>
  <c r="AB383" i="30"/>
  <c r="AR383" i="30"/>
  <c r="AM383" i="30"/>
  <c r="AL439" i="30"/>
  <c r="AR441" i="30"/>
  <c r="AM441" i="30"/>
  <c r="AP441" i="30"/>
  <c r="AL441" i="30"/>
  <c r="Z441" i="30"/>
  <c r="AO441" i="30"/>
  <c r="AG441" i="30"/>
  <c r="AH441" i="30" s="1"/>
  <c r="AI441" i="30" s="1"/>
  <c r="AT441" i="30" s="1"/>
  <c r="AN441" i="30"/>
  <c r="AL443" i="30"/>
  <c r="AR457" i="30"/>
  <c r="AM457" i="30"/>
  <c r="AP457" i="30"/>
  <c r="AL457" i="30"/>
  <c r="Z457" i="30"/>
  <c r="AO457" i="30"/>
  <c r="AG457" i="30"/>
  <c r="AH457" i="30" s="1"/>
  <c r="AI457" i="30" s="1"/>
  <c r="AT457" i="30" s="1"/>
  <c r="AO472" i="30"/>
  <c r="AG472" i="30"/>
  <c r="AR472" i="30"/>
  <c r="AM472" i="30"/>
  <c r="AL472" i="30"/>
  <c r="AJ472" i="30"/>
  <c r="AK472" i="30" s="1"/>
  <c r="AB472" i="30"/>
  <c r="AP472" i="30"/>
  <c r="Z472" i="30"/>
  <c r="AN500" i="30"/>
  <c r="AJ500" i="30"/>
  <c r="AK500" i="30" s="1"/>
  <c r="AB500" i="30"/>
  <c r="AR500" i="30"/>
  <c r="AM500" i="30"/>
  <c r="AP500" i="30"/>
  <c r="AL500" i="30"/>
  <c r="Z500" i="30"/>
  <c r="AG500" i="30"/>
  <c r="AH500" i="30" s="1"/>
  <c r="AI500" i="30" s="1"/>
  <c r="AT500" i="30" s="1"/>
  <c r="AO500" i="30"/>
  <c r="F12" i="30"/>
  <c r="AP93" i="30"/>
  <c r="AL93" i="30"/>
  <c r="Z93" i="30"/>
  <c r="AO93" i="30"/>
  <c r="AG93" i="30"/>
  <c r="AH93" i="30" s="1"/>
  <c r="AI93" i="30" s="1"/>
  <c r="AT93" i="30" s="1"/>
  <c r="AN93" i="30"/>
  <c r="AJ93" i="30"/>
  <c r="AK93" i="30" s="1"/>
  <c r="AB93" i="30"/>
  <c r="AM93" i="30"/>
  <c r="AR94" i="30"/>
  <c r="AM94" i="30"/>
  <c r="AP94" i="30"/>
  <c r="AL94" i="30"/>
  <c r="Z94" i="30"/>
  <c r="AO94" i="30"/>
  <c r="AG94" i="30"/>
  <c r="AN94" i="30"/>
  <c r="AO97" i="30"/>
  <c r="AG97" i="30"/>
  <c r="AH97" i="30" s="1"/>
  <c r="AI97" i="30" s="1"/>
  <c r="AT97" i="30" s="1"/>
  <c r="AN97" i="30"/>
  <c r="AJ97" i="30"/>
  <c r="AK97" i="30" s="1"/>
  <c r="AB97" i="30"/>
  <c r="AR97" i="30"/>
  <c r="AM97" i="30"/>
  <c r="AL97" i="30"/>
  <c r="AP98" i="30"/>
  <c r="AL98" i="30"/>
  <c r="Z98" i="30"/>
  <c r="AO98" i="30"/>
  <c r="AG98" i="30"/>
  <c r="AH98" i="30" s="1"/>
  <c r="AI98" i="30" s="1"/>
  <c r="AT98" i="30" s="1"/>
  <c r="AN98" i="30"/>
  <c r="AJ98" i="30"/>
  <c r="AK98" i="30" s="1"/>
  <c r="AB98" i="30"/>
  <c r="AM98" i="30"/>
  <c r="AR99" i="30"/>
  <c r="AM99" i="30"/>
  <c r="AP99" i="30"/>
  <c r="AL99" i="30"/>
  <c r="Z99" i="30"/>
  <c r="AO99" i="30"/>
  <c r="AG99" i="30"/>
  <c r="AH99" i="30" s="1"/>
  <c r="AI99" i="30" s="1"/>
  <c r="AT99" i="30" s="1"/>
  <c r="AN99" i="30"/>
  <c r="AO101" i="30"/>
  <c r="AG101" i="30"/>
  <c r="AH101" i="30" s="1"/>
  <c r="AI101" i="30" s="1"/>
  <c r="AT101" i="30" s="1"/>
  <c r="AN101" i="30"/>
  <c r="AJ101" i="30"/>
  <c r="AK101" i="30" s="1"/>
  <c r="AB101" i="30"/>
  <c r="AR101" i="30"/>
  <c r="AM101" i="30"/>
  <c r="AL101" i="30"/>
  <c r="AP102" i="30"/>
  <c r="AL102" i="30"/>
  <c r="Z102" i="30"/>
  <c r="AO102" i="30"/>
  <c r="AG102" i="30"/>
  <c r="AH102" i="30" s="1"/>
  <c r="AI102" i="30" s="1"/>
  <c r="AT102" i="30" s="1"/>
  <c r="AN102" i="30"/>
  <c r="AJ102" i="30"/>
  <c r="AK102" i="30" s="1"/>
  <c r="AB102" i="30"/>
  <c r="AM102" i="30"/>
  <c r="AR103" i="30"/>
  <c r="AM103" i="30"/>
  <c r="AP103" i="30"/>
  <c r="AL103" i="30"/>
  <c r="Z103" i="30"/>
  <c r="AO103" i="30"/>
  <c r="AG103" i="30"/>
  <c r="AH103" i="30" s="1"/>
  <c r="AI103" i="30" s="1"/>
  <c r="AT103" i="30" s="1"/>
  <c r="AN103" i="30"/>
  <c r="AO105" i="30"/>
  <c r="AG105" i="30"/>
  <c r="AH105" i="30" s="1"/>
  <c r="AI105" i="30" s="1"/>
  <c r="AT105" i="30" s="1"/>
  <c r="AN105" i="30"/>
  <c r="AJ105" i="30"/>
  <c r="AK105" i="30" s="1"/>
  <c r="AB105" i="30"/>
  <c r="AR105" i="30"/>
  <c r="AM105" i="30"/>
  <c r="AL105" i="30"/>
  <c r="AP106" i="30"/>
  <c r="AL106" i="30"/>
  <c r="Z106" i="30"/>
  <c r="AO106" i="30"/>
  <c r="AG106" i="30"/>
  <c r="AH106" i="30" s="1"/>
  <c r="AI106" i="30" s="1"/>
  <c r="AT106" i="30" s="1"/>
  <c r="AN106" i="30"/>
  <c r="AJ106" i="30"/>
  <c r="AK106" i="30" s="1"/>
  <c r="AB106" i="30"/>
  <c r="AM106" i="30"/>
  <c r="AP107" i="30"/>
  <c r="AL107" i="30"/>
  <c r="Z107" i="30"/>
  <c r="AO107" i="30"/>
  <c r="AG107" i="30"/>
  <c r="AH107" i="30" s="1"/>
  <c r="AI107" i="30" s="1"/>
  <c r="AT107" i="30" s="1"/>
  <c r="AN107" i="30"/>
  <c r="AJ107" i="30"/>
  <c r="AK107" i="30" s="1"/>
  <c r="AB107" i="30"/>
  <c r="AM107" i="30"/>
  <c r="AP108" i="30"/>
  <c r="AL108" i="30"/>
  <c r="Z108" i="30"/>
  <c r="AO108" i="30"/>
  <c r="AG108" i="30"/>
  <c r="AH108" i="30" s="1"/>
  <c r="AI108" i="30" s="1"/>
  <c r="AT108" i="30" s="1"/>
  <c r="AN108" i="30"/>
  <c r="AJ108" i="30"/>
  <c r="AK108" i="30" s="1"/>
  <c r="AB108" i="30"/>
  <c r="AM108" i="30"/>
  <c r="AR109" i="30"/>
  <c r="AM109" i="30"/>
  <c r="AP109" i="30"/>
  <c r="AL109" i="30"/>
  <c r="Z109" i="30"/>
  <c r="AO109" i="30"/>
  <c r="AG109" i="30"/>
  <c r="AN109" i="30"/>
  <c r="AO111" i="30"/>
  <c r="AG111" i="30"/>
  <c r="AH111" i="30" s="1"/>
  <c r="AI111" i="30" s="1"/>
  <c r="AT111" i="30" s="1"/>
  <c r="AN111" i="30"/>
  <c r="AJ111" i="30"/>
  <c r="AK111" i="30" s="1"/>
  <c r="AB111" i="30"/>
  <c r="AR111" i="30"/>
  <c r="AM111" i="30"/>
  <c r="AL111" i="30"/>
  <c r="AP112" i="30"/>
  <c r="AL112" i="30"/>
  <c r="Z112" i="30"/>
  <c r="AO112" i="30"/>
  <c r="AG112" i="30"/>
  <c r="AH112" i="30" s="1"/>
  <c r="AI112" i="30" s="1"/>
  <c r="AT112" i="30" s="1"/>
  <c r="AN112" i="30"/>
  <c r="AJ112" i="30"/>
  <c r="AK112" i="30" s="1"/>
  <c r="AB112" i="30"/>
  <c r="AM112" i="30"/>
  <c r="AR113" i="30"/>
  <c r="AM113" i="30"/>
  <c r="AP113" i="30"/>
  <c r="AL113" i="30"/>
  <c r="Z113" i="30"/>
  <c r="AO113" i="30"/>
  <c r="AG113" i="30"/>
  <c r="AH113" i="30" s="1"/>
  <c r="AI113" i="30" s="1"/>
  <c r="AT113" i="30" s="1"/>
  <c r="AN113" i="30"/>
  <c r="AO115" i="30"/>
  <c r="AG115" i="30"/>
  <c r="AH115" i="30" s="1"/>
  <c r="AI115" i="30" s="1"/>
  <c r="AT115" i="30" s="1"/>
  <c r="AN115" i="30"/>
  <c r="AJ115" i="30"/>
  <c r="AK115" i="30" s="1"/>
  <c r="AB115" i="30"/>
  <c r="AR115" i="30"/>
  <c r="AM115" i="30"/>
  <c r="AL115" i="30"/>
  <c r="AP116" i="30"/>
  <c r="AL116" i="30"/>
  <c r="Z116" i="30"/>
  <c r="AO116" i="30"/>
  <c r="AG116" i="30"/>
  <c r="AH116" i="30" s="1"/>
  <c r="AI116" i="30" s="1"/>
  <c r="AT116" i="30" s="1"/>
  <c r="AN116" i="30"/>
  <c r="AJ116" i="30"/>
  <c r="AK116" i="30" s="1"/>
  <c r="AB116" i="30"/>
  <c r="AM116" i="30"/>
  <c r="AP117" i="30"/>
  <c r="AL117" i="30"/>
  <c r="Z117" i="30"/>
  <c r="AO117" i="30"/>
  <c r="AG117" i="30"/>
  <c r="AN117" i="30"/>
  <c r="AJ117" i="30"/>
  <c r="AK117" i="30" s="1"/>
  <c r="AB117" i="30"/>
  <c r="AM117" i="30"/>
  <c r="AP118" i="30"/>
  <c r="AL118" i="30"/>
  <c r="Z118" i="30"/>
  <c r="AO118" i="30"/>
  <c r="AG118" i="30"/>
  <c r="AN118" i="30"/>
  <c r="AJ118" i="30"/>
  <c r="AK118" i="30" s="1"/>
  <c r="AB118" i="30"/>
  <c r="AM118" i="30"/>
  <c r="AR119" i="30"/>
  <c r="AM119" i="30"/>
  <c r="AP119" i="30"/>
  <c r="AL119" i="30"/>
  <c r="Z119" i="30"/>
  <c r="AO119" i="30"/>
  <c r="AG119" i="30"/>
  <c r="AN119" i="30"/>
  <c r="AR320" i="30"/>
  <c r="AR351" i="30"/>
  <c r="AB352" i="30"/>
  <c r="Z354" i="30"/>
  <c r="AP354" i="30"/>
  <c r="AR355" i="30"/>
  <c r="AB356" i="30"/>
  <c r="Z358" i="30"/>
  <c r="AP358" i="30"/>
  <c r="AR359" i="30"/>
  <c r="AR360" i="30"/>
  <c r="AR361" i="30"/>
  <c r="AB362" i="30"/>
  <c r="Z364" i="30"/>
  <c r="AP364" i="30"/>
  <c r="AR365" i="30"/>
  <c r="AR366" i="30"/>
  <c r="AB367" i="30"/>
  <c r="Z369" i="30"/>
  <c r="AP369" i="30"/>
  <c r="AR370" i="30"/>
  <c r="AB371" i="30"/>
  <c r="Z373" i="30"/>
  <c r="AP373" i="30"/>
  <c r="AR374" i="30"/>
  <c r="AB375" i="30"/>
  <c r="AB376" i="30"/>
  <c r="AB377" i="30"/>
  <c r="Z379" i="30"/>
  <c r="AP379" i="30"/>
  <c r="AR380" i="30"/>
  <c r="AB381" i="30"/>
  <c r="AB382" i="30"/>
  <c r="AO385" i="30"/>
  <c r="AG385" i="30"/>
  <c r="AH385" i="30" s="1"/>
  <c r="AI385" i="30" s="1"/>
  <c r="AT385" i="30" s="1"/>
  <c r="AN385" i="30"/>
  <c r="AJ385" i="30"/>
  <c r="AK385" i="30" s="1"/>
  <c r="AB385" i="30"/>
  <c r="AR385" i="30"/>
  <c r="AM385" i="30"/>
  <c r="AL385" i="30"/>
  <c r="AB386" i="30"/>
  <c r="AO389" i="30"/>
  <c r="AG389" i="30"/>
  <c r="AN389" i="30"/>
  <c r="AJ389" i="30"/>
  <c r="AK389" i="30" s="1"/>
  <c r="AB389" i="30"/>
  <c r="AR389" i="30"/>
  <c r="AM389" i="30"/>
  <c r="AL389" i="30"/>
  <c r="AB390" i="30"/>
  <c r="AP450" i="30"/>
  <c r="AL450" i="30"/>
  <c r="Z450" i="30"/>
  <c r="AO450" i="30"/>
  <c r="AG450" i="30"/>
  <c r="AH450" i="30" s="1"/>
  <c r="AI450" i="30" s="1"/>
  <c r="AT450" i="30" s="1"/>
  <c r="AN450" i="30"/>
  <c r="AJ450" i="30"/>
  <c r="AK450" i="30" s="1"/>
  <c r="AB450" i="30"/>
  <c r="AM450" i="30"/>
  <c r="AP454" i="30"/>
  <c r="AL454" i="30"/>
  <c r="Z454" i="30"/>
  <c r="AO454" i="30"/>
  <c r="AG454" i="30"/>
  <c r="AH454" i="30" s="1"/>
  <c r="AI454" i="30" s="1"/>
  <c r="AT454" i="30" s="1"/>
  <c r="AN454" i="30"/>
  <c r="AJ454" i="30"/>
  <c r="AK454" i="30" s="1"/>
  <c r="AB454" i="30"/>
  <c r="AM454" i="30"/>
  <c r="AP458" i="30"/>
  <c r="AL458" i="30"/>
  <c r="Z458" i="30"/>
  <c r="AO458" i="30"/>
  <c r="AG458" i="30"/>
  <c r="AH458" i="30" s="1"/>
  <c r="AI458" i="30" s="1"/>
  <c r="AT458" i="30" s="1"/>
  <c r="AN458" i="30"/>
  <c r="AJ458" i="30"/>
  <c r="AK458" i="30" s="1"/>
  <c r="AB458" i="30"/>
  <c r="AM458" i="30"/>
  <c r="AO461" i="30"/>
  <c r="AG461" i="30"/>
  <c r="AH461" i="30" s="1"/>
  <c r="AI461" i="30" s="1"/>
  <c r="AT461" i="30" s="1"/>
  <c r="AN461" i="30"/>
  <c r="AJ461" i="30"/>
  <c r="AK461" i="30" s="1"/>
  <c r="AB461" i="30"/>
  <c r="AR461" i="30"/>
  <c r="AM461" i="30"/>
  <c r="AL461" i="30"/>
  <c r="AP462" i="30"/>
  <c r="AL462" i="30"/>
  <c r="Z462" i="30"/>
  <c r="AO462" i="30"/>
  <c r="AG462" i="30"/>
  <c r="AN462" i="30"/>
  <c r="AJ462" i="30"/>
  <c r="AK462" i="30" s="1"/>
  <c r="AB462" i="30"/>
  <c r="AM462" i="30"/>
  <c r="AR463" i="30"/>
  <c r="AM463" i="30"/>
  <c r="AP463" i="30"/>
  <c r="AL463" i="30"/>
  <c r="Z463" i="30"/>
  <c r="AO463" i="30"/>
  <c r="AG463" i="30"/>
  <c r="AH463" i="30" s="1"/>
  <c r="AI463" i="30" s="1"/>
  <c r="AT463" i="30" s="1"/>
  <c r="AN463" i="30"/>
  <c r="AO465" i="30"/>
  <c r="AG465" i="30"/>
  <c r="AN465" i="30"/>
  <c r="AJ465" i="30"/>
  <c r="AK465" i="30" s="1"/>
  <c r="AB465" i="30"/>
  <c r="AR465" i="30"/>
  <c r="AM465" i="30"/>
  <c r="AL465" i="30"/>
  <c r="AN471" i="30"/>
  <c r="AJ471" i="30"/>
  <c r="AK471" i="30" s="1"/>
  <c r="AB471" i="30"/>
  <c r="AP471" i="30"/>
  <c r="AL471" i="30"/>
  <c r="Z471" i="30"/>
  <c r="AO471" i="30"/>
  <c r="AG471" i="30"/>
  <c r="AM471" i="30"/>
  <c r="AN472" i="30"/>
  <c r="AO476" i="30"/>
  <c r="AG476" i="30"/>
  <c r="AH476" i="30" s="1"/>
  <c r="AI476" i="30" s="1"/>
  <c r="AT476" i="30" s="1"/>
  <c r="AR476" i="30"/>
  <c r="AM476" i="30"/>
  <c r="AL476" i="30"/>
  <c r="AJ476" i="30"/>
  <c r="AK476" i="30" s="1"/>
  <c r="AB476" i="30"/>
  <c r="AP476" i="30"/>
  <c r="Z476" i="30"/>
  <c r="AN479" i="30"/>
  <c r="AJ479" i="30"/>
  <c r="AK479" i="30" s="1"/>
  <c r="AB479" i="30"/>
  <c r="AP479" i="30"/>
  <c r="AL479" i="30"/>
  <c r="Z479" i="30"/>
  <c r="AO479" i="30"/>
  <c r="AG479" i="30"/>
  <c r="AM479" i="30"/>
  <c r="AN480" i="30"/>
  <c r="AO484" i="30"/>
  <c r="AG484" i="30"/>
  <c r="AH484" i="30" s="1"/>
  <c r="AR484" i="30"/>
  <c r="AM484" i="30"/>
  <c r="AL484" i="30"/>
  <c r="AJ484" i="30"/>
  <c r="AK484" i="30" s="1"/>
  <c r="AB484" i="30"/>
  <c r="AP484" i="30"/>
  <c r="Z484" i="30"/>
  <c r="AR492" i="30"/>
  <c r="AM492" i="30"/>
  <c r="AP492" i="30"/>
  <c r="AL492" i="30"/>
  <c r="Z492" i="30"/>
  <c r="AO492" i="30"/>
  <c r="AG492" i="30"/>
  <c r="AH492" i="30" s="1"/>
  <c r="AJ492" i="30"/>
  <c r="AK492" i="30" s="1"/>
  <c r="AB492" i="30"/>
  <c r="AN493" i="30"/>
  <c r="AJ493" i="30"/>
  <c r="AK493" i="30" s="1"/>
  <c r="AB493" i="30"/>
  <c r="AR493" i="30"/>
  <c r="AM493" i="30"/>
  <c r="AP493" i="30"/>
  <c r="AL493" i="30"/>
  <c r="Z493" i="30"/>
  <c r="AG493" i="30"/>
  <c r="AN497" i="30"/>
  <c r="AO505" i="30"/>
  <c r="AL506" i="30"/>
  <c r="AM507" i="30"/>
  <c r="AN508" i="30"/>
  <c r="AO509" i="30"/>
  <c r="AN510" i="30"/>
  <c r="AJ510" i="30"/>
  <c r="AK510" i="30" s="1"/>
  <c r="AB510" i="30"/>
  <c r="AR510" i="30"/>
  <c r="AM510" i="30"/>
  <c r="AP510" i="30"/>
  <c r="AL510" i="30"/>
  <c r="Z510" i="30"/>
  <c r="AG510" i="30"/>
  <c r="AH510" i="30" s="1"/>
  <c r="AI510" i="30" s="1"/>
  <c r="AT510" i="30" s="1"/>
  <c r="AO510" i="30"/>
  <c r="AN512" i="30"/>
  <c r="AJ512" i="30"/>
  <c r="AK512" i="30" s="1"/>
  <c r="AB512" i="30"/>
  <c r="AR512" i="30"/>
  <c r="AM512" i="30"/>
  <c r="AP512" i="30"/>
  <c r="AL512" i="30"/>
  <c r="Z512" i="30"/>
  <c r="AO512" i="30"/>
  <c r="AG512" i="30"/>
  <c r="AH512" i="30" s="1"/>
  <c r="AI512" i="30" s="1"/>
  <c r="AT512" i="30" s="1"/>
  <c r="AL522" i="30"/>
  <c r="AN530" i="30"/>
  <c r="AJ530" i="30"/>
  <c r="AK530" i="30" s="1"/>
  <c r="AB530" i="30"/>
  <c r="AP530" i="30"/>
  <c r="AL530" i="30"/>
  <c r="Z530" i="30"/>
  <c r="AM530" i="30"/>
  <c r="AR530" i="30"/>
  <c r="AO530" i="30"/>
  <c r="AG530" i="30"/>
  <c r="AH530" i="30" s="1"/>
  <c r="AI530" i="30" s="1"/>
  <c r="AT530" i="30" s="1"/>
  <c r="AN533" i="30"/>
  <c r="AJ533" i="30"/>
  <c r="AK533" i="30" s="1"/>
  <c r="AB533" i="30"/>
  <c r="AP533" i="30"/>
  <c r="AL533" i="30"/>
  <c r="Z533" i="30"/>
  <c r="AR533" i="30"/>
  <c r="AO533" i="30"/>
  <c r="AG533" i="30"/>
  <c r="AH533" i="30" s="1"/>
  <c r="AI533" i="30" s="1"/>
  <c r="AT533" i="30" s="1"/>
  <c r="AM533" i="30"/>
  <c r="AN549" i="30"/>
  <c r="AJ549" i="30"/>
  <c r="AK549" i="30" s="1"/>
  <c r="AB549" i="30"/>
  <c r="AP549" i="30"/>
  <c r="AL549" i="30"/>
  <c r="Z549" i="30"/>
  <c r="AR549" i="30"/>
  <c r="AO549" i="30"/>
  <c r="AG549" i="30"/>
  <c r="AM549" i="30"/>
  <c r="AL383" i="30"/>
  <c r="AO387" i="30"/>
  <c r="AG387" i="30"/>
  <c r="AH387" i="30" s="1"/>
  <c r="AI387" i="30" s="1"/>
  <c r="AT387" i="30" s="1"/>
  <c r="AN387" i="30"/>
  <c r="AJ387" i="30"/>
  <c r="AK387" i="30" s="1"/>
  <c r="AB387" i="30"/>
  <c r="AR387" i="30"/>
  <c r="AM387" i="30"/>
  <c r="AP440" i="30"/>
  <c r="AL440" i="30"/>
  <c r="Z440" i="30"/>
  <c r="AO440" i="30"/>
  <c r="AG440" i="30"/>
  <c r="AH440" i="30" s="1"/>
  <c r="AI440" i="30" s="1"/>
  <c r="AT440" i="30" s="1"/>
  <c r="AN440" i="30"/>
  <c r="AJ440" i="30"/>
  <c r="AK440" i="30" s="1"/>
  <c r="AB440" i="30"/>
  <c r="AP444" i="30"/>
  <c r="AL444" i="30"/>
  <c r="Z444" i="30"/>
  <c r="AO444" i="30"/>
  <c r="AG444" i="30"/>
  <c r="AH444" i="30" s="1"/>
  <c r="AI444" i="30" s="1"/>
  <c r="AT444" i="30" s="1"/>
  <c r="AN444" i="30"/>
  <c r="AJ444" i="30"/>
  <c r="AK444" i="30" s="1"/>
  <c r="AB444" i="30"/>
  <c r="AN445" i="30"/>
  <c r="AO447" i="30"/>
  <c r="AG447" i="30"/>
  <c r="AH447" i="30" s="1"/>
  <c r="AI447" i="30" s="1"/>
  <c r="AT447" i="30" s="1"/>
  <c r="AN447" i="30"/>
  <c r="AJ447" i="30"/>
  <c r="AK447" i="30" s="1"/>
  <c r="AB447" i="30"/>
  <c r="AR447" i="30"/>
  <c r="AM447" i="30"/>
  <c r="AP448" i="30"/>
  <c r="AL448" i="30"/>
  <c r="Z448" i="30"/>
  <c r="AO448" i="30"/>
  <c r="AG448" i="30"/>
  <c r="AH448" i="30" s="1"/>
  <c r="AI448" i="30" s="1"/>
  <c r="AT448" i="30" s="1"/>
  <c r="AN448" i="30"/>
  <c r="AJ448" i="30"/>
  <c r="AK448" i="30" s="1"/>
  <c r="AB448" i="30"/>
  <c r="AM448" i="30"/>
  <c r="AR449" i="30"/>
  <c r="AM449" i="30"/>
  <c r="AP449" i="30"/>
  <c r="AL449" i="30"/>
  <c r="Z449" i="30"/>
  <c r="AO449" i="30"/>
  <c r="AG449" i="30"/>
  <c r="AH449" i="30" s="1"/>
  <c r="AI449" i="30" s="1"/>
  <c r="AT449" i="30" s="1"/>
  <c r="AO451" i="30"/>
  <c r="AG451" i="30"/>
  <c r="AH451" i="30" s="1"/>
  <c r="AI451" i="30" s="1"/>
  <c r="AT451" i="30" s="1"/>
  <c r="AN451" i="30"/>
  <c r="AJ451" i="30"/>
  <c r="AK451" i="30" s="1"/>
  <c r="AB451" i="30"/>
  <c r="AR451" i="30"/>
  <c r="AM451" i="30"/>
  <c r="AL451" i="30"/>
  <c r="AR453" i="30"/>
  <c r="AM453" i="30"/>
  <c r="AP453" i="30"/>
  <c r="AL453" i="30"/>
  <c r="Z453" i="30"/>
  <c r="AO453" i="30"/>
  <c r="AG453" i="30"/>
  <c r="AH453" i="30" s="1"/>
  <c r="AI453" i="30" s="1"/>
  <c r="AT453" i="30" s="1"/>
  <c r="AO455" i="30"/>
  <c r="AG455" i="30"/>
  <c r="AH455" i="30" s="1"/>
  <c r="AI455" i="30" s="1"/>
  <c r="AT455" i="30" s="1"/>
  <c r="AN455" i="30"/>
  <c r="AJ455" i="30"/>
  <c r="AK455" i="30" s="1"/>
  <c r="AB455" i="30"/>
  <c r="AR455" i="30"/>
  <c r="AM455" i="30"/>
  <c r="AN475" i="30"/>
  <c r="AJ475" i="30"/>
  <c r="AK475" i="30" s="1"/>
  <c r="AB475" i="30"/>
  <c r="AP475" i="30"/>
  <c r="AL475" i="30"/>
  <c r="Z475" i="30"/>
  <c r="AO475" i="30"/>
  <c r="AG475" i="30"/>
  <c r="AH475" i="30" s="1"/>
  <c r="AI475" i="30" s="1"/>
  <c r="AT475" i="30" s="1"/>
  <c r="AM475" i="30"/>
  <c r="AN483" i="30"/>
  <c r="AJ483" i="30"/>
  <c r="AK483" i="30" s="1"/>
  <c r="AB483" i="30"/>
  <c r="AP483" i="30"/>
  <c r="AL483" i="30"/>
  <c r="Z483" i="30"/>
  <c r="AO483" i="30"/>
  <c r="AG483" i="30"/>
  <c r="AH483" i="30" s="1"/>
  <c r="AI483" i="30" s="1"/>
  <c r="AT483" i="30" s="1"/>
  <c r="AM483" i="30"/>
  <c r="AR520" i="30"/>
  <c r="AM520" i="30"/>
  <c r="AP520" i="30"/>
  <c r="AL520" i="30"/>
  <c r="Z520" i="30"/>
  <c r="AO520" i="30"/>
  <c r="AG520" i="30"/>
  <c r="AH520" i="30" s="1"/>
  <c r="AI520" i="30" s="1"/>
  <c r="AT520" i="30" s="1"/>
  <c r="AJ520" i="30"/>
  <c r="AK520" i="30" s="1"/>
  <c r="AB520" i="30"/>
  <c r="AN528" i="30"/>
  <c r="AJ528" i="30"/>
  <c r="AK528" i="30" s="1"/>
  <c r="AB528" i="30"/>
  <c r="AR528" i="30"/>
  <c r="AM528" i="30"/>
  <c r="AP528" i="30"/>
  <c r="AL528" i="30"/>
  <c r="Z528" i="30"/>
  <c r="AO528" i="30"/>
  <c r="AG528" i="30"/>
  <c r="AH528" i="30" s="1"/>
  <c r="AI528" i="30" s="1"/>
  <c r="AT528" i="30" s="1"/>
  <c r="H12" i="30"/>
  <c r="AO91" i="30"/>
  <c r="AG91" i="30"/>
  <c r="AH91" i="30" s="1"/>
  <c r="AI91" i="30" s="1"/>
  <c r="AT91" i="30" s="1"/>
  <c r="AR91" i="30"/>
  <c r="AM91" i="30"/>
  <c r="AN91" i="30"/>
  <c r="AN95" i="30"/>
  <c r="AJ95" i="30"/>
  <c r="AK95" i="30" s="1"/>
  <c r="AB95" i="30"/>
  <c r="AR95" i="30"/>
  <c r="AM95" i="30"/>
  <c r="AP95" i="30"/>
  <c r="AL95" i="30"/>
  <c r="Z95" i="30"/>
  <c r="AN96" i="30"/>
  <c r="AJ96" i="30"/>
  <c r="AK96" i="30" s="1"/>
  <c r="AB96" i="30"/>
  <c r="AR96" i="30"/>
  <c r="AM96" i="30"/>
  <c r="AP96" i="30"/>
  <c r="AL96" i="30"/>
  <c r="Z96" i="30"/>
  <c r="AN100" i="30"/>
  <c r="AJ100" i="30"/>
  <c r="AK100" i="30" s="1"/>
  <c r="AB100" i="30"/>
  <c r="AR100" i="30"/>
  <c r="AM100" i="30"/>
  <c r="AP100" i="30"/>
  <c r="AL100" i="30"/>
  <c r="Z100" i="30"/>
  <c r="AN104" i="30"/>
  <c r="AJ104" i="30"/>
  <c r="AK104" i="30" s="1"/>
  <c r="AB104" i="30"/>
  <c r="AR104" i="30"/>
  <c r="AM104" i="30"/>
  <c r="AP104" i="30"/>
  <c r="AL104" i="30"/>
  <c r="Z104" i="30"/>
  <c r="AN110" i="30"/>
  <c r="AJ110" i="30"/>
  <c r="AK110" i="30" s="1"/>
  <c r="AB110" i="30"/>
  <c r="AR110" i="30"/>
  <c r="AM110" i="30"/>
  <c r="AP110" i="30"/>
  <c r="AL110" i="30"/>
  <c r="Z110" i="30"/>
  <c r="AN114" i="30"/>
  <c r="AJ114" i="30"/>
  <c r="AK114" i="30" s="1"/>
  <c r="AB114" i="30"/>
  <c r="AR114" i="30"/>
  <c r="AM114" i="30"/>
  <c r="AP114" i="30"/>
  <c r="AL114" i="30"/>
  <c r="Z114" i="30"/>
  <c r="F126" i="30"/>
  <c r="H126" i="30"/>
  <c r="E126" i="30"/>
  <c r="AP307" i="30"/>
  <c r="AL307" i="30"/>
  <c r="Z307" i="30"/>
  <c r="AO307" i="30"/>
  <c r="AG307" i="30"/>
  <c r="AH307" i="30" s="1"/>
  <c r="AI307" i="30" s="1"/>
  <c r="AT307" i="30" s="1"/>
  <c r="AN307" i="30"/>
  <c r="AJ307" i="30"/>
  <c r="AK307" i="30" s="1"/>
  <c r="AB307" i="30"/>
  <c r="AM307" i="30"/>
  <c r="AR325" i="30"/>
  <c r="AM325" i="30"/>
  <c r="AP325" i="30"/>
  <c r="AL325" i="30"/>
  <c r="Z325" i="30"/>
  <c r="AO325" i="30"/>
  <c r="AG325" i="30"/>
  <c r="AH325" i="30" s="1"/>
  <c r="AI325" i="30" s="1"/>
  <c r="AT325" i="30" s="1"/>
  <c r="AN325" i="30"/>
  <c r="AR308" i="30"/>
  <c r="AM308" i="30"/>
  <c r="AP308" i="30"/>
  <c r="AL308" i="30"/>
  <c r="Z308" i="30"/>
  <c r="AO308" i="30"/>
  <c r="AG308" i="30"/>
  <c r="AH308" i="30" s="1"/>
  <c r="AI308" i="30" s="1"/>
  <c r="AT308" i="30" s="1"/>
  <c r="AN308" i="30"/>
  <c r="AO309" i="30"/>
  <c r="AO326" i="30"/>
  <c r="AG326" i="30"/>
  <c r="AH326" i="30" s="1"/>
  <c r="AI326" i="30" s="1"/>
  <c r="AT326" i="30" s="1"/>
  <c r="AN326" i="30"/>
  <c r="AJ326" i="30"/>
  <c r="AK326" i="30" s="1"/>
  <c r="AB326" i="30"/>
  <c r="AR326" i="30"/>
  <c r="AM326" i="30"/>
  <c r="AL326" i="30"/>
  <c r="AP310" i="30"/>
  <c r="AL310" i="30"/>
  <c r="Z310" i="30"/>
  <c r="AO310" i="30"/>
  <c r="AG310" i="30"/>
  <c r="AH310" i="30" s="1"/>
  <c r="AI310" i="30" s="1"/>
  <c r="AT310" i="30" s="1"/>
  <c r="AN310" i="30"/>
  <c r="AJ310" i="30"/>
  <c r="AK310" i="30" s="1"/>
  <c r="AB310" i="30"/>
  <c r="AM310" i="30"/>
  <c r="AP311" i="30"/>
  <c r="AL311" i="30"/>
  <c r="Z311" i="30"/>
  <c r="AO311" i="30"/>
  <c r="AG311" i="30"/>
  <c r="AN311" i="30"/>
  <c r="AJ311" i="30"/>
  <c r="AK311" i="30" s="1"/>
  <c r="AB311" i="30"/>
  <c r="AM311" i="30"/>
  <c r="AR312" i="30"/>
  <c r="AM312" i="30"/>
  <c r="AP312" i="30"/>
  <c r="AL312" i="30"/>
  <c r="Z312" i="30"/>
  <c r="AO312" i="30"/>
  <c r="AG312" i="30"/>
  <c r="AN312" i="30"/>
  <c r="E382" i="30"/>
  <c r="AR384" i="30"/>
  <c r="AM384" i="30"/>
  <c r="AP384" i="30"/>
  <c r="AL384" i="30"/>
  <c r="Z384" i="30"/>
  <c r="AO384" i="30"/>
  <c r="AG384" i="30"/>
  <c r="AN384" i="30"/>
  <c r="AR388" i="30"/>
  <c r="AM388" i="30"/>
  <c r="AP388" i="30"/>
  <c r="AL388" i="30"/>
  <c r="Z388" i="30"/>
  <c r="AO388" i="30"/>
  <c r="AG388" i="30"/>
  <c r="AH388" i="30" s="1"/>
  <c r="AI388" i="30" s="1"/>
  <c r="AT388" i="30" s="1"/>
  <c r="AN388" i="30"/>
  <c r="AJ441" i="30"/>
  <c r="AK441" i="30" s="1"/>
  <c r="AJ445" i="30"/>
  <c r="AK445" i="30" s="1"/>
  <c r="AJ449" i="30"/>
  <c r="AK449" i="30" s="1"/>
  <c r="AN452" i="30"/>
  <c r="AJ452" i="30"/>
  <c r="AK452" i="30" s="1"/>
  <c r="AB452" i="30"/>
  <c r="AR452" i="30"/>
  <c r="AM452" i="30"/>
  <c r="AP452" i="30"/>
  <c r="AL452" i="30"/>
  <c r="Z452" i="30"/>
  <c r="AJ453" i="30"/>
  <c r="AK453" i="30" s="1"/>
  <c r="AN456" i="30"/>
  <c r="AJ456" i="30"/>
  <c r="AK456" i="30" s="1"/>
  <c r="AB456" i="30"/>
  <c r="AR456" i="30"/>
  <c r="AM456" i="30"/>
  <c r="AP456" i="30"/>
  <c r="AL456" i="30"/>
  <c r="Z456" i="30"/>
  <c r="AJ457" i="30"/>
  <c r="AK457" i="30" s="1"/>
  <c r="AN460" i="30"/>
  <c r="AJ460" i="30"/>
  <c r="AK460" i="30" s="1"/>
  <c r="AB460" i="30"/>
  <c r="AR460" i="30"/>
  <c r="AM460" i="30"/>
  <c r="AP460" i="30"/>
  <c r="AL460" i="30"/>
  <c r="Z460" i="30"/>
  <c r="AN464" i="30"/>
  <c r="AJ464" i="30"/>
  <c r="AK464" i="30" s="1"/>
  <c r="AB464" i="30"/>
  <c r="AR464" i="30"/>
  <c r="AM464" i="30"/>
  <c r="AP464" i="30"/>
  <c r="AL464" i="30"/>
  <c r="Z464" i="30"/>
  <c r="AP467" i="30"/>
  <c r="AL467" i="30"/>
  <c r="Z467" i="30"/>
  <c r="AN467" i="30"/>
  <c r="AJ467" i="30"/>
  <c r="AK467" i="30" s="1"/>
  <c r="AB467" i="30"/>
  <c r="AO467" i="30"/>
  <c r="AG467" i="30"/>
  <c r="AH467" i="30" s="1"/>
  <c r="AI467" i="30" s="1"/>
  <c r="AT467" i="30" s="1"/>
  <c r="AM467" i="30"/>
  <c r="AR475" i="30"/>
  <c r="AR483" i="30"/>
  <c r="AN494" i="30"/>
  <c r="AJ494" i="30"/>
  <c r="AK494" i="30" s="1"/>
  <c r="AB494" i="30"/>
  <c r="AR494" i="30"/>
  <c r="AM494" i="30"/>
  <c r="AP494" i="30"/>
  <c r="AL494" i="30"/>
  <c r="Z494" i="30"/>
  <c r="AG494" i="30"/>
  <c r="AH494" i="30" s="1"/>
  <c r="AI494" i="30" s="1"/>
  <c r="AT494" i="30" s="1"/>
  <c r="AO494" i="30"/>
  <c r="AP501" i="30"/>
  <c r="AL501" i="30"/>
  <c r="Z501" i="30"/>
  <c r="AO501" i="30"/>
  <c r="AG501" i="30"/>
  <c r="AH501" i="30" s="1"/>
  <c r="AI501" i="30" s="1"/>
  <c r="AT501" i="30" s="1"/>
  <c r="AN501" i="30"/>
  <c r="AJ501" i="30"/>
  <c r="AK501" i="30" s="1"/>
  <c r="AB501" i="30"/>
  <c r="AR501" i="30"/>
  <c r="AN502" i="30"/>
  <c r="AJ502" i="30"/>
  <c r="AK502" i="30" s="1"/>
  <c r="AB502" i="30"/>
  <c r="AR502" i="30"/>
  <c r="AM502" i="30"/>
  <c r="AP502" i="30"/>
  <c r="AL502" i="30"/>
  <c r="Z502" i="30"/>
  <c r="AO502" i="30"/>
  <c r="AG502" i="30"/>
  <c r="AH502" i="30" s="1"/>
  <c r="AI502" i="30" s="1"/>
  <c r="AT502" i="30" s="1"/>
  <c r="AN513" i="30"/>
  <c r="AJ513" i="30"/>
  <c r="AK513" i="30" s="1"/>
  <c r="AB513" i="30"/>
  <c r="AR513" i="30"/>
  <c r="AM513" i="30"/>
  <c r="AP513" i="30"/>
  <c r="AL513" i="30"/>
  <c r="Z513" i="30"/>
  <c r="AG513" i="30"/>
  <c r="AH513" i="30" s="1"/>
  <c r="AI513" i="30" s="1"/>
  <c r="AT513" i="30" s="1"/>
  <c r="AO514" i="30"/>
  <c r="AG514" i="30"/>
  <c r="AH514" i="30" s="1"/>
  <c r="AI514" i="30" s="1"/>
  <c r="AT514" i="30" s="1"/>
  <c r="AN514" i="30"/>
  <c r="AJ514" i="30"/>
  <c r="AK514" i="30" s="1"/>
  <c r="AB514" i="30"/>
  <c r="AR514" i="30"/>
  <c r="AM514" i="30"/>
  <c r="AP514" i="30"/>
  <c r="Z514" i="30"/>
  <c r="AP515" i="30"/>
  <c r="AL515" i="30"/>
  <c r="Z515" i="30"/>
  <c r="AO515" i="30"/>
  <c r="AG515" i="30"/>
  <c r="AH515" i="30" s="1"/>
  <c r="AI515" i="30" s="1"/>
  <c r="AT515" i="30" s="1"/>
  <c r="AN515" i="30"/>
  <c r="AJ515" i="30"/>
  <c r="AK515" i="30" s="1"/>
  <c r="AB515" i="30"/>
  <c r="AR515" i="30"/>
  <c r="AR516" i="30"/>
  <c r="AM516" i="30"/>
  <c r="AP516" i="30"/>
  <c r="AL516" i="30"/>
  <c r="Z516" i="30"/>
  <c r="AO516" i="30"/>
  <c r="AG516" i="30"/>
  <c r="AH516" i="30" s="1"/>
  <c r="AI516" i="30" s="1"/>
  <c r="AT516" i="30" s="1"/>
  <c r="AJ516" i="30"/>
  <c r="AK516" i="30" s="1"/>
  <c r="AB516" i="30"/>
  <c r="AN517" i="30"/>
  <c r="AJ517" i="30"/>
  <c r="AK517" i="30" s="1"/>
  <c r="AB517" i="30"/>
  <c r="AR517" i="30"/>
  <c r="AM517" i="30"/>
  <c r="AP517" i="30"/>
  <c r="AL517" i="30"/>
  <c r="Z517" i="30"/>
  <c r="AG517" i="30"/>
  <c r="AH517" i="30" s="1"/>
  <c r="AI517" i="30" s="1"/>
  <c r="AT517" i="30" s="1"/>
  <c r="AO518" i="30"/>
  <c r="AG518" i="30"/>
  <c r="AH518" i="30" s="1"/>
  <c r="AI518" i="30" s="1"/>
  <c r="AT518" i="30" s="1"/>
  <c r="AN518" i="30"/>
  <c r="AJ518" i="30"/>
  <c r="AK518" i="30" s="1"/>
  <c r="AB518" i="30"/>
  <c r="AR518" i="30"/>
  <c r="AM518" i="30"/>
  <c r="AP518" i="30"/>
  <c r="Z518" i="30"/>
  <c r="F96" i="30"/>
  <c r="H97" i="30"/>
  <c r="F115" i="30"/>
  <c r="E127" i="30"/>
  <c r="Y127" i="30" s="1"/>
  <c r="AC127" i="30" s="1"/>
  <c r="F448" i="30"/>
  <c r="AG469" i="30"/>
  <c r="AH469" i="30" s="1"/>
  <c r="AI469" i="30" s="1"/>
  <c r="AT469" i="30" s="1"/>
  <c r="AO469" i="30"/>
  <c r="AG473" i="30"/>
  <c r="AH473" i="30" s="1"/>
  <c r="AI473" i="30" s="1"/>
  <c r="AT473" i="30" s="1"/>
  <c r="AO473" i="30"/>
  <c r="AG477" i="30"/>
  <c r="AH477" i="30" s="1"/>
  <c r="AI477" i="30" s="1"/>
  <c r="AT477" i="30" s="1"/>
  <c r="AO477" i="30"/>
  <c r="AG481" i="30"/>
  <c r="AO481" i="30"/>
  <c r="AG485" i="30"/>
  <c r="AH485" i="30" s="1"/>
  <c r="AO485" i="30"/>
  <c r="AP491" i="30"/>
  <c r="AL491" i="30"/>
  <c r="Z491" i="30"/>
  <c r="AO491" i="30"/>
  <c r="AG491" i="30"/>
  <c r="AH491" i="30" s="1"/>
  <c r="AN491" i="30"/>
  <c r="AJ491" i="30"/>
  <c r="AK491" i="30" s="1"/>
  <c r="AB491" i="30"/>
  <c r="AM491" i="30"/>
  <c r="AP504" i="30"/>
  <c r="AL504" i="30"/>
  <c r="Z504" i="30"/>
  <c r="AO504" i="30"/>
  <c r="AG504" i="30"/>
  <c r="AH504" i="30" s="1"/>
  <c r="AI504" i="30" s="1"/>
  <c r="AT504" i="30" s="1"/>
  <c r="AN504" i="30"/>
  <c r="AJ504" i="30"/>
  <c r="AK504" i="30" s="1"/>
  <c r="AB504" i="30"/>
  <c r="AM504" i="30"/>
  <c r="AO523" i="30"/>
  <c r="AG523" i="30"/>
  <c r="AH523" i="30" s="1"/>
  <c r="AI523" i="30" s="1"/>
  <c r="AT523" i="30" s="1"/>
  <c r="AN523" i="30"/>
  <c r="AJ523" i="30"/>
  <c r="AK523" i="30" s="1"/>
  <c r="AB523" i="30"/>
  <c r="AR523" i="30"/>
  <c r="AM523" i="30"/>
  <c r="AL523" i="30"/>
  <c r="AO527" i="30"/>
  <c r="AG527" i="30"/>
  <c r="AH527" i="30" s="1"/>
  <c r="AI527" i="30" s="1"/>
  <c r="AT527" i="30" s="1"/>
  <c r="AN527" i="30"/>
  <c r="AJ527" i="30"/>
  <c r="AK527" i="30" s="1"/>
  <c r="AB527" i="30"/>
  <c r="AR527" i="30"/>
  <c r="AM527" i="30"/>
  <c r="AL527" i="30"/>
  <c r="AN532" i="30"/>
  <c r="AJ532" i="30"/>
  <c r="AK532" i="30" s="1"/>
  <c r="AB532" i="30"/>
  <c r="AP532" i="30"/>
  <c r="AL532" i="30"/>
  <c r="Z532" i="30"/>
  <c r="AM532" i="30"/>
  <c r="AR532" i="30"/>
  <c r="AN535" i="30"/>
  <c r="AJ535" i="30"/>
  <c r="AK535" i="30" s="1"/>
  <c r="AB535" i="30"/>
  <c r="AP535" i="30"/>
  <c r="AL535" i="30"/>
  <c r="Z535" i="30"/>
  <c r="AR535" i="30"/>
  <c r="AO535" i="30"/>
  <c r="AG535" i="30"/>
  <c r="AH535" i="30" s="1"/>
  <c r="AI535" i="30" s="1"/>
  <c r="AT535" i="30" s="1"/>
  <c r="AM535" i="30"/>
  <c r="AO538" i="30"/>
  <c r="AG538" i="30"/>
  <c r="AH538" i="30" s="1"/>
  <c r="AI538" i="30" s="1"/>
  <c r="AT538" i="30" s="1"/>
  <c r="AR538" i="30"/>
  <c r="AM538" i="30"/>
  <c r="AL538" i="30"/>
  <c r="AJ538" i="30"/>
  <c r="AK538" i="30" s="1"/>
  <c r="AB538" i="30"/>
  <c r="AP538" i="30"/>
  <c r="Z538" i="30"/>
  <c r="AN552" i="30"/>
  <c r="AJ552" i="30"/>
  <c r="AK552" i="30" s="1"/>
  <c r="AB552" i="30"/>
  <c r="AP552" i="30"/>
  <c r="AL552" i="30"/>
  <c r="Z552" i="30"/>
  <c r="AM552" i="30"/>
  <c r="AR552" i="30"/>
  <c r="AO699" i="30"/>
  <c r="AG699" i="30"/>
  <c r="AR699" i="30"/>
  <c r="AM699" i="30"/>
  <c r="AL699" i="30"/>
  <c r="AJ699" i="30"/>
  <c r="AK699" i="30" s="1"/>
  <c r="AB699" i="30"/>
  <c r="AP699" i="30"/>
  <c r="Z699" i="30"/>
  <c r="AO733" i="30"/>
  <c r="AR733" i="30"/>
  <c r="AN733" i="30"/>
  <c r="AJ733" i="30"/>
  <c r="AK733" i="30" s="1"/>
  <c r="AB733" i="30"/>
  <c r="AL733" i="30"/>
  <c r="Z733" i="30"/>
  <c r="AM733" i="30"/>
  <c r="AO466" i="30"/>
  <c r="AG466" i="30"/>
  <c r="AR466" i="30"/>
  <c r="AM466" i="30"/>
  <c r="AN466" i="30"/>
  <c r="AR474" i="30"/>
  <c r="AM474" i="30"/>
  <c r="AO474" i="30"/>
  <c r="AG474" i="30"/>
  <c r="AH474" i="30" s="1"/>
  <c r="AI474" i="30" s="1"/>
  <c r="AT474" i="30" s="1"/>
  <c r="AN474" i="30"/>
  <c r="AR478" i="30"/>
  <c r="AM478" i="30"/>
  <c r="AO478" i="30"/>
  <c r="AG478" i="30"/>
  <c r="AN478" i="30"/>
  <c r="AR482" i="30"/>
  <c r="AM482" i="30"/>
  <c r="AO482" i="30"/>
  <c r="AG482" i="30"/>
  <c r="AN482" i="30"/>
  <c r="AR486" i="30"/>
  <c r="AM486" i="30"/>
  <c r="AP486" i="30"/>
  <c r="AO486" i="30"/>
  <c r="AG486" i="30"/>
  <c r="AN486" i="30"/>
  <c r="AR491" i="30"/>
  <c r="AR495" i="30"/>
  <c r="AM495" i="30"/>
  <c r="AP495" i="30"/>
  <c r="AL495" i="30"/>
  <c r="Z495" i="30"/>
  <c r="AO495" i="30"/>
  <c r="AG495" i="30"/>
  <c r="AH495" i="30" s="1"/>
  <c r="AI495" i="30" s="1"/>
  <c r="AT495" i="30" s="1"/>
  <c r="AN495" i="30"/>
  <c r="AP499" i="30"/>
  <c r="AL499" i="30"/>
  <c r="Z499" i="30"/>
  <c r="AO499" i="30"/>
  <c r="AG499" i="30"/>
  <c r="AH499" i="30" s="1"/>
  <c r="AI499" i="30" s="1"/>
  <c r="AT499" i="30" s="1"/>
  <c r="AN499" i="30"/>
  <c r="AJ499" i="30"/>
  <c r="AK499" i="30" s="1"/>
  <c r="AB499" i="30"/>
  <c r="AM499" i="30"/>
  <c r="AR504" i="30"/>
  <c r="Z523" i="30"/>
  <c r="AP523" i="30"/>
  <c r="AO524" i="30"/>
  <c r="AG524" i="30"/>
  <c r="AH524" i="30" s="1"/>
  <c r="AI524" i="30" s="1"/>
  <c r="AT524" i="30" s="1"/>
  <c r="AN524" i="30"/>
  <c r="AJ524" i="30"/>
  <c r="AK524" i="30" s="1"/>
  <c r="AB524" i="30"/>
  <c r="AR524" i="30"/>
  <c r="AM524" i="30"/>
  <c r="AL524" i="30"/>
  <c r="Z527" i="30"/>
  <c r="AP527" i="30"/>
  <c r="AG532" i="30"/>
  <c r="AH532" i="30" s="1"/>
  <c r="AI532" i="30" s="1"/>
  <c r="AT532" i="30" s="1"/>
  <c r="AN534" i="30"/>
  <c r="AJ534" i="30"/>
  <c r="AK534" i="30" s="1"/>
  <c r="AB534" i="30"/>
  <c r="AP534" i="30"/>
  <c r="AL534" i="30"/>
  <c r="Z534" i="30"/>
  <c r="AM534" i="30"/>
  <c r="AR534" i="30"/>
  <c r="AG552" i="30"/>
  <c r="AH552" i="30" s="1"/>
  <c r="AI552" i="30" s="1"/>
  <c r="AT552" i="30" s="1"/>
  <c r="AN640" i="30"/>
  <c r="AJ640" i="30"/>
  <c r="AK640" i="30" s="1"/>
  <c r="AB640" i="30"/>
  <c r="AP640" i="30"/>
  <c r="AL640" i="30"/>
  <c r="Z640" i="30"/>
  <c r="AO640" i="30"/>
  <c r="AG640" i="30"/>
  <c r="AH640" i="30" s="1"/>
  <c r="AI640" i="30" s="1"/>
  <c r="AT640" i="30" s="1"/>
  <c r="AM640" i="30"/>
  <c r="AN644" i="30"/>
  <c r="AJ644" i="30"/>
  <c r="AK644" i="30" s="1"/>
  <c r="AB644" i="30"/>
  <c r="AP644" i="30"/>
  <c r="AL644" i="30"/>
  <c r="Z644" i="30"/>
  <c r="AO644" i="30"/>
  <c r="AG644" i="30"/>
  <c r="AM644" i="30"/>
  <c r="AN657" i="30"/>
  <c r="AJ657" i="30"/>
  <c r="AK657" i="30" s="1"/>
  <c r="AB657" i="30"/>
  <c r="AP657" i="30"/>
  <c r="AL657" i="30"/>
  <c r="Z657" i="30"/>
  <c r="AO657" i="30"/>
  <c r="AG657" i="30"/>
  <c r="AM657" i="30"/>
  <c r="AN688" i="30"/>
  <c r="AJ688" i="30"/>
  <c r="AK688" i="30" s="1"/>
  <c r="AB688" i="30"/>
  <c r="AP688" i="30"/>
  <c r="AL688" i="30"/>
  <c r="Z688" i="30"/>
  <c r="AO688" i="30"/>
  <c r="AG688" i="30"/>
  <c r="AM688" i="30"/>
  <c r="AN694" i="30"/>
  <c r="AJ694" i="30"/>
  <c r="AK694" i="30" s="1"/>
  <c r="AB694" i="30"/>
  <c r="AP694" i="30"/>
  <c r="AL694" i="30"/>
  <c r="Z694" i="30"/>
  <c r="AO694" i="30"/>
  <c r="AG694" i="30"/>
  <c r="AH694" i="30" s="1"/>
  <c r="AI694" i="30" s="1"/>
  <c r="AT694" i="30" s="1"/>
  <c r="AM694" i="30"/>
  <c r="AP701" i="30"/>
  <c r="AL701" i="30"/>
  <c r="Z701" i="30"/>
  <c r="AN701" i="30"/>
  <c r="AJ701" i="30"/>
  <c r="AK701" i="30" s="1"/>
  <c r="AB701" i="30"/>
  <c r="AR701" i="30"/>
  <c r="AO701" i="30"/>
  <c r="AG701" i="30"/>
  <c r="AM701" i="30"/>
  <c r="AN703" i="30"/>
  <c r="AJ703" i="30"/>
  <c r="AK703" i="30" s="1"/>
  <c r="AB703" i="30"/>
  <c r="AP703" i="30"/>
  <c r="AL703" i="30"/>
  <c r="Z703" i="30"/>
  <c r="AM703" i="30"/>
  <c r="AR703" i="30"/>
  <c r="AR765" i="30"/>
  <c r="AM765" i="30"/>
  <c r="AP765" i="30"/>
  <c r="AL765" i="30"/>
  <c r="Z765" i="30"/>
  <c r="AO765" i="30"/>
  <c r="AG765" i="30"/>
  <c r="AH765" i="30" s="1"/>
  <c r="AJ765" i="30"/>
  <c r="AK765" i="30" s="1"/>
  <c r="AB765" i="30"/>
  <c r="AN765" i="30"/>
  <c r="AP769" i="30"/>
  <c r="AL769" i="30"/>
  <c r="Z769" i="30"/>
  <c r="AO769" i="30"/>
  <c r="AG769" i="30"/>
  <c r="AN769" i="30"/>
  <c r="AJ769" i="30"/>
  <c r="AK769" i="30" s="1"/>
  <c r="AB769" i="30"/>
  <c r="AR769" i="30"/>
  <c r="AM769" i="30"/>
  <c r="F99" i="30"/>
  <c r="H110" i="30"/>
  <c r="H312" i="30"/>
  <c r="H371" i="30"/>
  <c r="H382" i="30"/>
  <c r="E449" i="30"/>
  <c r="AN469" i="30"/>
  <c r="AJ469" i="30"/>
  <c r="AK469" i="30" s="1"/>
  <c r="AB469" i="30"/>
  <c r="AP469" i="30"/>
  <c r="AL469" i="30"/>
  <c r="Z469" i="30"/>
  <c r="AP473" i="30"/>
  <c r="AL473" i="30"/>
  <c r="Z473" i="30"/>
  <c r="AN473" i="30"/>
  <c r="AJ473" i="30"/>
  <c r="AK473" i="30" s="1"/>
  <c r="AB473" i="30"/>
  <c r="AP477" i="30"/>
  <c r="AL477" i="30"/>
  <c r="Z477" i="30"/>
  <c r="AN477" i="30"/>
  <c r="AJ477" i="30"/>
  <c r="AK477" i="30" s="1"/>
  <c r="AB477" i="30"/>
  <c r="AP481" i="30"/>
  <c r="AL481" i="30"/>
  <c r="Z481" i="30"/>
  <c r="AN481" i="30"/>
  <c r="AJ481" i="30"/>
  <c r="AK481" i="30" s="1"/>
  <c r="AB481" i="30"/>
  <c r="AP485" i="30"/>
  <c r="AL485" i="30"/>
  <c r="Z485" i="30"/>
  <c r="AN485" i="30"/>
  <c r="AJ485" i="30"/>
  <c r="AK485" i="30" s="1"/>
  <c r="AB485" i="30"/>
  <c r="AN487" i="30"/>
  <c r="AJ487" i="30"/>
  <c r="AK487" i="30" s="1"/>
  <c r="AB487" i="30"/>
  <c r="AR487" i="30"/>
  <c r="AM487" i="30"/>
  <c r="AP487" i="30"/>
  <c r="AL487" i="30"/>
  <c r="Z487" i="30"/>
  <c r="AN488" i="30"/>
  <c r="AJ488" i="30"/>
  <c r="AK488" i="30" s="1"/>
  <c r="AB488" i="30"/>
  <c r="AR488" i="30"/>
  <c r="AM488" i="30"/>
  <c r="AP488" i="30"/>
  <c r="AL488" i="30"/>
  <c r="Z488" i="30"/>
  <c r="AN490" i="30"/>
  <c r="AJ490" i="30"/>
  <c r="AK490" i="30" s="1"/>
  <c r="AB490" i="30"/>
  <c r="AR490" i="30"/>
  <c r="AM490" i="30"/>
  <c r="AP490" i="30"/>
  <c r="AL490" i="30"/>
  <c r="Z490" i="30"/>
  <c r="AR496" i="30"/>
  <c r="AM496" i="30"/>
  <c r="AP496" i="30"/>
  <c r="AL496" i="30"/>
  <c r="Z496" i="30"/>
  <c r="AO496" i="30"/>
  <c r="AG496" i="30"/>
  <c r="AH496" i="30" s="1"/>
  <c r="AI496" i="30" s="1"/>
  <c r="AT496" i="30" s="1"/>
  <c r="AN496" i="30"/>
  <c r="AO498" i="30"/>
  <c r="AG498" i="30"/>
  <c r="AH498" i="30" s="1"/>
  <c r="AI498" i="30" s="1"/>
  <c r="AT498" i="30" s="1"/>
  <c r="AN498" i="30"/>
  <c r="AJ498" i="30"/>
  <c r="AK498" i="30" s="1"/>
  <c r="AB498" i="30"/>
  <c r="AR498" i="30"/>
  <c r="AM498" i="30"/>
  <c r="AL498" i="30"/>
  <c r="AN503" i="30"/>
  <c r="AJ503" i="30"/>
  <c r="AK503" i="30" s="1"/>
  <c r="AB503" i="30"/>
  <c r="AR503" i="30"/>
  <c r="AM503" i="30"/>
  <c r="AP503" i="30"/>
  <c r="AL503" i="30"/>
  <c r="Z503" i="30"/>
  <c r="AN511" i="30"/>
  <c r="AJ511" i="30"/>
  <c r="AK511" i="30" s="1"/>
  <c r="AB511" i="30"/>
  <c r="AR511" i="30"/>
  <c r="AM511" i="30"/>
  <c r="AP511" i="30"/>
  <c r="AL511" i="30"/>
  <c r="Z511" i="30"/>
  <c r="AN519" i="30"/>
  <c r="AJ519" i="30"/>
  <c r="AK519" i="30" s="1"/>
  <c r="AB519" i="30"/>
  <c r="AR519" i="30"/>
  <c r="AM519" i="30"/>
  <c r="AP519" i="30"/>
  <c r="AL519" i="30"/>
  <c r="Z519" i="30"/>
  <c r="AO521" i="30"/>
  <c r="AG521" i="30"/>
  <c r="AH521" i="30" s="1"/>
  <c r="AI521" i="30" s="1"/>
  <c r="AT521" i="30" s="1"/>
  <c r="AN521" i="30"/>
  <c r="AJ521" i="30"/>
  <c r="AK521" i="30" s="1"/>
  <c r="AB521" i="30"/>
  <c r="AR521" i="30"/>
  <c r="AM521" i="30"/>
  <c r="AL521" i="30"/>
  <c r="AO525" i="30"/>
  <c r="AG525" i="30"/>
  <c r="AH525" i="30" s="1"/>
  <c r="AI525" i="30" s="1"/>
  <c r="AT525" i="30" s="1"/>
  <c r="AN525" i="30"/>
  <c r="AJ525" i="30"/>
  <c r="AK525" i="30" s="1"/>
  <c r="AB525" i="30"/>
  <c r="AR525" i="30"/>
  <c r="AM525" i="30"/>
  <c r="AL525" i="30"/>
  <c r="AN531" i="30"/>
  <c r="AJ531" i="30"/>
  <c r="AK531" i="30" s="1"/>
  <c r="AB531" i="30"/>
  <c r="AP531" i="30"/>
  <c r="AL531" i="30"/>
  <c r="Z531" i="30"/>
  <c r="AR531" i="30"/>
  <c r="AO531" i="30"/>
  <c r="AG531" i="30"/>
  <c r="AH531" i="30" s="1"/>
  <c r="AI531" i="30" s="1"/>
  <c r="AT531" i="30" s="1"/>
  <c r="AM531" i="30"/>
  <c r="AO639" i="30"/>
  <c r="AG639" i="30"/>
  <c r="AR639" i="30"/>
  <c r="AM639" i="30"/>
  <c r="AL639" i="30"/>
  <c r="AJ639" i="30"/>
  <c r="AK639" i="30" s="1"/>
  <c r="AB639" i="30"/>
  <c r="AP639" i="30"/>
  <c r="Z639" i="30"/>
  <c r="AO643" i="30"/>
  <c r="AG643" i="30"/>
  <c r="AR643" i="30"/>
  <c r="AM643" i="30"/>
  <c r="AL643" i="30"/>
  <c r="AJ643" i="30"/>
  <c r="AK643" i="30" s="1"/>
  <c r="AB643" i="30"/>
  <c r="AP643" i="30"/>
  <c r="Z643" i="30"/>
  <c r="AO648" i="30"/>
  <c r="AG648" i="30"/>
  <c r="AR648" i="30"/>
  <c r="AM648" i="30"/>
  <c r="AL648" i="30"/>
  <c r="AJ648" i="30"/>
  <c r="AK648" i="30" s="1"/>
  <c r="AB648" i="30"/>
  <c r="AP648" i="30"/>
  <c r="Z648" i="30"/>
  <c r="AO660" i="30"/>
  <c r="AG660" i="30"/>
  <c r="AR660" i="30"/>
  <c r="AM660" i="30"/>
  <c r="AL660" i="30"/>
  <c r="AJ660" i="30"/>
  <c r="AK660" i="30" s="1"/>
  <c r="AB660" i="30"/>
  <c r="AP660" i="30"/>
  <c r="Z660" i="30"/>
  <c r="AO693" i="30"/>
  <c r="AG693" i="30"/>
  <c r="AH693" i="30" s="1"/>
  <c r="AI693" i="30" s="1"/>
  <c r="AT693" i="30" s="1"/>
  <c r="AR693" i="30"/>
  <c r="AM693" i="30"/>
  <c r="AL693" i="30"/>
  <c r="AJ693" i="30"/>
  <c r="AK693" i="30" s="1"/>
  <c r="AB693" i="30"/>
  <c r="AP693" i="30"/>
  <c r="Z693" i="30"/>
  <c r="AN698" i="30"/>
  <c r="AJ698" i="30"/>
  <c r="AK698" i="30" s="1"/>
  <c r="AB698" i="30"/>
  <c r="AP698" i="30"/>
  <c r="AL698" i="30"/>
  <c r="Z698" i="30"/>
  <c r="AO698" i="30"/>
  <c r="AG698" i="30"/>
  <c r="AM698" i="30"/>
  <c r="AG703" i="30"/>
  <c r="AP731" i="30"/>
  <c r="AL731" i="30"/>
  <c r="Z731" i="30"/>
  <c r="AN731" i="30"/>
  <c r="AJ731" i="30"/>
  <c r="AK731" i="30" s="1"/>
  <c r="AB731" i="30"/>
  <c r="AR731" i="30"/>
  <c r="AO731" i="30"/>
  <c r="AG731" i="30"/>
  <c r="AH731" i="30" s="1"/>
  <c r="AI731" i="30" s="1"/>
  <c r="AT731" i="30" s="1"/>
  <c r="AM731" i="30"/>
  <c r="AN740" i="30"/>
  <c r="AJ740" i="30"/>
  <c r="AK740" i="30" s="1"/>
  <c r="AB740" i="30"/>
  <c r="AR740" i="30"/>
  <c r="AM740" i="30"/>
  <c r="AP740" i="30"/>
  <c r="AL740" i="30"/>
  <c r="Z740" i="30"/>
  <c r="AO740" i="30"/>
  <c r="AG740" i="30"/>
  <c r="AN744" i="30"/>
  <c r="AJ744" i="30"/>
  <c r="AK744" i="30" s="1"/>
  <c r="AB744" i="30"/>
  <c r="AR744" i="30"/>
  <c r="AM744" i="30"/>
  <c r="AP744" i="30"/>
  <c r="AL744" i="30"/>
  <c r="Z744" i="30"/>
  <c r="AO744" i="30"/>
  <c r="AG744" i="30"/>
  <c r="AH744" i="30" s="1"/>
  <c r="AI744" i="30" s="1"/>
  <c r="AT744" i="30" s="1"/>
  <c r="AN774" i="30"/>
  <c r="AJ774" i="30"/>
  <c r="AK774" i="30" s="1"/>
  <c r="AB774" i="30"/>
  <c r="AR774" i="30"/>
  <c r="AM774" i="30"/>
  <c r="AP774" i="30"/>
  <c r="AL774" i="30"/>
  <c r="Z774" i="30"/>
  <c r="AG774" i="30"/>
  <c r="AH774" i="30" s="1"/>
  <c r="AI774" i="30" s="1"/>
  <c r="AT774" i="30" s="1"/>
  <c r="AO774" i="30"/>
  <c r="AN778" i="30"/>
  <c r="AJ778" i="30"/>
  <c r="AK778" i="30" s="1"/>
  <c r="AB778" i="30"/>
  <c r="AR778" i="30"/>
  <c r="AM778" i="30"/>
  <c r="AP778" i="30"/>
  <c r="AL778" i="30"/>
  <c r="Z778" i="30"/>
  <c r="AO778" i="30"/>
  <c r="AG778" i="30"/>
  <c r="AH778" i="30" s="1"/>
  <c r="AI778" i="30" s="1"/>
  <c r="AT778" i="30" s="1"/>
  <c r="AN790" i="30"/>
  <c r="AJ790" i="30"/>
  <c r="AK790" i="30" s="1"/>
  <c r="AB790" i="30"/>
  <c r="AR790" i="30"/>
  <c r="AM790" i="30"/>
  <c r="AP790" i="30"/>
  <c r="AL790" i="30"/>
  <c r="Z790" i="30"/>
  <c r="AO790" i="30"/>
  <c r="AG790" i="30"/>
  <c r="AH790" i="30" s="1"/>
  <c r="AI790" i="30" s="1"/>
  <c r="AT790" i="30" s="1"/>
  <c r="AO804" i="30"/>
  <c r="AG804" i="30"/>
  <c r="AH804" i="30" s="1"/>
  <c r="AI804" i="30" s="1"/>
  <c r="AT804" i="30" s="1"/>
  <c r="AN804" i="30"/>
  <c r="AJ804" i="30"/>
  <c r="AK804" i="30" s="1"/>
  <c r="AB804" i="30"/>
  <c r="AR804" i="30"/>
  <c r="AM804" i="30"/>
  <c r="AP804" i="30"/>
  <c r="Z804" i="30"/>
  <c r="AL804" i="30"/>
  <c r="E489" i="30"/>
  <c r="G489" i="30" s="1"/>
  <c r="Y489" i="30" s="1"/>
  <c r="AC489" i="30" s="1"/>
  <c r="E495" i="30"/>
  <c r="F499" i="30"/>
  <c r="F503" i="30"/>
  <c r="E506" i="30"/>
  <c r="F528" i="30"/>
  <c r="F536" i="30"/>
  <c r="H536" i="30"/>
  <c r="AB537" i="30"/>
  <c r="AR550" i="30"/>
  <c r="AM550" i="30"/>
  <c r="AO550" i="30"/>
  <c r="AG550" i="30"/>
  <c r="AH550" i="30" s="1"/>
  <c r="AI550" i="30" s="1"/>
  <c r="AT550" i="30" s="1"/>
  <c r="AN550" i="30"/>
  <c r="AO551" i="30"/>
  <c r="AG551" i="30"/>
  <c r="AH551" i="30" s="1"/>
  <c r="AI551" i="30" s="1"/>
  <c r="AT551" i="30" s="1"/>
  <c r="AR551" i="30"/>
  <c r="AM551" i="30"/>
  <c r="AN551" i="30"/>
  <c r="AB553" i="30"/>
  <c r="AG556" i="30"/>
  <c r="AH556" i="30" s="1"/>
  <c r="AI556" i="30" s="1"/>
  <c r="AT556" i="30" s="1"/>
  <c r="AG642" i="30"/>
  <c r="AG646" i="30"/>
  <c r="AG659" i="30"/>
  <c r="AG692" i="30"/>
  <c r="AH692" i="30" s="1"/>
  <c r="AI692" i="30" s="1"/>
  <c r="AT692" i="30" s="1"/>
  <c r="AG696" i="30"/>
  <c r="AH696" i="30" s="1"/>
  <c r="AI696" i="30" s="1"/>
  <c r="AT696" i="30" s="1"/>
  <c r="AG700" i="30"/>
  <c r="AB702" i="30"/>
  <c r="AB730" i="30"/>
  <c r="AO732" i="30"/>
  <c r="AG732" i="30"/>
  <c r="AH732" i="30" s="1"/>
  <c r="AI732" i="30" s="1"/>
  <c r="AT732" i="30" s="1"/>
  <c r="AR732" i="30"/>
  <c r="AM732" i="30"/>
  <c r="AN732" i="30"/>
  <c r="AN766" i="30"/>
  <c r="AJ766" i="30"/>
  <c r="AK766" i="30" s="1"/>
  <c r="AB766" i="30"/>
  <c r="AR766" i="30"/>
  <c r="AM766" i="30"/>
  <c r="AP766" i="30"/>
  <c r="AL766" i="30"/>
  <c r="Z766" i="30"/>
  <c r="AR770" i="30"/>
  <c r="AM770" i="30"/>
  <c r="AP770" i="30"/>
  <c r="AL770" i="30"/>
  <c r="Z770" i="30"/>
  <c r="AO770" i="30"/>
  <c r="AG770" i="30"/>
  <c r="AJ770" i="30"/>
  <c r="AK770" i="30" s="1"/>
  <c r="AB770" i="30"/>
  <c r="AN777" i="30"/>
  <c r="AJ777" i="30"/>
  <c r="AK777" i="30" s="1"/>
  <c r="AB777" i="30"/>
  <c r="AR777" i="30"/>
  <c r="AM777" i="30"/>
  <c r="AP777" i="30"/>
  <c r="AL777" i="30"/>
  <c r="Z777" i="30"/>
  <c r="AO801" i="30"/>
  <c r="AG801" i="30"/>
  <c r="AH801" i="30" s="1"/>
  <c r="AI801" i="30" s="1"/>
  <c r="AT801" i="30" s="1"/>
  <c r="AN801" i="30"/>
  <c r="AJ801" i="30"/>
  <c r="AK801" i="30" s="1"/>
  <c r="AB801" i="30"/>
  <c r="AR801" i="30"/>
  <c r="AM801" i="30"/>
  <c r="AP801" i="30"/>
  <c r="Z801" i="30"/>
  <c r="AL801" i="30"/>
  <c r="AN807" i="30"/>
  <c r="AJ807" i="30"/>
  <c r="AK807" i="30" s="1"/>
  <c r="AB807" i="30"/>
  <c r="AR807" i="30"/>
  <c r="AM807" i="30"/>
  <c r="AP807" i="30"/>
  <c r="AL807" i="30"/>
  <c r="Z807" i="30"/>
  <c r="AG807" i="30"/>
  <c r="AO807" i="30"/>
  <c r="AO536" i="30"/>
  <c r="AG536" i="30"/>
  <c r="AH536" i="30" s="1"/>
  <c r="AI536" i="30" s="1"/>
  <c r="AT536" i="30" s="1"/>
  <c r="AR536" i="30"/>
  <c r="AM536" i="30"/>
  <c r="AN536" i="30"/>
  <c r="H537" i="30"/>
  <c r="F537" i="30"/>
  <c r="AO554" i="30"/>
  <c r="AG554" i="30"/>
  <c r="AH554" i="30" s="1"/>
  <c r="AI554" i="30" s="1"/>
  <c r="AT554" i="30" s="1"/>
  <c r="AR554" i="30"/>
  <c r="AM554" i="30"/>
  <c r="AN554" i="30"/>
  <c r="AR555" i="30"/>
  <c r="AM555" i="30"/>
  <c r="AO555" i="30"/>
  <c r="AG555" i="30"/>
  <c r="AH555" i="30" s="1"/>
  <c r="AI555" i="30" s="1"/>
  <c r="AT555" i="30" s="1"/>
  <c r="AN555" i="30"/>
  <c r="AR641" i="30"/>
  <c r="AM641" i="30"/>
  <c r="AO641" i="30"/>
  <c r="AG641" i="30"/>
  <c r="AN641" i="30"/>
  <c r="AR645" i="30"/>
  <c r="AM645" i="30"/>
  <c r="AO645" i="30"/>
  <c r="AG645" i="30"/>
  <c r="AH645" i="30" s="1"/>
  <c r="AI645" i="30" s="1"/>
  <c r="AT645" i="30" s="1"/>
  <c r="AN645" i="30"/>
  <c r="AR658" i="30"/>
  <c r="AM658" i="30"/>
  <c r="AO658" i="30"/>
  <c r="AG658" i="30"/>
  <c r="AH658" i="30" s="1"/>
  <c r="AI658" i="30" s="1"/>
  <c r="AT658" i="30" s="1"/>
  <c r="AN658" i="30"/>
  <c r="AR691" i="30"/>
  <c r="AM691" i="30"/>
  <c r="AO691" i="30"/>
  <c r="AG691" i="30"/>
  <c r="AH691" i="30" s="1"/>
  <c r="AI691" i="30" s="1"/>
  <c r="AT691" i="30" s="1"/>
  <c r="AN691" i="30"/>
  <c r="AR695" i="30"/>
  <c r="AM695" i="30"/>
  <c r="AO695" i="30"/>
  <c r="AG695" i="30"/>
  <c r="AH695" i="30" s="1"/>
  <c r="AI695" i="30" s="1"/>
  <c r="AT695" i="30" s="1"/>
  <c r="AN695" i="30"/>
  <c r="AR697" i="30"/>
  <c r="AM697" i="30"/>
  <c r="AO697" i="30"/>
  <c r="AG697" i="30"/>
  <c r="AN697" i="30"/>
  <c r="AN734" i="30"/>
  <c r="AJ734" i="30"/>
  <c r="AK734" i="30" s="1"/>
  <c r="AB734" i="30"/>
  <c r="AP734" i="30"/>
  <c r="AL734" i="30"/>
  <c r="Z734" i="30"/>
  <c r="AR734" i="30"/>
  <c r="AM734" i="30"/>
  <c r="AN736" i="30"/>
  <c r="AJ736" i="30"/>
  <c r="AK736" i="30" s="1"/>
  <c r="AB736" i="30"/>
  <c r="AP736" i="30"/>
  <c r="AL736" i="30"/>
  <c r="Z736" i="30"/>
  <c r="AR736" i="30"/>
  <c r="AM736" i="30"/>
  <c r="AN745" i="30"/>
  <c r="AJ745" i="30"/>
  <c r="AK745" i="30" s="1"/>
  <c r="AB745" i="30"/>
  <c r="AR745" i="30"/>
  <c r="AM745" i="30"/>
  <c r="AP745" i="30"/>
  <c r="AL745" i="30"/>
  <c r="Z745" i="30"/>
  <c r="AO745" i="30"/>
  <c r="AG745" i="30"/>
  <c r="AH745" i="30" s="1"/>
  <c r="AI745" i="30" s="1"/>
  <c r="AT745" i="30" s="1"/>
  <c r="AN749" i="30"/>
  <c r="AJ749" i="30"/>
  <c r="AK749" i="30" s="1"/>
  <c r="AB749" i="30"/>
  <c r="AR749" i="30"/>
  <c r="AM749" i="30"/>
  <c r="AP749" i="30"/>
  <c r="AL749" i="30"/>
  <c r="Z749" i="30"/>
  <c r="AO749" i="30"/>
  <c r="AG749" i="30"/>
  <c r="AN753" i="30"/>
  <c r="AJ753" i="30"/>
  <c r="AK753" i="30" s="1"/>
  <c r="AB753" i="30"/>
  <c r="AR753" i="30"/>
  <c r="AM753" i="30"/>
  <c r="AP753" i="30"/>
  <c r="AL753" i="30"/>
  <c r="Z753" i="30"/>
  <c r="AO753" i="30"/>
  <c r="AG753" i="30"/>
  <c r="AH753" i="30" s="1"/>
  <c r="AI753" i="30" s="1"/>
  <c r="AT753" i="30" s="1"/>
  <c r="AN757" i="30"/>
  <c r="AJ757" i="30"/>
  <c r="AK757" i="30" s="1"/>
  <c r="AB757" i="30"/>
  <c r="AR757" i="30"/>
  <c r="AM757" i="30"/>
  <c r="AP757" i="30"/>
  <c r="AL757" i="30"/>
  <c r="Z757" i="30"/>
  <c r="AO757" i="30"/>
  <c r="AG757" i="30"/>
  <c r="AH757" i="30" s="1"/>
  <c r="AI757" i="30" s="1"/>
  <c r="AT757" i="30" s="1"/>
  <c r="AN761" i="30"/>
  <c r="AJ761" i="30"/>
  <c r="AK761" i="30" s="1"/>
  <c r="AB761" i="30"/>
  <c r="AR761" i="30"/>
  <c r="AM761" i="30"/>
  <c r="AP761" i="30"/>
  <c r="AL761" i="30"/>
  <c r="Z761" i="30"/>
  <c r="AO761" i="30"/>
  <c r="AG761" i="30"/>
  <c r="AO763" i="30"/>
  <c r="AG763" i="30"/>
  <c r="AH763" i="30" s="1"/>
  <c r="AI763" i="30" s="1"/>
  <c r="AT763" i="30" s="1"/>
  <c r="AN763" i="30"/>
  <c r="AJ763" i="30"/>
  <c r="AK763" i="30" s="1"/>
  <c r="AB763" i="30"/>
  <c r="AR763" i="30"/>
  <c r="AM763" i="30"/>
  <c r="AP763" i="30"/>
  <c r="Z763" i="30"/>
  <c r="AO767" i="30"/>
  <c r="AG767" i="30"/>
  <c r="AH767" i="30" s="1"/>
  <c r="AI767" i="30" s="1"/>
  <c r="AT767" i="30" s="1"/>
  <c r="AN767" i="30"/>
  <c r="AJ767" i="30"/>
  <c r="AK767" i="30" s="1"/>
  <c r="AB767" i="30"/>
  <c r="AR767" i="30"/>
  <c r="AM767" i="30"/>
  <c r="AP767" i="30"/>
  <c r="Z767" i="30"/>
  <c r="AP771" i="30"/>
  <c r="AL771" i="30"/>
  <c r="Z771" i="30"/>
  <c r="AO771" i="30"/>
  <c r="AG771" i="30"/>
  <c r="AN771" i="30"/>
  <c r="AJ771" i="30"/>
  <c r="AK771" i="30" s="1"/>
  <c r="AB771" i="30"/>
  <c r="AR771" i="30"/>
  <c r="AR775" i="30"/>
  <c r="AM775" i="30"/>
  <c r="AP775" i="30"/>
  <c r="AL775" i="30"/>
  <c r="Z775" i="30"/>
  <c r="AO775" i="30"/>
  <c r="AG775" i="30"/>
  <c r="AH775" i="30" s="1"/>
  <c r="AI775" i="30" s="1"/>
  <c r="AT775" i="30" s="1"/>
  <c r="AB775" i="30"/>
  <c r="AJ775" i="30"/>
  <c r="AK775" i="30" s="1"/>
  <c r="AN779" i="30"/>
  <c r="AJ779" i="30"/>
  <c r="AK779" i="30" s="1"/>
  <c r="AB779" i="30"/>
  <c r="AR779" i="30"/>
  <c r="AM779" i="30"/>
  <c r="AP779" i="30"/>
  <c r="AL779" i="30"/>
  <c r="Z779" i="30"/>
  <c r="AR782" i="30"/>
  <c r="AM782" i="30"/>
  <c r="AP782" i="30"/>
  <c r="AL782" i="30"/>
  <c r="Z782" i="30"/>
  <c r="AO782" i="30"/>
  <c r="AG782" i="30"/>
  <c r="AH782" i="30" s="1"/>
  <c r="AI782" i="30" s="1"/>
  <c r="AT782" i="30" s="1"/>
  <c r="AJ782" i="30"/>
  <c r="AK782" i="30" s="1"/>
  <c r="AB782" i="30"/>
  <c r="AR787" i="30"/>
  <c r="AM787" i="30"/>
  <c r="AP787" i="30"/>
  <c r="AL787" i="30"/>
  <c r="Z787" i="30"/>
  <c r="AO787" i="30"/>
  <c r="AG787" i="30"/>
  <c r="AH787" i="30" s="1"/>
  <c r="AI787" i="30" s="1"/>
  <c r="AT787" i="30" s="1"/>
  <c r="AJ787" i="30"/>
  <c r="AK787" i="30" s="1"/>
  <c r="AB787" i="30"/>
  <c r="AP793" i="30"/>
  <c r="AL793" i="30"/>
  <c r="Z793" i="30"/>
  <c r="AN793" i="30"/>
  <c r="AJ793" i="30"/>
  <c r="AK793" i="30" s="1"/>
  <c r="AB793" i="30"/>
  <c r="AM793" i="30"/>
  <c r="AR793" i="30"/>
  <c r="AO793" i="30"/>
  <c r="AG793" i="30"/>
  <c r="AH793" i="30" s="1"/>
  <c r="AI793" i="30" s="1"/>
  <c r="AT793" i="30" s="1"/>
  <c r="AO797" i="30"/>
  <c r="AG797" i="30"/>
  <c r="AH797" i="30" s="1"/>
  <c r="AI797" i="30" s="1"/>
  <c r="AT797" i="30" s="1"/>
  <c r="AR797" i="30"/>
  <c r="AM797" i="30"/>
  <c r="AL797" i="30"/>
  <c r="AJ797" i="30"/>
  <c r="AK797" i="30" s="1"/>
  <c r="AB797" i="30"/>
  <c r="AP797" i="30"/>
  <c r="Z797" i="30"/>
  <c r="AN797" i="30"/>
  <c r="AR806" i="30"/>
  <c r="AM806" i="30"/>
  <c r="AP806" i="30"/>
  <c r="AL806" i="30"/>
  <c r="Z806" i="30"/>
  <c r="AO806" i="30"/>
  <c r="AG806" i="30"/>
  <c r="AH806" i="30" s="1"/>
  <c r="AI806" i="30" s="1"/>
  <c r="AT806" i="30" s="1"/>
  <c r="AJ806" i="30"/>
  <c r="AK806" i="30" s="1"/>
  <c r="AB806" i="30"/>
  <c r="AN806" i="30"/>
  <c r="Z536" i="30"/>
  <c r="AP536" i="30"/>
  <c r="AO537" i="30"/>
  <c r="AG537" i="30"/>
  <c r="AH537" i="30" s="1"/>
  <c r="AI537" i="30" s="1"/>
  <c r="AT537" i="30" s="1"/>
  <c r="AR537" i="30"/>
  <c r="AM537" i="30"/>
  <c r="AN537" i="30"/>
  <c r="H538" i="30"/>
  <c r="F538" i="30"/>
  <c r="AR553" i="30"/>
  <c r="AM553" i="30"/>
  <c r="AO553" i="30"/>
  <c r="AG553" i="30"/>
  <c r="AN553" i="30"/>
  <c r="Z554" i="30"/>
  <c r="AP554" i="30"/>
  <c r="Z555" i="30"/>
  <c r="AP555" i="30"/>
  <c r="AP556" i="30"/>
  <c r="AL556" i="30"/>
  <c r="Z556" i="30"/>
  <c r="AN556" i="30"/>
  <c r="AJ556" i="30"/>
  <c r="AK556" i="30" s="1"/>
  <c r="AB556" i="30"/>
  <c r="Z641" i="30"/>
  <c r="AP641" i="30"/>
  <c r="AP642" i="30"/>
  <c r="AL642" i="30"/>
  <c r="Z642" i="30"/>
  <c r="AN642" i="30"/>
  <c r="AJ642" i="30"/>
  <c r="AK642" i="30" s="1"/>
  <c r="AB642" i="30"/>
  <c r="Z645" i="30"/>
  <c r="AP645" i="30"/>
  <c r="AP646" i="30"/>
  <c r="AL646" i="30"/>
  <c r="Z646" i="30"/>
  <c r="AN646" i="30"/>
  <c r="AJ646" i="30"/>
  <c r="AK646" i="30" s="1"/>
  <c r="AB646" i="30"/>
  <c r="Z658" i="30"/>
  <c r="AP658" i="30"/>
  <c r="AP659" i="30"/>
  <c r="AL659" i="30"/>
  <c r="Z659" i="30"/>
  <c r="AN659" i="30"/>
  <c r="AJ659" i="30"/>
  <c r="AK659" i="30" s="1"/>
  <c r="AB659" i="30"/>
  <c r="Z691" i="30"/>
  <c r="AP691" i="30"/>
  <c r="AP692" i="30"/>
  <c r="AL692" i="30"/>
  <c r="Z692" i="30"/>
  <c r="AN692" i="30"/>
  <c r="AJ692" i="30"/>
  <c r="AK692" i="30" s="1"/>
  <c r="AB692" i="30"/>
  <c r="Z695" i="30"/>
  <c r="AP695" i="30"/>
  <c r="AP696" i="30"/>
  <c r="AL696" i="30"/>
  <c r="Z696" i="30"/>
  <c r="AN696" i="30"/>
  <c r="AJ696" i="30"/>
  <c r="AK696" i="30" s="1"/>
  <c r="AB696" i="30"/>
  <c r="Z697" i="30"/>
  <c r="AP697" i="30"/>
  <c r="AP700" i="30"/>
  <c r="AL700" i="30"/>
  <c r="Z700" i="30"/>
  <c r="AN700" i="30"/>
  <c r="AJ700" i="30"/>
  <c r="AK700" i="30" s="1"/>
  <c r="AB700" i="30"/>
  <c r="AR702" i="30"/>
  <c r="AM702" i="30"/>
  <c r="AO702" i="30"/>
  <c r="AG702" i="30"/>
  <c r="AN702" i="30"/>
  <c r="AR730" i="30"/>
  <c r="AM730" i="30"/>
  <c r="AO730" i="30"/>
  <c r="AG730" i="30"/>
  <c r="AH730" i="30" s="1"/>
  <c r="AI730" i="30" s="1"/>
  <c r="AT730" i="30" s="1"/>
  <c r="AN730" i="30"/>
  <c r="AG734" i="30"/>
  <c r="AH734" i="30" s="1"/>
  <c r="AI734" i="30" s="1"/>
  <c r="AT734" i="30" s="1"/>
  <c r="AG736" i="30"/>
  <c r="AP764" i="30"/>
  <c r="AL764" i="30"/>
  <c r="Z764" i="30"/>
  <c r="AO764" i="30"/>
  <c r="AG764" i="30"/>
  <c r="AH764" i="30" s="1"/>
  <c r="AN764" i="30"/>
  <c r="AJ764" i="30"/>
  <c r="AK764" i="30" s="1"/>
  <c r="AB764" i="30"/>
  <c r="AR764" i="30"/>
  <c r="AP768" i="30"/>
  <c r="AL768" i="30"/>
  <c r="Z768" i="30"/>
  <c r="AO768" i="30"/>
  <c r="AG768" i="30"/>
  <c r="AN768" i="30"/>
  <c r="AJ768" i="30"/>
  <c r="AK768" i="30" s="1"/>
  <c r="AB768" i="30"/>
  <c r="AR768" i="30"/>
  <c r="AP773" i="30"/>
  <c r="AL773" i="30"/>
  <c r="Z773" i="30"/>
  <c r="AO773" i="30"/>
  <c r="AG773" i="30"/>
  <c r="AN773" i="30"/>
  <c r="AJ773" i="30"/>
  <c r="AK773" i="30" s="1"/>
  <c r="AB773" i="30"/>
  <c r="AR773" i="30"/>
  <c r="AN776" i="30"/>
  <c r="AJ776" i="30"/>
  <c r="AK776" i="30" s="1"/>
  <c r="AB776" i="30"/>
  <c r="AR776" i="30"/>
  <c r="AM776" i="30"/>
  <c r="AP776" i="30"/>
  <c r="AL776" i="30"/>
  <c r="Z776" i="30"/>
  <c r="AG776" i="30"/>
  <c r="AH776" i="30" s="1"/>
  <c r="AI776" i="30" s="1"/>
  <c r="AT776" i="30" s="1"/>
  <c r="AO776" i="30"/>
  <c r="AO780" i="30"/>
  <c r="AG780" i="30"/>
  <c r="AH780" i="30" s="1"/>
  <c r="AI780" i="30" s="1"/>
  <c r="AT780" i="30" s="1"/>
  <c r="AN780" i="30"/>
  <c r="AJ780" i="30"/>
  <c r="AK780" i="30" s="1"/>
  <c r="AB780" i="30"/>
  <c r="AR780" i="30"/>
  <c r="AM780" i="30"/>
  <c r="AP780" i="30"/>
  <c r="Z780" i="30"/>
  <c r="AR784" i="30"/>
  <c r="AM784" i="30"/>
  <c r="AP784" i="30"/>
  <c r="AL784" i="30"/>
  <c r="Z784" i="30"/>
  <c r="AO784" i="30"/>
  <c r="AG784" i="30"/>
  <c r="AH784" i="30" s="1"/>
  <c r="AI784" i="30" s="1"/>
  <c r="AT784" i="30" s="1"/>
  <c r="AB784" i="30"/>
  <c r="AJ784" i="30"/>
  <c r="AK784" i="30" s="1"/>
  <c r="AN788" i="30"/>
  <c r="AJ788" i="30"/>
  <c r="AK788" i="30" s="1"/>
  <c r="AB788" i="30"/>
  <c r="AR788" i="30"/>
  <c r="AM788" i="30"/>
  <c r="AP788" i="30"/>
  <c r="AL788" i="30"/>
  <c r="Z788" i="30"/>
  <c r="AR791" i="30"/>
  <c r="AM791" i="30"/>
  <c r="AP791" i="30"/>
  <c r="AL791" i="30"/>
  <c r="Z791" i="30"/>
  <c r="AO791" i="30"/>
  <c r="AG791" i="30"/>
  <c r="AH791" i="30" s="1"/>
  <c r="AI791" i="30" s="1"/>
  <c r="AT791" i="30" s="1"/>
  <c r="AJ791" i="30"/>
  <c r="AK791" i="30" s="1"/>
  <c r="AB791" i="30"/>
  <c r="AR799" i="30"/>
  <c r="AM799" i="30"/>
  <c r="AP799" i="30"/>
  <c r="AL799" i="30"/>
  <c r="Z799" i="30"/>
  <c r="AO799" i="30"/>
  <c r="AG799" i="30"/>
  <c r="AH799" i="30" s="1"/>
  <c r="AI799" i="30" s="1"/>
  <c r="AT799" i="30" s="1"/>
  <c r="AJ799" i="30"/>
  <c r="AK799" i="30" s="1"/>
  <c r="AB799" i="30"/>
  <c r="AN799" i="30"/>
  <c r="AO820" i="30"/>
  <c r="AG820" i="30"/>
  <c r="AH820" i="30" s="1"/>
  <c r="AI820" i="30" s="1"/>
  <c r="AT820" i="30" s="1"/>
  <c r="AN820" i="30"/>
  <c r="AJ820" i="30"/>
  <c r="AK820" i="30" s="1"/>
  <c r="AB820" i="30"/>
  <c r="AL820" i="30"/>
  <c r="AR820" i="30"/>
  <c r="AP820" i="30"/>
  <c r="Z820" i="30"/>
  <c r="AM820" i="30"/>
  <c r="F535" i="30"/>
  <c r="AR735" i="30"/>
  <c r="AM735" i="30"/>
  <c r="AO735" i="30"/>
  <c r="AG735" i="30"/>
  <c r="AH735" i="30" s="1"/>
  <c r="AI735" i="30" s="1"/>
  <c r="AT735" i="30" s="1"/>
  <c r="AN735" i="30"/>
  <c r="AO752" i="30"/>
  <c r="AG752" i="30"/>
  <c r="AH752" i="30" s="1"/>
  <c r="AI752" i="30" s="1"/>
  <c r="AT752" i="30" s="1"/>
  <c r="AN752" i="30"/>
  <c r="AJ752" i="30"/>
  <c r="AK752" i="30" s="1"/>
  <c r="AB752" i="30"/>
  <c r="AR752" i="30"/>
  <c r="AM752" i="30"/>
  <c r="AL752" i="30"/>
  <c r="AR754" i="30"/>
  <c r="AM754" i="30"/>
  <c r="AP754" i="30"/>
  <c r="AL754" i="30"/>
  <c r="Z754" i="30"/>
  <c r="AO754" i="30"/>
  <c r="AG754" i="30"/>
  <c r="AH754" i="30" s="1"/>
  <c r="AN754" i="30"/>
  <c r="AO756" i="30"/>
  <c r="AG756" i="30"/>
  <c r="AH756" i="30" s="1"/>
  <c r="AI756" i="30" s="1"/>
  <c r="AT756" i="30" s="1"/>
  <c r="AN756" i="30"/>
  <c r="AJ756" i="30"/>
  <c r="AK756" i="30" s="1"/>
  <c r="AB756" i="30"/>
  <c r="AR756" i="30"/>
  <c r="AM756" i="30"/>
  <c r="AL756" i="30"/>
  <c r="AP772" i="30"/>
  <c r="AL772" i="30"/>
  <c r="Z772" i="30"/>
  <c r="AO772" i="30"/>
  <c r="AG772" i="30"/>
  <c r="AH772" i="30" s="1"/>
  <c r="AI772" i="30" s="1"/>
  <c r="AT772" i="30" s="1"/>
  <c r="AN772" i="30"/>
  <c r="AJ772" i="30"/>
  <c r="AK772" i="30" s="1"/>
  <c r="AB772" i="30"/>
  <c r="AM772" i="30"/>
  <c r="AO781" i="30"/>
  <c r="AG781" i="30"/>
  <c r="AH781" i="30" s="1"/>
  <c r="AI781" i="30" s="1"/>
  <c r="AT781" i="30" s="1"/>
  <c r="AN781" i="30"/>
  <c r="AJ781" i="30"/>
  <c r="AK781" i="30" s="1"/>
  <c r="AB781" i="30"/>
  <c r="AR781" i="30"/>
  <c r="AM781" i="30"/>
  <c r="AL781" i="30"/>
  <c r="AO785" i="30"/>
  <c r="AG785" i="30"/>
  <c r="AH785" i="30" s="1"/>
  <c r="AI785" i="30" s="1"/>
  <c r="AT785" i="30" s="1"/>
  <c r="AN785" i="30"/>
  <c r="AJ785" i="30"/>
  <c r="AK785" i="30" s="1"/>
  <c r="AB785" i="30"/>
  <c r="AR785" i="30"/>
  <c r="AM785" i="30"/>
  <c r="AL785" i="30"/>
  <c r="AP786" i="30"/>
  <c r="AL786" i="30"/>
  <c r="Z786" i="30"/>
  <c r="AO786" i="30"/>
  <c r="AG786" i="30"/>
  <c r="AH786" i="30" s="1"/>
  <c r="AI786" i="30" s="1"/>
  <c r="AT786" i="30" s="1"/>
  <c r="AN786" i="30"/>
  <c r="AJ786" i="30"/>
  <c r="AK786" i="30" s="1"/>
  <c r="AB786" i="30"/>
  <c r="AM786" i="30"/>
  <c r="AP794" i="30"/>
  <c r="AL794" i="30"/>
  <c r="Z794" i="30"/>
  <c r="AN794" i="30"/>
  <c r="AJ794" i="30"/>
  <c r="AK794" i="30" s="1"/>
  <c r="AB794" i="30"/>
  <c r="AR794" i="30"/>
  <c r="AO794" i="30"/>
  <c r="AG794" i="30"/>
  <c r="AH794" i="30" s="1"/>
  <c r="AI794" i="30" s="1"/>
  <c r="AT794" i="30" s="1"/>
  <c r="AN795" i="30"/>
  <c r="AJ795" i="30"/>
  <c r="AK795" i="30" s="1"/>
  <c r="AB795" i="30"/>
  <c r="AP795" i="30"/>
  <c r="AL795" i="30"/>
  <c r="Z795" i="30"/>
  <c r="AR795" i="30"/>
  <c r="AO795" i="30"/>
  <c r="AG795" i="30"/>
  <c r="AH795" i="30" s="1"/>
  <c r="AI795" i="30" s="1"/>
  <c r="AT795" i="30" s="1"/>
  <c r="AP796" i="30"/>
  <c r="AL796" i="30"/>
  <c r="Z796" i="30"/>
  <c r="AN796" i="30"/>
  <c r="AJ796" i="30"/>
  <c r="AK796" i="30" s="1"/>
  <c r="AB796" i="30"/>
  <c r="AR796" i="30"/>
  <c r="AO796" i="30"/>
  <c r="AG796" i="30"/>
  <c r="AH796" i="30" s="1"/>
  <c r="AI796" i="30" s="1"/>
  <c r="AT796" i="30" s="1"/>
  <c r="AN829" i="30"/>
  <c r="AJ829" i="30"/>
  <c r="AK829" i="30" s="1"/>
  <c r="AB829" i="30"/>
  <c r="AR829" i="30"/>
  <c r="AM829" i="30"/>
  <c r="AP829" i="30"/>
  <c r="AL829" i="30"/>
  <c r="Z829" i="30"/>
  <c r="AG829" i="30"/>
  <c r="AH829" i="30" s="1"/>
  <c r="AI829" i="30" s="1"/>
  <c r="AT829" i="30" s="1"/>
  <c r="AO829" i="30"/>
  <c r="AR843" i="30"/>
  <c r="AM843" i="30"/>
  <c r="AP843" i="30"/>
  <c r="AL843" i="30"/>
  <c r="Z843" i="30"/>
  <c r="AO843" i="30"/>
  <c r="AG843" i="30"/>
  <c r="AH843" i="30" s="1"/>
  <c r="AI843" i="30" s="1"/>
  <c r="AT843" i="30" s="1"/>
  <c r="AJ843" i="30"/>
  <c r="AK843" i="30" s="1"/>
  <c r="AB843" i="30"/>
  <c r="AN843" i="30"/>
  <c r="AN805" i="30"/>
  <c r="AJ805" i="30"/>
  <c r="AK805" i="30" s="1"/>
  <c r="AB805" i="30"/>
  <c r="AR805" i="30"/>
  <c r="AM805" i="30"/>
  <c r="AP805" i="30"/>
  <c r="AL805" i="30"/>
  <c r="Z805" i="30"/>
  <c r="AO805" i="30"/>
  <c r="AR828" i="30"/>
  <c r="AM828" i="30"/>
  <c r="AP828" i="30"/>
  <c r="AL828" i="30"/>
  <c r="Z828" i="30"/>
  <c r="AO828" i="30"/>
  <c r="AG828" i="30"/>
  <c r="AH828" i="30" s="1"/>
  <c r="AI828" i="30" s="1"/>
  <c r="AT828" i="30" s="1"/>
  <c r="AJ828" i="30"/>
  <c r="AK828" i="30" s="1"/>
  <c r="AB828" i="30"/>
  <c r="AN828" i="30"/>
  <c r="AO834" i="30"/>
  <c r="AG834" i="30"/>
  <c r="AH834" i="30" s="1"/>
  <c r="AI834" i="30" s="1"/>
  <c r="AT834" i="30" s="1"/>
  <c r="AN834" i="30"/>
  <c r="AJ834" i="30"/>
  <c r="AK834" i="30" s="1"/>
  <c r="AB834" i="30"/>
  <c r="AR834" i="30"/>
  <c r="AM834" i="30"/>
  <c r="AP834" i="30"/>
  <c r="Z834" i="30"/>
  <c r="AL834" i="30"/>
  <c r="H554" i="30"/>
  <c r="AO737" i="30"/>
  <c r="AG737" i="30"/>
  <c r="AN737" i="30"/>
  <c r="AJ737" i="30"/>
  <c r="AK737" i="30" s="1"/>
  <c r="AB737" i="30"/>
  <c r="AR737" i="30"/>
  <c r="AM737" i="30"/>
  <c r="AL737" i="30"/>
  <c r="AP738" i="30"/>
  <c r="AL738" i="30"/>
  <c r="Z738" i="30"/>
  <c r="AO738" i="30"/>
  <c r="AG738" i="30"/>
  <c r="AN738" i="30"/>
  <c r="AJ738" i="30"/>
  <c r="AK738" i="30" s="1"/>
  <c r="AB738" i="30"/>
  <c r="AM738" i="30"/>
  <c r="AR739" i="30"/>
  <c r="AM739" i="30"/>
  <c r="AP739" i="30"/>
  <c r="AL739" i="30"/>
  <c r="Z739" i="30"/>
  <c r="AO739" i="30"/>
  <c r="AG739" i="30"/>
  <c r="AN739" i="30"/>
  <c r="AO741" i="30"/>
  <c r="AG741" i="30"/>
  <c r="AN741" i="30"/>
  <c r="AJ741" i="30"/>
  <c r="AK741" i="30" s="1"/>
  <c r="AB741" i="30"/>
  <c r="AR741" i="30"/>
  <c r="AM741" i="30"/>
  <c r="AL741" i="30"/>
  <c r="AP742" i="30"/>
  <c r="AL742" i="30"/>
  <c r="Z742" i="30"/>
  <c r="AO742" i="30"/>
  <c r="AG742" i="30"/>
  <c r="AH742" i="30" s="1"/>
  <c r="AI742" i="30" s="1"/>
  <c r="AT742" i="30" s="1"/>
  <c r="AN742" i="30"/>
  <c r="AJ742" i="30"/>
  <c r="AK742" i="30" s="1"/>
  <c r="AB742" i="30"/>
  <c r="AM742" i="30"/>
  <c r="AR743" i="30"/>
  <c r="AM743" i="30"/>
  <c r="AP743" i="30"/>
  <c r="AL743" i="30"/>
  <c r="Z743" i="30"/>
  <c r="AO743" i="30"/>
  <c r="AG743" i="30"/>
  <c r="AH743" i="30" s="1"/>
  <c r="AI743" i="30" s="1"/>
  <c r="AT743" i="30" s="1"/>
  <c r="AN743" i="30"/>
  <c r="AO746" i="30"/>
  <c r="AG746" i="30"/>
  <c r="AH746" i="30" s="1"/>
  <c r="AI746" i="30" s="1"/>
  <c r="AT746" i="30" s="1"/>
  <c r="AN746" i="30"/>
  <c r="AJ746" i="30"/>
  <c r="AK746" i="30" s="1"/>
  <c r="AB746" i="30"/>
  <c r="AR746" i="30"/>
  <c r="AM746" i="30"/>
  <c r="AL746" i="30"/>
  <c r="AP747" i="30"/>
  <c r="AL747" i="30"/>
  <c r="Z747" i="30"/>
  <c r="AO747" i="30"/>
  <c r="AG747" i="30"/>
  <c r="AH747" i="30" s="1"/>
  <c r="AI747" i="30" s="1"/>
  <c r="AT747" i="30" s="1"/>
  <c r="AN747" i="30"/>
  <c r="AJ747" i="30"/>
  <c r="AK747" i="30" s="1"/>
  <c r="AB747" i="30"/>
  <c r="AM747" i="30"/>
  <c r="AR748" i="30"/>
  <c r="AM748" i="30"/>
  <c r="AP748" i="30"/>
  <c r="AL748" i="30"/>
  <c r="Z748" i="30"/>
  <c r="AO748" i="30"/>
  <c r="AG748" i="30"/>
  <c r="AN748" i="30"/>
  <c r="AO750" i="30"/>
  <c r="AG750" i="30"/>
  <c r="AN750" i="30"/>
  <c r="AJ750" i="30"/>
  <c r="AK750" i="30" s="1"/>
  <c r="AB750" i="30"/>
  <c r="AR750" i="30"/>
  <c r="AM750" i="30"/>
  <c r="AL750" i="30"/>
  <c r="AP751" i="30"/>
  <c r="AL751" i="30"/>
  <c r="Z751" i="30"/>
  <c r="AO751" i="30"/>
  <c r="AG751" i="30"/>
  <c r="AN751" i="30"/>
  <c r="AJ751" i="30"/>
  <c r="AK751" i="30" s="1"/>
  <c r="AB751" i="30"/>
  <c r="AM751" i="30"/>
  <c r="AP755" i="30"/>
  <c r="AL755" i="30"/>
  <c r="Z755" i="30"/>
  <c r="AO755" i="30"/>
  <c r="AG755" i="30"/>
  <c r="AH755" i="30" s="1"/>
  <c r="AN755" i="30"/>
  <c r="AJ755" i="30"/>
  <c r="AK755" i="30" s="1"/>
  <c r="AB755" i="30"/>
  <c r="AM755" i="30"/>
  <c r="AO758" i="30"/>
  <c r="AG758" i="30"/>
  <c r="AN758" i="30"/>
  <c r="AJ758" i="30"/>
  <c r="AK758" i="30" s="1"/>
  <c r="AB758" i="30"/>
  <c r="AR758" i="30"/>
  <c r="AM758" i="30"/>
  <c r="AL758" i="30"/>
  <c r="AP759" i="30"/>
  <c r="AL759" i="30"/>
  <c r="Z759" i="30"/>
  <c r="AO759" i="30"/>
  <c r="AG759" i="30"/>
  <c r="AN759" i="30"/>
  <c r="AJ759" i="30"/>
  <c r="AK759" i="30" s="1"/>
  <c r="AB759" i="30"/>
  <c r="AM759" i="30"/>
  <c r="AR760" i="30"/>
  <c r="AM760" i="30"/>
  <c r="AP760" i="30"/>
  <c r="AL760" i="30"/>
  <c r="Z760" i="30"/>
  <c r="AO760" i="30"/>
  <c r="AG760" i="30"/>
  <c r="AN760" i="30"/>
  <c r="AO762" i="30"/>
  <c r="AG762" i="30"/>
  <c r="AH762" i="30" s="1"/>
  <c r="AI762" i="30" s="1"/>
  <c r="AT762" i="30" s="1"/>
  <c r="AN762" i="30"/>
  <c r="AJ762" i="30"/>
  <c r="AK762" i="30" s="1"/>
  <c r="AB762" i="30"/>
  <c r="AR762" i="30"/>
  <c r="AM762" i="30"/>
  <c r="AL762" i="30"/>
  <c r="AO783" i="30"/>
  <c r="AG783" i="30"/>
  <c r="AH783" i="30" s="1"/>
  <c r="AI783" i="30" s="1"/>
  <c r="AT783" i="30" s="1"/>
  <c r="AN783" i="30"/>
  <c r="AJ783" i="30"/>
  <c r="AK783" i="30" s="1"/>
  <c r="AB783" i="30"/>
  <c r="AR783" i="30"/>
  <c r="AM783" i="30"/>
  <c r="AL783" i="30"/>
  <c r="H787" i="30"/>
  <c r="E787" i="30"/>
  <c r="AP789" i="30"/>
  <c r="AL789" i="30"/>
  <c r="Z789" i="30"/>
  <c r="AO789" i="30"/>
  <c r="AG789" i="30"/>
  <c r="AH789" i="30" s="1"/>
  <c r="AI789" i="30" s="1"/>
  <c r="AT789" i="30" s="1"/>
  <c r="AN789" i="30"/>
  <c r="AJ789" i="30"/>
  <c r="AK789" i="30" s="1"/>
  <c r="AB789" i="30"/>
  <c r="AM789" i="30"/>
  <c r="AM794" i="30"/>
  <c r="AM795" i="30"/>
  <c r="AM796" i="30"/>
  <c r="AG805" i="30"/>
  <c r="AH805" i="30" s="1"/>
  <c r="AI805" i="30" s="1"/>
  <c r="AT805" i="30" s="1"/>
  <c r="AN811" i="30"/>
  <c r="AJ811" i="30"/>
  <c r="AK811" i="30" s="1"/>
  <c r="AB811" i="30"/>
  <c r="AR811" i="30"/>
  <c r="AM811" i="30"/>
  <c r="AP811" i="30"/>
  <c r="AL811" i="30"/>
  <c r="Z811" i="30"/>
  <c r="AG811" i="30"/>
  <c r="AR814" i="30"/>
  <c r="AM814" i="30"/>
  <c r="AO814" i="30"/>
  <c r="AJ814" i="30"/>
  <c r="AK814" i="30" s="1"/>
  <c r="Z814" i="30"/>
  <c r="AN814" i="30"/>
  <c r="AL814" i="30"/>
  <c r="AG814" i="30"/>
  <c r="AH814" i="30" s="1"/>
  <c r="AI814" i="30" s="1"/>
  <c r="AT814" i="30" s="1"/>
  <c r="AB814" i="30"/>
  <c r="AN798" i="30"/>
  <c r="AJ798" i="30"/>
  <c r="AK798" i="30" s="1"/>
  <c r="AB798" i="30"/>
  <c r="AR798" i="30"/>
  <c r="AM798" i="30"/>
  <c r="AP798" i="30"/>
  <c r="AL798" i="30"/>
  <c r="Z798" i="30"/>
  <c r="AO809" i="30"/>
  <c r="AG809" i="30"/>
  <c r="AH809" i="30" s="1"/>
  <c r="AI809" i="30" s="1"/>
  <c r="AT809" i="30" s="1"/>
  <c r="AN809" i="30"/>
  <c r="AJ809" i="30"/>
  <c r="AK809" i="30" s="1"/>
  <c r="AB809" i="30"/>
  <c r="AR809" i="30"/>
  <c r="AM809" i="30"/>
  <c r="AL809" i="30"/>
  <c r="F818" i="30"/>
  <c r="H818" i="30"/>
  <c r="AR823" i="30"/>
  <c r="AM823" i="30"/>
  <c r="AP823" i="30"/>
  <c r="AL823" i="30"/>
  <c r="Z823" i="30"/>
  <c r="AO823" i="30"/>
  <c r="AG823" i="30"/>
  <c r="AH823" i="30" s="1"/>
  <c r="AI823" i="30" s="1"/>
  <c r="AT823" i="30" s="1"/>
  <c r="AN823" i="30"/>
  <c r="AR825" i="30"/>
  <c r="AM825" i="30"/>
  <c r="AP825" i="30"/>
  <c r="AL825" i="30"/>
  <c r="Z825" i="30"/>
  <c r="AO825" i="30"/>
  <c r="AG825" i="30"/>
  <c r="AH825" i="30" s="1"/>
  <c r="AI825" i="30" s="1"/>
  <c r="AT825" i="30" s="1"/>
  <c r="AN825" i="30"/>
  <c r="AN841" i="30"/>
  <c r="AJ841" i="30"/>
  <c r="AK841" i="30" s="1"/>
  <c r="AB841" i="30"/>
  <c r="AR841" i="30"/>
  <c r="AM841" i="30"/>
  <c r="AP841" i="30"/>
  <c r="AL841" i="30"/>
  <c r="Z841" i="30"/>
  <c r="AO841" i="30"/>
  <c r="AO846" i="30"/>
  <c r="AG846" i="30"/>
  <c r="AH846" i="30" s="1"/>
  <c r="AI846" i="30" s="1"/>
  <c r="AT846" i="30" s="1"/>
  <c r="AN846" i="30"/>
  <c r="AJ846" i="30"/>
  <c r="AK846" i="30" s="1"/>
  <c r="AB846" i="30"/>
  <c r="AL846" i="30"/>
  <c r="AR846" i="30"/>
  <c r="AP846" i="30"/>
  <c r="Z846" i="30"/>
  <c r="AM846" i="30"/>
  <c r="AN859" i="30"/>
  <c r="AJ859" i="30"/>
  <c r="AK859" i="30" s="1"/>
  <c r="AB859" i="30"/>
  <c r="AR859" i="30"/>
  <c r="AM859" i="30"/>
  <c r="AP859" i="30"/>
  <c r="AL859" i="30"/>
  <c r="Z859" i="30"/>
  <c r="AG859" i="30"/>
  <c r="AH859" i="30" s="1"/>
  <c r="AI859" i="30" s="1"/>
  <c r="AT859" i="30" s="1"/>
  <c r="AO859" i="30"/>
  <c r="AN1124" i="30"/>
  <c r="AJ1124" i="30"/>
  <c r="AK1124" i="30" s="1"/>
  <c r="AB1124" i="30"/>
  <c r="AR1124" i="30"/>
  <c r="AM1124" i="30"/>
  <c r="AP1124" i="30"/>
  <c r="AL1124" i="30"/>
  <c r="Z1124" i="30"/>
  <c r="AO1124" i="30"/>
  <c r="AG1124" i="30"/>
  <c r="AP800" i="30"/>
  <c r="AL800" i="30"/>
  <c r="Z800" i="30"/>
  <c r="AO800" i="30"/>
  <c r="AG800" i="30"/>
  <c r="AH800" i="30" s="1"/>
  <c r="AI800" i="30" s="1"/>
  <c r="AT800" i="30" s="1"/>
  <c r="AN800" i="30"/>
  <c r="AJ800" i="30"/>
  <c r="AK800" i="30" s="1"/>
  <c r="AB800" i="30"/>
  <c r="AM800" i="30"/>
  <c r="AN808" i="30"/>
  <c r="AJ808" i="30"/>
  <c r="AK808" i="30" s="1"/>
  <c r="AB808" i="30"/>
  <c r="AR808" i="30"/>
  <c r="AM808" i="30"/>
  <c r="AP808" i="30"/>
  <c r="AL808" i="30"/>
  <c r="Z808" i="30"/>
  <c r="AO810" i="30"/>
  <c r="AG810" i="30"/>
  <c r="AH810" i="30" s="1"/>
  <c r="AI810" i="30" s="1"/>
  <c r="AT810" i="30" s="1"/>
  <c r="AN810" i="30"/>
  <c r="AJ810" i="30"/>
  <c r="AK810" i="30" s="1"/>
  <c r="AB810" i="30"/>
  <c r="AR810" i="30"/>
  <c r="AM810" i="30"/>
  <c r="AL810" i="30"/>
  <c r="AR812" i="30"/>
  <c r="AM812" i="30"/>
  <c r="AP812" i="30"/>
  <c r="AL812" i="30"/>
  <c r="Z812" i="30"/>
  <c r="AO812" i="30"/>
  <c r="AG812" i="30"/>
  <c r="AH812" i="30" s="1"/>
  <c r="AI812" i="30" s="1"/>
  <c r="AT812" i="30" s="1"/>
  <c r="AN812" i="30"/>
  <c r="AB823" i="30"/>
  <c r="AB825" i="30"/>
  <c r="AN838" i="30"/>
  <c r="AJ838" i="30"/>
  <c r="AK838" i="30" s="1"/>
  <c r="AB838" i="30"/>
  <c r="AR838" i="30"/>
  <c r="AM838" i="30"/>
  <c r="AP838" i="30"/>
  <c r="AL838" i="30"/>
  <c r="Z838" i="30"/>
  <c r="AG838" i="30"/>
  <c r="AH838" i="30" s="1"/>
  <c r="AI838" i="30" s="1"/>
  <c r="AT838" i="30" s="1"/>
  <c r="AG841" i="30"/>
  <c r="AH841" i="30" s="1"/>
  <c r="AI841" i="30" s="1"/>
  <c r="AT841" i="30" s="1"/>
  <c r="AG798" i="30"/>
  <c r="AH798" i="30" s="1"/>
  <c r="AI798" i="30" s="1"/>
  <c r="AT798" i="30" s="1"/>
  <c r="AR800" i="30"/>
  <c r="AG808" i="30"/>
  <c r="AH808" i="30" s="1"/>
  <c r="AI808" i="30" s="1"/>
  <c r="AT808" i="30" s="1"/>
  <c r="Z810" i="30"/>
  <c r="AP810" i="30"/>
  <c r="AB812" i="30"/>
  <c r="F821" i="30"/>
  <c r="H821" i="30"/>
  <c r="H822" i="30"/>
  <c r="E822" i="30"/>
  <c r="AJ823" i="30"/>
  <c r="AK823" i="30" s="1"/>
  <c r="AJ825" i="30"/>
  <c r="AK825" i="30" s="1"/>
  <c r="AN836" i="30"/>
  <c r="AJ836" i="30"/>
  <c r="AK836" i="30" s="1"/>
  <c r="AB836" i="30"/>
  <c r="AR836" i="30"/>
  <c r="AM836" i="30"/>
  <c r="AP836" i="30"/>
  <c r="AL836" i="30"/>
  <c r="Z836" i="30"/>
  <c r="AO836" i="30"/>
  <c r="AR851" i="30"/>
  <c r="AM851" i="30"/>
  <c r="AP851" i="30"/>
  <c r="AL851" i="30"/>
  <c r="Z851" i="30"/>
  <c r="AO851" i="30"/>
  <c r="AG851" i="30"/>
  <c r="AH851" i="30" s="1"/>
  <c r="AI851" i="30" s="1"/>
  <c r="AT851" i="30" s="1"/>
  <c r="AJ851" i="30"/>
  <c r="AK851" i="30" s="1"/>
  <c r="AB851" i="30"/>
  <c r="AN851" i="30"/>
  <c r="F971" i="30"/>
  <c r="H971" i="30"/>
  <c r="AB815" i="30"/>
  <c r="AG815" i="30"/>
  <c r="AH815" i="30" s="1"/>
  <c r="AI815" i="30" s="1"/>
  <c r="AT815" i="30" s="1"/>
  <c r="AL816" i="30"/>
  <c r="AG817" i="30"/>
  <c r="AH817" i="30" s="1"/>
  <c r="AI817" i="30" s="1"/>
  <c r="AT817" i="30" s="1"/>
  <c r="AL817" i="30"/>
  <c r="AO818" i="30"/>
  <c r="AG818" i="30"/>
  <c r="AH818" i="30" s="1"/>
  <c r="AI818" i="30" s="1"/>
  <c r="AT818" i="30" s="1"/>
  <c r="AN818" i="30"/>
  <c r="F819" i="30"/>
  <c r="AB819" i="30"/>
  <c r="AG819" i="30"/>
  <c r="AH819" i="30" s="1"/>
  <c r="AI819" i="30" s="1"/>
  <c r="AT819" i="30" s="1"/>
  <c r="AP821" i="30"/>
  <c r="AL821" i="30"/>
  <c r="Z821" i="30"/>
  <c r="AO821" i="30"/>
  <c r="AG821" i="30"/>
  <c r="AH821" i="30" s="1"/>
  <c r="AI821" i="30" s="1"/>
  <c r="AT821" i="30" s="1"/>
  <c r="AN821" i="30"/>
  <c r="AG822" i="30"/>
  <c r="AH822" i="30" s="1"/>
  <c r="AI822" i="30" s="1"/>
  <c r="AT822" i="30" s="1"/>
  <c r="AG824" i="30"/>
  <c r="AH824" i="30" s="1"/>
  <c r="AI824" i="30" s="1"/>
  <c r="AT824" i="30" s="1"/>
  <c r="AG826" i="30"/>
  <c r="AH826" i="30" s="1"/>
  <c r="AI826" i="30" s="1"/>
  <c r="AT826" i="30" s="1"/>
  <c r="AR833" i="30"/>
  <c r="AM833" i="30"/>
  <c r="AP833" i="30"/>
  <c r="AL833" i="30"/>
  <c r="Z833" i="30"/>
  <c r="AO833" i="30"/>
  <c r="AG833" i="30"/>
  <c r="AH833" i="30" s="1"/>
  <c r="AI833" i="30" s="1"/>
  <c r="AT833" i="30" s="1"/>
  <c r="AN833" i="30"/>
  <c r="AP837" i="30"/>
  <c r="AL837" i="30"/>
  <c r="Z837" i="30"/>
  <c r="AO837" i="30"/>
  <c r="AG837" i="30"/>
  <c r="AH837" i="30" s="1"/>
  <c r="AI837" i="30" s="1"/>
  <c r="AT837" i="30" s="1"/>
  <c r="AN837" i="30"/>
  <c r="AJ837" i="30"/>
  <c r="AK837" i="30" s="1"/>
  <c r="AB837" i="30"/>
  <c r="AM837" i="30"/>
  <c r="AP842" i="30"/>
  <c r="AL842" i="30"/>
  <c r="Z842" i="30"/>
  <c r="AO842" i="30"/>
  <c r="AG842" i="30"/>
  <c r="AH842" i="30" s="1"/>
  <c r="AI842" i="30" s="1"/>
  <c r="AT842" i="30" s="1"/>
  <c r="AN842" i="30"/>
  <c r="AJ842" i="30"/>
  <c r="AK842" i="30" s="1"/>
  <c r="AB842" i="30"/>
  <c r="AM842" i="30"/>
  <c r="AN848" i="30"/>
  <c r="AJ848" i="30"/>
  <c r="AK848" i="30" s="1"/>
  <c r="AB848" i="30"/>
  <c r="AR848" i="30"/>
  <c r="AM848" i="30"/>
  <c r="AP848" i="30"/>
  <c r="Z848" i="30"/>
  <c r="AO848" i="30"/>
  <c r="AG848" i="30"/>
  <c r="AH848" i="30" s="1"/>
  <c r="AI848" i="30" s="1"/>
  <c r="AT848" i="30" s="1"/>
  <c r="AP815" i="30"/>
  <c r="AL815" i="30"/>
  <c r="Z815" i="30"/>
  <c r="AN815" i="30"/>
  <c r="AN817" i="30"/>
  <c r="AJ817" i="30"/>
  <c r="AK817" i="30" s="1"/>
  <c r="AB817" i="30"/>
  <c r="AM817" i="30"/>
  <c r="AP819" i="30"/>
  <c r="AL819" i="30"/>
  <c r="Z819" i="30"/>
  <c r="AN819" i="30"/>
  <c r="AO832" i="30"/>
  <c r="AG832" i="30"/>
  <c r="AH832" i="30" s="1"/>
  <c r="AI832" i="30" s="1"/>
  <c r="AT832" i="30" s="1"/>
  <c r="AN832" i="30"/>
  <c r="AJ832" i="30"/>
  <c r="AK832" i="30" s="1"/>
  <c r="AB832" i="30"/>
  <c r="AR832" i="30"/>
  <c r="AM832" i="30"/>
  <c r="AL832" i="30"/>
  <c r="AR840" i="30"/>
  <c r="AM840" i="30"/>
  <c r="AP840" i="30"/>
  <c r="AL840" i="30"/>
  <c r="Z840" i="30"/>
  <c r="AO840" i="30"/>
  <c r="AG840" i="30"/>
  <c r="AH840" i="30" s="1"/>
  <c r="AI840" i="30" s="1"/>
  <c r="AT840" i="30" s="1"/>
  <c r="AN840" i="30"/>
  <c r="AN1120" i="30"/>
  <c r="AJ1120" i="30"/>
  <c r="AK1120" i="30" s="1"/>
  <c r="AB1120" i="30"/>
  <c r="AR1120" i="30"/>
  <c r="AM1120" i="30"/>
  <c r="AP1120" i="30"/>
  <c r="AL1120" i="30"/>
  <c r="Z1120" i="30"/>
  <c r="AG1120" i="30"/>
  <c r="AR1121" i="30"/>
  <c r="AM1121" i="30"/>
  <c r="AP1121" i="30"/>
  <c r="AL1121" i="30"/>
  <c r="Z1121" i="30"/>
  <c r="AO1121" i="30"/>
  <c r="AG1121" i="30"/>
  <c r="AB1121" i="30"/>
  <c r="AN1121" i="30"/>
  <c r="AO1123" i="30"/>
  <c r="AG1123" i="30"/>
  <c r="AN1123" i="30"/>
  <c r="AJ1123" i="30"/>
  <c r="AK1123" i="30" s="1"/>
  <c r="AB1123" i="30"/>
  <c r="AR1123" i="30"/>
  <c r="AM1123" i="30"/>
  <c r="AP1123" i="30"/>
  <c r="Z1123" i="30"/>
  <c r="AL1123" i="30"/>
  <c r="F1129" i="30"/>
  <c r="H1129" i="30"/>
  <c r="AP1185" i="30"/>
  <c r="AL1185" i="30"/>
  <c r="Z1185" i="30"/>
  <c r="AO1185" i="30"/>
  <c r="AG1185" i="30"/>
  <c r="AN1185" i="30"/>
  <c r="AJ1185" i="30"/>
  <c r="AK1185" i="30" s="1"/>
  <c r="AB1185" i="30"/>
  <c r="AR1185" i="30"/>
  <c r="AM1185" i="30"/>
  <c r="H802" i="30"/>
  <c r="E803" i="30"/>
  <c r="G803" i="30" s="1"/>
  <c r="Y803" i="30" s="1"/>
  <c r="AC803" i="30" s="1"/>
  <c r="AJ815" i="30"/>
  <c r="AK815" i="30" s="1"/>
  <c r="AO815" i="30"/>
  <c r="AO816" i="30"/>
  <c r="AG816" i="30"/>
  <c r="AH816" i="30" s="1"/>
  <c r="AI816" i="30" s="1"/>
  <c r="AT816" i="30" s="1"/>
  <c r="AN816" i="30"/>
  <c r="AO817" i="30"/>
  <c r="AJ819" i="30"/>
  <c r="AK819" i="30" s="1"/>
  <c r="AO819" i="30"/>
  <c r="AR822" i="30"/>
  <c r="AM822" i="30"/>
  <c r="AP822" i="30"/>
  <c r="AL822" i="30"/>
  <c r="Z822" i="30"/>
  <c r="AR824" i="30"/>
  <c r="AM824" i="30"/>
  <c r="AP824" i="30"/>
  <c r="AL824" i="30"/>
  <c r="Z824" i="30"/>
  <c r="AR826" i="30"/>
  <c r="AM826" i="30"/>
  <c r="AP826" i="30"/>
  <c r="AL826" i="30"/>
  <c r="Z826" i="30"/>
  <c r="AR827" i="30"/>
  <c r="AM827" i="30"/>
  <c r="AP827" i="30"/>
  <c r="AL827" i="30"/>
  <c r="Z827" i="30"/>
  <c r="AO827" i="30"/>
  <c r="AG827" i="30"/>
  <c r="AH827" i="30" s="1"/>
  <c r="AI827" i="30" s="1"/>
  <c r="AT827" i="30" s="1"/>
  <c r="AN827" i="30"/>
  <c r="AP830" i="30"/>
  <c r="AL830" i="30"/>
  <c r="Z830" i="30"/>
  <c r="AO830" i="30"/>
  <c r="AG830" i="30"/>
  <c r="AH830" i="30" s="1"/>
  <c r="AI830" i="30" s="1"/>
  <c r="AT830" i="30" s="1"/>
  <c r="AN830" i="30"/>
  <c r="AJ830" i="30"/>
  <c r="AK830" i="30" s="1"/>
  <c r="AB830" i="30"/>
  <c r="AM830" i="30"/>
  <c r="AR831" i="30"/>
  <c r="AM831" i="30"/>
  <c r="AP831" i="30"/>
  <c r="AL831" i="30"/>
  <c r="Z831" i="30"/>
  <c r="AO831" i="30"/>
  <c r="AG831" i="30"/>
  <c r="AH831" i="30" s="1"/>
  <c r="AI831" i="30" s="1"/>
  <c r="AT831" i="30" s="1"/>
  <c r="AN831" i="30"/>
  <c r="Z832" i="30"/>
  <c r="AP832" i="30"/>
  <c r="AP835" i="30"/>
  <c r="AL835" i="30"/>
  <c r="Z835" i="30"/>
  <c r="AO835" i="30"/>
  <c r="AG835" i="30"/>
  <c r="AH835" i="30" s="1"/>
  <c r="AI835" i="30" s="1"/>
  <c r="AT835" i="30" s="1"/>
  <c r="AN835" i="30"/>
  <c r="AJ835" i="30"/>
  <c r="AK835" i="30" s="1"/>
  <c r="AB835" i="30"/>
  <c r="AM835" i="30"/>
  <c r="AO839" i="30"/>
  <c r="AG839" i="30"/>
  <c r="AH839" i="30" s="1"/>
  <c r="AI839" i="30" s="1"/>
  <c r="AT839" i="30" s="1"/>
  <c r="AN839" i="30"/>
  <c r="AJ839" i="30"/>
  <c r="AK839" i="30" s="1"/>
  <c r="AB839" i="30"/>
  <c r="AR839" i="30"/>
  <c r="AM839" i="30"/>
  <c r="AL839" i="30"/>
  <c r="AB840" i="30"/>
  <c r="O843" i="30"/>
  <c r="E843" i="30" s="1"/>
  <c r="AP844" i="30"/>
  <c r="AL844" i="30"/>
  <c r="AN844" i="30"/>
  <c r="AM844" i="30"/>
  <c r="AG844" i="30"/>
  <c r="AH844" i="30" s="1"/>
  <c r="AI844" i="30" s="1"/>
  <c r="AT844" i="30" s="1"/>
  <c r="AB844" i="30"/>
  <c r="AR844" i="30"/>
  <c r="AO844" i="30"/>
  <c r="AP953" i="30"/>
  <c r="AL953" i="30"/>
  <c r="Z953" i="30"/>
  <c r="AO953" i="30"/>
  <c r="AG953" i="30"/>
  <c r="AH953" i="30" s="1"/>
  <c r="AI953" i="30" s="1"/>
  <c r="AN953" i="30"/>
  <c r="AJ953" i="30"/>
  <c r="AK953" i="30" s="1"/>
  <c r="AB953" i="30"/>
  <c r="AR953" i="30"/>
  <c r="AN968" i="30"/>
  <c r="AJ968" i="30"/>
  <c r="AK968" i="30" s="1"/>
  <c r="AB968" i="30"/>
  <c r="AR968" i="30"/>
  <c r="AM968" i="30"/>
  <c r="AP968" i="30"/>
  <c r="AL968" i="30"/>
  <c r="Z968" i="30"/>
  <c r="AG968" i="30"/>
  <c r="AH968" i="30" s="1"/>
  <c r="AI968" i="30" s="1"/>
  <c r="AO1120" i="30"/>
  <c r="AP1126" i="30"/>
  <c r="AL1126" i="30"/>
  <c r="Z1126" i="30"/>
  <c r="AO1126" i="30"/>
  <c r="AG1126" i="30"/>
  <c r="AN1126" i="30"/>
  <c r="AJ1126" i="30"/>
  <c r="AK1126" i="30" s="1"/>
  <c r="AB1126" i="30"/>
  <c r="AR1126" i="30"/>
  <c r="AM1126" i="30"/>
  <c r="H1226" i="30"/>
  <c r="F1226" i="30"/>
  <c r="AR845" i="30"/>
  <c r="AM845" i="30"/>
  <c r="AP845" i="30"/>
  <c r="AL845" i="30"/>
  <c r="AJ845" i="30"/>
  <c r="AK845" i="30" s="1"/>
  <c r="AP847" i="30"/>
  <c r="AL847" i="30"/>
  <c r="Z847" i="30"/>
  <c r="AO847" i="30"/>
  <c r="AG847" i="30"/>
  <c r="AH847" i="30" s="1"/>
  <c r="AI847" i="30" s="1"/>
  <c r="AT847" i="30" s="1"/>
  <c r="AN847" i="30"/>
  <c r="AP849" i="30"/>
  <c r="AL849" i="30"/>
  <c r="Z849" i="30"/>
  <c r="AO849" i="30"/>
  <c r="AG849" i="30"/>
  <c r="AH849" i="30" s="1"/>
  <c r="AI849" i="30" s="1"/>
  <c r="AT849" i="30" s="1"/>
  <c r="AN849" i="30"/>
  <c r="AO850" i="30"/>
  <c r="AG850" i="30"/>
  <c r="AH850" i="30" s="1"/>
  <c r="AI850" i="30" s="1"/>
  <c r="AT850" i="30" s="1"/>
  <c r="AN850" i="30"/>
  <c r="AJ850" i="30"/>
  <c r="AK850" i="30" s="1"/>
  <c r="AB850" i="30"/>
  <c r="AR850" i="30"/>
  <c r="AM850" i="30"/>
  <c r="AL850" i="30"/>
  <c r="H943" i="30"/>
  <c r="E943" i="30"/>
  <c r="G943" i="30" s="1"/>
  <c r="Y943" i="30" s="1"/>
  <c r="AC943" i="30" s="1"/>
  <c r="AQ943" i="30" s="1"/>
  <c r="AO969" i="30"/>
  <c r="AG969" i="30"/>
  <c r="AH969" i="30" s="1"/>
  <c r="AI969" i="30" s="1"/>
  <c r="AN969" i="30"/>
  <c r="AJ969" i="30"/>
  <c r="AK969" i="30" s="1"/>
  <c r="AB969" i="30"/>
  <c r="AR969" i="30"/>
  <c r="AM969" i="30"/>
  <c r="AL969" i="30"/>
  <c r="H986" i="30"/>
  <c r="F986" i="30"/>
  <c r="E986" i="30"/>
  <c r="G986" i="30" s="1"/>
  <c r="Y986" i="30" s="1"/>
  <c r="AC986" i="30" s="1"/>
  <c r="H1005" i="30"/>
  <c r="F1005" i="30"/>
  <c r="E1005" i="30"/>
  <c r="G1005" i="30" s="1"/>
  <c r="Y1005" i="30" s="1"/>
  <c r="AC1005" i="30" s="1"/>
  <c r="AO1119" i="30"/>
  <c r="AG1119" i="30"/>
  <c r="AN1119" i="30"/>
  <c r="AJ1119" i="30"/>
  <c r="AK1119" i="30" s="1"/>
  <c r="AB1119" i="30"/>
  <c r="AR1119" i="30"/>
  <c r="AM1119" i="30"/>
  <c r="AP1122" i="30"/>
  <c r="AL1122" i="30"/>
  <c r="Z1122" i="30"/>
  <c r="AO1122" i="30"/>
  <c r="AG1122" i="30"/>
  <c r="AN1122" i="30"/>
  <c r="AJ1122" i="30"/>
  <c r="AK1122" i="30" s="1"/>
  <c r="AB1122" i="30"/>
  <c r="AM1243" i="30"/>
  <c r="Z1243" i="30"/>
  <c r="AJ1243" i="30"/>
  <c r="AK1243" i="30" s="1"/>
  <c r="AR1243" i="30"/>
  <c r="AB1243" i="30"/>
  <c r="AL1243" i="30"/>
  <c r="E815" i="30"/>
  <c r="E823" i="30"/>
  <c r="AR847" i="30"/>
  <c r="AR849" i="30"/>
  <c r="Z850" i="30"/>
  <c r="AP850" i="30"/>
  <c r="Z969" i="30"/>
  <c r="AP969" i="30"/>
  <c r="AP1118" i="30"/>
  <c r="AL1118" i="30"/>
  <c r="Z1118" i="30"/>
  <c r="AO1118" i="30"/>
  <c r="AG1118" i="30"/>
  <c r="AN1118" i="30"/>
  <c r="AJ1118" i="30"/>
  <c r="AK1118" i="30" s="1"/>
  <c r="AB1118" i="30"/>
  <c r="AM1122" i="30"/>
  <c r="Z1127" i="30"/>
  <c r="AM1241" i="30"/>
  <c r="AL1241" i="30"/>
  <c r="Z1241" i="30"/>
  <c r="AG1241" i="30"/>
  <c r="AJ1241" i="30"/>
  <c r="AK1241" i="30" s="1"/>
  <c r="AB1241" i="30"/>
  <c r="E831" i="30"/>
  <c r="Z845" i="30"/>
  <c r="AN845" i="30"/>
  <c r="E847" i="30"/>
  <c r="AB847" i="30"/>
  <c r="AJ847" i="30"/>
  <c r="AK847" i="30" s="1"/>
  <c r="AB849" i="30"/>
  <c r="AJ849" i="30"/>
  <c r="AK849" i="30" s="1"/>
  <c r="AO852" i="30"/>
  <c r="AG852" i="30"/>
  <c r="AH852" i="30" s="1"/>
  <c r="AI852" i="30" s="1"/>
  <c r="AT852" i="30" s="1"/>
  <c r="AN852" i="30"/>
  <c r="AJ852" i="30"/>
  <c r="AK852" i="30" s="1"/>
  <c r="AB852" i="30"/>
  <c r="AR852" i="30"/>
  <c r="AM852" i="30"/>
  <c r="AL852" i="30"/>
  <c r="AP853" i="30"/>
  <c r="AL853" i="30"/>
  <c r="Z853" i="30"/>
  <c r="AO853" i="30"/>
  <c r="AG853" i="30"/>
  <c r="AH853" i="30" s="1"/>
  <c r="AI853" i="30" s="1"/>
  <c r="AT853" i="30" s="1"/>
  <c r="AN853" i="30"/>
  <c r="AJ853" i="30"/>
  <c r="AK853" i="30" s="1"/>
  <c r="AB853" i="30"/>
  <c r="AM853" i="30"/>
  <c r="AN854" i="30"/>
  <c r="AJ854" i="30"/>
  <c r="AK854" i="30" s="1"/>
  <c r="AB854" i="30"/>
  <c r="AR854" i="30"/>
  <c r="AM854" i="30"/>
  <c r="AP854" i="30"/>
  <c r="AL854" i="30"/>
  <c r="Z854" i="30"/>
  <c r="AP860" i="30"/>
  <c r="AL860" i="30"/>
  <c r="Z860" i="30"/>
  <c r="AO860" i="30"/>
  <c r="AG860" i="30"/>
  <c r="AH860" i="30" s="1"/>
  <c r="AI860" i="30" s="1"/>
  <c r="AT860" i="30" s="1"/>
  <c r="AN860" i="30"/>
  <c r="AJ860" i="30"/>
  <c r="AK860" i="30" s="1"/>
  <c r="AB860" i="30"/>
  <c r="AM860" i="30"/>
  <c r="AN861" i="30"/>
  <c r="AJ861" i="30"/>
  <c r="AK861" i="30" s="1"/>
  <c r="AB861" i="30"/>
  <c r="AR861" i="30"/>
  <c r="AM861" i="30"/>
  <c r="AP861" i="30"/>
  <c r="AL861" i="30"/>
  <c r="Z861" i="30"/>
  <c r="F1014" i="30"/>
  <c r="H1014" i="30"/>
  <c r="AL1119" i="30"/>
  <c r="AR1122" i="30"/>
  <c r="AR1125" i="30"/>
  <c r="AM1125" i="30"/>
  <c r="AP1125" i="30"/>
  <c r="AL1125" i="30"/>
  <c r="Z1125" i="30"/>
  <c r="AO1125" i="30"/>
  <c r="AG1125" i="30"/>
  <c r="AJ1125" i="30"/>
  <c r="AK1125" i="30" s="1"/>
  <c r="AN1127" i="30"/>
  <c r="AP1127" i="30"/>
  <c r="AG1127" i="30"/>
  <c r="AO1127" i="30"/>
  <c r="AJ1127" i="30"/>
  <c r="AK1127" i="30" s="1"/>
  <c r="AB1127" i="30"/>
  <c r="AM1127" i="30"/>
  <c r="AN1128" i="30"/>
  <c r="AJ1128" i="30"/>
  <c r="AK1128" i="30" s="1"/>
  <c r="AB1128" i="30"/>
  <c r="AR1128" i="30"/>
  <c r="AM1128" i="30"/>
  <c r="AP1128" i="30"/>
  <c r="Z1128" i="30"/>
  <c r="AO1128" i="30"/>
  <c r="AG1128" i="30"/>
  <c r="AL1128" i="30"/>
  <c r="AN1187" i="30"/>
  <c r="AJ1187" i="30"/>
  <c r="AK1187" i="30" s="1"/>
  <c r="AB1187" i="30"/>
  <c r="AR1187" i="30"/>
  <c r="AM1187" i="30"/>
  <c r="AP1187" i="30"/>
  <c r="AL1187" i="30"/>
  <c r="Z1187" i="30"/>
  <c r="AO1187" i="30"/>
  <c r="AM1238" i="30"/>
  <c r="AL1238" i="30"/>
  <c r="Z1238" i="30"/>
  <c r="AG1238" i="30"/>
  <c r="AB1238" i="30"/>
  <c r="AR1238" i="30"/>
  <c r="AR1241" i="30"/>
  <c r="E979" i="30"/>
  <c r="G979" i="30" s="1"/>
  <c r="Y979" i="30" s="1"/>
  <c r="AC979" i="30" s="1"/>
  <c r="AQ979" i="30" s="1"/>
  <c r="AL1186" i="30"/>
  <c r="F1206" i="30"/>
  <c r="H1206" i="30"/>
  <c r="E1206" i="30"/>
  <c r="G1206" i="30" s="1"/>
  <c r="Y1206" i="30" s="1"/>
  <c r="AC1206" i="30" s="1"/>
  <c r="AR1206" i="30" s="1"/>
  <c r="AL1242" i="30"/>
  <c r="AG1242" i="30"/>
  <c r="AJ1242" i="30"/>
  <c r="AK1242" i="30" s="1"/>
  <c r="AB1242" i="30"/>
  <c r="AR1242" i="30"/>
  <c r="AL1244" i="30"/>
  <c r="Z1244" i="30"/>
  <c r="AJ1244" i="30"/>
  <c r="AK1244" i="30" s="1"/>
  <c r="AR1244" i="30"/>
  <c r="AG1244" i="30"/>
  <c r="AB1244" i="30"/>
  <c r="AR1245" i="30"/>
  <c r="AJ1245" i="30"/>
  <c r="AK1245" i="30" s="1"/>
  <c r="AB1245" i="30"/>
  <c r="AM1245" i="30"/>
  <c r="Z1245" i="30"/>
  <c r="AG1245" i="30"/>
  <c r="AL1245" i="30"/>
  <c r="AP1266" i="30"/>
  <c r="AL1266" i="30"/>
  <c r="AO1266" i="30"/>
  <c r="AG1266" i="30"/>
  <c r="AH1266" i="30" s="1"/>
  <c r="AI1266" i="30" s="1"/>
  <c r="AR1266" i="30"/>
  <c r="AN1266" i="30"/>
  <c r="Z1266" i="30"/>
  <c r="AJ1266" i="30"/>
  <c r="AK1266" i="30" s="1"/>
  <c r="AB1266" i="30"/>
  <c r="H857" i="30"/>
  <c r="F859" i="30"/>
  <c r="E936" i="30"/>
  <c r="G936" i="30" s="1"/>
  <c r="Y936" i="30" s="1"/>
  <c r="AC936" i="30" s="1"/>
  <c r="E945" i="30"/>
  <c r="G945" i="30" s="1"/>
  <c r="Y945" i="30" s="1"/>
  <c r="AC945" i="30" s="1"/>
  <c r="E973" i="30"/>
  <c r="G973" i="30" s="1"/>
  <c r="Y973" i="30" s="1"/>
  <c r="AC973" i="30" s="1"/>
  <c r="H979" i="30"/>
  <c r="E991" i="30"/>
  <c r="G991" i="30" s="1"/>
  <c r="Y991" i="30" s="1"/>
  <c r="AC991" i="30" s="1"/>
  <c r="F1166" i="30"/>
  <c r="H1166" i="30"/>
  <c r="E1166" i="30"/>
  <c r="G1166" i="30" s="1"/>
  <c r="Y1166" i="30" s="1"/>
  <c r="AC1166" i="30" s="1"/>
  <c r="AG1166" i="30" s="1"/>
  <c r="Z1186" i="30"/>
  <c r="AG1239" i="30"/>
  <c r="AR1239" i="30"/>
  <c r="AJ1239" i="30"/>
  <c r="AK1239" i="30" s="1"/>
  <c r="AB1239" i="30"/>
  <c r="AM1239" i="30"/>
  <c r="AR1240" i="30"/>
  <c r="AJ1240" i="30"/>
  <c r="AK1240" i="30" s="1"/>
  <c r="AB1240" i="30"/>
  <c r="AM1240" i="30"/>
  <c r="AL1240" i="30"/>
  <c r="Z1240" i="30"/>
  <c r="AM1246" i="30"/>
  <c r="AL1246" i="30"/>
  <c r="Z1246" i="30"/>
  <c r="AJ1246" i="30"/>
  <c r="AK1246" i="30" s="1"/>
  <c r="AB1246" i="30"/>
  <c r="AG1246" i="30"/>
  <c r="AR1246" i="30"/>
  <c r="AR1258" i="30"/>
  <c r="AL1258" i="30"/>
  <c r="AR1269" i="30"/>
  <c r="AM1269" i="30"/>
  <c r="AP1269" i="30"/>
  <c r="AL1269" i="30"/>
  <c r="Z1269" i="30"/>
  <c r="AJ1269" i="30"/>
  <c r="AK1269" i="30" s="1"/>
  <c r="AB1269" i="30"/>
  <c r="AN1269" i="30"/>
  <c r="AG1269" i="30"/>
  <c r="AH1269" i="30" s="1"/>
  <c r="AI1269" i="30" s="1"/>
  <c r="AO1186" i="30"/>
  <c r="AG1186" i="30"/>
  <c r="AN1186" i="30"/>
  <c r="AJ1186" i="30"/>
  <c r="AK1186" i="30" s="1"/>
  <c r="AB1186" i="30"/>
  <c r="AR1186" i="30"/>
  <c r="AM1186" i="30"/>
  <c r="F1204" i="30"/>
  <c r="H1204" i="30"/>
  <c r="AG1240" i="30"/>
  <c r="AM1249" i="30"/>
  <c r="AL1249" i="30"/>
  <c r="Z1249" i="30"/>
  <c r="AR1249" i="30"/>
  <c r="AJ1249" i="30"/>
  <c r="AK1249" i="30" s="1"/>
  <c r="AB1249" i="30"/>
  <c r="AG1251" i="30"/>
  <c r="AR1251" i="30"/>
  <c r="AJ1251" i="30"/>
  <c r="AK1251" i="30" s="1"/>
  <c r="AB1251" i="30"/>
  <c r="Z1251" i="30"/>
  <c r="AM1251" i="30"/>
  <c r="AR1252" i="30"/>
  <c r="AJ1252" i="30"/>
  <c r="AK1252" i="30" s="1"/>
  <c r="AB1252" i="30"/>
  <c r="AM1252" i="30"/>
  <c r="Z1252" i="30"/>
  <c r="AG1252" i="30"/>
  <c r="AO1269" i="30"/>
  <c r="AL1247" i="30"/>
  <c r="Z1247" i="30"/>
  <c r="AG1247" i="30"/>
  <c r="AR1247" i="30"/>
  <c r="AB1250" i="30"/>
  <c r="AJ1250" i="30"/>
  <c r="AK1250" i="30" s="1"/>
  <c r="AO1264" i="30"/>
  <c r="AG1264" i="30"/>
  <c r="AH1264" i="30" s="1"/>
  <c r="AI1264" i="30" s="1"/>
  <c r="AN1264" i="30"/>
  <c r="AJ1264" i="30"/>
  <c r="AK1264" i="30" s="1"/>
  <c r="AB1264" i="30"/>
  <c r="AM1264" i="30"/>
  <c r="AG1265" i="30"/>
  <c r="AH1265" i="30" s="1"/>
  <c r="AI1265" i="30" s="1"/>
  <c r="AR1271" i="30"/>
  <c r="AM1271" i="30"/>
  <c r="AP1271" i="30"/>
  <c r="AL1271" i="30"/>
  <c r="Z1271" i="30"/>
  <c r="AN1271" i="30"/>
  <c r="AO1271" i="30"/>
  <c r="F1301" i="30"/>
  <c r="E1301" i="30"/>
  <c r="G1301" i="30" s="1"/>
  <c r="Y1301" i="30" s="1"/>
  <c r="AC1301" i="30" s="1"/>
  <c r="AR1346" i="30"/>
  <c r="AM1346" i="30"/>
  <c r="AP1346" i="30"/>
  <c r="AL1346" i="30"/>
  <c r="Z1346" i="30"/>
  <c r="AO1346" i="30"/>
  <c r="AG1346" i="30"/>
  <c r="AH1346" i="30" s="1"/>
  <c r="AI1346" i="30" s="1"/>
  <c r="AJ1346" i="30"/>
  <c r="AK1346" i="30" s="1"/>
  <c r="AB1346" i="30"/>
  <c r="H1184" i="30"/>
  <c r="AG1248" i="30"/>
  <c r="AR1248" i="30"/>
  <c r="AJ1248" i="30"/>
  <c r="AK1248" i="30" s="1"/>
  <c r="AB1248" i="30"/>
  <c r="AL1248" i="30"/>
  <c r="AN392" i="30"/>
  <c r="AJ392" i="30"/>
  <c r="AK392" i="30" s="1"/>
  <c r="AB392" i="30"/>
  <c r="AR392" i="30"/>
  <c r="AM392" i="30"/>
  <c r="AP392" i="30"/>
  <c r="AL392" i="30"/>
  <c r="Z392" i="30"/>
  <c r="AO392" i="30"/>
  <c r="AG392" i="30"/>
  <c r="AH392" i="30" s="1"/>
  <c r="AI392" i="30" s="1"/>
  <c r="AN1347" i="30"/>
  <c r="AJ1347" i="30"/>
  <c r="AK1347" i="30" s="1"/>
  <c r="AB1347" i="30"/>
  <c r="AR1347" i="30"/>
  <c r="AM1347" i="30"/>
  <c r="AP1347" i="30"/>
  <c r="AL1347" i="30"/>
  <c r="Z1347" i="30"/>
  <c r="AG1347" i="30"/>
  <c r="AH1347" i="30" s="1"/>
  <c r="AI1347" i="30" s="1"/>
  <c r="E1168" i="30"/>
  <c r="G1168" i="30" s="1"/>
  <c r="Y1168" i="30" s="1"/>
  <c r="AC1168" i="30" s="1"/>
  <c r="AN1168" i="30" s="1"/>
  <c r="E1170" i="30"/>
  <c r="G1170" i="30" s="1"/>
  <c r="Y1170" i="30" s="1"/>
  <c r="AC1170" i="30" s="1"/>
  <c r="AL1170" i="30" s="1"/>
  <c r="E1176" i="30"/>
  <c r="G1176" i="30" s="1"/>
  <c r="Y1176" i="30" s="1"/>
  <c r="AC1176" i="30" s="1"/>
  <c r="AO1176" i="30" s="1"/>
  <c r="F1179" i="30"/>
  <c r="F1180" i="30"/>
  <c r="AM1248" i="30"/>
  <c r="AL1250" i="30"/>
  <c r="Z1250" i="30"/>
  <c r="AG1250" i="30"/>
  <c r="AR1250" i="30"/>
  <c r="AN1265" i="30"/>
  <c r="AO1265" i="30"/>
  <c r="AJ1265" i="30"/>
  <c r="AK1265" i="30" s="1"/>
  <c r="AB1265" i="30"/>
  <c r="AM1265" i="30"/>
  <c r="H1266" i="30"/>
  <c r="F1266" i="30"/>
  <c r="E1266" i="30"/>
  <c r="AN1268" i="30"/>
  <c r="AJ1268" i="30"/>
  <c r="AK1268" i="30" s="1"/>
  <c r="AB1268" i="30"/>
  <c r="AR1268" i="30"/>
  <c r="AM1268" i="30"/>
  <c r="AP1268" i="30"/>
  <c r="Z1268" i="30"/>
  <c r="AO1268" i="30"/>
  <c r="AG1268" i="30"/>
  <c r="AH1268" i="30" s="1"/>
  <c r="AI1268" i="30" s="1"/>
  <c r="AN1270" i="30"/>
  <c r="AJ1270" i="30"/>
  <c r="AK1270" i="30" s="1"/>
  <c r="AB1270" i="30"/>
  <c r="AR1270" i="30"/>
  <c r="AM1270" i="30"/>
  <c r="AP1270" i="30"/>
  <c r="Z1270" i="30"/>
  <c r="AO1270" i="30"/>
  <c r="AG1271" i="30"/>
  <c r="AH1271" i="30" s="1"/>
  <c r="AI1271" i="30" s="1"/>
  <c r="AN1344" i="30"/>
  <c r="AJ1344" i="30"/>
  <c r="AK1344" i="30" s="1"/>
  <c r="AB1344" i="30"/>
  <c r="AR1344" i="30"/>
  <c r="AM1344" i="30"/>
  <c r="AP1344" i="30"/>
  <c r="AL1344" i="30"/>
  <c r="Z1344" i="30"/>
  <c r="AG1344" i="30"/>
  <c r="AH1344" i="30" s="1"/>
  <c r="AI1344" i="30" s="1"/>
  <c r="AO1344" i="30"/>
  <c r="AO1347" i="30"/>
  <c r="H1323" i="30"/>
  <c r="F1323" i="30"/>
  <c r="E1323" i="30"/>
  <c r="G1323" i="30" s="1"/>
  <c r="Y1323" i="30" s="1"/>
  <c r="AC1323" i="30" s="1"/>
  <c r="AO1267" i="30"/>
  <c r="AG1267" i="30"/>
  <c r="AH1267" i="30" s="1"/>
  <c r="AI1267" i="30" s="1"/>
  <c r="AN1267" i="30"/>
  <c r="AJ1267" i="30"/>
  <c r="AK1267" i="30" s="1"/>
  <c r="AB1267" i="30"/>
  <c r="AM1267" i="30"/>
  <c r="AO1343" i="30"/>
  <c r="AG1343" i="30"/>
  <c r="AH1343" i="30" s="1"/>
  <c r="AI1343" i="30" s="1"/>
  <c r="AN1343" i="30"/>
  <c r="AJ1343" i="30"/>
  <c r="AK1343" i="30" s="1"/>
  <c r="AB1343" i="30"/>
  <c r="AR1343" i="30"/>
  <c r="AM1343" i="30"/>
  <c r="AL1343" i="30"/>
  <c r="Z1267" i="30"/>
  <c r="AP1267" i="30"/>
  <c r="F1282" i="30"/>
  <c r="H1282" i="30"/>
  <c r="E1282" i="30"/>
  <c r="G1282" i="30" s="1"/>
  <c r="Y1282" i="30" s="1"/>
  <c r="AC1282" i="30" s="1"/>
  <c r="F1333" i="30"/>
  <c r="H1333" i="30"/>
  <c r="AR1337" i="30"/>
  <c r="AM1337" i="30"/>
  <c r="AP1337" i="30"/>
  <c r="AL1337" i="30"/>
  <c r="Z1337" i="30"/>
  <c r="AO1337" i="30"/>
  <c r="AG1337" i="30"/>
  <c r="AH1337" i="30" s="1"/>
  <c r="AI1337" i="30" s="1"/>
  <c r="AN1337" i="30"/>
  <c r="AN1345" i="30"/>
  <c r="AJ1345" i="30"/>
  <c r="AK1345" i="30" s="1"/>
  <c r="AB1345" i="30"/>
  <c r="AR1345" i="30"/>
  <c r="AM1345" i="30"/>
  <c r="AP1345" i="30"/>
  <c r="AL1345" i="30"/>
  <c r="Z1345" i="30"/>
  <c r="AP323" i="30"/>
  <c r="AL323" i="30"/>
  <c r="Z323" i="30"/>
  <c r="AO323" i="30"/>
  <c r="AG323" i="30"/>
  <c r="AH323" i="30" s="1"/>
  <c r="AI323" i="30" s="1"/>
  <c r="AN323" i="30"/>
  <c r="AJ323" i="30"/>
  <c r="AK323" i="30" s="1"/>
  <c r="AB323" i="30"/>
  <c r="AM323" i="30"/>
  <c r="AP1348" i="30"/>
  <c r="AL1348" i="30"/>
  <c r="Z1348" i="30"/>
  <c r="AO1348" i="30"/>
  <c r="AG1348" i="30"/>
  <c r="AH1348" i="30" s="1"/>
  <c r="AI1348" i="30" s="1"/>
  <c r="AN1348" i="30"/>
  <c r="AJ1348" i="30"/>
  <c r="AK1348" i="30" s="1"/>
  <c r="AB1348" i="30"/>
  <c r="AM1348" i="30"/>
  <c r="F1270" i="30"/>
  <c r="E1324" i="30"/>
  <c r="G1324" i="30" s="1"/>
  <c r="Y1324" i="30" s="1"/>
  <c r="AC1324" i="30" s="1"/>
  <c r="AQ1324" i="30" s="1"/>
  <c r="E1290" i="30"/>
  <c r="G1290" i="30" s="1"/>
  <c r="Y1290" i="30" s="1"/>
  <c r="AC1290" i="30" s="1"/>
  <c r="H1347" i="30"/>
  <c r="F472" i="30"/>
  <c r="E472" i="30"/>
  <c r="AP980" i="30"/>
  <c r="AL980" i="30"/>
  <c r="Z980" i="30"/>
  <c r="AN980" i="30"/>
  <c r="AM980" i="30"/>
  <c r="AG980" i="30"/>
  <c r="AH980" i="30" s="1"/>
  <c r="AI980" i="30" s="1"/>
  <c r="AB980" i="30"/>
  <c r="AR980" i="30"/>
  <c r="AO980" i="30"/>
  <c r="AJ980" i="30"/>
  <c r="AK980" i="30" s="1"/>
  <c r="AP981" i="30"/>
  <c r="AL981" i="30"/>
  <c r="Z981" i="30"/>
  <c r="AO981" i="30"/>
  <c r="AJ981" i="30"/>
  <c r="AK981" i="30" s="1"/>
  <c r="AN981" i="30"/>
  <c r="AM981" i="30"/>
  <c r="AG981" i="30"/>
  <c r="AH981" i="30" s="1"/>
  <c r="AI981" i="30" s="1"/>
  <c r="AB981" i="30"/>
  <c r="AR981" i="30"/>
  <c r="E10" i="30"/>
  <c r="G10" i="30" s="1"/>
  <c r="Y10" i="30" s="1"/>
  <c r="AC10" i="30" s="1"/>
  <c r="AP10" i="30" s="1"/>
  <c r="H109" i="30"/>
  <c r="H472" i="30"/>
  <c r="H496" i="30"/>
  <c r="E496" i="30"/>
  <c r="F496" i="30"/>
  <c r="F532" i="30"/>
  <c r="H532" i="30"/>
  <c r="H535" i="30"/>
  <c r="F741" i="30"/>
  <c r="O851" i="30"/>
  <c r="F851" i="30" s="1"/>
  <c r="AP983" i="30"/>
  <c r="AL983" i="30"/>
  <c r="Z983" i="30"/>
  <c r="AM983" i="30"/>
  <c r="AG983" i="30"/>
  <c r="AH983" i="30" s="1"/>
  <c r="AI983" i="30" s="1"/>
  <c r="AB983" i="30"/>
  <c r="AR983" i="30"/>
  <c r="AO983" i="30"/>
  <c r="AJ983" i="30"/>
  <c r="AK983" i="30" s="1"/>
  <c r="AN983" i="30"/>
  <c r="AP1171" i="30"/>
  <c r="AL1171" i="30"/>
  <c r="Z1171" i="30"/>
  <c r="AN1171" i="30"/>
  <c r="AM1171" i="30"/>
  <c r="AG1171" i="30"/>
  <c r="AB1171" i="30"/>
  <c r="AR1171" i="30"/>
  <c r="AJ1171" i="30"/>
  <c r="AK1171" i="30" s="1"/>
  <c r="AO1171" i="30"/>
  <c r="AP982" i="30"/>
  <c r="AL982" i="30"/>
  <c r="Z982" i="30"/>
  <c r="AR982" i="30"/>
  <c r="AO982" i="30"/>
  <c r="AJ982" i="30"/>
  <c r="AK982" i="30" s="1"/>
  <c r="AN982" i="30"/>
  <c r="AM982" i="30"/>
  <c r="AG982" i="30"/>
  <c r="AH982" i="30" s="1"/>
  <c r="AI982" i="30" s="1"/>
  <c r="AB982" i="30"/>
  <c r="AP984" i="30"/>
  <c r="AL984" i="30"/>
  <c r="Z984" i="30"/>
  <c r="AN984" i="30"/>
  <c r="AM984" i="30"/>
  <c r="AG984" i="30"/>
  <c r="AH984" i="30" s="1"/>
  <c r="AI984" i="30" s="1"/>
  <c r="AB984" i="30"/>
  <c r="AR984" i="30"/>
  <c r="AO984" i="30"/>
  <c r="AJ984" i="30"/>
  <c r="AK984" i="30" s="1"/>
  <c r="AP985" i="30"/>
  <c r="AL985" i="30"/>
  <c r="Z985" i="30"/>
  <c r="AO985" i="30"/>
  <c r="AJ985" i="30"/>
  <c r="AK985" i="30" s="1"/>
  <c r="AN985" i="30"/>
  <c r="AM985" i="30"/>
  <c r="AG985" i="30"/>
  <c r="AH985" i="30" s="1"/>
  <c r="AI985" i="30" s="1"/>
  <c r="AB985" i="30"/>
  <c r="AR985" i="30"/>
  <c r="F75" i="30"/>
  <c r="F79" i="30"/>
  <c r="F97" i="30"/>
  <c r="H482" i="30"/>
  <c r="E482" i="30"/>
  <c r="H522" i="30"/>
  <c r="E526" i="30"/>
  <c r="H448" i="30"/>
  <c r="F482" i="30"/>
  <c r="E488" i="30"/>
  <c r="F531" i="30"/>
  <c r="H531" i="30"/>
  <c r="F761" i="30"/>
  <c r="H761" i="30"/>
  <c r="F801" i="30"/>
  <c r="F802" i="30"/>
  <c r="E937" i="30"/>
  <c r="G937" i="30" s="1"/>
  <c r="Y937" i="30" s="1"/>
  <c r="AC937" i="30" s="1"/>
  <c r="H940" i="30"/>
  <c r="F960" i="30"/>
  <c r="F976" i="30"/>
  <c r="F989" i="30"/>
  <c r="F1135" i="30"/>
  <c r="H1135" i="30"/>
  <c r="E1135" i="30"/>
  <c r="G1135" i="30" s="1"/>
  <c r="Y1135" i="30" s="1"/>
  <c r="AC1135" i="30" s="1"/>
  <c r="AO1135" i="30" s="1"/>
  <c r="H1191" i="30"/>
  <c r="E1191" i="30"/>
  <c r="G1191" i="30" s="1"/>
  <c r="Y1191" i="30" s="1"/>
  <c r="AC1191" i="30" s="1"/>
  <c r="AJ1191" i="30" s="1"/>
  <c r="AK1191" i="30" s="1"/>
  <c r="F1191" i="30"/>
  <c r="H1219" i="30"/>
  <c r="F1219" i="30"/>
  <c r="H1271" i="30"/>
  <c r="F1271" i="30"/>
  <c r="E1271" i="30"/>
  <c r="E741" i="30"/>
  <c r="H741" i="30"/>
  <c r="E835" i="30"/>
  <c r="E975" i="30"/>
  <c r="G975" i="30" s="1"/>
  <c r="Y975" i="30" s="1"/>
  <c r="AC975" i="30" s="1"/>
  <c r="F1008" i="30"/>
  <c r="H1008" i="30"/>
  <c r="H1011" i="30"/>
  <c r="E1011" i="30"/>
  <c r="G1011" i="30" s="1"/>
  <c r="Y1011" i="30" s="1"/>
  <c r="AC1011" i="30" s="1"/>
  <c r="F1013" i="30"/>
  <c r="H1013" i="30"/>
  <c r="H1015" i="30"/>
  <c r="F1015" i="30"/>
  <c r="F1133" i="30"/>
  <c r="E1133" i="30"/>
  <c r="G1133" i="30" s="1"/>
  <c r="Y1133" i="30" s="1"/>
  <c r="AC1133" i="30" s="1"/>
  <c r="AN1133" i="30" s="1"/>
  <c r="H1146" i="30"/>
  <c r="E1146" i="30"/>
  <c r="G1146" i="30" s="1"/>
  <c r="Y1146" i="30" s="1"/>
  <c r="AC1146" i="30" s="1"/>
  <c r="AL1146" i="30" s="1"/>
  <c r="F1148" i="30"/>
  <c r="H1148" i="30"/>
  <c r="H1150" i="30"/>
  <c r="F1150" i="30"/>
  <c r="H1175" i="30"/>
  <c r="F1175" i="30"/>
  <c r="E1175" i="30"/>
  <c r="G1175" i="30" s="1"/>
  <c r="Y1175" i="30" s="1"/>
  <c r="AC1175" i="30" s="1"/>
  <c r="AL1175" i="30" s="1"/>
  <c r="AR1178" i="30"/>
  <c r="AM1178" i="30"/>
  <c r="AN1178" i="30"/>
  <c r="AL1178" i="30"/>
  <c r="AG1178" i="30"/>
  <c r="AB1178" i="30"/>
  <c r="AP1178" i="30"/>
  <c r="Z1178" i="30"/>
  <c r="F1196" i="30"/>
  <c r="H1196" i="30"/>
  <c r="E1196" i="30"/>
  <c r="G1196" i="30" s="1"/>
  <c r="Y1196" i="30" s="1"/>
  <c r="AC1196" i="30" s="1"/>
  <c r="AM1229" i="30"/>
  <c r="AJ1229" i="30"/>
  <c r="AK1229" i="30" s="1"/>
  <c r="AR1229" i="30"/>
  <c r="AL1229" i="30"/>
  <c r="AG1229" i="30"/>
  <c r="AB1229" i="30"/>
  <c r="F963" i="30"/>
  <c r="E963" i="30"/>
  <c r="G963" i="30" s="1"/>
  <c r="Y963" i="30" s="1"/>
  <c r="AC963" i="30" s="1"/>
  <c r="H1009" i="30"/>
  <c r="F1009" i="30"/>
  <c r="F1016" i="30"/>
  <c r="E1016" i="30"/>
  <c r="G1016" i="30" s="1"/>
  <c r="Y1016" i="30" s="1"/>
  <c r="AC1016" i="30" s="1"/>
  <c r="H1019" i="30"/>
  <c r="E1019" i="30"/>
  <c r="G1019" i="30" s="1"/>
  <c r="Y1019" i="30" s="1"/>
  <c r="AC1019" i="30" s="1"/>
  <c r="H1209" i="30"/>
  <c r="F1209" i="30"/>
  <c r="F1212" i="30"/>
  <c r="H1212" i="30"/>
  <c r="E1212" i="30"/>
  <c r="G1212" i="30" s="1"/>
  <c r="Y1212" i="30" s="1"/>
  <c r="AC1212" i="30" s="1"/>
  <c r="AB1212" i="30" s="1"/>
  <c r="AP1214" i="30"/>
  <c r="AL1214" i="30"/>
  <c r="Z1214" i="30"/>
  <c r="AO1214" i="30"/>
  <c r="AJ1214" i="30"/>
  <c r="AK1214" i="30" s="1"/>
  <c r="AN1214" i="30"/>
  <c r="AM1214" i="30"/>
  <c r="AG1214" i="30"/>
  <c r="AB1214" i="30"/>
  <c r="F1237" i="30"/>
  <c r="H1237" i="30"/>
  <c r="E1237" i="30"/>
  <c r="G1237" i="30" s="1"/>
  <c r="Y1237" i="30" s="1"/>
  <c r="AC1237" i="30" s="1"/>
  <c r="Z1237" i="30" s="1"/>
  <c r="H1267" i="30"/>
  <c r="F1267" i="30"/>
  <c r="E1267" i="30"/>
  <c r="F787" i="30"/>
  <c r="H788" i="30"/>
  <c r="F788" i="30"/>
  <c r="H801" i="30"/>
  <c r="H804" i="30"/>
  <c r="F822" i="30"/>
  <c r="F943" i="30"/>
  <c r="E960" i="30"/>
  <c r="G960" i="30" s="1"/>
  <c r="Y960" i="30" s="1"/>
  <c r="AC960" i="30" s="1"/>
  <c r="AQ960" i="30" s="1"/>
  <c r="E976" i="30"/>
  <c r="G976" i="30" s="1"/>
  <c r="Y976" i="30" s="1"/>
  <c r="AC976" i="30" s="1"/>
  <c r="E989" i="30"/>
  <c r="G989" i="30" s="1"/>
  <c r="Y989" i="30" s="1"/>
  <c r="AC989" i="30" s="1"/>
  <c r="H1001" i="30"/>
  <c r="F1001" i="30"/>
  <c r="F1010" i="30"/>
  <c r="H1010" i="30"/>
  <c r="E1013" i="30"/>
  <c r="G1013" i="30" s="1"/>
  <c r="Y1013" i="30" s="1"/>
  <c r="AC1013" i="30" s="1"/>
  <c r="H1017" i="30"/>
  <c r="E1017" i="30"/>
  <c r="G1017" i="30" s="1"/>
  <c r="Y1017" i="30" s="1"/>
  <c r="AC1017" i="30" s="1"/>
  <c r="F1116" i="30"/>
  <c r="E1116" i="30"/>
  <c r="G1116" i="30" s="1"/>
  <c r="Y1116" i="30" s="1"/>
  <c r="AC1116" i="30" s="1"/>
  <c r="AR1116" i="30" s="1"/>
  <c r="F1145" i="30"/>
  <c r="H1145" i="30"/>
  <c r="E1147" i="30"/>
  <c r="G1147" i="30" s="1"/>
  <c r="Y1147" i="30" s="1"/>
  <c r="AC1147" i="30" s="1"/>
  <c r="AR1147" i="30" s="1"/>
  <c r="H1147" i="30"/>
  <c r="E1150" i="30"/>
  <c r="G1150" i="30" s="1"/>
  <c r="Y1150" i="30" s="1"/>
  <c r="AC1150" i="30" s="1"/>
  <c r="AJ1178" i="30"/>
  <c r="AK1178" i="30" s="1"/>
  <c r="H1207" i="30"/>
  <c r="F1207" i="30"/>
  <c r="AB1210" i="30"/>
  <c r="AM1210" i="30"/>
  <c r="AR1214" i="30"/>
  <c r="E1220" i="30"/>
  <c r="G1220" i="30" s="1"/>
  <c r="Y1220" i="30" s="1"/>
  <c r="AC1220" i="30" s="1"/>
  <c r="AM1220" i="30" s="1"/>
  <c r="H1220" i="30"/>
  <c r="H1155" i="30"/>
  <c r="F1162" i="30"/>
  <c r="E1162" i="30"/>
  <c r="G1162" i="30" s="1"/>
  <c r="Y1162" i="30" s="1"/>
  <c r="AC1162" i="30" s="1"/>
  <c r="AL1162" i="30" s="1"/>
  <c r="F1184" i="30"/>
  <c r="H1190" i="30"/>
  <c r="H1193" i="30"/>
  <c r="F1193" i="30"/>
  <c r="E1218" i="30"/>
  <c r="G1218" i="30" s="1"/>
  <c r="Y1218" i="30" s="1"/>
  <c r="AC1218" i="30" s="1"/>
  <c r="AG1218" i="30" s="1"/>
  <c r="E1219" i="30"/>
  <c r="G1219" i="30" s="1"/>
  <c r="Y1219" i="30" s="1"/>
  <c r="AC1219" i="30" s="1"/>
  <c r="AM1219" i="30" s="1"/>
  <c r="F1221" i="30"/>
  <c r="H1230" i="30"/>
  <c r="F1230" i="30"/>
  <c r="H1232" i="30"/>
  <c r="F1233" i="30"/>
  <c r="E1233" i="30"/>
  <c r="G1233" i="30" s="1"/>
  <c r="Y1233" i="30" s="1"/>
  <c r="AC1233" i="30" s="1"/>
  <c r="H1236" i="30"/>
  <c r="F1236" i="30"/>
  <c r="H1283" i="30"/>
  <c r="E1283" i="30"/>
  <c r="G1283" i="30" s="1"/>
  <c r="Y1283" i="30" s="1"/>
  <c r="AC1283" i="30" s="1"/>
  <c r="H1286" i="30"/>
  <c r="H1315" i="30"/>
  <c r="F1315" i="30"/>
  <c r="H1152" i="30"/>
  <c r="F1152" i="30"/>
  <c r="F1164" i="30"/>
  <c r="H1164" i="30"/>
  <c r="F1210" i="30"/>
  <c r="H1210" i="30"/>
  <c r="F1293" i="30"/>
  <c r="E1293" i="30"/>
  <c r="G1293" i="30" s="1"/>
  <c r="Y1293" i="30" s="1"/>
  <c r="AC1293" i="30" s="1"/>
  <c r="F1313" i="30"/>
  <c r="H1313" i="30"/>
  <c r="H489" i="30"/>
  <c r="H507" i="30"/>
  <c r="E802" i="30"/>
  <c r="G802" i="30" s="1"/>
  <c r="Y802" i="30" s="1"/>
  <c r="AC802" i="30" s="1"/>
  <c r="E1014" i="30"/>
  <c r="G1014" i="30" s="1"/>
  <c r="Y1014" i="30" s="1"/>
  <c r="AC1014" i="30" s="1"/>
  <c r="E1141" i="30"/>
  <c r="G1141" i="30" s="1"/>
  <c r="Y1141" i="30" s="1"/>
  <c r="AC1141" i="30" s="1"/>
  <c r="E1156" i="30"/>
  <c r="G1156" i="30" s="1"/>
  <c r="Y1156" i="30" s="1"/>
  <c r="AC1156" i="30" s="1"/>
  <c r="AJ1156" i="30" s="1"/>
  <c r="AK1156" i="30" s="1"/>
  <c r="E1158" i="30"/>
  <c r="G1158" i="30" s="1"/>
  <c r="Y1158" i="30" s="1"/>
  <c r="AC1158" i="30" s="1"/>
  <c r="AG1158" i="30" s="1"/>
  <c r="F1160" i="30"/>
  <c r="F1163" i="30"/>
  <c r="E1163" i="30"/>
  <c r="G1163" i="30" s="1"/>
  <c r="Y1163" i="30" s="1"/>
  <c r="AC1163" i="30" s="1"/>
  <c r="AO1163" i="30" s="1"/>
  <c r="H1182" i="30"/>
  <c r="E1182" i="30"/>
  <c r="G1182" i="30" s="1"/>
  <c r="Y1182" i="30" s="1"/>
  <c r="AC1182" i="30" s="1"/>
  <c r="AL1182" i="30" s="1"/>
  <c r="F1192" i="30"/>
  <c r="E1192" i="30"/>
  <c r="G1192" i="30" s="1"/>
  <c r="Y1192" i="30" s="1"/>
  <c r="AC1192" i="30" s="1"/>
  <c r="AB1192" i="30" s="1"/>
  <c r="D1192" i="30" s="1"/>
  <c r="H1203" i="30"/>
  <c r="F1203" i="30"/>
  <c r="F1220" i="30"/>
  <c r="E1221" i="30"/>
  <c r="G1221" i="30" s="1"/>
  <c r="Y1221" i="30" s="1"/>
  <c r="AC1221" i="30" s="1"/>
  <c r="AR1221" i="30" s="1"/>
  <c r="E1232" i="30"/>
  <c r="G1232" i="30" s="1"/>
  <c r="Y1232" i="30" s="1"/>
  <c r="AC1232" i="30" s="1"/>
  <c r="Z1232" i="30" s="1"/>
  <c r="H1258" i="30"/>
  <c r="F1258" i="30"/>
  <c r="H1259" i="30"/>
  <c r="F1259" i="30"/>
  <c r="F1289" i="30"/>
  <c r="H1289" i="30"/>
  <c r="H1291" i="30"/>
  <c r="E1291" i="30"/>
  <c r="G1291" i="30" s="1"/>
  <c r="Y1291" i="30" s="1"/>
  <c r="AC1291" i="30" s="1"/>
  <c r="E1294" i="30"/>
  <c r="G1294" i="30" s="1"/>
  <c r="Y1294" i="30" s="1"/>
  <c r="AC1294" i="30" s="1"/>
  <c r="F1302" i="30"/>
  <c r="H1302" i="30"/>
  <c r="F1312" i="30"/>
  <c r="H1312" i="30"/>
  <c r="F1343" i="30"/>
  <c r="H1343" i="30"/>
  <c r="E1348" i="30"/>
  <c r="E1184" i="30"/>
  <c r="G1184" i="30" s="1"/>
  <c r="Y1184" i="30" s="1"/>
  <c r="AC1184" i="30" s="1"/>
  <c r="AM1184" i="30" s="1"/>
  <c r="E1217" i="30"/>
  <c r="G1217" i="30" s="1"/>
  <c r="Y1217" i="30" s="1"/>
  <c r="AC1217" i="30" s="1"/>
  <c r="E1226" i="30"/>
  <c r="G1226" i="30" s="1"/>
  <c r="Y1226" i="30" s="1"/>
  <c r="AC1226" i="30" s="1"/>
  <c r="AR1226" i="30" s="1"/>
  <c r="AP120" i="30"/>
  <c r="AL120" i="30"/>
  <c r="Z120" i="30"/>
  <c r="AR120" i="30"/>
  <c r="AO120" i="30"/>
  <c r="AG120" i="30"/>
  <c r="AH120" i="30" s="1"/>
  <c r="AI120" i="30" s="1"/>
  <c r="AT120" i="30" s="1"/>
  <c r="AM120" i="30"/>
  <c r="AN120" i="30"/>
  <c r="AJ120" i="30"/>
  <c r="AK120" i="30" s="1"/>
  <c r="AB120" i="30"/>
  <c r="H523" i="30"/>
  <c r="F523" i="30"/>
  <c r="O861" i="30"/>
  <c r="H861" i="30" s="1"/>
  <c r="F959" i="30"/>
  <c r="H959" i="30"/>
  <c r="E959" i="30"/>
  <c r="G959" i="30" s="1"/>
  <c r="Y959" i="30" s="1"/>
  <c r="AC959" i="30" s="1"/>
  <c r="AP1001" i="30"/>
  <c r="AG1001" i="30"/>
  <c r="AH1001" i="30" s="1"/>
  <c r="AI1001" i="30" s="1"/>
  <c r="AT1001" i="30" s="1"/>
  <c r="E8" i="30"/>
  <c r="G8" i="30" s="1"/>
  <c r="Y8" i="30" s="1"/>
  <c r="AC8" i="30" s="1"/>
  <c r="AP8" i="30" s="1"/>
  <c r="E9" i="30"/>
  <c r="G9" i="30" s="1"/>
  <c r="Y9" i="30" s="1"/>
  <c r="AC9" i="30" s="1"/>
  <c r="AO9" i="30" s="1"/>
  <c r="O60" i="30"/>
  <c r="E79" i="30"/>
  <c r="G79" i="30" s="1"/>
  <c r="Y79" i="30" s="1"/>
  <c r="AC79" i="30" s="1"/>
  <c r="AO79" i="30" s="1"/>
  <c r="H92" i="30"/>
  <c r="H99" i="30"/>
  <c r="E109" i="30"/>
  <c r="H115" i="30"/>
  <c r="H119" i="30"/>
  <c r="H362" i="30"/>
  <c r="H372" i="30"/>
  <c r="F382" i="30"/>
  <c r="H488" i="30"/>
  <c r="F495" i="30"/>
  <c r="E501" i="30"/>
  <c r="E505" i="30"/>
  <c r="O516" i="30"/>
  <c r="F516" i="30" s="1"/>
  <c r="F701" i="30"/>
  <c r="H806" i="30"/>
  <c r="F806" i="30"/>
  <c r="E806" i="30"/>
  <c r="H941" i="30"/>
  <c r="F941" i="30"/>
  <c r="H944" i="30"/>
  <c r="F944" i="30"/>
  <c r="F84" i="30"/>
  <c r="F489" i="30"/>
  <c r="O817" i="30"/>
  <c r="F817" i="30" s="1"/>
  <c r="H841" i="30"/>
  <c r="F841" i="30"/>
  <c r="H845" i="30"/>
  <c r="F845" i="30"/>
  <c r="H11" i="30"/>
  <c r="F59" i="30"/>
  <c r="O63" i="30"/>
  <c r="E63" i="30" s="1"/>
  <c r="F78" i="30"/>
  <c r="H96" i="30"/>
  <c r="E99" i="30"/>
  <c r="F109" i="30"/>
  <c r="E115" i="30"/>
  <c r="H117" i="30"/>
  <c r="H127" i="30"/>
  <c r="E448" i="30"/>
  <c r="F501" i="30"/>
  <c r="F505" i="30"/>
  <c r="E507" i="30"/>
  <c r="H521" i="30"/>
  <c r="F521" i="30"/>
  <c r="E523" i="30"/>
  <c r="F703" i="30"/>
  <c r="E703" i="30"/>
  <c r="H751" i="30"/>
  <c r="F751" i="30"/>
  <c r="E751" i="30"/>
  <c r="R780" i="30"/>
  <c r="Q780" i="30"/>
  <c r="F790" i="30"/>
  <c r="H790" i="30"/>
  <c r="H807" i="30"/>
  <c r="F807" i="30"/>
  <c r="E807" i="30"/>
  <c r="O813" i="30"/>
  <c r="E813" i="30" s="1"/>
  <c r="G813" i="30" s="1"/>
  <c r="Y813" i="30" s="1"/>
  <c r="AC813" i="30" s="1"/>
  <c r="H831" i="30"/>
  <c r="F831" i="30"/>
  <c r="H835" i="30"/>
  <c r="F835" i="30"/>
  <c r="H839" i="30"/>
  <c r="F839" i="30"/>
  <c r="E841" i="30"/>
  <c r="E845" i="30"/>
  <c r="H847" i="30"/>
  <c r="F847" i="30"/>
  <c r="E946" i="30"/>
  <c r="G946" i="30" s="1"/>
  <c r="Y946" i="30" s="1"/>
  <c r="AC946" i="30" s="1"/>
  <c r="H946" i="30"/>
  <c r="H961" i="30"/>
  <c r="E961" i="30"/>
  <c r="G961" i="30" s="1"/>
  <c r="Y961" i="30" s="1"/>
  <c r="AC961" i="30" s="1"/>
  <c r="H999" i="30"/>
  <c r="F999" i="30"/>
  <c r="E999" i="30"/>
  <c r="G999" i="30" s="1"/>
  <c r="Y999" i="30" s="1"/>
  <c r="AC999" i="30" s="1"/>
  <c r="H1003" i="30"/>
  <c r="F1003" i="30"/>
  <c r="E1003" i="30"/>
  <c r="G1003" i="30" s="1"/>
  <c r="Y1003" i="30" s="1"/>
  <c r="AC1003" i="30" s="1"/>
  <c r="H1007" i="30"/>
  <c r="F1007" i="30"/>
  <c r="E1007" i="30"/>
  <c r="G1007" i="30" s="1"/>
  <c r="Y1007" i="30" s="1"/>
  <c r="AC1007" i="30" s="1"/>
  <c r="O1113" i="30"/>
  <c r="F1174" i="30"/>
  <c r="H1174" i="30"/>
  <c r="E1174" i="30"/>
  <c r="G1174" i="30" s="1"/>
  <c r="Y1174" i="30" s="1"/>
  <c r="AC1174" i="30" s="1"/>
  <c r="AJ1174" i="30" s="1"/>
  <c r="AK1174" i="30" s="1"/>
  <c r="F1198" i="30"/>
  <c r="H1198" i="30"/>
  <c r="E1198" i="30"/>
  <c r="G1198" i="30" s="1"/>
  <c r="Y1198" i="30" s="1"/>
  <c r="AC1198" i="30" s="1"/>
  <c r="AO1198" i="30" s="1"/>
  <c r="H527" i="30"/>
  <c r="F527" i="30"/>
  <c r="E527" i="30"/>
  <c r="H805" i="30"/>
  <c r="F805" i="30"/>
  <c r="E805" i="30"/>
  <c r="H829" i="30"/>
  <c r="F829" i="30"/>
  <c r="H833" i="30"/>
  <c r="F833" i="30"/>
  <c r="H837" i="30"/>
  <c r="F837" i="30"/>
  <c r="H849" i="30"/>
  <c r="F849" i="30"/>
  <c r="F1139" i="30"/>
  <c r="H1139" i="30"/>
  <c r="E1139" i="30"/>
  <c r="G1139" i="30" s="1"/>
  <c r="Y1139" i="30" s="1"/>
  <c r="AC1139" i="30" s="1"/>
  <c r="AG1139" i="30" s="1"/>
  <c r="H1331" i="30"/>
  <c r="F1331" i="30"/>
  <c r="E1331" i="30"/>
  <c r="G1331" i="30" s="1"/>
  <c r="Y1331" i="30" s="1"/>
  <c r="AC1331" i="30" s="1"/>
  <c r="F8" i="30"/>
  <c r="F9" i="30"/>
  <c r="H10" i="30"/>
  <c r="E11" i="30"/>
  <c r="G11" i="30" s="1"/>
  <c r="Y11" i="30" s="1"/>
  <c r="AC11" i="30" s="1"/>
  <c r="AL11" i="30" s="1"/>
  <c r="E95" i="30"/>
  <c r="E97" i="30"/>
  <c r="H104" i="30"/>
  <c r="H107" i="30"/>
  <c r="F311" i="30"/>
  <c r="E499" i="30"/>
  <c r="E503" i="30"/>
  <c r="F507" i="30"/>
  <c r="F509" i="30"/>
  <c r="E509" i="30"/>
  <c r="F524" i="30"/>
  <c r="H524" i="30"/>
  <c r="Y542" i="30"/>
  <c r="H776" i="30"/>
  <c r="F776" i="30"/>
  <c r="E966" i="30"/>
  <c r="G966" i="30" s="1"/>
  <c r="Y966" i="30" s="1"/>
  <c r="AC966" i="30" s="1"/>
  <c r="F966" i="30"/>
  <c r="H972" i="30"/>
  <c r="F972" i="30"/>
  <c r="F978" i="30"/>
  <c r="H978" i="30"/>
  <c r="E978" i="30"/>
  <c r="G978" i="30" s="1"/>
  <c r="Y978" i="30" s="1"/>
  <c r="AC978" i="30" s="1"/>
  <c r="H990" i="30"/>
  <c r="F990" i="30"/>
  <c r="E990" i="30"/>
  <c r="G990" i="30" s="1"/>
  <c r="Y990" i="30" s="1"/>
  <c r="AC990" i="30" s="1"/>
  <c r="Z1001" i="30"/>
  <c r="F1020" i="30"/>
  <c r="H1020" i="30"/>
  <c r="AL1152" i="30"/>
  <c r="AG1152" i="30"/>
  <c r="F1161" i="30"/>
  <c r="H1161" i="30"/>
  <c r="E1161" i="30"/>
  <c r="G1161" i="30" s="1"/>
  <c r="Y1161" i="30" s="1"/>
  <c r="AC1161" i="30" s="1"/>
  <c r="F522" i="30"/>
  <c r="F1131" i="30"/>
  <c r="H1131" i="30"/>
  <c r="E1131" i="30"/>
  <c r="G1131" i="30" s="1"/>
  <c r="Y1131" i="30" s="1"/>
  <c r="AC1131" i="30" s="1"/>
  <c r="AG1131" i="30" s="1"/>
  <c r="F1153" i="30"/>
  <c r="H1153" i="30"/>
  <c r="E1153" i="30"/>
  <c r="G1153" i="30" s="1"/>
  <c r="Y1153" i="30" s="1"/>
  <c r="AC1153" i="30" s="1"/>
  <c r="Z1153" i="30" s="1"/>
  <c r="H1199" i="30"/>
  <c r="F1199" i="30"/>
  <c r="E1199" i="30"/>
  <c r="G1199" i="30" s="1"/>
  <c r="Y1199" i="30" s="1"/>
  <c r="AC1199" i="30" s="1"/>
  <c r="AJ1199" i="30" s="1"/>
  <c r="AK1199" i="30" s="1"/>
  <c r="F1261" i="30"/>
  <c r="H1261" i="30"/>
  <c r="E1261" i="30"/>
  <c r="G1261" i="30" s="1"/>
  <c r="Y1261" i="30" s="1"/>
  <c r="AC1261" i="30" s="1"/>
  <c r="H1325" i="30"/>
  <c r="F1325" i="30"/>
  <c r="E1325" i="30"/>
  <c r="G1325" i="30" s="1"/>
  <c r="Y1325" i="30" s="1"/>
  <c r="AC1325" i="30" s="1"/>
  <c r="F517" i="30"/>
  <c r="E521" i="30"/>
  <c r="F526" i="30"/>
  <c r="E531" i="30"/>
  <c r="E535" i="30"/>
  <c r="H550" i="30"/>
  <c r="E761" i="30"/>
  <c r="O795" i="30"/>
  <c r="H795" i="30" s="1"/>
  <c r="E801" i="30"/>
  <c r="E818" i="30"/>
  <c r="H823" i="30"/>
  <c r="Z857" i="30"/>
  <c r="E971" i="30"/>
  <c r="G971" i="30" s="1"/>
  <c r="Y971" i="30" s="1"/>
  <c r="AC971" i="30" s="1"/>
  <c r="F973" i="30"/>
  <c r="E974" i="30"/>
  <c r="G974" i="30" s="1"/>
  <c r="Y974" i="30" s="1"/>
  <c r="AC974" i="30" s="1"/>
  <c r="H975" i="30"/>
  <c r="E987" i="30"/>
  <c r="G987" i="30" s="1"/>
  <c r="Y987" i="30" s="1"/>
  <c r="AC987" i="30" s="1"/>
  <c r="F991" i="30"/>
  <c r="H1012" i="30"/>
  <c r="F1017" i="30"/>
  <c r="H1021" i="30"/>
  <c r="F1109" i="30"/>
  <c r="F1112" i="30"/>
  <c r="H1116" i="30"/>
  <c r="F1169" i="30"/>
  <c r="H1169" i="30"/>
  <c r="E1169" i="30"/>
  <c r="G1169" i="30" s="1"/>
  <c r="Y1169" i="30" s="1"/>
  <c r="AC1169" i="30" s="1"/>
  <c r="AO1169" i="30" s="1"/>
  <c r="F1200" i="30"/>
  <c r="H1200" i="30"/>
  <c r="E1200" i="30"/>
  <c r="G1200" i="30" s="1"/>
  <c r="Y1200" i="30" s="1"/>
  <c r="AC1200" i="30" s="1"/>
  <c r="AL1203" i="30"/>
  <c r="AG1203" i="30"/>
  <c r="H1205" i="30"/>
  <c r="F1205" i="30"/>
  <c r="E1205" i="30"/>
  <c r="G1205" i="30" s="1"/>
  <c r="Y1205" i="30" s="1"/>
  <c r="AC1205" i="30" s="1"/>
  <c r="AB1205" i="30" s="1"/>
  <c r="H1213" i="30"/>
  <c r="F1213" i="30"/>
  <c r="E1213" i="30"/>
  <c r="G1213" i="30" s="1"/>
  <c r="Y1213" i="30" s="1"/>
  <c r="AC1213" i="30" s="1"/>
  <c r="AR1213" i="30" s="1"/>
  <c r="H1224" i="30"/>
  <c r="F1224" i="30"/>
  <c r="AG1259" i="30"/>
  <c r="AH1259" i="30" s="1"/>
  <c r="AI1259" i="30" s="1"/>
  <c r="AL1259" i="30"/>
  <c r="F1285" i="30"/>
  <c r="H1285" i="30"/>
  <c r="E1285" i="30"/>
  <c r="G1285" i="30" s="1"/>
  <c r="Y1285" i="30" s="1"/>
  <c r="AC1285" i="30" s="1"/>
  <c r="H1310" i="30"/>
  <c r="F1310" i="30"/>
  <c r="E1310" i="30"/>
  <c r="G1310" i="30" s="1"/>
  <c r="Y1310" i="30" s="1"/>
  <c r="AC1310" i="30" s="1"/>
  <c r="F530" i="30"/>
  <c r="Y543" i="30"/>
  <c r="AC543" i="30" s="1"/>
  <c r="Y545" i="30"/>
  <c r="O556" i="30"/>
  <c r="Q556" i="30" s="1"/>
  <c r="S556" i="30" s="1"/>
  <c r="E804" i="30"/>
  <c r="E819" i="30"/>
  <c r="F823" i="30"/>
  <c r="E935" i="30"/>
  <c r="G935" i="30" s="1"/>
  <c r="Y935" i="30" s="1"/>
  <c r="AC935" i="30" s="1"/>
  <c r="AQ935" i="30" s="1"/>
  <c r="H1173" i="30"/>
  <c r="F1173" i="30"/>
  <c r="E1173" i="30"/>
  <c r="G1173" i="30" s="1"/>
  <c r="Y1173" i="30" s="1"/>
  <c r="AC1173" i="30" s="1"/>
  <c r="F1208" i="30"/>
  <c r="E1208" i="30"/>
  <c r="G1208" i="30" s="1"/>
  <c r="Y1208" i="30" s="1"/>
  <c r="AC1208" i="30" s="1"/>
  <c r="AB1208" i="30" s="1"/>
  <c r="AF1208" i="30" s="1"/>
  <c r="H1264" i="30"/>
  <c r="F1264" i="30"/>
  <c r="E1264" i="30"/>
  <c r="H1268" i="30"/>
  <c r="F1268" i="30"/>
  <c r="E1268" i="30"/>
  <c r="H1299" i="30"/>
  <c r="F1299" i="30"/>
  <c r="H1303" i="30"/>
  <c r="F1303" i="30"/>
  <c r="H1329" i="30"/>
  <c r="F1329" i="30"/>
  <c r="E1329" i="30"/>
  <c r="G1329" i="30" s="1"/>
  <c r="Y1329" i="30" s="1"/>
  <c r="AC1329" i="30" s="1"/>
  <c r="E1129" i="30"/>
  <c r="G1129" i="30" s="1"/>
  <c r="Y1129" i="30" s="1"/>
  <c r="AC1129" i="30" s="1"/>
  <c r="AJ1129" i="30" s="1"/>
  <c r="AK1129" i="30" s="1"/>
  <c r="H1133" i="30"/>
  <c r="E1137" i="30"/>
  <c r="G1137" i="30" s="1"/>
  <c r="Y1137" i="30" s="1"/>
  <c r="AC1137" i="30" s="1"/>
  <c r="AG1137" i="30" s="1"/>
  <c r="E1145" i="30"/>
  <c r="G1145" i="30" s="1"/>
  <c r="Y1145" i="30" s="1"/>
  <c r="AC1145" i="30" s="1"/>
  <c r="H1163" i="30"/>
  <c r="E1172" i="30"/>
  <c r="G1172" i="30" s="1"/>
  <c r="Y1172" i="30" s="1"/>
  <c r="AC1172" i="30" s="1"/>
  <c r="AG1172" i="30" s="1"/>
  <c r="E1195" i="30"/>
  <c r="G1195" i="30" s="1"/>
  <c r="Y1195" i="30" s="1"/>
  <c r="AC1195" i="30" s="1"/>
  <c r="AB1195" i="30" s="1"/>
  <c r="E1201" i="30"/>
  <c r="G1201" i="30" s="1"/>
  <c r="Y1201" i="30" s="1"/>
  <c r="AC1201" i="30" s="1"/>
  <c r="H1223" i="30"/>
  <c r="F1223" i="30"/>
  <c r="H1225" i="30"/>
  <c r="F1225" i="30"/>
  <c r="H1263" i="30"/>
  <c r="F1263" i="30"/>
  <c r="E1263" i="30"/>
  <c r="G1263" i="30" s="1"/>
  <c r="Y1263" i="30" s="1"/>
  <c r="AC1263" i="30" s="1"/>
  <c r="AR1313" i="30"/>
  <c r="AL1313" i="30"/>
  <c r="Z1313" i="30"/>
  <c r="H1314" i="30"/>
  <c r="F1314" i="30"/>
  <c r="F1330" i="30"/>
  <c r="E1330" i="30"/>
  <c r="G1330" i="30" s="1"/>
  <c r="Y1330" i="30" s="1"/>
  <c r="AC1330" i="30" s="1"/>
  <c r="E1009" i="30"/>
  <c r="G1009" i="30" s="1"/>
  <c r="Y1009" i="30" s="1"/>
  <c r="AC1009" i="30" s="1"/>
  <c r="F1195" i="30"/>
  <c r="E1197" i="30"/>
  <c r="G1197" i="30" s="1"/>
  <c r="Y1197" i="30" s="1"/>
  <c r="AC1197" i="30" s="1"/>
  <c r="AJ1197" i="30" s="1"/>
  <c r="AK1197" i="30" s="1"/>
  <c r="F1201" i="30"/>
  <c r="E1202" i="30"/>
  <c r="G1202" i="30" s="1"/>
  <c r="Y1202" i="30" s="1"/>
  <c r="AC1202" i="30" s="1"/>
  <c r="AP1202" i="30" s="1"/>
  <c r="E1204" i="30"/>
  <c r="G1204" i="30" s="1"/>
  <c r="Y1204" i="30" s="1"/>
  <c r="AC1204" i="30" s="1"/>
  <c r="AP1204" i="30" s="1"/>
  <c r="E1207" i="30"/>
  <c r="G1207" i="30" s="1"/>
  <c r="Y1207" i="30" s="1"/>
  <c r="AC1207" i="30" s="1"/>
  <c r="AR1207" i="30" s="1"/>
  <c r="H1235" i="30"/>
  <c r="E1235" i="30"/>
  <c r="G1235" i="30" s="1"/>
  <c r="Y1235" i="30" s="1"/>
  <c r="AC1235" i="30" s="1"/>
  <c r="Z1235" i="30" s="1"/>
  <c r="F1298" i="30"/>
  <c r="H1298" i="30"/>
  <c r="E1298" i="30"/>
  <c r="G1298" i="30" s="1"/>
  <c r="Y1298" i="30" s="1"/>
  <c r="AC1298" i="30" s="1"/>
  <c r="H1320" i="30"/>
  <c r="F1320" i="30"/>
  <c r="E1320" i="30"/>
  <c r="G1320" i="30" s="1"/>
  <c r="Y1320" i="30" s="1"/>
  <c r="AC1320" i="30" s="1"/>
  <c r="H1327" i="30"/>
  <c r="F1327" i="30"/>
  <c r="F1344" i="30"/>
  <c r="H1344" i="30"/>
  <c r="E1344" i="30"/>
  <c r="F1211" i="30"/>
  <c r="F1217" i="30"/>
  <c r="F1218" i="30"/>
  <c r="E1223" i="30"/>
  <c r="G1223" i="30" s="1"/>
  <c r="Y1223" i="30" s="1"/>
  <c r="AC1223" i="30" s="1"/>
  <c r="AR1223" i="30" s="1"/>
  <c r="E1224" i="30"/>
  <c r="G1224" i="30" s="1"/>
  <c r="Y1224" i="30" s="1"/>
  <c r="AC1224" i="30" s="1"/>
  <c r="AR1224" i="30" s="1"/>
  <c r="E1225" i="30"/>
  <c r="G1225" i="30" s="1"/>
  <c r="Y1225" i="30" s="1"/>
  <c r="AC1225" i="30" s="1"/>
  <c r="AL1225" i="30" s="1"/>
  <c r="E1256" i="30"/>
  <c r="G1256" i="30" s="1"/>
  <c r="Y1256" i="30" s="1"/>
  <c r="AC1256" i="30" s="1"/>
  <c r="E1265" i="30"/>
  <c r="E1269" i="30"/>
  <c r="E1281" i="30"/>
  <c r="G1281" i="30" s="1"/>
  <c r="Y1281" i="30" s="1"/>
  <c r="AC1281" i="30" s="1"/>
  <c r="H1294" i="30"/>
  <c r="E1297" i="30"/>
  <c r="G1297" i="30" s="1"/>
  <c r="Y1297" i="30" s="1"/>
  <c r="AC1297" i="30" s="1"/>
  <c r="H1301" i="30"/>
  <c r="E1209" i="30"/>
  <c r="G1209" i="30" s="1"/>
  <c r="Y1209" i="30" s="1"/>
  <c r="AC1209" i="30" s="1"/>
  <c r="AJ1209" i="30" s="1"/>
  <c r="AK1209" i="30" s="1"/>
  <c r="F1256" i="30"/>
  <c r="F1265" i="30"/>
  <c r="F1269" i="30"/>
  <c r="E1280" i="30"/>
  <c r="G1280" i="30" s="1"/>
  <c r="Y1280" i="30" s="1"/>
  <c r="AC1280" i="30" s="1"/>
  <c r="H1281" i="30"/>
  <c r="E1286" i="30"/>
  <c r="G1286" i="30" s="1"/>
  <c r="Y1286" i="30" s="1"/>
  <c r="AC1286" i="30" s="1"/>
  <c r="H1290" i="30"/>
  <c r="H1297" i="30"/>
  <c r="E1319" i="30"/>
  <c r="G1319" i="30" s="1"/>
  <c r="Y1319" i="30" s="1"/>
  <c r="AC1319" i="30" s="1"/>
  <c r="F1324" i="30"/>
  <c r="E1333" i="30"/>
  <c r="G1333" i="30" s="1"/>
  <c r="Y1333" i="30" s="1"/>
  <c r="AC1333" i="30" s="1"/>
  <c r="F1319" i="30"/>
  <c r="E1343" i="30"/>
  <c r="Q56" i="30"/>
  <c r="AR126" i="30"/>
  <c r="AM126" i="30"/>
  <c r="AP126" i="30"/>
  <c r="AL126" i="30"/>
  <c r="Z126" i="30"/>
  <c r="AJ126" i="30"/>
  <c r="AK126" i="30" s="1"/>
  <c r="AB126" i="30"/>
  <c r="AO126" i="30"/>
  <c r="AG126" i="30"/>
  <c r="AN126" i="30"/>
  <c r="F10" i="30"/>
  <c r="F11" i="30"/>
  <c r="O57" i="30"/>
  <c r="Q57" i="30" s="1"/>
  <c r="S57" i="30" s="1"/>
  <c r="F76" i="30"/>
  <c r="H77" i="30"/>
  <c r="F98" i="30"/>
  <c r="E98" i="30"/>
  <c r="H508" i="30"/>
  <c r="F508" i="30"/>
  <c r="O512" i="30"/>
  <c r="F552" i="30"/>
  <c r="E552" i="30"/>
  <c r="O772" i="30"/>
  <c r="F772" i="30" s="1"/>
  <c r="O774" i="30"/>
  <c r="H774" i="30" s="1"/>
  <c r="E775" i="30"/>
  <c r="H775" i="30"/>
  <c r="F775" i="30"/>
  <c r="O783" i="30"/>
  <c r="E814" i="30"/>
  <c r="H814" i="30"/>
  <c r="O826" i="30"/>
  <c r="E826" i="30" s="1"/>
  <c r="E26" i="30"/>
  <c r="E59" i="30"/>
  <c r="O61" i="30"/>
  <c r="E61" i="30" s="1"/>
  <c r="F87" i="30"/>
  <c r="F108" i="30"/>
  <c r="E108" i="30"/>
  <c r="E119" i="30"/>
  <c r="F312" i="30"/>
  <c r="E312" i="30"/>
  <c r="E362" i="30"/>
  <c r="F471" i="30"/>
  <c r="E471" i="30"/>
  <c r="H480" i="30"/>
  <c r="E480" i="30"/>
  <c r="F497" i="30"/>
  <c r="E497" i="30"/>
  <c r="H499" i="30"/>
  <c r="H501" i="30"/>
  <c r="H503" i="30"/>
  <c r="H505" i="30"/>
  <c r="O514" i="30"/>
  <c r="E514" i="30" s="1"/>
  <c r="H529" i="30"/>
  <c r="F529" i="30"/>
  <c r="E529" i="30"/>
  <c r="O549" i="30"/>
  <c r="E549" i="30" s="1"/>
  <c r="O553" i="30"/>
  <c r="Q553" i="30" s="1"/>
  <c r="S553" i="30" s="1"/>
  <c r="F702" i="30"/>
  <c r="E702" i="30"/>
  <c r="H750" i="30"/>
  <c r="F750" i="30"/>
  <c r="E750" i="30"/>
  <c r="F814" i="30"/>
  <c r="O860" i="30"/>
  <c r="E860" i="30" s="1"/>
  <c r="E866" i="30"/>
  <c r="G866" i="30" s="1"/>
  <c r="Y866" i="30" s="1"/>
  <c r="AC866" i="30" s="1"/>
  <c r="AQ866" i="30" s="1"/>
  <c r="H866" i="30"/>
  <c r="AN934" i="30"/>
  <c r="AJ934" i="30"/>
  <c r="AK934" i="30" s="1"/>
  <c r="AB934" i="30"/>
  <c r="AR934" i="30"/>
  <c r="AL934" i="30"/>
  <c r="AG934" i="30"/>
  <c r="AH934" i="30" s="1"/>
  <c r="AI934" i="30" s="1"/>
  <c r="AT934" i="30" s="1"/>
  <c r="AP934" i="30"/>
  <c r="Z934" i="30"/>
  <c r="AO934" i="30"/>
  <c r="AM934" i="30"/>
  <c r="AN1148" i="30"/>
  <c r="AJ1148" i="30"/>
  <c r="AK1148" i="30" s="1"/>
  <c r="AB1148" i="30"/>
  <c r="AR1148" i="30"/>
  <c r="AM1148" i="30"/>
  <c r="AO1148" i="30"/>
  <c r="AL1148" i="30"/>
  <c r="AG1148" i="30"/>
  <c r="AP1148" i="30"/>
  <c r="Z1148" i="30"/>
  <c r="F106" i="30"/>
  <c r="E106" i="30"/>
  <c r="H326" i="30"/>
  <c r="F326" i="30"/>
  <c r="F381" i="30"/>
  <c r="E381" i="30"/>
  <c r="F477" i="30"/>
  <c r="E477" i="30"/>
  <c r="F481" i="30"/>
  <c r="E481" i="30"/>
  <c r="H515" i="30"/>
  <c r="F515" i="30"/>
  <c r="E515" i="30"/>
  <c r="E517" i="30"/>
  <c r="H517" i="30"/>
  <c r="H525" i="30"/>
  <c r="F525" i="30"/>
  <c r="E525" i="30"/>
  <c r="O773" i="30"/>
  <c r="F773" i="30" s="1"/>
  <c r="H785" i="30"/>
  <c r="F785" i="30"/>
  <c r="E785" i="30"/>
  <c r="O825" i="30"/>
  <c r="F825" i="30" s="1"/>
  <c r="O827" i="30"/>
  <c r="AO944" i="30"/>
  <c r="AG944" i="30"/>
  <c r="AH944" i="30" s="1"/>
  <c r="AI944" i="30" s="1"/>
  <c r="AT944" i="30" s="1"/>
  <c r="AN944" i="30"/>
  <c r="AJ944" i="30"/>
  <c r="AK944" i="30" s="1"/>
  <c r="AB944" i="30"/>
  <c r="AP944" i="30"/>
  <c r="Z944" i="30"/>
  <c r="AM944" i="30"/>
  <c r="AL944" i="30"/>
  <c r="AR944" i="30"/>
  <c r="H1132" i="30"/>
  <c r="F1132" i="30"/>
  <c r="E1132" i="30"/>
  <c r="G1132" i="30" s="1"/>
  <c r="Y1132" i="30" s="1"/>
  <c r="AC1132" i="30" s="1"/>
  <c r="H1140" i="30"/>
  <c r="F1140" i="30"/>
  <c r="E1140" i="30"/>
  <c r="G1140" i="30" s="1"/>
  <c r="Y1140" i="30" s="1"/>
  <c r="AC1140" i="30" s="1"/>
  <c r="E16" i="30"/>
  <c r="F13" i="30"/>
  <c r="F16" i="30"/>
  <c r="F26" i="30"/>
  <c r="O54" i="30"/>
  <c r="H54" i="30" s="1"/>
  <c r="O55" i="30"/>
  <c r="Q55" i="30" s="1"/>
  <c r="S55" i="30" s="1"/>
  <c r="F55" i="30" s="1"/>
  <c r="H84" i="30"/>
  <c r="O85" i="30"/>
  <c r="O86" i="30"/>
  <c r="H87" i="30"/>
  <c r="F92" i="30"/>
  <c r="F110" i="30"/>
  <c r="E110" i="30"/>
  <c r="F118" i="30"/>
  <c r="E118" i="30"/>
  <c r="F119" i="30"/>
  <c r="F361" i="30"/>
  <c r="E361" i="30"/>
  <c r="F362" i="30"/>
  <c r="E372" i="30"/>
  <c r="H449" i="30"/>
  <c r="F449" i="30"/>
  <c r="O511" i="30"/>
  <c r="O519" i="30"/>
  <c r="F519" i="30" s="1"/>
  <c r="H534" i="30"/>
  <c r="O782" i="30"/>
  <c r="O784" i="30"/>
  <c r="H789" i="30"/>
  <c r="F789" i="30"/>
  <c r="E789" i="30"/>
  <c r="E855" i="30"/>
  <c r="G855" i="30" s="1"/>
  <c r="Y855" i="30" s="1"/>
  <c r="AC855" i="30" s="1"/>
  <c r="AQ855" i="30" s="1"/>
  <c r="H855" i="30"/>
  <c r="F855" i="30"/>
  <c r="H1136" i="30"/>
  <c r="F1136" i="30"/>
  <c r="E1136" i="30"/>
  <c r="G1136" i="30" s="1"/>
  <c r="Y1136" i="30" s="1"/>
  <c r="AC1136" i="30" s="1"/>
  <c r="H1144" i="30"/>
  <c r="F1144" i="30"/>
  <c r="E1144" i="30"/>
  <c r="G1144" i="30" s="1"/>
  <c r="Y1144" i="30" s="1"/>
  <c r="AC1144" i="30" s="1"/>
  <c r="E13" i="30"/>
  <c r="F77" i="30"/>
  <c r="Q58" i="30"/>
  <c r="S58" i="30" s="1"/>
  <c r="H59" i="30"/>
  <c r="O62" i="30"/>
  <c r="H62" i="30" s="1"/>
  <c r="H76" i="30"/>
  <c r="E78" i="30"/>
  <c r="G78" i="30" s="1"/>
  <c r="Y78" i="30" s="1"/>
  <c r="AC78" i="30" s="1"/>
  <c r="H79" i="30"/>
  <c r="E84" i="30"/>
  <c r="E87" i="30"/>
  <c r="H95" i="30"/>
  <c r="F95" i="30"/>
  <c r="H98" i="30"/>
  <c r="F104" i="30"/>
  <c r="E104" i="30"/>
  <c r="H106" i="30"/>
  <c r="E326" i="30"/>
  <c r="F371" i="30"/>
  <c r="E371" i="30"/>
  <c r="F372" i="30"/>
  <c r="H381" i="30"/>
  <c r="H477" i="30"/>
  <c r="F480" i="30"/>
  <c r="H481" i="30"/>
  <c r="H494" i="30"/>
  <c r="F494" i="30"/>
  <c r="E494" i="30"/>
  <c r="E508" i="30"/>
  <c r="H520" i="30"/>
  <c r="E522" i="30"/>
  <c r="F534" i="30"/>
  <c r="E534" i="30"/>
  <c r="H552" i="30"/>
  <c r="H740" i="30"/>
  <c r="F740" i="30"/>
  <c r="E740" i="30"/>
  <c r="R781" i="30"/>
  <c r="Q781" i="30"/>
  <c r="H809" i="30"/>
  <c r="F809" i="30"/>
  <c r="E809" i="30"/>
  <c r="O852" i="30"/>
  <c r="H852" i="30" s="1"/>
  <c r="F865" i="30"/>
  <c r="E865" i="30"/>
  <c r="G865" i="30" s="1"/>
  <c r="Y865" i="30" s="1"/>
  <c r="AC865" i="30" s="1"/>
  <c r="AQ865" i="30" s="1"/>
  <c r="H865" i="30"/>
  <c r="O498" i="30"/>
  <c r="E498" i="30" s="1"/>
  <c r="O500" i="30"/>
  <c r="E500" i="30" s="1"/>
  <c r="O502" i="30"/>
  <c r="E502" i="30" s="1"/>
  <c r="O504" i="30"/>
  <c r="H506" i="30"/>
  <c r="F506" i="30"/>
  <c r="O510" i="30"/>
  <c r="O513" i="30"/>
  <c r="H513" i="30" s="1"/>
  <c r="H530" i="30"/>
  <c r="H533" i="30"/>
  <c r="F533" i="30"/>
  <c r="E533" i="30"/>
  <c r="E551" i="30"/>
  <c r="H551" i="30"/>
  <c r="Q555" i="30"/>
  <c r="H760" i="30"/>
  <c r="F760" i="30"/>
  <c r="E760" i="30"/>
  <c r="O796" i="30"/>
  <c r="E796" i="30" s="1"/>
  <c r="H803" i="30"/>
  <c r="F803" i="30"/>
  <c r="H820" i="30"/>
  <c r="F820" i="30"/>
  <c r="E820" i="30"/>
  <c r="O830" i="30"/>
  <c r="E830" i="30" s="1"/>
  <c r="O832" i="30"/>
  <c r="O834" i="30"/>
  <c r="E834" i="30" s="1"/>
  <c r="O836" i="30"/>
  <c r="O838" i="30"/>
  <c r="O840" i="30"/>
  <c r="O842" i="30"/>
  <c r="E842" i="30" s="1"/>
  <c r="O844" i="30"/>
  <c r="O846" i="30"/>
  <c r="E846" i="30" s="1"/>
  <c r="O848" i="30"/>
  <c r="O850" i="30"/>
  <c r="E850" i="30" s="1"/>
  <c r="E856" i="30"/>
  <c r="G856" i="30" s="1"/>
  <c r="Y856" i="30" s="1"/>
  <c r="AC856" i="30" s="1"/>
  <c r="AQ856" i="30" s="1"/>
  <c r="H856" i="30"/>
  <c r="AO857" i="30"/>
  <c r="AG857" i="30"/>
  <c r="AH857" i="30" s="1"/>
  <c r="AI857" i="30" s="1"/>
  <c r="AT857" i="30" s="1"/>
  <c r="AN857" i="30"/>
  <c r="AJ857" i="30"/>
  <c r="AK857" i="30" s="1"/>
  <c r="AB857" i="30"/>
  <c r="AR857" i="30"/>
  <c r="AM857" i="30"/>
  <c r="AL857" i="30"/>
  <c r="Z862" i="30"/>
  <c r="H934" i="30"/>
  <c r="F934" i="30"/>
  <c r="AN1015" i="30"/>
  <c r="AJ1015" i="30"/>
  <c r="AK1015" i="30" s="1"/>
  <c r="AB1015" i="30"/>
  <c r="AR1015" i="30"/>
  <c r="AM1015" i="30"/>
  <c r="AP1015" i="30"/>
  <c r="Z1015" i="30"/>
  <c r="AO1015" i="30"/>
  <c r="AG1015" i="30"/>
  <c r="AH1015" i="30" s="1"/>
  <c r="AI1015" i="30" s="1"/>
  <c r="AT1015" i="30" s="1"/>
  <c r="AL1015" i="30"/>
  <c r="O854" i="30"/>
  <c r="O863" i="30"/>
  <c r="E863" i="30" s="1"/>
  <c r="G863" i="30" s="1"/>
  <c r="Y863" i="30" s="1"/>
  <c r="AC863" i="30" s="1"/>
  <c r="AQ863" i="30" s="1"/>
  <c r="E864" i="30"/>
  <c r="G864" i="30" s="1"/>
  <c r="Y864" i="30" s="1"/>
  <c r="AC864" i="30" s="1"/>
  <c r="AQ864" i="30" s="1"/>
  <c r="H864" i="30"/>
  <c r="E964" i="30"/>
  <c r="G964" i="30" s="1"/>
  <c r="Y964" i="30" s="1"/>
  <c r="AC964" i="30" s="1"/>
  <c r="AQ964" i="30" s="1"/>
  <c r="H964" i="30"/>
  <c r="F964" i="30"/>
  <c r="AP1108" i="30"/>
  <c r="AL1108" i="30"/>
  <c r="Z1108" i="30"/>
  <c r="AO1108" i="30"/>
  <c r="AG1108" i="30"/>
  <c r="AM1108" i="30"/>
  <c r="AJ1108" i="30"/>
  <c r="AK1108" i="30" s="1"/>
  <c r="AB1108" i="30"/>
  <c r="AR1108" i="30"/>
  <c r="AN1108" i="30"/>
  <c r="F815" i="30"/>
  <c r="O816" i="30"/>
  <c r="O858" i="30"/>
  <c r="AO862" i="30"/>
  <c r="AG862" i="30"/>
  <c r="AH862" i="30" s="1"/>
  <c r="AI862" i="30" s="1"/>
  <c r="AT862" i="30" s="1"/>
  <c r="AN862" i="30"/>
  <c r="AJ862" i="30"/>
  <c r="AK862" i="30" s="1"/>
  <c r="AB862" i="30"/>
  <c r="AR862" i="30"/>
  <c r="AM862" i="30"/>
  <c r="AL862" i="30"/>
  <c r="H939" i="30"/>
  <c r="F939" i="30"/>
  <c r="E939" i="30"/>
  <c r="G939" i="30" s="1"/>
  <c r="Y939" i="30" s="1"/>
  <c r="AC939" i="30" s="1"/>
  <c r="AQ939" i="30" s="1"/>
  <c r="H948" i="30"/>
  <c r="E948" i="30"/>
  <c r="G948" i="30" s="1"/>
  <c r="Y948" i="30" s="1"/>
  <c r="AC948" i="30" s="1"/>
  <c r="AQ948" i="30" s="1"/>
  <c r="AN972" i="30"/>
  <c r="AJ972" i="30"/>
  <c r="AK972" i="30" s="1"/>
  <c r="AB972" i="30"/>
  <c r="AR972" i="30"/>
  <c r="AM972" i="30"/>
  <c r="AP972" i="30"/>
  <c r="Z972" i="30"/>
  <c r="AO972" i="30"/>
  <c r="AG972" i="30"/>
  <c r="AH972" i="30" s="1"/>
  <c r="AI972" i="30" s="1"/>
  <c r="AL972" i="30"/>
  <c r="E1114" i="30"/>
  <c r="G1114" i="30" s="1"/>
  <c r="Y1114" i="30" s="1"/>
  <c r="AC1114" i="30" s="1"/>
  <c r="H1114" i="30"/>
  <c r="AN1164" i="30"/>
  <c r="AJ1164" i="30"/>
  <c r="AK1164" i="30" s="1"/>
  <c r="AB1164" i="30"/>
  <c r="AR1164" i="30"/>
  <c r="AM1164" i="30"/>
  <c r="AO1164" i="30"/>
  <c r="AG1164" i="30"/>
  <c r="AL1164" i="30"/>
  <c r="AP1164" i="30"/>
  <c r="Z1164" i="30"/>
  <c r="AP1181" i="30"/>
  <c r="AL1181" i="30"/>
  <c r="Z1181" i="30"/>
  <c r="AM1181" i="30"/>
  <c r="AG1181" i="30"/>
  <c r="AB1181" i="30"/>
  <c r="AR1181" i="30"/>
  <c r="AJ1181" i="30"/>
  <c r="AK1181" i="30" s="1"/>
  <c r="AO1181" i="30"/>
  <c r="O518" i="30"/>
  <c r="H518" i="30" s="1"/>
  <c r="E520" i="30"/>
  <c r="E524" i="30"/>
  <c r="E528" i="30"/>
  <c r="E532" i="30"/>
  <c r="E536" i="30"/>
  <c r="E550" i="30"/>
  <c r="E554" i="30"/>
  <c r="E786" i="30"/>
  <c r="E790" i="30"/>
  <c r="H815" i="30"/>
  <c r="E821" i="30"/>
  <c r="F857" i="30"/>
  <c r="F862" i="30"/>
  <c r="F866" i="30"/>
  <c r="F937" i="30"/>
  <c r="F945" i="30"/>
  <c r="E949" i="30"/>
  <c r="G949" i="30" s="1"/>
  <c r="Y949" i="30" s="1"/>
  <c r="AC949" i="30" s="1"/>
  <c r="AQ949" i="30" s="1"/>
  <c r="H949" i="30"/>
  <c r="F958" i="30"/>
  <c r="E958" i="30"/>
  <c r="G958" i="30" s="1"/>
  <c r="Y958" i="30" s="1"/>
  <c r="AC958" i="30" s="1"/>
  <c r="AQ958" i="30" s="1"/>
  <c r="O967" i="30"/>
  <c r="H977" i="30"/>
  <c r="E977" i="30"/>
  <c r="G977" i="30" s="1"/>
  <c r="Y977" i="30" s="1"/>
  <c r="AC977" i="30" s="1"/>
  <c r="AQ977" i="30" s="1"/>
  <c r="F988" i="30"/>
  <c r="H988" i="30"/>
  <c r="E988" i="30"/>
  <c r="G988" i="30" s="1"/>
  <c r="Y988" i="30" s="1"/>
  <c r="AC988" i="30" s="1"/>
  <c r="AQ988" i="30" s="1"/>
  <c r="F998" i="30"/>
  <c r="E998" i="30"/>
  <c r="G998" i="30" s="1"/>
  <c r="Y998" i="30" s="1"/>
  <c r="AC998" i="30" s="1"/>
  <c r="AQ998" i="30" s="1"/>
  <c r="F1000" i="30"/>
  <c r="E1000" i="30"/>
  <c r="G1000" i="30" s="1"/>
  <c r="Y1000" i="30" s="1"/>
  <c r="AC1000" i="30" s="1"/>
  <c r="AQ1000" i="30" s="1"/>
  <c r="F1002" i="30"/>
  <c r="E1002" i="30"/>
  <c r="G1002" i="30" s="1"/>
  <c r="Y1002" i="30" s="1"/>
  <c r="AC1002" i="30" s="1"/>
  <c r="AQ1002" i="30" s="1"/>
  <c r="F1004" i="30"/>
  <c r="E1004" i="30"/>
  <c r="G1004" i="30" s="1"/>
  <c r="Y1004" i="30" s="1"/>
  <c r="AC1004" i="30" s="1"/>
  <c r="AQ1004" i="30" s="1"/>
  <c r="F1006" i="30"/>
  <c r="E1006" i="30"/>
  <c r="G1006" i="30" s="1"/>
  <c r="Y1006" i="30" s="1"/>
  <c r="AC1006" i="30" s="1"/>
  <c r="AQ1006" i="30" s="1"/>
  <c r="E1110" i="30"/>
  <c r="G1110" i="30" s="1"/>
  <c r="Y1110" i="30" s="1"/>
  <c r="AC1110" i="30" s="1"/>
  <c r="H1110" i="30"/>
  <c r="H1130" i="30"/>
  <c r="F1130" i="30"/>
  <c r="E1130" i="30"/>
  <c r="G1130" i="30" s="1"/>
  <c r="Y1130" i="30" s="1"/>
  <c r="AC1130" i="30" s="1"/>
  <c r="H1134" i="30"/>
  <c r="F1134" i="30"/>
  <c r="E1134" i="30"/>
  <c r="G1134" i="30" s="1"/>
  <c r="Y1134" i="30" s="1"/>
  <c r="AC1134" i="30" s="1"/>
  <c r="H1138" i="30"/>
  <c r="F1138" i="30"/>
  <c r="E1138" i="30"/>
  <c r="G1138" i="30" s="1"/>
  <c r="Y1138" i="30" s="1"/>
  <c r="AC1138" i="30" s="1"/>
  <c r="H1142" i="30"/>
  <c r="F1142" i="30"/>
  <c r="E1142" i="30"/>
  <c r="G1142" i="30" s="1"/>
  <c r="Y1142" i="30" s="1"/>
  <c r="AC1142" i="30" s="1"/>
  <c r="AP1179" i="30"/>
  <c r="AL1179" i="30"/>
  <c r="Z1179" i="30"/>
  <c r="AN1179" i="30"/>
  <c r="AM1179" i="30"/>
  <c r="AG1179" i="30"/>
  <c r="AB1179" i="30"/>
  <c r="AR1179" i="30"/>
  <c r="AO1179" i="30"/>
  <c r="AJ1179" i="30"/>
  <c r="AK1179" i="30" s="1"/>
  <c r="F520" i="30"/>
  <c r="F550" i="30"/>
  <c r="F554" i="30"/>
  <c r="E853" i="30"/>
  <c r="F856" i="30"/>
  <c r="E859" i="30"/>
  <c r="E941" i="30"/>
  <c r="G941" i="30" s="1"/>
  <c r="Y941" i="30" s="1"/>
  <c r="AC941" i="30" s="1"/>
  <c r="AQ941" i="30" s="1"/>
  <c r="E947" i="30"/>
  <c r="G947" i="30" s="1"/>
  <c r="Y947" i="30" s="1"/>
  <c r="AC947" i="30" s="1"/>
  <c r="AQ947" i="30" s="1"/>
  <c r="F962" i="30"/>
  <c r="H962" i="30"/>
  <c r="E962" i="30"/>
  <c r="G962" i="30" s="1"/>
  <c r="Y962" i="30" s="1"/>
  <c r="AC962" i="30" s="1"/>
  <c r="AQ962" i="30" s="1"/>
  <c r="O965" i="30"/>
  <c r="H965" i="30" s="1"/>
  <c r="F970" i="30"/>
  <c r="H970" i="30"/>
  <c r="E970" i="30"/>
  <c r="G970" i="30" s="1"/>
  <c r="Y970" i="30" s="1"/>
  <c r="AC970" i="30" s="1"/>
  <c r="AQ970" i="30" s="1"/>
  <c r="AN1001" i="30"/>
  <c r="AJ1001" i="30"/>
  <c r="AK1001" i="30" s="1"/>
  <c r="AB1001" i="30"/>
  <c r="AR1001" i="30"/>
  <c r="AM1001" i="30"/>
  <c r="AL1001" i="30"/>
  <c r="AO1001" i="30"/>
  <c r="F1018" i="30"/>
  <c r="H1018" i="30"/>
  <c r="E1018" i="30"/>
  <c r="G1018" i="30" s="1"/>
  <c r="Y1018" i="30" s="1"/>
  <c r="AC1018" i="30" s="1"/>
  <c r="AQ1018" i="30" s="1"/>
  <c r="F1108" i="30"/>
  <c r="AP1112" i="30"/>
  <c r="AL1112" i="30"/>
  <c r="Z1112" i="30"/>
  <c r="AO1112" i="30"/>
  <c r="AG1112" i="30"/>
  <c r="AM1112" i="30"/>
  <c r="AJ1112" i="30"/>
  <c r="AK1112" i="30" s="1"/>
  <c r="AB1112" i="30"/>
  <c r="AR1112" i="30"/>
  <c r="AN1181" i="30"/>
  <c r="F1151" i="30"/>
  <c r="E1151" i="30"/>
  <c r="G1151" i="30" s="1"/>
  <c r="Y1151" i="30" s="1"/>
  <c r="AC1151" i="30" s="1"/>
  <c r="F1159" i="30"/>
  <c r="E1159" i="30"/>
  <c r="G1159" i="30" s="1"/>
  <c r="Y1159" i="30" s="1"/>
  <c r="AC1159" i="30" s="1"/>
  <c r="F1167" i="30"/>
  <c r="E1167" i="30"/>
  <c r="G1167" i="30" s="1"/>
  <c r="Y1167" i="30" s="1"/>
  <c r="AC1167" i="30" s="1"/>
  <c r="H1183" i="30"/>
  <c r="F1183" i="30"/>
  <c r="E1183" i="30"/>
  <c r="G1183" i="30" s="1"/>
  <c r="Y1183" i="30" s="1"/>
  <c r="AC1183" i="30" s="1"/>
  <c r="AN1193" i="30"/>
  <c r="AJ1193" i="30"/>
  <c r="AK1193" i="30" s="1"/>
  <c r="AB1193" i="30"/>
  <c r="AR1193" i="30"/>
  <c r="AM1193" i="30"/>
  <c r="AP1193" i="30"/>
  <c r="Z1193" i="30"/>
  <c r="AG1193" i="30"/>
  <c r="AL1230" i="30"/>
  <c r="Z1230" i="30"/>
  <c r="AJ1230" i="30"/>
  <c r="AK1230" i="30" s="1"/>
  <c r="AG1230" i="30"/>
  <c r="AR1230" i="30"/>
  <c r="AM1230" i="30"/>
  <c r="AB1230" i="30"/>
  <c r="F961" i="30"/>
  <c r="H966" i="30"/>
  <c r="H974" i="30"/>
  <c r="F987" i="30"/>
  <c r="H1016" i="30"/>
  <c r="O1107" i="30"/>
  <c r="F1107" i="30" s="1"/>
  <c r="E1109" i="30"/>
  <c r="G1109" i="30" s="1"/>
  <c r="Y1109" i="30" s="1"/>
  <c r="AC1109" i="30" s="1"/>
  <c r="H1109" i="30"/>
  <c r="O1111" i="30"/>
  <c r="F1111" i="30" s="1"/>
  <c r="O1115" i="30"/>
  <c r="F1115" i="30" s="1"/>
  <c r="AL1193" i="30"/>
  <c r="H1292" i="30"/>
  <c r="F1292" i="30"/>
  <c r="E1292" i="30"/>
  <c r="G1292" i="30" s="1"/>
  <c r="Y1292" i="30" s="1"/>
  <c r="AC1292" i="30" s="1"/>
  <c r="AQ1292" i="30" s="1"/>
  <c r="H1300" i="30"/>
  <c r="F1300" i="30"/>
  <c r="E1300" i="30"/>
  <c r="G1300" i="30" s="1"/>
  <c r="Y1300" i="30" s="1"/>
  <c r="AC1300" i="30" s="1"/>
  <c r="AQ1300" i="30" s="1"/>
  <c r="E1008" i="30"/>
  <c r="G1008" i="30" s="1"/>
  <c r="Y1008" i="30" s="1"/>
  <c r="AC1008" i="30" s="1"/>
  <c r="AQ1008" i="30" s="1"/>
  <c r="E1010" i="30"/>
  <c r="G1010" i="30" s="1"/>
  <c r="Y1010" i="30" s="1"/>
  <c r="AC1010" i="30" s="1"/>
  <c r="AQ1010" i="30" s="1"/>
  <c r="E1012" i="30"/>
  <c r="G1012" i="30" s="1"/>
  <c r="Y1012" i="30" s="1"/>
  <c r="AC1012" i="30" s="1"/>
  <c r="AQ1012" i="30" s="1"/>
  <c r="E1020" i="30"/>
  <c r="G1020" i="30" s="1"/>
  <c r="Y1020" i="30" s="1"/>
  <c r="AC1020" i="30" s="1"/>
  <c r="AQ1020" i="30" s="1"/>
  <c r="H1108" i="30"/>
  <c r="H1112" i="30"/>
  <c r="F1149" i="30"/>
  <c r="H1149" i="30"/>
  <c r="E1149" i="30"/>
  <c r="G1149" i="30" s="1"/>
  <c r="Y1149" i="30" s="1"/>
  <c r="AC1149" i="30" s="1"/>
  <c r="AN1152" i="30"/>
  <c r="AJ1152" i="30"/>
  <c r="AK1152" i="30" s="1"/>
  <c r="AB1152" i="30"/>
  <c r="AR1152" i="30"/>
  <c r="AM1152" i="30"/>
  <c r="AP1152" i="30"/>
  <c r="Z1152" i="30"/>
  <c r="AO1152" i="30"/>
  <c r="F1157" i="30"/>
  <c r="H1157" i="30"/>
  <c r="E1157" i="30"/>
  <c r="G1157" i="30" s="1"/>
  <c r="Y1157" i="30" s="1"/>
  <c r="AC1157" i="30" s="1"/>
  <c r="F1165" i="30"/>
  <c r="H1165" i="30"/>
  <c r="E1165" i="30"/>
  <c r="G1165" i="30" s="1"/>
  <c r="Y1165" i="30" s="1"/>
  <c r="AC1165" i="30" s="1"/>
  <c r="H1177" i="30"/>
  <c r="F1177" i="30"/>
  <c r="E1177" i="30"/>
  <c r="G1177" i="30" s="1"/>
  <c r="Y1177" i="30" s="1"/>
  <c r="AC1177" i="30" s="1"/>
  <c r="AO1193" i="30"/>
  <c r="H1181" i="30"/>
  <c r="F1181" i="30"/>
  <c r="AN1203" i="30"/>
  <c r="AJ1203" i="30"/>
  <c r="AK1203" i="30" s="1"/>
  <c r="AB1203" i="30"/>
  <c r="AR1203" i="30"/>
  <c r="AM1203" i="30"/>
  <c r="AP1203" i="30"/>
  <c r="Z1203" i="30"/>
  <c r="AO1203" i="30"/>
  <c r="AP1210" i="30"/>
  <c r="AL1210" i="30"/>
  <c r="Z1210" i="30"/>
  <c r="AO1210" i="30"/>
  <c r="AG1210" i="30"/>
  <c r="AR1210" i="30"/>
  <c r="AN1210" i="30"/>
  <c r="F1110" i="30"/>
  <c r="F1114" i="30"/>
  <c r="AJ1210" i="30"/>
  <c r="AK1210" i="30" s="1"/>
  <c r="F1234" i="30"/>
  <c r="H1234" i="30"/>
  <c r="E1234" i="30"/>
  <c r="G1234" i="30" s="1"/>
  <c r="Y1234" i="30" s="1"/>
  <c r="AC1234" i="30" s="1"/>
  <c r="AR1236" i="30"/>
  <c r="AJ1236" i="30"/>
  <c r="AK1236" i="30" s="1"/>
  <c r="AB1236" i="30"/>
  <c r="AM1236" i="30"/>
  <c r="Z1236" i="30"/>
  <c r="AG1236" i="30"/>
  <c r="H1260" i="30"/>
  <c r="E1260" i="30"/>
  <c r="G1260" i="30" s="1"/>
  <c r="Y1260" i="30" s="1"/>
  <c r="AC1260" i="30" s="1"/>
  <c r="AQ1260" i="30" s="1"/>
  <c r="F1260" i="30"/>
  <c r="H1231" i="30"/>
  <c r="F1231" i="30"/>
  <c r="E1231" i="30"/>
  <c r="G1231" i="30" s="1"/>
  <c r="Y1231" i="30" s="1"/>
  <c r="AC1231" i="30" s="1"/>
  <c r="AO1258" i="30"/>
  <c r="AG1258" i="30"/>
  <c r="AH1258" i="30" s="1"/>
  <c r="AI1258" i="30" s="1"/>
  <c r="AN1258" i="30"/>
  <c r="AJ1258" i="30"/>
  <c r="AK1258" i="30" s="1"/>
  <c r="AB1258" i="30"/>
  <c r="AP1258" i="30"/>
  <c r="Z1258" i="30"/>
  <c r="AM1258" i="30"/>
  <c r="AN1259" i="30"/>
  <c r="AJ1259" i="30"/>
  <c r="AK1259" i="30" s="1"/>
  <c r="AB1259" i="30"/>
  <c r="AR1259" i="30"/>
  <c r="AM1259" i="30"/>
  <c r="AP1259" i="30"/>
  <c r="Z1259" i="30"/>
  <c r="AO1259" i="30"/>
  <c r="H1284" i="30"/>
  <c r="F1284" i="30"/>
  <c r="E1284" i="30"/>
  <c r="G1284" i="30" s="1"/>
  <c r="Y1284" i="30" s="1"/>
  <c r="AC1284" i="30" s="1"/>
  <c r="AQ1284" i="30" s="1"/>
  <c r="AN1299" i="30"/>
  <c r="AJ1299" i="30"/>
  <c r="AK1299" i="30" s="1"/>
  <c r="AB1299" i="30"/>
  <c r="AR1299" i="30"/>
  <c r="AM1299" i="30"/>
  <c r="AP1299" i="30"/>
  <c r="AL1299" i="30"/>
  <c r="Z1299" i="30"/>
  <c r="AO1299" i="30"/>
  <c r="AG1299" i="30"/>
  <c r="AH1299" i="30" s="1"/>
  <c r="AI1299" i="30" s="1"/>
  <c r="AO1302" i="30"/>
  <c r="AG1302" i="30"/>
  <c r="AH1302" i="30" s="1"/>
  <c r="AI1302" i="30" s="1"/>
  <c r="AN1302" i="30"/>
  <c r="AJ1302" i="30"/>
  <c r="AK1302" i="30" s="1"/>
  <c r="AB1302" i="30"/>
  <c r="AR1302" i="30"/>
  <c r="AM1302" i="30"/>
  <c r="AP1302" i="30"/>
  <c r="Z1302" i="30"/>
  <c r="AL1302" i="30"/>
  <c r="F1235" i="30"/>
  <c r="H1257" i="30"/>
  <c r="AR1288" i="30"/>
  <c r="AM1288" i="30"/>
  <c r="AP1288" i="30"/>
  <c r="AL1288" i="30"/>
  <c r="Z1288" i="30"/>
  <c r="AO1288" i="30"/>
  <c r="AG1288" i="30"/>
  <c r="AH1288" i="30" s="1"/>
  <c r="AI1288" i="30" s="1"/>
  <c r="AN1288" i="30"/>
  <c r="AJ1288" i="30"/>
  <c r="AK1288" i="30" s="1"/>
  <c r="AP1289" i="30"/>
  <c r="AL1289" i="30"/>
  <c r="Z1289" i="30"/>
  <c r="AO1289" i="30"/>
  <c r="AG1289" i="30"/>
  <c r="AH1289" i="30" s="1"/>
  <c r="AI1289" i="30" s="1"/>
  <c r="AN1289" i="30"/>
  <c r="AJ1289" i="30"/>
  <c r="AK1289" i="30" s="1"/>
  <c r="AB1289" i="30"/>
  <c r="AM1289" i="30"/>
  <c r="AR1296" i="30"/>
  <c r="AM1296" i="30"/>
  <c r="AP1296" i="30"/>
  <c r="AL1296" i="30"/>
  <c r="Z1296" i="30"/>
  <c r="AO1296" i="30"/>
  <c r="AG1296" i="30"/>
  <c r="AH1296" i="30" s="1"/>
  <c r="AI1296" i="30" s="1"/>
  <c r="AN1296" i="30"/>
  <c r="AJ1296" i="30"/>
  <c r="AK1296" i="30" s="1"/>
  <c r="AP1303" i="30"/>
  <c r="AL1303" i="30"/>
  <c r="AR1303" i="30"/>
  <c r="AB1303" i="30"/>
  <c r="AO1303" i="30"/>
  <c r="AJ1303" i="30"/>
  <c r="AK1303" i="30" s="1"/>
  <c r="AN1303" i="30"/>
  <c r="Z1303" i="30"/>
  <c r="AG1303" i="30"/>
  <c r="AH1303" i="30" s="1"/>
  <c r="AI1303" i="30" s="1"/>
  <c r="F1280" i="30"/>
  <c r="H1288" i="30"/>
  <c r="F1288" i="30"/>
  <c r="H1296" i="30"/>
  <c r="F1296" i="30"/>
  <c r="F1311" i="30"/>
  <c r="H1311" i="30"/>
  <c r="E1311" i="30"/>
  <c r="G1311" i="30" s="1"/>
  <c r="Y1311" i="30" s="1"/>
  <c r="AC1311" i="30" s="1"/>
  <c r="AQ1311" i="30" s="1"/>
  <c r="AO1312" i="30"/>
  <c r="AG1312" i="30"/>
  <c r="AH1312" i="30" s="1"/>
  <c r="AI1312" i="30" s="1"/>
  <c r="AN1312" i="30"/>
  <c r="AJ1312" i="30"/>
  <c r="AK1312" i="30" s="1"/>
  <c r="AB1312" i="30"/>
  <c r="AP1312" i="30"/>
  <c r="Z1312" i="30"/>
  <c r="AM1312" i="30"/>
  <c r="AL1312" i="30"/>
  <c r="AN1314" i="30"/>
  <c r="AJ1314" i="30"/>
  <c r="AK1314" i="30" s="1"/>
  <c r="AB1314" i="30"/>
  <c r="AO1314" i="30"/>
  <c r="AM1314" i="30"/>
  <c r="AR1314" i="30"/>
  <c r="AL1314" i="30"/>
  <c r="AG1314" i="30"/>
  <c r="AH1314" i="30" s="1"/>
  <c r="AI1314" i="30" s="1"/>
  <c r="AO1313" i="30"/>
  <c r="AP1313" i="30"/>
  <c r="AG1313" i="30"/>
  <c r="AH1313" i="30" s="1"/>
  <c r="AI1313" i="30" s="1"/>
  <c r="AN1313" i="30"/>
  <c r="AJ1313" i="30"/>
  <c r="AK1313" i="30" s="1"/>
  <c r="AB1313" i="30"/>
  <c r="AM1313" i="30"/>
  <c r="AP1314" i="30"/>
  <c r="F1317" i="30"/>
  <c r="H1317" i="30"/>
  <c r="E1317" i="30"/>
  <c r="G1317" i="30" s="1"/>
  <c r="Y1317" i="30" s="1"/>
  <c r="AC1317" i="30" s="1"/>
  <c r="AQ1317" i="30" s="1"/>
  <c r="AO1326" i="30"/>
  <c r="AG1326" i="30"/>
  <c r="AH1326" i="30" s="1"/>
  <c r="AI1326" i="30" s="1"/>
  <c r="AR1326" i="30"/>
  <c r="AM1326" i="30"/>
  <c r="AN1326" i="30"/>
  <c r="AL1326" i="30"/>
  <c r="AB1326" i="30"/>
  <c r="AP1326" i="30"/>
  <c r="Z1326" i="30"/>
  <c r="AJ1326" i="30"/>
  <c r="AK1326" i="30" s="1"/>
  <c r="E1316" i="30"/>
  <c r="G1316" i="30" s="1"/>
  <c r="Y1316" i="30" s="1"/>
  <c r="AC1316" i="30" s="1"/>
  <c r="AQ1316" i="30" s="1"/>
  <c r="E1321" i="30"/>
  <c r="G1321" i="30" s="1"/>
  <c r="Y1321" i="30" s="1"/>
  <c r="AC1321" i="30" s="1"/>
  <c r="AQ1321" i="30" s="1"/>
  <c r="AR1332" i="30"/>
  <c r="AM1332" i="30"/>
  <c r="AP1332" i="30"/>
  <c r="AL1332" i="30"/>
  <c r="Z1332" i="30"/>
  <c r="AO1332" i="30"/>
  <c r="AG1332" i="30"/>
  <c r="AH1332" i="30" s="1"/>
  <c r="AI1332" i="30" s="1"/>
  <c r="AB1332" i="30"/>
  <c r="AN1332" i="30"/>
  <c r="E1315" i="30"/>
  <c r="G1315" i="30" s="1"/>
  <c r="Y1315" i="30" s="1"/>
  <c r="AC1315" i="30" s="1"/>
  <c r="AQ1315" i="30" s="1"/>
  <c r="F1316" i="30"/>
  <c r="H1321" i="30"/>
  <c r="AN1327" i="30"/>
  <c r="AJ1327" i="30"/>
  <c r="AK1327" i="30" s="1"/>
  <c r="AB1327" i="30"/>
  <c r="AP1327" i="30"/>
  <c r="AL1327" i="30"/>
  <c r="Z1327" i="30"/>
  <c r="AO1327" i="30"/>
  <c r="AG1327" i="30"/>
  <c r="AH1327" i="30" s="1"/>
  <c r="AI1327" i="30" s="1"/>
  <c r="AM1327" i="30"/>
  <c r="AR1328" i="30"/>
  <c r="AM1328" i="30"/>
  <c r="AP1328" i="30"/>
  <c r="AL1328" i="30"/>
  <c r="Z1328" i="30"/>
  <c r="AO1328" i="30"/>
  <c r="AG1328" i="30"/>
  <c r="AH1328" i="30" s="1"/>
  <c r="AI1328" i="30" s="1"/>
  <c r="AN1328" i="30"/>
  <c r="AJ1328" i="30"/>
  <c r="AK1328" i="30" s="1"/>
  <c r="H1332" i="30"/>
  <c r="F1332" i="30"/>
  <c r="AR1339" i="30"/>
  <c r="AM1339" i="30"/>
  <c r="AP1339" i="30"/>
  <c r="AL1339" i="30"/>
  <c r="Z1339" i="30"/>
  <c r="AO1339" i="30"/>
  <c r="AG1339" i="30"/>
  <c r="AH1339" i="30" s="1"/>
  <c r="AI1339" i="30" s="1"/>
  <c r="AJ1339" i="30"/>
  <c r="AK1339" i="30" s="1"/>
  <c r="H1339" i="30"/>
  <c r="F1339" i="30"/>
  <c r="AN1339" i="30"/>
  <c r="F1326" i="30"/>
  <c r="H1326" i="30"/>
  <c r="H1328" i="30"/>
  <c r="F1328" i="30"/>
  <c r="AB1339" i="30"/>
  <c r="H1330" i="30"/>
  <c r="AD495" i="30" l="1"/>
  <c r="AA495" i="30"/>
  <c r="AE495" i="30"/>
  <c r="AD536" i="30"/>
  <c r="AF536" i="30"/>
  <c r="D463" i="30"/>
  <c r="AA536" i="30"/>
  <c r="AD463" i="30"/>
  <c r="AE536" i="30"/>
  <c r="AA463" i="30"/>
  <c r="AE463" i="30"/>
  <c r="AF495" i="30"/>
  <c r="AF697" i="30"/>
  <c r="AD1296" i="30"/>
  <c r="AA1296" i="30" s="1"/>
  <c r="D1296" i="30"/>
  <c r="AE1296" i="30"/>
  <c r="AF457" i="30"/>
  <c r="AD697" i="30"/>
  <c r="D697" i="30"/>
  <c r="D457" i="30"/>
  <c r="AA697" i="30"/>
  <c r="AA457" i="30"/>
  <c r="AE457" i="30"/>
  <c r="AF441" i="30"/>
  <c r="AD743" i="30"/>
  <c r="AF645" i="30"/>
  <c r="AF743" i="30"/>
  <c r="D743" i="30"/>
  <c r="AF827" i="30"/>
  <c r="AA645" i="30"/>
  <c r="AA441" i="30"/>
  <c r="D827" i="30"/>
  <c r="AE645" i="30"/>
  <c r="AA827" i="30"/>
  <c r="AE827" i="30"/>
  <c r="D441" i="30"/>
  <c r="AD441" i="30"/>
  <c r="AA743" i="30"/>
  <c r="D645" i="30"/>
  <c r="AF1328" i="30"/>
  <c r="AD1328" i="30"/>
  <c r="AA1328" i="30" s="1"/>
  <c r="AD1288" i="30"/>
  <c r="AA1288" i="30" s="1"/>
  <c r="AE1328" i="30"/>
  <c r="AE1288" i="30"/>
  <c r="AF754" i="30"/>
  <c r="AF449" i="30"/>
  <c r="AD754" i="30"/>
  <c r="D449" i="30"/>
  <c r="AA754" i="30"/>
  <c r="AD449" i="30"/>
  <c r="AE754" i="30"/>
  <c r="AA449" i="30"/>
  <c r="D1288" i="30"/>
  <c r="Z1325" i="30"/>
  <c r="AQ1325" i="30"/>
  <c r="AH1123" i="30"/>
  <c r="AI1123" i="30" s="1"/>
  <c r="AT1123" i="30" s="1"/>
  <c r="AQ1123" i="30"/>
  <c r="AH66" i="30"/>
  <c r="AI66" i="30" s="1"/>
  <c r="AT66" i="30" s="1"/>
  <c r="AQ66" i="30"/>
  <c r="AP942" i="30"/>
  <c r="AQ942" i="30"/>
  <c r="AH1210" i="30"/>
  <c r="AI1210" i="30" s="1"/>
  <c r="AT1210" i="30" s="1"/>
  <c r="AQ1210" i="30"/>
  <c r="AH1230" i="30"/>
  <c r="AI1230" i="30" s="1"/>
  <c r="AT1230" i="30" s="1"/>
  <c r="AQ1230" i="30"/>
  <c r="AM1320" i="30"/>
  <c r="AQ1320" i="30"/>
  <c r="AO1003" i="30"/>
  <c r="AQ1003" i="30"/>
  <c r="AJ1291" i="30"/>
  <c r="AK1291" i="30" s="1"/>
  <c r="AQ1291" i="30"/>
  <c r="Z1017" i="30"/>
  <c r="AQ1017" i="30"/>
  <c r="AR976" i="30"/>
  <c r="AQ976" i="30"/>
  <c r="AL1323" i="30"/>
  <c r="AQ1323" i="30"/>
  <c r="AJ991" i="30"/>
  <c r="AK991" i="30" s="1"/>
  <c r="AQ991" i="30"/>
  <c r="AH1244" i="30"/>
  <c r="AI1244" i="30" s="1"/>
  <c r="AT1244" i="30" s="1"/>
  <c r="AQ1244" i="30"/>
  <c r="AH1242" i="30"/>
  <c r="AI1242" i="30" s="1"/>
  <c r="AT1242" i="30" s="1"/>
  <c r="AQ1242" i="30"/>
  <c r="AH1122" i="30"/>
  <c r="AI1122" i="30" s="1"/>
  <c r="AT1122" i="30" s="1"/>
  <c r="AQ1122" i="30"/>
  <c r="AH1185" i="30"/>
  <c r="AI1185" i="30" s="1"/>
  <c r="AT1185" i="30" s="1"/>
  <c r="AQ1185" i="30"/>
  <c r="AJ489" i="30"/>
  <c r="AK489" i="30" s="1"/>
  <c r="AQ489" i="30"/>
  <c r="AH7" i="30"/>
  <c r="AI7" i="30" s="1"/>
  <c r="AT7" i="30" s="1"/>
  <c r="AQ7" i="30"/>
  <c r="AH71" i="30"/>
  <c r="AI71" i="30" s="1"/>
  <c r="AT71" i="30" s="1"/>
  <c r="AQ71" i="30"/>
  <c r="AH27" i="30"/>
  <c r="AI27" i="30" s="1"/>
  <c r="AT27" i="30" s="1"/>
  <c r="AQ27" i="30"/>
  <c r="AH1143" i="30"/>
  <c r="AI1143" i="30" s="1"/>
  <c r="AT1143" i="30" s="1"/>
  <c r="AQ1143" i="30"/>
  <c r="AO1322" i="30"/>
  <c r="AQ1322" i="30"/>
  <c r="AM1333" i="30"/>
  <c r="AQ1333" i="30"/>
  <c r="AJ1014" i="30"/>
  <c r="AK1014" i="30" s="1"/>
  <c r="AQ1014" i="30"/>
  <c r="AJ1319" i="30"/>
  <c r="AK1319" i="30" s="1"/>
  <c r="AQ1319" i="30"/>
  <c r="AM1256" i="30"/>
  <c r="AQ1256" i="30"/>
  <c r="AL543" i="30"/>
  <c r="AQ543" i="30"/>
  <c r="AR990" i="30"/>
  <c r="AQ990" i="30"/>
  <c r="AJ946" i="30"/>
  <c r="AK946" i="30" s="1"/>
  <c r="AQ946" i="30"/>
  <c r="AG802" i="30"/>
  <c r="AH802" i="30" s="1"/>
  <c r="AI802" i="30" s="1"/>
  <c r="AT802" i="30" s="1"/>
  <c r="AQ802" i="30"/>
  <c r="AH1218" i="30"/>
  <c r="AI1218" i="30" s="1"/>
  <c r="AT1218" i="30" s="1"/>
  <c r="AQ1218" i="30"/>
  <c r="AN1019" i="30"/>
  <c r="AQ1019" i="30"/>
  <c r="AB1011" i="30"/>
  <c r="AF1011" i="30" s="1"/>
  <c r="AQ1011" i="30"/>
  <c r="AH1250" i="30"/>
  <c r="AI1250" i="30" s="1"/>
  <c r="AT1250" i="30" s="1"/>
  <c r="AQ1250" i="30"/>
  <c r="AH1248" i="30"/>
  <c r="AI1248" i="30" s="1"/>
  <c r="AT1248" i="30" s="1"/>
  <c r="AQ1248" i="30"/>
  <c r="AH1245" i="30"/>
  <c r="AI1245" i="30" s="1"/>
  <c r="AT1245" i="30" s="1"/>
  <c r="AQ1245" i="30"/>
  <c r="AH1128" i="30"/>
  <c r="AI1128" i="30" s="1"/>
  <c r="AT1128" i="30" s="1"/>
  <c r="AQ1128" i="30"/>
  <c r="AH1241" i="30"/>
  <c r="AI1241" i="30" s="1"/>
  <c r="AT1241" i="30" s="1"/>
  <c r="AQ1241" i="30"/>
  <c r="AL803" i="30"/>
  <c r="AQ803" i="30"/>
  <c r="AH1124" i="30"/>
  <c r="AI1124" i="30" s="1"/>
  <c r="AT1124" i="30" s="1"/>
  <c r="AQ1124" i="30"/>
  <c r="AH86" i="30"/>
  <c r="AI86" i="30" s="1"/>
  <c r="AT86" i="30" s="1"/>
  <c r="AQ86" i="30"/>
  <c r="AH74" i="30"/>
  <c r="AI74" i="30" s="1"/>
  <c r="AT74" i="30" s="1"/>
  <c r="AQ74" i="30"/>
  <c r="AH62" i="30"/>
  <c r="AI62" i="30" s="1"/>
  <c r="AT62" i="30" s="1"/>
  <c r="AQ62" i="30"/>
  <c r="AH73" i="30"/>
  <c r="AI73" i="30" s="1"/>
  <c r="AT73" i="30" s="1"/>
  <c r="AQ73" i="30"/>
  <c r="AH60" i="30"/>
  <c r="AI60" i="30" s="1"/>
  <c r="AT60" i="30" s="1"/>
  <c r="AQ60" i="30"/>
  <c r="AM1318" i="30"/>
  <c r="AQ1318" i="30"/>
  <c r="AO1287" i="30"/>
  <c r="AQ1287" i="30"/>
  <c r="AH1172" i="30"/>
  <c r="AI1172" i="30" s="1"/>
  <c r="AT1172" i="30" s="1"/>
  <c r="AQ1172" i="30"/>
  <c r="AR986" i="30"/>
  <c r="AQ986" i="30"/>
  <c r="AH57" i="30"/>
  <c r="AI57" i="30" s="1"/>
  <c r="AT57" i="30" s="1"/>
  <c r="AQ57" i="30"/>
  <c r="AH1236" i="30"/>
  <c r="AI1236" i="30" s="1"/>
  <c r="AT1236" i="30" s="1"/>
  <c r="AQ1236" i="30"/>
  <c r="AH1112" i="30"/>
  <c r="AI1112" i="30" s="1"/>
  <c r="AT1112" i="30" s="1"/>
  <c r="AQ1112" i="30"/>
  <c r="AH1181" i="30"/>
  <c r="AI1181" i="30" s="1"/>
  <c r="AT1181" i="30" s="1"/>
  <c r="AQ1181" i="30"/>
  <c r="AH1164" i="30"/>
  <c r="AI1164" i="30" s="1"/>
  <c r="AT1164" i="30" s="1"/>
  <c r="AQ1164" i="30"/>
  <c r="AH1108" i="30"/>
  <c r="AI1108" i="30" s="1"/>
  <c r="AT1108" i="30" s="1"/>
  <c r="AQ1108" i="30"/>
  <c r="AH1137" i="30"/>
  <c r="AI1137" i="30" s="1"/>
  <c r="AT1137" i="30" s="1"/>
  <c r="AQ1137" i="30"/>
  <c r="AO987" i="30"/>
  <c r="AQ987" i="30"/>
  <c r="AB1261" i="30"/>
  <c r="AE1261" i="30" s="1"/>
  <c r="AQ1261" i="30"/>
  <c r="AL966" i="30"/>
  <c r="AQ966" i="30"/>
  <c r="AJ1331" i="30"/>
  <c r="AK1331" i="30" s="1"/>
  <c r="AQ1331" i="30"/>
  <c r="AR1013" i="30"/>
  <c r="AQ1013" i="30"/>
  <c r="AH1229" i="30"/>
  <c r="AI1229" i="30" s="1"/>
  <c r="AT1229" i="30" s="1"/>
  <c r="AQ1229" i="30"/>
  <c r="AH1171" i="30"/>
  <c r="AI1171" i="30" s="1"/>
  <c r="AT1171" i="30" s="1"/>
  <c r="AQ1171" i="30"/>
  <c r="AR973" i="30"/>
  <c r="AQ973" i="30"/>
  <c r="AH1125" i="30"/>
  <c r="AI1125" i="30" s="1"/>
  <c r="AT1125" i="30" s="1"/>
  <c r="AQ1125" i="30"/>
  <c r="AH1118" i="30"/>
  <c r="AI1118" i="30" s="1"/>
  <c r="AT1118" i="30" s="1"/>
  <c r="AQ1118" i="30"/>
  <c r="AH1119" i="30"/>
  <c r="AI1119" i="30" s="1"/>
  <c r="AT1119" i="30" s="1"/>
  <c r="AQ1119" i="30"/>
  <c r="AH1120" i="30"/>
  <c r="AI1120" i="30" s="1"/>
  <c r="AT1120" i="30" s="1"/>
  <c r="AQ1120" i="30"/>
  <c r="AH84" i="30"/>
  <c r="AI84" i="30" s="1"/>
  <c r="AT84" i="30" s="1"/>
  <c r="AQ84" i="30"/>
  <c r="AG1330" i="30"/>
  <c r="AH1330" i="30" s="1"/>
  <c r="AI1330" i="30" s="1"/>
  <c r="AQ1330" i="30"/>
  <c r="Z989" i="30"/>
  <c r="AQ989" i="30"/>
  <c r="AH1247" i="30"/>
  <c r="AI1247" i="30" s="1"/>
  <c r="AT1247" i="30" s="1"/>
  <c r="AQ1247" i="30"/>
  <c r="AP1336" i="30"/>
  <c r="AQ1336" i="30"/>
  <c r="AH1179" i="30"/>
  <c r="AI1179" i="30" s="1"/>
  <c r="AT1179" i="30" s="1"/>
  <c r="AQ1179" i="30"/>
  <c r="AN1298" i="30"/>
  <c r="AQ1298" i="30"/>
  <c r="AG1310" i="30"/>
  <c r="AH1310" i="30" s="1"/>
  <c r="AI1310" i="30" s="1"/>
  <c r="AQ1310" i="30"/>
  <c r="AH1203" i="30"/>
  <c r="AI1203" i="30" s="1"/>
  <c r="AT1203" i="30" s="1"/>
  <c r="AQ1203" i="30"/>
  <c r="AH1131" i="30"/>
  <c r="AI1131" i="30" s="1"/>
  <c r="AT1131" i="30" s="1"/>
  <c r="AQ1131" i="30"/>
  <c r="AR999" i="30"/>
  <c r="AQ999" i="30"/>
  <c r="AR1293" i="30"/>
  <c r="AQ1293" i="30"/>
  <c r="AG1016" i="30"/>
  <c r="AH1016" i="30" s="1"/>
  <c r="AI1016" i="30" s="1"/>
  <c r="AT1016" i="30" s="1"/>
  <c r="AQ1016" i="30"/>
  <c r="AR937" i="30"/>
  <c r="AQ937" i="30"/>
  <c r="AP1282" i="30"/>
  <c r="AQ1282" i="30"/>
  <c r="AH1252" i="30"/>
  <c r="AI1252" i="30" s="1"/>
  <c r="AT1252" i="30" s="1"/>
  <c r="AQ1252" i="30"/>
  <c r="AH1246" i="30"/>
  <c r="AI1246" i="30" s="1"/>
  <c r="AT1246" i="30" s="1"/>
  <c r="AQ1246" i="30"/>
  <c r="AH1239" i="30"/>
  <c r="AI1239" i="30" s="1"/>
  <c r="AT1239" i="30" s="1"/>
  <c r="AQ1239" i="30"/>
  <c r="AP945" i="30"/>
  <c r="AQ945" i="30"/>
  <c r="AH1238" i="30"/>
  <c r="AI1238" i="30" s="1"/>
  <c r="AT1238" i="30" s="1"/>
  <c r="AQ1238" i="30"/>
  <c r="AH1121" i="30"/>
  <c r="AI1121" i="30" s="1"/>
  <c r="AT1121" i="30" s="1"/>
  <c r="AQ1121" i="30"/>
  <c r="AH83" i="30"/>
  <c r="AI83" i="30" s="1"/>
  <c r="AT83" i="30" s="1"/>
  <c r="AQ83" i="30"/>
  <c r="AH72" i="30"/>
  <c r="AI72" i="30" s="1"/>
  <c r="AT72" i="30" s="1"/>
  <c r="AQ72" i="30"/>
  <c r="AH69" i="30"/>
  <c r="AI69" i="30" s="1"/>
  <c r="AT69" i="30" s="1"/>
  <c r="AQ69" i="30"/>
  <c r="AH13" i="30"/>
  <c r="AI13" i="30" s="1"/>
  <c r="AT13" i="30" s="1"/>
  <c r="AQ13" i="30"/>
  <c r="AH12" i="30"/>
  <c r="AI12" i="30" s="1"/>
  <c r="AT12" i="30" s="1"/>
  <c r="AQ12" i="30"/>
  <c r="AH14" i="30"/>
  <c r="AI14" i="30" s="1"/>
  <c r="AT14" i="30" s="1"/>
  <c r="AQ14" i="30"/>
  <c r="AL940" i="30"/>
  <c r="AQ940" i="30"/>
  <c r="AH1148" i="30"/>
  <c r="AI1148" i="30" s="1"/>
  <c r="AT1148" i="30" s="1"/>
  <c r="AQ1148" i="30"/>
  <c r="AH1193" i="30"/>
  <c r="AI1193" i="30" s="1"/>
  <c r="AT1193" i="30" s="1"/>
  <c r="AQ1193" i="30"/>
  <c r="AO1286" i="30"/>
  <c r="AQ1286" i="30"/>
  <c r="AO1297" i="30"/>
  <c r="AQ1297" i="30"/>
  <c r="AL974" i="30"/>
  <c r="AQ974" i="30"/>
  <c r="AH1152" i="30"/>
  <c r="AI1152" i="30" s="1"/>
  <c r="AT1152" i="30" s="1"/>
  <c r="AQ1152" i="30"/>
  <c r="AN978" i="30"/>
  <c r="AQ978" i="30"/>
  <c r="AO813" i="30"/>
  <c r="AQ813" i="30"/>
  <c r="AH1158" i="30"/>
  <c r="AI1158" i="30" s="1"/>
  <c r="AT1158" i="30" s="1"/>
  <c r="AQ1158" i="30"/>
  <c r="AH1214" i="30"/>
  <c r="AI1214" i="30" s="1"/>
  <c r="AT1214" i="30" s="1"/>
  <c r="AQ1214" i="30"/>
  <c r="AP1290" i="30"/>
  <c r="AQ1290" i="30"/>
  <c r="Z1301" i="30"/>
  <c r="AQ1301" i="30"/>
  <c r="AR936" i="30"/>
  <c r="AQ936" i="30"/>
  <c r="AR1005" i="30"/>
  <c r="AQ1005" i="30"/>
  <c r="AH1126" i="30"/>
  <c r="AI1126" i="30" s="1"/>
  <c r="AT1126" i="30" s="1"/>
  <c r="AQ1126" i="30"/>
  <c r="AJ127" i="30"/>
  <c r="AK127" i="30" s="1"/>
  <c r="AQ127" i="30"/>
  <c r="AH65" i="30"/>
  <c r="AI65" i="30" s="1"/>
  <c r="AT65" i="30" s="1"/>
  <c r="AQ65" i="30"/>
  <c r="AH16" i="30"/>
  <c r="AI16" i="30" s="1"/>
  <c r="AT16" i="30" s="1"/>
  <c r="AQ16" i="30"/>
  <c r="AH82" i="30"/>
  <c r="AI82" i="30" s="1"/>
  <c r="AT82" i="30" s="1"/>
  <c r="AQ82" i="30"/>
  <c r="AH15" i="30"/>
  <c r="AI15" i="30" s="1"/>
  <c r="AT15" i="30" s="1"/>
  <c r="AQ15" i="30"/>
  <c r="AH58" i="30"/>
  <c r="AI58" i="30" s="1"/>
  <c r="AT58" i="30" s="1"/>
  <c r="AQ58" i="30"/>
  <c r="AG546" i="30"/>
  <c r="AH546" i="30" s="1"/>
  <c r="AI546" i="30" s="1"/>
  <c r="AT546" i="30" s="1"/>
  <c r="AQ546" i="30"/>
  <c r="Z938" i="30"/>
  <c r="AQ938" i="30"/>
  <c r="AR124" i="30"/>
  <c r="AQ124" i="30"/>
  <c r="AG1294" i="30"/>
  <c r="AH1294" i="30" s="1"/>
  <c r="AI1294" i="30" s="1"/>
  <c r="AQ1294" i="30"/>
  <c r="AB963" i="30"/>
  <c r="AF963" i="30" s="1"/>
  <c r="AQ963" i="30"/>
  <c r="AH76" i="30"/>
  <c r="AI76" i="30" s="1"/>
  <c r="AT76" i="30" s="1"/>
  <c r="AQ76" i="30"/>
  <c r="AH59" i="30"/>
  <c r="AI59" i="30" s="1"/>
  <c r="AT59" i="30" s="1"/>
  <c r="AQ59" i="30"/>
  <c r="AM1329" i="30"/>
  <c r="AQ1329" i="30"/>
  <c r="AH1139" i="30"/>
  <c r="AI1139" i="30" s="1"/>
  <c r="AT1139" i="30" s="1"/>
  <c r="AQ1139" i="30"/>
  <c r="AJ1007" i="30"/>
  <c r="AK1007" i="30" s="1"/>
  <c r="AQ1007" i="30"/>
  <c r="AR959" i="30"/>
  <c r="AQ959" i="30"/>
  <c r="AH1178" i="30"/>
  <c r="AI1178" i="30" s="1"/>
  <c r="AT1178" i="30" s="1"/>
  <c r="AQ1178" i="30"/>
  <c r="AL975" i="30"/>
  <c r="AQ975" i="30"/>
  <c r="AH1240" i="30"/>
  <c r="AI1240" i="30" s="1"/>
  <c r="AT1240" i="30" s="1"/>
  <c r="AQ1240" i="30"/>
  <c r="AH1186" i="30"/>
  <c r="AI1186" i="30" s="1"/>
  <c r="AT1186" i="30" s="1"/>
  <c r="AQ1186" i="30"/>
  <c r="AH1166" i="30"/>
  <c r="AI1166" i="30" s="1"/>
  <c r="AT1166" i="30" s="1"/>
  <c r="AQ1166" i="30"/>
  <c r="AH81" i="30"/>
  <c r="AI81" i="30" s="1"/>
  <c r="AT81" i="30" s="1"/>
  <c r="AQ81" i="30"/>
  <c r="AH68" i="30"/>
  <c r="AI68" i="30" s="1"/>
  <c r="AT68" i="30" s="1"/>
  <c r="AQ68" i="30"/>
  <c r="AH26" i="30"/>
  <c r="AI26" i="30" s="1"/>
  <c r="AT26" i="30" s="1"/>
  <c r="AQ26" i="30"/>
  <c r="AH85" i="30"/>
  <c r="AI85" i="30" s="1"/>
  <c r="AT85" i="30" s="1"/>
  <c r="AQ85" i="30"/>
  <c r="AH56" i="30"/>
  <c r="AI56" i="30" s="1"/>
  <c r="AT56" i="30" s="1"/>
  <c r="AQ56" i="30"/>
  <c r="AH87" i="30"/>
  <c r="AI87" i="30" s="1"/>
  <c r="AT87" i="30" s="1"/>
  <c r="AQ87" i="30"/>
  <c r="AH63" i="30"/>
  <c r="AI63" i="30" s="1"/>
  <c r="AT63" i="30" s="1"/>
  <c r="AQ63" i="30"/>
  <c r="AH80" i="30"/>
  <c r="AI80" i="30" s="1"/>
  <c r="AT80" i="30" s="1"/>
  <c r="AQ80" i="30"/>
  <c r="AH70" i="30"/>
  <c r="AI70" i="30" s="1"/>
  <c r="AT70" i="30" s="1"/>
  <c r="AQ70" i="30"/>
  <c r="AM1262" i="30"/>
  <c r="AQ1262" i="30"/>
  <c r="AB1280" i="30"/>
  <c r="AE1280" i="30" s="1"/>
  <c r="AQ1280" i="30"/>
  <c r="AR1281" i="30"/>
  <c r="AQ1281" i="30"/>
  <c r="AO1009" i="30"/>
  <c r="AQ1009" i="30"/>
  <c r="AB1263" i="30"/>
  <c r="AF1263" i="30" s="1"/>
  <c r="AQ1263" i="30"/>
  <c r="AL1285" i="30"/>
  <c r="AQ1285" i="30"/>
  <c r="AN971" i="30"/>
  <c r="AQ971" i="30"/>
  <c r="AJ961" i="30"/>
  <c r="AK961" i="30" s="1"/>
  <c r="AQ961" i="30"/>
  <c r="AN1283" i="30"/>
  <c r="AQ1283" i="30"/>
  <c r="AH1251" i="30"/>
  <c r="AI1251" i="30" s="1"/>
  <c r="AT1251" i="30" s="1"/>
  <c r="AQ1251" i="30"/>
  <c r="AH1127" i="30"/>
  <c r="AI1127" i="30" s="1"/>
  <c r="AT1127" i="30" s="1"/>
  <c r="AQ1127" i="30"/>
  <c r="AH75" i="30"/>
  <c r="AI75" i="30" s="1"/>
  <c r="AT75" i="30" s="1"/>
  <c r="AQ75" i="30"/>
  <c r="AH61" i="30"/>
  <c r="AI61" i="30" s="1"/>
  <c r="AT61" i="30" s="1"/>
  <c r="AQ61" i="30"/>
  <c r="AH28" i="30"/>
  <c r="AI28" i="30" s="1"/>
  <c r="AT28" i="30" s="1"/>
  <c r="AQ28" i="30"/>
  <c r="AH64" i="30"/>
  <c r="AI64" i="30" s="1"/>
  <c r="AT64" i="30" s="1"/>
  <c r="AQ64" i="30"/>
  <c r="AH55" i="30"/>
  <c r="AI55" i="30" s="1"/>
  <c r="AT55" i="30" s="1"/>
  <c r="AQ55" i="30"/>
  <c r="AH67" i="30"/>
  <c r="AI67" i="30" s="1"/>
  <c r="AT67" i="30" s="1"/>
  <c r="AQ67" i="30"/>
  <c r="AH54" i="30"/>
  <c r="AI54" i="30" s="1"/>
  <c r="AT54" i="30" s="1"/>
  <c r="AQ54" i="30"/>
  <c r="AD384" i="30"/>
  <c r="AA482" i="30"/>
  <c r="AF833" i="30"/>
  <c r="D833" i="30"/>
  <c r="AE833" i="30"/>
  <c r="CE9" i="17"/>
  <c r="CF9" i="17" s="1"/>
  <c r="DD26" i="17"/>
  <c r="AM124" i="30"/>
  <c r="AN546" i="30"/>
  <c r="CC30" i="17"/>
  <c r="A29" i="17"/>
  <c r="CC33" i="17"/>
  <c r="CC37" i="17"/>
  <c r="A27" i="17"/>
  <c r="DD30" i="17"/>
  <c r="A14" i="17"/>
  <c r="DD13" i="17"/>
  <c r="AD833" i="30"/>
  <c r="CC44" i="17"/>
  <c r="FM8" i="17"/>
  <c r="FN8" i="17" s="1"/>
  <c r="CE45" i="17"/>
  <c r="CF45" i="17" s="1"/>
  <c r="DD40" i="17"/>
  <c r="AJ940" i="30"/>
  <c r="AK940" i="30" s="1"/>
  <c r="AP1262" i="30"/>
  <c r="AB999" i="30"/>
  <c r="AF999" i="30" s="1"/>
  <c r="AM938" i="30"/>
  <c r="AN938" i="30"/>
  <c r="AE486" i="30"/>
  <c r="AD312" i="30"/>
  <c r="AJ1336" i="30"/>
  <c r="AK1336" i="30" s="1"/>
  <c r="D478" i="30"/>
  <c r="AA550" i="30"/>
  <c r="AD641" i="30"/>
  <c r="AA388" i="30"/>
  <c r="DD16" i="17"/>
  <c r="DD17" i="17"/>
  <c r="CE31" i="17"/>
  <c r="CF31" i="17" s="1"/>
  <c r="EN7" i="17"/>
  <c r="EO7" i="17" s="1"/>
  <c r="A43" i="17"/>
  <c r="CC20" i="17"/>
  <c r="A5" i="17"/>
  <c r="CE26" i="17"/>
  <c r="CF26" i="17" s="1"/>
  <c r="EN17" i="17"/>
  <c r="EO17" i="17" s="1"/>
  <c r="CC12" i="17"/>
  <c r="CC36" i="17"/>
  <c r="FM5" i="17"/>
  <c r="FN5" i="17" s="1"/>
  <c r="DD15" i="17"/>
  <c r="A44" i="17"/>
  <c r="A28" i="17"/>
  <c r="CC32" i="17"/>
  <c r="A45" i="17"/>
  <c r="EN12" i="17"/>
  <c r="EO12" i="17" s="1"/>
  <c r="CE38" i="17"/>
  <c r="CF38" i="17" s="1"/>
  <c r="FK9" i="17"/>
  <c r="FK7" i="17"/>
  <c r="EN6" i="17"/>
  <c r="EO6" i="17" s="1"/>
  <c r="DD9" i="17"/>
  <c r="EN4" i="17"/>
  <c r="EO4" i="17" s="1"/>
  <c r="EL38" i="17"/>
  <c r="A33" i="17"/>
  <c r="CC22" i="17"/>
  <c r="CE18" i="17"/>
  <c r="CF18" i="17" s="1"/>
  <c r="CC8" i="17"/>
  <c r="A19" i="17"/>
  <c r="D482" i="30"/>
  <c r="D94" i="30"/>
  <c r="D1247" i="30"/>
  <c r="AE822" i="30"/>
  <c r="AD119" i="30"/>
  <c r="AF695" i="30"/>
  <c r="AF555" i="30"/>
  <c r="AE99" i="30"/>
  <c r="AA466" i="30"/>
  <c r="D831" i="30"/>
  <c r="AB1293" i="30"/>
  <c r="D1293" i="30" s="1"/>
  <c r="AL1147" i="30"/>
  <c r="AP1162" i="30"/>
  <c r="EL13" i="17"/>
  <c r="EN14" i="17"/>
  <c r="EO14" i="17" s="1"/>
  <c r="DD37" i="17"/>
  <c r="CC29" i="17"/>
  <c r="EN8" i="17"/>
  <c r="EO8" i="17" s="1"/>
  <c r="CC7" i="17"/>
  <c r="EL22" i="17"/>
  <c r="AR1322" i="30"/>
  <c r="AM1190" i="30"/>
  <c r="AB1155" i="30"/>
  <c r="AA1155" i="30" s="1"/>
  <c r="AB1143" i="30"/>
  <c r="AE1143" i="30" s="1"/>
  <c r="Z973" i="30"/>
  <c r="AE550" i="30"/>
  <c r="AF641" i="30"/>
  <c r="AA312" i="30"/>
  <c r="AM1322" i="30"/>
  <c r="AG1190" i="30"/>
  <c r="AO1155" i="30"/>
  <c r="AO1143" i="30"/>
  <c r="AO546" i="30"/>
  <c r="AP938" i="30"/>
  <c r="AD691" i="30"/>
  <c r="AA641" i="30"/>
  <c r="D818" i="30"/>
  <c r="AD103" i="30"/>
  <c r="AE312" i="30"/>
  <c r="AJ1322" i="30"/>
  <c r="AK1322" i="30" s="1"/>
  <c r="AP1190" i="30"/>
  <c r="AO124" i="30"/>
  <c r="AM546" i="30"/>
  <c r="D641" i="30"/>
  <c r="D312" i="30"/>
  <c r="CC11" i="17"/>
  <c r="DD31" i="17"/>
  <c r="A24" i="17"/>
  <c r="EL16" i="17"/>
  <c r="DD11" i="17"/>
  <c r="AF474" i="30"/>
  <c r="EN5" i="17"/>
  <c r="EO5" i="17" s="1"/>
  <c r="CE40" i="17"/>
  <c r="CF40" i="17" s="1"/>
  <c r="EN19" i="17"/>
  <c r="EO19" i="17" s="1"/>
  <c r="CE49" i="17"/>
  <c r="CF49" i="17" s="1"/>
  <c r="A46" i="17"/>
  <c r="CE46" i="17"/>
  <c r="CF46" i="17" s="1"/>
  <c r="EN9" i="17"/>
  <c r="EO9" i="17" s="1"/>
  <c r="AM1208" i="30"/>
  <c r="A8" i="17"/>
  <c r="EL11" i="17"/>
  <c r="CC13" i="17"/>
  <c r="Z1013" i="30"/>
  <c r="EL23" i="17"/>
  <c r="EL10" i="17"/>
  <c r="FM6" i="17"/>
  <c r="FN6" i="17" s="1"/>
  <c r="A20" i="17"/>
  <c r="CC27" i="17"/>
  <c r="EN20" i="17"/>
  <c r="EO20" i="17" s="1"/>
  <c r="CC24" i="17"/>
  <c r="EN15" i="17"/>
  <c r="EO15" i="17" s="1"/>
  <c r="CC5" i="17"/>
  <c r="EL41" i="17"/>
  <c r="CE28" i="17"/>
  <c r="CF28" i="17" s="1"/>
  <c r="EN21" i="17"/>
  <c r="EO21" i="17" s="1"/>
  <c r="EN18" i="17"/>
  <c r="EO18" i="17" s="1"/>
  <c r="A7" i="17"/>
  <c r="DD12" i="17"/>
  <c r="A12" i="17"/>
  <c r="DY50" i="17"/>
  <c r="EV50" i="17"/>
  <c r="DD21" i="17"/>
  <c r="A21" i="17"/>
  <c r="DD23" i="17"/>
  <c r="A23" i="17"/>
  <c r="DD48" i="17"/>
  <c r="A48" i="17"/>
  <c r="DD47" i="17"/>
  <c r="A47" i="17"/>
  <c r="DD42" i="17"/>
  <c r="A42" i="17"/>
  <c r="CE23" i="17"/>
  <c r="CF23" i="17" s="1"/>
  <c r="CC23" i="17"/>
  <c r="EX50" i="17"/>
  <c r="EY4" i="17"/>
  <c r="EY50" i="17" s="1"/>
  <c r="A6" i="17"/>
  <c r="DD6" i="17"/>
  <c r="DD4" i="17"/>
  <c r="A4" i="17"/>
  <c r="BH4" i="17"/>
  <c r="CE10" i="17"/>
  <c r="CF10" i="17" s="1"/>
  <c r="CC10" i="17"/>
  <c r="CC48" i="17"/>
  <c r="CE48" i="17"/>
  <c r="CF48" i="17" s="1"/>
  <c r="A49" i="17"/>
  <c r="DD49" i="17"/>
  <c r="CC42" i="17"/>
  <c r="CE42" i="17"/>
  <c r="CF42" i="17" s="1"/>
  <c r="A36" i="17"/>
  <c r="DD36" i="17"/>
  <c r="A32" i="17"/>
  <c r="DD32" i="17"/>
  <c r="A22" i="17"/>
  <c r="DD22" i="17"/>
  <c r="EA50" i="17"/>
  <c r="EB4" i="17"/>
  <c r="EB50" i="17" s="1"/>
  <c r="CE16" i="17"/>
  <c r="CF16" i="17" s="1"/>
  <c r="CC16" i="17"/>
  <c r="CE4" i="17"/>
  <c r="CC4" i="17"/>
  <c r="CC47" i="17"/>
  <c r="CE47" i="17"/>
  <c r="CF47" i="17" s="1"/>
  <c r="CC43" i="17"/>
  <c r="CE43" i="17"/>
  <c r="CF43" i="17" s="1"/>
  <c r="DD41" i="17"/>
  <c r="A41" i="17"/>
  <c r="CC25" i="17"/>
  <c r="CE25" i="17"/>
  <c r="CF25" i="17" s="1"/>
  <c r="CC21" i="17"/>
  <c r="CE21" i="17"/>
  <c r="CF21" i="17" s="1"/>
  <c r="CC17" i="17"/>
  <c r="CE17" i="17"/>
  <c r="CF17" i="17" s="1"/>
  <c r="CE19" i="17"/>
  <c r="CF19" i="17" s="1"/>
  <c r="CC19" i="17"/>
  <c r="CE6" i="17"/>
  <c r="CF6" i="17" s="1"/>
  <c r="CC6" i="17"/>
  <c r="CC41" i="17"/>
  <c r="CE41" i="17"/>
  <c r="CF41" i="17" s="1"/>
  <c r="DD25" i="17"/>
  <c r="A25" i="17"/>
  <c r="A18" i="17"/>
  <c r="DD18" i="17"/>
  <c r="CC15" i="17"/>
  <c r="CE15" i="17"/>
  <c r="CF15" i="17" s="1"/>
  <c r="A10" i="17"/>
  <c r="DD10" i="17"/>
  <c r="FK4" i="17"/>
  <c r="FM4" i="17"/>
  <c r="CE14" i="17"/>
  <c r="CF14" i="17" s="1"/>
  <c r="CC14" i="17"/>
  <c r="AR1280" i="30"/>
  <c r="AG1182" i="30"/>
  <c r="AB1294" i="30"/>
  <c r="AD1294" i="30" s="1"/>
  <c r="AA1294" i="30" s="1"/>
  <c r="Z1182" i="30"/>
  <c r="Z1184" i="30"/>
  <c r="AR1014" i="30"/>
  <c r="AE658" i="30"/>
  <c r="AD554" i="30"/>
  <c r="AA748" i="30"/>
  <c r="AO1293" i="30"/>
  <c r="AN1310" i="30"/>
  <c r="Z1294" i="30"/>
  <c r="AN1182" i="30"/>
  <c r="AG1170" i="30"/>
  <c r="AR1184" i="30"/>
  <c r="AL1014" i="30"/>
  <c r="AN1160" i="30"/>
  <c r="AN127" i="30"/>
  <c r="AA113" i="30"/>
  <c r="AE551" i="30"/>
  <c r="D845" i="30"/>
  <c r="D658" i="30"/>
  <c r="AD308" i="30"/>
  <c r="AF845" i="30"/>
  <c r="AF748" i="30"/>
  <c r="AE113" i="30"/>
  <c r="AA308" i="30"/>
  <c r="AD658" i="30"/>
  <c r="AE554" i="30"/>
  <c r="AE748" i="30"/>
  <c r="AJ1192" i="30"/>
  <c r="AK1192" i="30" s="1"/>
  <c r="D1208" i="30"/>
  <c r="AJ1162" i="30"/>
  <c r="AK1162" i="30" s="1"/>
  <c r="AB1220" i="30"/>
  <c r="AF1220" i="30" s="1"/>
  <c r="AG127" i="30"/>
  <c r="AH127" i="30" s="1"/>
  <c r="AA845" i="30"/>
  <c r="D551" i="30"/>
  <c r="AH777" i="30"/>
  <c r="AF658" i="30"/>
  <c r="D748" i="30"/>
  <c r="D113" i="30"/>
  <c r="AE308" i="30"/>
  <c r="AF496" i="30"/>
  <c r="AD482" i="30"/>
  <c r="AE482" i="30"/>
  <c r="AP1331" i="30"/>
  <c r="AO1294" i="30"/>
  <c r="AJ1195" i="30"/>
  <c r="AK1195" i="30" s="1"/>
  <c r="AL1137" i="30"/>
  <c r="AB1137" i="30"/>
  <c r="AE1137" i="30" s="1"/>
  <c r="AG1184" i="30"/>
  <c r="AM127" i="30"/>
  <c r="AD1271" i="30"/>
  <c r="AA1271" i="30" s="1"/>
  <c r="AD845" i="30"/>
  <c r="D760" i="30"/>
  <c r="AD113" i="30"/>
  <c r="D308" i="30"/>
  <c r="AE496" i="30"/>
  <c r="AL1116" i="30"/>
  <c r="AO1137" i="30"/>
  <c r="AB1333" i="30"/>
  <c r="AF1333" i="30" s="1"/>
  <c r="AO1208" i="30"/>
  <c r="AP1195" i="30"/>
  <c r="AN1009" i="30"/>
  <c r="AN1116" i="30"/>
  <c r="AB1116" i="30"/>
  <c r="AD1116" i="30" s="1"/>
  <c r="AM1310" i="30"/>
  <c r="AN1323" i="30"/>
  <c r="AM1160" i="30"/>
  <c r="AM1283" i="30"/>
  <c r="Z1220" i="30"/>
  <c r="AP1156" i="30"/>
  <c r="AB1013" i="30"/>
  <c r="AA1013" i="30" s="1"/>
  <c r="AM936" i="30"/>
  <c r="AB1005" i="30"/>
  <c r="AF1005" i="30" s="1"/>
  <c r="AN1129" i="30"/>
  <c r="Z79" i="30"/>
  <c r="AJ1320" i="30"/>
  <c r="AK1320" i="30" s="1"/>
  <c r="Z1256" i="30"/>
  <c r="AB1172" i="30"/>
  <c r="AF1172" i="30" s="1"/>
  <c r="AR1168" i="30"/>
  <c r="AR1320" i="30"/>
  <c r="AO1172" i="30"/>
  <c r="Z1194" i="30"/>
  <c r="AN489" i="30"/>
  <c r="AB1330" i="30"/>
  <c r="D1330" i="30" s="1"/>
  <c r="AB1297" i="30"/>
  <c r="AF1297" i="30" s="1"/>
  <c r="AO1330" i="30"/>
  <c r="Z1310" i="30"/>
  <c r="AM1287" i="30"/>
  <c r="AR1256" i="30"/>
  <c r="AO991" i="30"/>
  <c r="AO1333" i="30"/>
  <c r="AJ1282" i="30"/>
  <c r="AK1282" i="30" s="1"/>
  <c r="AB1310" i="30"/>
  <c r="AE1310" i="30" s="1"/>
  <c r="AL1310" i="30"/>
  <c r="AJ1280" i="30"/>
  <c r="AK1280" i="30" s="1"/>
  <c r="AJ1194" i="30"/>
  <c r="AK1194" i="30" s="1"/>
  <c r="AM991" i="30"/>
  <c r="AB937" i="30"/>
  <c r="D937" i="30" s="1"/>
  <c r="AO1310" i="30"/>
  <c r="AR1310" i="30"/>
  <c r="AJ936" i="30"/>
  <c r="AK936" i="30" s="1"/>
  <c r="AG1168" i="30"/>
  <c r="AL1301" i="30"/>
  <c r="AJ1290" i="30"/>
  <c r="AK1290" i="30" s="1"/>
  <c r="AJ1310" i="30"/>
  <c r="AK1310" i="30" s="1"/>
  <c r="AP1310" i="30"/>
  <c r="Z1280" i="30"/>
  <c r="AB1256" i="30"/>
  <c r="D1256" i="30" s="1"/>
  <c r="AN1194" i="30"/>
  <c r="AO1168" i="30"/>
  <c r="AO1005" i="30"/>
  <c r="Z1207" i="30"/>
  <c r="AO802" i="30"/>
  <c r="AJ1146" i="30"/>
  <c r="AK1146" i="30" s="1"/>
  <c r="AL937" i="30"/>
  <c r="AL1282" i="30"/>
  <c r="AN1280" i="30"/>
  <c r="AL1280" i="30"/>
  <c r="Z1158" i="30"/>
  <c r="AG1017" i="30"/>
  <c r="AH1017" i="30" s="1"/>
  <c r="AI1017" i="30" s="1"/>
  <c r="AT1017" i="30" s="1"/>
  <c r="AB9" i="30"/>
  <c r="D9" i="30" s="1"/>
  <c r="AM946" i="30"/>
  <c r="AJ1155" i="30"/>
  <c r="AK1155" i="30" s="1"/>
  <c r="AG1280" i="30"/>
  <c r="AH1280" i="30" s="1"/>
  <c r="AI1280" i="30" s="1"/>
  <c r="AP1280" i="30"/>
  <c r="AR1237" i="30"/>
  <c r="AG1212" i="30"/>
  <c r="AP1180" i="30"/>
  <c r="Z9" i="30"/>
  <c r="AP1143" i="30"/>
  <c r="AO1280" i="30"/>
  <c r="AM1280" i="30"/>
  <c r="AJ1225" i="30"/>
  <c r="AK1225" i="30" s="1"/>
  <c r="Z1169" i="30"/>
  <c r="AG945" i="30"/>
  <c r="AH945" i="30" s="1"/>
  <c r="AI945" i="30" s="1"/>
  <c r="AT945" i="30" s="1"/>
  <c r="AB1180" i="30"/>
  <c r="AF1180" i="30" s="1"/>
  <c r="AJ1330" i="30"/>
  <c r="AK1330" i="30" s="1"/>
  <c r="Z1322" i="30"/>
  <c r="AN1322" i="30"/>
  <c r="AO1320" i="30"/>
  <c r="AJ1172" i="30"/>
  <c r="AK1172" i="30" s="1"/>
  <c r="AG1192" i="30"/>
  <c r="AB1190" i="30"/>
  <c r="AD1190" i="30" s="1"/>
  <c r="AO1190" i="30"/>
  <c r="AM1163" i="30"/>
  <c r="AM1155" i="30"/>
  <c r="Z1155" i="30"/>
  <c r="AM1223" i="30"/>
  <c r="AL1143" i="30"/>
  <c r="AJ1143" i="30"/>
  <c r="AK1143" i="30" s="1"/>
  <c r="AM1156" i="30"/>
  <c r="AR938" i="30"/>
  <c r="AG938" i="30"/>
  <c r="AH938" i="30" s="1"/>
  <c r="AI938" i="30" s="1"/>
  <c r="AT938" i="30" s="1"/>
  <c r="AA1192" i="30"/>
  <c r="AL959" i="30"/>
  <c r="AM1180" i="30"/>
  <c r="AG1180" i="30"/>
  <c r="AJ1180" i="30"/>
  <c r="AK1180" i="30" s="1"/>
  <c r="Z546" i="30"/>
  <c r="AR546" i="30"/>
  <c r="Z1143" i="30"/>
  <c r="AR1155" i="30"/>
  <c r="AA1337" i="30"/>
  <c r="AF691" i="30"/>
  <c r="AA478" i="30"/>
  <c r="AM1330" i="30"/>
  <c r="AN1330" i="30"/>
  <c r="AP1322" i="30"/>
  <c r="AG1322" i="30"/>
  <c r="AH1322" i="30" s="1"/>
  <c r="AI1322" i="30" s="1"/>
  <c r="Z1320" i="30"/>
  <c r="AN1172" i="30"/>
  <c r="AR1261" i="30"/>
  <c r="AP1192" i="30"/>
  <c r="AN1190" i="30"/>
  <c r="Z1190" i="30"/>
  <c r="Z1163" i="30"/>
  <c r="AN1155" i="30"/>
  <c r="AL1155" i="30"/>
  <c r="Z1218" i="30"/>
  <c r="AM1226" i="30"/>
  <c r="AN1143" i="30"/>
  <c r="AN1156" i="30"/>
  <c r="AB938" i="30"/>
  <c r="AE938" i="30" s="1"/>
  <c r="AO938" i="30"/>
  <c r="AO1180" i="30"/>
  <c r="AL1180" i="30"/>
  <c r="AN1180" i="30"/>
  <c r="AL546" i="30"/>
  <c r="AB546" i="30"/>
  <c r="AE546" i="30" s="1"/>
  <c r="AL489" i="30"/>
  <c r="AA691" i="30"/>
  <c r="AD478" i="30"/>
  <c r="AE478" i="30"/>
  <c r="AR1330" i="30"/>
  <c r="AL1322" i="30"/>
  <c r="AB1322" i="30"/>
  <c r="D1322" i="30" s="1"/>
  <c r="AR1172" i="30"/>
  <c r="AL1261" i="30"/>
  <c r="AM1221" i="30"/>
  <c r="AJ1190" i="30"/>
  <c r="AK1190" i="30" s="1"/>
  <c r="AR1190" i="30"/>
  <c r="AG1155" i="30"/>
  <c r="AM1143" i="30"/>
  <c r="AR1218" i="30"/>
  <c r="AR1143" i="30"/>
  <c r="AO999" i="30"/>
  <c r="AL938" i="30"/>
  <c r="AJ938" i="30"/>
  <c r="AK938" i="30" s="1"/>
  <c r="AL987" i="30"/>
  <c r="AB802" i="30"/>
  <c r="AE802" i="30" s="1"/>
  <c r="E556" i="30"/>
  <c r="H63" i="30"/>
  <c r="Z1180" i="30"/>
  <c r="AB124" i="30"/>
  <c r="D124" i="30" s="1"/>
  <c r="AP546" i="30"/>
  <c r="AJ546" i="30"/>
  <c r="AK546" i="30" s="1"/>
  <c r="AM489" i="30"/>
  <c r="AE826" i="30"/>
  <c r="AD739" i="30"/>
  <c r="D691" i="30"/>
  <c r="AD486" i="30"/>
  <c r="AN1331" i="30"/>
  <c r="AL1263" i="30"/>
  <c r="AP1212" i="30"/>
  <c r="AL1235" i="30"/>
  <c r="AO1202" i="30"/>
  <c r="AM1195" i="30"/>
  <c r="AN1195" i="30"/>
  <c r="AN1208" i="30"/>
  <c r="Z1208" i="30"/>
  <c r="AA1208" i="30"/>
  <c r="AJ1137" i="30"/>
  <c r="AK1137" i="30" s="1"/>
  <c r="AB1017" i="30"/>
  <c r="AE1017" i="30" s="1"/>
  <c r="AD109" i="30"/>
  <c r="AD94" i="30"/>
  <c r="D384" i="30"/>
  <c r="AG1323" i="30"/>
  <c r="AH1323" i="30" s="1"/>
  <c r="AI1323" i="30" s="1"/>
  <c r="AJ1263" i="30"/>
  <c r="AK1263" i="30" s="1"/>
  <c r="AO1195" i="30"/>
  <c r="AR1195" i="30"/>
  <c r="AE1208" i="30"/>
  <c r="AR1208" i="30"/>
  <c r="AL1208" i="30"/>
  <c r="AM1137" i="30"/>
  <c r="AD1208" i="30"/>
  <c r="AN1137" i="30"/>
  <c r="Z976" i="30"/>
  <c r="AG1175" i="30"/>
  <c r="AA94" i="30"/>
  <c r="AF384" i="30"/>
  <c r="AA384" i="30"/>
  <c r="AM1323" i="30"/>
  <c r="AL1237" i="30"/>
  <c r="Z1195" i="30"/>
  <c r="AJ1208" i="30"/>
  <c r="AK1208" i="30" s="1"/>
  <c r="AG1208" i="30"/>
  <c r="AP1208" i="30"/>
  <c r="AR1137" i="30"/>
  <c r="AM1009" i="30"/>
  <c r="AB976" i="30"/>
  <c r="AA976" i="30" s="1"/>
  <c r="AP1175" i="30"/>
  <c r="AJ8" i="30"/>
  <c r="AK8" i="30" s="1"/>
  <c r="AE94" i="30"/>
  <c r="AD1212" i="30"/>
  <c r="AF1212" i="30"/>
  <c r="AA1212" i="30"/>
  <c r="D1212" i="30"/>
  <c r="AE1212" i="30"/>
  <c r="AM1325" i="30"/>
  <c r="AM1237" i="30"/>
  <c r="AG1237" i="30"/>
  <c r="AO1212" i="30"/>
  <c r="AR1194" i="30"/>
  <c r="AL1194" i="30"/>
  <c r="AL1221" i="30"/>
  <c r="AB1221" i="30"/>
  <c r="AF1221" i="30" s="1"/>
  <c r="AM1192" i="30"/>
  <c r="AO1192" i="30"/>
  <c r="AN1163" i="30"/>
  <c r="AL1163" i="30"/>
  <c r="AM1218" i="30"/>
  <c r="AB1226" i="30"/>
  <c r="AA1226" i="30" s="1"/>
  <c r="AP1017" i="30"/>
  <c r="AL1156" i="30"/>
  <c r="AR1156" i="30"/>
  <c r="AO1017" i="30"/>
  <c r="AJ1017" i="30"/>
  <c r="AK1017" i="30" s="1"/>
  <c r="AO976" i="30"/>
  <c r="AJ803" i="30"/>
  <c r="AK803" i="30" s="1"/>
  <c r="AJ802" i="30"/>
  <c r="AK802" i="30" s="1"/>
  <c r="AE1192" i="30"/>
  <c r="AD1192" i="30"/>
  <c r="AP976" i="30"/>
  <c r="AJ976" i="30"/>
  <c r="AK976" i="30" s="1"/>
  <c r="AB1175" i="30"/>
  <c r="AD1175" i="30" s="1"/>
  <c r="AO1175" i="30"/>
  <c r="AM1175" i="30"/>
  <c r="AN959" i="30"/>
  <c r="AM940" i="30"/>
  <c r="AB1194" i="30"/>
  <c r="D1194" i="30" s="1"/>
  <c r="AM1336" i="30"/>
  <c r="AN1336" i="30"/>
  <c r="AD1247" i="30"/>
  <c r="AF486" i="30"/>
  <c r="AA119" i="30"/>
  <c r="D99" i="30"/>
  <c r="AE388" i="30"/>
  <c r="AL1336" i="30"/>
  <c r="AN1262" i="30"/>
  <c r="AB1237" i="30"/>
  <c r="D1237" i="30" s="1"/>
  <c r="AN1212" i="30"/>
  <c r="Z1212" i="30"/>
  <c r="AP1205" i="30"/>
  <c r="AG1194" i="30"/>
  <c r="AP1194" i="30"/>
  <c r="AG1221" i="30"/>
  <c r="AJ1221" i="30"/>
  <c r="AK1221" i="30" s="1"/>
  <c r="AN1192" i="30"/>
  <c r="Z1192" i="30"/>
  <c r="AG1163" i="30"/>
  <c r="AP1163" i="30"/>
  <c r="AB1218" i="30"/>
  <c r="AE1218" i="30" s="1"/>
  <c r="AL1226" i="30"/>
  <c r="AJ1226" i="30"/>
  <c r="AK1226" i="30" s="1"/>
  <c r="Z978" i="30"/>
  <c r="AN942" i="30"/>
  <c r="AG1156" i="30"/>
  <c r="AB1156" i="30"/>
  <c r="AA1156" i="30" s="1"/>
  <c r="AM1017" i="30"/>
  <c r="AN1017" i="30"/>
  <c r="AM802" i="30"/>
  <c r="AN802" i="30"/>
  <c r="AF1192" i="30"/>
  <c r="AG976" i="30"/>
  <c r="AH976" i="30" s="1"/>
  <c r="AI976" i="30" s="1"/>
  <c r="AM976" i="30"/>
  <c r="AN976" i="30"/>
  <c r="AJ1175" i="30"/>
  <c r="AK1175" i="30" s="1"/>
  <c r="Z1175" i="30"/>
  <c r="AR1175" i="30"/>
  <c r="Z802" i="30"/>
  <c r="AR1336" i="30"/>
  <c r="AG1336" i="30"/>
  <c r="AH1336" i="30" s="1"/>
  <c r="AI1336" i="30" s="1"/>
  <c r="D821" i="30"/>
  <c r="AH488" i="30"/>
  <c r="D486" i="30"/>
  <c r="AE119" i="30"/>
  <c r="AD99" i="30"/>
  <c r="AD388" i="30"/>
  <c r="AJ1237" i="30"/>
  <c r="AK1237" i="30" s="1"/>
  <c r="AR1212" i="30"/>
  <c r="AL1212" i="30"/>
  <c r="AJ1205" i="30"/>
  <c r="AK1205" i="30" s="1"/>
  <c r="AO1194" i="30"/>
  <c r="AG1226" i="30"/>
  <c r="Z1221" i="30"/>
  <c r="AR1192" i="30"/>
  <c r="AL1192" i="30"/>
  <c r="AB1163" i="30"/>
  <c r="AE1163" i="30" s="1"/>
  <c r="AL1218" i="30"/>
  <c r="AJ1218" i="30"/>
  <c r="AK1218" i="30" s="1"/>
  <c r="Z1226" i="30"/>
  <c r="AN1169" i="30"/>
  <c r="Z1156" i="30"/>
  <c r="AO1156" i="30"/>
  <c r="AL1017" i="30"/>
  <c r="AR1017" i="30"/>
  <c r="AR802" i="30"/>
  <c r="AL976" i="30"/>
  <c r="AN1175" i="30"/>
  <c r="AB1336" i="30"/>
  <c r="AA1336" i="30" s="1"/>
  <c r="AO1336" i="30"/>
  <c r="AD821" i="30"/>
  <c r="D119" i="30"/>
  <c r="AA99" i="30"/>
  <c r="D388" i="30"/>
  <c r="Z1336" i="30"/>
  <c r="AN946" i="30"/>
  <c r="AO946" i="30"/>
  <c r="AF735" i="30"/>
  <c r="D735" i="30"/>
  <c r="AO1160" i="30"/>
  <c r="AR1160" i="30"/>
  <c r="AL999" i="30"/>
  <c r="AJ999" i="30"/>
  <c r="AK999" i="30" s="1"/>
  <c r="AG1199" i="30"/>
  <c r="AB971" i="30"/>
  <c r="AE971" i="30" s="1"/>
  <c r="AN1153" i="30"/>
  <c r="AJ124" i="30"/>
  <c r="AK124" i="30" s="1"/>
  <c r="AO127" i="30"/>
  <c r="AR127" i="30"/>
  <c r="AO8" i="30"/>
  <c r="AN10" i="30"/>
  <c r="AG1019" i="30"/>
  <c r="AH1019" i="30" s="1"/>
  <c r="AI1019" i="30" s="1"/>
  <c r="AT1019" i="30" s="1"/>
  <c r="AF1337" i="30"/>
  <c r="AE1337" i="30"/>
  <c r="D1271" i="30"/>
  <c r="D822" i="30"/>
  <c r="AE735" i="30"/>
  <c r="AA739" i="30"/>
  <c r="AD760" i="30"/>
  <c r="AE818" i="30"/>
  <c r="AF554" i="30"/>
  <c r="AA103" i="30"/>
  <c r="D496" i="30"/>
  <c r="AD466" i="30"/>
  <c r="AE466" i="30"/>
  <c r="AD735" i="30"/>
  <c r="AG1319" i="30"/>
  <c r="AH1319" i="30" s="1"/>
  <c r="AI1319" i="30" s="1"/>
  <c r="Z1160" i="30"/>
  <c r="AB1160" i="30"/>
  <c r="AF1160" i="30" s="1"/>
  <c r="AR1232" i="30"/>
  <c r="AB1219" i="30"/>
  <c r="AD1219" i="30" s="1"/>
  <c r="AR1019" i="30"/>
  <c r="AO1011" i="30"/>
  <c r="AM999" i="30"/>
  <c r="AN999" i="30"/>
  <c r="AM1199" i="30"/>
  <c r="Z1166" i="30"/>
  <c r="AO971" i="30"/>
  <c r="AJ966" i="30"/>
  <c r="AK966" i="30" s="1"/>
  <c r="AP124" i="30"/>
  <c r="AN124" i="30"/>
  <c r="Z127" i="30"/>
  <c r="AB127" i="30"/>
  <c r="AA127" i="30" s="1"/>
  <c r="AO10" i="30"/>
  <c r="AG1160" i="30"/>
  <c r="H843" i="30"/>
  <c r="D1337" i="30"/>
  <c r="AE1271" i="30"/>
  <c r="AD826" i="30"/>
  <c r="AD822" i="30"/>
  <c r="AA732" i="30"/>
  <c r="AF739" i="30"/>
  <c r="AE739" i="30"/>
  <c r="AA760" i="30"/>
  <c r="AA818" i="30"/>
  <c r="D554" i="30"/>
  <c r="AE103" i="30"/>
  <c r="AD496" i="30"/>
  <c r="AF466" i="30"/>
  <c r="AF821" i="30"/>
  <c r="AA821" i="30"/>
  <c r="AB1298" i="30"/>
  <c r="D1298" i="30" s="1"/>
  <c r="AP1160" i="30"/>
  <c r="AJ1160" i="30"/>
  <c r="AK1160" i="30" s="1"/>
  <c r="AN1199" i="30"/>
  <c r="AR1166" i="30"/>
  <c r="AJ1011" i="30"/>
  <c r="AK1011" i="30" s="1"/>
  <c r="AG987" i="30"/>
  <c r="AH987" i="30" s="1"/>
  <c r="AI987" i="30" s="1"/>
  <c r="Z803" i="30"/>
  <c r="AP966" i="30"/>
  <c r="AL124" i="30"/>
  <c r="Z124" i="30"/>
  <c r="AG124" i="30"/>
  <c r="AH124" i="30" s="1"/>
  <c r="AI124" i="30" s="1"/>
  <c r="AT124" i="30" s="1"/>
  <c r="AL127" i="30"/>
  <c r="AP127" i="30"/>
  <c r="Z1290" i="30"/>
  <c r="AA822" i="30"/>
  <c r="AF760" i="30"/>
  <c r="AD818" i="30"/>
  <c r="D103" i="30"/>
  <c r="AF550" i="30"/>
  <c r="D550" i="30"/>
  <c r="AR1318" i="30"/>
  <c r="AO1298" i="30"/>
  <c r="AM1319" i="30"/>
  <c r="AN1287" i="30"/>
  <c r="AO1213" i="30"/>
  <c r="AO1204" i="30"/>
  <c r="Z1198" i="30"/>
  <c r="AM1170" i="30"/>
  <c r="Z1154" i="30"/>
  <c r="AG986" i="30"/>
  <c r="AH986" i="30" s="1"/>
  <c r="AI986" i="30" s="1"/>
  <c r="AL961" i="30"/>
  <c r="F846" i="30"/>
  <c r="AN945" i="30"/>
  <c r="AA695" i="30"/>
  <c r="AH110" i="30"/>
  <c r="D474" i="30"/>
  <c r="AA325" i="30"/>
  <c r="AG1318" i="30"/>
  <c r="AH1318" i="30" s="1"/>
  <c r="AI1318" i="30" s="1"/>
  <c r="AN1319" i="30"/>
  <c r="AN1170" i="30"/>
  <c r="AB1154" i="30"/>
  <c r="AF1154" i="30" s="1"/>
  <c r="AB1135" i="30"/>
  <c r="AF1135" i="30" s="1"/>
  <c r="AB986" i="30"/>
  <c r="AA986" i="30" s="1"/>
  <c r="AM1224" i="30"/>
  <c r="AM945" i="30"/>
  <c r="AP1135" i="30"/>
  <c r="D695" i="30"/>
  <c r="AE695" i="30"/>
  <c r="AH487" i="30"/>
  <c r="AA474" i="30"/>
  <c r="AN1301" i="30"/>
  <c r="AG1287" i="30"/>
  <c r="AH1287" i="30" s="1"/>
  <c r="AI1287" i="30" s="1"/>
  <c r="AP1318" i="30"/>
  <c r="AD474" i="30"/>
  <c r="D824" i="30"/>
  <c r="AF824" i="30"/>
  <c r="AL1318" i="30"/>
  <c r="AB1318" i="30"/>
  <c r="AE1318" i="30" s="1"/>
  <c r="AO1318" i="30"/>
  <c r="AM1290" i="30"/>
  <c r="AN1290" i="30"/>
  <c r="Z1287" i="30"/>
  <c r="AR1287" i="30"/>
  <c r="AP1281" i="30"/>
  <c r="AO1291" i="30"/>
  <c r="AP1197" i="30"/>
  <c r="AP1154" i="30"/>
  <c r="AJ1154" i="30"/>
  <c r="AK1154" i="30" s="1"/>
  <c r="AL1129" i="30"/>
  <c r="AN1209" i="30"/>
  <c r="AP1286" i="30"/>
  <c r="AG1191" i="30"/>
  <c r="E861" i="30"/>
  <c r="AB1207" i="30"/>
  <c r="D1207" i="30" s="1"/>
  <c r="AP1166" i="30"/>
  <c r="AB1166" i="30"/>
  <c r="AA1166" i="30" s="1"/>
  <c r="AR1158" i="30"/>
  <c r="AG1011" i="30"/>
  <c r="AH1011" i="30" s="1"/>
  <c r="AI1011" i="30" s="1"/>
  <c r="AT1011" i="30" s="1"/>
  <c r="AO961" i="30"/>
  <c r="AP961" i="30"/>
  <c r="AM803" i="30"/>
  <c r="AN803" i="30"/>
  <c r="AO489" i="30"/>
  <c r="AR489" i="30"/>
  <c r="AM8" i="30"/>
  <c r="Z8" i="30"/>
  <c r="AR10" i="30"/>
  <c r="Z10" i="30"/>
  <c r="Z1318" i="30"/>
  <c r="AP975" i="30"/>
  <c r="AF1125" i="30"/>
  <c r="AD1125" i="30"/>
  <c r="AD824" i="30"/>
  <c r="AD831" i="30"/>
  <c r="D555" i="30"/>
  <c r="AA109" i="30"/>
  <c r="AE325" i="30"/>
  <c r="D826" i="30"/>
  <c r="AF826" i="30"/>
  <c r="AF732" i="30"/>
  <c r="AD732" i="30"/>
  <c r="D732" i="30"/>
  <c r="AD816" i="30"/>
  <c r="AE816" i="30"/>
  <c r="D816" i="30"/>
  <c r="AJ1318" i="30"/>
  <c r="AK1318" i="30" s="1"/>
  <c r="AR1290" i="30"/>
  <c r="AG1290" i="30"/>
  <c r="AH1290" i="30" s="1"/>
  <c r="AI1290" i="30" s="1"/>
  <c r="AL1287" i="30"/>
  <c r="AB1287" i="30"/>
  <c r="AF1287" i="30" s="1"/>
  <c r="AM1291" i="30"/>
  <c r="AG1154" i="30"/>
  <c r="AM1154" i="30"/>
  <c r="AN1154" i="30"/>
  <c r="AB1131" i="30"/>
  <c r="AD1131" i="30" s="1"/>
  <c r="AJ1286" i="30"/>
  <c r="AK1286" i="30" s="1"/>
  <c r="AM1191" i="30"/>
  <c r="AG961" i="30"/>
  <c r="AH961" i="30" s="1"/>
  <c r="AI961" i="30" s="1"/>
  <c r="AL1166" i="30"/>
  <c r="AJ1166" i="30"/>
  <c r="AK1166" i="30" s="1"/>
  <c r="AL989" i="30"/>
  <c r="AB961" i="30"/>
  <c r="D961" i="30" s="1"/>
  <c r="AN961" i="30"/>
  <c r="AM961" i="30"/>
  <c r="AR803" i="30"/>
  <c r="AG803" i="30"/>
  <c r="AH803" i="30" s="1"/>
  <c r="AI803" i="30" s="1"/>
  <c r="AT803" i="30" s="1"/>
  <c r="AO990" i="30"/>
  <c r="AJ813" i="30"/>
  <c r="AK813" i="30" s="1"/>
  <c r="Z489" i="30"/>
  <c r="AB489" i="30"/>
  <c r="D489" i="30" s="1"/>
  <c r="AR8" i="30"/>
  <c r="AN8" i="30"/>
  <c r="AL8" i="30"/>
  <c r="AM10" i="30"/>
  <c r="AJ10" i="30"/>
  <c r="AK10" i="30" s="1"/>
  <c r="AL10" i="30"/>
  <c r="AL1290" i="30"/>
  <c r="AA1125" i="30"/>
  <c r="AA824" i="30"/>
  <c r="AA816" i="30"/>
  <c r="AA831" i="30"/>
  <c r="AA555" i="30"/>
  <c r="AE109" i="30"/>
  <c r="D325" i="30"/>
  <c r="AA1247" i="30"/>
  <c r="AE1247" i="30"/>
  <c r="AN1318" i="30"/>
  <c r="AB1290" i="30"/>
  <c r="AE1290" i="30" s="1"/>
  <c r="AO1290" i="30"/>
  <c r="AP1287" i="30"/>
  <c r="AJ1287" i="30"/>
  <c r="AK1287" i="30" s="1"/>
  <c r="AN1291" i="30"/>
  <c r="AG1225" i="30"/>
  <c r="AN1198" i="30"/>
  <c r="AJ975" i="30"/>
  <c r="AK975" i="30" s="1"/>
  <c r="AG1232" i="30"/>
  <c r="AO1154" i="30"/>
  <c r="AR1154" i="30"/>
  <c r="AN1147" i="30"/>
  <c r="AO1131" i="30"/>
  <c r="Z1219" i="30"/>
  <c r="AN1191" i="30"/>
  <c r="Z1019" i="30"/>
  <c r="AO1166" i="30"/>
  <c r="AM1166" i="30"/>
  <c r="AN1166" i="30"/>
  <c r="AN989" i="30"/>
  <c r="AL1011" i="30"/>
  <c r="Z961" i="30"/>
  <c r="AR961" i="30"/>
  <c r="AP803" i="30"/>
  <c r="AB803" i="30"/>
  <c r="AE803" i="30" s="1"/>
  <c r="AO803" i="30"/>
  <c r="Z1146" i="30"/>
  <c r="Z813" i="30"/>
  <c r="AG489" i="30"/>
  <c r="AH489" i="30" s="1"/>
  <c r="AI489" i="30" s="1"/>
  <c r="AT489" i="30" s="1"/>
  <c r="AP489" i="30"/>
  <c r="AB8" i="30"/>
  <c r="D8" i="30" s="1"/>
  <c r="AG8" i="30"/>
  <c r="AB10" i="30"/>
  <c r="AE10" i="30" s="1"/>
  <c r="AG10" i="30"/>
  <c r="F843" i="30"/>
  <c r="AE1125" i="30"/>
  <c r="AE824" i="30"/>
  <c r="AF831" i="30"/>
  <c r="AD555" i="30"/>
  <c r="D109" i="30"/>
  <c r="AF325" i="30"/>
  <c r="AF551" i="30"/>
  <c r="AD551" i="30"/>
  <c r="AR1329" i="30"/>
  <c r="AG1331" i="30"/>
  <c r="AH1331" i="30" s="1"/>
  <c r="AI1331" i="30" s="1"/>
  <c r="AM1331" i="30"/>
  <c r="AG1301" i="30"/>
  <c r="AH1301" i="30" s="1"/>
  <c r="AI1301" i="30" s="1"/>
  <c r="AP1301" i="30"/>
  <c r="AJ1293" i="30"/>
  <c r="AK1293" i="30" s="1"/>
  <c r="Z1293" i="30"/>
  <c r="AO1319" i="30"/>
  <c r="AR1319" i="30"/>
  <c r="AR1262" i="30"/>
  <c r="AG1262" i="30"/>
  <c r="AH1262" i="30" s="1"/>
  <c r="AI1262" i="30" s="1"/>
  <c r="Z1262" i="30"/>
  <c r="AN1204" i="30"/>
  <c r="Z1204" i="30"/>
  <c r="AP1294" i="30"/>
  <c r="AJ1294" i="30"/>
  <c r="AK1294" i="30" s="1"/>
  <c r="AP1182" i="30"/>
  <c r="Z1225" i="30"/>
  <c r="AR1225" i="30"/>
  <c r="AO1209" i="30"/>
  <c r="AO1170" i="30"/>
  <c r="AR1170" i="30"/>
  <c r="AG1162" i="30"/>
  <c r="AM1162" i="30"/>
  <c r="AN1162" i="30"/>
  <c r="AL1131" i="30"/>
  <c r="AL1220" i="30"/>
  <c r="AJ1220" i="30"/>
  <c r="AK1220" i="30" s="1"/>
  <c r="AJ1131" i="30"/>
  <c r="AK1131" i="30" s="1"/>
  <c r="AM1286" i="30"/>
  <c r="AN1286" i="30"/>
  <c r="AL1013" i="30"/>
  <c r="AR942" i="30"/>
  <c r="AG942" i="30"/>
  <c r="AH942" i="30" s="1"/>
  <c r="AI942" i="30" s="1"/>
  <c r="AT942" i="30" s="1"/>
  <c r="AO986" i="30"/>
  <c r="AJ986" i="30"/>
  <c r="AK986" i="30" s="1"/>
  <c r="Z942" i="30"/>
  <c r="AN940" i="30"/>
  <c r="AP1013" i="30"/>
  <c r="AJ1013" i="30"/>
  <c r="AK1013" i="30" s="1"/>
  <c r="H851" i="30"/>
  <c r="F813" i="30"/>
  <c r="AO1184" i="30"/>
  <c r="AL1184" i="30"/>
  <c r="AB1014" i="30"/>
  <c r="AD1014" i="30" s="1"/>
  <c r="AG1014" i="30"/>
  <c r="AH1014" i="30" s="1"/>
  <c r="AI1014" i="30" s="1"/>
  <c r="AT1014" i="30" s="1"/>
  <c r="AP1014" i="30"/>
  <c r="AJ937" i="30"/>
  <c r="AK937" i="30" s="1"/>
  <c r="AP937" i="30"/>
  <c r="AO945" i="30"/>
  <c r="Z945" i="30"/>
  <c r="AR945" i="30"/>
  <c r="AR813" i="30"/>
  <c r="AN813" i="30"/>
  <c r="AL813" i="30"/>
  <c r="F556" i="30"/>
  <c r="AM9" i="30"/>
  <c r="AN9" i="30"/>
  <c r="AL9" i="30"/>
  <c r="Z946" i="30"/>
  <c r="AR946" i="30"/>
  <c r="AM11" i="30"/>
  <c r="AM1301" i="30"/>
  <c r="AM1116" i="30"/>
  <c r="AG1116" i="30"/>
  <c r="AP1116" i="30"/>
  <c r="AL942" i="30"/>
  <c r="AP986" i="30"/>
  <c r="AP940" i="30"/>
  <c r="H516" i="30"/>
  <c r="AG1329" i="30"/>
  <c r="AH1329" i="30" s="1"/>
  <c r="AI1329" i="30" s="1"/>
  <c r="AO1331" i="30"/>
  <c r="AR1331" i="30"/>
  <c r="AB1301" i="30"/>
  <c r="D1301" i="30" s="1"/>
  <c r="AO1301" i="30"/>
  <c r="AN1293" i="30"/>
  <c r="AL1293" i="30"/>
  <c r="AB1285" i="30"/>
  <c r="D1285" i="30" s="1"/>
  <c r="Z1319" i="30"/>
  <c r="AB1319" i="30"/>
  <c r="D1319" i="30" s="1"/>
  <c r="AM1281" i="30"/>
  <c r="AB1262" i="30"/>
  <c r="AE1262" i="30" s="1"/>
  <c r="AO1262" i="30"/>
  <c r="AR1204" i="30"/>
  <c r="AL1204" i="30"/>
  <c r="AN1174" i="30"/>
  <c r="AM1294" i="30"/>
  <c r="AN1294" i="30"/>
  <c r="AM1182" i="30"/>
  <c r="AB1182" i="30"/>
  <c r="AE1182" i="30" s="1"/>
  <c r="AM1225" i="30"/>
  <c r="Z1170" i="30"/>
  <c r="AB1170" i="30"/>
  <c r="AE1170" i="30" s="1"/>
  <c r="AO1162" i="30"/>
  <c r="AR1162" i="30"/>
  <c r="AG1220" i="30"/>
  <c r="AR1220" i="30"/>
  <c r="AB1139" i="30"/>
  <c r="AF1139" i="30" s="1"/>
  <c r="AN1131" i="30"/>
  <c r="AL1286" i="30"/>
  <c r="AR1286" i="30"/>
  <c r="AG1286" i="30"/>
  <c r="AH1286" i="30" s="1"/>
  <c r="AI1286" i="30" s="1"/>
  <c r="AB942" i="30"/>
  <c r="AF942" i="30" s="1"/>
  <c r="AO942" i="30"/>
  <c r="AM986" i="30"/>
  <c r="AN986" i="30"/>
  <c r="AR940" i="30"/>
  <c r="AG940" i="30"/>
  <c r="AH940" i="30" s="1"/>
  <c r="AI940" i="30" s="1"/>
  <c r="AT940" i="30" s="1"/>
  <c r="E817" i="30"/>
  <c r="AG1013" i="30"/>
  <c r="AH1013" i="30" s="1"/>
  <c r="AI1013" i="30" s="1"/>
  <c r="AT1013" i="30" s="1"/>
  <c r="AM1013" i="30"/>
  <c r="AN1013" i="30"/>
  <c r="E851" i="30"/>
  <c r="AB1184" i="30"/>
  <c r="AE1184" i="30" s="1"/>
  <c r="AP1184" i="30"/>
  <c r="AM1014" i="30"/>
  <c r="AO1014" i="30"/>
  <c r="AN937" i="30"/>
  <c r="AM937" i="30"/>
  <c r="AB945" i="30"/>
  <c r="AA945" i="30" s="1"/>
  <c r="AL945" i="30"/>
  <c r="AM813" i="30"/>
  <c r="AG813" i="30"/>
  <c r="AH813" i="30" s="1"/>
  <c r="AI813" i="30" s="1"/>
  <c r="AT813" i="30" s="1"/>
  <c r="AP813" i="30"/>
  <c r="AJ9" i="30"/>
  <c r="AK9" i="30" s="1"/>
  <c r="AG9" i="30"/>
  <c r="AP9" i="30"/>
  <c r="AP946" i="30"/>
  <c r="AB946" i="30"/>
  <c r="AF946" i="30" s="1"/>
  <c r="AG11" i="30"/>
  <c r="AM1293" i="30"/>
  <c r="AR1301" i="30"/>
  <c r="AO1116" i="30"/>
  <c r="AM942" i="30"/>
  <c r="Z986" i="30"/>
  <c r="Z940" i="30"/>
  <c r="AP1329" i="30"/>
  <c r="Z1331" i="30"/>
  <c r="AJ1301" i="30"/>
  <c r="AK1301" i="30" s="1"/>
  <c r="AG1293" i="30"/>
  <c r="AH1293" i="30" s="1"/>
  <c r="AI1293" i="30" s="1"/>
  <c r="AP1293" i="30"/>
  <c r="AO1285" i="30"/>
  <c r="AL1319" i="30"/>
  <c r="AP1319" i="30"/>
  <c r="AG1281" i="30"/>
  <c r="AH1281" i="30" s="1"/>
  <c r="AI1281" i="30" s="1"/>
  <c r="AJ1262" i="30"/>
  <c r="AK1262" i="30" s="1"/>
  <c r="AG1204" i="30"/>
  <c r="AR1182" i="30"/>
  <c r="AL1294" i="30"/>
  <c r="AR1294" i="30"/>
  <c r="AO1182" i="30"/>
  <c r="AJ1182" i="30"/>
  <c r="AK1182" i="30" s="1"/>
  <c r="AB1225" i="30"/>
  <c r="AA1225" i="30" s="1"/>
  <c r="AM1131" i="30"/>
  <c r="AP1170" i="30"/>
  <c r="AJ1170" i="30"/>
  <c r="AK1170" i="30" s="1"/>
  <c r="Z1162" i="30"/>
  <c r="AB1162" i="30"/>
  <c r="AF1162" i="30" s="1"/>
  <c r="AM1209" i="30"/>
  <c r="AO1139" i="30"/>
  <c r="AR1131" i="30"/>
  <c r="Z1286" i="30"/>
  <c r="AB1286" i="30"/>
  <c r="AD1286" i="30" s="1"/>
  <c r="AA1286" i="30" s="1"/>
  <c r="AJ942" i="30"/>
  <c r="AK942" i="30" s="1"/>
  <c r="AL986" i="30"/>
  <c r="AB940" i="30"/>
  <c r="AF940" i="30" s="1"/>
  <c r="AO940" i="30"/>
  <c r="AO1013" i="30"/>
  <c r="AN1184" i="30"/>
  <c r="AJ1184" i="30"/>
  <c r="AK1184" i="30" s="1"/>
  <c r="AN1014" i="30"/>
  <c r="Z1014" i="30"/>
  <c r="Z937" i="30"/>
  <c r="AJ945" i="30"/>
  <c r="AK945" i="30" s="1"/>
  <c r="AB813" i="30"/>
  <c r="AD813" i="30" s="1"/>
  <c r="AJ79" i="30"/>
  <c r="AK79" i="30" s="1"/>
  <c r="AR9" i="30"/>
  <c r="AG946" i="30"/>
  <c r="AH946" i="30" s="1"/>
  <c r="AI946" i="30" s="1"/>
  <c r="AT946" i="30" s="1"/>
  <c r="AL946" i="30"/>
  <c r="AL1262" i="30"/>
  <c r="AJ1116" i="30"/>
  <c r="AK1116" i="30" s="1"/>
  <c r="Z1116" i="30"/>
  <c r="AM1173" i="30"/>
  <c r="AR1173" i="30"/>
  <c r="Z1173" i="30"/>
  <c r="AJ1173" i="30"/>
  <c r="AK1173" i="30" s="1"/>
  <c r="Z974" i="30"/>
  <c r="AM974" i="30"/>
  <c r="AO974" i="30"/>
  <c r="AP974" i="30"/>
  <c r="AG974" i="30"/>
  <c r="AH974" i="30" s="1"/>
  <c r="AI974" i="30" s="1"/>
  <c r="AN1325" i="30"/>
  <c r="AG1325" i="30"/>
  <c r="AH1325" i="30" s="1"/>
  <c r="AI1325" i="30" s="1"/>
  <c r="F1113" i="30"/>
  <c r="E1113" i="30"/>
  <c r="G1113" i="30" s="1"/>
  <c r="Y1113" i="30" s="1"/>
  <c r="AC1113" i="30" s="1"/>
  <c r="AL1113" i="30" s="1"/>
  <c r="F60" i="30"/>
  <c r="H60" i="30"/>
  <c r="AG1150" i="30"/>
  <c r="AR1150" i="30"/>
  <c r="Z1150" i="30"/>
  <c r="AN1150" i="30"/>
  <c r="AM1150" i="30"/>
  <c r="AO1150" i="30"/>
  <c r="AJ1150" i="30"/>
  <c r="AK1150" i="30" s="1"/>
  <c r="AL1150" i="30"/>
  <c r="AJ1196" i="30"/>
  <c r="AK1196" i="30" s="1"/>
  <c r="AO1196" i="30"/>
  <c r="AP1196" i="30"/>
  <c r="AG1196" i="30"/>
  <c r="AL1196" i="30"/>
  <c r="AR1196" i="30"/>
  <c r="Z1176" i="30"/>
  <c r="AR1176" i="30"/>
  <c r="AJ1176" i="30"/>
  <c r="AK1176" i="30" s="1"/>
  <c r="AN1176" i="30"/>
  <c r="AL1176" i="30"/>
  <c r="AB1176" i="30"/>
  <c r="AF1176" i="30" s="1"/>
  <c r="AM1176" i="30"/>
  <c r="AG1176" i="30"/>
  <c r="Z1206" i="30"/>
  <c r="AN1206" i="30"/>
  <c r="AO1206" i="30"/>
  <c r="AB1206" i="30"/>
  <c r="AA1206" i="30" s="1"/>
  <c r="AP1206" i="30"/>
  <c r="AG1206" i="30"/>
  <c r="AM1206" i="30"/>
  <c r="AL979" i="30"/>
  <c r="Z979" i="30"/>
  <c r="AJ979" i="30"/>
  <c r="AK979" i="30" s="1"/>
  <c r="AP979" i="30"/>
  <c r="AO979" i="30"/>
  <c r="AB979" i="30"/>
  <c r="AD979" i="30" s="1"/>
  <c r="AM979" i="30"/>
  <c r="AG979" i="30"/>
  <c r="AH979" i="30" s="1"/>
  <c r="AI979" i="30" s="1"/>
  <c r="AR979" i="30"/>
  <c r="AJ943" i="30"/>
  <c r="AK943" i="30" s="1"/>
  <c r="AL943" i="30"/>
  <c r="AN943" i="30"/>
  <c r="AR943" i="30"/>
  <c r="Z943" i="30"/>
  <c r="AB943" i="30"/>
  <c r="AE943" i="30" s="1"/>
  <c r="AM943" i="30"/>
  <c r="AO943" i="30"/>
  <c r="AG1211" i="30"/>
  <c r="AB1211" i="30"/>
  <c r="D1211" i="30" s="1"/>
  <c r="Z1211" i="30"/>
  <c r="AR1211" i="30"/>
  <c r="AO1211" i="30"/>
  <c r="AN1211" i="30"/>
  <c r="AM1211" i="30"/>
  <c r="AO1295" i="30"/>
  <c r="AB1295" i="30"/>
  <c r="AE1295" i="30" s="1"/>
  <c r="AL1295" i="30"/>
  <c r="AR1295" i="30"/>
  <c r="Z1295" i="30"/>
  <c r="AN1295" i="30"/>
  <c r="AM1295" i="30"/>
  <c r="AG1295" i="30"/>
  <c r="AH1295" i="30" s="1"/>
  <c r="AI1295" i="30" s="1"/>
  <c r="AL1021" i="30"/>
  <c r="AR1021" i="30"/>
  <c r="AO1021" i="30"/>
  <c r="AN1021" i="30"/>
  <c r="AM1021" i="30"/>
  <c r="AG1021" i="30"/>
  <c r="AH1021" i="30" s="1"/>
  <c r="AI1021" i="30" s="1"/>
  <c r="AT1021" i="30" s="1"/>
  <c r="AJ1021" i="30"/>
  <c r="AK1021" i="30" s="1"/>
  <c r="AP1021" i="30"/>
  <c r="AO1257" i="30"/>
  <c r="AB1257" i="30"/>
  <c r="AD1257" i="30" s="1"/>
  <c r="AA1257" i="30" s="1"/>
  <c r="AP1257" i="30"/>
  <c r="AG1257" i="30"/>
  <c r="AH1257" i="30" s="1"/>
  <c r="AI1257" i="30" s="1"/>
  <c r="AR1257" i="30"/>
  <c r="AL1257" i="30"/>
  <c r="AN1257" i="30"/>
  <c r="AJ1257" i="30"/>
  <c r="AK1257" i="30" s="1"/>
  <c r="AO1325" i="30"/>
  <c r="AL1325" i="30"/>
  <c r="AL1206" i="30"/>
  <c r="AP1150" i="30"/>
  <c r="H854" i="30"/>
  <c r="E854" i="30"/>
  <c r="F854" i="30"/>
  <c r="E838" i="30"/>
  <c r="F838" i="30"/>
  <c r="AG943" i="30"/>
  <c r="AH943" i="30" s="1"/>
  <c r="AI943" i="30" s="1"/>
  <c r="AT943" i="30" s="1"/>
  <c r="AJ1201" i="30"/>
  <c r="AK1201" i="30" s="1"/>
  <c r="AN1201" i="30"/>
  <c r="AM1201" i="30"/>
  <c r="Z1145" i="30"/>
  <c r="AM1145" i="30"/>
  <c r="AG1145" i="30"/>
  <c r="Z11" i="30"/>
  <c r="AJ11" i="30"/>
  <c r="AK11" i="30" s="1"/>
  <c r="AN11" i="30"/>
  <c r="AB11" i="30"/>
  <c r="AF11" i="30" s="1"/>
  <c r="AP11" i="30"/>
  <c r="AO11" i="30"/>
  <c r="AR11" i="30"/>
  <c r="AB1331" i="30"/>
  <c r="AD1331" i="30" s="1"/>
  <c r="AA1331" i="30" s="1"/>
  <c r="AL1331" i="30"/>
  <c r="AB935" i="30"/>
  <c r="AD935" i="30" s="1"/>
  <c r="AR935" i="30"/>
  <c r="Z935" i="30"/>
  <c r="AJ935" i="30"/>
  <c r="AK935" i="30" s="1"/>
  <c r="AB1200" i="30"/>
  <c r="AP1200" i="30"/>
  <c r="AG1200" i="30"/>
  <c r="AJ1200" i="30"/>
  <c r="AK1200" i="30" s="1"/>
  <c r="AL1200" i="30"/>
  <c r="AR1200" i="30"/>
  <c r="Z1200" i="30"/>
  <c r="AN1200" i="30"/>
  <c r="AR1003" i="30"/>
  <c r="AN1003" i="30"/>
  <c r="AM1003" i="30"/>
  <c r="AJ1003" i="30"/>
  <c r="AK1003" i="30" s="1"/>
  <c r="AL1003" i="30"/>
  <c r="AJ1217" i="30"/>
  <c r="AK1217" i="30" s="1"/>
  <c r="AG1217" i="30"/>
  <c r="AB1217" i="30"/>
  <c r="AD1217" i="30" s="1"/>
  <c r="AL1217" i="30"/>
  <c r="AM1217" i="30"/>
  <c r="AJ1141" i="30"/>
  <c r="AK1141" i="30" s="1"/>
  <c r="AO1141" i="30"/>
  <c r="AB1141" i="30"/>
  <c r="AF1141" i="30" s="1"/>
  <c r="AM1141" i="30"/>
  <c r="AG1141" i="30"/>
  <c r="AR1141" i="30"/>
  <c r="AL1141" i="30"/>
  <c r="AL1233" i="30"/>
  <c r="Z1233" i="30"/>
  <c r="AB1233" i="30"/>
  <c r="AD1233" i="30" s="1"/>
  <c r="AM1233" i="30"/>
  <c r="AG1233" i="30"/>
  <c r="AR1233" i="30"/>
  <c r="AA1210" i="30"/>
  <c r="D1210" i="30"/>
  <c r="AF1210" i="30"/>
  <c r="AN960" i="30"/>
  <c r="AM960" i="30"/>
  <c r="AP960" i="30"/>
  <c r="AJ960" i="30"/>
  <c r="AK960" i="30" s="1"/>
  <c r="AO960" i="30"/>
  <c r="Z960" i="30"/>
  <c r="AB960" i="30"/>
  <c r="AE960" i="30" s="1"/>
  <c r="AG960" i="30"/>
  <c r="AH960" i="30" s="1"/>
  <c r="AI960" i="30" s="1"/>
  <c r="AR963" i="30"/>
  <c r="AG963" i="30"/>
  <c r="AH963" i="30" s="1"/>
  <c r="AI963" i="30" s="1"/>
  <c r="AP963" i="30"/>
  <c r="AL963" i="30"/>
  <c r="AN963" i="30"/>
  <c r="Z963" i="30"/>
  <c r="AJ963" i="30"/>
  <c r="AK963" i="30" s="1"/>
  <c r="AM963" i="30"/>
  <c r="AR1324" i="30"/>
  <c r="Z1324" i="30"/>
  <c r="AG1324" i="30"/>
  <c r="AH1324" i="30" s="1"/>
  <c r="AI1324" i="30" s="1"/>
  <c r="AM1324" i="30"/>
  <c r="AJ1324" i="30"/>
  <c r="AK1324" i="30" s="1"/>
  <c r="AO1324" i="30"/>
  <c r="AN1324" i="30"/>
  <c r="AB1324" i="30"/>
  <c r="AE1324" i="30" s="1"/>
  <c r="AJ973" i="30"/>
  <c r="AK973" i="30" s="1"/>
  <c r="AM973" i="30"/>
  <c r="AO973" i="30"/>
  <c r="AP973" i="30"/>
  <c r="AG973" i="30"/>
  <c r="AH973" i="30" s="1"/>
  <c r="AI973" i="30" s="1"/>
  <c r="AL973" i="30"/>
  <c r="AN973" i="30"/>
  <c r="AB1325" i="30"/>
  <c r="D1325" i="30" s="1"/>
  <c r="AP1325" i="30"/>
  <c r="AN1196" i="30"/>
  <c r="AP1211" i="30"/>
  <c r="AE1210" i="30"/>
  <c r="AM1200" i="30"/>
  <c r="AN979" i="30"/>
  <c r="AM1257" i="30"/>
  <c r="Z1021" i="30"/>
  <c r="AB1003" i="30"/>
  <c r="AA1003" i="30" s="1"/>
  <c r="AB1150" i="30"/>
  <c r="AF1150" i="30" s="1"/>
  <c r="AO963" i="30"/>
  <c r="Z1217" i="30"/>
  <c r="AP1324" i="30"/>
  <c r="AL960" i="30"/>
  <c r="AP943" i="30"/>
  <c r="F512" i="30"/>
  <c r="H512" i="30"/>
  <c r="S56" i="30"/>
  <c r="E56" i="30" s="1"/>
  <c r="AO1153" i="30"/>
  <c r="AB1153" i="30"/>
  <c r="D1153" i="30" s="1"/>
  <c r="AP1153" i="30"/>
  <c r="AG1153" i="30"/>
  <c r="AM1153" i="30"/>
  <c r="AL1153" i="30"/>
  <c r="AR1153" i="30"/>
  <c r="AJ1153" i="30"/>
  <c r="AK1153" i="30" s="1"/>
  <c r="AP1161" i="30"/>
  <c r="AO1161" i="30"/>
  <c r="AB1161" i="30"/>
  <c r="D1161" i="30" s="1"/>
  <c r="AN990" i="30"/>
  <c r="AM990" i="30"/>
  <c r="AG990" i="30"/>
  <c r="AH990" i="30" s="1"/>
  <c r="AI990" i="30" s="1"/>
  <c r="AJ990" i="30"/>
  <c r="AK990" i="30" s="1"/>
  <c r="AP990" i="30"/>
  <c r="AL990" i="30"/>
  <c r="AB990" i="30"/>
  <c r="AA990" i="30" s="1"/>
  <c r="Z990" i="30"/>
  <c r="AN1213" i="30"/>
  <c r="AM1213" i="30"/>
  <c r="AJ1213" i="30"/>
  <c r="AK1213" i="30" s="1"/>
  <c r="AP1213" i="30"/>
  <c r="AB1213" i="30"/>
  <c r="AA1213" i="30" s="1"/>
  <c r="Z1213" i="30"/>
  <c r="AJ1283" i="30"/>
  <c r="AK1283" i="30" s="1"/>
  <c r="AP1283" i="30"/>
  <c r="AG1283" i="30"/>
  <c r="AH1283" i="30" s="1"/>
  <c r="AI1283" i="30" s="1"/>
  <c r="AB1283" i="30"/>
  <c r="AD1283" i="30" s="1"/>
  <c r="AA1283" i="30" s="1"/>
  <c r="AL1283" i="30"/>
  <c r="AR1283" i="30"/>
  <c r="Z1283" i="30"/>
  <c r="AR1016" i="30"/>
  <c r="AL1016" i="30"/>
  <c r="AB1016" i="30"/>
  <c r="AE1016" i="30" s="1"/>
  <c r="Z1016" i="30"/>
  <c r="AJ1016" i="30"/>
  <c r="AK1016" i="30" s="1"/>
  <c r="AM1016" i="30"/>
  <c r="AN1016" i="30"/>
  <c r="AO1016" i="30"/>
  <c r="AJ1133" i="30"/>
  <c r="AK1133" i="30" s="1"/>
  <c r="AO1133" i="30"/>
  <c r="AB1133" i="30"/>
  <c r="AF1133" i="30" s="1"/>
  <c r="AG1133" i="30"/>
  <c r="AR1133" i="30"/>
  <c r="AM1133" i="30"/>
  <c r="AG1135" i="30"/>
  <c r="AR1135" i="30"/>
  <c r="AL1135" i="30"/>
  <c r="AN1135" i="30"/>
  <c r="Z1135" i="30"/>
  <c r="AJ1135" i="30"/>
  <c r="AK1135" i="30" s="1"/>
  <c r="AP1295" i="30"/>
  <c r="AJ1233" i="30"/>
  <c r="AK1233" i="30" s="1"/>
  <c r="AR1325" i="30"/>
  <c r="AJ1325" i="30"/>
  <c r="AK1325" i="30" s="1"/>
  <c r="AJ1295" i="30"/>
  <c r="AK1295" i="30" s="1"/>
  <c r="Z1196" i="30"/>
  <c r="AP1176" i="30"/>
  <c r="AJ1211" i="30"/>
  <c r="AK1211" i="30" s="1"/>
  <c r="AD1210" i="30"/>
  <c r="AJ1206" i="30"/>
  <c r="AK1206" i="30" s="1"/>
  <c r="AO1200" i="30"/>
  <c r="AM1135" i="30"/>
  <c r="AL1133" i="30"/>
  <c r="H1113" i="30"/>
  <c r="AO1283" i="30"/>
  <c r="Z1257" i="30"/>
  <c r="AN1141" i="30"/>
  <c r="AP1016" i="30"/>
  <c r="AB1021" i="30"/>
  <c r="D1021" i="30" s="1"/>
  <c r="AN974" i="30"/>
  <c r="AR1217" i="30"/>
  <c r="AB973" i="30"/>
  <c r="AE973" i="30" s="1"/>
  <c r="E858" i="30"/>
  <c r="G858" i="30" s="1"/>
  <c r="Y858" i="30" s="1"/>
  <c r="AC858" i="30" s="1"/>
  <c r="H858" i="30"/>
  <c r="AL1324" i="30"/>
  <c r="AR960" i="30"/>
  <c r="AR1297" i="30"/>
  <c r="AP1297" i="30"/>
  <c r="AG1297" i="30"/>
  <c r="AH1297" i="30" s="1"/>
  <c r="AI1297" i="30" s="1"/>
  <c r="AM1297" i="30"/>
  <c r="AL1297" i="30"/>
  <c r="AN1297" i="30"/>
  <c r="Z1297" i="30"/>
  <c r="AJ1297" i="30"/>
  <c r="AK1297" i="30" s="1"/>
  <c r="AB1320" i="30"/>
  <c r="AP1320" i="30"/>
  <c r="AG1320" i="30"/>
  <c r="AH1320" i="30" s="1"/>
  <c r="AI1320" i="30" s="1"/>
  <c r="AL1320" i="30"/>
  <c r="AN1320" i="30"/>
  <c r="F830" i="30"/>
  <c r="E852" i="30"/>
  <c r="AC545" i="30"/>
  <c r="AC542" i="30"/>
  <c r="AQ542" i="30" s="1"/>
  <c r="AF1239" i="30"/>
  <c r="D1239" i="30"/>
  <c r="AE1239" i="30"/>
  <c r="AA1239" i="30"/>
  <c r="AD1239" i="30"/>
  <c r="AF1245" i="30"/>
  <c r="D1245" i="30"/>
  <c r="AE1245" i="30"/>
  <c r="AA1245" i="30"/>
  <c r="AD1245" i="30"/>
  <c r="AD849" i="30"/>
  <c r="D849" i="30"/>
  <c r="AA849" i="30"/>
  <c r="AF849" i="30"/>
  <c r="AE849" i="30"/>
  <c r="AF968" i="30"/>
  <c r="AE968" i="30"/>
  <c r="AA968" i="30"/>
  <c r="AD968" i="30"/>
  <c r="AD953" i="30"/>
  <c r="D953" i="30"/>
  <c r="AF953" i="30"/>
  <c r="AE953" i="30"/>
  <c r="AA953" i="30"/>
  <c r="AF848" i="30"/>
  <c r="AE848" i="30"/>
  <c r="AA848" i="30"/>
  <c r="D848" i="30"/>
  <c r="AD848" i="30"/>
  <c r="AI758" i="30"/>
  <c r="AT758" i="30" s="1"/>
  <c r="AH758" i="30"/>
  <c r="AF746" i="30"/>
  <c r="AE746" i="30"/>
  <c r="AA746" i="30"/>
  <c r="AD746" i="30"/>
  <c r="D746" i="30"/>
  <c r="AI741" i="30"/>
  <c r="AT741" i="30" s="1"/>
  <c r="AH741" i="30"/>
  <c r="AE843" i="30"/>
  <c r="AA843" i="30"/>
  <c r="AD843" i="30"/>
  <c r="D843" i="30"/>
  <c r="AF843" i="30"/>
  <c r="AD772" i="30"/>
  <c r="D772" i="30"/>
  <c r="AF772" i="30"/>
  <c r="AE772" i="30"/>
  <c r="AA772" i="30"/>
  <c r="AE775" i="30"/>
  <c r="AA775" i="30"/>
  <c r="AD775" i="30"/>
  <c r="AF775" i="30"/>
  <c r="D775" i="30"/>
  <c r="AH771" i="30"/>
  <c r="AI771" i="30"/>
  <c r="AT771" i="30" s="1"/>
  <c r="AF757" i="30"/>
  <c r="D757" i="30"/>
  <c r="AE757" i="30"/>
  <c r="AA757" i="30"/>
  <c r="AD757" i="30"/>
  <c r="AF749" i="30"/>
  <c r="AE749" i="30"/>
  <c r="AA749" i="30"/>
  <c r="AD749" i="30"/>
  <c r="D749" i="30"/>
  <c r="AF734" i="30"/>
  <c r="D734" i="30"/>
  <c r="AD734" i="30"/>
  <c r="AA734" i="30"/>
  <c r="AE734" i="30"/>
  <c r="AH700" i="30"/>
  <c r="AI700" i="30"/>
  <c r="AT700" i="30" s="1"/>
  <c r="AH703" i="30"/>
  <c r="AI703" i="30"/>
  <c r="AT703" i="30" s="1"/>
  <c r="AF519" i="30"/>
  <c r="D519" i="30"/>
  <c r="AE519" i="30"/>
  <c r="AA519" i="30"/>
  <c r="AD519" i="30"/>
  <c r="AF511" i="30"/>
  <c r="AE511" i="30"/>
  <c r="AA511" i="30"/>
  <c r="AD511" i="30"/>
  <c r="D511" i="30"/>
  <c r="AF503" i="30"/>
  <c r="AE503" i="30"/>
  <c r="AA503" i="30"/>
  <c r="AD503" i="30"/>
  <c r="D503" i="30"/>
  <c r="AD769" i="30"/>
  <c r="D769" i="30"/>
  <c r="AF769" i="30"/>
  <c r="AA769" i="30"/>
  <c r="AE769" i="30"/>
  <c r="AD504" i="30"/>
  <c r="AF504" i="30"/>
  <c r="AE504" i="30"/>
  <c r="D504" i="30"/>
  <c r="AA504" i="30"/>
  <c r="AF514" i="30"/>
  <c r="AE514" i="30"/>
  <c r="AA514" i="30"/>
  <c r="AD514" i="30"/>
  <c r="D514" i="30"/>
  <c r="AF456" i="30"/>
  <c r="D456" i="30"/>
  <c r="AE456" i="30"/>
  <c r="AA456" i="30"/>
  <c r="AD456" i="30"/>
  <c r="AF483" i="30"/>
  <c r="AD483" i="30"/>
  <c r="D483" i="30"/>
  <c r="AE483" i="30"/>
  <c r="AA483" i="30"/>
  <c r="AF447" i="30"/>
  <c r="AE447" i="30"/>
  <c r="AA447" i="30"/>
  <c r="AD447" i="30"/>
  <c r="D447" i="30"/>
  <c r="AF512" i="30"/>
  <c r="AE512" i="30"/>
  <c r="AA512" i="30"/>
  <c r="AD512" i="30"/>
  <c r="D512" i="30"/>
  <c r="AE476" i="30"/>
  <c r="AA476" i="30"/>
  <c r="AD476" i="30"/>
  <c r="D476" i="30"/>
  <c r="AF476" i="30"/>
  <c r="AE371" i="30"/>
  <c r="AA371" i="30"/>
  <c r="AD371" i="30"/>
  <c r="D371" i="30"/>
  <c r="AF371" i="30"/>
  <c r="AF792" i="30"/>
  <c r="AE792" i="30"/>
  <c r="AA792" i="30"/>
  <c r="AD792" i="30"/>
  <c r="D792" i="30"/>
  <c r="AD507" i="30"/>
  <c r="D507" i="30"/>
  <c r="AF507" i="30"/>
  <c r="AE507" i="30"/>
  <c r="AA507" i="30"/>
  <c r="AF506" i="30"/>
  <c r="AE506" i="30"/>
  <c r="AA506" i="30"/>
  <c r="AD506" i="30"/>
  <c r="D506" i="30"/>
  <c r="AD351" i="30"/>
  <c r="D351" i="30"/>
  <c r="AF351" i="30"/>
  <c r="AE351" i="30"/>
  <c r="AA351" i="30"/>
  <c r="AH320" i="30"/>
  <c r="AI320" i="30"/>
  <c r="AT320" i="30" s="1"/>
  <c r="AE480" i="30"/>
  <c r="AA480" i="30"/>
  <c r="AD480" i="30"/>
  <c r="D480" i="30"/>
  <c r="AF480" i="30"/>
  <c r="AD65" i="30"/>
  <c r="AA65" i="30"/>
  <c r="AF65" i="30"/>
  <c r="D65" i="30"/>
  <c r="AE65" i="30"/>
  <c r="AM1282" i="30"/>
  <c r="AN1282" i="30"/>
  <c r="AN1263" i="30"/>
  <c r="Z1291" i="30"/>
  <c r="AM1205" i="30"/>
  <c r="AJ1202" i="30"/>
  <c r="AK1202" i="30" s="1"/>
  <c r="AG1261" i="30"/>
  <c r="AH1261" i="30" s="1"/>
  <c r="AI1261" i="30" s="1"/>
  <c r="Z1168" i="30"/>
  <c r="AM1139" i="30"/>
  <c r="AN975" i="30"/>
  <c r="AM1232" i="30"/>
  <c r="AJ1147" i="30"/>
  <c r="AK1147" i="30" s="1"/>
  <c r="AP1147" i="30"/>
  <c r="AJ1139" i="30"/>
  <c r="AK1139" i="30" s="1"/>
  <c r="AR1129" i="30"/>
  <c r="AG1129" i="30"/>
  <c r="AG1219" i="30"/>
  <c r="AJ1219" i="30"/>
  <c r="AK1219" i="30" s="1"/>
  <c r="AL1191" i="30"/>
  <c r="AR1191" i="30"/>
  <c r="AP1019" i="30"/>
  <c r="AB1019" i="30"/>
  <c r="AF1019" i="30" s="1"/>
  <c r="AG1009" i="30"/>
  <c r="AH1009" i="30" s="1"/>
  <c r="AI1009" i="30" s="1"/>
  <c r="AT1009" i="30" s="1"/>
  <c r="AL1005" i="30"/>
  <c r="AJ1005" i="30"/>
  <c r="AK1005" i="30" s="1"/>
  <c r="AP1158" i="30"/>
  <c r="AB1158" i="30"/>
  <c r="AF1158" i="30" s="1"/>
  <c r="Z1009" i="30"/>
  <c r="AR1009" i="30"/>
  <c r="AM989" i="30"/>
  <c r="AG989" i="30"/>
  <c r="AH989" i="30" s="1"/>
  <c r="AI989" i="30" s="1"/>
  <c r="Z1224" i="30"/>
  <c r="AB1224" i="30"/>
  <c r="AD1224" i="30" s="1"/>
  <c r="AJ1169" i="30"/>
  <c r="AK1169" i="30" s="1"/>
  <c r="AR1169" i="30"/>
  <c r="AL1169" i="30"/>
  <c r="AM1011" i="30"/>
  <c r="AN1011" i="30"/>
  <c r="AO966" i="30"/>
  <c r="AP1146" i="30"/>
  <c r="AM1146" i="30"/>
  <c r="AN1146" i="30"/>
  <c r="AN966" i="30"/>
  <c r="AM966" i="30"/>
  <c r="AB991" i="30"/>
  <c r="AE991" i="30" s="1"/>
  <c r="Z991" i="30"/>
  <c r="AR991" i="30"/>
  <c r="Z936" i="30"/>
  <c r="AN936" i="30"/>
  <c r="F850" i="30"/>
  <c r="F834" i="30"/>
  <c r="AM959" i="30"/>
  <c r="AG959" i="30"/>
  <c r="AH959" i="30" s="1"/>
  <c r="AI959" i="30" s="1"/>
  <c r="AL1168" i="30"/>
  <c r="Z1005" i="30"/>
  <c r="AP989" i="30"/>
  <c r="AG1005" i="30"/>
  <c r="AH1005" i="30" s="1"/>
  <c r="AI1005" i="30" s="1"/>
  <c r="AT1005" i="30" s="1"/>
  <c r="AO1019" i="30"/>
  <c r="AD1348" i="30"/>
  <c r="D1348" i="30"/>
  <c r="AF1348" i="30"/>
  <c r="AE1348" i="30"/>
  <c r="AA1348" i="30"/>
  <c r="AF1270" i="30"/>
  <c r="AE1270" i="30"/>
  <c r="D1270" i="30"/>
  <c r="AD1270" i="30"/>
  <c r="AA1270" i="30" s="1"/>
  <c r="AF1265" i="30"/>
  <c r="AE1265" i="30"/>
  <c r="D1265" i="30"/>
  <c r="AD1265" i="30"/>
  <c r="AA1265" i="30" s="1"/>
  <c r="AF392" i="30"/>
  <c r="AE392" i="30"/>
  <c r="AA392" i="30"/>
  <c r="D392" i="30"/>
  <c r="AD392" i="30"/>
  <c r="D1248" i="30"/>
  <c r="AF1248" i="30"/>
  <c r="AE1248" i="30"/>
  <c r="AD1248" i="30"/>
  <c r="AA1248" i="30"/>
  <c r="AE1269" i="30"/>
  <c r="D1269" i="30"/>
  <c r="AD1269" i="30"/>
  <c r="AA1269" i="30" s="1"/>
  <c r="AF1269" i="30"/>
  <c r="AF1187" i="30"/>
  <c r="D1187" i="30"/>
  <c r="AE1187" i="30"/>
  <c r="AA1187" i="30"/>
  <c r="AD1187" i="30"/>
  <c r="AE1243" i="30"/>
  <c r="AA1243" i="30"/>
  <c r="AF1243" i="30"/>
  <c r="AD1243" i="30"/>
  <c r="D1243" i="30"/>
  <c r="AD1122" i="30"/>
  <c r="AF1122" i="30"/>
  <c r="D1122" i="30"/>
  <c r="AA1122" i="30"/>
  <c r="AE1122" i="30"/>
  <c r="AF969" i="30"/>
  <c r="AE969" i="30"/>
  <c r="AA969" i="30"/>
  <c r="AD969" i="30"/>
  <c r="AD1126" i="30"/>
  <c r="AF1126" i="30"/>
  <c r="D1126" i="30"/>
  <c r="AE1126" i="30"/>
  <c r="AA1126" i="30"/>
  <c r="AD835" i="30"/>
  <c r="D835" i="30"/>
  <c r="AF835" i="30"/>
  <c r="AE835" i="30"/>
  <c r="AA835" i="30"/>
  <c r="AD830" i="30"/>
  <c r="AF830" i="30"/>
  <c r="AE830" i="30"/>
  <c r="D830" i="30"/>
  <c r="AA830" i="30"/>
  <c r="AF1123" i="30"/>
  <c r="D1123" i="30"/>
  <c r="AE1123" i="30"/>
  <c r="AA1123" i="30"/>
  <c r="AD1123" i="30"/>
  <c r="AF1120" i="30"/>
  <c r="D1120" i="30"/>
  <c r="AE1120" i="30"/>
  <c r="AA1120" i="30"/>
  <c r="AD1120" i="30"/>
  <c r="AD837" i="30"/>
  <c r="AF837" i="30"/>
  <c r="AE837" i="30"/>
  <c r="D837" i="30"/>
  <c r="AA837" i="30"/>
  <c r="AF836" i="30"/>
  <c r="AE836" i="30"/>
  <c r="AA836" i="30"/>
  <c r="D836" i="30"/>
  <c r="AD836" i="30"/>
  <c r="AF1124" i="30"/>
  <c r="D1124" i="30"/>
  <c r="AE1124" i="30"/>
  <c r="AA1124" i="30"/>
  <c r="AD1124" i="30"/>
  <c r="AF798" i="30"/>
  <c r="D798" i="30"/>
  <c r="AD798" i="30"/>
  <c r="AE798" i="30"/>
  <c r="AA798" i="30"/>
  <c r="AI811" i="30"/>
  <c r="AT811" i="30" s="1"/>
  <c r="AH811" i="30"/>
  <c r="AH759" i="30"/>
  <c r="AI759" i="30"/>
  <c r="AT759" i="30" s="1"/>
  <c r="AF758" i="30"/>
  <c r="AE758" i="30"/>
  <c r="AA758" i="30"/>
  <c r="AD758" i="30"/>
  <c r="D758" i="30"/>
  <c r="AI748" i="30"/>
  <c r="AT748" i="30" s="1"/>
  <c r="AH748" i="30"/>
  <c r="AD747" i="30"/>
  <c r="D747" i="30"/>
  <c r="AF747" i="30"/>
  <c r="AE747" i="30"/>
  <c r="AA747" i="30"/>
  <c r="AF741" i="30"/>
  <c r="AE741" i="30"/>
  <c r="AA741" i="30"/>
  <c r="AD741" i="30"/>
  <c r="D741" i="30"/>
  <c r="AI737" i="30"/>
  <c r="AT737" i="30" s="1"/>
  <c r="AH737" i="30"/>
  <c r="AE828" i="30"/>
  <c r="AA828" i="30"/>
  <c r="AD828" i="30"/>
  <c r="D828" i="30"/>
  <c r="AF828" i="30"/>
  <c r="AI754" i="30"/>
  <c r="AT754" i="30" s="1"/>
  <c r="AI755" i="30"/>
  <c r="AT755" i="30" s="1"/>
  <c r="AF820" i="30"/>
  <c r="AD820" i="30"/>
  <c r="AA820" i="30"/>
  <c r="D820" i="30"/>
  <c r="AE820" i="30"/>
  <c r="AH773" i="30"/>
  <c r="AI773" i="30"/>
  <c r="AT773" i="30" s="1"/>
  <c r="AI553" i="30"/>
  <c r="AT553" i="30" s="1"/>
  <c r="AH553" i="30"/>
  <c r="AD793" i="30"/>
  <c r="AF793" i="30"/>
  <c r="D793" i="30"/>
  <c r="AE793" i="30"/>
  <c r="AA793" i="30"/>
  <c r="AD771" i="30"/>
  <c r="AF771" i="30"/>
  <c r="D771" i="30"/>
  <c r="AA771" i="30"/>
  <c r="AE771" i="30"/>
  <c r="AF767" i="30"/>
  <c r="AE767" i="30"/>
  <c r="AA767" i="30"/>
  <c r="D767" i="30"/>
  <c r="AD767" i="30"/>
  <c r="AI749" i="30"/>
  <c r="AT749" i="30" s="1"/>
  <c r="AH749" i="30"/>
  <c r="AI641" i="30"/>
  <c r="AT641" i="30" s="1"/>
  <c r="AH641" i="30"/>
  <c r="AI807" i="30"/>
  <c r="AT807" i="30" s="1"/>
  <c r="AH807" i="30"/>
  <c r="AF777" i="30"/>
  <c r="AE777" i="30"/>
  <c r="AA777" i="30"/>
  <c r="AD777" i="30"/>
  <c r="D777" i="30"/>
  <c r="AH642" i="30"/>
  <c r="AI642" i="30"/>
  <c r="AT642" i="30" s="1"/>
  <c r="D537" i="30"/>
  <c r="AE537" i="30"/>
  <c r="AA537" i="30"/>
  <c r="AF537" i="30"/>
  <c r="AD537" i="30"/>
  <c r="AF778" i="30"/>
  <c r="AE778" i="30"/>
  <c r="AA778" i="30"/>
  <c r="AD778" i="30"/>
  <c r="D778" i="30"/>
  <c r="AF744" i="30"/>
  <c r="AE744" i="30"/>
  <c r="AA744" i="30"/>
  <c r="AD744" i="30"/>
  <c r="D744" i="30"/>
  <c r="AE693" i="30"/>
  <c r="AA693" i="30"/>
  <c r="AD693" i="30"/>
  <c r="D693" i="30"/>
  <c r="AF693" i="30"/>
  <c r="AE648" i="30"/>
  <c r="AA648" i="30"/>
  <c r="AD648" i="30"/>
  <c r="D648" i="30"/>
  <c r="AF648" i="30"/>
  <c r="AE639" i="30"/>
  <c r="AA639" i="30"/>
  <c r="AD639" i="30"/>
  <c r="D639" i="30"/>
  <c r="AF639" i="30"/>
  <c r="AF490" i="30"/>
  <c r="AE490" i="30"/>
  <c r="AA490" i="30"/>
  <c r="D490" i="30"/>
  <c r="AD490" i="30"/>
  <c r="AF488" i="30"/>
  <c r="AE488" i="30"/>
  <c r="AA488" i="30"/>
  <c r="AD488" i="30"/>
  <c r="D488" i="30"/>
  <c r="AF487" i="30"/>
  <c r="AE487" i="30"/>
  <c r="AA487" i="30"/>
  <c r="AD487" i="30"/>
  <c r="D487" i="30"/>
  <c r="AE765" i="30"/>
  <c r="AA765" i="30"/>
  <c r="AD765" i="30"/>
  <c r="D765" i="30"/>
  <c r="AF765" i="30"/>
  <c r="AF657" i="30"/>
  <c r="D657" i="30"/>
  <c r="AD657" i="30"/>
  <c r="AE657" i="30"/>
  <c r="AA657" i="30"/>
  <c r="AH644" i="30"/>
  <c r="AI644" i="30"/>
  <c r="AT644" i="30" s="1"/>
  <c r="AF534" i="30"/>
  <c r="AD534" i="30"/>
  <c r="AE534" i="30"/>
  <c r="AA534" i="30"/>
  <c r="D534" i="30"/>
  <c r="AI486" i="30"/>
  <c r="AT486" i="30" s="1"/>
  <c r="AH486" i="30"/>
  <c r="AE699" i="30"/>
  <c r="AA699" i="30"/>
  <c r="AD699" i="30"/>
  <c r="D699" i="30"/>
  <c r="AF699" i="30"/>
  <c r="AF552" i="30"/>
  <c r="D552" i="30"/>
  <c r="AD552" i="30"/>
  <c r="AE552" i="30"/>
  <c r="AA552" i="30"/>
  <c r="AD491" i="30"/>
  <c r="AF491" i="30"/>
  <c r="AE491" i="30"/>
  <c r="D491" i="30"/>
  <c r="AA491" i="30"/>
  <c r="AF502" i="30"/>
  <c r="AE502" i="30"/>
  <c r="AA502" i="30"/>
  <c r="D502" i="30"/>
  <c r="AD502" i="30"/>
  <c r="AD501" i="30"/>
  <c r="AF501" i="30"/>
  <c r="AE501" i="30"/>
  <c r="D501" i="30"/>
  <c r="AA501" i="30"/>
  <c r="AF452" i="30"/>
  <c r="D452" i="30"/>
  <c r="AE452" i="30"/>
  <c r="AA452" i="30"/>
  <c r="AD452" i="30"/>
  <c r="AH311" i="30"/>
  <c r="AI311" i="30"/>
  <c r="AT311" i="30" s="1"/>
  <c r="AD307" i="30"/>
  <c r="D307" i="30"/>
  <c r="AF307" i="30"/>
  <c r="AA307" i="30"/>
  <c r="AE307" i="30"/>
  <c r="AF114" i="30"/>
  <c r="AE114" i="30"/>
  <c r="AA114" i="30"/>
  <c r="AD114" i="30"/>
  <c r="D114" i="30"/>
  <c r="AF110" i="30"/>
  <c r="AE110" i="30"/>
  <c r="AA110" i="30"/>
  <c r="AD110" i="30"/>
  <c r="D110" i="30"/>
  <c r="AF104" i="30"/>
  <c r="AE104" i="30"/>
  <c r="AA104" i="30"/>
  <c r="AD104" i="30"/>
  <c r="D104" i="30"/>
  <c r="AF100" i="30"/>
  <c r="AE100" i="30"/>
  <c r="AA100" i="30"/>
  <c r="AD100" i="30"/>
  <c r="D100" i="30"/>
  <c r="AF96" i="30"/>
  <c r="AE96" i="30"/>
  <c r="AA96" i="30"/>
  <c r="AD96" i="30"/>
  <c r="D96" i="30"/>
  <c r="AF95" i="30"/>
  <c r="AE95" i="30"/>
  <c r="AA95" i="30"/>
  <c r="AD95" i="30"/>
  <c r="D95" i="30"/>
  <c r="AE520" i="30"/>
  <c r="AA520" i="30"/>
  <c r="AD520" i="30"/>
  <c r="D520" i="30"/>
  <c r="AF520" i="30"/>
  <c r="AF475" i="30"/>
  <c r="AD475" i="30"/>
  <c r="D475" i="30"/>
  <c r="AE475" i="30"/>
  <c r="AA475" i="30"/>
  <c r="AF451" i="30"/>
  <c r="D451" i="30"/>
  <c r="AE451" i="30"/>
  <c r="AA451" i="30"/>
  <c r="AD451" i="30"/>
  <c r="AF549" i="30"/>
  <c r="D549" i="30"/>
  <c r="AD549" i="30"/>
  <c r="AA549" i="30"/>
  <c r="AE549" i="30"/>
  <c r="AF530" i="30"/>
  <c r="AD530" i="30"/>
  <c r="AE530" i="30"/>
  <c r="AA530" i="30"/>
  <c r="D530" i="30"/>
  <c r="AF493" i="30"/>
  <c r="AE493" i="30"/>
  <c r="AA493" i="30"/>
  <c r="AD493" i="30"/>
  <c r="D493" i="30"/>
  <c r="AE484" i="30"/>
  <c r="AA484" i="30"/>
  <c r="AD484" i="30"/>
  <c r="D484" i="30"/>
  <c r="AF484" i="30"/>
  <c r="AH471" i="30"/>
  <c r="AI471" i="30"/>
  <c r="AT471" i="30" s="1"/>
  <c r="AI465" i="30"/>
  <c r="AT465" i="30" s="1"/>
  <c r="AH465" i="30"/>
  <c r="AD458" i="30"/>
  <c r="AF458" i="30"/>
  <c r="D458" i="30"/>
  <c r="AA458" i="30"/>
  <c r="AE458" i="30"/>
  <c r="AE382" i="30"/>
  <c r="AA382" i="30"/>
  <c r="AD382" i="30"/>
  <c r="D382" i="30"/>
  <c r="AF382" i="30"/>
  <c r="AE362" i="30"/>
  <c r="AA362" i="30"/>
  <c r="AD362" i="30"/>
  <c r="D362" i="30"/>
  <c r="AF362" i="30"/>
  <c r="AD116" i="30"/>
  <c r="D116" i="30"/>
  <c r="AF116" i="30"/>
  <c r="AA116" i="30"/>
  <c r="AE116" i="30"/>
  <c r="AF111" i="30"/>
  <c r="AE111" i="30"/>
  <c r="AA111" i="30"/>
  <c r="D111" i="30"/>
  <c r="AD111" i="30"/>
  <c r="AD106" i="30"/>
  <c r="D106" i="30"/>
  <c r="AF106" i="30"/>
  <c r="AA106" i="30"/>
  <c r="AE106" i="30"/>
  <c r="AF101" i="30"/>
  <c r="AE101" i="30"/>
  <c r="AA101" i="30"/>
  <c r="D101" i="30"/>
  <c r="AD101" i="30"/>
  <c r="AE468" i="30"/>
  <c r="AA468" i="30"/>
  <c r="AD468" i="30"/>
  <c r="D468" i="30"/>
  <c r="AF468" i="30"/>
  <c r="AI379" i="30"/>
  <c r="AT379" i="30" s="1"/>
  <c r="AH379" i="30"/>
  <c r="AD370" i="30"/>
  <c r="D370" i="30"/>
  <c r="AF370" i="30"/>
  <c r="AE370" i="30"/>
  <c r="AA370" i="30"/>
  <c r="AD360" i="30"/>
  <c r="D360" i="30"/>
  <c r="AF360" i="30"/>
  <c r="AE360" i="30"/>
  <c r="AA360" i="30"/>
  <c r="AF358" i="30"/>
  <c r="AE358" i="30"/>
  <c r="AA358" i="30"/>
  <c r="AD358" i="30"/>
  <c r="D358" i="30"/>
  <c r="AI354" i="30"/>
  <c r="AT354" i="30" s="1"/>
  <c r="AH354" i="30"/>
  <c r="AD320" i="30"/>
  <c r="AF320" i="30"/>
  <c r="D320" i="30"/>
  <c r="AE320" i="30"/>
  <c r="AA320" i="30"/>
  <c r="D526" i="30"/>
  <c r="AF526" i="30"/>
  <c r="AE526" i="30"/>
  <c r="AA526" i="30"/>
  <c r="AD526" i="30"/>
  <c r="AI480" i="30"/>
  <c r="AT480" i="30" s="1"/>
  <c r="AH480" i="30"/>
  <c r="AD68" i="30"/>
  <c r="AF68" i="30"/>
  <c r="AE68" i="30"/>
  <c r="AA68" i="30"/>
  <c r="D68" i="30"/>
  <c r="AF442" i="30"/>
  <c r="AE442" i="30"/>
  <c r="AA442" i="30"/>
  <c r="AD442" i="30"/>
  <c r="D442" i="30"/>
  <c r="AF372" i="30"/>
  <c r="AE372" i="30"/>
  <c r="AA372" i="30"/>
  <c r="AD372" i="30"/>
  <c r="D372" i="30"/>
  <c r="AF89" i="30"/>
  <c r="AE89" i="30"/>
  <c r="AA89" i="30"/>
  <c r="AD89" i="30"/>
  <c r="D89" i="30"/>
  <c r="AE7" i="30"/>
  <c r="AA7" i="30"/>
  <c r="AD7" i="30"/>
  <c r="AF7" i="30"/>
  <c r="D7" i="30"/>
  <c r="AF63" i="30"/>
  <c r="D63" i="30"/>
  <c r="AE63" i="30"/>
  <c r="AA63" i="30"/>
  <c r="AD63" i="30"/>
  <c r="AD16" i="30"/>
  <c r="D16" i="30"/>
  <c r="AA16" i="30"/>
  <c r="AF16" i="30"/>
  <c r="AE16" i="30"/>
  <c r="AE13" i="30"/>
  <c r="AA13" i="30"/>
  <c r="AF13" i="30"/>
  <c r="AD13" i="30"/>
  <c r="D13" i="30"/>
  <c r="AF363" i="30"/>
  <c r="AE363" i="30"/>
  <c r="AA363" i="30"/>
  <c r="AD363" i="30"/>
  <c r="D363" i="30"/>
  <c r="AI353" i="30"/>
  <c r="AT353" i="30" s="1"/>
  <c r="AH353" i="30"/>
  <c r="AD92" i="30"/>
  <c r="D92" i="30"/>
  <c r="AF92" i="30"/>
  <c r="AE92" i="30"/>
  <c r="AA92" i="30"/>
  <c r="AD82" i="30"/>
  <c r="D82" i="30"/>
  <c r="AE82" i="30"/>
  <c r="AF82" i="30"/>
  <c r="AA82" i="30"/>
  <c r="AF55" i="30"/>
  <c r="D55" i="30"/>
  <c r="AE55" i="30"/>
  <c r="AA55" i="30"/>
  <c r="AD55" i="30"/>
  <c r="AF15" i="30"/>
  <c r="AE15" i="30"/>
  <c r="AA15" i="30"/>
  <c r="D15" i="30"/>
  <c r="AD15" i="30"/>
  <c r="AF67" i="30"/>
  <c r="D67" i="30"/>
  <c r="AE67" i="30"/>
  <c r="AA67" i="30"/>
  <c r="AD67" i="30"/>
  <c r="AF27" i="30"/>
  <c r="AD27" i="30"/>
  <c r="AE27" i="30"/>
  <c r="AA27" i="30"/>
  <c r="D27" i="30"/>
  <c r="AF1343" i="30"/>
  <c r="AE1343" i="30"/>
  <c r="AA1343" i="30"/>
  <c r="D1343" i="30"/>
  <c r="AD1343" i="30"/>
  <c r="AD1250" i="30"/>
  <c r="D1250" i="30"/>
  <c r="AF1250" i="30"/>
  <c r="AE1250" i="30"/>
  <c r="AA1250" i="30"/>
  <c r="AD842" i="30"/>
  <c r="AF842" i="30"/>
  <c r="AE842" i="30"/>
  <c r="D842" i="30"/>
  <c r="AA842" i="30"/>
  <c r="AE823" i="30"/>
  <c r="AA823" i="30"/>
  <c r="AD823" i="30"/>
  <c r="D823" i="30"/>
  <c r="AF823" i="30"/>
  <c r="D810" i="30"/>
  <c r="AF810" i="30"/>
  <c r="AE810" i="30"/>
  <c r="AA810" i="30"/>
  <c r="AD810" i="30"/>
  <c r="AF783" i="30"/>
  <c r="AE783" i="30"/>
  <c r="AA783" i="30"/>
  <c r="D783" i="30"/>
  <c r="AD783" i="30"/>
  <c r="AF762" i="30"/>
  <c r="AE762" i="30"/>
  <c r="AA762" i="30"/>
  <c r="AD762" i="30"/>
  <c r="D762" i="30"/>
  <c r="AD751" i="30"/>
  <c r="D751" i="30"/>
  <c r="AF751" i="30"/>
  <c r="AE751" i="30"/>
  <c r="AA751" i="30"/>
  <c r="AF829" i="30"/>
  <c r="AE829" i="30"/>
  <c r="AA829" i="30"/>
  <c r="AD829" i="30"/>
  <c r="D829" i="30"/>
  <c r="AD794" i="30"/>
  <c r="AF794" i="30"/>
  <c r="AA794" i="30"/>
  <c r="D794" i="30"/>
  <c r="AE794" i="30"/>
  <c r="AD764" i="30"/>
  <c r="D764" i="30"/>
  <c r="AF764" i="30"/>
  <c r="AA764" i="30"/>
  <c r="AE764" i="30"/>
  <c r="AH736" i="30"/>
  <c r="AI736" i="30"/>
  <c r="AT736" i="30" s="1"/>
  <c r="AE782" i="30"/>
  <c r="AA782" i="30"/>
  <c r="D782" i="30"/>
  <c r="AD782" i="30"/>
  <c r="AF782" i="30"/>
  <c r="AF736" i="30"/>
  <c r="AD736" i="30"/>
  <c r="D736" i="30"/>
  <c r="AA736" i="30"/>
  <c r="AE736" i="30"/>
  <c r="AE770" i="30"/>
  <c r="AA770" i="30"/>
  <c r="AD770" i="30"/>
  <c r="D770" i="30"/>
  <c r="AF770" i="30"/>
  <c r="AI740" i="30"/>
  <c r="AT740" i="30" s="1"/>
  <c r="AH740" i="30"/>
  <c r="AI660" i="30"/>
  <c r="AT660" i="30" s="1"/>
  <c r="AH660" i="30"/>
  <c r="AD485" i="30"/>
  <c r="D485" i="30"/>
  <c r="AF485" i="30"/>
  <c r="AA485" i="30"/>
  <c r="AE485" i="30"/>
  <c r="AF688" i="30"/>
  <c r="D688" i="30"/>
  <c r="AD688" i="30"/>
  <c r="AE688" i="30"/>
  <c r="AA688" i="30"/>
  <c r="AI478" i="30"/>
  <c r="AT478" i="30" s="1"/>
  <c r="AH478" i="30"/>
  <c r="AF532" i="30"/>
  <c r="AD532" i="30"/>
  <c r="AE532" i="30"/>
  <c r="AA532" i="30"/>
  <c r="D532" i="30"/>
  <c r="AI492" i="30"/>
  <c r="AT492" i="30" s="1"/>
  <c r="AI491" i="30"/>
  <c r="AT491" i="30" s="1"/>
  <c r="AH481" i="30"/>
  <c r="AI481" i="30"/>
  <c r="AT481" i="30" s="1"/>
  <c r="AD515" i="30"/>
  <c r="D515" i="30"/>
  <c r="AF515" i="30"/>
  <c r="AE515" i="30"/>
  <c r="AA515" i="30"/>
  <c r="AD467" i="30"/>
  <c r="D467" i="30"/>
  <c r="AF467" i="30"/>
  <c r="AE467" i="30"/>
  <c r="AA467" i="30"/>
  <c r="AE367" i="30"/>
  <c r="AA367" i="30"/>
  <c r="AD367" i="30"/>
  <c r="D367" i="30"/>
  <c r="AF367" i="30"/>
  <c r="AD117" i="30"/>
  <c r="D117" i="30"/>
  <c r="AF117" i="30"/>
  <c r="AA117" i="30"/>
  <c r="AE117" i="30"/>
  <c r="AD107" i="30"/>
  <c r="D107" i="30"/>
  <c r="AF107" i="30"/>
  <c r="AA107" i="30"/>
  <c r="AE107" i="30"/>
  <c r="AF105" i="30"/>
  <c r="AE105" i="30"/>
  <c r="AA105" i="30"/>
  <c r="D105" i="30"/>
  <c r="AD105" i="30"/>
  <c r="AI94" i="30"/>
  <c r="AT94" i="30" s="1"/>
  <c r="AH94" i="30"/>
  <c r="AD93" i="30"/>
  <c r="D93" i="30"/>
  <c r="AF93" i="30"/>
  <c r="AA93" i="30"/>
  <c r="AE93" i="30"/>
  <c r="AF383" i="30"/>
  <c r="AE383" i="30"/>
  <c r="AA383" i="30"/>
  <c r="D383" i="30"/>
  <c r="AD383" i="30"/>
  <c r="AF470" i="30"/>
  <c r="AD470" i="30"/>
  <c r="AA470" i="30"/>
  <c r="D470" i="30"/>
  <c r="AE470" i="30"/>
  <c r="AI468" i="30"/>
  <c r="AT468" i="30" s="1"/>
  <c r="AH468" i="30"/>
  <c r="AD361" i="30"/>
  <c r="D361" i="30"/>
  <c r="AF361" i="30"/>
  <c r="AE361" i="30"/>
  <c r="AA361" i="30"/>
  <c r="AF309" i="30"/>
  <c r="AE309" i="30"/>
  <c r="AA309" i="30"/>
  <c r="AD309" i="30"/>
  <c r="D309" i="30"/>
  <c r="AF378" i="30"/>
  <c r="AE378" i="30"/>
  <c r="AA378" i="30"/>
  <c r="AD378" i="30"/>
  <c r="D378" i="30"/>
  <c r="AF81" i="30"/>
  <c r="AE81" i="30"/>
  <c r="AA81" i="30"/>
  <c r="D81" i="30"/>
  <c r="AD81" i="30"/>
  <c r="AF72" i="30"/>
  <c r="AD72" i="30"/>
  <c r="AE72" i="30"/>
  <c r="AA72" i="30"/>
  <c r="D72" i="30"/>
  <c r="AD57" i="30"/>
  <c r="AA57" i="30"/>
  <c r="AF57" i="30"/>
  <c r="D57" i="30"/>
  <c r="AE57" i="30"/>
  <c r="AO1323" i="30"/>
  <c r="AR1323" i="30"/>
  <c r="AR1291" i="30"/>
  <c r="AP1261" i="30"/>
  <c r="AM1235" i="30"/>
  <c r="AN1202" i="30"/>
  <c r="AB1168" i="30"/>
  <c r="AF1168" i="30" s="1"/>
  <c r="AM1147" i="30"/>
  <c r="AB1323" i="30"/>
  <c r="AF1323" i="30" s="1"/>
  <c r="AR1282" i="30"/>
  <c r="AR1263" i="30"/>
  <c r="AL1291" i="30"/>
  <c r="AB1291" i="30"/>
  <c r="D1291" i="30" s="1"/>
  <c r="AO1205" i="30"/>
  <c r="AR1205" i="30"/>
  <c r="AB1174" i="30"/>
  <c r="D1174" i="30" s="1"/>
  <c r="AO1174" i="30"/>
  <c r="AM1261" i="30"/>
  <c r="AO1261" i="30"/>
  <c r="AR1235" i="30"/>
  <c r="AR1202" i="30"/>
  <c r="AL1202" i="30"/>
  <c r="AP1168" i="30"/>
  <c r="AJ1168" i="30"/>
  <c r="AK1168" i="30" s="1"/>
  <c r="AB1147" i="30"/>
  <c r="AA1147" i="30" s="1"/>
  <c r="AM1129" i="30"/>
  <c r="AR975" i="30"/>
  <c r="AG975" i="30"/>
  <c r="AH975" i="30" s="1"/>
  <c r="AI975" i="30" s="1"/>
  <c r="AB1232" i="30"/>
  <c r="AF1232" i="30" s="1"/>
  <c r="AO1147" i="30"/>
  <c r="AN1139" i="30"/>
  <c r="AB1129" i="30"/>
  <c r="AF1129" i="30" s="1"/>
  <c r="AO1129" i="30"/>
  <c r="AL1219" i="30"/>
  <c r="AR1219" i="30"/>
  <c r="Z1191" i="30"/>
  <c r="AB1191" i="30"/>
  <c r="AF1191" i="30" s="1"/>
  <c r="AL1019" i="30"/>
  <c r="AJ1019" i="30"/>
  <c r="AK1019" i="30" s="1"/>
  <c r="AL1007" i="30"/>
  <c r="AM1005" i="30"/>
  <c r="AN1005" i="30"/>
  <c r="AL1158" i="30"/>
  <c r="AJ1158" i="30"/>
  <c r="AK1158" i="30" s="1"/>
  <c r="AP1009" i="30"/>
  <c r="AB1009" i="30"/>
  <c r="AA1009" i="30" s="1"/>
  <c r="AB989" i="30"/>
  <c r="D989" i="30" s="1"/>
  <c r="AO989" i="30"/>
  <c r="AL1224" i="30"/>
  <c r="AJ1224" i="30"/>
  <c r="AK1224" i="30" s="1"/>
  <c r="AM1169" i="30"/>
  <c r="AG1169" i="30"/>
  <c r="AP1169" i="30"/>
  <c r="Z1011" i="30"/>
  <c r="AR1011" i="30"/>
  <c r="AG1146" i="30"/>
  <c r="AO1146" i="30"/>
  <c r="AB966" i="30"/>
  <c r="AA966" i="30" s="1"/>
  <c r="Z966" i="30"/>
  <c r="AR966" i="30"/>
  <c r="AN991" i="30"/>
  <c r="AL991" i="30"/>
  <c r="AP936" i="30"/>
  <c r="AG936" i="30"/>
  <c r="AH936" i="30" s="1"/>
  <c r="AI936" i="30" s="1"/>
  <c r="AT936" i="30" s="1"/>
  <c r="F502" i="30"/>
  <c r="Z959" i="30"/>
  <c r="AB959" i="30"/>
  <c r="AE959" i="30" s="1"/>
  <c r="AO959" i="30"/>
  <c r="H773" i="30"/>
  <c r="AP1005" i="30"/>
  <c r="E516" i="30"/>
  <c r="E60" i="30"/>
  <c r="AD323" i="30"/>
  <c r="AF323" i="30"/>
  <c r="AE323" i="30"/>
  <c r="D323" i="30"/>
  <c r="AA323" i="30"/>
  <c r="AF1268" i="30"/>
  <c r="AE1268" i="30"/>
  <c r="D1268" i="30"/>
  <c r="AD1268" i="30"/>
  <c r="AA1268" i="30" s="1"/>
  <c r="AE1346" i="30"/>
  <c r="AA1346" i="30"/>
  <c r="D1346" i="30"/>
  <c r="AD1346" i="30"/>
  <c r="AF1346" i="30"/>
  <c r="AF1264" i="30"/>
  <c r="D1264" i="30"/>
  <c r="AE1264" i="30"/>
  <c r="AD1264" i="30"/>
  <c r="AA1264" i="30" s="1"/>
  <c r="AF1252" i="30"/>
  <c r="AE1252" i="30"/>
  <c r="AA1252" i="30"/>
  <c r="D1252" i="30"/>
  <c r="AD1252" i="30"/>
  <c r="AF1186" i="30"/>
  <c r="D1186" i="30"/>
  <c r="AE1186" i="30"/>
  <c r="AA1186" i="30"/>
  <c r="AD1186" i="30"/>
  <c r="AF1242" i="30"/>
  <c r="D1242" i="30"/>
  <c r="AE1242" i="30"/>
  <c r="AA1242" i="30"/>
  <c r="AD1242" i="30"/>
  <c r="AE1238" i="30"/>
  <c r="AA1238" i="30"/>
  <c r="AD1238" i="30"/>
  <c r="AF1238" i="30"/>
  <c r="D1238" i="30"/>
  <c r="AF861" i="30"/>
  <c r="AE861" i="30"/>
  <c r="AA861" i="30"/>
  <c r="D861" i="30"/>
  <c r="AD861" i="30"/>
  <c r="AD860" i="30"/>
  <c r="AF860" i="30"/>
  <c r="AE860" i="30"/>
  <c r="D860" i="30"/>
  <c r="AA860" i="30"/>
  <c r="AF852" i="30"/>
  <c r="AE852" i="30"/>
  <c r="AA852" i="30"/>
  <c r="D852" i="30"/>
  <c r="AD852" i="30"/>
  <c r="AD847" i="30"/>
  <c r="D847" i="30"/>
  <c r="AA847" i="30"/>
  <c r="AF847" i="30"/>
  <c r="AE847" i="30"/>
  <c r="AD1185" i="30"/>
  <c r="AF1185" i="30"/>
  <c r="D1185" i="30"/>
  <c r="AE1185" i="30"/>
  <c r="AA1185" i="30"/>
  <c r="AD815" i="30"/>
  <c r="AE815" i="30"/>
  <c r="D815" i="30"/>
  <c r="AA815" i="30"/>
  <c r="AF815" i="30"/>
  <c r="AE851" i="30"/>
  <c r="AA851" i="30"/>
  <c r="D851" i="30"/>
  <c r="AD851" i="30"/>
  <c r="AF851" i="30"/>
  <c r="AE812" i="30"/>
  <c r="AA812" i="30"/>
  <c r="AD812" i="30"/>
  <c r="D812" i="30"/>
  <c r="AF812" i="30"/>
  <c r="AF808" i="30"/>
  <c r="AE808" i="30"/>
  <c r="AA808" i="30"/>
  <c r="AD808" i="30"/>
  <c r="D808" i="30"/>
  <c r="AD800" i="30"/>
  <c r="AF800" i="30"/>
  <c r="D800" i="30"/>
  <c r="AA800" i="30"/>
  <c r="AE800" i="30"/>
  <c r="AF841" i="30"/>
  <c r="AE841" i="30"/>
  <c r="AA841" i="30"/>
  <c r="AD841" i="30"/>
  <c r="D841" i="30"/>
  <c r="AI760" i="30"/>
  <c r="AT760" i="30" s="1"/>
  <c r="AH760" i="30"/>
  <c r="AD759" i="30"/>
  <c r="D759" i="30"/>
  <c r="AF759" i="30"/>
  <c r="AE759" i="30"/>
  <c r="AA759" i="30"/>
  <c r="AI750" i="30"/>
  <c r="AT750" i="30" s="1"/>
  <c r="AH750" i="30"/>
  <c r="AD742" i="30"/>
  <c r="D742" i="30"/>
  <c r="AF742" i="30"/>
  <c r="AE742" i="30"/>
  <c r="AA742" i="30"/>
  <c r="AH738" i="30"/>
  <c r="AI738" i="30"/>
  <c r="AT738" i="30" s="1"/>
  <c r="AF737" i="30"/>
  <c r="AE737" i="30"/>
  <c r="AA737" i="30"/>
  <c r="AD737" i="30"/>
  <c r="D737" i="30"/>
  <c r="AD796" i="30"/>
  <c r="AF796" i="30"/>
  <c r="D796" i="30"/>
  <c r="AA796" i="30"/>
  <c r="AE796" i="30"/>
  <c r="AF795" i="30"/>
  <c r="AD795" i="30"/>
  <c r="D795" i="30"/>
  <c r="AA795" i="30"/>
  <c r="AE795" i="30"/>
  <c r="AF785" i="30"/>
  <c r="AE785" i="30"/>
  <c r="AA785" i="30"/>
  <c r="D785" i="30"/>
  <c r="AD785" i="30"/>
  <c r="D781" i="30"/>
  <c r="AF781" i="30"/>
  <c r="AE781" i="30"/>
  <c r="AA781" i="30"/>
  <c r="AD781" i="30"/>
  <c r="AF788" i="30"/>
  <c r="AE788" i="30"/>
  <c r="AA788" i="30"/>
  <c r="AD788" i="30"/>
  <c r="D788" i="30"/>
  <c r="AE784" i="30"/>
  <c r="AA784" i="30"/>
  <c r="D784" i="30"/>
  <c r="AD784" i="30"/>
  <c r="AF784" i="30"/>
  <c r="AF780" i="30"/>
  <c r="AE780" i="30"/>
  <c r="AA780" i="30"/>
  <c r="D780" i="30"/>
  <c r="AD780" i="30"/>
  <c r="AF776" i="30"/>
  <c r="AE776" i="30"/>
  <c r="AA776" i="30"/>
  <c r="AD776" i="30"/>
  <c r="D776" i="30"/>
  <c r="AD773" i="30"/>
  <c r="D773" i="30"/>
  <c r="AF773" i="30"/>
  <c r="AA773" i="30"/>
  <c r="AE773" i="30"/>
  <c r="AH768" i="30"/>
  <c r="AI768" i="30"/>
  <c r="AT768" i="30" s="1"/>
  <c r="AI702" i="30"/>
  <c r="AT702" i="30" s="1"/>
  <c r="AH702" i="30"/>
  <c r="AD700" i="30"/>
  <c r="D700" i="30"/>
  <c r="AF700" i="30"/>
  <c r="AA700" i="30"/>
  <c r="AE700" i="30"/>
  <c r="AD696" i="30"/>
  <c r="AF696" i="30"/>
  <c r="D696" i="30"/>
  <c r="AA696" i="30"/>
  <c r="AE696" i="30"/>
  <c r="AD692" i="30"/>
  <c r="AF692" i="30"/>
  <c r="D692" i="30"/>
  <c r="AA692" i="30"/>
  <c r="AE692" i="30"/>
  <c r="AD659" i="30"/>
  <c r="AF659" i="30"/>
  <c r="D659" i="30"/>
  <c r="AA659" i="30"/>
  <c r="AE659" i="30"/>
  <c r="AD646" i="30"/>
  <c r="AF646" i="30"/>
  <c r="D646" i="30"/>
  <c r="AA646" i="30"/>
  <c r="AE646" i="30"/>
  <c r="AD642" i="30"/>
  <c r="AF642" i="30"/>
  <c r="D642" i="30"/>
  <c r="AA642" i="30"/>
  <c r="AE642" i="30"/>
  <c r="AD556" i="30"/>
  <c r="AF556" i="30"/>
  <c r="D556" i="30"/>
  <c r="AA556" i="30"/>
  <c r="AE556" i="30"/>
  <c r="AE806" i="30"/>
  <c r="AA806" i="30"/>
  <c r="AD806" i="30"/>
  <c r="D806" i="30"/>
  <c r="AF806" i="30"/>
  <c r="AE797" i="30"/>
  <c r="AA797" i="30"/>
  <c r="AD797" i="30"/>
  <c r="D797" i="30"/>
  <c r="AF797" i="30"/>
  <c r="AF779" i="30"/>
  <c r="AE779" i="30"/>
  <c r="AA779" i="30"/>
  <c r="AD779" i="30"/>
  <c r="D779" i="30"/>
  <c r="D763" i="30"/>
  <c r="AF763" i="30"/>
  <c r="AE763" i="30"/>
  <c r="AA763" i="30"/>
  <c r="AD763" i="30"/>
  <c r="AF761" i="30"/>
  <c r="AE761" i="30"/>
  <c r="AA761" i="30"/>
  <c r="AD761" i="30"/>
  <c r="D761" i="30"/>
  <c r="AF753" i="30"/>
  <c r="D753" i="30"/>
  <c r="AE753" i="30"/>
  <c r="AA753" i="30"/>
  <c r="AD753" i="30"/>
  <c r="AF745" i="30"/>
  <c r="AE745" i="30"/>
  <c r="AA745" i="30"/>
  <c r="AD745" i="30"/>
  <c r="D745" i="30"/>
  <c r="AI770" i="30"/>
  <c r="AT770" i="30" s="1"/>
  <c r="AH770" i="30"/>
  <c r="AF766" i="30"/>
  <c r="AE766" i="30"/>
  <c r="AA766" i="30"/>
  <c r="AD766" i="30"/>
  <c r="D766" i="30"/>
  <c r="AE730" i="30"/>
  <c r="AA730" i="30"/>
  <c r="AF730" i="30"/>
  <c r="AD730" i="30"/>
  <c r="D730" i="30"/>
  <c r="AD731" i="30"/>
  <c r="AF731" i="30"/>
  <c r="D731" i="30"/>
  <c r="AA731" i="30"/>
  <c r="AE731" i="30"/>
  <c r="AH698" i="30"/>
  <c r="AI698" i="30"/>
  <c r="AT698" i="30" s="1"/>
  <c r="AI648" i="30"/>
  <c r="AT648" i="30" s="1"/>
  <c r="AH648" i="30"/>
  <c r="AI639" i="30"/>
  <c r="AT639" i="30" s="1"/>
  <c r="AH639" i="30"/>
  <c r="D525" i="30"/>
  <c r="AF525" i="30"/>
  <c r="AE525" i="30"/>
  <c r="AA525" i="30"/>
  <c r="AD525" i="30"/>
  <c r="AF521" i="30"/>
  <c r="AE521" i="30"/>
  <c r="AA521" i="30"/>
  <c r="D521" i="30"/>
  <c r="AD521" i="30"/>
  <c r="AF498" i="30"/>
  <c r="AE498" i="30"/>
  <c r="AA498" i="30"/>
  <c r="D498" i="30"/>
  <c r="AD498" i="30"/>
  <c r="AD481" i="30"/>
  <c r="D481" i="30"/>
  <c r="AF481" i="30"/>
  <c r="AA481" i="30"/>
  <c r="AE481" i="30"/>
  <c r="AD473" i="30"/>
  <c r="D473" i="30"/>
  <c r="AF473" i="30"/>
  <c r="AA473" i="30"/>
  <c r="AE473" i="30"/>
  <c r="AD701" i="30"/>
  <c r="AF701" i="30"/>
  <c r="AA701" i="30"/>
  <c r="D701" i="30"/>
  <c r="AE701" i="30"/>
  <c r="AF644" i="30"/>
  <c r="D644" i="30"/>
  <c r="AD644" i="30"/>
  <c r="AE644" i="30"/>
  <c r="AA644" i="30"/>
  <c r="D524" i="30"/>
  <c r="AF524" i="30"/>
  <c r="AE524" i="30"/>
  <c r="AA524" i="30"/>
  <c r="AD524" i="30"/>
  <c r="AF733" i="30"/>
  <c r="D733" i="30"/>
  <c r="AD733" i="30"/>
  <c r="AE733" i="30"/>
  <c r="AA733" i="30"/>
  <c r="AI699" i="30"/>
  <c r="AT699" i="30" s="1"/>
  <c r="AH699" i="30"/>
  <c r="D538" i="30"/>
  <c r="AE538" i="30"/>
  <c r="AA538" i="30"/>
  <c r="AD538" i="30"/>
  <c r="AF538" i="30"/>
  <c r="D527" i="30"/>
  <c r="AF527" i="30"/>
  <c r="AE527" i="30"/>
  <c r="AA527" i="30"/>
  <c r="AD527" i="30"/>
  <c r="D523" i="30"/>
  <c r="AF523" i="30"/>
  <c r="AE523" i="30"/>
  <c r="AA523" i="30"/>
  <c r="AD523" i="30"/>
  <c r="AE516" i="30"/>
  <c r="AA516" i="30"/>
  <c r="AD516" i="30"/>
  <c r="D516" i="30"/>
  <c r="AF516" i="30"/>
  <c r="AI312" i="30"/>
  <c r="AT312" i="30" s="1"/>
  <c r="AH312" i="30"/>
  <c r="AD311" i="30"/>
  <c r="D311" i="30"/>
  <c r="AF311" i="30"/>
  <c r="AA311" i="30"/>
  <c r="AE311" i="30"/>
  <c r="AF326" i="30"/>
  <c r="AE326" i="30"/>
  <c r="AA326" i="30"/>
  <c r="D326" i="30"/>
  <c r="AD326" i="30"/>
  <c r="AF528" i="30"/>
  <c r="D528" i="30"/>
  <c r="AE528" i="30"/>
  <c r="AA528" i="30"/>
  <c r="AD528" i="30"/>
  <c r="AF455" i="30"/>
  <c r="D455" i="30"/>
  <c r="AE455" i="30"/>
  <c r="AA455" i="30"/>
  <c r="AD455" i="30"/>
  <c r="AD448" i="30"/>
  <c r="D448" i="30"/>
  <c r="AF448" i="30"/>
  <c r="AE448" i="30"/>
  <c r="AA448" i="30"/>
  <c r="AD444" i="30"/>
  <c r="D444" i="30"/>
  <c r="AF444" i="30"/>
  <c r="AE444" i="30"/>
  <c r="AA444" i="30"/>
  <c r="AD440" i="30"/>
  <c r="D440" i="30"/>
  <c r="AF440" i="30"/>
  <c r="AE440" i="30"/>
  <c r="AA440" i="30"/>
  <c r="AF510" i="30"/>
  <c r="AE510" i="30"/>
  <c r="AA510" i="30"/>
  <c r="AD510" i="30"/>
  <c r="D510" i="30"/>
  <c r="AI484" i="30"/>
  <c r="AT484" i="30" s="1"/>
  <c r="AI485" i="30"/>
  <c r="AT485" i="30" s="1"/>
  <c r="AH479" i="30"/>
  <c r="AI479" i="30"/>
  <c r="AT479" i="30" s="1"/>
  <c r="AF471" i="30"/>
  <c r="AD471" i="30"/>
  <c r="AE471" i="30"/>
  <c r="AA471" i="30"/>
  <c r="D471" i="30"/>
  <c r="AF465" i="30"/>
  <c r="AE465" i="30"/>
  <c r="AA465" i="30"/>
  <c r="D465" i="30"/>
  <c r="AD465" i="30"/>
  <c r="AD454" i="30"/>
  <c r="AF454" i="30"/>
  <c r="D454" i="30"/>
  <c r="AA454" i="30"/>
  <c r="AE454" i="30"/>
  <c r="AI389" i="30"/>
  <c r="AT389" i="30" s="1"/>
  <c r="AH389" i="30"/>
  <c r="AE381" i="30"/>
  <c r="AA381" i="30"/>
  <c r="AD381" i="30"/>
  <c r="D381" i="30"/>
  <c r="AF381" i="30"/>
  <c r="AE377" i="30"/>
  <c r="AA377" i="30"/>
  <c r="AD377" i="30"/>
  <c r="D377" i="30"/>
  <c r="AF377" i="30"/>
  <c r="AH118" i="30"/>
  <c r="AI118" i="30"/>
  <c r="AT118" i="30" s="1"/>
  <c r="AD112" i="30"/>
  <c r="D112" i="30"/>
  <c r="AF112" i="30"/>
  <c r="AA112" i="30"/>
  <c r="AE112" i="30"/>
  <c r="AD102" i="30"/>
  <c r="D102" i="30"/>
  <c r="AF102" i="30"/>
  <c r="AA102" i="30"/>
  <c r="AE102" i="30"/>
  <c r="AF97" i="30"/>
  <c r="AE97" i="30"/>
  <c r="AA97" i="30"/>
  <c r="D97" i="30"/>
  <c r="AD97" i="30"/>
  <c r="AE472" i="30"/>
  <c r="AA472" i="30"/>
  <c r="AD472" i="30"/>
  <c r="D472" i="30"/>
  <c r="AF472" i="30"/>
  <c r="AD529" i="30"/>
  <c r="AF529" i="30"/>
  <c r="AA529" i="30"/>
  <c r="AE529" i="30"/>
  <c r="D529" i="30"/>
  <c r="AE508" i="30"/>
  <c r="AA508" i="30"/>
  <c r="AD508" i="30"/>
  <c r="D508" i="30"/>
  <c r="AF508" i="30"/>
  <c r="AE497" i="30"/>
  <c r="AA497" i="30"/>
  <c r="AD497" i="30"/>
  <c r="D497" i="30"/>
  <c r="AF497" i="30"/>
  <c r="AH380" i="30"/>
  <c r="AI380" i="30"/>
  <c r="AT380" i="30" s="1"/>
  <c r="AF379" i="30"/>
  <c r="AE379" i="30"/>
  <c r="AA379" i="30"/>
  <c r="AD379" i="30"/>
  <c r="D379" i="30"/>
  <c r="AD366" i="30"/>
  <c r="D366" i="30"/>
  <c r="AF366" i="30"/>
  <c r="AE366" i="30"/>
  <c r="AA366" i="30"/>
  <c r="AF364" i="30"/>
  <c r="AE364" i="30"/>
  <c r="AA364" i="30"/>
  <c r="AD364" i="30"/>
  <c r="D364" i="30"/>
  <c r="AD359" i="30"/>
  <c r="D359" i="30"/>
  <c r="AF359" i="30"/>
  <c r="AE359" i="30"/>
  <c r="AA359" i="30"/>
  <c r="AF354" i="30"/>
  <c r="AE354" i="30"/>
  <c r="AA354" i="30"/>
  <c r="AD354" i="30"/>
  <c r="D354" i="30"/>
  <c r="AF443" i="30"/>
  <c r="AE443" i="30"/>
  <c r="AA443" i="30"/>
  <c r="AD443" i="30"/>
  <c r="D443" i="30"/>
  <c r="AF439" i="30"/>
  <c r="AE439" i="30"/>
  <c r="AA439" i="30"/>
  <c r="AD439" i="30"/>
  <c r="D439" i="30"/>
  <c r="AF391" i="30"/>
  <c r="AE391" i="30"/>
  <c r="AA391" i="30"/>
  <c r="AD391" i="30"/>
  <c r="D391" i="30"/>
  <c r="AE88" i="30"/>
  <c r="AA88" i="30"/>
  <c r="AD88" i="30"/>
  <c r="D88" i="30"/>
  <c r="AF88" i="30"/>
  <c r="AF83" i="30"/>
  <c r="AE83" i="30"/>
  <c r="AA83" i="30"/>
  <c r="D83" i="30"/>
  <c r="AD83" i="30"/>
  <c r="AF74" i="30"/>
  <c r="D74" i="30"/>
  <c r="AE74" i="30"/>
  <c r="AA74" i="30"/>
  <c r="AD74" i="30"/>
  <c r="AD73" i="30"/>
  <c r="D73" i="30"/>
  <c r="AA73" i="30"/>
  <c r="AF73" i="30"/>
  <c r="AE73" i="30"/>
  <c r="AE56" i="30"/>
  <c r="AA56" i="30"/>
  <c r="AD56" i="30"/>
  <c r="AF56" i="30"/>
  <c r="D56" i="30"/>
  <c r="AD87" i="30"/>
  <c r="AE87" i="30"/>
  <c r="AF87" i="30"/>
  <c r="D87" i="30"/>
  <c r="AA87" i="30"/>
  <c r="AF90" i="30"/>
  <c r="AD90" i="30"/>
  <c r="D90" i="30"/>
  <c r="AE90" i="30"/>
  <c r="AA90" i="30"/>
  <c r="AD80" i="30"/>
  <c r="AE80" i="30"/>
  <c r="AA80" i="30"/>
  <c r="AF80" i="30"/>
  <c r="D80" i="30"/>
  <c r="AF58" i="30"/>
  <c r="D58" i="30"/>
  <c r="AE58" i="30"/>
  <c r="AA58" i="30"/>
  <c r="AD58" i="30"/>
  <c r="AE14" i="30"/>
  <c r="AA14" i="30"/>
  <c r="AD14" i="30"/>
  <c r="AF14" i="30"/>
  <c r="D14" i="30"/>
  <c r="AE1246" i="30"/>
  <c r="AA1246" i="30"/>
  <c r="AD1246" i="30"/>
  <c r="D1246" i="30"/>
  <c r="AF1246" i="30"/>
  <c r="AF1240" i="30"/>
  <c r="AE1240" i="30"/>
  <c r="AA1240" i="30"/>
  <c r="AD1240" i="30"/>
  <c r="D1240" i="30"/>
  <c r="AD1118" i="30"/>
  <c r="AF1118" i="30"/>
  <c r="D1118" i="30"/>
  <c r="AE1118" i="30"/>
  <c r="AA1118" i="30"/>
  <c r="AE814" i="30"/>
  <c r="AD814" i="30"/>
  <c r="D814" i="30"/>
  <c r="AF814" i="30"/>
  <c r="AA814" i="30"/>
  <c r="AF805" i="30"/>
  <c r="D805" i="30"/>
  <c r="AE805" i="30"/>
  <c r="AA805" i="30"/>
  <c r="AD805" i="30"/>
  <c r="AE791" i="30"/>
  <c r="AA791" i="30"/>
  <c r="AD791" i="30"/>
  <c r="D791" i="30"/>
  <c r="AF791" i="30"/>
  <c r="AI697" i="30"/>
  <c r="AT697" i="30" s="1"/>
  <c r="AH697" i="30"/>
  <c r="AH646" i="30"/>
  <c r="AI646" i="30"/>
  <c r="AT646" i="30" s="1"/>
  <c r="AI643" i="30"/>
  <c r="AT643" i="30" s="1"/>
  <c r="AH643" i="30"/>
  <c r="AF531" i="30"/>
  <c r="AD531" i="30"/>
  <c r="AA531" i="30"/>
  <c r="D531" i="30"/>
  <c r="AE531" i="30"/>
  <c r="AD477" i="30"/>
  <c r="D477" i="30"/>
  <c r="AF477" i="30"/>
  <c r="AA477" i="30"/>
  <c r="AE477" i="30"/>
  <c r="AH657" i="30"/>
  <c r="AI657" i="30"/>
  <c r="AT657" i="30" s="1"/>
  <c r="AI466" i="30"/>
  <c r="AT466" i="30" s="1"/>
  <c r="AH466" i="30"/>
  <c r="AF535" i="30"/>
  <c r="AD535" i="30"/>
  <c r="AA535" i="30"/>
  <c r="D535" i="30"/>
  <c r="AE535" i="30"/>
  <c r="AF518" i="30"/>
  <c r="AE518" i="30"/>
  <c r="AA518" i="30"/>
  <c r="AD518" i="30"/>
  <c r="D518" i="30"/>
  <c r="AF494" i="30"/>
  <c r="AE494" i="30"/>
  <c r="AA494" i="30"/>
  <c r="AD494" i="30"/>
  <c r="D494" i="30"/>
  <c r="AI384" i="30"/>
  <c r="AT384" i="30" s="1"/>
  <c r="AH384" i="30"/>
  <c r="AF387" i="30"/>
  <c r="AE387" i="30"/>
  <c r="AA387" i="30"/>
  <c r="D387" i="30"/>
  <c r="AD387" i="30"/>
  <c r="AE492" i="30"/>
  <c r="AA492" i="30"/>
  <c r="AD492" i="30"/>
  <c r="D492" i="30"/>
  <c r="AF492" i="30"/>
  <c r="AD462" i="30"/>
  <c r="D462" i="30"/>
  <c r="AF462" i="30"/>
  <c r="AA462" i="30"/>
  <c r="AE462" i="30"/>
  <c r="AE386" i="30"/>
  <c r="AA386" i="30"/>
  <c r="D386" i="30"/>
  <c r="AD386" i="30"/>
  <c r="AF386" i="30"/>
  <c r="AF385" i="30"/>
  <c r="AE385" i="30"/>
  <c r="AA385" i="30"/>
  <c r="D385" i="30"/>
  <c r="AD385" i="30"/>
  <c r="AE375" i="30"/>
  <c r="AA375" i="30"/>
  <c r="AD375" i="30"/>
  <c r="D375" i="30"/>
  <c r="AF375" i="30"/>
  <c r="AF115" i="30"/>
  <c r="AE115" i="30"/>
  <c r="AA115" i="30"/>
  <c r="D115" i="30"/>
  <c r="AD115" i="30"/>
  <c r="AF500" i="30"/>
  <c r="AE500" i="30"/>
  <c r="AA500" i="30"/>
  <c r="D500" i="30"/>
  <c r="AD500" i="30"/>
  <c r="D522" i="30"/>
  <c r="AF522" i="30"/>
  <c r="AE522" i="30"/>
  <c r="AA522" i="30"/>
  <c r="AD522" i="30"/>
  <c r="AE453" i="30"/>
  <c r="AA453" i="30"/>
  <c r="AD453" i="30"/>
  <c r="D453" i="30"/>
  <c r="AF453" i="30"/>
  <c r="AE445" i="30"/>
  <c r="AA445" i="30"/>
  <c r="AD445" i="30"/>
  <c r="D445" i="30"/>
  <c r="AF445" i="30"/>
  <c r="AD374" i="30"/>
  <c r="D374" i="30"/>
  <c r="AF374" i="30"/>
  <c r="AE374" i="30"/>
  <c r="AA374" i="30"/>
  <c r="AF369" i="30"/>
  <c r="AE369" i="30"/>
  <c r="AA369" i="30"/>
  <c r="AD369" i="30"/>
  <c r="D369" i="30"/>
  <c r="AE91" i="30"/>
  <c r="AA91" i="30"/>
  <c r="AF91" i="30"/>
  <c r="AD91" i="30"/>
  <c r="D91" i="30"/>
  <c r="AI391" i="30"/>
  <c r="AT391" i="30" s="1"/>
  <c r="AH391" i="30"/>
  <c r="AD66" i="30"/>
  <c r="AF66" i="30"/>
  <c r="D66" i="30"/>
  <c r="AE66" i="30"/>
  <c r="AA66" i="30"/>
  <c r="AE26" i="30"/>
  <c r="AA26" i="30"/>
  <c r="AD26" i="30"/>
  <c r="D26" i="30"/>
  <c r="AF26" i="30"/>
  <c r="AE64" i="30"/>
  <c r="AA64" i="30"/>
  <c r="AD64" i="30"/>
  <c r="AF64" i="30"/>
  <c r="D64" i="30"/>
  <c r="Z1282" i="30"/>
  <c r="AM1263" i="30"/>
  <c r="AN1205" i="30"/>
  <c r="AR1174" i="30"/>
  <c r="AG1174" i="30"/>
  <c r="AJ1261" i="30"/>
  <c r="AK1261" i="30" s="1"/>
  <c r="AJ1235" i="30"/>
  <c r="AK1235" i="30" s="1"/>
  <c r="Z1202" i="30"/>
  <c r="Z975" i="30"/>
  <c r="Z1323" i="30"/>
  <c r="AG1282" i="30"/>
  <c r="AH1282" i="30" s="1"/>
  <c r="AI1282" i="30" s="1"/>
  <c r="AP1323" i="30"/>
  <c r="AJ1323" i="30"/>
  <c r="AK1323" i="30" s="1"/>
  <c r="AB1282" i="30"/>
  <c r="AF1282" i="30" s="1"/>
  <c r="AO1282" i="30"/>
  <c r="AO1263" i="30"/>
  <c r="AG1291" i="30"/>
  <c r="AH1291" i="30" s="1"/>
  <c r="AI1291" i="30" s="1"/>
  <c r="AP1291" i="30"/>
  <c r="Z1205" i="30"/>
  <c r="AN1261" i="30"/>
  <c r="Z1261" i="30"/>
  <c r="AG1202" i="30"/>
  <c r="AM1168" i="30"/>
  <c r="AB975" i="30"/>
  <c r="AA975" i="30" s="1"/>
  <c r="AO975" i="30"/>
  <c r="AL1232" i="30"/>
  <c r="AJ1232" i="30"/>
  <c r="AK1232" i="30" s="1"/>
  <c r="AL1139" i="30"/>
  <c r="AG1147" i="30"/>
  <c r="Z1147" i="30"/>
  <c r="AR1139" i="30"/>
  <c r="AO1191" i="30"/>
  <c r="AP1191" i="30"/>
  <c r="AM1019" i="30"/>
  <c r="AO1158" i="30"/>
  <c r="AM1158" i="30"/>
  <c r="AN1158" i="30"/>
  <c r="AL1009" i="30"/>
  <c r="AJ1009" i="30"/>
  <c r="AK1009" i="30" s="1"/>
  <c r="AR989" i="30"/>
  <c r="AJ989" i="30"/>
  <c r="AK989" i="30" s="1"/>
  <c r="AG1224" i="30"/>
  <c r="AB1169" i="30"/>
  <c r="D1169" i="30" s="1"/>
  <c r="AP1011" i="30"/>
  <c r="AR1146" i="30"/>
  <c r="AB1146" i="30"/>
  <c r="AD1146" i="30" s="1"/>
  <c r="AG966" i="30"/>
  <c r="AH966" i="30" s="1"/>
  <c r="AI966" i="30" s="1"/>
  <c r="AG991" i="30"/>
  <c r="AH991" i="30" s="1"/>
  <c r="AI991" i="30" s="1"/>
  <c r="AP991" i="30"/>
  <c r="AL936" i="30"/>
  <c r="AB936" i="30"/>
  <c r="AF936" i="30" s="1"/>
  <c r="AO936" i="30"/>
  <c r="F842" i="30"/>
  <c r="H502" i="30"/>
  <c r="AP959" i="30"/>
  <c r="AJ959" i="30"/>
  <c r="AK959" i="30" s="1"/>
  <c r="E772" i="30"/>
  <c r="E780" i="30"/>
  <c r="AM975" i="30"/>
  <c r="AF1345" i="30"/>
  <c r="D1345" i="30"/>
  <c r="AE1345" i="30"/>
  <c r="AA1345" i="30"/>
  <c r="AD1345" i="30"/>
  <c r="AF1267" i="30"/>
  <c r="AE1267" i="30"/>
  <c r="AD1267" i="30"/>
  <c r="AA1267" i="30" s="1"/>
  <c r="D1267" i="30"/>
  <c r="AF1344" i="30"/>
  <c r="AE1344" i="30"/>
  <c r="AA1344" i="30"/>
  <c r="D1344" i="30"/>
  <c r="AD1344" i="30"/>
  <c r="AF1347" i="30"/>
  <c r="AE1347" i="30"/>
  <c r="AA1347" i="30"/>
  <c r="AD1347" i="30"/>
  <c r="D1347" i="30"/>
  <c r="D1251" i="30"/>
  <c r="AF1251" i="30"/>
  <c r="AA1251" i="30"/>
  <c r="AE1251" i="30"/>
  <c r="AD1251" i="30"/>
  <c r="AE1249" i="30"/>
  <c r="AA1249" i="30"/>
  <c r="AD1249" i="30"/>
  <c r="AF1249" i="30"/>
  <c r="D1249" i="30"/>
  <c r="AD1266" i="30"/>
  <c r="AA1266" i="30" s="1"/>
  <c r="D1266" i="30"/>
  <c r="AF1266" i="30"/>
  <c r="AE1266" i="30"/>
  <c r="AD1244" i="30"/>
  <c r="AE1244" i="30"/>
  <c r="D1244" i="30"/>
  <c r="AF1244" i="30"/>
  <c r="AA1244" i="30"/>
  <c r="AF1128" i="30"/>
  <c r="AE1128" i="30"/>
  <c r="AA1128" i="30"/>
  <c r="D1128" i="30"/>
  <c r="AD1128" i="30"/>
  <c r="AF1127" i="30"/>
  <c r="D1127" i="30"/>
  <c r="AE1127" i="30"/>
  <c r="AA1127" i="30"/>
  <c r="AD1127" i="30"/>
  <c r="AF854" i="30"/>
  <c r="AE854" i="30"/>
  <c r="AA854" i="30"/>
  <c r="D854" i="30"/>
  <c r="AD854" i="30"/>
  <c r="AD853" i="30"/>
  <c r="D853" i="30"/>
  <c r="AF853" i="30"/>
  <c r="AE853" i="30"/>
  <c r="AA853" i="30"/>
  <c r="AE1241" i="30"/>
  <c r="AA1241" i="30"/>
  <c r="AD1241" i="30"/>
  <c r="D1241" i="30"/>
  <c r="AF1241" i="30"/>
  <c r="AF1119" i="30"/>
  <c r="D1119" i="30"/>
  <c r="AE1119" i="30"/>
  <c r="AA1119" i="30"/>
  <c r="AD1119" i="30"/>
  <c r="AF850" i="30"/>
  <c r="AE850" i="30"/>
  <c r="AA850" i="30"/>
  <c r="D850" i="30"/>
  <c r="AD850" i="30"/>
  <c r="AD844" i="30"/>
  <c r="AF844" i="30"/>
  <c r="AA844" i="30"/>
  <c r="D844" i="30"/>
  <c r="AE844" i="30"/>
  <c r="AE840" i="30"/>
  <c r="AA840" i="30"/>
  <c r="D840" i="30"/>
  <c r="AD840" i="30"/>
  <c r="AF840" i="30"/>
  <c r="AF839" i="30"/>
  <c r="AE839" i="30"/>
  <c r="AA839" i="30"/>
  <c r="AD839" i="30"/>
  <c r="D839" i="30"/>
  <c r="AE1121" i="30"/>
  <c r="AA1121" i="30"/>
  <c r="AD1121" i="30"/>
  <c r="AF1121" i="30"/>
  <c r="D1121" i="30"/>
  <c r="AF832" i="30"/>
  <c r="AE832" i="30"/>
  <c r="AA832" i="30"/>
  <c r="D832" i="30"/>
  <c r="AD832" i="30"/>
  <c r="AF817" i="30"/>
  <c r="D817" i="30"/>
  <c r="AD817" i="30"/>
  <c r="AA817" i="30"/>
  <c r="AE817" i="30"/>
  <c r="AD819" i="30"/>
  <c r="D819" i="30"/>
  <c r="AE819" i="30"/>
  <c r="AA819" i="30"/>
  <c r="AF819" i="30"/>
  <c r="AF838" i="30"/>
  <c r="AE838" i="30"/>
  <c r="AA838" i="30"/>
  <c r="D838" i="30"/>
  <c r="AD838" i="30"/>
  <c r="AE825" i="30"/>
  <c r="AA825" i="30"/>
  <c r="AD825" i="30"/>
  <c r="D825" i="30"/>
  <c r="AF825" i="30"/>
  <c r="AF859" i="30"/>
  <c r="AE859" i="30"/>
  <c r="AA859" i="30"/>
  <c r="AD859" i="30"/>
  <c r="D859" i="30"/>
  <c r="AF846" i="30"/>
  <c r="AD846" i="30"/>
  <c r="AA846" i="30"/>
  <c r="D846" i="30"/>
  <c r="AE846" i="30"/>
  <c r="AF809" i="30"/>
  <c r="AE809" i="30"/>
  <c r="AA809" i="30"/>
  <c r="AD809" i="30"/>
  <c r="D809" i="30"/>
  <c r="AF811" i="30"/>
  <c r="D811" i="30"/>
  <c r="AE811" i="30"/>
  <c r="AA811" i="30"/>
  <c r="AD811" i="30"/>
  <c r="AD789" i="30"/>
  <c r="AF789" i="30"/>
  <c r="AE789" i="30"/>
  <c r="D789" i="30"/>
  <c r="AA789" i="30"/>
  <c r="AD755" i="30"/>
  <c r="AF755" i="30"/>
  <c r="D755" i="30"/>
  <c r="AE755" i="30"/>
  <c r="AA755" i="30"/>
  <c r="AH751" i="30"/>
  <c r="AI751" i="30"/>
  <c r="AT751" i="30" s="1"/>
  <c r="AF750" i="30"/>
  <c r="AE750" i="30"/>
  <c r="AA750" i="30"/>
  <c r="AD750" i="30"/>
  <c r="D750" i="30"/>
  <c r="AI739" i="30"/>
  <c r="AT739" i="30" s="1"/>
  <c r="AH739" i="30"/>
  <c r="AD738" i="30"/>
  <c r="D738" i="30"/>
  <c r="AF738" i="30"/>
  <c r="AE738" i="30"/>
  <c r="AA738" i="30"/>
  <c r="AF834" i="30"/>
  <c r="AE834" i="30"/>
  <c r="AA834" i="30"/>
  <c r="D834" i="30"/>
  <c r="AD834" i="30"/>
  <c r="AD786" i="30"/>
  <c r="D786" i="30"/>
  <c r="AF786" i="30"/>
  <c r="AE786" i="30"/>
  <c r="AA786" i="30"/>
  <c r="AF756" i="30"/>
  <c r="D756" i="30"/>
  <c r="AE756" i="30"/>
  <c r="AA756" i="30"/>
  <c r="AD756" i="30"/>
  <c r="AF752" i="30"/>
  <c r="D752" i="30"/>
  <c r="AE752" i="30"/>
  <c r="AA752" i="30"/>
  <c r="AD752" i="30"/>
  <c r="AE799" i="30"/>
  <c r="AA799" i="30"/>
  <c r="AD799" i="30"/>
  <c r="D799" i="30"/>
  <c r="AF799" i="30"/>
  <c r="AD768" i="30"/>
  <c r="D768" i="30"/>
  <c r="AF768" i="30"/>
  <c r="AA768" i="30"/>
  <c r="AE768" i="30"/>
  <c r="AI765" i="30"/>
  <c r="AT765" i="30" s="1"/>
  <c r="AI764" i="30"/>
  <c r="AT764" i="30" s="1"/>
  <c r="AE787" i="30"/>
  <c r="AA787" i="30"/>
  <c r="AD787" i="30"/>
  <c r="D787" i="30"/>
  <c r="AF787" i="30"/>
  <c r="AI761" i="30"/>
  <c r="AT761" i="30" s="1"/>
  <c r="AH761" i="30"/>
  <c r="AF807" i="30"/>
  <c r="AE807" i="30"/>
  <c r="AA807" i="30"/>
  <c r="AD807" i="30"/>
  <c r="D807" i="30"/>
  <c r="AF801" i="30"/>
  <c r="D801" i="30"/>
  <c r="AE801" i="30"/>
  <c r="AA801" i="30"/>
  <c r="AD801" i="30"/>
  <c r="AE702" i="30"/>
  <c r="AA702" i="30"/>
  <c r="AF702" i="30"/>
  <c r="AD702" i="30"/>
  <c r="D702" i="30"/>
  <c r="AH659" i="30"/>
  <c r="AI659" i="30"/>
  <c r="AT659" i="30" s="1"/>
  <c r="AE553" i="30"/>
  <c r="AA553" i="30"/>
  <c r="AF553" i="30"/>
  <c r="AD553" i="30"/>
  <c r="D553" i="30"/>
  <c r="AF804" i="30"/>
  <c r="D804" i="30"/>
  <c r="AE804" i="30"/>
  <c r="AA804" i="30"/>
  <c r="AD804" i="30"/>
  <c r="AF790" i="30"/>
  <c r="AE790" i="30"/>
  <c r="AA790" i="30"/>
  <c r="D790" i="30"/>
  <c r="AD790" i="30"/>
  <c r="AF774" i="30"/>
  <c r="AE774" i="30"/>
  <c r="AA774" i="30"/>
  <c r="D774" i="30"/>
  <c r="AD774" i="30"/>
  <c r="AF740" i="30"/>
  <c r="AE740" i="30"/>
  <c r="AA740" i="30"/>
  <c r="AD740" i="30"/>
  <c r="D740" i="30"/>
  <c r="AF698" i="30"/>
  <c r="AD698" i="30"/>
  <c r="D698" i="30"/>
  <c r="AE698" i="30"/>
  <c r="AA698" i="30"/>
  <c r="AE660" i="30"/>
  <c r="AA660" i="30"/>
  <c r="AD660" i="30"/>
  <c r="D660" i="30"/>
  <c r="AF660" i="30"/>
  <c r="AE643" i="30"/>
  <c r="AA643" i="30"/>
  <c r="AD643" i="30"/>
  <c r="D643" i="30"/>
  <c r="AF643" i="30"/>
  <c r="AF469" i="30"/>
  <c r="AD469" i="30"/>
  <c r="D469" i="30"/>
  <c r="AA469" i="30"/>
  <c r="AE469" i="30"/>
  <c r="AH769" i="30"/>
  <c r="AI769" i="30"/>
  <c r="AT769" i="30" s="1"/>
  <c r="AF703" i="30"/>
  <c r="AD703" i="30"/>
  <c r="D703" i="30"/>
  <c r="AE703" i="30"/>
  <c r="AA703" i="30"/>
  <c r="AH701" i="30"/>
  <c r="AI701" i="30"/>
  <c r="AT701" i="30" s="1"/>
  <c r="AF694" i="30"/>
  <c r="D694" i="30"/>
  <c r="AD694" i="30"/>
  <c r="AE694" i="30"/>
  <c r="AA694" i="30"/>
  <c r="AH688" i="30"/>
  <c r="AI688" i="30"/>
  <c r="AT688" i="30" s="1"/>
  <c r="AF640" i="30"/>
  <c r="D640" i="30"/>
  <c r="AD640" i="30"/>
  <c r="AE640" i="30"/>
  <c r="AA640" i="30"/>
  <c r="AD499" i="30"/>
  <c r="D499" i="30"/>
  <c r="AF499" i="30"/>
  <c r="AA499" i="30"/>
  <c r="AE499" i="30"/>
  <c r="AI482" i="30"/>
  <c r="AT482" i="30" s="1"/>
  <c r="AH482" i="30"/>
  <c r="AF517" i="30"/>
  <c r="AE517" i="30"/>
  <c r="AA517" i="30"/>
  <c r="AD517" i="30"/>
  <c r="D517" i="30"/>
  <c r="AF513" i="30"/>
  <c r="AE513" i="30"/>
  <c r="AA513" i="30"/>
  <c r="AD513" i="30"/>
  <c r="D513" i="30"/>
  <c r="AF464" i="30"/>
  <c r="AE464" i="30"/>
  <c r="AA464" i="30"/>
  <c r="AD464" i="30"/>
  <c r="D464" i="30"/>
  <c r="AF460" i="30"/>
  <c r="D460" i="30"/>
  <c r="AE460" i="30"/>
  <c r="AA460" i="30"/>
  <c r="AD460" i="30"/>
  <c r="AD310" i="30"/>
  <c r="D310" i="30"/>
  <c r="AF310" i="30"/>
  <c r="AA310" i="30"/>
  <c r="AE310" i="30"/>
  <c r="AH549" i="30"/>
  <c r="AI549" i="30"/>
  <c r="AT549" i="30" s="1"/>
  <c r="AF533" i="30"/>
  <c r="AD533" i="30"/>
  <c r="AA533" i="30"/>
  <c r="D533" i="30"/>
  <c r="AE533" i="30"/>
  <c r="AI493" i="30"/>
  <c r="AT493" i="30" s="1"/>
  <c r="AH493" i="30"/>
  <c r="AF479" i="30"/>
  <c r="AD479" i="30"/>
  <c r="D479" i="30"/>
  <c r="AE479" i="30"/>
  <c r="AA479" i="30"/>
  <c r="AH462" i="30"/>
  <c r="AI462" i="30"/>
  <c r="AT462" i="30" s="1"/>
  <c r="AF461" i="30"/>
  <c r="AE461" i="30"/>
  <c r="AA461" i="30"/>
  <c r="D461" i="30"/>
  <c r="AD461" i="30"/>
  <c r="AD450" i="30"/>
  <c r="AF450" i="30"/>
  <c r="D450" i="30"/>
  <c r="AA450" i="30"/>
  <c r="AE450" i="30"/>
  <c r="AE390" i="30"/>
  <c r="AA390" i="30"/>
  <c r="D390" i="30"/>
  <c r="AD390" i="30"/>
  <c r="AF390" i="30"/>
  <c r="AF389" i="30"/>
  <c r="AE389" i="30"/>
  <c r="AA389" i="30"/>
  <c r="D389" i="30"/>
  <c r="AD389" i="30"/>
  <c r="AE376" i="30"/>
  <c r="AA376" i="30"/>
  <c r="AD376" i="30"/>
  <c r="D376" i="30"/>
  <c r="AF376" i="30"/>
  <c r="AE356" i="30"/>
  <c r="AA356" i="30"/>
  <c r="AD356" i="30"/>
  <c r="D356" i="30"/>
  <c r="AF356" i="30"/>
  <c r="AE352" i="30"/>
  <c r="AA352" i="30"/>
  <c r="AD352" i="30"/>
  <c r="D352" i="30"/>
  <c r="AF352" i="30"/>
  <c r="AI119" i="30"/>
  <c r="AT119" i="30" s="1"/>
  <c r="AH119" i="30"/>
  <c r="AD118" i="30"/>
  <c r="D118" i="30"/>
  <c r="AF118" i="30"/>
  <c r="AA118" i="30"/>
  <c r="AE118" i="30"/>
  <c r="AH117" i="30"/>
  <c r="AI117" i="30"/>
  <c r="AT117" i="30" s="1"/>
  <c r="AI109" i="30"/>
  <c r="AT109" i="30" s="1"/>
  <c r="AH109" i="30"/>
  <c r="AD108" i="30"/>
  <c r="D108" i="30"/>
  <c r="AF108" i="30"/>
  <c r="AA108" i="30"/>
  <c r="AE108" i="30"/>
  <c r="AD98" i="30"/>
  <c r="D98" i="30"/>
  <c r="AF98" i="30"/>
  <c r="AA98" i="30"/>
  <c r="AE98" i="30"/>
  <c r="AI472" i="30"/>
  <c r="AT472" i="30" s="1"/>
  <c r="AH472" i="30"/>
  <c r="AF509" i="30"/>
  <c r="AE509" i="30"/>
  <c r="AA509" i="30"/>
  <c r="AD509" i="30"/>
  <c r="D509" i="30"/>
  <c r="AF505" i="30"/>
  <c r="AE505" i="30"/>
  <c r="AA505" i="30"/>
  <c r="D505" i="30"/>
  <c r="AD505" i="30"/>
  <c r="AI390" i="30"/>
  <c r="AT390" i="30" s="1"/>
  <c r="AH390" i="30"/>
  <c r="AD380" i="30"/>
  <c r="D380" i="30"/>
  <c r="AF380" i="30"/>
  <c r="AE380" i="30"/>
  <c r="AA380" i="30"/>
  <c r="AH374" i="30"/>
  <c r="AI374" i="30"/>
  <c r="AT374" i="30" s="1"/>
  <c r="AF373" i="30"/>
  <c r="AE373" i="30"/>
  <c r="AA373" i="30"/>
  <c r="AD373" i="30"/>
  <c r="D373" i="30"/>
  <c r="AI369" i="30"/>
  <c r="AT369" i="30" s="1"/>
  <c r="AH369" i="30"/>
  <c r="AD365" i="30"/>
  <c r="D365" i="30"/>
  <c r="AF365" i="30"/>
  <c r="AE365" i="30"/>
  <c r="AA365" i="30"/>
  <c r="AD355" i="30"/>
  <c r="D355" i="30"/>
  <c r="AF355" i="30"/>
  <c r="AE355" i="30"/>
  <c r="AA355" i="30"/>
  <c r="AF459" i="30"/>
  <c r="D459" i="30"/>
  <c r="AE459" i="30"/>
  <c r="AA459" i="30"/>
  <c r="AD459" i="30"/>
  <c r="AE86" i="30"/>
  <c r="AA86" i="30"/>
  <c r="AF86" i="30"/>
  <c r="AD86" i="30"/>
  <c r="D86" i="30"/>
  <c r="AD76" i="30"/>
  <c r="AF76" i="30"/>
  <c r="D76" i="30"/>
  <c r="AE76" i="30"/>
  <c r="AA76" i="30"/>
  <c r="AF62" i="30"/>
  <c r="D62" i="30"/>
  <c r="AE62" i="30"/>
  <c r="AA62" i="30"/>
  <c r="AD62" i="30"/>
  <c r="AF446" i="30"/>
  <c r="AE446" i="30"/>
  <c r="AA446" i="30"/>
  <c r="AD446" i="30"/>
  <c r="D446" i="30"/>
  <c r="AF438" i="30"/>
  <c r="AE438" i="30"/>
  <c r="AA438" i="30"/>
  <c r="AD438" i="30"/>
  <c r="D438" i="30"/>
  <c r="AF357" i="30"/>
  <c r="AE357" i="30"/>
  <c r="AA357" i="30"/>
  <c r="AD357" i="30"/>
  <c r="D357" i="30"/>
  <c r="AF85" i="30"/>
  <c r="AE85" i="30"/>
  <c r="AA85" i="30"/>
  <c r="D85" i="30"/>
  <c r="AD85" i="30"/>
  <c r="AD75" i="30"/>
  <c r="D75" i="30"/>
  <c r="AE75" i="30"/>
  <c r="AF75" i="30"/>
  <c r="AA75" i="30"/>
  <c r="AD69" i="30"/>
  <c r="D69" i="30"/>
  <c r="AE69" i="30"/>
  <c r="AF69" i="30"/>
  <c r="AA69" i="30"/>
  <c r="AD61" i="30"/>
  <c r="AE61" i="30"/>
  <c r="AF61" i="30"/>
  <c r="D61" i="30"/>
  <c r="AA61" i="30"/>
  <c r="AF59" i="30"/>
  <c r="D59" i="30"/>
  <c r="AE59" i="30"/>
  <c r="AA59" i="30"/>
  <c r="AD59" i="30"/>
  <c r="D28" i="30"/>
  <c r="AF28" i="30"/>
  <c r="AD28" i="30"/>
  <c r="AE28" i="30"/>
  <c r="AA28" i="30"/>
  <c r="AF368" i="30"/>
  <c r="AE368" i="30"/>
  <c r="AA368" i="30"/>
  <c r="AD368" i="30"/>
  <c r="D368" i="30"/>
  <c r="AF353" i="30"/>
  <c r="AE353" i="30"/>
  <c r="AA353" i="30"/>
  <c r="AD353" i="30"/>
  <c r="D353" i="30"/>
  <c r="AD84" i="30"/>
  <c r="AE84" i="30"/>
  <c r="D84" i="30"/>
  <c r="AF84" i="30"/>
  <c r="AA84" i="30"/>
  <c r="AE70" i="30"/>
  <c r="AA70" i="30"/>
  <c r="AF70" i="30"/>
  <c r="AD70" i="30"/>
  <c r="D70" i="30"/>
  <c r="AE60" i="30"/>
  <c r="AA60" i="30"/>
  <c r="AD60" i="30"/>
  <c r="AF60" i="30"/>
  <c r="D60" i="30"/>
  <c r="AD12" i="30"/>
  <c r="AF12" i="30"/>
  <c r="D12" i="30"/>
  <c r="AE12" i="30"/>
  <c r="AA12" i="30"/>
  <c r="AF71" i="30"/>
  <c r="AE71" i="30"/>
  <c r="AA71" i="30"/>
  <c r="AD71" i="30"/>
  <c r="D71" i="30"/>
  <c r="D54" i="30"/>
  <c r="AF54" i="30"/>
  <c r="AE54" i="30"/>
  <c r="AA54" i="30"/>
  <c r="AD54" i="30"/>
  <c r="Z543" i="30"/>
  <c r="AG543" i="30"/>
  <c r="AH543" i="30" s="1"/>
  <c r="AN543" i="30"/>
  <c r="F816" i="30"/>
  <c r="H816" i="30"/>
  <c r="E836" i="30"/>
  <c r="F836" i="30"/>
  <c r="E510" i="30"/>
  <c r="F510" i="30"/>
  <c r="E518" i="30"/>
  <c r="E840" i="30"/>
  <c r="F840" i="30"/>
  <c r="F967" i="30"/>
  <c r="H967" i="30"/>
  <c r="E844" i="30"/>
  <c r="F844" i="30"/>
  <c r="E848" i="30"/>
  <c r="F848" i="30"/>
  <c r="E832" i="30"/>
  <c r="F832" i="30"/>
  <c r="E504" i="30"/>
  <c r="F504" i="30"/>
  <c r="AM1196" i="30"/>
  <c r="AB1196" i="30"/>
  <c r="AP1133" i="30"/>
  <c r="Z1133" i="30"/>
  <c r="H556" i="30"/>
  <c r="AR1163" i="30"/>
  <c r="AJ1163" i="30"/>
  <c r="AK1163" i="30" s="1"/>
  <c r="AE1178" i="30"/>
  <c r="AA1178" i="30"/>
  <c r="AF1178" i="30"/>
  <c r="AD1178" i="30"/>
  <c r="D1178" i="30"/>
  <c r="AO937" i="30"/>
  <c r="AG937" i="30"/>
  <c r="AH937" i="30" s="1"/>
  <c r="AI937" i="30" s="1"/>
  <c r="AT937" i="30" s="1"/>
  <c r="F514" i="30"/>
  <c r="H772" i="30"/>
  <c r="AP1141" i="30"/>
  <c r="Z1141" i="30"/>
  <c r="AL802" i="30"/>
  <c r="AP802" i="30"/>
  <c r="AD1214" i="30"/>
  <c r="AE1214" i="30"/>
  <c r="D1214" i="30"/>
  <c r="AF1214" i="30"/>
  <c r="AA1214" i="30"/>
  <c r="AE1229" i="30"/>
  <c r="AA1229" i="30"/>
  <c r="AD1229" i="30"/>
  <c r="D1229" i="30"/>
  <c r="AF1229" i="30"/>
  <c r="AD982" i="30"/>
  <c r="AF982" i="30"/>
  <c r="AA982" i="30"/>
  <c r="AE982" i="30"/>
  <c r="D982" i="30"/>
  <c r="AD983" i="30"/>
  <c r="AF983" i="30"/>
  <c r="AA983" i="30"/>
  <c r="AE983" i="30"/>
  <c r="D983" i="30"/>
  <c r="F58" i="30"/>
  <c r="F553" i="30"/>
  <c r="E512" i="30"/>
  <c r="E795" i="30"/>
  <c r="F795" i="30"/>
  <c r="AJ1212" i="30"/>
  <c r="AK1212" i="30" s="1"/>
  <c r="AM1212" i="30"/>
  <c r="AD985" i="30"/>
  <c r="AE985" i="30"/>
  <c r="D985" i="30"/>
  <c r="AF985" i="30"/>
  <c r="AA985" i="30"/>
  <c r="AD984" i="30"/>
  <c r="D984" i="30"/>
  <c r="AF984" i="30"/>
  <c r="AA984" i="30"/>
  <c r="AE984" i="30"/>
  <c r="AD1171" i="30"/>
  <c r="D1171" i="30"/>
  <c r="AF1171" i="30"/>
  <c r="AA1171" i="30"/>
  <c r="AE1171" i="30"/>
  <c r="AD981" i="30"/>
  <c r="AE981" i="30"/>
  <c r="D981" i="30"/>
  <c r="AF981" i="30"/>
  <c r="AA981" i="30"/>
  <c r="AD980" i="30"/>
  <c r="D980" i="30"/>
  <c r="AF980" i="30"/>
  <c r="AA980" i="30"/>
  <c r="AE980" i="30"/>
  <c r="AD120" i="30"/>
  <c r="D120" i="30"/>
  <c r="AE120" i="30"/>
  <c r="AF120" i="30"/>
  <c r="AA120" i="30"/>
  <c r="AL1197" i="30"/>
  <c r="AG1197" i="30"/>
  <c r="AB978" i="30"/>
  <c r="AM978" i="30"/>
  <c r="AJ978" i="30"/>
  <c r="AK978" i="30" s="1"/>
  <c r="AG1007" i="30"/>
  <c r="AH1007" i="30" s="1"/>
  <c r="AI1007" i="30" s="1"/>
  <c r="AT1007" i="30" s="1"/>
  <c r="AO1007" i="30"/>
  <c r="AJ1333" i="30"/>
  <c r="AK1333" i="30" s="1"/>
  <c r="Z1333" i="30"/>
  <c r="AB1329" i="30"/>
  <c r="AE1329" i="30" s="1"/>
  <c r="AO1329" i="30"/>
  <c r="AJ1285" i="30"/>
  <c r="AK1285" i="30" s="1"/>
  <c r="Z1285" i="30"/>
  <c r="AJ1298" i="30"/>
  <c r="AK1298" i="30" s="1"/>
  <c r="AB1281" i="30"/>
  <c r="AE1281" i="30" s="1"/>
  <c r="AO1281" i="30"/>
  <c r="AM1197" i="30"/>
  <c r="AN1197" i="30"/>
  <c r="AN1256" i="30"/>
  <c r="AL1256" i="30"/>
  <c r="AJ1198" i="30"/>
  <c r="AK1198" i="30" s="1"/>
  <c r="AR1198" i="30"/>
  <c r="AL1198" i="30"/>
  <c r="AB1223" i="30"/>
  <c r="AA1223" i="30" s="1"/>
  <c r="AG1209" i="30"/>
  <c r="AR1209" i="30"/>
  <c r="AG1201" i="30"/>
  <c r="AR1201" i="30"/>
  <c r="AB1145" i="30"/>
  <c r="AE1145" i="30" s="1"/>
  <c r="AR1145" i="30"/>
  <c r="AN1173" i="30"/>
  <c r="AL1173" i="30"/>
  <c r="AM1007" i="30"/>
  <c r="AN1007" i="30"/>
  <c r="AR978" i="30"/>
  <c r="AL978" i="30"/>
  <c r="E965" i="30"/>
  <c r="G965" i="30" s="1"/>
  <c r="Y965" i="30" s="1"/>
  <c r="AC965" i="30" s="1"/>
  <c r="AO1207" i="30"/>
  <c r="AP1207" i="30"/>
  <c r="AJ1207" i="30"/>
  <c r="AK1207" i="30" s="1"/>
  <c r="AL1199" i="30"/>
  <c r="AR1199" i="30"/>
  <c r="AM971" i="30"/>
  <c r="AJ971" i="30"/>
  <c r="AK971" i="30" s="1"/>
  <c r="E967" i="30"/>
  <c r="G967" i="30" s="1"/>
  <c r="Y967" i="30" s="1"/>
  <c r="AC967" i="30" s="1"/>
  <c r="AN1161" i="30"/>
  <c r="Z1161" i="30"/>
  <c r="AJ987" i="30"/>
  <c r="AK987" i="30" s="1"/>
  <c r="AP987" i="30"/>
  <c r="F858" i="30"/>
  <c r="H863" i="30"/>
  <c r="AN935" i="30"/>
  <c r="AL935" i="30"/>
  <c r="H850" i="30"/>
  <c r="H848" i="30"/>
  <c r="H846" i="30"/>
  <c r="H844" i="30"/>
  <c r="H842" i="30"/>
  <c r="H840" i="30"/>
  <c r="H838" i="30"/>
  <c r="H836" i="30"/>
  <c r="H834" i="30"/>
  <c r="H832" i="30"/>
  <c r="H830" i="30"/>
  <c r="H780" i="30"/>
  <c r="F518" i="30"/>
  <c r="H504" i="30"/>
  <c r="F781" i="30"/>
  <c r="AR543" i="30"/>
  <c r="H57" i="30"/>
  <c r="H58" i="30"/>
  <c r="AM543" i="30"/>
  <c r="AP543" i="30"/>
  <c r="AN79" i="30"/>
  <c r="AM79" i="30"/>
  <c r="AL79" i="30"/>
  <c r="AJ1204" i="30"/>
  <c r="AK1204" i="30" s="1"/>
  <c r="AB1204" i="30"/>
  <c r="AM1204" i="30"/>
  <c r="AG1195" i="30"/>
  <c r="AL1195" i="30"/>
  <c r="AP1137" i="30"/>
  <c r="Z1137" i="30"/>
  <c r="H813" i="30"/>
  <c r="F780" i="30"/>
  <c r="H817" i="30"/>
  <c r="F63" i="30"/>
  <c r="AN1333" i="30"/>
  <c r="AL1333" i="30"/>
  <c r="AJ1329" i="30"/>
  <c r="AK1329" i="30" s="1"/>
  <c r="Z1329" i="30"/>
  <c r="AN1285" i="30"/>
  <c r="AM1298" i="30"/>
  <c r="AJ1281" i="30"/>
  <c r="AK1281" i="30" s="1"/>
  <c r="Z1281" i="30"/>
  <c r="AJ1256" i="30"/>
  <c r="AK1256" i="30" s="1"/>
  <c r="AO1197" i="30"/>
  <c r="AR1197" i="30"/>
  <c r="AG1256" i="30"/>
  <c r="AH1256" i="30" s="1"/>
  <c r="AI1256" i="30" s="1"/>
  <c r="AP1256" i="30"/>
  <c r="AO1201" i="30"/>
  <c r="AM1198" i="30"/>
  <c r="AG1198" i="30"/>
  <c r="AP1198" i="30"/>
  <c r="AN1145" i="30"/>
  <c r="Z1223" i="30"/>
  <c r="AJ1223" i="30"/>
  <c r="AK1223" i="30" s="1"/>
  <c r="AL1209" i="30"/>
  <c r="Z1209" i="30"/>
  <c r="AB1209" i="30"/>
  <c r="AA1209" i="30" s="1"/>
  <c r="Z1201" i="30"/>
  <c r="AB1201" i="30"/>
  <c r="AE1201" i="30" s="1"/>
  <c r="AJ1145" i="30"/>
  <c r="AK1145" i="30" s="1"/>
  <c r="AL1145" i="30"/>
  <c r="AG1173" i="30"/>
  <c r="AP1173" i="30"/>
  <c r="Z1007" i="30"/>
  <c r="AR1007" i="30"/>
  <c r="AG978" i="30"/>
  <c r="AH978" i="30" s="1"/>
  <c r="AI978" i="30" s="1"/>
  <c r="AP978" i="30"/>
  <c r="F965" i="30"/>
  <c r="AG1207" i="30"/>
  <c r="AM1207" i="30"/>
  <c r="AN1207" i="30"/>
  <c r="Z1199" i="30"/>
  <c r="AB1199" i="30"/>
  <c r="AE1199" i="30" s="1"/>
  <c r="Z971" i="30"/>
  <c r="AJ1161" i="30"/>
  <c r="AK1161" i="30" s="1"/>
  <c r="AR1161" i="30"/>
  <c r="AL1161" i="30"/>
  <c r="AN987" i="30"/>
  <c r="AM987" i="30"/>
  <c r="AG935" i="30"/>
  <c r="AH935" i="30" s="1"/>
  <c r="AI935" i="30" s="1"/>
  <c r="AT935" i="30" s="1"/>
  <c r="AP935" i="30"/>
  <c r="E513" i="30"/>
  <c r="H500" i="30"/>
  <c r="E773" i="30"/>
  <c r="F549" i="30"/>
  <c r="AB543" i="30"/>
  <c r="AE543" i="30" s="1"/>
  <c r="AO543" i="30"/>
  <c r="H514" i="30"/>
  <c r="F826" i="30"/>
  <c r="E774" i="30"/>
  <c r="AR79" i="30"/>
  <c r="AG79" i="30"/>
  <c r="AP79" i="30"/>
  <c r="AG1235" i="30"/>
  <c r="AB1235" i="30"/>
  <c r="AM1202" i="30"/>
  <c r="AB1202" i="30"/>
  <c r="AL1172" i="30"/>
  <c r="Z1172" i="30"/>
  <c r="AP1172" i="30"/>
  <c r="AM1172" i="30"/>
  <c r="AL1205" i="30"/>
  <c r="AG1205" i="30"/>
  <c r="AR974" i="30"/>
  <c r="AJ974" i="30"/>
  <c r="AK974" i="30" s="1"/>
  <c r="AB974" i="30"/>
  <c r="AP1131" i="30"/>
  <c r="Z1131" i="30"/>
  <c r="Z999" i="30"/>
  <c r="AP999" i="30"/>
  <c r="AG999" i="30"/>
  <c r="AH999" i="30" s="1"/>
  <c r="AI999" i="30" s="1"/>
  <c r="AT999" i="30" s="1"/>
  <c r="F861" i="30"/>
  <c r="AP1298" i="30"/>
  <c r="AL1298" i="30"/>
  <c r="Z1298" i="30"/>
  <c r="AR1285" i="30"/>
  <c r="AM1285" i="30"/>
  <c r="AR971" i="30"/>
  <c r="AL971" i="30"/>
  <c r="AR1333" i="30"/>
  <c r="AG1333" i="30"/>
  <c r="AH1333" i="30" s="1"/>
  <c r="AI1333" i="30" s="1"/>
  <c r="AP1333" i="30"/>
  <c r="AN1329" i="30"/>
  <c r="AL1329" i="30"/>
  <c r="AG1285" i="30"/>
  <c r="AH1285" i="30" s="1"/>
  <c r="AI1285" i="30" s="1"/>
  <c r="AP1285" i="30"/>
  <c r="AR1298" i="30"/>
  <c r="AG1298" i="30"/>
  <c r="AH1298" i="30" s="1"/>
  <c r="AI1298" i="30" s="1"/>
  <c r="AN1281" i="30"/>
  <c r="AL1281" i="30"/>
  <c r="Z1197" i="30"/>
  <c r="AB1197" i="30"/>
  <c r="AE1197" i="30" s="1"/>
  <c r="AO1256" i="30"/>
  <c r="AG1223" i="30"/>
  <c r="AB1198" i="30"/>
  <c r="AA1198" i="30" s="1"/>
  <c r="AL1223" i="30"/>
  <c r="AL1201" i="30"/>
  <c r="AP1209" i="30"/>
  <c r="AP1201" i="30"/>
  <c r="AO1145" i="30"/>
  <c r="AP1145" i="30"/>
  <c r="AB1173" i="30"/>
  <c r="AD1173" i="30" s="1"/>
  <c r="AO1173" i="30"/>
  <c r="AP1007" i="30"/>
  <c r="AB1007" i="30"/>
  <c r="AF1007" i="30" s="1"/>
  <c r="AO978" i="30"/>
  <c r="AL1207" i="30"/>
  <c r="AO1199" i="30"/>
  <c r="AP1199" i="30"/>
  <c r="AP971" i="30"/>
  <c r="AG971" i="30"/>
  <c r="AH971" i="30" s="1"/>
  <c r="AI971" i="30" s="1"/>
  <c r="AM1161" i="30"/>
  <c r="AG1161" i="30"/>
  <c r="AB987" i="30"/>
  <c r="AA987" i="30" s="1"/>
  <c r="Z987" i="30"/>
  <c r="AR987" i="30"/>
  <c r="AO935" i="30"/>
  <c r="AM935" i="30"/>
  <c r="AJ543" i="30"/>
  <c r="AK543" i="30" s="1"/>
  <c r="F57" i="30"/>
  <c r="AB79" i="30"/>
  <c r="AE79" i="30" s="1"/>
  <c r="AP1330" i="30"/>
  <c r="AL1330" i="30"/>
  <c r="Z1330" i="30"/>
  <c r="AG1263" i="30"/>
  <c r="AH1263" i="30" s="1"/>
  <c r="AI1263" i="30" s="1"/>
  <c r="Z1263" i="30"/>
  <c r="AP1263" i="30"/>
  <c r="AP1129" i="30"/>
  <c r="Z1129" i="30"/>
  <c r="AL1213" i="30"/>
  <c r="AG1213" i="30"/>
  <c r="AP1139" i="30"/>
  <c r="Z1139" i="30"/>
  <c r="AM1174" i="30"/>
  <c r="AL1174" i="30"/>
  <c r="Z1174" i="30"/>
  <c r="AP1174" i="30"/>
  <c r="Z1003" i="30"/>
  <c r="AP1003" i="30"/>
  <c r="AG1003" i="30"/>
  <c r="AH1003" i="30" s="1"/>
  <c r="AI1003" i="30" s="1"/>
  <c r="AT1003" i="30" s="1"/>
  <c r="AF1312" i="30"/>
  <c r="AE1312" i="30"/>
  <c r="D1312" i="30"/>
  <c r="AD1312" i="30"/>
  <c r="AA1312" i="30" s="1"/>
  <c r="AF1259" i="30"/>
  <c r="AE1259" i="30"/>
  <c r="D1259" i="30"/>
  <c r="AD1259" i="30"/>
  <c r="AA1259" i="30" s="1"/>
  <c r="AF1195" i="30"/>
  <c r="AE1195" i="30"/>
  <c r="AA1195" i="30"/>
  <c r="D1195" i="30"/>
  <c r="AD1195" i="30"/>
  <c r="AP1149" i="30"/>
  <c r="AL1149" i="30"/>
  <c r="Z1149" i="30"/>
  <c r="AO1149" i="30"/>
  <c r="AG1149" i="30"/>
  <c r="AM1149" i="30"/>
  <c r="AJ1149" i="30"/>
  <c r="AK1149" i="30" s="1"/>
  <c r="AB1149" i="30"/>
  <c r="AN1149" i="30"/>
  <c r="AR1149" i="30"/>
  <c r="AD1230" i="30"/>
  <c r="AE1230" i="30"/>
  <c r="AF1230" i="30"/>
  <c r="D1230" i="30"/>
  <c r="AA1230" i="30"/>
  <c r="AR1183" i="30"/>
  <c r="AM1183" i="30"/>
  <c r="AP1183" i="30"/>
  <c r="AL1183" i="30"/>
  <c r="Z1183" i="30"/>
  <c r="AJ1183" i="30"/>
  <c r="AK1183" i="30" s="1"/>
  <c r="AB1183" i="30"/>
  <c r="AO1183" i="30"/>
  <c r="AN1183" i="30"/>
  <c r="AG1183" i="30"/>
  <c r="AR1138" i="30"/>
  <c r="AM1138" i="30"/>
  <c r="AP1138" i="30"/>
  <c r="AL1138" i="30"/>
  <c r="Z1138" i="30"/>
  <c r="AJ1138" i="30"/>
  <c r="AK1138" i="30" s="1"/>
  <c r="AB1138" i="30"/>
  <c r="AO1138" i="30"/>
  <c r="AG1138" i="30"/>
  <c r="AN1138" i="30"/>
  <c r="AR964" i="30"/>
  <c r="AM964" i="30"/>
  <c r="AP964" i="30"/>
  <c r="AL964" i="30"/>
  <c r="Z964" i="30"/>
  <c r="AJ964" i="30"/>
  <c r="AK964" i="30" s="1"/>
  <c r="AB964" i="30"/>
  <c r="AG964" i="30"/>
  <c r="AH964" i="30" s="1"/>
  <c r="AI964" i="30" s="1"/>
  <c r="AO964" i="30"/>
  <c r="AN964" i="30"/>
  <c r="AN856" i="30"/>
  <c r="AJ856" i="30"/>
  <c r="AK856" i="30" s="1"/>
  <c r="AB856" i="30"/>
  <c r="AR856" i="30"/>
  <c r="AM856" i="30"/>
  <c r="AP856" i="30"/>
  <c r="AL856" i="30"/>
  <c r="Z856" i="30"/>
  <c r="AG856" i="30"/>
  <c r="AH856" i="30" s="1"/>
  <c r="AI856" i="30" s="1"/>
  <c r="AT856" i="30" s="1"/>
  <c r="AO856" i="30"/>
  <c r="S555" i="30"/>
  <c r="F555" i="30" s="1"/>
  <c r="R784" i="30"/>
  <c r="Q784" i="30"/>
  <c r="AE126" i="30"/>
  <c r="AA126" i="30"/>
  <c r="AD126" i="30"/>
  <c r="D126" i="30"/>
  <c r="AF126" i="30"/>
  <c r="AF1327" i="30"/>
  <c r="AD1327" i="30"/>
  <c r="AA1327" i="30" s="1"/>
  <c r="AE1327" i="30"/>
  <c r="D1327" i="30"/>
  <c r="AE1326" i="30"/>
  <c r="D1326" i="30"/>
  <c r="AF1326" i="30"/>
  <c r="AD1326" i="30"/>
  <c r="AA1326" i="30" s="1"/>
  <c r="AR1284" i="30"/>
  <c r="AM1284" i="30"/>
  <c r="AP1284" i="30"/>
  <c r="AL1284" i="30"/>
  <c r="Z1284" i="30"/>
  <c r="AO1284" i="30"/>
  <c r="AG1284" i="30"/>
  <c r="AH1284" i="30" s="1"/>
  <c r="AI1284" i="30" s="1"/>
  <c r="AB1284" i="30"/>
  <c r="AN1284" i="30"/>
  <c r="AJ1284" i="30"/>
  <c r="AK1284" i="30" s="1"/>
  <c r="AM1231" i="30"/>
  <c r="AL1231" i="30"/>
  <c r="Z1231" i="30"/>
  <c r="AJ1231" i="30"/>
  <c r="AK1231" i="30" s="1"/>
  <c r="AB1231" i="30"/>
  <c r="AR1231" i="30"/>
  <c r="AG1231" i="30"/>
  <c r="AP1157" i="30"/>
  <c r="AL1157" i="30"/>
  <c r="Z1157" i="30"/>
  <c r="AO1157" i="30"/>
  <c r="AG1157" i="30"/>
  <c r="AM1157" i="30"/>
  <c r="AJ1157" i="30"/>
  <c r="AK1157" i="30" s="1"/>
  <c r="AB1157" i="30"/>
  <c r="AN1157" i="30"/>
  <c r="AR1157" i="30"/>
  <c r="AF1152" i="30"/>
  <c r="AE1152" i="30"/>
  <c r="AA1152" i="30"/>
  <c r="D1152" i="30"/>
  <c r="AD1152" i="30"/>
  <c r="AR1300" i="30"/>
  <c r="AM1300" i="30"/>
  <c r="AP1300" i="30"/>
  <c r="AL1300" i="30"/>
  <c r="Z1300" i="30"/>
  <c r="AO1300" i="30"/>
  <c r="AG1300" i="30"/>
  <c r="AH1300" i="30" s="1"/>
  <c r="AI1300" i="30" s="1"/>
  <c r="AB1300" i="30"/>
  <c r="AN1300" i="30"/>
  <c r="AJ1300" i="30"/>
  <c r="AK1300" i="30" s="1"/>
  <c r="H1115" i="30"/>
  <c r="E1115" i="30"/>
  <c r="G1115" i="30" s="1"/>
  <c r="Y1115" i="30" s="1"/>
  <c r="AC1115" i="30" s="1"/>
  <c r="H1111" i="30"/>
  <c r="E1111" i="30"/>
  <c r="G1111" i="30" s="1"/>
  <c r="Y1111" i="30" s="1"/>
  <c r="AC1111" i="30" s="1"/>
  <c r="H1107" i="30"/>
  <c r="E1107" i="30"/>
  <c r="G1107" i="30" s="1"/>
  <c r="Y1107" i="30" s="1"/>
  <c r="AC1107" i="30" s="1"/>
  <c r="AF1193" i="30"/>
  <c r="AE1193" i="30"/>
  <c r="AA1193" i="30"/>
  <c r="D1193" i="30"/>
  <c r="AD1193" i="30"/>
  <c r="AP1159" i="30"/>
  <c r="AL1159" i="30"/>
  <c r="Z1159" i="30"/>
  <c r="AO1159" i="30"/>
  <c r="AG1159" i="30"/>
  <c r="AJ1159" i="30"/>
  <c r="AK1159" i="30" s="1"/>
  <c r="AB1159" i="30"/>
  <c r="AR1159" i="30"/>
  <c r="AN1159" i="30"/>
  <c r="AM1159" i="30"/>
  <c r="AD1112" i="30"/>
  <c r="D1112" i="30"/>
  <c r="AE1112" i="30"/>
  <c r="AA1112" i="30"/>
  <c r="AF1112" i="30"/>
  <c r="AP970" i="30"/>
  <c r="AL970" i="30"/>
  <c r="Z970" i="30"/>
  <c r="AO970" i="30"/>
  <c r="AG970" i="30"/>
  <c r="AH970" i="30" s="1"/>
  <c r="AI970" i="30" s="1"/>
  <c r="AM970" i="30"/>
  <c r="AJ970" i="30"/>
  <c r="AK970" i="30" s="1"/>
  <c r="AB970" i="30"/>
  <c r="AN970" i="30"/>
  <c r="AR970" i="30"/>
  <c r="AO947" i="30"/>
  <c r="AG947" i="30"/>
  <c r="AH947" i="30" s="1"/>
  <c r="AI947" i="30" s="1"/>
  <c r="AT947" i="30" s="1"/>
  <c r="AN947" i="30"/>
  <c r="AJ947" i="30"/>
  <c r="AK947" i="30" s="1"/>
  <c r="AB947" i="30"/>
  <c r="AP947" i="30"/>
  <c r="Z947" i="30"/>
  <c r="AM947" i="30"/>
  <c r="AL947" i="30"/>
  <c r="AR947" i="30"/>
  <c r="AR1142" i="30"/>
  <c r="AM1142" i="30"/>
  <c r="AP1142" i="30"/>
  <c r="AL1142" i="30"/>
  <c r="Z1142" i="30"/>
  <c r="AJ1142" i="30"/>
  <c r="AK1142" i="30" s="1"/>
  <c r="AB1142" i="30"/>
  <c r="AO1142" i="30"/>
  <c r="AG1142" i="30"/>
  <c r="AN1142" i="30"/>
  <c r="AP1006" i="30"/>
  <c r="AL1006" i="30"/>
  <c r="Z1006" i="30"/>
  <c r="AO1006" i="30"/>
  <c r="AG1006" i="30"/>
  <c r="AH1006" i="30" s="1"/>
  <c r="AI1006" i="30" s="1"/>
  <c r="AT1006" i="30" s="1"/>
  <c r="AJ1006" i="30"/>
  <c r="AK1006" i="30" s="1"/>
  <c r="AB1006" i="30"/>
  <c r="AR1006" i="30"/>
  <c r="AN1006" i="30"/>
  <c r="AM1006" i="30"/>
  <c r="AP1002" i="30"/>
  <c r="AL1002" i="30"/>
  <c r="Z1002" i="30"/>
  <c r="AO1002" i="30"/>
  <c r="AG1002" i="30"/>
  <c r="AH1002" i="30" s="1"/>
  <c r="AI1002" i="30" s="1"/>
  <c r="AT1002" i="30" s="1"/>
  <c r="AJ1002" i="30"/>
  <c r="AK1002" i="30" s="1"/>
  <c r="AB1002" i="30"/>
  <c r="AR1002" i="30"/>
  <c r="AN1002" i="30"/>
  <c r="AM1002" i="30"/>
  <c r="AP998" i="30"/>
  <c r="AL998" i="30"/>
  <c r="Z998" i="30"/>
  <c r="AO998" i="30"/>
  <c r="AG998" i="30"/>
  <c r="AH998" i="30" s="1"/>
  <c r="AI998" i="30" s="1"/>
  <c r="AT998" i="30" s="1"/>
  <c r="AJ998" i="30"/>
  <c r="AK998" i="30" s="1"/>
  <c r="AB998" i="30"/>
  <c r="AR998" i="30"/>
  <c r="AN998" i="30"/>
  <c r="AM998" i="30"/>
  <c r="AP958" i="30"/>
  <c r="AL958" i="30"/>
  <c r="Z958" i="30"/>
  <c r="AO958" i="30"/>
  <c r="AG958" i="30"/>
  <c r="AH958" i="30" s="1"/>
  <c r="AI958" i="30" s="1"/>
  <c r="AJ958" i="30"/>
  <c r="AK958" i="30" s="1"/>
  <c r="AB958" i="30"/>
  <c r="AR958" i="30"/>
  <c r="AN958" i="30"/>
  <c r="AM958" i="30"/>
  <c r="AN1114" i="30"/>
  <c r="AJ1114" i="30"/>
  <c r="AK1114" i="30" s="1"/>
  <c r="AB1114" i="30"/>
  <c r="AR1114" i="30"/>
  <c r="AM1114" i="30"/>
  <c r="AP1114" i="30"/>
  <c r="Z1114" i="30"/>
  <c r="AO1114" i="30"/>
  <c r="AG1114" i="30"/>
  <c r="AL1114" i="30"/>
  <c r="AR939" i="30"/>
  <c r="AM939" i="30"/>
  <c r="AP939" i="30"/>
  <c r="AL939" i="30"/>
  <c r="Z939" i="30"/>
  <c r="AJ939" i="30"/>
  <c r="AK939" i="30" s="1"/>
  <c r="AB939" i="30"/>
  <c r="AO939" i="30"/>
  <c r="AG939" i="30"/>
  <c r="AH939" i="30" s="1"/>
  <c r="AI939" i="30" s="1"/>
  <c r="AT939" i="30" s="1"/>
  <c r="AN939" i="30"/>
  <c r="AR864" i="30"/>
  <c r="AM864" i="30"/>
  <c r="AP864" i="30"/>
  <c r="AL864" i="30"/>
  <c r="Z864" i="30"/>
  <c r="AO864" i="30"/>
  <c r="AG864" i="30"/>
  <c r="AH864" i="30" s="1"/>
  <c r="AI864" i="30" s="1"/>
  <c r="AT864" i="30" s="1"/>
  <c r="AB864" i="30"/>
  <c r="AN864" i="30"/>
  <c r="AJ864" i="30"/>
  <c r="AK864" i="30" s="1"/>
  <c r="F796" i="30"/>
  <c r="AR1136" i="30"/>
  <c r="AM1136" i="30"/>
  <c r="AP1136" i="30"/>
  <c r="AL1136" i="30"/>
  <c r="Z1136" i="30"/>
  <c r="AJ1136" i="30"/>
  <c r="AK1136" i="30" s="1"/>
  <c r="AB1136" i="30"/>
  <c r="AO1136" i="30"/>
  <c r="AG1136" i="30"/>
  <c r="AN1136" i="30"/>
  <c r="H519" i="30"/>
  <c r="Q85" i="30"/>
  <c r="F54" i="30"/>
  <c r="AR1132" i="30"/>
  <c r="AM1132" i="30"/>
  <c r="AP1132" i="30"/>
  <c r="AL1132" i="30"/>
  <c r="Z1132" i="30"/>
  <c r="AJ1132" i="30"/>
  <c r="AK1132" i="30" s="1"/>
  <c r="AB1132" i="30"/>
  <c r="AO1132" i="30"/>
  <c r="AG1132" i="30"/>
  <c r="AN1132" i="30"/>
  <c r="AF944" i="30"/>
  <c r="AE944" i="30"/>
  <c r="AD944" i="30"/>
  <c r="D944" i="30"/>
  <c r="AA944" i="30"/>
  <c r="H825" i="30"/>
  <c r="F860" i="30"/>
  <c r="H61" i="30"/>
  <c r="AF1302" i="30"/>
  <c r="AE1302" i="30"/>
  <c r="D1302" i="30"/>
  <c r="AD1302" i="30"/>
  <c r="AA1302" i="30" s="1"/>
  <c r="AF1299" i="30"/>
  <c r="AE1299" i="30"/>
  <c r="D1299" i="30"/>
  <c r="AD1299" i="30"/>
  <c r="AA1299" i="30" s="1"/>
  <c r="AL1234" i="30"/>
  <c r="Z1234" i="30"/>
  <c r="AG1234" i="30"/>
  <c r="AM1234" i="30"/>
  <c r="AJ1234" i="30"/>
  <c r="AK1234" i="30" s="1"/>
  <c r="AB1234" i="30"/>
  <c r="AR1234" i="30"/>
  <c r="AP1008" i="30"/>
  <c r="AL1008" i="30"/>
  <c r="Z1008" i="30"/>
  <c r="AO1008" i="30"/>
  <c r="AG1008" i="30"/>
  <c r="AH1008" i="30" s="1"/>
  <c r="AI1008" i="30" s="1"/>
  <c r="AT1008" i="30" s="1"/>
  <c r="AJ1008" i="30"/>
  <c r="AK1008" i="30" s="1"/>
  <c r="AB1008" i="30"/>
  <c r="AR1008" i="30"/>
  <c r="AN1008" i="30"/>
  <c r="AM1008" i="30"/>
  <c r="AR1292" i="30"/>
  <c r="AM1292" i="30"/>
  <c r="AP1292" i="30"/>
  <c r="AL1292" i="30"/>
  <c r="Z1292" i="30"/>
  <c r="AO1292" i="30"/>
  <c r="AG1292" i="30"/>
  <c r="AH1292" i="30" s="1"/>
  <c r="AI1292" i="30" s="1"/>
  <c r="AB1292" i="30"/>
  <c r="AN1292" i="30"/>
  <c r="AJ1292" i="30"/>
  <c r="AK1292" i="30" s="1"/>
  <c r="AR941" i="30"/>
  <c r="AM941" i="30"/>
  <c r="AP941" i="30"/>
  <c r="AL941" i="30"/>
  <c r="Z941" i="30"/>
  <c r="AJ941" i="30"/>
  <c r="AK941" i="30" s="1"/>
  <c r="AB941" i="30"/>
  <c r="AO941" i="30"/>
  <c r="AG941" i="30"/>
  <c r="AH941" i="30" s="1"/>
  <c r="AI941" i="30" s="1"/>
  <c r="AT941" i="30" s="1"/>
  <c r="AN941" i="30"/>
  <c r="AF1015" i="30"/>
  <c r="AE1015" i="30"/>
  <c r="AA1015" i="30"/>
  <c r="D1015" i="30"/>
  <c r="AD1015" i="30"/>
  <c r="AE1339" i="30"/>
  <c r="AA1339" i="30"/>
  <c r="D1339" i="30"/>
  <c r="AD1339" i="30"/>
  <c r="AF1339" i="30"/>
  <c r="AR1316" i="30"/>
  <c r="AM1316" i="30"/>
  <c r="AP1316" i="30"/>
  <c r="AL1316" i="30"/>
  <c r="Z1316" i="30"/>
  <c r="AN1316" i="30"/>
  <c r="AJ1316" i="30"/>
  <c r="AK1316" i="30" s="1"/>
  <c r="AB1316" i="30"/>
  <c r="AO1316" i="30"/>
  <c r="AG1316" i="30"/>
  <c r="AH1316" i="30" s="1"/>
  <c r="AI1316" i="30" s="1"/>
  <c r="AF1313" i="30"/>
  <c r="AE1313" i="30"/>
  <c r="D1313" i="30"/>
  <c r="AD1313" i="30"/>
  <c r="AA1313" i="30" s="1"/>
  <c r="AP1311" i="30"/>
  <c r="AL1311" i="30"/>
  <c r="Z1311" i="30"/>
  <c r="AO1311" i="30"/>
  <c r="AG1311" i="30"/>
  <c r="AH1311" i="30" s="1"/>
  <c r="AI1311" i="30" s="1"/>
  <c r="AM1311" i="30"/>
  <c r="AJ1311" i="30"/>
  <c r="AK1311" i="30" s="1"/>
  <c r="AB1311" i="30"/>
  <c r="AR1311" i="30"/>
  <c r="AN1311" i="30"/>
  <c r="AF1236" i="30"/>
  <c r="AE1236" i="30"/>
  <c r="AA1236" i="30"/>
  <c r="D1236" i="30"/>
  <c r="AD1236" i="30"/>
  <c r="AF1203" i="30"/>
  <c r="AE1203" i="30"/>
  <c r="AA1203" i="30"/>
  <c r="D1203" i="30"/>
  <c r="AD1203" i="30"/>
  <c r="AR1315" i="30"/>
  <c r="AM1315" i="30"/>
  <c r="AP1315" i="30"/>
  <c r="Z1315" i="30"/>
  <c r="AO1315" i="30"/>
  <c r="AJ1315" i="30"/>
  <c r="AK1315" i="30" s="1"/>
  <c r="AN1315" i="30"/>
  <c r="AB1315" i="30"/>
  <c r="AL1315" i="30"/>
  <c r="AG1315" i="30"/>
  <c r="AH1315" i="30" s="1"/>
  <c r="AI1315" i="30" s="1"/>
  <c r="AE1332" i="30"/>
  <c r="D1332" i="30"/>
  <c r="AD1332" i="30"/>
  <c r="AA1332" i="30" s="1"/>
  <c r="AF1332" i="30"/>
  <c r="AP1321" i="30"/>
  <c r="AL1321" i="30"/>
  <c r="Z1321" i="30"/>
  <c r="AO1321" i="30"/>
  <c r="AG1321" i="30"/>
  <c r="AH1321" i="30" s="1"/>
  <c r="AI1321" i="30" s="1"/>
  <c r="AN1321" i="30"/>
  <c r="AM1321" i="30"/>
  <c r="AJ1321" i="30"/>
  <c r="AK1321" i="30" s="1"/>
  <c r="AB1321" i="30"/>
  <c r="AR1321" i="30"/>
  <c r="AF1258" i="30"/>
  <c r="AE1258" i="30"/>
  <c r="D1258" i="30"/>
  <c r="AD1258" i="30"/>
  <c r="AA1258" i="30" s="1"/>
  <c r="AP1165" i="30"/>
  <c r="AL1165" i="30"/>
  <c r="Z1165" i="30"/>
  <c r="AO1165" i="30"/>
  <c r="AG1165" i="30"/>
  <c r="AM1165" i="30"/>
  <c r="AJ1165" i="30"/>
  <c r="AK1165" i="30" s="1"/>
  <c r="AB1165" i="30"/>
  <c r="AN1165" i="30"/>
  <c r="AR1165" i="30"/>
  <c r="AP1012" i="30"/>
  <c r="AL1012" i="30"/>
  <c r="Z1012" i="30"/>
  <c r="AO1012" i="30"/>
  <c r="AG1012" i="30"/>
  <c r="AH1012" i="30" s="1"/>
  <c r="AI1012" i="30" s="1"/>
  <c r="AT1012" i="30" s="1"/>
  <c r="AJ1012" i="30"/>
  <c r="AK1012" i="30" s="1"/>
  <c r="AB1012" i="30"/>
  <c r="AR1012" i="30"/>
  <c r="AN1012" i="30"/>
  <c r="AM1012" i="30"/>
  <c r="AR1130" i="30"/>
  <c r="AM1130" i="30"/>
  <c r="AP1130" i="30"/>
  <c r="AL1130" i="30"/>
  <c r="Z1130" i="30"/>
  <c r="AJ1130" i="30"/>
  <c r="AK1130" i="30" s="1"/>
  <c r="AB1130" i="30"/>
  <c r="AO1130" i="30"/>
  <c r="AG1130" i="30"/>
  <c r="AN1130" i="30"/>
  <c r="AN1110" i="30"/>
  <c r="AJ1110" i="30"/>
  <c r="AK1110" i="30" s="1"/>
  <c r="AB1110" i="30"/>
  <c r="AR1110" i="30"/>
  <c r="AM1110" i="30"/>
  <c r="AP1110" i="30"/>
  <c r="Z1110" i="30"/>
  <c r="AO1110" i="30"/>
  <c r="AG1110" i="30"/>
  <c r="AL1110" i="30"/>
  <c r="AF972" i="30"/>
  <c r="AE972" i="30"/>
  <c r="AA972" i="30"/>
  <c r="D972" i="30"/>
  <c r="AD972" i="30"/>
  <c r="E816" i="30"/>
  <c r="AD1108" i="30"/>
  <c r="D1108" i="30"/>
  <c r="AE1108" i="30"/>
  <c r="AA1108" i="30"/>
  <c r="AF1108" i="30"/>
  <c r="F863" i="30"/>
  <c r="AF857" i="30"/>
  <c r="AE857" i="30"/>
  <c r="AA857" i="30"/>
  <c r="AD857" i="30"/>
  <c r="D857" i="30"/>
  <c r="H796" i="30"/>
  <c r="F513" i="30"/>
  <c r="H510" i="30"/>
  <c r="F498" i="30"/>
  <c r="AN865" i="30"/>
  <c r="AJ865" i="30"/>
  <c r="AK865" i="30" s="1"/>
  <c r="AB865" i="30"/>
  <c r="AR865" i="30"/>
  <c r="AM865" i="30"/>
  <c r="AP865" i="30"/>
  <c r="AL865" i="30"/>
  <c r="Z865" i="30"/>
  <c r="AO865" i="30"/>
  <c r="AG865" i="30"/>
  <c r="AH865" i="30" s="1"/>
  <c r="AI865" i="30" s="1"/>
  <c r="AT865" i="30" s="1"/>
  <c r="F852" i="30"/>
  <c r="E781" i="30"/>
  <c r="E62" i="30"/>
  <c r="AR1144" i="30"/>
  <c r="AM1144" i="30"/>
  <c r="AP1144" i="30"/>
  <c r="AL1144" i="30"/>
  <c r="Z1144" i="30"/>
  <c r="AJ1144" i="30"/>
  <c r="AK1144" i="30" s="1"/>
  <c r="AB1144" i="30"/>
  <c r="AO1144" i="30"/>
  <c r="AG1144" i="30"/>
  <c r="AN1144" i="30"/>
  <c r="E519" i="30"/>
  <c r="AR1140" i="30"/>
  <c r="AM1140" i="30"/>
  <c r="AP1140" i="30"/>
  <c r="AL1140" i="30"/>
  <c r="Z1140" i="30"/>
  <c r="AJ1140" i="30"/>
  <c r="AK1140" i="30" s="1"/>
  <c r="AB1140" i="30"/>
  <c r="AO1140" i="30"/>
  <c r="AG1140" i="30"/>
  <c r="AN1140" i="30"/>
  <c r="E825" i="30"/>
  <c r="AF1148" i="30"/>
  <c r="AA1148" i="30"/>
  <c r="D1148" i="30"/>
  <c r="AE1148" i="30"/>
  <c r="AD1148" i="30"/>
  <c r="AF934" i="30"/>
  <c r="AA934" i="30"/>
  <c r="D934" i="30"/>
  <c r="AE934" i="30"/>
  <c r="AD934" i="30"/>
  <c r="AO866" i="30"/>
  <c r="AG866" i="30"/>
  <c r="AH866" i="30" s="1"/>
  <c r="AI866" i="30" s="1"/>
  <c r="AT866" i="30" s="1"/>
  <c r="AN866" i="30"/>
  <c r="AJ866" i="30"/>
  <c r="AK866" i="30" s="1"/>
  <c r="AB866" i="30"/>
  <c r="AR866" i="30"/>
  <c r="AM866" i="30"/>
  <c r="AP866" i="30"/>
  <c r="Z866" i="30"/>
  <c r="AL866" i="30"/>
  <c r="H860" i="30"/>
  <c r="H553" i="30"/>
  <c r="H549" i="30"/>
  <c r="H826" i="30"/>
  <c r="R783" i="30"/>
  <c r="Q783" i="30"/>
  <c r="F774" i="30"/>
  <c r="AI126" i="30"/>
  <c r="AT126" i="30" s="1"/>
  <c r="AH126" i="30"/>
  <c r="AP1317" i="30"/>
  <c r="AL1317" i="30"/>
  <c r="Z1317" i="30"/>
  <c r="AO1317" i="30"/>
  <c r="AG1317" i="30"/>
  <c r="AH1317" i="30" s="1"/>
  <c r="AI1317" i="30" s="1"/>
  <c r="AM1317" i="30"/>
  <c r="AJ1317" i="30"/>
  <c r="AK1317" i="30" s="1"/>
  <c r="AB1317" i="30"/>
  <c r="AR1317" i="30"/>
  <c r="AN1317" i="30"/>
  <c r="AP1020" i="30"/>
  <c r="AL1020" i="30"/>
  <c r="Z1020" i="30"/>
  <c r="AO1020" i="30"/>
  <c r="AG1020" i="30"/>
  <c r="AH1020" i="30" s="1"/>
  <c r="AI1020" i="30" s="1"/>
  <c r="AT1020" i="30" s="1"/>
  <c r="AJ1020" i="30"/>
  <c r="AK1020" i="30" s="1"/>
  <c r="AB1020" i="30"/>
  <c r="AR1020" i="30"/>
  <c r="AN1020" i="30"/>
  <c r="AM1020" i="30"/>
  <c r="AP988" i="30"/>
  <c r="AL988" i="30"/>
  <c r="Z988" i="30"/>
  <c r="AO988" i="30"/>
  <c r="AG988" i="30"/>
  <c r="AH988" i="30" s="1"/>
  <c r="AI988" i="30" s="1"/>
  <c r="AM988" i="30"/>
  <c r="AJ988" i="30"/>
  <c r="AK988" i="30" s="1"/>
  <c r="AB988" i="30"/>
  <c r="AR988" i="30"/>
  <c r="AN988" i="30"/>
  <c r="AD1181" i="30"/>
  <c r="AF1181" i="30"/>
  <c r="AA1181" i="30"/>
  <c r="AE1181" i="30"/>
  <c r="D1181" i="30"/>
  <c r="AF862" i="30"/>
  <c r="AE862" i="30"/>
  <c r="AA862" i="30"/>
  <c r="AD862" i="30"/>
  <c r="D862" i="30"/>
  <c r="R782" i="30"/>
  <c r="Q782" i="30"/>
  <c r="E54" i="30"/>
  <c r="AF1205" i="30"/>
  <c r="AE1205" i="30"/>
  <c r="AA1205" i="30"/>
  <c r="D1205" i="30"/>
  <c r="AD1205" i="30"/>
  <c r="AF1314" i="30"/>
  <c r="AD1314" i="30"/>
  <c r="AA1314" i="30" s="1"/>
  <c r="D1314" i="30"/>
  <c r="AE1314" i="30"/>
  <c r="AF1303" i="30"/>
  <c r="AE1303" i="30"/>
  <c r="D1303" i="30"/>
  <c r="AD1303" i="30"/>
  <c r="AA1303" i="30" s="1"/>
  <c r="AD1289" i="30"/>
  <c r="AA1289" i="30" s="1"/>
  <c r="AF1289" i="30"/>
  <c r="AE1289" i="30"/>
  <c r="D1289" i="30"/>
  <c r="AR1260" i="30"/>
  <c r="AM1260" i="30"/>
  <c r="AP1260" i="30"/>
  <c r="AL1260" i="30"/>
  <c r="Z1260" i="30"/>
  <c r="AJ1260" i="30"/>
  <c r="AK1260" i="30" s="1"/>
  <c r="AB1260" i="30"/>
  <c r="AO1260" i="30"/>
  <c r="AG1260" i="30"/>
  <c r="AH1260" i="30" s="1"/>
  <c r="AI1260" i="30" s="1"/>
  <c r="AN1260" i="30"/>
  <c r="AO1177" i="30"/>
  <c r="AG1177" i="30"/>
  <c r="AP1177" i="30"/>
  <c r="AJ1177" i="30"/>
  <c r="AK1177" i="30" s="1"/>
  <c r="Z1177" i="30"/>
  <c r="AN1177" i="30"/>
  <c r="AL1177" i="30"/>
  <c r="AB1177" i="30"/>
  <c r="AR1177" i="30"/>
  <c r="AM1177" i="30"/>
  <c r="AP1010" i="30"/>
  <c r="AL1010" i="30"/>
  <c r="Z1010" i="30"/>
  <c r="AO1010" i="30"/>
  <c r="AG1010" i="30"/>
  <c r="AH1010" i="30" s="1"/>
  <c r="AI1010" i="30" s="1"/>
  <c r="AT1010" i="30" s="1"/>
  <c r="AJ1010" i="30"/>
  <c r="AK1010" i="30" s="1"/>
  <c r="AB1010" i="30"/>
  <c r="AR1010" i="30"/>
  <c r="AN1010" i="30"/>
  <c r="AM1010" i="30"/>
  <c r="AR1109" i="30"/>
  <c r="AM1109" i="30"/>
  <c r="AP1109" i="30"/>
  <c r="AL1109" i="30"/>
  <c r="Z1109" i="30"/>
  <c r="AO1109" i="30"/>
  <c r="AG1109" i="30"/>
  <c r="AN1109" i="30"/>
  <c r="AB1109" i="30"/>
  <c r="AJ1109" i="30"/>
  <c r="AK1109" i="30" s="1"/>
  <c r="AP1167" i="30"/>
  <c r="AL1167" i="30"/>
  <c r="Z1167" i="30"/>
  <c r="AO1167" i="30"/>
  <c r="AG1167" i="30"/>
  <c r="AJ1167" i="30"/>
  <c r="AK1167" i="30" s="1"/>
  <c r="AB1167" i="30"/>
  <c r="AR1167" i="30"/>
  <c r="AN1167" i="30"/>
  <c r="AM1167" i="30"/>
  <c r="AP1151" i="30"/>
  <c r="AL1151" i="30"/>
  <c r="Z1151" i="30"/>
  <c r="AO1151" i="30"/>
  <c r="AG1151" i="30"/>
  <c r="AJ1151" i="30"/>
  <c r="AK1151" i="30" s="1"/>
  <c r="AB1151" i="30"/>
  <c r="AR1151" i="30"/>
  <c r="AN1151" i="30"/>
  <c r="AM1151" i="30"/>
  <c r="AP1018" i="30"/>
  <c r="AL1018" i="30"/>
  <c r="Z1018" i="30"/>
  <c r="AO1018" i="30"/>
  <c r="AG1018" i="30"/>
  <c r="AH1018" i="30" s="1"/>
  <c r="AI1018" i="30" s="1"/>
  <c r="AT1018" i="30" s="1"/>
  <c r="AM1018" i="30"/>
  <c r="AJ1018" i="30"/>
  <c r="AK1018" i="30" s="1"/>
  <c r="AB1018" i="30"/>
  <c r="AR1018" i="30"/>
  <c r="AN1018" i="30"/>
  <c r="AF1001" i="30"/>
  <c r="AE1001" i="30"/>
  <c r="AA1001" i="30"/>
  <c r="D1001" i="30"/>
  <c r="AD1001" i="30"/>
  <c r="AP962" i="30"/>
  <c r="AL962" i="30"/>
  <c r="Z962" i="30"/>
  <c r="AO962" i="30"/>
  <c r="AG962" i="30"/>
  <c r="AH962" i="30" s="1"/>
  <c r="AI962" i="30" s="1"/>
  <c r="AM962" i="30"/>
  <c r="AJ962" i="30"/>
  <c r="AK962" i="30" s="1"/>
  <c r="AB962" i="30"/>
  <c r="AN962" i="30"/>
  <c r="AR962" i="30"/>
  <c r="AD1179" i="30"/>
  <c r="D1179" i="30"/>
  <c r="AF1179" i="30"/>
  <c r="AE1179" i="30"/>
  <c r="AA1179" i="30"/>
  <c r="AR1134" i="30"/>
  <c r="AM1134" i="30"/>
  <c r="AP1134" i="30"/>
  <c r="AL1134" i="30"/>
  <c r="Z1134" i="30"/>
  <c r="AJ1134" i="30"/>
  <c r="AK1134" i="30" s="1"/>
  <c r="AB1134" i="30"/>
  <c r="AO1134" i="30"/>
  <c r="AG1134" i="30"/>
  <c r="AN1134" i="30"/>
  <c r="AP1004" i="30"/>
  <c r="AL1004" i="30"/>
  <c r="Z1004" i="30"/>
  <c r="AO1004" i="30"/>
  <c r="AG1004" i="30"/>
  <c r="AH1004" i="30" s="1"/>
  <c r="AI1004" i="30" s="1"/>
  <c r="AT1004" i="30" s="1"/>
  <c r="AJ1004" i="30"/>
  <c r="AK1004" i="30" s="1"/>
  <c r="AB1004" i="30"/>
  <c r="AR1004" i="30"/>
  <c r="AN1004" i="30"/>
  <c r="AM1004" i="30"/>
  <c r="AP1000" i="30"/>
  <c r="AL1000" i="30"/>
  <c r="Z1000" i="30"/>
  <c r="AO1000" i="30"/>
  <c r="AG1000" i="30"/>
  <c r="AH1000" i="30" s="1"/>
  <c r="AI1000" i="30" s="1"/>
  <c r="AT1000" i="30" s="1"/>
  <c r="AJ1000" i="30"/>
  <c r="AK1000" i="30" s="1"/>
  <c r="AB1000" i="30"/>
  <c r="AR1000" i="30"/>
  <c r="AN1000" i="30"/>
  <c r="AM1000" i="30"/>
  <c r="AR977" i="30"/>
  <c r="AM977" i="30"/>
  <c r="AP977" i="30"/>
  <c r="AL977" i="30"/>
  <c r="Z977" i="30"/>
  <c r="AJ977" i="30"/>
  <c r="AK977" i="30" s="1"/>
  <c r="AB977" i="30"/>
  <c r="AO977" i="30"/>
  <c r="AG977" i="30"/>
  <c r="AH977" i="30" s="1"/>
  <c r="AI977" i="30" s="1"/>
  <c r="AN977" i="30"/>
  <c r="AP949" i="30"/>
  <c r="AL949" i="30"/>
  <c r="Z949" i="30"/>
  <c r="AO949" i="30"/>
  <c r="AG949" i="30"/>
  <c r="AH949" i="30" s="1"/>
  <c r="AI949" i="30" s="1"/>
  <c r="AJ949" i="30"/>
  <c r="AK949" i="30" s="1"/>
  <c r="AB949" i="30"/>
  <c r="AR949" i="30"/>
  <c r="AN949" i="30"/>
  <c r="AM949" i="30"/>
  <c r="AF1164" i="30"/>
  <c r="AE1164" i="30"/>
  <c r="AA1164" i="30"/>
  <c r="D1164" i="30"/>
  <c r="AD1164" i="30"/>
  <c r="AP948" i="30"/>
  <c r="AL948" i="30"/>
  <c r="Z948" i="30"/>
  <c r="AO948" i="30"/>
  <c r="AG948" i="30"/>
  <c r="AH948" i="30" s="1"/>
  <c r="AI948" i="30" s="1"/>
  <c r="AT948" i="30" s="1"/>
  <c r="AM948" i="30"/>
  <c r="AJ948" i="30"/>
  <c r="AK948" i="30" s="1"/>
  <c r="AB948" i="30"/>
  <c r="AR948" i="30"/>
  <c r="AN948" i="30"/>
  <c r="AP863" i="30"/>
  <c r="AL863" i="30"/>
  <c r="Z863" i="30"/>
  <c r="AO863" i="30"/>
  <c r="AG863" i="30"/>
  <c r="AH863" i="30" s="1"/>
  <c r="AI863" i="30" s="1"/>
  <c r="AT863" i="30" s="1"/>
  <c r="AN863" i="30"/>
  <c r="AJ863" i="30"/>
  <c r="AK863" i="30" s="1"/>
  <c r="AB863" i="30"/>
  <c r="AR863" i="30"/>
  <c r="AM863" i="30"/>
  <c r="F500" i="30"/>
  <c r="H498" i="30"/>
  <c r="H781" i="30"/>
  <c r="AO78" i="30"/>
  <c r="AG78" i="30"/>
  <c r="AN78" i="30"/>
  <c r="AJ78" i="30"/>
  <c r="AK78" i="30" s="1"/>
  <c r="AB78" i="30"/>
  <c r="AP78" i="30"/>
  <c r="Z78" i="30"/>
  <c r="AM78" i="30"/>
  <c r="AL78" i="30"/>
  <c r="AR78" i="30"/>
  <c r="F62" i="30"/>
  <c r="E58" i="30"/>
  <c r="AR855" i="30"/>
  <c r="AM855" i="30"/>
  <c r="AP855" i="30"/>
  <c r="AL855" i="30"/>
  <c r="Z855" i="30"/>
  <c r="AO855" i="30"/>
  <c r="AG855" i="30"/>
  <c r="AH855" i="30" s="1"/>
  <c r="AI855" i="30" s="1"/>
  <c r="AT855" i="30" s="1"/>
  <c r="AB855" i="30"/>
  <c r="AJ855" i="30"/>
  <c r="AK855" i="30" s="1"/>
  <c r="AN855" i="30"/>
  <c r="Q86" i="30"/>
  <c r="E553" i="30"/>
  <c r="F61" i="30"/>
  <c r="E55" i="30"/>
  <c r="E57" i="30"/>
  <c r="H55" i="30"/>
  <c r="AA963" i="30" l="1"/>
  <c r="AE963" i="30"/>
  <c r="AD1011" i="30"/>
  <c r="D1011" i="30"/>
  <c r="AA1011" i="30"/>
  <c r="AE1011" i="30"/>
  <c r="AD963" i="30"/>
  <c r="D963" i="30"/>
  <c r="D1261" i="30"/>
  <c r="AD1263" i="30"/>
  <c r="AA1263" i="30" s="1"/>
  <c r="D1263" i="30"/>
  <c r="AE1263" i="30"/>
  <c r="AD1261" i="30"/>
  <c r="AA1261" i="30" s="1"/>
  <c r="AF1261" i="30"/>
  <c r="AD1280" i="30"/>
  <c r="AA1280" i="30" s="1"/>
  <c r="AF1280" i="30"/>
  <c r="D1280" i="30"/>
  <c r="AH10" i="30"/>
  <c r="AI10" i="30" s="1"/>
  <c r="AT10" i="30" s="1"/>
  <c r="AQ10" i="30"/>
  <c r="AH1170" i="30"/>
  <c r="AI1170" i="30" s="1"/>
  <c r="AT1170" i="30" s="1"/>
  <c r="AQ1170" i="30"/>
  <c r="AH1109" i="30"/>
  <c r="AI1109" i="30" s="1"/>
  <c r="AT1109" i="30" s="1"/>
  <c r="AQ1109" i="30"/>
  <c r="AH1136" i="30"/>
  <c r="AI1136" i="30" s="1"/>
  <c r="AT1136" i="30" s="1"/>
  <c r="AQ1136" i="30"/>
  <c r="AH1159" i="30"/>
  <c r="AI1159" i="30" s="1"/>
  <c r="AT1159" i="30" s="1"/>
  <c r="AQ1159" i="30"/>
  <c r="AH1149" i="30"/>
  <c r="AI1149" i="30" s="1"/>
  <c r="AT1149" i="30" s="1"/>
  <c r="AQ1149" i="30"/>
  <c r="AH1235" i="30"/>
  <c r="AI1235" i="30" s="1"/>
  <c r="AT1235" i="30" s="1"/>
  <c r="AQ1235" i="30"/>
  <c r="AH1169" i="30"/>
  <c r="AI1169" i="30" s="1"/>
  <c r="AT1169" i="30" s="1"/>
  <c r="AQ1169" i="30"/>
  <c r="AO858" i="30"/>
  <c r="AQ858" i="30"/>
  <c r="AH1141" i="30"/>
  <c r="AI1141" i="30" s="1"/>
  <c r="AT1141" i="30" s="1"/>
  <c r="AQ1141" i="30"/>
  <c r="AH1217" i="30"/>
  <c r="AI1217" i="30" s="1"/>
  <c r="AT1217" i="30" s="1"/>
  <c r="AQ1217" i="30"/>
  <c r="AH1150" i="30"/>
  <c r="AI1150" i="30" s="1"/>
  <c r="AT1150" i="30" s="1"/>
  <c r="AQ1150" i="30"/>
  <c r="AH1154" i="30"/>
  <c r="AI1154" i="30" s="1"/>
  <c r="AT1154" i="30" s="1"/>
  <c r="AQ1154" i="30"/>
  <c r="AH1221" i="30"/>
  <c r="AI1221" i="30" s="1"/>
  <c r="AT1221" i="30" s="1"/>
  <c r="AQ1221" i="30"/>
  <c r="AH1192" i="30"/>
  <c r="AI1192" i="30" s="1"/>
  <c r="AT1192" i="30" s="1"/>
  <c r="AQ1192" i="30"/>
  <c r="AH1212" i="30"/>
  <c r="AI1212" i="30" s="1"/>
  <c r="AT1212" i="30" s="1"/>
  <c r="AQ1212" i="30"/>
  <c r="AH1205" i="30"/>
  <c r="AI1205" i="30" s="1"/>
  <c r="AT1205" i="30" s="1"/>
  <c r="AQ1205" i="30"/>
  <c r="AH1160" i="30"/>
  <c r="AI1160" i="30" s="1"/>
  <c r="AT1160" i="30" s="1"/>
  <c r="AQ1160" i="30"/>
  <c r="AH1134" i="30"/>
  <c r="AI1134" i="30" s="1"/>
  <c r="AT1134" i="30" s="1"/>
  <c r="AQ1134" i="30"/>
  <c r="AH1167" i="30"/>
  <c r="AI1167" i="30" s="1"/>
  <c r="AT1167" i="30" s="1"/>
  <c r="AQ1167" i="30"/>
  <c r="AH1177" i="30"/>
  <c r="AI1177" i="30" s="1"/>
  <c r="AT1177" i="30" s="1"/>
  <c r="AQ1177" i="30"/>
  <c r="AH1234" i="30"/>
  <c r="AI1234" i="30" s="1"/>
  <c r="AT1234" i="30" s="1"/>
  <c r="AQ1234" i="30"/>
  <c r="AH1132" i="30"/>
  <c r="AI1132" i="30" s="1"/>
  <c r="AT1132" i="30" s="1"/>
  <c r="AQ1132" i="30"/>
  <c r="AH1142" i="30"/>
  <c r="AI1142" i="30" s="1"/>
  <c r="AT1142" i="30" s="1"/>
  <c r="AQ1142" i="30"/>
  <c r="AH1231" i="30"/>
  <c r="AI1231" i="30" s="1"/>
  <c r="AT1231" i="30" s="1"/>
  <c r="AQ1231" i="30"/>
  <c r="AH1138" i="30"/>
  <c r="AI1138" i="30" s="1"/>
  <c r="AT1138" i="30" s="1"/>
  <c r="AQ1138" i="30"/>
  <c r="AH1198" i="30"/>
  <c r="AI1198" i="30" s="1"/>
  <c r="AT1198" i="30" s="1"/>
  <c r="AQ1198" i="30"/>
  <c r="AH1233" i="30"/>
  <c r="AI1233" i="30" s="1"/>
  <c r="AT1233" i="30" s="1"/>
  <c r="AQ1233" i="30"/>
  <c r="AH1226" i="30"/>
  <c r="AI1226" i="30" s="1"/>
  <c r="AT1226" i="30" s="1"/>
  <c r="AQ1226" i="30"/>
  <c r="AH1180" i="30"/>
  <c r="AI1180" i="30" s="1"/>
  <c r="AT1180" i="30" s="1"/>
  <c r="AQ1180" i="30"/>
  <c r="AH1184" i="30"/>
  <c r="AI1184" i="30" s="1"/>
  <c r="AT1184" i="30" s="1"/>
  <c r="AQ1184" i="30"/>
  <c r="AH1197" i="30"/>
  <c r="AI1197" i="30" s="1"/>
  <c r="AT1197" i="30" s="1"/>
  <c r="AQ1197" i="30"/>
  <c r="AH78" i="30"/>
  <c r="AI78" i="30" s="1"/>
  <c r="AT78" i="30" s="1"/>
  <c r="AQ78" i="30"/>
  <c r="AH1140" i="30"/>
  <c r="AI1140" i="30" s="1"/>
  <c r="AT1140" i="30" s="1"/>
  <c r="AQ1140" i="30"/>
  <c r="AG967" i="30"/>
  <c r="AH967" i="30" s="1"/>
  <c r="AI967" i="30" s="1"/>
  <c r="AQ967" i="30"/>
  <c r="AG965" i="30"/>
  <c r="AH965" i="30" s="1"/>
  <c r="AI965" i="30" s="1"/>
  <c r="AQ965" i="30"/>
  <c r="AH1211" i="30"/>
  <c r="AI1211" i="30" s="1"/>
  <c r="AT1211" i="30" s="1"/>
  <c r="AQ1211" i="30"/>
  <c r="AH1220" i="30"/>
  <c r="AI1220" i="30" s="1"/>
  <c r="AT1220" i="30" s="1"/>
  <c r="AQ1220" i="30"/>
  <c r="AH1232" i="30"/>
  <c r="AI1232" i="30" s="1"/>
  <c r="AT1232" i="30" s="1"/>
  <c r="AQ1232" i="30"/>
  <c r="AH1191" i="30"/>
  <c r="AI1191" i="30" s="1"/>
  <c r="AT1191" i="30" s="1"/>
  <c r="AQ1191" i="30"/>
  <c r="AH1199" i="30"/>
  <c r="AI1199" i="30" s="1"/>
  <c r="AT1199" i="30" s="1"/>
  <c r="AQ1199" i="30"/>
  <c r="AH1194" i="30"/>
  <c r="AI1194" i="30" s="1"/>
  <c r="AT1194" i="30" s="1"/>
  <c r="AQ1194" i="30"/>
  <c r="AH1155" i="30"/>
  <c r="AI1155" i="30" s="1"/>
  <c r="AT1155" i="30" s="1"/>
  <c r="AQ1155" i="30"/>
  <c r="AH1110" i="30"/>
  <c r="AI1110" i="30" s="1"/>
  <c r="AT1110" i="30" s="1"/>
  <c r="AQ1110" i="30"/>
  <c r="AH1161" i="30"/>
  <c r="AI1161" i="30" s="1"/>
  <c r="AT1161" i="30" s="1"/>
  <c r="AQ1161" i="30"/>
  <c r="AH1195" i="30"/>
  <c r="AI1195" i="30" s="1"/>
  <c r="AT1195" i="30" s="1"/>
  <c r="AQ1195" i="30"/>
  <c r="AH1202" i="30"/>
  <c r="AI1202" i="30" s="1"/>
  <c r="AT1202" i="30" s="1"/>
  <c r="AQ1202" i="30"/>
  <c r="AH1219" i="30"/>
  <c r="AI1219" i="30" s="1"/>
  <c r="AT1219" i="30" s="1"/>
  <c r="AQ1219" i="30"/>
  <c r="AH1176" i="30"/>
  <c r="AI1176" i="30" s="1"/>
  <c r="AT1176" i="30" s="1"/>
  <c r="AQ1176" i="30"/>
  <c r="AH1204" i="30"/>
  <c r="AI1204" i="30" s="1"/>
  <c r="AT1204" i="30" s="1"/>
  <c r="AQ1204" i="30"/>
  <c r="AH9" i="30"/>
  <c r="AI9" i="30" s="1"/>
  <c r="AT9" i="30" s="1"/>
  <c r="AQ9" i="30"/>
  <c r="AH1116" i="30"/>
  <c r="AI1116" i="30" s="1"/>
  <c r="AT1116" i="30" s="1"/>
  <c r="AQ1116" i="30"/>
  <c r="AH8" i="30"/>
  <c r="AI8" i="30" s="1"/>
  <c r="AT8" i="30" s="1"/>
  <c r="AQ8" i="30"/>
  <c r="AH1182" i="30"/>
  <c r="AI1182" i="30" s="1"/>
  <c r="AT1182" i="30" s="1"/>
  <c r="AQ1182" i="30"/>
  <c r="AH11" i="30"/>
  <c r="AI11" i="30" s="1"/>
  <c r="AT11" i="30" s="1"/>
  <c r="AQ11" i="30"/>
  <c r="AH1157" i="30"/>
  <c r="AI1157" i="30" s="1"/>
  <c r="AT1157" i="30" s="1"/>
  <c r="AQ1157" i="30"/>
  <c r="AH1183" i="30"/>
  <c r="AI1183" i="30" s="1"/>
  <c r="AT1183" i="30" s="1"/>
  <c r="AQ1183" i="30"/>
  <c r="AH1213" i="30"/>
  <c r="AI1213" i="30" s="1"/>
  <c r="AT1213" i="30" s="1"/>
  <c r="AQ1213" i="30"/>
  <c r="AH79" i="30"/>
  <c r="AI79" i="30" s="1"/>
  <c r="AT79" i="30" s="1"/>
  <c r="AQ79" i="30"/>
  <c r="AH1201" i="30"/>
  <c r="AI1201" i="30" s="1"/>
  <c r="AT1201" i="30" s="1"/>
  <c r="AQ1201" i="30"/>
  <c r="AH1147" i="30"/>
  <c r="AI1147" i="30" s="1"/>
  <c r="AT1147" i="30" s="1"/>
  <c r="AQ1147" i="30"/>
  <c r="AH1146" i="30"/>
  <c r="AI1146" i="30" s="1"/>
  <c r="AT1146" i="30" s="1"/>
  <c r="AQ1146" i="30"/>
  <c r="AH1129" i="30"/>
  <c r="AI1129" i="30" s="1"/>
  <c r="AT1129" i="30" s="1"/>
  <c r="AQ1129" i="30"/>
  <c r="AM545" i="30"/>
  <c r="AQ545" i="30"/>
  <c r="AH1135" i="30"/>
  <c r="AI1135" i="30" s="1"/>
  <c r="AT1135" i="30" s="1"/>
  <c r="AQ1135" i="30"/>
  <c r="AH1200" i="30"/>
  <c r="AI1200" i="30" s="1"/>
  <c r="AT1200" i="30" s="1"/>
  <c r="AQ1200" i="30"/>
  <c r="AH1145" i="30"/>
  <c r="AI1145" i="30" s="1"/>
  <c r="AT1145" i="30" s="1"/>
  <c r="AQ1145" i="30"/>
  <c r="AH1163" i="30"/>
  <c r="AI1163" i="30" s="1"/>
  <c r="AT1163" i="30" s="1"/>
  <c r="AQ1163" i="30"/>
  <c r="AH1208" i="30"/>
  <c r="AI1208" i="30" s="1"/>
  <c r="AT1208" i="30" s="1"/>
  <c r="AQ1208" i="30"/>
  <c r="AH1175" i="30"/>
  <c r="AI1175" i="30" s="1"/>
  <c r="AT1175" i="30" s="1"/>
  <c r="AQ1175" i="30"/>
  <c r="AH1168" i="30"/>
  <c r="AI1168" i="30" s="1"/>
  <c r="AT1168" i="30" s="1"/>
  <c r="AQ1168" i="30"/>
  <c r="AH1224" i="30"/>
  <c r="AI1224" i="30" s="1"/>
  <c r="AT1224" i="30" s="1"/>
  <c r="AQ1224" i="30"/>
  <c r="AH1144" i="30"/>
  <c r="AI1144" i="30" s="1"/>
  <c r="AT1144" i="30" s="1"/>
  <c r="AQ1144" i="30"/>
  <c r="AH1130" i="30"/>
  <c r="AI1130" i="30" s="1"/>
  <c r="AT1130" i="30" s="1"/>
  <c r="AQ1130" i="30"/>
  <c r="AH1165" i="30"/>
  <c r="AI1165" i="30" s="1"/>
  <c r="AT1165" i="30" s="1"/>
  <c r="AQ1165" i="30"/>
  <c r="AH1173" i="30"/>
  <c r="AI1173" i="30" s="1"/>
  <c r="AT1173" i="30" s="1"/>
  <c r="AQ1173" i="30"/>
  <c r="AH1174" i="30"/>
  <c r="AI1174" i="30" s="1"/>
  <c r="AT1174" i="30" s="1"/>
  <c r="AQ1174" i="30"/>
  <c r="AH1206" i="30"/>
  <c r="AI1206" i="30" s="1"/>
  <c r="AT1206" i="30" s="1"/>
  <c r="AQ1206" i="30"/>
  <c r="AH1196" i="30"/>
  <c r="AI1196" i="30" s="1"/>
  <c r="AT1196" i="30" s="1"/>
  <c r="AQ1196" i="30"/>
  <c r="AH1162" i="30"/>
  <c r="AI1162" i="30" s="1"/>
  <c r="AT1162" i="30" s="1"/>
  <c r="AQ1162" i="30"/>
  <c r="AH1225" i="30"/>
  <c r="AI1225" i="30" s="1"/>
  <c r="AT1225" i="30" s="1"/>
  <c r="AQ1225" i="30"/>
  <c r="AH1156" i="30"/>
  <c r="AI1156" i="30" s="1"/>
  <c r="AT1156" i="30" s="1"/>
  <c r="AQ1156" i="30"/>
  <c r="AH1237" i="30"/>
  <c r="AI1237" i="30" s="1"/>
  <c r="AT1237" i="30" s="1"/>
  <c r="AQ1237" i="30"/>
  <c r="AH1114" i="30"/>
  <c r="AI1114" i="30" s="1"/>
  <c r="AT1114" i="30" s="1"/>
  <c r="AQ1114" i="30"/>
  <c r="AH1133" i="30"/>
  <c r="AI1133" i="30" s="1"/>
  <c r="AT1133" i="30" s="1"/>
  <c r="AQ1133" i="30"/>
  <c r="AH1153" i="30"/>
  <c r="AI1153" i="30" s="1"/>
  <c r="AT1153" i="30" s="1"/>
  <c r="AQ1153" i="30"/>
  <c r="AH1151" i="30"/>
  <c r="AI1151" i="30" s="1"/>
  <c r="AT1151" i="30" s="1"/>
  <c r="AQ1151" i="30"/>
  <c r="AH1223" i="30"/>
  <c r="AI1223" i="30" s="1"/>
  <c r="AT1223" i="30" s="1"/>
  <c r="AQ1223" i="30"/>
  <c r="AH1207" i="30"/>
  <c r="AI1207" i="30" s="1"/>
  <c r="AT1207" i="30" s="1"/>
  <c r="AQ1207" i="30"/>
  <c r="AH1209" i="30"/>
  <c r="AI1209" i="30" s="1"/>
  <c r="AT1209" i="30" s="1"/>
  <c r="AQ1209" i="30"/>
  <c r="AH1190" i="30"/>
  <c r="AI1190" i="30" s="1"/>
  <c r="AT1190" i="30" s="1"/>
  <c r="AQ1190" i="30"/>
  <c r="AR545" i="30"/>
  <c r="AF546" i="30"/>
  <c r="AA1217" i="30"/>
  <c r="D1154" i="30"/>
  <c r="AE1174" i="30"/>
  <c r="AD546" i="30"/>
  <c r="AD1137" i="30"/>
  <c r="AD1220" i="30"/>
  <c r="AE1180" i="30"/>
  <c r="AF1256" i="30"/>
  <c r="D999" i="30"/>
  <c r="AF1137" i="30"/>
  <c r="AA1220" i="30"/>
  <c r="AF1166" i="30"/>
  <c r="AA999" i="30"/>
  <c r="D1294" i="30"/>
  <c r="AE9" i="30"/>
  <c r="AF961" i="30"/>
  <c r="AA1137" i="30"/>
  <c r="AE1294" i="30"/>
  <c r="AE124" i="30"/>
  <c r="AA1237" i="30"/>
  <c r="AF1226" i="30"/>
  <c r="AA124" i="30"/>
  <c r="AF124" i="30"/>
  <c r="AD802" i="30"/>
  <c r="AA938" i="30"/>
  <c r="AE999" i="30"/>
  <c r="D1137" i="30"/>
  <c r="D1218" i="30"/>
  <c r="AF1294" i="30"/>
  <c r="AE1220" i="30"/>
  <c r="AD124" i="30"/>
  <c r="D802" i="30"/>
  <c r="AE1166" i="30"/>
  <c r="AD999" i="30"/>
  <c r="D1220" i="30"/>
  <c r="D1135" i="30"/>
  <c r="AE979" i="30"/>
  <c r="AE1293" i="30"/>
  <c r="D991" i="30"/>
  <c r="AE1155" i="30"/>
  <c r="AE1333" i="30"/>
  <c r="AF1017" i="30"/>
  <c r="AF1293" i="30"/>
  <c r="AF1155" i="30"/>
  <c r="AD1293" i="30"/>
  <c r="AA1293" i="30" s="1"/>
  <c r="D1155" i="30"/>
  <c r="AD1155" i="30"/>
  <c r="AE1129" i="30"/>
  <c r="FK50" i="17"/>
  <c r="AD1333" i="30"/>
  <c r="AA1333" i="30" s="1"/>
  <c r="AD1013" i="30"/>
  <c r="AE1172" i="30"/>
  <c r="AE1013" i="30"/>
  <c r="D813" i="30"/>
  <c r="AF1014" i="30"/>
  <c r="D1224" i="30"/>
  <c r="AG1113" i="30"/>
  <c r="AF1233" i="30"/>
  <c r="AF1013" i="30"/>
  <c r="D1150" i="30"/>
  <c r="AA1174" i="30"/>
  <c r="D546" i="30"/>
  <c r="AF1174" i="30"/>
  <c r="AA546" i="30"/>
  <c r="AD1297" i="30"/>
  <c r="AA1297" i="30" s="1"/>
  <c r="D1129" i="30"/>
  <c r="AD942" i="30"/>
  <c r="D1286" i="30"/>
  <c r="AP1113" i="30"/>
  <c r="D1333" i="30"/>
  <c r="D1013" i="30"/>
  <c r="AD1174" i="30"/>
  <c r="AE1213" i="30"/>
  <c r="AE1224" i="30"/>
  <c r="AD1129" i="30"/>
  <c r="AE1206" i="30"/>
  <c r="AA1224" i="30"/>
  <c r="AA991" i="30"/>
  <c r="AD1017" i="30"/>
  <c r="AF1190" i="30"/>
  <c r="D1233" i="30"/>
  <c r="AF1224" i="30"/>
  <c r="AD991" i="30"/>
  <c r="AD1206" i="30"/>
  <c r="AA1143" i="30"/>
  <c r="AF1143" i="30"/>
  <c r="AD1143" i="30"/>
  <c r="D1143" i="30"/>
  <c r="AI127" i="30"/>
  <c r="AT127" i="30" s="1"/>
  <c r="EO50" i="17"/>
  <c r="EL50" i="17"/>
  <c r="EN50" i="17"/>
  <c r="FM50" i="17"/>
  <c r="FN4" i="17"/>
  <c r="FN50" i="17" s="1"/>
  <c r="CF4" i="17"/>
  <c r="AE1330" i="30"/>
  <c r="AF1324" i="30"/>
  <c r="AE1336" i="30"/>
  <c r="D1005" i="30"/>
  <c r="AE986" i="30"/>
  <c r="AE1198" i="30"/>
  <c r="AO965" i="30"/>
  <c r="AF1163" i="30"/>
  <c r="AD1336" i="30"/>
  <c r="AF1336" i="30"/>
  <c r="AA971" i="30"/>
  <c r="AF1145" i="30"/>
  <c r="AF1310" i="30"/>
  <c r="AA1211" i="30"/>
  <c r="D1336" i="30"/>
  <c r="AE127" i="30"/>
  <c r="D1175" i="30"/>
  <c r="AF971" i="30"/>
  <c r="AE1225" i="30"/>
  <c r="AF945" i="30"/>
  <c r="AF9" i="30"/>
  <c r="D1180" i="30"/>
  <c r="AF802" i="30"/>
  <c r="D938" i="30"/>
  <c r="AE1256" i="30"/>
  <c r="AD1237" i="30"/>
  <c r="AA1218" i="30"/>
  <c r="D1283" i="30"/>
  <c r="AD9" i="30"/>
  <c r="AF938" i="30"/>
  <c r="AE1298" i="30"/>
  <c r="AD1226" i="30"/>
  <c r="AD803" i="30"/>
  <c r="AE489" i="30"/>
  <c r="AD960" i="30"/>
  <c r="AD1135" i="30"/>
  <c r="AF1116" i="30"/>
  <c r="AD971" i="30"/>
  <c r="AF1330" i="30"/>
  <c r="AD1310" i="30"/>
  <c r="AA1310" i="30" s="1"/>
  <c r="AD1170" i="30"/>
  <c r="AA1005" i="30"/>
  <c r="D1163" i="30"/>
  <c r="D1176" i="30"/>
  <c r="AA9" i="30"/>
  <c r="AA1180" i="30"/>
  <c r="AF1175" i="30"/>
  <c r="AE1175" i="30"/>
  <c r="D971" i="30"/>
  <c r="D1226" i="30"/>
  <c r="AD1290" i="30"/>
  <c r="AA1290" i="30" s="1"/>
  <c r="D803" i="30"/>
  <c r="AD1287" i="30"/>
  <c r="AA1287" i="30" s="1"/>
  <c r="D1158" i="30"/>
  <c r="AE1005" i="30"/>
  <c r="AA1163" i="30"/>
  <c r="AF960" i="30"/>
  <c r="Z967" i="30"/>
  <c r="AF979" i="30"/>
  <c r="AF1295" i="30"/>
  <c r="AA1175" i="30"/>
  <c r="AE1325" i="30"/>
  <c r="AD1163" i="30"/>
  <c r="AE945" i="30"/>
  <c r="AA802" i="30"/>
  <c r="AD938" i="30"/>
  <c r="AD1256" i="30"/>
  <c r="AA1256" i="30" s="1"/>
  <c r="AF1298" i="30"/>
  <c r="AE1237" i="30"/>
  <c r="AD1330" i="30"/>
  <c r="AA1330" i="30" s="1"/>
  <c r="AD961" i="30"/>
  <c r="D1131" i="30"/>
  <c r="D1310" i="30"/>
  <c r="AF1170" i="30"/>
  <c r="AF1218" i="30"/>
  <c r="AD1180" i="30"/>
  <c r="AF1237" i="30"/>
  <c r="AA961" i="30"/>
  <c r="D1166" i="30"/>
  <c r="AA1145" i="30"/>
  <c r="D936" i="30"/>
  <c r="AE1226" i="30"/>
  <c r="AD1218" i="30"/>
  <c r="AF1290" i="30"/>
  <c r="AM965" i="30"/>
  <c r="AF966" i="30"/>
  <c r="AD1005" i="30"/>
  <c r="AD943" i="30"/>
  <c r="AA1219" i="30"/>
  <c r="AA1116" i="30"/>
  <c r="AD1139" i="30"/>
  <c r="AF1318" i="30"/>
  <c r="D1184" i="30"/>
  <c r="AA1182" i="30"/>
  <c r="D1162" i="30"/>
  <c r="D1168" i="30"/>
  <c r="D1221" i="30"/>
  <c r="AE1285" i="30"/>
  <c r="D10" i="30"/>
  <c r="AF1182" i="30"/>
  <c r="AD946" i="30"/>
  <c r="AA940" i="30"/>
  <c r="AE975" i="30"/>
  <c r="AA937" i="30"/>
  <c r="AE976" i="30"/>
  <c r="AD1322" i="30"/>
  <c r="AA1322" i="30" s="1"/>
  <c r="AE1116" i="30"/>
  <c r="D935" i="30"/>
  <c r="AE1194" i="30"/>
  <c r="AD79" i="30"/>
  <c r="D1007" i="30"/>
  <c r="AA1169" i="30"/>
  <c r="AF8" i="30"/>
  <c r="AE1156" i="30"/>
  <c r="AA1207" i="30"/>
  <c r="AD1298" i="30"/>
  <c r="AA1298" i="30" s="1"/>
  <c r="AE1301" i="30"/>
  <c r="AE961" i="30"/>
  <c r="AD1166" i="30"/>
  <c r="AE1319" i="30"/>
  <c r="AE1009" i="30"/>
  <c r="AA1129" i="30"/>
  <c r="D1160" i="30"/>
  <c r="AD1198" i="30"/>
  <c r="AF1262" i="30"/>
  <c r="AF803" i="30"/>
  <c r="AA1161" i="30"/>
  <c r="AB965" i="30"/>
  <c r="AE965" i="30" s="1"/>
  <c r="D1287" i="30"/>
  <c r="AA489" i="30"/>
  <c r="AE966" i="30"/>
  <c r="AF991" i="30"/>
  <c r="AE1219" i="30"/>
  <c r="D1116" i="30"/>
  <c r="D1017" i="30"/>
  <c r="AE942" i="30"/>
  <c r="AE1286" i="30"/>
  <c r="AB1113" i="30"/>
  <c r="AE1113" i="30" s="1"/>
  <c r="AO1113" i="30"/>
  <c r="AM1113" i="30"/>
  <c r="AF975" i="30"/>
  <c r="D1190" i="30"/>
  <c r="AE1233" i="30"/>
  <c r="AF1016" i="30"/>
  <c r="AD1213" i="30"/>
  <c r="AF1213" i="30"/>
  <c r="AA813" i="30"/>
  <c r="D1014" i="30"/>
  <c r="AA1150" i="30"/>
  <c r="D1172" i="30"/>
  <c r="AE1217" i="30"/>
  <c r="AA1154" i="30"/>
  <c r="AF1206" i="30"/>
  <c r="AA1017" i="30"/>
  <c r="AD989" i="30"/>
  <c r="AA942" i="30"/>
  <c r="AF1286" i="30"/>
  <c r="AJ1113" i="30"/>
  <c r="AK1113" i="30" s="1"/>
  <c r="Z1113" i="30"/>
  <c r="AR1113" i="30"/>
  <c r="AA1190" i="30"/>
  <c r="AA1233" i="30"/>
  <c r="D1213" i="30"/>
  <c r="H56" i="30"/>
  <c r="AF813" i="30"/>
  <c r="F56" i="30"/>
  <c r="AA1014" i="30"/>
  <c r="AJ858" i="30"/>
  <c r="AK858" i="30" s="1"/>
  <c r="AE1150" i="30"/>
  <c r="AA1172" i="30"/>
  <c r="AA959" i="30"/>
  <c r="D1217" i="30"/>
  <c r="AF1217" i="30"/>
  <c r="AE1154" i="30"/>
  <c r="D1206" i="30"/>
  <c r="D942" i="30"/>
  <c r="AN1113" i="30"/>
  <c r="AE1190" i="30"/>
  <c r="AE813" i="30"/>
  <c r="AE1014" i="30"/>
  <c r="Z858" i="30"/>
  <c r="AD1150" i="30"/>
  <c r="AD1133" i="30"/>
  <c r="AD1172" i="30"/>
  <c r="AF959" i="30"/>
  <c r="AD1154" i="30"/>
  <c r="AA1021" i="30"/>
  <c r="AO967" i="30"/>
  <c r="D11" i="30"/>
  <c r="AA946" i="30"/>
  <c r="AA8" i="30"/>
  <c r="AD8" i="30"/>
  <c r="AE987" i="30"/>
  <c r="AD1156" i="30"/>
  <c r="AF1156" i="30"/>
  <c r="D940" i="30"/>
  <c r="AE989" i="30"/>
  <c r="AE1207" i="30"/>
  <c r="AA1162" i="30"/>
  <c r="D975" i="30"/>
  <c r="AA1168" i="30"/>
  <c r="AA1221" i="30"/>
  <c r="AF1285" i="30"/>
  <c r="AF1301" i="30"/>
  <c r="D1297" i="30"/>
  <c r="AF10" i="30"/>
  <c r="AA1016" i="30"/>
  <c r="AD1016" i="30"/>
  <c r="D1139" i="30"/>
  <c r="D1318" i="30"/>
  <c r="AF937" i="30"/>
  <c r="AE937" i="30"/>
  <c r="AD976" i="30"/>
  <c r="AF976" i="30"/>
  <c r="AR858" i="30"/>
  <c r="AN858" i="30"/>
  <c r="AL858" i="30"/>
  <c r="D1173" i="30"/>
  <c r="D1133" i="30"/>
  <c r="AA1160" i="30"/>
  <c r="D1182" i="30"/>
  <c r="D1262" i="30"/>
  <c r="AD959" i="30"/>
  <c r="AD1184" i="30"/>
  <c r="AE1161" i="30"/>
  <c r="AD1161" i="30"/>
  <c r="AE1322" i="30"/>
  <c r="AF1199" i="30"/>
  <c r="AE1021" i="30"/>
  <c r="AD1194" i="30"/>
  <c r="AD940" i="30"/>
  <c r="AD1207" i="30"/>
  <c r="AE1162" i="30"/>
  <c r="AD975" i="30"/>
  <c r="AE1168" i="30"/>
  <c r="AE1221" i="30"/>
  <c r="AD1285" i="30"/>
  <c r="AA1285" i="30" s="1"/>
  <c r="AD1301" i="30"/>
  <c r="AA1301" i="30" s="1"/>
  <c r="AE1297" i="30"/>
  <c r="AA10" i="30"/>
  <c r="AD10" i="30"/>
  <c r="D1016" i="30"/>
  <c r="AE1139" i="30"/>
  <c r="AD1318" i="30"/>
  <c r="AA1318" i="30" s="1"/>
  <c r="AD937" i="30"/>
  <c r="D976" i="30"/>
  <c r="AM858" i="30"/>
  <c r="AG858" i="30"/>
  <c r="AH858" i="30" s="1"/>
  <c r="AI858" i="30" s="1"/>
  <c r="AT858" i="30" s="1"/>
  <c r="AP858" i="30"/>
  <c r="AE1133" i="30"/>
  <c r="AE1160" i="30"/>
  <c r="AD1182" i="30"/>
  <c r="AD1262" i="30"/>
  <c r="AA1262" i="30" s="1"/>
  <c r="D959" i="30"/>
  <c r="AA1184" i="30"/>
  <c r="AF1161" i="30"/>
  <c r="AF1322" i="30"/>
  <c r="AD1021" i="30"/>
  <c r="AF1021" i="30"/>
  <c r="AF1194" i="30"/>
  <c r="AE946" i="30"/>
  <c r="AE8" i="30"/>
  <c r="D1156" i="30"/>
  <c r="AA989" i="30"/>
  <c r="AF989" i="30"/>
  <c r="AF1207" i="30"/>
  <c r="D946" i="30"/>
  <c r="AE940" i="30"/>
  <c r="AD1162" i="30"/>
  <c r="AD1168" i="30"/>
  <c r="AD1221" i="30"/>
  <c r="AA1139" i="30"/>
  <c r="AB858" i="30"/>
  <c r="AD858" i="30" s="1"/>
  <c r="AA1133" i="30"/>
  <c r="AD1160" i="30"/>
  <c r="AF1184" i="30"/>
  <c r="AE1003" i="30"/>
  <c r="D1331" i="30"/>
  <c r="AA1194" i="30"/>
  <c r="D1281" i="30"/>
  <c r="AF987" i="30"/>
  <c r="D1223" i="30"/>
  <c r="AF1197" i="30"/>
  <c r="D1225" i="30"/>
  <c r="AD986" i="30"/>
  <c r="AF986" i="30"/>
  <c r="AE1131" i="30"/>
  <c r="AD1145" i="30"/>
  <c r="Z965" i="30"/>
  <c r="D966" i="30"/>
  <c r="AA1158" i="30"/>
  <c r="D943" i="30"/>
  <c r="AE1169" i="30"/>
  <c r="AD1169" i="30"/>
  <c r="AR967" i="30"/>
  <c r="AD1176" i="30"/>
  <c r="AD127" i="30"/>
  <c r="AE990" i="30"/>
  <c r="H555" i="30"/>
  <c r="AD1225" i="30"/>
  <c r="AD1325" i="30"/>
  <c r="AA1325" i="30" s="1"/>
  <c r="AA1153" i="30"/>
  <c r="D986" i="30"/>
  <c r="AA1131" i="30"/>
  <c r="AF1131" i="30"/>
  <c r="D1145" i="30"/>
  <c r="AE936" i="30"/>
  <c r="D1009" i="30"/>
  <c r="AD1141" i="30"/>
  <c r="AA1170" i="30"/>
  <c r="AD1211" i="30"/>
  <c r="AF1211" i="30"/>
  <c r="D1290" i="30"/>
  <c r="AA79" i="30"/>
  <c r="D1324" i="30"/>
  <c r="AA803" i="30"/>
  <c r="AP965" i="30"/>
  <c r="AN965" i="30"/>
  <c r="AE1287" i="30"/>
  <c r="AD489" i="30"/>
  <c r="AF489" i="30"/>
  <c r="AD966" i="30"/>
  <c r="AE1158" i="30"/>
  <c r="AF1201" i="30"/>
  <c r="AD1282" i="30"/>
  <c r="AA1282" i="30" s="1"/>
  <c r="AA943" i="30"/>
  <c r="D945" i="30"/>
  <c r="AF1169" i="30"/>
  <c r="AB967" i="30"/>
  <c r="AD967" i="30" s="1"/>
  <c r="D1219" i="30"/>
  <c r="AF1219" i="30"/>
  <c r="AE1135" i="30"/>
  <c r="AA1176" i="30"/>
  <c r="D127" i="30"/>
  <c r="AF127" i="30"/>
  <c r="AF1225" i="30"/>
  <c r="AF1325" i="30"/>
  <c r="AD936" i="30"/>
  <c r="AD1009" i="30"/>
  <c r="AF1009" i="30"/>
  <c r="AA1007" i="30"/>
  <c r="D1170" i="30"/>
  <c r="AE1211" i="30"/>
  <c r="AD1324" i="30"/>
  <c r="AA1324" i="30" s="1"/>
  <c r="AJ965" i="30"/>
  <c r="AK965" i="30" s="1"/>
  <c r="AD945" i="30"/>
  <c r="AA936" i="30"/>
  <c r="AD973" i="30"/>
  <c r="D79" i="30"/>
  <c r="AL965" i="30"/>
  <c r="AR965" i="30"/>
  <c r="AD1158" i="30"/>
  <c r="AF943" i="30"/>
  <c r="AN967" i="30"/>
  <c r="AA1135" i="30"/>
  <c r="D1257" i="30"/>
  <c r="AE1176" i="30"/>
  <c r="E555" i="30"/>
  <c r="AD1199" i="30"/>
  <c r="AE1209" i="30"/>
  <c r="H784" i="30"/>
  <c r="AP967" i="30"/>
  <c r="AJ967" i="30"/>
  <c r="AK967" i="30" s="1"/>
  <c r="AF1281" i="30"/>
  <c r="AM967" i="30"/>
  <c r="AL967" i="30"/>
  <c r="D1141" i="30"/>
  <c r="AE1283" i="30"/>
  <c r="AD1323" i="30"/>
  <c r="AA1323" i="30" s="1"/>
  <c r="D960" i="30"/>
  <c r="D1019" i="30"/>
  <c r="AE1257" i="30"/>
  <c r="D979" i="30"/>
  <c r="AD1295" i="30"/>
  <c r="AA1295" i="30" s="1"/>
  <c r="AF1319" i="30"/>
  <c r="AD1319" i="30"/>
  <c r="AA1319" i="30" s="1"/>
  <c r="AE1141" i="30"/>
  <c r="AD1197" i="30"/>
  <c r="AA1146" i="30"/>
  <c r="AD1201" i="30"/>
  <c r="AF1283" i="30"/>
  <c r="AA960" i="30"/>
  <c r="AF1257" i="30"/>
  <c r="AA979" i="30"/>
  <c r="D1295" i="30"/>
  <c r="AE1291" i="30"/>
  <c r="D1147" i="30"/>
  <c r="D1191" i="30"/>
  <c r="AA1141" i="30"/>
  <c r="D1232" i="30"/>
  <c r="D1197" i="30"/>
  <c r="AF1146" i="30"/>
  <c r="D1201" i="30"/>
  <c r="AF990" i="30"/>
  <c r="AD1153" i="30"/>
  <c r="AD1003" i="30"/>
  <c r="AF1003" i="30"/>
  <c r="AE1223" i="30"/>
  <c r="D1146" i="30"/>
  <c r="D1199" i="30"/>
  <c r="AD1209" i="30"/>
  <c r="AF1209" i="30"/>
  <c r="D1282" i="30"/>
  <c r="D1323" i="30"/>
  <c r="AA1019" i="30"/>
  <c r="AE1331" i="30"/>
  <c r="AD990" i="30"/>
  <c r="AD987" i="30"/>
  <c r="AE1147" i="30"/>
  <c r="AA1173" i="30"/>
  <c r="AA1191" i="30"/>
  <c r="AA1232" i="30"/>
  <c r="AE11" i="30"/>
  <c r="E784" i="30"/>
  <c r="D990" i="30"/>
  <c r="D987" i="30"/>
  <c r="AD1291" i="30"/>
  <c r="AA1291" i="30" s="1"/>
  <c r="AF1153" i="30"/>
  <c r="AF1147" i="30"/>
  <c r="AD1147" i="30"/>
  <c r="AA973" i="30"/>
  <c r="AF1173" i="30"/>
  <c r="AE1173" i="30"/>
  <c r="AE1191" i="30"/>
  <c r="AE1232" i="30"/>
  <c r="D1003" i="30"/>
  <c r="AF1223" i="30"/>
  <c r="AE1146" i="30"/>
  <c r="AA1199" i="30"/>
  <c r="D1209" i="30"/>
  <c r="AE1282" i="30"/>
  <c r="AE1323" i="30"/>
  <c r="AE1019" i="30"/>
  <c r="AF1331" i="30"/>
  <c r="AF1200" i="30"/>
  <c r="AD1200" i="30"/>
  <c r="AE1200" i="30"/>
  <c r="AA1200" i="30"/>
  <c r="D1200" i="30"/>
  <c r="AA935" i="30"/>
  <c r="AE935" i="30"/>
  <c r="AF935" i="30"/>
  <c r="AA11" i="30"/>
  <c r="AD11" i="30"/>
  <c r="AF1291" i="30"/>
  <c r="AE1153" i="30"/>
  <c r="D973" i="30"/>
  <c r="AF973" i="30"/>
  <c r="AD1191" i="30"/>
  <c r="AD1232" i="30"/>
  <c r="F784" i="30"/>
  <c r="AD1019" i="30"/>
  <c r="AF1329" i="30"/>
  <c r="D1320" i="30"/>
  <c r="AD1320" i="30"/>
  <c r="AA1320" i="30" s="1"/>
  <c r="AF1320" i="30"/>
  <c r="AE1320" i="30"/>
  <c r="Z545" i="30"/>
  <c r="AB545" i="30"/>
  <c r="AP545" i="30"/>
  <c r="AL545" i="30"/>
  <c r="AO545" i="30"/>
  <c r="AN545" i="30"/>
  <c r="AJ545" i="30"/>
  <c r="AK545" i="30" s="1"/>
  <c r="AG545" i="30"/>
  <c r="AH545" i="30" s="1"/>
  <c r="AI545" i="30" s="1"/>
  <c r="AJ542" i="30"/>
  <c r="AK542" i="30" s="1"/>
  <c r="AP542" i="30"/>
  <c r="AM542" i="30"/>
  <c r="AO542" i="30"/>
  <c r="AB542" i="30"/>
  <c r="AL542" i="30"/>
  <c r="AR542" i="30"/>
  <c r="Z542" i="30"/>
  <c r="AN542" i="30"/>
  <c r="AG542" i="30"/>
  <c r="AH542" i="30" s="1"/>
  <c r="AI542" i="30" s="1"/>
  <c r="AT542" i="30" s="1"/>
  <c r="D543" i="30"/>
  <c r="AI543" i="30"/>
  <c r="AT543" i="30" s="1"/>
  <c r="AD1329" i="30"/>
  <c r="AA1329" i="30" s="1"/>
  <c r="AE1007" i="30"/>
  <c r="AA1197" i="30"/>
  <c r="AF79" i="30"/>
  <c r="AD1223" i="30"/>
  <c r="AA1201" i="30"/>
  <c r="AD1281" i="30"/>
  <c r="AA1281" i="30" s="1"/>
  <c r="E782" i="30"/>
  <c r="AD1007" i="30"/>
  <c r="D1329" i="30"/>
  <c r="D1196" i="30"/>
  <c r="AF1196" i="30"/>
  <c r="AA1196" i="30"/>
  <c r="AD1196" i="30"/>
  <c r="AE1196" i="30"/>
  <c r="D974" i="30"/>
  <c r="AA974" i="30"/>
  <c r="AF974" i="30"/>
  <c r="AE974" i="30"/>
  <c r="AD974" i="30"/>
  <c r="AA1204" i="30"/>
  <c r="D1204" i="30"/>
  <c r="AF1204" i="30"/>
  <c r="AE1204" i="30"/>
  <c r="AD1204" i="30"/>
  <c r="AF1198" i="30"/>
  <c r="AF543" i="30"/>
  <c r="D1235" i="30"/>
  <c r="AA1235" i="30"/>
  <c r="AD1235" i="30"/>
  <c r="AE1235" i="30"/>
  <c r="AF1235" i="30"/>
  <c r="AA978" i="30"/>
  <c r="D978" i="30"/>
  <c r="AD978" i="30"/>
  <c r="AE978" i="30"/>
  <c r="AF978" i="30"/>
  <c r="D1198" i="30"/>
  <c r="AA543" i="30"/>
  <c r="AD543" i="30"/>
  <c r="F782" i="30"/>
  <c r="D1202" i="30"/>
  <c r="AF1202" i="30"/>
  <c r="AA1202" i="30"/>
  <c r="AD1202" i="30"/>
  <c r="AE1202" i="30"/>
  <c r="S86" i="30"/>
  <c r="E86" i="30" s="1"/>
  <c r="AD948" i="30"/>
  <c r="D948" i="30"/>
  <c r="AE948" i="30"/>
  <c r="AA948" i="30"/>
  <c r="AF948" i="30"/>
  <c r="AD988" i="30"/>
  <c r="AE988" i="30"/>
  <c r="AA988" i="30"/>
  <c r="D988" i="30"/>
  <c r="AF988" i="30"/>
  <c r="AD1321" i="30"/>
  <c r="AA1321" i="30" s="1"/>
  <c r="AF1321" i="30"/>
  <c r="AE1321" i="30"/>
  <c r="D1321" i="30"/>
  <c r="AE1315" i="30"/>
  <c r="D1315" i="30"/>
  <c r="AF1315" i="30"/>
  <c r="AD1315" i="30"/>
  <c r="AA1315" i="30" s="1"/>
  <c r="AD1159" i="30"/>
  <c r="AA1159" i="30"/>
  <c r="D1159" i="30"/>
  <c r="AF1159" i="30"/>
  <c r="AE1159" i="30"/>
  <c r="AF78" i="30"/>
  <c r="AE78" i="30"/>
  <c r="D78" i="30"/>
  <c r="AA78" i="30"/>
  <c r="AD78" i="30"/>
  <c r="AD1000" i="30"/>
  <c r="AA1000" i="30"/>
  <c r="D1000" i="30"/>
  <c r="AE1000" i="30"/>
  <c r="AF1000" i="30"/>
  <c r="AE1134" i="30"/>
  <c r="AA1134" i="30"/>
  <c r="D1134" i="30"/>
  <c r="AD1134" i="30"/>
  <c r="AF1134" i="30"/>
  <c r="AD1151" i="30"/>
  <c r="AA1151" i="30"/>
  <c r="D1151" i="30"/>
  <c r="AF1151" i="30"/>
  <c r="AE1151" i="30"/>
  <c r="D1177" i="30"/>
  <c r="AE1177" i="30"/>
  <c r="AD1177" i="30"/>
  <c r="AA1177" i="30"/>
  <c r="AF1177" i="30"/>
  <c r="AE1260" i="30"/>
  <c r="D1260" i="30"/>
  <c r="AD1260" i="30"/>
  <c r="AA1260" i="30" s="1"/>
  <c r="AF1260" i="30"/>
  <c r="F783" i="30"/>
  <c r="H783" i="30"/>
  <c r="E783" i="30"/>
  <c r="AD1165" i="30"/>
  <c r="AE1165" i="30"/>
  <c r="D1165" i="30"/>
  <c r="AF1165" i="30"/>
  <c r="AA1165" i="30"/>
  <c r="AE1316" i="30"/>
  <c r="AD1316" i="30"/>
  <c r="AA1316" i="30" s="1"/>
  <c r="AF1316" i="30"/>
  <c r="D1316" i="30"/>
  <c r="AD998" i="30"/>
  <c r="AA998" i="30"/>
  <c r="D998" i="30"/>
  <c r="AE998" i="30"/>
  <c r="AF998" i="30"/>
  <c r="AD1006" i="30"/>
  <c r="AA1006" i="30"/>
  <c r="D1006" i="30"/>
  <c r="AE1006" i="30"/>
  <c r="AF1006" i="30"/>
  <c r="AD1149" i="30"/>
  <c r="AE1149" i="30"/>
  <c r="D1149" i="30"/>
  <c r="AF1149" i="30"/>
  <c r="AA1149" i="30"/>
  <c r="H782" i="30"/>
  <c r="AE977" i="30"/>
  <c r="AA977" i="30"/>
  <c r="D977" i="30"/>
  <c r="AD977" i="30"/>
  <c r="AF977" i="30"/>
  <c r="AD1018" i="30"/>
  <c r="AE1018" i="30"/>
  <c r="AA1018" i="30"/>
  <c r="D1018" i="30"/>
  <c r="AF1018" i="30"/>
  <c r="AD1004" i="30"/>
  <c r="AA1004" i="30"/>
  <c r="D1004" i="30"/>
  <c r="AE1004" i="30"/>
  <c r="AF1004" i="30"/>
  <c r="AD962" i="30"/>
  <c r="AE962" i="30"/>
  <c r="D962" i="30"/>
  <c r="AF962" i="30"/>
  <c r="AA962" i="30"/>
  <c r="AD1167" i="30"/>
  <c r="AA1167" i="30"/>
  <c r="D1167" i="30"/>
  <c r="AF1167" i="30"/>
  <c r="AE1167" i="30"/>
  <c r="AE1109" i="30"/>
  <c r="AA1109" i="30"/>
  <c r="AD1109" i="30"/>
  <c r="D1109" i="30"/>
  <c r="AF1109" i="30"/>
  <c r="AD1010" i="30"/>
  <c r="AA1010" i="30"/>
  <c r="D1010" i="30"/>
  <c r="AF1010" i="30"/>
  <c r="AE1010" i="30"/>
  <c r="AF866" i="30"/>
  <c r="AE866" i="30"/>
  <c r="AA866" i="30"/>
  <c r="AD866" i="30"/>
  <c r="D866" i="30"/>
  <c r="AD1012" i="30"/>
  <c r="AA1012" i="30"/>
  <c r="D1012" i="30"/>
  <c r="AF1012" i="30"/>
  <c r="AE1012" i="30"/>
  <c r="AD1311" i="30"/>
  <c r="AA1311" i="30" s="1"/>
  <c r="AE1311" i="30"/>
  <c r="D1311" i="30"/>
  <c r="AF1311" i="30"/>
  <c r="AE1132" i="30"/>
  <c r="AA1132" i="30"/>
  <c r="D1132" i="30"/>
  <c r="AD1132" i="30"/>
  <c r="AF1132" i="30"/>
  <c r="AE1136" i="30"/>
  <c r="AA1136" i="30"/>
  <c r="D1136" i="30"/>
  <c r="AD1136" i="30"/>
  <c r="AF1136" i="30"/>
  <c r="AE939" i="30"/>
  <c r="AA939" i="30"/>
  <c r="D939" i="30"/>
  <c r="AD939" i="30"/>
  <c r="AF939" i="30"/>
  <c r="AD958" i="30"/>
  <c r="AA958" i="30"/>
  <c r="D958" i="30"/>
  <c r="AE958" i="30"/>
  <c r="AF958" i="30"/>
  <c r="AD1002" i="30"/>
  <c r="AA1002" i="30"/>
  <c r="D1002" i="30"/>
  <c r="AE1002" i="30"/>
  <c r="AF1002" i="30"/>
  <c r="AE1142" i="30"/>
  <c r="AA1142" i="30"/>
  <c r="D1142" i="30"/>
  <c r="AD1142" i="30"/>
  <c r="AF1142" i="30"/>
  <c r="AO1107" i="30"/>
  <c r="AG1107" i="30"/>
  <c r="AN1107" i="30"/>
  <c r="AJ1107" i="30"/>
  <c r="AK1107" i="30" s="1"/>
  <c r="AB1107" i="30"/>
  <c r="AP1107" i="30"/>
  <c r="Z1107" i="30"/>
  <c r="AM1107" i="30"/>
  <c r="AL1107" i="30"/>
  <c r="AR1107" i="30"/>
  <c r="AO1115" i="30"/>
  <c r="AG1115" i="30"/>
  <c r="AN1115" i="30"/>
  <c r="AJ1115" i="30"/>
  <c r="AK1115" i="30" s="1"/>
  <c r="AB1115" i="30"/>
  <c r="AP1115" i="30"/>
  <c r="Z1115" i="30"/>
  <c r="AM1115" i="30"/>
  <c r="AL1115" i="30"/>
  <c r="AR1115" i="30"/>
  <c r="AE1300" i="30"/>
  <c r="D1300" i="30"/>
  <c r="AD1300" i="30"/>
  <c r="AA1300" i="30" s="1"/>
  <c r="AF1300" i="30"/>
  <c r="AF856" i="30"/>
  <c r="AE856" i="30"/>
  <c r="AA856" i="30"/>
  <c r="AD856" i="30"/>
  <c r="D856" i="30"/>
  <c r="AE964" i="30"/>
  <c r="AA964" i="30"/>
  <c r="AD964" i="30"/>
  <c r="D964" i="30"/>
  <c r="AF964" i="30"/>
  <c r="AD1020" i="30"/>
  <c r="AA1020" i="30"/>
  <c r="D1020" i="30"/>
  <c r="AF1020" i="30"/>
  <c r="AE1020" i="30"/>
  <c r="AF865" i="30"/>
  <c r="AE865" i="30"/>
  <c r="AA865" i="30"/>
  <c r="AD865" i="30"/>
  <c r="D865" i="30"/>
  <c r="AE1130" i="30"/>
  <c r="AA1130" i="30"/>
  <c r="D1130" i="30"/>
  <c r="AD1130" i="30"/>
  <c r="AF1130" i="30"/>
  <c r="AD1008" i="30"/>
  <c r="AA1008" i="30"/>
  <c r="D1008" i="30"/>
  <c r="AF1008" i="30"/>
  <c r="AE1008" i="30"/>
  <c r="AD1234" i="30"/>
  <c r="AE1234" i="30"/>
  <c r="D1234" i="30"/>
  <c r="AF1234" i="30"/>
  <c r="AA1234" i="30"/>
  <c r="AE1284" i="30"/>
  <c r="D1284" i="30"/>
  <c r="AD1284" i="30"/>
  <c r="AA1284" i="30" s="1"/>
  <c r="AF1284" i="30"/>
  <c r="AE855" i="30"/>
  <c r="AA855" i="30"/>
  <c r="AD855" i="30"/>
  <c r="D855" i="30"/>
  <c r="AF855" i="30"/>
  <c r="AD863" i="30"/>
  <c r="D863" i="30"/>
  <c r="AF863" i="30"/>
  <c r="AA863" i="30"/>
  <c r="AE863" i="30"/>
  <c r="AE1292" i="30"/>
  <c r="D1292" i="30"/>
  <c r="AD1292" i="30"/>
  <c r="AA1292" i="30" s="1"/>
  <c r="AF1292" i="30"/>
  <c r="S85" i="30"/>
  <c r="H85" i="30" s="1"/>
  <c r="AF1114" i="30"/>
  <c r="AE1114" i="30"/>
  <c r="AA1114" i="30"/>
  <c r="D1114" i="30"/>
  <c r="AD1114" i="30"/>
  <c r="AD970" i="30"/>
  <c r="AE970" i="30"/>
  <c r="D970" i="30"/>
  <c r="AF970" i="30"/>
  <c r="AA970" i="30"/>
  <c r="AO1111" i="30"/>
  <c r="AG1111" i="30"/>
  <c r="AN1111" i="30"/>
  <c r="AJ1111" i="30"/>
  <c r="AK1111" i="30" s="1"/>
  <c r="AB1111" i="30"/>
  <c r="AP1111" i="30"/>
  <c r="Z1111" i="30"/>
  <c r="AM1111" i="30"/>
  <c r="AL1111" i="30"/>
  <c r="AR1111" i="30"/>
  <c r="AE1231" i="30"/>
  <c r="AA1231" i="30"/>
  <c r="D1231" i="30"/>
  <c r="AD1231" i="30"/>
  <c r="AF1231" i="30"/>
  <c r="AD949" i="30"/>
  <c r="AA949" i="30"/>
  <c r="D949" i="30"/>
  <c r="AF949" i="30"/>
  <c r="AE949" i="30"/>
  <c r="AD1317" i="30"/>
  <c r="AA1317" i="30" s="1"/>
  <c r="AE1317" i="30"/>
  <c r="D1317" i="30"/>
  <c r="AF1317" i="30"/>
  <c r="AE1140" i="30"/>
  <c r="AA1140" i="30"/>
  <c r="D1140" i="30"/>
  <c r="AD1140" i="30"/>
  <c r="AF1140" i="30"/>
  <c r="AE1144" i="30"/>
  <c r="AA1144" i="30"/>
  <c r="D1144" i="30"/>
  <c r="AD1144" i="30"/>
  <c r="AF1144" i="30"/>
  <c r="AF1110" i="30"/>
  <c r="AE1110" i="30"/>
  <c r="AA1110" i="30"/>
  <c r="D1110" i="30"/>
  <c r="AD1110" i="30"/>
  <c r="AE941" i="30"/>
  <c r="AA941" i="30"/>
  <c r="D941" i="30"/>
  <c r="AD941" i="30"/>
  <c r="AF941" i="30"/>
  <c r="AE864" i="30"/>
  <c r="AA864" i="30"/>
  <c r="AD864" i="30"/>
  <c r="D864" i="30"/>
  <c r="AF864" i="30"/>
  <c r="AF947" i="30"/>
  <c r="AE947" i="30"/>
  <c r="D947" i="30"/>
  <c r="AD947" i="30"/>
  <c r="AA947" i="30"/>
  <c r="AD1157" i="30"/>
  <c r="AE1157" i="30"/>
  <c r="D1157" i="30"/>
  <c r="AF1157" i="30"/>
  <c r="AA1157" i="30"/>
  <c r="AE1138" i="30"/>
  <c r="AA1138" i="30"/>
  <c r="D1138" i="30"/>
  <c r="AD1138" i="30"/>
  <c r="AF1138" i="30"/>
  <c r="AE1183" i="30"/>
  <c r="AA1183" i="30"/>
  <c r="AD1183" i="30"/>
  <c r="AF1183" i="30"/>
  <c r="D1183" i="30"/>
  <c r="AH1111" i="30" l="1"/>
  <c r="AI1111" i="30" s="1"/>
  <c r="AT1111" i="30" s="1"/>
  <c r="AQ1111" i="30"/>
  <c r="AH1107" i="30"/>
  <c r="AI1107" i="30" s="1"/>
  <c r="AT1107" i="30" s="1"/>
  <c r="AQ1107" i="30"/>
  <c r="AH1113" i="30"/>
  <c r="AI1113" i="30" s="1"/>
  <c r="AT1113" i="30" s="1"/>
  <c r="AQ1113" i="30"/>
  <c r="AH1115" i="30"/>
  <c r="AI1115" i="30" s="1"/>
  <c r="AT1115" i="30" s="1"/>
  <c r="AQ1115" i="30"/>
  <c r="AE967" i="30"/>
  <c r="AD965" i="30"/>
  <c r="D967" i="30"/>
  <c r="D965" i="30"/>
  <c r="AA967" i="30"/>
  <c r="AF965" i="30"/>
  <c r="AF967" i="30"/>
  <c r="AA965" i="30"/>
  <c r="AA858" i="30"/>
  <c r="D1113" i="30"/>
  <c r="AF858" i="30"/>
  <c r="AD1113" i="30"/>
  <c r="D858" i="30"/>
  <c r="AA1113" i="30"/>
  <c r="AE858" i="30"/>
  <c r="AF1113" i="30"/>
  <c r="H86" i="30"/>
  <c r="F86" i="30"/>
  <c r="AT545" i="30"/>
  <c r="AF545" i="30"/>
  <c r="AD545" i="30"/>
  <c r="AE545" i="30"/>
  <c r="AA545" i="30"/>
  <c r="D545" i="30"/>
  <c r="AE542" i="30"/>
  <c r="AA542" i="30"/>
  <c r="AF542" i="30"/>
  <c r="D542" i="30"/>
  <c r="AD542" i="30"/>
  <c r="E85" i="30"/>
  <c r="F85" i="30"/>
  <c r="AF1115" i="30"/>
  <c r="D1115" i="30"/>
  <c r="AE1115" i="30"/>
  <c r="AD1115" i="30"/>
  <c r="AA1115" i="30"/>
  <c r="AF1111" i="30"/>
  <c r="D1111" i="30"/>
  <c r="AE1111" i="30"/>
  <c r="AD1111" i="30"/>
  <c r="AA1111" i="30"/>
  <c r="AF1107" i="30"/>
  <c r="D1107" i="30"/>
  <c r="AE1107" i="30"/>
  <c r="AD1107" i="30"/>
  <c r="AA1107" i="30"/>
  <c r="X1346" i="30" l="1"/>
  <c r="X392" i="30"/>
  <c r="X393" i="30"/>
  <c r="E393" i="30" l="1"/>
  <c r="G393" i="30" s="1"/>
  <c r="Y393" i="30" s="1"/>
  <c r="AC393" i="30" s="1"/>
  <c r="AQ393" i="30" s="1"/>
  <c r="H393" i="30"/>
  <c r="E392" i="30"/>
  <c r="H392" i="30"/>
  <c r="H1346" i="30"/>
  <c r="E1346" i="30"/>
  <c r="E324" i="30"/>
  <c r="G324" i="30" s="1"/>
  <c r="Y324" i="30" s="1"/>
  <c r="AC324" i="30" s="1"/>
  <c r="AQ324" i="30" s="1"/>
  <c r="H324" i="30"/>
  <c r="AB324" i="30" l="1"/>
  <c r="AG324" i="30"/>
  <c r="AH324" i="30" s="1"/>
  <c r="AI324" i="30" s="1"/>
  <c r="AL324" i="30"/>
  <c r="AM324" i="30"/>
  <c r="AN324" i="30"/>
  <c r="AP324" i="30"/>
  <c r="Z324" i="30"/>
  <c r="AJ324" i="30"/>
  <c r="AK324" i="30" s="1"/>
  <c r="AO324" i="30"/>
  <c r="AR324" i="30"/>
  <c r="AB393" i="30"/>
  <c r="AJ393" i="30"/>
  <c r="AK393" i="30" s="1"/>
  <c r="AG393" i="30"/>
  <c r="AH393" i="30" s="1"/>
  <c r="AI393" i="30" s="1"/>
  <c r="AP393" i="30"/>
  <c r="AL393" i="30"/>
  <c r="Z393" i="30"/>
  <c r="AM393" i="30"/>
  <c r="AN393" i="30"/>
  <c r="AR393" i="30"/>
  <c r="AO393" i="30"/>
  <c r="AE324" i="30" l="1"/>
  <c r="AA324" i="30"/>
  <c r="AF324" i="30"/>
  <c r="D324" i="30"/>
  <c r="AD324" i="30"/>
  <c r="AF393" i="30"/>
  <c r="D393" i="30"/>
  <c r="AE393" i="30"/>
  <c r="AD393" i="30"/>
  <c r="AA393" i="30"/>
  <c r="X1253" i="30" l="1"/>
  <c r="E1253" i="30" l="1"/>
  <c r="G1253" i="30" s="1"/>
  <c r="Y1253" i="30" s="1"/>
  <c r="AC1253" i="30" s="1"/>
  <c r="F1253" i="30"/>
  <c r="AL1253" i="30" l="1"/>
  <c r="AR1253" i="30"/>
  <c r="AM1253" i="30"/>
  <c r="AB1253" i="30"/>
  <c r="AG1253" i="30"/>
  <c r="AJ1253" i="30"/>
  <c r="AK1253" i="30" s="1"/>
  <c r="Z1253" i="30"/>
  <c r="AH1253" i="30" l="1"/>
  <c r="AI1253" i="30" s="1"/>
  <c r="AT1253" i="30" s="1"/>
  <c r="AQ1253" i="30"/>
  <c r="AE1253" i="30"/>
  <c r="AD1253" i="30"/>
  <c r="AA1253" i="30"/>
  <c r="AF1253" i="30"/>
  <c r="D1253" i="30"/>
  <c r="H1496" i="30" l="1"/>
  <c r="E1496" i="30"/>
  <c r="G1496" i="30" s="1"/>
  <c r="Y1496" i="30" s="1"/>
  <c r="AC1496" i="30" s="1"/>
  <c r="AQ1496" i="30" l="1"/>
  <c r="AN1496" i="30"/>
  <c r="AB1496" i="30"/>
  <c r="AJ1496" i="30"/>
  <c r="AK1496" i="30" s="1"/>
  <c r="AR1496" i="30"/>
  <c r="AP1496" i="30"/>
  <c r="AO1496" i="30"/>
  <c r="Z1496" i="30"/>
  <c r="AL1496" i="30"/>
  <c r="AM1496" i="30"/>
  <c r="AG1496" i="30"/>
  <c r="AH1496" i="30" s="1"/>
  <c r="AI1496" i="30" s="1"/>
  <c r="D1496" i="30" l="1"/>
  <c r="AA1496" i="30"/>
  <c r="AD1496" i="30"/>
  <c r="AE1496" i="30"/>
  <c r="AF1496" i="30"/>
  <c r="X42" i="30"/>
  <c r="X51" i="30"/>
  <c r="X48" i="30"/>
  <c r="X50" i="30"/>
  <c r="X47" i="30"/>
  <c r="X49" i="30"/>
  <c r="X46" i="30"/>
  <c r="H42" i="30" l="1"/>
  <c r="F42" i="30"/>
  <c r="E42" i="30"/>
  <c r="X1094" i="30"/>
  <c r="X1093" i="30"/>
  <c r="X1092" i="30"/>
  <c r="X1086" i="30"/>
  <c r="X1087" i="30"/>
  <c r="H1087" i="30" l="1"/>
  <c r="E1087" i="30"/>
  <c r="Y1087" i="30" s="1"/>
  <c r="AC1087" i="30" s="1"/>
  <c r="F1087" i="30"/>
  <c r="E1086" i="30"/>
  <c r="F1086" i="30"/>
  <c r="H1086" i="30"/>
  <c r="E1092" i="30"/>
  <c r="F1092" i="30"/>
  <c r="H1092" i="30"/>
  <c r="E1093" i="30"/>
  <c r="H1093" i="30"/>
  <c r="F1093" i="30"/>
  <c r="E1094" i="30"/>
  <c r="F1094" i="30"/>
  <c r="H1094" i="30"/>
  <c r="X1101" i="30"/>
  <c r="E1101" i="30" l="1"/>
  <c r="F1101" i="30"/>
  <c r="H1101" i="30"/>
  <c r="AM1087" i="30"/>
  <c r="AJ1087" i="30"/>
  <c r="AK1087" i="30" s="1"/>
  <c r="AB1087" i="30"/>
  <c r="AP1087" i="30"/>
  <c r="AG1087" i="30"/>
  <c r="AH1087" i="30" s="1"/>
  <c r="AI1087" i="30" s="1"/>
  <c r="AQ1087" i="30"/>
  <c r="AN1087" i="30"/>
  <c r="AL1087" i="30"/>
  <c r="AR1087" i="30"/>
  <c r="AO1087" i="30"/>
  <c r="Z1087" i="30"/>
  <c r="AE1087" i="30" l="1"/>
  <c r="AA1087" i="30"/>
  <c r="D1087" i="30"/>
  <c r="AF1087" i="30"/>
  <c r="AD1087" i="30"/>
  <c r="X40" i="30" l="1"/>
  <c r="F40" i="30" l="1"/>
  <c r="E40" i="30"/>
  <c r="H40" i="30"/>
  <c r="X1085" i="30" l="1"/>
  <c r="X1084" i="30"/>
  <c r="X1091" i="30"/>
  <c r="X1090" i="30"/>
  <c r="X1089" i="30"/>
  <c r="X1088" i="30"/>
  <c r="H1089" i="30" l="1"/>
  <c r="F1089" i="30"/>
  <c r="E1089" i="30"/>
  <c r="Y1089" i="30" s="1"/>
  <c r="AC1089" i="30" s="1"/>
  <c r="E1090" i="30"/>
  <c r="Y1090" i="30" s="1"/>
  <c r="AC1090" i="30" s="1"/>
  <c r="F1090" i="30"/>
  <c r="H1090" i="30"/>
  <c r="H1084" i="30"/>
  <c r="F1084" i="30"/>
  <c r="E1084" i="30"/>
  <c r="G1084" i="30" s="1"/>
  <c r="Y1084" i="30" s="1"/>
  <c r="AC1084" i="30" s="1"/>
  <c r="H1085" i="30"/>
  <c r="F1085" i="30"/>
  <c r="E1085" i="30"/>
  <c r="G1085" i="30" s="1"/>
  <c r="Y1085" i="30" s="1"/>
  <c r="AC1085" i="30" s="1"/>
  <c r="H1091" i="30"/>
  <c r="F1091" i="30"/>
  <c r="E1091" i="30"/>
  <c r="Y1091" i="30" s="1"/>
  <c r="AC1091" i="30" s="1"/>
  <c r="F1088" i="30"/>
  <c r="E1088" i="30"/>
  <c r="Y1088" i="30" s="1"/>
  <c r="AC1088" i="30" s="1"/>
  <c r="H1088" i="30"/>
  <c r="AP1091" i="30" l="1"/>
  <c r="AL1091" i="30"/>
  <c r="AO1091" i="30"/>
  <c r="AR1091" i="30"/>
  <c r="Z1091" i="30"/>
  <c r="AG1091" i="30"/>
  <c r="AH1091" i="30" s="1"/>
  <c r="AI1091" i="30" s="1"/>
  <c r="AJ1091" i="30"/>
  <c r="AK1091" i="30" s="1"/>
  <c r="AN1091" i="30"/>
  <c r="AM1091" i="30"/>
  <c r="AQ1091" i="30"/>
  <c r="AB1091" i="30"/>
  <c r="AQ1085" i="30"/>
  <c r="AB1085" i="30"/>
  <c r="AP1085" i="30"/>
  <c r="Z1085" i="30"/>
  <c r="AJ1085" i="30"/>
  <c r="AK1085" i="30" s="1"/>
  <c r="AO1085" i="30"/>
  <c r="AM1085" i="30"/>
  <c r="AN1085" i="30"/>
  <c r="AL1085" i="30"/>
  <c r="AG1085" i="30"/>
  <c r="AH1085" i="30" s="1"/>
  <c r="AI1085" i="30" s="1"/>
  <c r="AR1085" i="30"/>
  <c r="AJ1090" i="30"/>
  <c r="AK1090" i="30" s="1"/>
  <c r="AL1090" i="30"/>
  <c r="AO1090" i="30"/>
  <c r="AR1090" i="30"/>
  <c r="AN1090" i="30"/>
  <c r="AG1090" i="30"/>
  <c r="AH1090" i="30" s="1"/>
  <c r="AI1090" i="30" s="1"/>
  <c r="Z1090" i="30"/>
  <c r="AM1090" i="30"/>
  <c r="AP1090" i="30"/>
  <c r="AB1090" i="30"/>
  <c r="AQ1090" i="30"/>
  <c r="AJ1089" i="30"/>
  <c r="AK1089" i="30" s="1"/>
  <c r="AG1089" i="30"/>
  <c r="AH1089" i="30" s="1"/>
  <c r="AI1089" i="30" s="1"/>
  <c r="AL1089" i="30"/>
  <c r="AP1089" i="30"/>
  <c r="AR1089" i="30"/>
  <c r="AM1089" i="30"/>
  <c r="Z1089" i="30"/>
  <c r="AO1089" i="30"/>
  <c r="AN1089" i="30"/>
  <c r="AB1089" i="30"/>
  <c r="AQ1089" i="30"/>
  <c r="Z1088" i="30"/>
  <c r="AG1088" i="30"/>
  <c r="AH1088" i="30" s="1"/>
  <c r="AI1088" i="30" s="1"/>
  <c r="AB1088" i="30"/>
  <c r="AN1088" i="30"/>
  <c r="AO1088" i="30"/>
  <c r="AL1088" i="30"/>
  <c r="AJ1088" i="30"/>
  <c r="AK1088" i="30" s="1"/>
  <c r="AQ1088" i="30"/>
  <c r="AR1088" i="30"/>
  <c r="AM1088" i="30"/>
  <c r="AP1088" i="30"/>
  <c r="AQ1084" i="30"/>
  <c r="AR1084" i="30"/>
  <c r="AJ1084" i="30"/>
  <c r="AK1084" i="30" s="1"/>
  <c r="AN1084" i="30"/>
  <c r="AG1084" i="30"/>
  <c r="AH1084" i="30" s="1"/>
  <c r="AI1084" i="30" s="1"/>
  <c r="AM1084" i="30"/>
  <c r="AO1084" i="30"/>
  <c r="AP1084" i="30"/>
  <c r="AL1084" i="30"/>
  <c r="AB1084" i="30"/>
  <c r="Z1084" i="30"/>
  <c r="AF1088" i="30" l="1"/>
  <c r="AD1088" i="30"/>
  <c r="D1088" i="30"/>
  <c r="AE1088" i="30"/>
  <c r="AA1088" i="30"/>
  <c r="AD1084" i="30"/>
  <c r="D1084" i="30"/>
  <c r="AE1084" i="30"/>
  <c r="AA1084" i="30"/>
  <c r="AF1084" i="30"/>
  <c r="AA1085" i="30"/>
  <c r="AF1085" i="30"/>
  <c r="AD1085" i="30"/>
  <c r="D1085" i="30"/>
  <c r="AE1085" i="30"/>
  <c r="AD1089" i="30"/>
  <c r="D1089" i="30"/>
  <c r="AA1089" i="30"/>
  <c r="AF1089" i="30"/>
  <c r="AE1089" i="30"/>
  <c r="AF1091" i="30"/>
  <c r="AD1091" i="30"/>
  <c r="D1091" i="30"/>
  <c r="AA1091" i="30"/>
  <c r="AE1091" i="30"/>
  <c r="AD1090" i="30"/>
  <c r="AE1090" i="30"/>
  <c r="D1090" i="30"/>
  <c r="AA1090" i="30"/>
  <c r="AF1090" i="30"/>
  <c r="X37" i="30"/>
  <c r="E37" i="30" l="1"/>
  <c r="F37" i="30"/>
  <c r="H37" i="30"/>
  <c r="X35" i="30" l="1"/>
  <c r="X38" i="30"/>
  <c r="X34" i="30"/>
  <c r="X36" i="30"/>
  <c r="X39" i="30"/>
  <c r="X29" i="30"/>
  <c r="X277" i="30" l="1"/>
  <c r="E277" i="30" s="1"/>
  <c r="X295" i="30"/>
  <c r="E295" i="30" s="1"/>
  <c r="X278" i="30"/>
  <c r="E278" i="30" s="1"/>
  <c r="X296" i="30"/>
  <c r="E296" i="30" s="1"/>
  <c r="E36" i="30"/>
  <c r="F36" i="30"/>
  <c r="H36" i="30"/>
  <c r="H38" i="30"/>
  <c r="F38" i="30"/>
  <c r="E38" i="30"/>
  <c r="E29" i="30"/>
  <c r="F29" i="30"/>
  <c r="H29" i="30"/>
  <c r="X32" i="30"/>
  <c r="X41" i="30"/>
  <c r="E39" i="30"/>
  <c r="H39" i="30"/>
  <c r="F39" i="30"/>
  <c r="X33" i="30"/>
  <c r="E34" i="30"/>
  <c r="H34" i="30"/>
  <c r="F34" i="30"/>
  <c r="E35" i="30"/>
  <c r="H35" i="30"/>
  <c r="F35" i="30"/>
  <c r="F33" i="30" l="1"/>
  <c r="H33" i="30"/>
  <c r="E33" i="30"/>
  <c r="E32" i="30"/>
  <c r="H32" i="30"/>
  <c r="F32" i="30"/>
  <c r="F41" i="30"/>
  <c r="H41" i="30"/>
  <c r="E41" i="30"/>
  <c r="X867" i="30" l="1"/>
  <c r="H867" i="30" l="1"/>
  <c r="E867" i="30"/>
  <c r="X31" i="30"/>
  <c r="F31" i="30" l="1"/>
  <c r="H31" i="30"/>
  <c r="E31" i="30"/>
  <c r="E30" i="30"/>
  <c r="H30" i="30"/>
  <c r="F30" i="30"/>
  <c r="X689" i="30" l="1"/>
  <c r="X690" i="30"/>
  <c r="F690" i="30" l="1"/>
  <c r="H690" i="30"/>
  <c r="E690" i="30"/>
  <c r="H689" i="30"/>
  <c r="F689" i="30"/>
  <c r="E689" i="30"/>
  <c r="X688" i="30" l="1"/>
  <c r="H688" i="30" l="1"/>
  <c r="F688" i="30"/>
  <c r="E688" i="30"/>
  <c r="X280" i="30" l="1"/>
  <c r="E280" i="30" s="1"/>
  <c r="X298" i="30"/>
  <c r="E298" i="30" s="1"/>
  <c r="X687" i="30" l="1"/>
  <c r="X279" i="30" l="1"/>
  <c r="E279" i="30" s="1"/>
  <c r="X297" i="30"/>
  <c r="E297" i="30" s="1"/>
  <c r="H687" i="30"/>
  <c r="E687" i="30"/>
  <c r="F687" i="30"/>
  <c r="X290" i="30" l="1"/>
  <c r="X684" i="30" l="1"/>
  <c r="H290" i="30"/>
  <c r="E290" i="30"/>
  <c r="X685" i="30"/>
  <c r="E685" i="30" l="1"/>
  <c r="F685" i="30"/>
  <c r="H685" i="30"/>
  <c r="H684" i="30"/>
  <c r="F684" i="30"/>
  <c r="E684" i="30"/>
  <c r="X131" i="30" l="1"/>
  <c r="X257" i="30"/>
  <c r="X254" i="30"/>
  <c r="X250" i="30"/>
  <c r="X253" i="30"/>
  <c r="X1049" i="30"/>
  <c r="X409" i="30"/>
  <c r="X144" i="30" l="1"/>
  <c r="X593" i="30"/>
  <c r="X163" i="30"/>
  <c r="X410" i="30"/>
  <c r="X201" i="30"/>
  <c r="X570" i="30"/>
  <c r="X1045" i="30"/>
  <c r="X196" i="30"/>
  <c r="X1029" i="30"/>
  <c r="X334" i="30"/>
  <c r="X635" i="30"/>
  <c r="X420" i="30"/>
  <c r="X564" i="30"/>
  <c r="X619" i="30"/>
  <c r="X717" i="30"/>
  <c r="X226" i="30"/>
  <c r="X587" i="30"/>
  <c r="X891" i="30"/>
  <c r="X404" i="30"/>
  <c r="X906" i="30"/>
  <c r="X432" i="30"/>
  <c r="X918" i="30"/>
  <c r="X158" i="30"/>
  <c r="X609" i="30"/>
  <c r="X239" i="30"/>
  <c r="X265" i="30"/>
  <c r="X139" i="30"/>
  <c r="X391" i="30"/>
  <c r="X894" i="30"/>
  <c r="X577" i="30"/>
  <c r="X435" i="30"/>
  <c r="X623" i="30"/>
  <c r="X229" i="30"/>
  <c r="X600" i="30"/>
  <c r="X872" i="30"/>
  <c r="X402" i="30"/>
  <c r="X206" i="30"/>
  <c r="X272" i="30"/>
  <c r="X423" i="30"/>
  <c r="X1037" i="30"/>
  <c r="X638" i="30"/>
  <c r="X242" i="30"/>
  <c r="X921" i="30"/>
  <c r="X712" i="30"/>
  <c r="X909" i="30"/>
  <c r="X268" i="30"/>
  <c r="X878" i="30"/>
  <c r="X632" i="30"/>
  <c r="X223" i="30"/>
  <c r="X561" i="30"/>
  <c r="X710" i="30"/>
  <c r="X889" i="30"/>
  <c r="X136" i="30"/>
  <c r="X584" i="30"/>
  <c r="X155" i="30"/>
  <c r="X1042" i="30"/>
  <c r="X416" i="30"/>
  <c r="X429" i="30"/>
  <c r="X193" i="30"/>
  <c r="X236" i="30"/>
  <c r="X1026" i="30"/>
  <c r="X904" i="30"/>
  <c r="X916" i="30"/>
  <c r="X400" i="30"/>
  <c r="X204" i="30"/>
  <c r="X331" i="30"/>
  <c r="X262" i="30"/>
  <c r="X189" i="30"/>
  <c r="X627" i="30"/>
  <c r="X327" i="30"/>
  <c r="X884" i="30"/>
  <c r="X425" i="30"/>
  <c r="X394" i="30"/>
  <c r="X614" i="30"/>
  <c r="X1038" i="30"/>
  <c r="X899" i="30"/>
  <c r="X604" i="30"/>
  <c r="X412" i="30"/>
  <c r="X132" i="30"/>
  <c r="X1022" i="30"/>
  <c r="X580" i="30"/>
  <c r="X258" i="30"/>
  <c r="X151" i="30"/>
  <c r="X704" i="30"/>
  <c r="X557" i="30"/>
  <c r="X219" i="30"/>
  <c r="X232" i="30"/>
  <c r="X911" i="30"/>
  <c r="X248" i="30"/>
  <c r="X575" i="30"/>
  <c r="X613" i="30"/>
  <c r="X598" i="30"/>
  <c r="X408" i="30"/>
  <c r="X720" i="30"/>
  <c r="X896" i="30"/>
  <c r="X625" i="30"/>
  <c r="H131" i="30"/>
  <c r="E131" i="30"/>
  <c r="G131" i="30" s="1"/>
  <c r="Y131" i="30" s="1"/>
  <c r="AC131" i="30" s="1"/>
  <c r="F131" i="30"/>
  <c r="X901" i="30"/>
  <c r="X414" i="30"/>
  <c r="X153" i="30"/>
  <c r="X397" i="30"/>
  <c r="X234" i="30"/>
  <c r="X629" i="30"/>
  <c r="X616" i="30"/>
  <c r="X329" i="30"/>
  <c r="X1040" i="30"/>
  <c r="X886" i="30"/>
  <c r="X559" i="30"/>
  <c r="X913" i="30"/>
  <c r="X1024" i="30"/>
  <c r="X134" i="30"/>
  <c r="X221" i="30"/>
  <c r="X606" i="30"/>
  <c r="X191" i="30"/>
  <c r="X582" i="30"/>
  <c r="X427" i="30"/>
  <c r="X260" i="30"/>
  <c r="X707" i="30"/>
  <c r="X624" i="30"/>
  <c r="X877" i="30"/>
  <c r="X601" i="30"/>
  <c r="X243" i="30"/>
  <c r="X205" i="30"/>
  <c r="X436" i="30"/>
  <c r="X169" i="30"/>
  <c r="X634" i="30"/>
  <c r="X871" i="30"/>
  <c r="X230" i="30"/>
  <c r="X895" i="30"/>
  <c r="X203" i="30"/>
  <c r="X612" i="30"/>
  <c r="X572" i="30"/>
  <c r="X407" i="30"/>
  <c r="X595" i="30"/>
  <c r="X146" i="30"/>
  <c r="X622" i="30"/>
  <c r="X213" i="30"/>
  <c r="X165" i="30"/>
  <c r="X419" i="30"/>
  <c r="X395" i="30"/>
  <c r="X121" i="30"/>
  <c r="X384" i="30"/>
  <c r="X270" i="30"/>
  <c r="X723" i="30"/>
  <c r="X705" i="30"/>
  <c r="X869" i="30"/>
  <c r="X336" i="30"/>
  <c r="X567" i="30"/>
  <c r="X208" i="30"/>
  <c r="X198" i="30"/>
  <c r="X880" i="30"/>
  <c r="X348" i="30"/>
  <c r="X721" i="30"/>
  <c r="X160" i="30"/>
  <c r="X874" i="30"/>
  <c r="X590" i="30"/>
  <c r="X141" i="30"/>
  <c r="X1047" i="30"/>
  <c r="X1031" i="30"/>
  <c r="F253" i="30"/>
  <c r="E253" i="30"/>
  <c r="H253" i="30"/>
  <c r="X251" i="30"/>
  <c r="E254" i="30"/>
  <c r="H254" i="30"/>
  <c r="F254" i="30"/>
  <c r="E1495" i="30"/>
  <c r="H1495" i="30"/>
  <c r="X424" i="30"/>
  <c r="X437" i="30"/>
  <c r="X897" i="30"/>
  <c r="X244" i="30"/>
  <c r="X269" i="30"/>
  <c r="X147" i="30"/>
  <c r="X576" i="30"/>
  <c r="X910" i="30"/>
  <c r="X599" i="30"/>
  <c r="X231" i="30"/>
  <c r="X167" i="30"/>
  <c r="X713" i="30"/>
  <c r="X1036" i="30"/>
  <c r="X922" i="30"/>
  <c r="X195" i="30"/>
  <c r="X618" i="30"/>
  <c r="X157" i="30"/>
  <c r="X1044" i="30"/>
  <c r="X586" i="30"/>
  <c r="X1028" i="30"/>
  <c r="X403" i="30"/>
  <c r="X608" i="30"/>
  <c r="X333" i="30"/>
  <c r="X563" i="30"/>
  <c r="X138" i="30"/>
  <c r="X716" i="30"/>
  <c r="X200" i="30"/>
  <c r="X569" i="30"/>
  <c r="X162" i="30"/>
  <c r="X1033" i="30"/>
  <c r="X592" i="30"/>
  <c r="X143" i="30"/>
  <c r="H1049" i="30"/>
  <c r="E1049" i="30"/>
  <c r="E250" i="30"/>
  <c r="F250" i="30"/>
  <c r="H250" i="30"/>
  <c r="X879" i="30"/>
  <c r="X210" i="30"/>
  <c r="X873" i="30"/>
  <c r="X256" i="30"/>
  <c r="X709" i="30"/>
  <c r="X415" i="30"/>
  <c r="X560" i="30"/>
  <c r="X607" i="30"/>
  <c r="X1041" i="30"/>
  <c r="X583" i="30"/>
  <c r="X914" i="30"/>
  <c r="X1025" i="30"/>
  <c r="X887" i="30"/>
  <c r="X135" i="30"/>
  <c r="X261" i="30"/>
  <c r="X902" i="30"/>
  <c r="X154" i="30"/>
  <c r="X235" i="30"/>
  <c r="X330" i="30"/>
  <c r="X222" i="30"/>
  <c r="X630" i="30"/>
  <c r="X192" i="30"/>
  <c r="X399" i="30"/>
  <c r="X617" i="30"/>
  <c r="X597" i="30"/>
  <c r="X574" i="30"/>
  <c r="H257" i="30"/>
  <c r="F257" i="30"/>
  <c r="E257" i="30"/>
  <c r="X589" i="30"/>
  <c r="X566" i="30"/>
  <c r="X719" i="30"/>
  <c r="X246" i="30"/>
  <c r="X214" i="30"/>
  <c r="X225" i="30"/>
  <c r="X145" i="30"/>
  <c r="X611" i="30"/>
  <c r="X633" i="30"/>
  <c r="X571" i="30"/>
  <c r="X431" i="30"/>
  <c r="X594" i="30"/>
  <c r="X264" i="30"/>
  <c r="X621" i="30"/>
  <c r="X917" i="30"/>
  <c r="X406" i="30"/>
  <c r="X905" i="30"/>
  <c r="X714" i="30"/>
  <c r="X1034" i="30"/>
  <c r="X418" i="30"/>
  <c r="X890" i="30"/>
  <c r="X202" i="30"/>
  <c r="X164" i="30"/>
  <c r="X207" i="30"/>
  <c r="X238" i="30"/>
  <c r="X1046" i="30"/>
  <c r="X405" i="30"/>
  <c r="X1030" i="30"/>
  <c r="X636" i="30"/>
  <c r="X620" i="30"/>
  <c r="X140" i="30"/>
  <c r="X227" i="30"/>
  <c r="X588" i="30"/>
  <c r="X610" i="30"/>
  <c r="X892" i="30"/>
  <c r="X240" i="30"/>
  <c r="X907" i="30"/>
  <c r="X421" i="30"/>
  <c r="X433" i="30"/>
  <c r="X565" i="30"/>
  <c r="X266" i="30"/>
  <c r="X159" i="30"/>
  <c r="X197" i="30"/>
  <c r="X718" i="30"/>
  <c r="X335" i="30"/>
  <c r="X919" i="30"/>
  <c r="X247" i="30"/>
  <c r="X252" i="30"/>
  <c r="X245" i="30"/>
  <c r="X156" i="30"/>
  <c r="X903" i="30"/>
  <c r="X137" i="30"/>
  <c r="X430" i="30"/>
  <c r="X711" i="30"/>
  <c r="X562" i="30"/>
  <c r="X888" i="30"/>
  <c r="X631" i="30"/>
  <c r="X401" i="30"/>
  <c r="X585" i="30"/>
  <c r="X263" i="30"/>
  <c r="X417" i="30"/>
  <c r="X915" i="30"/>
  <c r="X1043" i="30"/>
  <c r="X194" i="30"/>
  <c r="X224" i="30"/>
  <c r="X1027" i="30"/>
  <c r="X237" i="30"/>
  <c r="X332" i="30"/>
  <c r="H409" i="30"/>
  <c r="F409" i="30"/>
  <c r="X255" i="30"/>
  <c r="X249" i="30"/>
  <c r="X1035" i="30"/>
  <c r="X579" i="30"/>
  <c r="X715" i="30"/>
  <c r="X603" i="30"/>
  <c r="X267" i="30"/>
  <c r="X422" i="30"/>
  <c r="X241" i="30"/>
  <c r="X166" i="30"/>
  <c r="X434" i="30"/>
  <c r="X148" i="30"/>
  <c r="X228" i="30"/>
  <c r="X708" i="30"/>
  <c r="X271" i="30"/>
  <c r="X726" i="30"/>
  <c r="X398" i="30"/>
  <c r="X124" i="30"/>
  <c r="X387" i="30"/>
  <c r="X161" i="30"/>
  <c r="X199" i="30"/>
  <c r="X568" i="30"/>
  <c r="X349" i="30"/>
  <c r="X1048" i="30"/>
  <c r="X142" i="30"/>
  <c r="X591" i="30"/>
  <c r="X1032" i="30"/>
  <c r="X337" i="30"/>
  <c r="X596" i="30"/>
  <c r="X573" i="30"/>
  <c r="X868" i="30"/>
  <c r="X870" i="30"/>
  <c r="X209" i="30"/>
  <c r="X876" i="30"/>
  <c r="X908" i="30"/>
  <c r="X637" i="30"/>
  <c r="X920" i="30"/>
  <c r="X893" i="30"/>
  <c r="E168" i="30"/>
  <c r="H168" i="30"/>
  <c r="F168" i="30"/>
  <c r="X303" i="30"/>
  <c r="X302" i="30"/>
  <c r="X284" i="30"/>
  <c r="X286" i="30"/>
  <c r="X350" i="30"/>
  <c r="X283" i="30"/>
  <c r="X128" i="30"/>
  <c r="X129" i="30"/>
  <c r="X285" i="30"/>
  <c r="Y1495" i="30" l="1"/>
  <c r="AC1495" i="30" s="1"/>
  <c r="AM1495" i="30" s="1"/>
  <c r="X123" i="30"/>
  <c r="X683" i="30"/>
  <c r="H683" i="30" s="1"/>
  <c r="X728" i="30"/>
  <c r="H728" i="30" s="1"/>
  <c r="X680" i="30"/>
  <c r="E680" i="30" s="1"/>
  <c r="X729" i="30"/>
  <c r="F729" i="30" s="1"/>
  <c r="X388" i="30"/>
  <c r="H388" i="30" s="1"/>
  <c r="E128" i="30"/>
  <c r="F128" i="30"/>
  <c r="H128" i="30"/>
  <c r="E129" i="30"/>
  <c r="H129" i="30"/>
  <c r="F129" i="30"/>
  <c r="H350" i="30"/>
  <c r="E350" i="30"/>
  <c r="H591" i="30"/>
  <c r="E591" i="30"/>
  <c r="F591" i="30"/>
  <c r="E929" i="30"/>
  <c r="H929" i="30"/>
  <c r="E713" i="30"/>
  <c r="F713" i="30"/>
  <c r="H208" i="30"/>
  <c r="E208" i="30"/>
  <c r="F208" i="30"/>
  <c r="F634" i="30"/>
  <c r="E634" i="30"/>
  <c r="H634" i="30"/>
  <c r="E557" i="30"/>
  <c r="H557" i="30"/>
  <c r="F557" i="30"/>
  <c r="H158" i="30"/>
  <c r="F158" i="30"/>
  <c r="E158" i="30"/>
  <c r="X275" i="30"/>
  <c r="E275" i="30" s="1"/>
  <c r="X293" i="30"/>
  <c r="E293" i="30" s="1"/>
  <c r="X289" i="30"/>
  <c r="X152" i="30"/>
  <c r="X1039" i="30"/>
  <c r="X1023" i="30"/>
  <c r="X581" i="30"/>
  <c r="X900" i="30"/>
  <c r="X885" i="30"/>
  <c r="X220" i="30"/>
  <c r="X615" i="30"/>
  <c r="X558" i="30"/>
  <c r="X706" i="30"/>
  <c r="X605" i="30"/>
  <c r="X628" i="30"/>
  <c r="X426" i="30"/>
  <c r="X328" i="30"/>
  <c r="X413" i="30"/>
  <c r="X133" i="30"/>
  <c r="X912" i="30"/>
  <c r="X259" i="30"/>
  <c r="X396" i="30"/>
  <c r="X190" i="30"/>
  <c r="X233" i="30"/>
  <c r="E209" i="30"/>
  <c r="H209" i="30"/>
  <c r="F209" i="30"/>
  <c r="F142" i="30"/>
  <c r="H142" i="30"/>
  <c r="E142" i="30"/>
  <c r="H398" i="30"/>
  <c r="F398" i="30"/>
  <c r="E398" i="30"/>
  <c r="H241" i="30"/>
  <c r="F241" i="30"/>
  <c r="E241" i="30"/>
  <c r="F249" i="30"/>
  <c r="E249" i="30"/>
  <c r="H249" i="30"/>
  <c r="H1027" i="30"/>
  <c r="E1027" i="30"/>
  <c r="H401" i="30"/>
  <c r="F401" i="30"/>
  <c r="E156" i="30"/>
  <c r="H156" i="30"/>
  <c r="H247" i="30"/>
  <c r="E247" i="30"/>
  <c r="F247" i="30"/>
  <c r="E565" i="30"/>
  <c r="F565" i="30"/>
  <c r="H565" i="30"/>
  <c r="H588" i="30"/>
  <c r="F588" i="30"/>
  <c r="E588" i="30"/>
  <c r="X130" i="30"/>
  <c r="E714" i="30"/>
  <c r="F714" i="30"/>
  <c r="H571" i="30"/>
  <c r="F571" i="30"/>
  <c r="E571" i="30"/>
  <c r="F719" i="30"/>
  <c r="E719" i="30"/>
  <c r="H719" i="30"/>
  <c r="X727" i="30"/>
  <c r="E154" i="30"/>
  <c r="H154" i="30"/>
  <c r="H1041" i="30"/>
  <c r="E1041" i="30"/>
  <c r="X125" i="30"/>
  <c r="E162" i="30"/>
  <c r="H162" i="30"/>
  <c r="X345" i="30"/>
  <c r="H157" i="30"/>
  <c r="F157" i="30"/>
  <c r="E157" i="30"/>
  <c r="H167" i="30"/>
  <c r="F167" i="30"/>
  <c r="E167" i="30"/>
  <c r="E897" i="30"/>
  <c r="H897" i="30"/>
  <c r="E928" i="30"/>
  <c r="G928" i="30" s="1"/>
  <c r="Y928" i="30" s="1"/>
  <c r="AC928" i="30" s="1"/>
  <c r="H928" i="30"/>
  <c r="E590" i="30"/>
  <c r="F590" i="30"/>
  <c r="H590" i="30"/>
  <c r="H567" i="30"/>
  <c r="F567" i="30"/>
  <c r="E567" i="30"/>
  <c r="H395" i="30"/>
  <c r="E395" i="30"/>
  <c r="F395" i="30"/>
  <c r="H572" i="30"/>
  <c r="F572" i="30"/>
  <c r="E572" i="30"/>
  <c r="F169" i="30"/>
  <c r="E169" i="30"/>
  <c r="H169" i="30"/>
  <c r="H260" i="30"/>
  <c r="F260" i="30"/>
  <c r="E260" i="30"/>
  <c r="E1024" i="30"/>
  <c r="H1024" i="30"/>
  <c r="F629" i="30"/>
  <c r="H629" i="30"/>
  <c r="E629" i="30"/>
  <c r="F613" i="30"/>
  <c r="E613" i="30"/>
  <c r="H613" i="30"/>
  <c r="F704" i="30"/>
  <c r="E704" i="30"/>
  <c r="F604" i="30"/>
  <c r="E604" i="30"/>
  <c r="H604" i="30"/>
  <c r="H327" i="30"/>
  <c r="E327" i="30"/>
  <c r="E204" i="30"/>
  <c r="H204" i="30"/>
  <c r="F204" i="30"/>
  <c r="H429" i="30"/>
  <c r="F429" i="30"/>
  <c r="E429" i="30"/>
  <c r="F710" i="30"/>
  <c r="E710" i="30"/>
  <c r="E909" i="30"/>
  <c r="H909" i="30"/>
  <c r="E206" i="30"/>
  <c r="F206" i="30"/>
  <c r="H206" i="30"/>
  <c r="H894" i="30"/>
  <c r="E894" i="30"/>
  <c r="E918" i="30"/>
  <c r="H918" i="30"/>
  <c r="E619" i="30"/>
  <c r="F619" i="30"/>
  <c r="H619" i="30"/>
  <c r="E585" i="30"/>
  <c r="H585" i="30"/>
  <c r="F585" i="30"/>
  <c r="H924" i="30"/>
  <c r="E924" i="30"/>
  <c r="G924" i="30" s="1"/>
  <c r="Y924" i="30" s="1"/>
  <c r="AC924" i="30" s="1"/>
  <c r="H235" i="30"/>
  <c r="F235" i="30"/>
  <c r="E235" i="30"/>
  <c r="H1044" i="30"/>
  <c r="F1044" i="30"/>
  <c r="E1044" i="30"/>
  <c r="E134" i="30"/>
  <c r="H134" i="30"/>
  <c r="H412" i="30"/>
  <c r="E412" i="30"/>
  <c r="F412" i="30"/>
  <c r="H331" i="30"/>
  <c r="E331" i="30"/>
  <c r="H268" i="30"/>
  <c r="F268" i="30"/>
  <c r="E268" i="30"/>
  <c r="E272" i="30"/>
  <c r="H272" i="30"/>
  <c r="E283" i="30"/>
  <c r="H283" i="30"/>
  <c r="H870" i="30"/>
  <c r="E870" i="30"/>
  <c r="H1048" i="30"/>
  <c r="E1048" i="30"/>
  <c r="F1048" i="30"/>
  <c r="F726" i="30"/>
  <c r="E726" i="30"/>
  <c r="H726" i="30"/>
  <c r="H422" i="30"/>
  <c r="F422" i="30"/>
  <c r="E422" i="30"/>
  <c r="F255" i="30"/>
  <c r="E255" i="30"/>
  <c r="H255" i="30"/>
  <c r="E224" i="30"/>
  <c r="H224" i="30"/>
  <c r="F224" i="30"/>
  <c r="E631" i="30"/>
  <c r="H631" i="30"/>
  <c r="F631" i="30"/>
  <c r="X344" i="30"/>
  <c r="E925" i="30"/>
  <c r="H925" i="30"/>
  <c r="H433" i="30"/>
  <c r="E433" i="30"/>
  <c r="F433" i="30"/>
  <c r="E227" i="30"/>
  <c r="F227" i="30"/>
  <c r="H227" i="30"/>
  <c r="H238" i="30"/>
  <c r="F238" i="30"/>
  <c r="E238" i="30"/>
  <c r="E905" i="30"/>
  <c r="H905" i="30"/>
  <c r="H633" i="30"/>
  <c r="E633" i="30"/>
  <c r="F633" i="30"/>
  <c r="H566" i="30"/>
  <c r="F566" i="30"/>
  <c r="E566" i="30"/>
  <c r="H617" i="30"/>
  <c r="F617" i="30"/>
  <c r="E617" i="30"/>
  <c r="E902" i="30"/>
  <c r="H902" i="30"/>
  <c r="H607" i="30"/>
  <c r="F607" i="30"/>
  <c r="E607" i="30"/>
  <c r="X686" i="30"/>
  <c r="E333" i="30"/>
  <c r="F333" i="30"/>
  <c r="H333" i="30"/>
  <c r="H618" i="30"/>
  <c r="F618" i="30"/>
  <c r="E618" i="30"/>
  <c r="H231" i="30"/>
  <c r="E231" i="30"/>
  <c r="F231" i="30"/>
  <c r="H437" i="30"/>
  <c r="E437" i="30"/>
  <c r="F437" i="30"/>
  <c r="F251" i="30"/>
  <c r="H251" i="30"/>
  <c r="E251" i="30"/>
  <c r="H874" i="30"/>
  <c r="E874" i="30"/>
  <c r="H336" i="30"/>
  <c r="F336" i="30"/>
  <c r="E336" i="30"/>
  <c r="F419" i="30"/>
  <c r="E419" i="30"/>
  <c r="H419" i="30"/>
  <c r="H612" i="30"/>
  <c r="F612" i="30"/>
  <c r="E612" i="30"/>
  <c r="F436" i="30"/>
  <c r="E436" i="30"/>
  <c r="H436" i="30"/>
  <c r="H427" i="30"/>
  <c r="E427" i="30"/>
  <c r="F427" i="30"/>
  <c r="E913" i="30"/>
  <c r="H913" i="30"/>
  <c r="E234" i="30"/>
  <c r="H234" i="30"/>
  <c r="F234" i="30"/>
  <c r="AN131" i="30"/>
  <c r="AP131" i="30"/>
  <c r="AQ131" i="30"/>
  <c r="AO131" i="30"/>
  <c r="AB131" i="30"/>
  <c r="Z131" i="30"/>
  <c r="AR131" i="30"/>
  <c r="AG131" i="30"/>
  <c r="AM131" i="30"/>
  <c r="AL131" i="30"/>
  <c r="AJ131" i="30"/>
  <c r="AK131" i="30" s="1"/>
  <c r="H575" i="30"/>
  <c r="F575" i="30"/>
  <c r="E575" i="30"/>
  <c r="H151" i="30"/>
  <c r="E151" i="30"/>
  <c r="H899" i="30"/>
  <c r="E899" i="30"/>
  <c r="E627" i="30"/>
  <c r="H627" i="30"/>
  <c r="F627" i="30"/>
  <c r="X326" i="30"/>
  <c r="H416" i="30"/>
  <c r="E416" i="30"/>
  <c r="F416" i="30"/>
  <c r="E561" i="30"/>
  <c r="F561" i="30"/>
  <c r="H561" i="30"/>
  <c r="F712" i="30"/>
  <c r="E712" i="30"/>
  <c r="H402" i="30"/>
  <c r="F402" i="30"/>
  <c r="E391" i="30"/>
  <c r="H391" i="30"/>
  <c r="F391" i="30"/>
  <c r="H432" i="30"/>
  <c r="F432" i="30"/>
  <c r="E432" i="30"/>
  <c r="E564" i="30"/>
  <c r="H564" i="30"/>
  <c r="F564" i="30"/>
  <c r="H570" i="30"/>
  <c r="F570" i="30"/>
  <c r="E570" i="30"/>
  <c r="E1034" i="30"/>
  <c r="H1034" i="30"/>
  <c r="E583" i="30"/>
  <c r="H583" i="30"/>
  <c r="F583" i="30"/>
  <c r="E707" i="30"/>
  <c r="F707" i="30"/>
  <c r="H717" i="30"/>
  <c r="F717" i="30"/>
  <c r="E717" i="30"/>
  <c r="X276" i="30"/>
  <c r="E276" i="30" s="1"/>
  <c r="X294" i="30"/>
  <c r="E294" i="30" s="1"/>
  <c r="X682" i="30"/>
  <c r="H302" i="30"/>
  <c r="F302" i="30"/>
  <c r="E302" i="30"/>
  <c r="E868" i="30"/>
  <c r="H868" i="30"/>
  <c r="E349" i="30"/>
  <c r="F349" i="30"/>
  <c r="H349" i="30"/>
  <c r="E271" i="30"/>
  <c r="H271" i="30"/>
  <c r="F267" i="30"/>
  <c r="H267" i="30"/>
  <c r="E267" i="30"/>
  <c r="E930" i="30"/>
  <c r="H930" i="30"/>
  <c r="H194" i="30"/>
  <c r="E194" i="30"/>
  <c r="E888" i="30"/>
  <c r="H888" i="30"/>
  <c r="X390" i="30"/>
  <c r="E919" i="30"/>
  <c r="H919" i="30"/>
  <c r="E421" i="30"/>
  <c r="H421" i="30"/>
  <c r="F421" i="30"/>
  <c r="E140" i="30"/>
  <c r="F140" i="30"/>
  <c r="H140" i="30"/>
  <c r="F207" i="30"/>
  <c r="E207" i="30"/>
  <c r="H207" i="30"/>
  <c r="E406" i="30"/>
  <c r="H406" i="30"/>
  <c r="F406" i="30"/>
  <c r="H611" i="30"/>
  <c r="E611" i="30"/>
  <c r="F611" i="30"/>
  <c r="E589" i="30"/>
  <c r="F589" i="30"/>
  <c r="H589" i="30"/>
  <c r="H399" i="30"/>
  <c r="F399" i="30"/>
  <c r="E261" i="30"/>
  <c r="H261" i="30"/>
  <c r="F261" i="30"/>
  <c r="F560" i="30"/>
  <c r="E560" i="30"/>
  <c r="H560" i="30"/>
  <c r="E256" i="30"/>
  <c r="F256" i="30"/>
  <c r="H256" i="30"/>
  <c r="E569" i="30"/>
  <c r="F569" i="30"/>
  <c r="H569" i="30"/>
  <c r="H608" i="30"/>
  <c r="E608" i="30"/>
  <c r="F608" i="30"/>
  <c r="H195" i="30"/>
  <c r="F195" i="30"/>
  <c r="E195" i="30"/>
  <c r="F599" i="30"/>
  <c r="H599" i="30"/>
  <c r="E599" i="30"/>
  <c r="H424" i="30"/>
  <c r="F424" i="30"/>
  <c r="E424" i="30"/>
  <c r="H160" i="30"/>
  <c r="F160" i="30"/>
  <c r="E160" i="30"/>
  <c r="H869" i="30"/>
  <c r="E869" i="30"/>
  <c r="E165" i="30"/>
  <c r="H165" i="30"/>
  <c r="F165" i="30"/>
  <c r="H203" i="30"/>
  <c r="E203" i="30"/>
  <c r="F203" i="30"/>
  <c r="H205" i="30"/>
  <c r="F205" i="30"/>
  <c r="E205" i="30"/>
  <c r="F582" i="30"/>
  <c r="H582" i="30"/>
  <c r="E582" i="30"/>
  <c r="H559" i="30"/>
  <c r="F559" i="30"/>
  <c r="E559" i="30"/>
  <c r="H397" i="30"/>
  <c r="F397" i="30"/>
  <c r="F248" i="30"/>
  <c r="H248" i="30"/>
  <c r="E248" i="30"/>
  <c r="F258" i="30"/>
  <c r="H258" i="30"/>
  <c r="E258" i="30"/>
  <c r="H1038" i="30"/>
  <c r="E1038" i="30"/>
  <c r="E189" i="30"/>
  <c r="H189" i="30"/>
  <c r="F400" i="30"/>
  <c r="H400" i="30"/>
  <c r="H1042" i="30"/>
  <c r="E1042" i="30"/>
  <c r="H223" i="30"/>
  <c r="E223" i="30"/>
  <c r="F223" i="30"/>
  <c r="E921" i="30"/>
  <c r="H921" i="30"/>
  <c r="E872" i="30"/>
  <c r="H872" i="30"/>
  <c r="E139" i="30"/>
  <c r="H139" i="30"/>
  <c r="F139" i="30"/>
  <c r="E906" i="30"/>
  <c r="H906" i="30"/>
  <c r="H420" i="30"/>
  <c r="F420" i="30"/>
  <c r="E420" i="30"/>
  <c r="H201" i="30"/>
  <c r="E201" i="30"/>
  <c r="E166" i="30"/>
  <c r="H166" i="30"/>
  <c r="F166" i="30"/>
  <c r="E903" i="30"/>
  <c r="H903" i="30"/>
  <c r="F1046" i="30"/>
  <c r="E1046" i="30"/>
  <c r="H1046" i="30"/>
  <c r="E597" i="30"/>
  <c r="F597" i="30"/>
  <c r="H597" i="30"/>
  <c r="H563" i="30"/>
  <c r="E563" i="30"/>
  <c r="F563" i="30"/>
  <c r="F244" i="30"/>
  <c r="H244" i="30"/>
  <c r="E244" i="30"/>
  <c r="E407" i="30"/>
  <c r="H407" i="30"/>
  <c r="F407" i="30"/>
  <c r="E598" i="30"/>
  <c r="F598" i="30"/>
  <c r="H598" i="30"/>
  <c r="H1045" i="30"/>
  <c r="F1045" i="30"/>
  <c r="E1045" i="30"/>
  <c r="H284" i="30"/>
  <c r="E284" i="30"/>
  <c r="X681" i="30"/>
  <c r="H893" i="30"/>
  <c r="E893" i="30"/>
  <c r="E573" i="30"/>
  <c r="H573" i="30"/>
  <c r="F573" i="30"/>
  <c r="H568" i="30"/>
  <c r="F568" i="30"/>
  <c r="E568" i="30"/>
  <c r="F708" i="30"/>
  <c r="E708" i="30"/>
  <c r="E603" i="30"/>
  <c r="H603" i="30"/>
  <c r="F603" i="30"/>
  <c r="E1043" i="30"/>
  <c r="H1043" i="30"/>
  <c r="H562" i="30"/>
  <c r="F562" i="30"/>
  <c r="E562" i="30"/>
  <c r="X127" i="30"/>
  <c r="H335" i="30"/>
  <c r="F335" i="30"/>
  <c r="E335" i="30"/>
  <c r="E907" i="30"/>
  <c r="H907" i="30"/>
  <c r="H620" i="30"/>
  <c r="E620" i="30"/>
  <c r="F620" i="30"/>
  <c r="H164" i="30"/>
  <c r="E164" i="30"/>
  <c r="F164" i="30"/>
  <c r="H917" i="30"/>
  <c r="E917" i="30"/>
  <c r="H145" i="30"/>
  <c r="E145" i="30"/>
  <c r="F145" i="30"/>
  <c r="H192" i="30"/>
  <c r="E192" i="30"/>
  <c r="E135" i="30"/>
  <c r="H135" i="30"/>
  <c r="F415" i="30"/>
  <c r="E415" i="30"/>
  <c r="H415" i="30"/>
  <c r="E931" i="30"/>
  <c r="H931" i="30"/>
  <c r="H200" i="30"/>
  <c r="E200" i="30"/>
  <c r="H403" i="30"/>
  <c r="F403" i="30"/>
  <c r="X321" i="30"/>
  <c r="E910" i="30"/>
  <c r="H910" i="30"/>
  <c r="H721" i="30"/>
  <c r="E721" i="30"/>
  <c r="F705" i="30"/>
  <c r="E705" i="30"/>
  <c r="H213" i="30"/>
  <c r="E213" i="30"/>
  <c r="F213" i="30"/>
  <c r="X679" i="30"/>
  <c r="H243" i="30"/>
  <c r="F243" i="30"/>
  <c r="E243" i="30"/>
  <c r="X725" i="30"/>
  <c r="E886" i="30"/>
  <c r="H886" i="30"/>
  <c r="E153" i="30"/>
  <c r="H153" i="30"/>
  <c r="H625" i="30"/>
  <c r="F625" i="30"/>
  <c r="E625" i="30"/>
  <c r="E926" i="30"/>
  <c r="G926" i="30" s="1"/>
  <c r="Y926" i="30" s="1"/>
  <c r="AC926" i="30" s="1"/>
  <c r="H926" i="30"/>
  <c r="E580" i="30"/>
  <c r="H580" i="30"/>
  <c r="F580" i="30"/>
  <c r="H614" i="30"/>
  <c r="F614" i="30"/>
  <c r="E614" i="30"/>
  <c r="E916" i="30"/>
  <c r="H916" i="30"/>
  <c r="H155" i="30"/>
  <c r="E155" i="30"/>
  <c r="F632" i="30"/>
  <c r="E632" i="30"/>
  <c r="H632" i="30"/>
  <c r="E242" i="30"/>
  <c r="H242" i="30"/>
  <c r="F242" i="30"/>
  <c r="F600" i="30"/>
  <c r="E600" i="30"/>
  <c r="H600" i="30"/>
  <c r="E265" i="30"/>
  <c r="H265" i="30"/>
  <c r="F265" i="30"/>
  <c r="F404" i="30"/>
  <c r="H404" i="30"/>
  <c r="E635" i="30"/>
  <c r="F635" i="30"/>
  <c r="H635" i="30"/>
  <c r="F410" i="30"/>
  <c r="H410" i="30"/>
  <c r="H610" i="30"/>
  <c r="F610" i="30"/>
  <c r="E610" i="30"/>
  <c r="H141" i="30"/>
  <c r="E141" i="30"/>
  <c r="F141" i="30"/>
  <c r="E577" i="30"/>
  <c r="F577" i="30"/>
  <c r="H577" i="30"/>
  <c r="H285" i="30"/>
  <c r="E285" i="30"/>
  <c r="X288" i="30"/>
  <c r="X274" i="30"/>
  <c r="E274" i="30" s="1"/>
  <c r="X292" i="30"/>
  <c r="E292" i="30" s="1"/>
  <c r="X677" i="30"/>
  <c r="E920" i="30"/>
  <c r="H920" i="30"/>
  <c r="H596" i="30"/>
  <c r="E596" i="30"/>
  <c r="F596" i="30"/>
  <c r="H199" i="30"/>
  <c r="E199" i="30"/>
  <c r="F199" i="30"/>
  <c r="E228" i="30"/>
  <c r="F228" i="30"/>
  <c r="H228" i="30"/>
  <c r="F715" i="30"/>
  <c r="E715" i="30"/>
  <c r="E915" i="30"/>
  <c r="H915" i="30"/>
  <c r="E711" i="30"/>
  <c r="F711" i="30"/>
  <c r="F245" i="30"/>
  <c r="E245" i="30"/>
  <c r="H245" i="30"/>
  <c r="F718" i="30"/>
  <c r="H718" i="30"/>
  <c r="E718" i="30"/>
  <c r="X347" i="30"/>
  <c r="F636" i="30"/>
  <c r="E636" i="30"/>
  <c r="H636" i="30"/>
  <c r="H202" i="30"/>
  <c r="F202" i="30"/>
  <c r="E202" i="30"/>
  <c r="H621" i="30"/>
  <c r="E621" i="30"/>
  <c r="F621" i="30"/>
  <c r="E225" i="30"/>
  <c r="F225" i="30"/>
  <c r="H225" i="30"/>
  <c r="E630" i="30"/>
  <c r="F630" i="30"/>
  <c r="H630" i="30"/>
  <c r="H887" i="30"/>
  <c r="E887" i="30"/>
  <c r="F428" i="30"/>
  <c r="E428" i="30"/>
  <c r="H428" i="30"/>
  <c r="H873" i="30"/>
  <c r="E873" i="30"/>
  <c r="X323" i="30"/>
  <c r="H143" i="30"/>
  <c r="E143" i="30"/>
  <c r="X411" i="30"/>
  <c r="X320" i="30"/>
  <c r="H576" i="30"/>
  <c r="F576" i="30"/>
  <c r="E576" i="30"/>
  <c r="H348" i="30"/>
  <c r="F348" i="30"/>
  <c r="E348" i="30"/>
  <c r="E723" i="30"/>
  <c r="F723" i="30"/>
  <c r="H723" i="30"/>
  <c r="H622" i="30"/>
  <c r="F622" i="30"/>
  <c r="E622" i="30"/>
  <c r="H895" i="30"/>
  <c r="E895" i="30"/>
  <c r="H601" i="30"/>
  <c r="F601" i="30"/>
  <c r="E601" i="30"/>
  <c r="Y601" i="30"/>
  <c r="AC601" i="30" s="1"/>
  <c r="H191" i="30"/>
  <c r="E191" i="30"/>
  <c r="H1040" i="30"/>
  <c r="E1040" i="30"/>
  <c r="F414" i="30"/>
  <c r="E414" i="30"/>
  <c r="H414" i="30"/>
  <c r="E896" i="30"/>
  <c r="H896" i="30"/>
  <c r="E911" i="30"/>
  <c r="H911" i="30"/>
  <c r="H1022" i="30"/>
  <c r="E1022" i="30"/>
  <c r="H394" i="30"/>
  <c r="F394" i="30"/>
  <c r="E904" i="30"/>
  <c r="H904" i="30"/>
  <c r="H584" i="30"/>
  <c r="F584" i="30"/>
  <c r="E584" i="30"/>
  <c r="X389" i="30"/>
  <c r="H638" i="30"/>
  <c r="F638" i="30"/>
  <c r="E638" i="30"/>
  <c r="H229" i="30"/>
  <c r="F229" i="30"/>
  <c r="E229" i="30"/>
  <c r="X346" i="30"/>
  <c r="H891" i="30"/>
  <c r="E891" i="30"/>
  <c r="F334" i="30"/>
  <c r="H334" i="30"/>
  <c r="E334" i="30"/>
  <c r="E163" i="30"/>
  <c r="H163" i="30"/>
  <c r="H927" i="30"/>
  <c r="E927" i="30"/>
  <c r="H266" i="30"/>
  <c r="E266" i="30"/>
  <c r="F266" i="30"/>
  <c r="H1033" i="30"/>
  <c r="E1033" i="30"/>
  <c r="E193" i="30"/>
  <c r="H193" i="30"/>
  <c r="H303" i="30"/>
  <c r="E303" i="30"/>
  <c r="F303" i="30"/>
  <c r="H637" i="30"/>
  <c r="E637" i="30"/>
  <c r="F637" i="30"/>
  <c r="H337" i="30"/>
  <c r="F337" i="30"/>
  <c r="E337" i="30"/>
  <c r="H161" i="30"/>
  <c r="E161" i="30"/>
  <c r="F161" i="30"/>
  <c r="E148" i="30"/>
  <c r="F148" i="30"/>
  <c r="H148" i="30"/>
  <c r="E579" i="30"/>
  <c r="H579" i="30"/>
  <c r="F579" i="30"/>
  <c r="E332" i="30"/>
  <c r="H332" i="30"/>
  <c r="H417" i="30"/>
  <c r="E417" i="30"/>
  <c r="F417" i="30"/>
  <c r="H430" i="30"/>
  <c r="E430" i="30"/>
  <c r="F430" i="30"/>
  <c r="E923" i="30"/>
  <c r="G923" i="30" s="1"/>
  <c r="Y923" i="30" s="1"/>
  <c r="AC923" i="30" s="1"/>
  <c r="H923" i="30"/>
  <c r="E197" i="30"/>
  <c r="F197" i="30"/>
  <c r="H197" i="30"/>
  <c r="H240" i="30"/>
  <c r="E240" i="30"/>
  <c r="F240" i="30"/>
  <c r="H1030" i="30"/>
  <c r="F1030" i="30"/>
  <c r="E1030" i="30"/>
  <c r="E890" i="30"/>
  <c r="H890" i="30"/>
  <c r="H264" i="30"/>
  <c r="F264" i="30"/>
  <c r="E264" i="30"/>
  <c r="E214" i="30"/>
  <c r="H214" i="30"/>
  <c r="F214" i="30"/>
  <c r="E222" i="30"/>
  <c r="F222" i="30"/>
  <c r="H222" i="30"/>
  <c r="H1025" i="30"/>
  <c r="E1025" i="30"/>
  <c r="X342" i="30"/>
  <c r="H210" i="30"/>
  <c r="E210" i="30"/>
  <c r="F210" i="30"/>
  <c r="X338" i="30"/>
  <c r="H716" i="30"/>
  <c r="F716" i="30"/>
  <c r="E716" i="30"/>
  <c r="H1028" i="30"/>
  <c r="E1028" i="30"/>
  <c r="F1028" i="30"/>
  <c r="H922" i="30"/>
  <c r="E922" i="30"/>
  <c r="E147" i="30"/>
  <c r="H147" i="30"/>
  <c r="F147" i="30"/>
  <c r="H1031" i="30"/>
  <c r="F1031" i="30"/>
  <c r="E1031" i="30"/>
  <c r="E880" i="30"/>
  <c r="H880" i="30"/>
  <c r="E270" i="30"/>
  <c r="H270" i="30"/>
  <c r="H146" i="30"/>
  <c r="F146" i="30"/>
  <c r="E146" i="30"/>
  <c r="E230" i="30"/>
  <c r="F230" i="30"/>
  <c r="H230" i="30"/>
  <c r="E877" i="30"/>
  <c r="H877" i="30"/>
  <c r="F606" i="30"/>
  <c r="E606" i="30"/>
  <c r="H606" i="30"/>
  <c r="X341" i="30"/>
  <c r="H901" i="30"/>
  <c r="E901" i="30"/>
  <c r="H720" i="30"/>
  <c r="E720" i="30"/>
  <c r="F720" i="30"/>
  <c r="H232" i="30"/>
  <c r="E232" i="30"/>
  <c r="F232" i="30"/>
  <c r="H425" i="30"/>
  <c r="E425" i="30"/>
  <c r="F425" i="30"/>
  <c r="H262" i="30"/>
  <c r="E262" i="30"/>
  <c r="F262" i="30"/>
  <c r="E1026" i="30"/>
  <c r="H1026" i="30"/>
  <c r="E136" i="30"/>
  <c r="H136" i="30"/>
  <c r="X126" i="30"/>
  <c r="E1037" i="30"/>
  <c r="H1037" i="30"/>
  <c r="E623" i="30"/>
  <c r="H623" i="30"/>
  <c r="F623" i="30"/>
  <c r="H239" i="30"/>
  <c r="F239" i="30"/>
  <c r="E239" i="30"/>
  <c r="F587" i="30"/>
  <c r="H587" i="30"/>
  <c r="E587" i="30"/>
  <c r="H1029" i="30"/>
  <c r="F1029" i="30"/>
  <c r="E1029" i="30"/>
  <c r="E593" i="30"/>
  <c r="H593" i="30"/>
  <c r="F593" i="30"/>
  <c r="H876" i="30"/>
  <c r="E876" i="30"/>
  <c r="H431" i="30"/>
  <c r="F431" i="30"/>
  <c r="E431" i="30"/>
  <c r="H616" i="30"/>
  <c r="E616" i="30"/>
  <c r="F616" i="30"/>
  <c r="X273" i="30"/>
  <c r="E273" i="30" s="1"/>
  <c r="X291" i="30"/>
  <c r="E291" i="30" s="1"/>
  <c r="X287" i="30"/>
  <c r="E286" i="30"/>
  <c r="H286" i="30"/>
  <c r="X678" i="30"/>
  <c r="H908" i="30"/>
  <c r="E908" i="30"/>
  <c r="H1032" i="30"/>
  <c r="E1032" i="30"/>
  <c r="F1032" i="30"/>
  <c r="H387" i="30"/>
  <c r="E387" i="30"/>
  <c r="F387" i="30"/>
  <c r="H434" i="30"/>
  <c r="E434" i="30"/>
  <c r="F434" i="30"/>
  <c r="H1035" i="30"/>
  <c r="E1035" i="30"/>
  <c r="H237" i="30"/>
  <c r="E237" i="30"/>
  <c r="F237" i="30"/>
  <c r="F263" i="30"/>
  <c r="H263" i="30"/>
  <c r="E263" i="30"/>
  <c r="E137" i="30"/>
  <c r="H137" i="30"/>
  <c r="E252" i="30"/>
  <c r="F252" i="30"/>
  <c r="H252" i="30"/>
  <c r="F159" i="30"/>
  <c r="E159" i="30"/>
  <c r="H159" i="30"/>
  <c r="H892" i="30"/>
  <c r="E892" i="30"/>
  <c r="H405" i="30"/>
  <c r="F405" i="30"/>
  <c r="E418" i="30"/>
  <c r="H418" i="30"/>
  <c r="F418" i="30"/>
  <c r="F594" i="30"/>
  <c r="E594" i="30"/>
  <c r="H594" i="30"/>
  <c r="H246" i="30"/>
  <c r="E246" i="30"/>
  <c r="F246" i="30"/>
  <c r="F574" i="30"/>
  <c r="H574" i="30"/>
  <c r="E574" i="30"/>
  <c r="E330" i="30"/>
  <c r="H330" i="30"/>
  <c r="E914" i="30"/>
  <c r="H914" i="30"/>
  <c r="F709" i="30"/>
  <c r="E709" i="30"/>
  <c r="E879" i="30"/>
  <c r="H879" i="30"/>
  <c r="E592" i="30"/>
  <c r="F592" i="30"/>
  <c r="H592" i="30"/>
  <c r="E138" i="30"/>
  <c r="H138" i="30"/>
  <c r="F138" i="30"/>
  <c r="F586" i="30"/>
  <c r="H586" i="30"/>
  <c r="E586" i="30"/>
  <c r="H1036" i="30"/>
  <c r="E1036" i="30"/>
  <c r="E269" i="30"/>
  <c r="H269" i="30"/>
  <c r="F269" i="30"/>
  <c r="E1047" i="30"/>
  <c r="F1047" i="30"/>
  <c r="H1047" i="30"/>
  <c r="F198" i="30"/>
  <c r="H198" i="30"/>
  <c r="E198" i="30"/>
  <c r="F384" i="30"/>
  <c r="E384" i="30"/>
  <c r="H384" i="30"/>
  <c r="H595" i="30"/>
  <c r="E595" i="30"/>
  <c r="F595" i="30"/>
  <c r="E871" i="30"/>
  <c r="H871" i="30"/>
  <c r="F624" i="30"/>
  <c r="E624" i="30"/>
  <c r="H624" i="30"/>
  <c r="H221" i="30"/>
  <c r="F221" i="30"/>
  <c r="E221" i="30"/>
  <c r="E329" i="30"/>
  <c r="H329" i="30"/>
  <c r="X386" i="30"/>
  <c r="H408" i="30"/>
  <c r="F408" i="30"/>
  <c r="E219" i="30"/>
  <c r="H219" i="30"/>
  <c r="F219" i="30"/>
  <c r="E132" i="30"/>
  <c r="H132" i="30"/>
  <c r="E884" i="30"/>
  <c r="H884" i="30"/>
  <c r="X343" i="30"/>
  <c r="E236" i="30"/>
  <c r="F236" i="30"/>
  <c r="H236" i="30"/>
  <c r="E889" i="30"/>
  <c r="H889" i="30"/>
  <c r="H878" i="30"/>
  <c r="E878" i="30"/>
  <c r="F423" i="30"/>
  <c r="H423" i="30"/>
  <c r="E423" i="30"/>
  <c r="H435" i="30"/>
  <c r="E435" i="30"/>
  <c r="F435" i="30"/>
  <c r="F609" i="30"/>
  <c r="H609" i="30"/>
  <c r="E609" i="30"/>
  <c r="F226" i="30"/>
  <c r="E226" i="30"/>
  <c r="H226" i="30"/>
  <c r="H196" i="30"/>
  <c r="F196" i="30"/>
  <c r="E196" i="30"/>
  <c r="E144" i="30"/>
  <c r="X322" i="30"/>
  <c r="H144" i="30"/>
  <c r="X282" i="30"/>
  <c r="AO1495" i="30" l="1"/>
  <c r="AR1495" i="30"/>
  <c r="AB1495" i="30"/>
  <c r="D1495" i="30" s="1"/>
  <c r="AG1495" i="30"/>
  <c r="AH1495" i="30" s="1"/>
  <c r="AI1495" i="30" s="1"/>
  <c r="AQ1495" i="30"/>
  <c r="AP1495" i="30"/>
  <c r="AN1495" i="30"/>
  <c r="AL1495" i="30"/>
  <c r="Z1495" i="30"/>
  <c r="AJ1495" i="30"/>
  <c r="AK1495" i="30" s="1"/>
  <c r="F683" i="30"/>
  <c r="E683" i="30"/>
  <c r="Z924" i="30"/>
  <c r="AO924" i="30"/>
  <c r="AQ924" i="30"/>
  <c r="AP924" i="30"/>
  <c r="AB924" i="30"/>
  <c r="AL924" i="30"/>
  <c r="AN924" i="30"/>
  <c r="AM924" i="30"/>
  <c r="AR924" i="30"/>
  <c r="AJ924" i="30"/>
  <c r="AK924" i="30" s="1"/>
  <c r="AG924" i="30"/>
  <c r="AL926" i="30"/>
  <c r="AN926" i="30"/>
  <c r="AJ926" i="30"/>
  <c r="AK926" i="30" s="1"/>
  <c r="AB926" i="30"/>
  <c r="AO926" i="30"/>
  <c r="AG926" i="30"/>
  <c r="AR926" i="30"/>
  <c r="AQ926" i="30"/>
  <c r="AP926" i="30"/>
  <c r="Z926" i="30"/>
  <c r="AM926" i="30"/>
  <c r="Z923" i="30"/>
  <c r="AN923" i="30"/>
  <c r="AB923" i="30"/>
  <c r="AM923" i="30"/>
  <c r="AJ923" i="30"/>
  <c r="AK923" i="30" s="1"/>
  <c r="AG923" i="30"/>
  <c r="AL923" i="30"/>
  <c r="AP923" i="30"/>
  <c r="AR923" i="30"/>
  <c r="AO923" i="30"/>
  <c r="AQ923" i="30"/>
  <c r="Z928" i="30"/>
  <c r="AP928" i="30"/>
  <c r="AQ928" i="30"/>
  <c r="AL928" i="30"/>
  <c r="AG928" i="30"/>
  <c r="AO928" i="30"/>
  <c r="AB928" i="30"/>
  <c r="AM928" i="30"/>
  <c r="AJ928" i="30"/>
  <c r="AK928" i="30" s="1"/>
  <c r="AR928" i="30"/>
  <c r="AN928" i="30"/>
  <c r="E729" i="30"/>
  <c r="F728" i="30"/>
  <c r="E728" i="30"/>
  <c r="H729" i="30"/>
  <c r="H680" i="30"/>
  <c r="F680" i="30"/>
  <c r="E388" i="30"/>
  <c r="F388" i="30"/>
  <c r="AF131" i="30"/>
  <c r="D131" i="30"/>
  <c r="AA131" i="30"/>
  <c r="AE131" i="30"/>
  <c r="AD131" i="30"/>
  <c r="H342" i="30"/>
  <c r="E342" i="30"/>
  <c r="H411" i="30"/>
  <c r="E411" i="30"/>
  <c r="E682" i="30"/>
  <c r="F682" i="30"/>
  <c r="H682" i="30"/>
  <c r="E133" i="30"/>
  <c r="H133" i="30"/>
  <c r="F706" i="30"/>
  <c r="E706" i="30"/>
  <c r="E1039" i="30"/>
  <c r="H1039" i="30"/>
  <c r="E725" i="30"/>
  <c r="F725" i="30"/>
  <c r="H725" i="30"/>
  <c r="E912" i="30"/>
  <c r="H912" i="30"/>
  <c r="H686" i="30"/>
  <c r="E686" i="30"/>
  <c r="F686" i="30"/>
  <c r="H413" i="30"/>
  <c r="F413" i="30"/>
  <c r="E413" i="30"/>
  <c r="H558" i="30"/>
  <c r="F558" i="30"/>
  <c r="E558" i="30"/>
  <c r="X340" i="30"/>
  <c r="E605" i="30"/>
  <c r="F605" i="30"/>
  <c r="H605" i="30"/>
  <c r="H322" i="30"/>
  <c r="E322" i="30"/>
  <c r="F322" i="30"/>
  <c r="H343" i="30"/>
  <c r="E343" i="30"/>
  <c r="AB601" i="30"/>
  <c r="AN601" i="30"/>
  <c r="AG601" i="30"/>
  <c r="AJ601" i="30"/>
  <c r="AK601" i="30" s="1"/>
  <c r="AM601" i="30"/>
  <c r="Z601" i="30"/>
  <c r="AL601" i="30"/>
  <c r="AP601" i="30"/>
  <c r="AQ601" i="30"/>
  <c r="AO601" i="30"/>
  <c r="AR601" i="30"/>
  <c r="F347" i="30"/>
  <c r="H347" i="30"/>
  <c r="E347" i="30"/>
  <c r="E677" i="30"/>
  <c r="H677" i="30"/>
  <c r="F677" i="30"/>
  <c r="E328" i="30"/>
  <c r="H328" i="30"/>
  <c r="H615" i="30"/>
  <c r="E615" i="30"/>
  <c r="F615" i="30"/>
  <c r="H152" i="30"/>
  <c r="E152" i="30"/>
  <c r="E287" i="30"/>
  <c r="H287" i="30"/>
  <c r="F287" i="30"/>
  <c r="H323" i="30"/>
  <c r="E323" i="30"/>
  <c r="E679" i="30"/>
  <c r="F679" i="30"/>
  <c r="H679" i="30"/>
  <c r="H345" i="30"/>
  <c r="F345" i="30"/>
  <c r="E345" i="30"/>
  <c r="H727" i="30"/>
  <c r="E727" i="30"/>
  <c r="F727" i="30"/>
  <c r="E233" i="30"/>
  <c r="F233" i="30"/>
  <c r="H233" i="30"/>
  <c r="H426" i="30"/>
  <c r="E426" i="30"/>
  <c r="F426" i="30"/>
  <c r="E220" i="30"/>
  <c r="H220" i="30"/>
  <c r="F220" i="30"/>
  <c r="X122" i="30"/>
  <c r="H1023" i="30"/>
  <c r="E1023" i="30"/>
  <c r="F386" i="30"/>
  <c r="H386" i="30"/>
  <c r="E386" i="30"/>
  <c r="H678" i="30"/>
  <c r="F678" i="30"/>
  <c r="E678" i="30"/>
  <c r="E338" i="30"/>
  <c r="H338" i="30"/>
  <c r="H390" i="30"/>
  <c r="E390" i="30"/>
  <c r="F390" i="30"/>
  <c r="AH131" i="30"/>
  <c r="AI131" i="30"/>
  <c r="AT131" i="30" s="1"/>
  <c r="E130" i="30"/>
  <c r="H130" i="30"/>
  <c r="F130" i="30"/>
  <c r="H190" i="30"/>
  <c r="E190" i="30"/>
  <c r="X325" i="30"/>
  <c r="E885" i="30"/>
  <c r="H885" i="30"/>
  <c r="X385" i="30"/>
  <c r="H320" i="30"/>
  <c r="E320" i="30"/>
  <c r="F320" i="30"/>
  <c r="E389" i="30"/>
  <c r="H389" i="30"/>
  <c r="F389" i="30"/>
  <c r="E288" i="30"/>
  <c r="H288" i="30"/>
  <c r="F288" i="30"/>
  <c r="H321" i="30"/>
  <c r="E321" i="30"/>
  <c r="F321" i="30"/>
  <c r="E344" i="30"/>
  <c r="H344" i="30"/>
  <c r="F396" i="30"/>
  <c r="H396" i="30"/>
  <c r="F628" i="30"/>
  <c r="E628" i="30"/>
  <c r="H628" i="30"/>
  <c r="H900" i="30"/>
  <c r="E900" i="30"/>
  <c r="X676" i="30"/>
  <c r="H282" i="30"/>
  <c r="E282" i="30"/>
  <c r="H341" i="30"/>
  <c r="E341" i="30"/>
  <c r="H346" i="30"/>
  <c r="F346" i="30"/>
  <c r="E346" i="30"/>
  <c r="E681" i="30"/>
  <c r="F681" i="30"/>
  <c r="H681" i="30"/>
  <c r="F259" i="30"/>
  <c r="H259" i="30"/>
  <c r="E259" i="30"/>
  <c r="X724" i="30"/>
  <c r="E581" i="30"/>
  <c r="H581" i="30"/>
  <c r="F581" i="30"/>
  <c r="H289" i="30"/>
  <c r="F289" i="30"/>
  <c r="E289" i="30"/>
  <c r="AD1495" i="30" l="1"/>
  <c r="AA1495" i="30"/>
  <c r="AE1495" i="30"/>
  <c r="AF1495" i="30"/>
  <c r="AA928" i="30"/>
  <c r="D928" i="30"/>
  <c r="AD928" i="30"/>
  <c r="AE928" i="30"/>
  <c r="AF928" i="30"/>
  <c r="AF926" i="30"/>
  <c r="AE926" i="30"/>
  <c r="D926" i="30"/>
  <c r="AD926" i="30"/>
  <c r="AA926" i="30"/>
  <c r="AI928" i="30"/>
  <c r="AT928" i="30" s="1"/>
  <c r="AH928" i="30"/>
  <c r="AF924" i="30"/>
  <c r="AA924" i="30"/>
  <c r="AD924" i="30"/>
  <c r="D924" i="30"/>
  <c r="AE924" i="30"/>
  <c r="AI923" i="30"/>
  <c r="AT923" i="30" s="1"/>
  <c r="AH923" i="30"/>
  <c r="AI924" i="30"/>
  <c r="AT924" i="30" s="1"/>
  <c r="AH924" i="30"/>
  <c r="D923" i="30"/>
  <c r="AA923" i="30"/>
  <c r="AD923" i="30"/>
  <c r="AF923" i="30"/>
  <c r="AE923" i="30"/>
  <c r="AH926" i="30"/>
  <c r="AI926" i="30"/>
  <c r="AT926" i="30" s="1"/>
  <c r="H385" i="30"/>
  <c r="F385" i="30"/>
  <c r="E385" i="30"/>
  <c r="E676" i="30"/>
  <c r="H676" i="30"/>
  <c r="F676" i="30"/>
  <c r="AH601" i="30"/>
  <c r="AI601" i="30"/>
  <c r="AT601" i="30" s="1"/>
  <c r="H724" i="30"/>
  <c r="E724" i="30"/>
  <c r="F724" i="30"/>
  <c r="AA601" i="30"/>
  <c r="AF601" i="30"/>
  <c r="AE601" i="30"/>
  <c r="D601" i="30"/>
  <c r="AD601" i="30"/>
  <c r="E340" i="30"/>
  <c r="H340" i="30"/>
  <c r="X1083" i="30" l="1"/>
  <c r="X1079" i="30"/>
  <c r="X1077" i="30"/>
  <c r="X1078" i="30"/>
  <c r="X1076" i="30"/>
  <c r="X1074" i="30"/>
  <c r="X1075" i="30"/>
  <c r="X1073" i="30"/>
  <c r="X1071" i="30"/>
  <c r="X1072" i="30"/>
  <c r="X1070" i="30"/>
  <c r="X1068" i="30"/>
  <c r="X1069" i="30"/>
  <c r="X1067" i="30"/>
  <c r="F1074" i="30" l="1"/>
  <c r="H1074" i="30"/>
  <c r="E1074" i="30"/>
  <c r="G1074" i="30" s="1"/>
  <c r="Y1074" i="30" s="1"/>
  <c r="AC1074" i="30" s="1"/>
  <c r="H1076" i="30"/>
  <c r="F1076" i="30"/>
  <c r="E1076" i="30"/>
  <c r="G1076" i="30" s="1"/>
  <c r="Y1076" i="30" s="1"/>
  <c r="AC1076" i="30" s="1"/>
  <c r="F1078" i="30"/>
  <c r="H1078" i="30"/>
  <c r="E1078" i="30"/>
  <c r="G1078" i="30" s="1"/>
  <c r="Y1078" i="30" s="1"/>
  <c r="AC1078" i="30" s="1"/>
  <c r="F1075" i="30"/>
  <c r="H1075" i="30"/>
  <c r="E1075" i="30"/>
  <c r="G1075" i="30" s="1"/>
  <c r="Y1075" i="30" s="1"/>
  <c r="AC1075" i="30" s="1"/>
  <c r="F1070" i="30"/>
  <c r="H1070" i="30"/>
  <c r="E1070" i="30"/>
  <c r="G1070" i="30" s="1"/>
  <c r="Y1070" i="30" s="1"/>
  <c r="AC1070" i="30" s="1"/>
  <c r="F1077" i="30"/>
  <c r="E1077" i="30"/>
  <c r="G1077" i="30" s="1"/>
  <c r="Y1077" i="30" s="1"/>
  <c r="AC1077" i="30" s="1"/>
  <c r="H1077" i="30"/>
  <c r="E1069" i="30"/>
  <c r="G1069" i="30" s="1"/>
  <c r="Y1069" i="30" s="1"/>
  <c r="AC1069" i="30" s="1"/>
  <c r="F1069" i="30"/>
  <c r="H1069" i="30"/>
  <c r="F1072" i="30"/>
  <c r="E1072" i="30"/>
  <c r="G1072" i="30" s="1"/>
  <c r="Y1072" i="30" s="1"/>
  <c r="AC1072" i="30" s="1"/>
  <c r="H1072" i="30"/>
  <c r="F1079" i="30"/>
  <c r="H1079" i="30"/>
  <c r="E1079" i="30"/>
  <c r="G1079" i="30" s="1"/>
  <c r="Y1079" i="30" s="1"/>
  <c r="AC1079" i="30" s="1"/>
  <c r="F1073" i="30"/>
  <c r="E1073" i="30"/>
  <c r="G1073" i="30" s="1"/>
  <c r="Y1073" i="30" s="1"/>
  <c r="AC1073" i="30" s="1"/>
  <c r="H1073" i="30"/>
  <c r="E1067" i="30"/>
  <c r="G1067" i="30" s="1"/>
  <c r="Y1067" i="30" s="1"/>
  <c r="AC1067" i="30" s="1"/>
  <c r="H1067" i="30"/>
  <c r="F1067" i="30"/>
  <c r="E1068" i="30"/>
  <c r="G1068" i="30" s="1"/>
  <c r="Y1068" i="30" s="1"/>
  <c r="AC1068" i="30" s="1"/>
  <c r="H1068" i="30"/>
  <c r="F1068" i="30"/>
  <c r="H1071" i="30"/>
  <c r="E1071" i="30"/>
  <c r="G1071" i="30" s="1"/>
  <c r="Y1071" i="30" s="1"/>
  <c r="AC1071" i="30" s="1"/>
  <c r="F1071" i="30"/>
  <c r="E1083" i="30"/>
  <c r="G1083" i="30" s="1"/>
  <c r="Y1083" i="30" s="1"/>
  <c r="AC1083" i="30" s="1"/>
  <c r="H1083" i="30"/>
  <c r="F1083" i="30"/>
  <c r="X1065" i="30"/>
  <c r="X1066" i="30"/>
  <c r="X1064" i="30"/>
  <c r="X1062" i="30"/>
  <c r="X1063" i="30"/>
  <c r="X1061" i="30"/>
  <c r="X1059" i="30"/>
  <c r="X1060" i="30"/>
  <c r="X1056" i="30"/>
  <c r="X1057" i="30"/>
  <c r="X1053" i="30"/>
  <c r="X1054" i="30"/>
  <c r="X1058" i="30"/>
  <c r="X1055" i="30"/>
  <c r="X1052" i="30"/>
  <c r="E1063" i="30" l="1"/>
  <c r="G1063" i="30" s="1"/>
  <c r="Y1063" i="30" s="1"/>
  <c r="AC1063" i="30" s="1"/>
  <c r="H1063" i="30"/>
  <c r="F1063" i="30"/>
  <c r="AQ1067" i="30"/>
  <c r="Z1067" i="30"/>
  <c r="AB1067" i="30"/>
  <c r="AR1067" i="30"/>
  <c r="AM1067" i="30"/>
  <c r="AO1067" i="30"/>
  <c r="AP1067" i="30"/>
  <c r="AL1067" i="30"/>
  <c r="AG1067" i="30"/>
  <c r="AH1067" i="30" s="1"/>
  <c r="AI1067" i="30" s="1"/>
  <c r="AJ1067" i="30"/>
  <c r="AK1067" i="30" s="1"/>
  <c r="AN1067" i="30"/>
  <c r="AQ1072" i="30"/>
  <c r="AL1072" i="30"/>
  <c r="AO1072" i="30"/>
  <c r="AN1072" i="30"/>
  <c r="AG1072" i="30"/>
  <c r="AH1072" i="30" s="1"/>
  <c r="AI1072" i="30" s="1"/>
  <c r="AM1072" i="30"/>
  <c r="AP1072" i="30"/>
  <c r="AJ1072" i="30"/>
  <c r="AK1072" i="30" s="1"/>
  <c r="Z1072" i="30"/>
  <c r="AB1072" i="30"/>
  <c r="AR1072" i="30"/>
  <c r="AQ1070" i="30"/>
  <c r="AB1070" i="30"/>
  <c r="Z1070" i="30"/>
  <c r="AL1070" i="30"/>
  <c r="AN1070" i="30"/>
  <c r="AP1070" i="30"/>
  <c r="AR1070" i="30"/>
  <c r="AJ1070" i="30"/>
  <c r="AK1070" i="30" s="1"/>
  <c r="AO1070" i="30"/>
  <c r="AM1070" i="30"/>
  <c r="AG1070" i="30"/>
  <c r="AH1070" i="30" s="1"/>
  <c r="AI1070" i="30" s="1"/>
  <c r="E1061" i="30"/>
  <c r="G1061" i="30" s="1"/>
  <c r="Y1061" i="30" s="1"/>
  <c r="AC1061" i="30" s="1"/>
  <c r="H1061" i="30"/>
  <c r="F1061" i="30"/>
  <c r="E1062" i="30"/>
  <c r="G1062" i="30" s="1"/>
  <c r="Y1062" i="30" s="1"/>
  <c r="AC1062" i="30" s="1"/>
  <c r="F1062" i="30"/>
  <c r="H1062" i="30"/>
  <c r="AQ1071" i="30"/>
  <c r="Z1071" i="30"/>
  <c r="AR1071" i="30"/>
  <c r="AB1071" i="30"/>
  <c r="AG1071" i="30"/>
  <c r="AH1071" i="30" s="1"/>
  <c r="AI1071" i="30" s="1"/>
  <c r="AN1071" i="30"/>
  <c r="AM1071" i="30"/>
  <c r="AJ1071" i="30"/>
  <c r="AK1071" i="30" s="1"/>
  <c r="AL1071" i="30"/>
  <c r="AP1071" i="30"/>
  <c r="AO1071" i="30"/>
  <c r="AQ1076" i="30"/>
  <c r="AB1076" i="30"/>
  <c r="AR1076" i="30"/>
  <c r="Z1076" i="30"/>
  <c r="AO1076" i="30"/>
  <c r="AL1076" i="30"/>
  <c r="AJ1076" i="30"/>
  <c r="AK1076" i="30" s="1"/>
  <c r="AG1076" i="30"/>
  <c r="AH1076" i="30" s="1"/>
  <c r="AI1076" i="30" s="1"/>
  <c r="AN1076" i="30"/>
  <c r="AP1076" i="30"/>
  <c r="AM1076" i="30"/>
  <c r="E1055" i="30"/>
  <c r="G1055" i="30" s="1"/>
  <c r="Y1055" i="30" s="1"/>
  <c r="AC1055" i="30" s="1"/>
  <c r="F1055" i="30"/>
  <c r="H1055" i="30"/>
  <c r="E1053" i="30"/>
  <c r="G1053" i="30" s="1"/>
  <c r="Y1053" i="30" s="1"/>
  <c r="AC1053" i="30" s="1"/>
  <c r="H1053" i="30"/>
  <c r="F1053" i="30"/>
  <c r="AN1073" i="30"/>
  <c r="AQ1073" i="30"/>
  <c r="AJ1073" i="30"/>
  <c r="AK1073" i="30" s="1"/>
  <c r="AR1073" i="30"/>
  <c r="AM1073" i="30"/>
  <c r="AL1073" i="30"/>
  <c r="Z1073" i="30"/>
  <c r="AG1073" i="30"/>
  <c r="AH1073" i="30" s="1"/>
  <c r="AI1073" i="30" s="1"/>
  <c r="AB1073" i="30"/>
  <c r="AP1073" i="30"/>
  <c r="AO1073" i="30"/>
  <c r="E1054" i="30"/>
  <c r="G1054" i="30" s="1"/>
  <c r="Y1054" i="30" s="1"/>
  <c r="AC1054" i="30" s="1"/>
  <c r="H1054" i="30"/>
  <c r="F1054" i="30"/>
  <c r="E1057" i="30"/>
  <c r="G1057" i="30" s="1"/>
  <c r="Y1057" i="30" s="1"/>
  <c r="AC1057" i="30" s="1"/>
  <c r="H1057" i="30"/>
  <c r="F1057" i="30"/>
  <c r="AQ1075" i="30"/>
  <c r="AG1075" i="30"/>
  <c r="AH1075" i="30" s="1"/>
  <c r="AI1075" i="30" s="1"/>
  <c r="AB1075" i="30"/>
  <c r="Z1075" i="30"/>
  <c r="AJ1075" i="30"/>
  <c r="AK1075" i="30" s="1"/>
  <c r="AO1075" i="30"/>
  <c r="AM1075" i="30"/>
  <c r="AL1075" i="30"/>
  <c r="AP1075" i="30"/>
  <c r="AR1075" i="30"/>
  <c r="AN1075" i="30"/>
  <c r="E1064" i="30"/>
  <c r="G1064" i="30" s="1"/>
  <c r="Y1064" i="30" s="1"/>
  <c r="AC1064" i="30" s="1"/>
  <c r="F1064" i="30"/>
  <c r="H1064" i="30"/>
  <c r="E1066" i="30"/>
  <c r="G1066" i="30" s="1"/>
  <c r="Y1066" i="30" s="1"/>
  <c r="AC1066" i="30" s="1"/>
  <c r="H1066" i="30"/>
  <c r="F1066" i="30"/>
  <c r="E1065" i="30"/>
  <c r="G1065" i="30" s="1"/>
  <c r="Y1065" i="30" s="1"/>
  <c r="AC1065" i="30" s="1"/>
  <c r="F1065" i="30"/>
  <c r="H1065" i="30"/>
  <c r="AQ1079" i="30"/>
  <c r="AB1079" i="30"/>
  <c r="Z1079" i="30"/>
  <c r="AG1079" i="30"/>
  <c r="AH1079" i="30" s="1"/>
  <c r="AI1079" i="30" s="1"/>
  <c r="AP1079" i="30"/>
  <c r="AM1079" i="30"/>
  <c r="AJ1079" i="30"/>
  <c r="AK1079" i="30" s="1"/>
  <c r="AR1079" i="30"/>
  <c r="AO1079" i="30"/>
  <c r="AL1079" i="30"/>
  <c r="AN1079" i="30"/>
  <c r="AQ1069" i="30"/>
  <c r="Z1069" i="30"/>
  <c r="AB1069" i="30"/>
  <c r="AL1069" i="30"/>
  <c r="AP1069" i="30"/>
  <c r="AR1069" i="30"/>
  <c r="AM1069" i="30"/>
  <c r="AJ1069" i="30"/>
  <c r="AK1069" i="30" s="1"/>
  <c r="AO1069" i="30"/>
  <c r="AN1069" i="30"/>
  <c r="AG1069" i="30"/>
  <c r="AH1069" i="30" s="1"/>
  <c r="AI1069" i="30" s="1"/>
  <c r="AQ1074" i="30"/>
  <c r="AR1074" i="30"/>
  <c r="AB1074" i="30"/>
  <c r="Z1074" i="30"/>
  <c r="AL1074" i="30"/>
  <c r="AO1074" i="30"/>
  <c r="AM1074" i="30"/>
  <c r="AJ1074" i="30"/>
  <c r="AK1074" i="30" s="1"/>
  <c r="AG1074" i="30"/>
  <c r="AH1074" i="30" s="1"/>
  <c r="AI1074" i="30" s="1"/>
  <c r="AN1074" i="30"/>
  <c r="AP1074" i="30"/>
  <c r="AQ1083" i="30"/>
  <c r="Z1083" i="30"/>
  <c r="AB1083" i="30"/>
  <c r="AO1083" i="30"/>
  <c r="AG1083" i="30"/>
  <c r="AH1083" i="30" s="1"/>
  <c r="AI1083" i="30" s="1"/>
  <c r="AN1083" i="30"/>
  <c r="AM1083" i="30"/>
  <c r="AR1083" i="30"/>
  <c r="AJ1083" i="30"/>
  <c r="AK1083" i="30" s="1"/>
  <c r="AL1083" i="30"/>
  <c r="AP1083" i="30"/>
  <c r="E1058" i="30"/>
  <c r="G1058" i="30" s="1"/>
  <c r="Y1058" i="30" s="1"/>
  <c r="AC1058" i="30" s="1"/>
  <c r="H1058" i="30"/>
  <c r="F1058" i="30"/>
  <c r="E1056" i="30"/>
  <c r="G1056" i="30" s="1"/>
  <c r="Y1056" i="30" s="1"/>
  <c r="AC1056" i="30" s="1"/>
  <c r="H1056" i="30"/>
  <c r="F1056" i="30"/>
  <c r="E1060" i="30"/>
  <c r="G1060" i="30" s="1"/>
  <c r="Y1060" i="30" s="1"/>
  <c r="AC1060" i="30" s="1"/>
  <c r="F1060" i="30"/>
  <c r="H1060" i="30"/>
  <c r="AQ1068" i="30"/>
  <c r="AB1068" i="30"/>
  <c r="Z1068" i="30"/>
  <c r="AJ1068" i="30"/>
  <c r="AK1068" i="30" s="1"/>
  <c r="AM1068" i="30"/>
  <c r="AG1068" i="30"/>
  <c r="AH1068" i="30" s="1"/>
  <c r="AI1068" i="30" s="1"/>
  <c r="AR1068" i="30"/>
  <c r="AP1068" i="30"/>
  <c r="AN1068" i="30"/>
  <c r="AO1068" i="30"/>
  <c r="AL1068" i="30"/>
  <c r="E1052" i="30"/>
  <c r="G1052" i="30" s="1"/>
  <c r="Y1052" i="30" s="1"/>
  <c r="AC1052" i="30" s="1"/>
  <c r="F1052" i="30"/>
  <c r="H1052" i="30"/>
  <c r="E1059" i="30"/>
  <c r="G1059" i="30" s="1"/>
  <c r="Y1059" i="30" s="1"/>
  <c r="AC1059" i="30" s="1"/>
  <c r="F1059" i="30"/>
  <c r="H1059" i="30"/>
  <c r="AQ1077" i="30"/>
  <c r="Z1077" i="30"/>
  <c r="AB1077" i="30"/>
  <c r="AL1077" i="30"/>
  <c r="AJ1077" i="30"/>
  <c r="AK1077" i="30" s="1"/>
  <c r="AN1077" i="30"/>
  <c r="AG1077" i="30"/>
  <c r="AH1077" i="30" s="1"/>
  <c r="AI1077" i="30" s="1"/>
  <c r="AR1077" i="30"/>
  <c r="AP1077" i="30"/>
  <c r="AM1077" i="30"/>
  <c r="AO1077" i="30"/>
  <c r="AQ1078" i="30"/>
  <c r="AB1078" i="30"/>
  <c r="Z1078" i="30"/>
  <c r="AM1078" i="30"/>
  <c r="AJ1078" i="30"/>
  <c r="AK1078" i="30" s="1"/>
  <c r="AL1078" i="30"/>
  <c r="AP1078" i="30"/>
  <c r="AR1078" i="30"/>
  <c r="AG1078" i="30"/>
  <c r="AH1078" i="30" s="1"/>
  <c r="AI1078" i="30" s="1"/>
  <c r="AN1078" i="30"/>
  <c r="AO1078" i="30"/>
  <c r="X304" i="30"/>
  <c r="AQ1059" i="30" l="1"/>
  <c r="AM1059" i="30"/>
  <c r="Z1059" i="30"/>
  <c r="AB1059" i="30"/>
  <c r="AJ1059" i="30"/>
  <c r="AK1059" i="30" s="1"/>
  <c r="AR1059" i="30"/>
  <c r="AN1059" i="30"/>
  <c r="AG1059" i="30"/>
  <c r="AH1059" i="30" s="1"/>
  <c r="AI1059" i="30" s="1"/>
  <c r="AO1059" i="30"/>
  <c r="AP1059" i="30"/>
  <c r="AL1059" i="30"/>
  <c r="AF1083" i="30"/>
  <c r="AA1083" i="30"/>
  <c r="AD1083" i="30"/>
  <c r="D1083" i="30"/>
  <c r="AE1083" i="30"/>
  <c r="D1073" i="30"/>
  <c r="AE1073" i="30"/>
  <c r="AD1073" i="30"/>
  <c r="AF1073" i="30"/>
  <c r="AA1073" i="30"/>
  <c r="AA1076" i="30"/>
  <c r="AF1076" i="30"/>
  <c r="D1076" i="30"/>
  <c r="AD1076" i="30"/>
  <c r="AE1076" i="30"/>
  <c r="AQ1060" i="30"/>
  <c r="AJ1060" i="30"/>
  <c r="AK1060" i="30" s="1"/>
  <c r="AO1060" i="30"/>
  <c r="AN1060" i="30"/>
  <c r="AG1060" i="30"/>
  <c r="AH1060" i="30" s="1"/>
  <c r="AI1060" i="30" s="1"/>
  <c r="AB1060" i="30"/>
  <c r="AP1060" i="30"/>
  <c r="AL1060" i="30"/>
  <c r="Z1060" i="30"/>
  <c r="AR1060" i="30"/>
  <c r="AM1060" i="30"/>
  <c r="AQ1066" i="30"/>
  <c r="AM1066" i="30"/>
  <c r="AL1066" i="30"/>
  <c r="AN1066" i="30"/>
  <c r="AJ1066" i="30"/>
  <c r="AK1066" i="30" s="1"/>
  <c r="AP1066" i="30"/>
  <c r="AB1066" i="30"/>
  <c r="AR1066" i="30"/>
  <c r="AG1066" i="30"/>
  <c r="AH1066" i="30" s="1"/>
  <c r="AI1066" i="30" s="1"/>
  <c r="Z1066" i="30"/>
  <c r="AO1066" i="30"/>
  <c r="AF1071" i="30"/>
  <c r="AA1071" i="30"/>
  <c r="AE1071" i="30"/>
  <c r="D1071" i="30"/>
  <c r="AD1071" i="30"/>
  <c r="AF1067" i="30"/>
  <c r="AA1067" i="30"/>
  <c r="AE1067" i="30"/>
  <c r="AD1067" i="30"/>
  <c r="D1067" i="30"/>
  <c r="AD1079" i="30"/>
  <c r="AA1079" i="30"/>
  <c r="D1079" i="30"/>
  <c r="AE1079" i="30"/>
  <c r="AF1079" i="30"/>
  <c r="AQ1057" i="30"/>
  <c r="AO1057" i="30"/>
  <c r="AJ1057" i="30"/>
  <c r="AK1057" i="30" s="1"/>
  <c r="AM1057" i="30"/>
  <c r="AG1057" i="30"/>
  <c r="AH1057" i="30" s="1"/>
  <c r="AI1057" i="30" s="1"/>
  <c r="AP1057" i="30"/>
  <c r="AR1057" i="30"/>
  <c r="AN1057" i="30"/>
  <c r="AL1057" i="30"/>
  <c r="Z1057" i="30"/>
  <c r="AB1057" i="30"/>
  <c r="AQ1061" i="30"/>
  <c r="AM1061" i="30"/>
  <c r="Z1061" i="30"/>
  <c r="AB1061" i="30"/>
  <c r="AO1061" i="30"/>
  <c r="AR1061" i="30"/>
  <c r="AP1061" i="30"/>
  <c r="AJ1061" i="30"/>
  <c r="AK1061" i="30" s="1"/>
  <c r="AN1061" i="30"/>
  <c r="AL1061" i="30"/>
  <c r="AG1061" i="30"/>
  <c r="AH1061" i="30" s="1"/>
  <c r="AI1061" i="30" s="1"/>
  <c r="AD1072" i="30"/>
  <c r="AE1072" i="30"/>
  <c r="D1072" i="30"/>
  <c r="AA1072" i="30"/>
  <c r="AF1072" i="30"/>
  <c r="Z1052" i="30"/>
  <c r="AO1052" i="30"/>
  <c r="AP1052" i="30"/>
  <c r="AL1052" i="30"/>
  <c r="AN1052" i="30"/>
  <c r="AG1052" i="30"/>
  <c r="AH1052" i="30" s="1"/>
  <c r="AI1052" i="30" s="1"/>
  <c r="AQ1052" i="30"/>
  <c r="AB1052" i="30"/>
  <c r="AM1052" i="30"/>
  <c r="AJ1052" i="30"/>
  <c r="AK1052" i="30" s="1"/>
  <c r="AR1052" i="30"/>
  <c r="AA1074" i="30"/>
  <c r="AF1074" i="30"/>
  <c r="D1074" i="30"/>
  <c r="AE1074" i="30"/>
  <c r="AD1074" i="30"/>
  <c r="AQ1053" i="30"/>
  <c r="AB1053" i="30"/>
  <c r="Z1053" i="30"/>
  <c r="AR1053" i="30"/>
  <c r="AJ1053" i="30"/>
  <c r="AK1053" i="30" s="1"/>
  <c r="AM1053" i="30"/>
  <c r="AN1053" i="30"/>
  <c r="AP1053" i="30"/>
  <c r="AL1053" i="30"/>
  <c r="AG1053" i="30"/>
  <c r="AH1053" i="30" s="1"/>
  <c r="AI1053" i="30" s="1"/>
  <c r="AO1053" i="30"/>
  <c r="AQ1062" i="30"/>
  <c r="AP1062" i="30"/>
  <c r="AG1062" i="30"/>
  <c r="AH1062" i="30" s="1"/>
  <c r="AI1062" i="30" s="1"/>
  <c r="AJ1062" i="30"/>
  <c r="AK1062" i="30" s="1"/>
  <c r="AL1062" i="30"/>
  <c r="AB1062" i="30"/>
  <c r="AR1062" i="30"/>
  <c r="Z1062" i="30"/>
  <c r="AN1062" i="30"/>
  <c r="AO1062" i="30"/>
  <c r="AM1062" i="30"/>
  <c r="E304" i="30"/>
  <c r="H304" i="30"/>
  <c r="F304" i="30"/>
  <c r="AQ1056" i="30"/>
  <c r="Z1056" i="30"/>
  <c r="AO1056" i="30"/>
  <c r="AB1056" i="30"/>
  <c r="AL1056" i="30"/>
  <c r="AR1056" i="30"/>
  <c r="AG1056" i="30"/>
  <c r="AH1056" i="30" s="1"/>
  <c r="AI1056" i="30" s="1"/>
  <c r="AM1056" i="30"/>
  <c r="AN1056" i="30"/>
  <c r="AP1056" i="30"/>
  <c r="AJ1056" i="30"/>
  <c r="AK1056" i="30" s="1"/>
  <c r="AQ1064" i="30"/>
  <c r="AO1064" i="30"/>
  <c r="AR1064" i="30"/>
  <c r="AL1064" i="30"/>
  <c r="AN1064" i="30"/>
  <c r="Z1064" i="30"/>
  <c r="AG1064" i="30"/>
  <c r="AH1064" i="30" s="1"/>
  <c r="AI1064" i="30" s="1"/>
  <c r="AP1064" i="30"/>
  <c r="AB1064" i="30"/>
  <c r="AJ1064" i="30"/>
  <c r="AK1064" i="30" s="1"/>
  <c r="AM1064" i="30"/>
  <c r="AA1070" i="30"/>
  <c r="AF1070" i="30"/>
  <c r="D1070" i="30"/>
  <c r="AE1070" i="30"/>
  <c r="AD1070" i="30"/>
  <c r="AQ1058" i="30"/>
  <c r="AL1058" i="30"/>
  <c r="AB1058" i="30"/>
  <c r="Z1058" i="30"/>
  <c r="AM1058" i="30"/>
  <c r="AG1058" i="30"/>
  <c r="AH1058" i="30" s="1"/>
  <c r="AI1058" i="30" s="1"/>
  <c r="AR1058" i="30"/>
  <c r="AO1058" i="30"/>
  <c r="AJ1058" i="30"/>
  <c r="AK1058" i="30" s="1"/>
  <c r="AP1058" i="30"/>
  <c r="AN1058" i="30"/>
  <c r="AA1078" i="30"/>
  <c r="D1078" i="30"/>
  <c r="AF1078" i="30"/>
  <c r="AD1078" i="30"/>
  <c r="AE1078" i="30"/>
  <c r="AA1077" i="30"/>
  <c r="AF1077" i="30"/>
  <c r="AE1077" i="30"/>
  <c r="D1077" i="30"/>
  <c r="AD1077" i="30"/>
  <c r="D1068" i="30"/>
  <c r="AA1068" i="30"/>
  <c r="AF1068" i="30"/>
  <c r="AE1068" i="30"/>
  <c r="AD1068" i="30"/>
  <c r="AF1075" i="30"/>
  <c r="AA1075" i="30"/>
  <c r="AD1075" i="30"/>
  <c r="D1075" i="30"/>
  <c r="AE1075" i="30"/>
  <c r="AQ1054" i="30"/>
  <c r="AB1054" i="30"/>
  <c r="AP1054" i="30"/>
  <c r="Z1054" i="30"/>
  <c r="AJ1054" i="30"/>
  <c r="AK1054" i="30" s="1"/>
  <c r="AN1054" i="30"/>
  <c r="AO1054" i="30"/>
  <c r="AR1054" i="30"/>
  <c r="AL1054" i="30"/>
  <c r="AG1054" i="30"/>
  <c r="AH1054" i="30" s="1"/>
  <c r="AI1054" i="30" s="1"/>
  <c r="AM1054" i="30"/>
  <c r="AA1069" i="30"/>
  <c r="AF1069" i="30"/>
  <c r="AD1069" i="30"/>
  <c r="AE1069" i="30"/>
  <c r="D1069" i="30"/>
  <c r="AQ1065" i="30"/>
  <c r="AO1065" i="30"/>
  <c r="AG1065" i="30"/>
  <c r="AH1065" i="30" s="1"/>
  <c r="AI1065" i="30" s="1"/>
  <c r="AJ1065" i="30"/>
  <c r="AK1065" i="30" s="1"/>
  <c r="AL1065" i="30"/>
  <c r="AM1065" i="30"/>
  <c r="Z1065" i="30"/>
  <c r="AN1065" i="30"/>
  <c r="AB1065" i="30"/>
  <c r="AP1065" i="30"/>
  <c r="AR1065" i="30"/>
  <c r="AQ1055" i="30"/>
  <c r="AM1055" i="30"/>
  <c r="AB1055" i="30"/>
  <c r="Z1055" i="30"/>
  <c r="AP1055" i="30"/>
  <c r="AO1055" i="30"/>
  <c r="AN1055" i="30"/>
  <c r="AL1055" i="30"/>
  <c r="AG1055" i="30"/>
  <c r="AH1055" i="30" s="1"/>
  <c r="AI1055" i="30" s="1"/>
  <c r="AJ1055" i="30"/>
  <c r="AK1055" i="30" s="1"/>
  <c r="AR1055" i="30"/>
  <c r="AQ1063" i="30"/>
  <c r="AB1063" i="30"/>
  <c r="Z1063" i="30"/>
  <c r="AO1063" i="30"/>
  <c r="AM1063" i="30"/>
  <c r="AP1063" i="30"/>
  <c r="AN1063" i="30"/>
  <c r="AL1063" i="30"/>
  <c r="AG1063" i="30"/>
  <c r="AH1063" i="30" s="1"/>
  <c r="AI1063" i="30" s="1"/>
  <c r="AJ1063" i="30"/>
  <c r="AK1063" i="30" s="1"/>
  <c r="AR1063" i="30"/>
  <c r="X305" i="30"/>
  <c r="AD1060" i="30" l="1"/>
  <c r="D1060" i="30"/>
  <c r="AE1060" i="30"/>
  <c r="AA1060" i="30"/>
  <c r="AF1060" i="30"/>
  <c r="AA1054" i="30"/>
  <c r="AD1054" i="30"/>
  <c r="AF1054" i="30"/>
  <c r="AE1054" i="30"/>
  <c r="D1054" i="30"/>
  <c r="AE1064" i="30"/>
  <c r="AD1064" i="30"/>
  <c r="AA1064" i="30"/>
  <c r="AF1064" i="30"/>
  <c r="D1064" i="30"/>
  <c r="D1056" i="30"/>
  <c r="AE1056" i="30"/>
  <c r="AD1056" i="30"/>
  <c r="AA1056" i="30"/>
  <c r="AF1056" i="30"/>
  <c r="F305" i="30"/>
  <c r="E305" i="30"/>
  <c r="H305" i="30"/>
  <c r="AE1065" i="30"/>
  <c r="D1065" i="30"/>
  <c r="AA1065" i="30"/>
  <c r="AF1065" i="30"/>
  <c r="AD1065" i="30"/>
  <c r="AF1061" i="30"/>
  <c r="AA1061" i="30"/>
  <c r="D1061" i="30"/>
  <c r="AE1061" i="30"/>
  <c r="AD1061" i="30"/>
  <c r="AF1063" i="30"/>
  <c r="AA1063" i="30"/>
  <c r="AE1063" i="30"/>
  <c r="AD1063" i="30"/>
  <c r="D1063" i="30"/>
  <c r="AA1053" i="30"/>
  <c r="AF1053" i="30"/>
  <c r="AD1053" i="30"/>
  <c r="AE1053" i="30"/>
  <c r="D1053" i="30"/>
  <c r="AA1066" i="30"/>
  <c r="AE1066" i="30"/>
  <c r="AF1066" i="30"/>
  <c r="D1066" i="30"/>
  <c r="AD1066" i="30"/>
  <c r="AF1059" i="30"/>
  <c r="AA1059" i="30"/>
  <c r="AD1059" i="30"/>
  <c r="AE1059" i="30"/>
  <c r="D1059" i="30"/>
  <c r="AF1055" i="30"/>
  <c r="AA1055" i="30"/>
  <c r="D1055" i="30"/>
  <c r="AD1055" i="30"/>
  <c r="AE1055" i="30"/>
  <c r="AD1062" i="30"/>
  <c r="AE1062" i="30"/>
  <c r="D1062" i="30"/>
  <c r="AA1062" i="30"/>
  <c r="AF1062" i="30"/>
  <c r="D1052" i="30"/>
  <c r="AD1052" i="30"/>
  <c r="AA1052" i="30"/>
  <c r="AE1052" i="30"/>
  <c r="AF1052" i="30"/>
  <c r="AE1057" i="30"/>
  <c r="D1057" i="30"/>
  <c r="AA1057" i="30"/>
  <c r="AD1057" i="30"/>
  <c r="AF1057" i="30"/>
  <c r="AA1058" i="30"/>
  <c r="AF1058" i="30"/>
  <c r="AE1058" i="30"/>
  <c r="AD1058" i="30"/>
  <c r="D1058" i="30"/>
  <c r="X656" i="30" l="1"/>
  <c r="X301" i="30"/>
  <c r="X655" i="30"/>
  <c r="X654" i="30"/>
  <c r="X651" i="30"/>
  <c r="H664" i="30"/>
  <c r="E664" i="30"/>
  <c r="F663" i="30"/>
  <c r="E663" i="30"/>
  <c r="H663" i="30"/>
  <c r="X647" i="30" l="1"/>
  <c r="X646" i="30"/>
  <c r="X642" i="30"/>
  <c r="X299" i="30"/>
  <c r="X641" i="30"/>
  <c r="X652" i="30"/>
  <c r="X649" i="30"/>
  <c r="H651" i="30"/>
  <c r="F651" i="30"/>
  <c r="E651" i="30"/>
  <c r="F654" i="30"/>
  <c r="H654" i="30"/>
  <c r="E654" i="30"/>
  <c r="H661" i="30"/>
  <c r="F661" i="30"/>
  <c r="E661" i="30"/>
  <c r="H655" i="30"/>
  <c r="F655" i="30"/>
  <c r="E655" i="30"/>
  <c r="F301" i="30"/>
  <c r="H301" i="30"/>
  <c r="E301" i="30"/>
  <c r="H656" i="30"/>
  <c r="F656" i="30"/>
  <c r="E656" i="30"/>
  <c r="F652" i="30" l="1"/>
  <c r="E652" i="30"/>
  <c r="H652" i="30"/>
  <c r="F299" i="30"/>
  <c r="H299" i="30"/>
  <c r="E299" i="30"/>
  <c r="H647" i="30"/>
  <c r="E647" i="30"/>
  <c r="F642" i="30"/>
  <c r="H642" i="30"/>
  <c r="E642" i="30"/>
  <c r="F649" i="30"/>
  <c r="E649" i="30"/>
  <c r="H649" i="30"/>
  <c r="S543" i="30" l="1"/>
  <c r="T543" i="30"/>
  <c r="S542" i="30"/>
  <c r="T542" i="30"/>
  <c r="S544" i="30"/>
  <c r="T544" i="30"/>
  <c r="S541" i="30"/>
  <c r="T541" i="30"/>
  <c r="S545" i="30"/>
  <c r="T545" i="30"/>
  <c r="X300" i="30"/>
  <c r="X653" i="30"/>
  <c r="X650" i="30"/>
  <c r="S546" i="30"/>
  <c r="T546" i="30"/>
  <c r="H662" i="30"/>
  <c r="E662" i="30"/>
  <c r="F662" i="30"/>
  <c r="E542" i="30" l="1"/>
  <c r="E541" i="30"/>
  <c r="G541" i="30" s="1"/>
  <c r="Y541" i="30" s="1"/>
  <c r="AC541" i="30" s="1"/>
  <c r="AB541" i="30" s="1"/>
  <c r="E544" i="30"/>
  <c r="G544" i="30" s="1"/>
  <c r="Y544" i="30" s="1"/>
  <c r="AC544" i="30" s="1"/>
  <c r="AP544" i="30" s="1"/>
  <c r="E546" i="30"/>
  <c r="F541" i="30"/>
  <c r="H541" i="30"/>
  <c r="H546" i="30"/>
  <c r="F546" i="30"/>
  <c r="H650" i="30"/>
  <c r="E650" i="30"/>
  <c r="F650" i="30"/>
  <c r="F544" i="30"/>
  <c r="H544" i="30"/>
  <c r="F653" i="30"/>
  <c r="E653" i="30"/>
  <c r="H653" i="30"/>
  <c r="H300" i="30"/>
  <c r="E300" i="30"/>
  <c r="F300" i="30"/>
  <c r="H542" i="30"/>
  <c r="F542" i="30"/>
  <c r="E545" i="30"/>
  <c r="E543" i="30"/>
  <c r="F545" i="30"/>
  <c r="H545" i="30"/>
  <c r="F543" i="30"/>
  <c r="H543" i="30"/>
  <c r="Z544" i="30" l="1"/>
  <c r="AL544" i="30"/>
  <c r="AB544" i="30"/>
  <c r="AF544" i="30" s="1"/>
  <c r="AQ544" i="30"/>
  <c r="AJ544" i="30"/>
  <c r="AK544" i="30" s="1"/>
  <c r="AN544" i="30"/>
  <c r="AM544" i="30"/>
  <c r="AO544" i="30"/>
  <c r="AR544" i="30"/>
  <c r="AG544" i="30"/>
  <c r="AH544" i="30" s="1"/>
  <c r="AI544" i="30" s="1"/>
  <c r="AT544" i="30" s="1"/>
  <c r="AO541" i="30"/>
  <c r="AJ541" i="30"/>
  <c r="AK541" i="30" s="1"/>
  <c r="AL541" i="30"/>
  <c r="AQ541" i="30"/>
  <c r="AR541" i="30"/>
  <c r="AG541" i="30"/>
  <c r="AH541" i="30" s="1"/>
  <c r="AI541" i="30" s="1"/>
  <c r="AT541" i="30" s="1"/>
  <c r="Z541" i="30"/>
  <c r="AM541" i="30"/>
  <c r="AP541" i="30"/>
  <c r="AN541" i="30"/>
  <c r="D541" i="30"/>
  <c r="AF541" i="30"/>
  <c r="AE541" i="30"/>
  <c r="AD541" i="30"/>
  <c r="AA541" i="30"/>
  <c r="D544" i="30" l="1"/>
  <c r="AD544" i="30"/>
  <c r="AE544" i="30"/>
  <c r="AA544" i="30"/>
  <c r="V641" i="30" l="1"/>
  <c r="V660" i="30"/>
  <c r="V646" i="30"/>
  <c r="F646" i="30" l="1"/>
  <c r="H646" i="30"/>
  <c r="E646" i="30"/>
  <c r="F660" i="30"/>
  <c r="E660" i="30"/>
  <c r="H660" i="30"/>
  <c r="F641" i="30"/>
  <c r="H641" i="30"/>
  <c r="E641" i="30"/>
  <c r="V456" i="30" l="1"/>
  <c r="V94" i="30"/>
  <c r="V74" i="30"/>
  <c r="E456" i="30" l="1"/>
  <c r="H456" i="30"/>
  <c r="F456" i="30"/>
  <c r="V1345" i="30" l="1"/>
  <c r="H1345" i="30" l="1"/>
  <c r="F1345" i="30"/>
  <c r="E1345" i="30"/>
  <c r="W1340" i="30" l="1"/>
  <c r="F1340" i="30" l="1"/>
  <c r="H1340" i="30"/>
  <c r="E1340" i="30"/>
  <c r="G1340" i="30" s="1"/>
  <c r="Y1340" i="30" s="1"/>
  <c r="AC1340" i="30" s="1"/>
  <c r="AQ1340" i="30" l="1"/>
  <c r="AN1340" i="30"/>
  <c r="AP1340" i="30"/>
  <c r="AR1340" i="30"/>
  <c r="AL1340" i="30"/>
  <c r="AJ1340" i="30"/>
  <c r="AK1340" i="30" s="1"/>
  <c r="AB1340" i="30"/>
  <c r="AG1340" i="30"/>
  <c r="AH1340" i="30" s="1"/>
  <c r="AI1340" i="30" s="1"/>
  <c r="Z1340" i="30"/>
  <c r="AO1340" i="30"/>
  <c r="AM1340" i="30"/>
  <c r="AD1340" i="30" l="1"/>
  <c r="AF1340" i="30"/>
  <c r="AE1340" i="30"/>
  <c r="D1340" i="30"/>
  <c r="AA1340" i="30"/>
  <c r="K49" i="30" l="1"/>
  <c r="K50" i="30"/>
  <c r="K51" i="30"/>
  <c r="K48" i="30"/>
  <c r="K46" i="30"/>
  <c r="K47" i="30"/>
  <c r="E46" i="30" l="1"/>
  <c r="G46" i="30" s="1"/>
  <c r="Y46" i="30" s="1"/>
  <c r="AC46" i="30" s="1"/>
  <c r="H46" i="30"/>
  <c r="F46" i="30"/>
  <c r="H48" i="30"/>
  <c r="E48" i="30"/>
  <c r="G48" i="30" s="1"/>
  <c r="Y48" i="30" s="1"/>
  <c r="AC48" i="30" s="1"/>
  <c r="F48" i="30"/>
  <c r="F47" i="30"/>
  <c r="H47" i="30"/>
  <c r="E47" i="30"/>
  <c r="G47" i="30" s="1"/>
  <c r="Y47" i="30" s="1"/>
  <c r="AC47" i="30" s="1"/>
  <c r="F51" i="30"/>
  <c r="H51" i="30"/>
  <c r="E51" i="30"/>
  <c r="G51" i="30" s="1"/>
  <c r="Y51" i="30" s="1"/>
  <c r="AC51" i="30" s="1"/>
  <c r="H50" i="30"/>
  <c r="F50" i="30"/>
  <c r="E50" i="30"/>
  <c r="G50" i="30" s="1"/>
  <c r="Y50" i="30" s="1"/>
  <c r="AC50" i="30" s="1"/>
  <c r="H49" i="30"/>
  <c r="E49" i="30"/>
  <c r="G49" i="30" s="1"/>
  <c r="Y49" i="30" s="1"/>
  <c r="AC49" i="30" s="1"/>
  <c r="F49" i="30"/>
  <c r="AQ50" i="30" l="1"/>
  <c r="AP50" i="30"/>
  <c r="AO50" i="30"/>
  <c r="Z50" i="30"/>
  <c r="AJ50" i="30"/>
  <c r="AK50" i="30" s="1"/>
  <c r="AR50" i="30"/>
  <c r="AB50" i="30"/>
  <c r="AL50" i="30"/>
  <c r="AG50" i="30"/>
  <c r="AN50" i="30"/>
  <c r="AM50" i="30"/>
  <c r="AQ48" i="30"/>
  <c r="AN48" i="30"/>
  <c r="AL48" i="30"/>
  <c r="AM48" i="30"/>
  <c r="AP48" i="30"/>
  <c r="Z48" i="30"/>
  <c r="AG48" i="30"/>
  <c r="AR48" i="30"/>
  <c r="AB48" i="30"/>
  <c r="AJ48" i="30"/>
  <c r="AK48" i="30" s="1"/>
  <c r="AO48" i="30"/>
  <c r="AQ51" i="30"/>
  <c r="AJ51" i="30"/>
  <c r="AK51" i="30" s="1"/>
  <c r="AR51" i="30"/>
  <c r="AM51" i="30"/>
  <c r="AO51" i="30"/>
  <c r="AP51" i="30"/>
  <c r="Z51" i="30"/>
  <c r="AG51" i="30"/>
  <c r="AB51" i="30"/>
  <c r="AL51" i="30"/>
  <c r="AN51" i="30"/>
  <c r="AQ49" i="30"/>
  <c r="AB49" i="30"/>
  <c r="AL49" i="30"/>
  <c r="AO49" i="30"/>
  <c r="Z49" i="30"/>
  <c r="AR49" i="30"/>
  <c r="AG49" i="30"/>
  <c r="AP49" i="30"/>
  <c r="AN49" i="30"/>
  <c r="AJ49" i="30"/>
  <c r="AK49" i="30" s="1"/>
  <c r="AM49" i="30"/>
  <c r="AQ47" i="30"/>
  <c r="Z47" i="30"/>
  <c r="AJ47" i="30"/>
  <c r="AK47" i="30" s="1"/>
  <c r="AO47" i="30"/>
  <c r="AP47" i="30"/>
  <c r="AL47" i="30"/>
  <c r="AG47" i="30"/>
  <c r="AN47" i="30"/>
  <c r="AM47" i="30"/>
  <c r="AB47" i="30"/>
  <c r="AR47" i="30"/>
  <c r="AQ46" i="30"/>
  <c r="AP46" i="30"/>
  <c r="AB46" i="30"/>
  <c r="AG46" i="30"/>
  <c r="AJ46" i="30"/>
  <c r="AK46" i="30" s="1"/>
  <c r="AM46" i="30"/>
  <c r="Z46" i="30"/>
  <c r="AO46" i="30"/>
  <c r="AN46" i="30"/>
  <c r="AL46" i="30"/>
  <c r="AR46" i="30"/>
  <c r="AI49" i="30" l="1"/>
  <c r="AT49" i="30" s="1"/>
  <c r="AH49" i="30"/>
  <c r="D51" i="30"/>
  <c r="AF51" i="30"/>
  <c r="AA51" i="30"/>
  <c r="AD51" i="30"/>
  <c r="AE51" i="30"/>
  <c r="AA50" i="30"/>
  <c r="AD50" i="30"/>
  <c r="D50" i="30"/>
  <c r="AF50" i="30"/>
  <c r="AE50" i="30"/>
  <c r="AD47" i="30"/>
  <c r="AA47" i="30"/>
  <c r="AE47" i="30"/>
  <c r="AF47" i="30"/>
  <c r="D47" i="30"/>
  <c r="AI51" i="30"/>
  <c r="AT51" i="30" s="1"/>
  <c r="AH51" i="30"/>
  <c r="AE48" i="30"/>
  <c r="D48" i="30"/>
  <c r="AD48" i="30"/>
  <c r="AF48" i="30"/>
  <c r="AA48" i="30"/>
  <c r="AI46" i="30"/>
  <c r="AT46" i="30" s="1"/>
  <c r="AH46" i="30"/>
  <c r="AH47" i="30"/>
  <c r="AI47" i="30"/>
  <c r="AT47" i="30" s="1"/>
  <c r="AE49" i="30"/>
  <c r="D49" i="30"/>
  <c r="AF49" i="30"/>
  <c r="AD49" i="30"/>
  <c r="AA49" i="30"/>
  <c r="AA46" i="30"/>
  <c r="D46" i="30"/>
  <c r="AF46" i="30"/>
  <c r="AD46" i="30"/>
  <c r="AE46" i="30"/>
  <c r="AH48" i="30"/>
  <c r="AI48" i="30"/>
  <c r="AT48" i="30" s="1"/>
  <c r="AI50" i="30"/>
  <c r="AT50" i="30" s="1"/>
  <c r="AH50" i="30"/>
  <c r="T765" i="30" l="1"/>
  <c r="S765" i="30"/>
  <c r="T768" i="30"/>
  <c r="S768" i="30"/>
  <c r="T770" i="30"/>
  <c r="S770" i="30"/>
  <c r="S764" i="30"/>
  <c r="T764" i="30"/>
  <c r="T766" i="30"/>
  <c r="S766" i="30"/>
  <c r="T767" i="30"/>
  <c r="S767" i="30"/>
  <c r="T762" i="30"/>
  <c r="S762" i="30"/>
  <c r="T769" i="30"/>
  <c r="S769" i="30"/>
  <c r="T763" i="30"/>
  <c r="S763" i="30"/>
  <c r="T771" i="30"/>
  <c r="S771" i="30"/>
  <c r="S756" i="30" l="1"/>
  <c r="S734" i="30"/>
  <c r="T695" i="30"/>
  <c r="S695" i="30"/>
  <c r="T734" i="30"/>
  <c r="T756" i="30"/>
  <c r="E769" i="30"/>
  <c r="H769" i="30"/>
  <c r="F769" i="30"/>
  <c r="S733" i="30"/>
  <c r="S694" i="30"/>
  <c r="T755" i="30"/>
  <c r="T733" i="30"/>
  <c r="T694" i="30"/>
  <c r="S755" i="30"/>
  <c r="F764" i="30"/>
  <c r="H764" i="30"/>
  <c r="E764" i="30"/>
  <c r="S732" i="30"/>
  <c r="S754" i="30"/>
  <c r="S693" i="30"/>
  <c r="T693" i="30"/>
  <c r="T754" i="30"/>
  <c r="T732" i="30"/>
  <c r="F762" i="30"/>
  <c r="H762" i="30"/>
  <c r="E762" i="30"/>
  <c r="H770" i="30"/>
  <c r="F770" i="30"/>
  <c r="E770" i="30"/>
  <c r="S753" i="30"/>
  <c r="T731" i="30"/>
  <c r="T753" i="30"/>
  <c r="S692" i="30"/>
  <c r="S731" i="30"/>
  <c r="T692" i="30"/>
  <c r="E771" i="30"/>
  <c r="H771" i="30"/>
  <c r="F771" i="30"/>
  <c r="F767" i="30"/>
  <c r="E767" i="30"/>
  <c r="H767" i="30"/>
  <c r="E768" i="30"/>
  <c r="H768" i="30"/>
  <c r="F768" i="30"/>
  <c r="S752" i="30"/>
  <c r="T691" i="30"/>
  <c r="T752" i="30"/>
  <c r="T730" i="30"/>
  <c r="S691" i="30"/>
  <c r="S730" i="30"/>
  <c r="F763" i="30"/>
  <c r="H763" i="30"/>
  <c r="E763" i="30"/>
  <c r="H766" i="30"/>
  <c r="F766" i="30"/>
  <c r="E766" i="30"/>
  <c r="H765" i="30"/>
  <c r="E765" i="30"/>
  <c r="F765" i="30"/>
  <c r="S757" i="30"/>
  <c r="S735" i="30"/>
  <c r="T757" i="30"/>
  <c r="S696" i="30"/>
  <c r="T735" i="30"/>
  <c r="T696" i="30"/>
  <c r="H696" i="30" l="1"/>
  <c r="F696" i="30"/>
  <c r="E696" i="30"/>
  <c r="H753" i="30"/>
  <c r="E753" i="30"/>
  <c r="F753" i="30"/>
  <c r="E755" i="30"/>
  <c r="H755" i="30"/>
  <c r="F755" i="30"/>
  <c r="E735" i="30"/>
  <c r="H735" i="30"/>
  <c r="F735" i="30"/>
  <c r="F757" i="30"/>
  <c r="H757" i="30"/>
  <c r="E757" i="30"/>
  <c r="H693" i="30"/>
  <c r="E693" i="30"/>
  <c r="F693" i="30"/>
  <c r="H752" i="30"/>
  <c r="F752" i="30"/>
  <c r="E752" i="30"/>
  <c r="F754" i="30"/>
  <c r="E754" i="30"/>
  <c r="H754" i="30"/>
  <c r="H695" i="30"/>
  <c r="E695" i="30"/>
  <c r="F695" i="30"/>
  <c r="H730" i="30"/>
  <c r="F730" i="30"/>
  <c r="E730" i="30"/>
  <c r="E731" i="30"/>
  <c r="F731" i="30"/>
  <c r="H731" i="30"/>
  <c r="H732" i="30"/>
  <c r="F732" i="30"/>
  <c r="E732" i="30"/>
  <c r="H694" i="30"/>
  <c r="F694" i="30"/>
  <c r="E694" i="30"/>
  <c r="E691" i="30"/>
  <c r="F691" i="30"/>
  <c r="H691" i="30"/>
  <c r="H692" i="30"/>
  <c r="F692" i="30"/>
  <c r="E692" i="30"/>
  <c r="E733" i="30"/>
  <c r="H733" i="30"/>
  <c r="F733" i="30"/>
  <c r="H734" i="30"/>
  <c r="E734" i="30"/>
  <c r="F734" i="30"/>
  <c r="E756" i="30"/>
  <c r="F756" i="30"/>
  <c r="H756" i="30"/>
  <c r="V77" i="30" l="1"/>
  <c r="E77" i="30" s="1"/>
  <c r="G77" i="30" s="1"/>
  <c r="Y77" i="30" s="1"/>
  <c r="AC77" i="30" s="1"/>
  <c r="V459" i="30"/>
  <c r="V97" i="30"/>
  <c r="F459" i="30" l="1"/>
  <c r="E459" i="30"/>
  <c r="H459" i="30"/>
  <c r="AJ77" i="30"/>
  <c r="AK77" i="30" s="1"/>
  <c r="AL77" i="30"/>
  <c r="AO77" i="30"/>
  <c r="AR77" i="30"/>
  <c r="AG77" i="30"/>
  <c r="AP77" i="30"/>
  <c r="AB77" i="30"/>
  <c r="AN77" i="30"/>
  <c r="AM77" i="30"/>
  <c r="Z77" i="30"/>
  <c r="AH77" i="30" l="1"/>
  <c r="AI77" i="30" s="1"/>
  <c r="AT77" i="30" s="1"/>
  <c r="AQ77" i="30"/>
  <c r="AE77" i="30"/>
  <c r="AD77" i="30"/>
  <c r="AA77" i="30"/>
  <c r="D77" i="30"/>
  <c r="AF77" i="30"/>
  <c r="V460" i="30"/>
  <c r="V659" i="30" l="1"/>
  <c r="V643" i="30"/>
  <c r="V648" i="30"/>
  <c r="E460" i="30"/>
  <c r="H460" i="30"/>
  <c r="F460" i="30"/>
  <c r="F643" i="30" l="1"/>
  <c r="E643" i="30"/>
  <c r="H643" i="30"/>
  <c r="E648" i="30"/>
  <c r="F648" i="30"/>
  <c r="H648" i="30"/>
  <c r="H659" i="30"/>
  <c r="F659" i="30"/>
  <c r="E659" i="30"/>
  <c r="Q74" i="30" l="1"/>
  <c r="T94" i="30"/>
  <c r="R487" i="30"/>
  <c r="T479" i="30"/>
  <c r="S94" i="30"/>
  <c r="T74" i="30"/>
  <c r="Q487" i="30"/>
  <c r="S479" i="30"/>
  <c r="S74" i="30"/>
  <c r="R74" i="30"/>
  <c r="E479" i="30" l="1"/>
  <c r="F479" i="30"/>
  <c r="H479" i="30"/>
  <c r="H94" i="30"/>
  <c r="F94" i="30"/>
  <c r="E94" i="30"/>
  <c r="E487" i="30"/>
  <c r="H487" i="30"/>
  <c r="F487" i="30"/>
  <c r="V95" i="30"/>
  <c r="V75" i="30"/>
  <c r="E75" i="30" s="1"/>
  <c r="V457" i="30"/>
  <c r="V458" i="30"/>
  <c r="V76" i="30"/>
  <c r="E76" i="30" s="1"/>
  <c r="V96" i="30"/>
  <c r="H74" i="30"/>
  <c r="F74" i="30"/>
  <c r="E74" i="30"/>
  <c r="E458" i="30" l="1"/>
  <c r="H458" i="30"/>
  <c r="F458" i="30"/>
  <c r="H457" i="30"/>
  <c r="F457" i="30"/>
  <c r="E457" i="30"/>
  <c r="V451" i="30" l="1"/>
  <c r="V69" i="30"/>
  <c r="V89" i="30"/>
  <c r="V455" i="30"/>
  <c r="V93" i="30"/>
  <c r="V73" i="30"/>
  <c r="V88" i="30"/>
  <c r="V68" i="30"/>
  <c r="V80" i="30"/>
  <c r="V450" i="30"/>
  <c r="V453" i="30"/>
  <c r="V71" i="30"/>
  <c r="V91" i="30"/>
  <c r="V70" i="30"/>
  <c r="V452" i="30"/>
  <c r="V90" i="30"/>
  <c r="V72" i="30"/>
  <c r="V454" i="30"/>
  <c r="V92" i="30"/>
  <c r="E92" i="30" s="1"/>
  <c r="E452" i="30" l="1"/>
  <c r="F452" i="30"/>
  <c r="H452" i="30"/>
  <c r="H455" i="30"/>
  <c r="E455" i="30"/>
  <c r="F455" i="30"/>
  <c r="H453" i="30"/>
  <c r="F453" i="30"/>
  <c r="E453" i="30"/>
  <c r="E454" i="30"/>
  <c r="F454" i="30"/>
  <c r="H454" i="30"/>
  <c r="H450" i="30"/>
  <c r="E450" i="30"/>
  <c r="F450" i="30"/>
  <c r="E451" i="30"/>
  <c r="F451" i="30"/>
  <c r="H451" i="30"/>
  <c r="L19" i="30" l="1"/>
  <c r="L17" i="30"/>
  <c r="L18" i="30"/>
  <c r="F19" i="30" l="1"/>
  <c r="E19" i="30"/>
  <c r="G19" i="30" s="1"/>
  <c r="Y19" i="30" s="1"/>
  <c r="AC19" i="30" s="1"/>
  <c r="H19" i="30"/>
  <c r="L20" i="30"/>
  <c r="E17" i="30"/>
  <c r="G17" i="30" s="1"/>
  <c r="Y17" i="30" s="1"/>
  <c r="AC17" i="30" s="1"/>
  <c r="F17" i="30"/>
  <c r="H17" i="30"/>
  <c r="F18" i="30"/>
  <c r="H18" i="30"/>
  <c r="E18" i="30"/>
  <c r="G18" i="30" s="1"/>
  <c r="Y18" i="30" s="1"/>
  <c r="AC18" i="30" s="1"/>
  <c r="L22" i="30"/>
  <c r="L23" i="30"/>
  <c r="L21" i="30" l="1"/>
  <c r="H21" i="30" s="1"/>
  <c r="F22" i="30"/>
  <c r="H22" i="30"/>
  <c r="E22" i="30"/>
  <c r="G22" i="30" s="1"/>
  <c r="Y22" i="30" s="1"/>
  <c r="AC22" i="30" s="1"/>
  <c r="AG17" i="30"/>
  <c r="AB17" i="30"/>
  <c r="AL17" i="30"/>
  <c r="AJ17" i="30"/>
  <c r="AK17" i="30" s="1"/>
  <c r="AR17" i="30"/>
  <c r="AP17" i="30"/>
  <c r="AM17" i="30"/>
  <c r="AO17" i="30"/>
  <c r="Z17" i="30"/>
  <c r="AN17" i="30"/>
  <c r="AG18" i="30"/>
  <c r="AL18" i="30"/>
  <c r="AM18" i="30"/>
  <c r="AO18" i="30"/>
  <c r="AB18" i="30"/>
  <c r="Z18" i="30"/>
  <c r="AP18" i="30"/>
  <c r="AN18" i="30"/>
  <c r="AJ18" i="30"/>
  <c r="AK18" i="30" s="1"/>
  <c r="AR18" i="30"/>
  <c r="E20" i="30"/>
  <c r="G20" i="30" s="1"/>
  <c r="Y20" i="30" s="1"/>
  <c r="AC20" i="30" s="1"/>
  <c r="F20" i="30"/>
  <c r="H20" i="30"/>
  <c r="L24" i="30"/>
  <c r="L25" i="30"/>
  <c r="AG19" i="30"/>
  <c r="AR19" i="30"/>
  <c r="AJ19" i="30"/>
  <c r="AK19" i="30" s="1"/>
  <c r="AB19" i="30"/>
  <c r="AO19" i="30"/>
  <c r="AL19" i="30"/>
  <c r="AP19" i="30"/>
  <c r="AN19" i="30"/>
  <c r="Z19" i="30"/>
  <c r="AM19" i="30"/>
  <c r="E23" i="30"/>
  <c r="G23" i="30" s="1"/>
  <c r="Y23" i="30" s="1"/>
  <c r="AC23" i="30" s="1"/>
  <c r="H23" i="30"/>
  <c r="F23" i="30"/>
  <c r="F21" i="30" l="1"/>
  <c r="E21" i="30"/>
  <c r="G21" i="30" s="1"/>
  <c r="Y21" i="30" s="1"/>
  <c r="AC21" i="30" s="1"/>
  <c r="Z21" i="30" s="1"/>
  <c r="AA17" i="30"/>
  <c r="AD17" i="30"/>
  <c r="D17" i="30"/>
  <c r="AE17" i="30"/>
  <c r="AF17" i="30"/>
  <c r="AH17" i="30"/>
  <c r="AI17" i="30" s="1"/>
  <c r="AT17" i="30" s="1"/>
  <c r="AQ17" i="30"/>
  <c r="AD18" i="30"/>
  <c r="D18" i="30"/>
  <c r="AE18" i="30"/>
  <c r="AA18" i="30"/>
  <c r="AF18" i="30"/>
  <c r="AQ19" i="30"/>
  <c r="AH19" i="30"/>
  <c r="AI19" i="30" s="1"/>
  <c r="AT19" i="30" s="1"/>
  <c r="AJ20" i="30"/>
  <c r="AK20" i="30" s="1"/>
  <c r="AR20" i="30"/>
  <c r="AM20" i="30"/>
  <c r="AO20" i="30"/>
  <c r="AN20" i="30"/>
  <c r="AL20" i="30"/>
  <c r="Z20" i="30"/>
  <c r="AB20" i="30"/>
  <c r="AP20" i="30"/>
  <c r="AG20" i="30"/>
  <c r="AM22" i="30"/>
  <c r="Z22" i="30"/>
  <c r="AG22" i="30"/>
  <c r="AL22" i="30"/>
  <c r="AB22" i="30"/>
  <c r="AP22" i="30"/>
  <c r="AR22" i="30"/>
  <c r="AN22" i="30"/>
  <c r="AO22" i="30"/>
  <c r="AJ22" i="30"/>
  <c r="AK22" i="30" s="1"/>
  <c r="H25" i="30"/>
  <c r="F25" i="30"/>
  <c r="E25" i="30"/>
  <c r="G25" i="30" s="1"/>
  <c r="Y25" i="30" s="1"/>
  <c r="AC25" i="30" s="1"/>
  <c r="F24" i="30"/>
  <c r="E24" i="30"/>
  <c r="G24" i="30" s="1"/>
  <c r="Y24" i="30" s="1"/>
  <c r="AC24" i="30" s="1"/>
  <c r="H24" i="30"/>
  <c r="AE19" i="30"/>
  <c r="D19" i="30"/>
  <c r="AF19" i="30"/>
  <c r="AA19" i="30"/>
  <c r="AD19" i="30"/>
  <c r="AO23" i="30"/>
  <c r="AJ23" i="30"/>
  <c r="AK23" i="30" s="1"/>
  <c r="AB23" i="30"/>
  <c r="AP23" i="30"/>
  <c r="AN23" i="30"/>
  <c r="AM23" i="30"/>
  <c r="AL23" i="30"/>
  <c r="Z23" i="30"/>
  <c r="AR23" i="30"/>
  <c r="AG23" i="30"/>
  <c r="AH18" i="30"/>
  <c r="AI18" i="30" s="1"/>
  <c r="AT18" i="30" s="1"/>
  <c r="AQ18" i="30"/>
  <c r="AN21" i="30" l="1"/>
  <c r="AP21" i="30"/>
  <c r="AR21" i="30"/>
  <c r="AG21" i="30"/>
  <c r="AH21" i="30" s="1"/>
  <c r="AB21" i="30"/>
  <c r="AF21" i="30" s="1"/>
  <c r="AJ21" i="30"/>
  <c r="AK21" i="30" s="1"/>
  <c r="AM21" i="30"/>
  <c r="AO21" i="30"/>
  <c r="AL21" i="30"/>
  <c r="D20" i="30"/>
  <c r="AD20" i="30"/>
  <c r="AA20" i="30"/>
  <c r="AF20" i="30"/>
  <c r="AE20" i="30"/>
  <c r="T358" i="30"/>
  <c r="S358" i="30"/>
  <c r="AF22" i="30"/>
  <c r="AA22" i="30"/>
  <c r="D22" i="30"/>
  <c r="AE22" i="30"/>
  <c r="AD22" i="30"/>
  <c r="T359" i="30"/>
  <c r="S359" i="30"/>
  <c r="S698" i="30"/>
  <c r="T737" i="30"/>
  <c r="S737" i="30"/>
  <c r="T698" i="30"/>
  <c r="AH22" i="30"/>
  <c r="AI22" i="30" s="1"/>
  <c r="AT22" i="30" s="1"/>
  <c r="AQ22" i="30"/>
  <c r="T749" i="30"/>
  <c r="S749" i="30"/>
  <c r="AN25" i="30"/>
  <c r="AR25" i="30"/>
  <c r="AG25" i="30"/>
  <c r="AJ25" i="30"/>
  <c r="AK25" i="30" s="1"/>
  <c r="AB25" i="30"/>
  <c r="AO25" i="30"/>
  <c r="AL25" i="30"/>
  <c r="Z25" i="30"/>
  <c r="AM25" i="30"/>
  <c r="AP25" i="30"/>
  <c r="T738" i="30"/>
  <c r="S738" i="30"/>
  <c r="T699" i="30"/>
  <c r="S699" i="30"/>
  <c r="T445" i="30"/>
  <c r="T468" i="30"/>
  <c r="S445" i="30"/>
  <c r="S468" i="30"/>
  <c r="AD23" i="30"/>
  <c r="AE23" i="30"/>
  <c r="D23" i="30"/>
  <c r="AA23" i="30"/>
  <c r="AF23" i="30"/>
  <c r="AH20" i="30"/>
  <c r="AI20" i="30" s="1"/>
  <c r="AT20" i="30" s="1"/>
  <c r="AQ20" i="30"/>
  <c r="T446" i="30"/>
  <c r="T469" i="30"/>
  <c r="S446" i="30"/>
  <c r="S469" i="30"/>
  <c r="AH23" i="30"/>
  <c r="AI23" i="30" s="1"/>
  <c r="AT23" i="30" s="1"/>
  <c r="AQ23" i="30"/>
  <c r="AL24" i="30"/>
  <c r="AN24" i="30"/>
  <c r="AR24" i="30"/>
  <c r="Z24" i="30"/>
  <c r="AB24" i="30"/>
  <c r="AP24" i="30"/>
  <c r="AG24" i="30"/>
  <c r="AJ24" i="30"/>
  <c r="AK24" i="30" s="1"/>
  <c r="AM24" i="30"/>
  <c r="AO24" i="30"/>
  <c r="D21" i="30" l="1"/>
  <c r="AE21" i="30"/>
  <c r="AQ21" i="30"/>
  <c r="AI21" i="30"/>
  <c r="AT21" i="30" s="1"/>
  <c r="AD21" i="30"/>
  <c r="AA21" i="30"/>
  <c r="F698" i="30"/>
  <c r="E698" i="30"/>
  <c r="H698" i="30"/>
  <c r="F749" i="30"/>
  <c r="E749" i="30"/>
  <c r="H749" i="30"/>
  <c r="F445" i="30"/>
  <c r="E445" i="30"/>
  <c r="H445" i="30"/>
  <c r="H358" i="30"/>
  <c r="E358" i="30"/>
  <c r="F358" i="30"/>
  <c r="F469" i="30"/>
  <c r="E469" i="30"/>
  <c r="H469" i="30"/>
  <c r="AE25" i="30"/>
  <c r="AD25" i="30"/>
  <c r="D25" i="30"/>
  <c r="AA25" i="30"/>
  <c r="AF25" i="30"/>
  <c r="F359" i="30"/>
  <c r="H359" i="30"/>
  <c r="E359" i="30"/>
  <c r="AH24" i="30"/>
  <c r="AI24" i="30" s="1"/>
  <c r="AT24" i="30" s="1"/>
  <c r="AQ24" i="30"/>
  <c r="H446" i="30"/>
  <c r="E446" i="30"/>
  <c r="F446" i="30"/>
  <c r="E738" i="30"/>
  <c r="H738" i="30"/>
  <c r="F738" i="30"/>
  <c r="E468" i="30"/>
  <c r="H468" i="30"/>
  <c r="F468" i="30"/>
  <c r="F699" i="30"/>
  <c r="H699" i="30"/>
  <c r="E699" i="30"/>
  <c r="AF24" i="30"/>
  <c r="D24" i="30"/>
  <c r="AE24" i="30"/>
  <c r="AA24" i="30"/>
  <c r="AD24" i="30"/>
  <c r="AH25" i="30"/>
  <c r="AI25" i="30" s="1"/>
  <c r="AT25" i="30" s="1"/>
  <c r="AQ25" i="30"/>
  <c r="H737" i="30"/>
  <c r="F737" i="30"/>
  <c r="E737" i="30"/>
  <c r="T746" i="30" l="1"/>
  <c r="S746" i="30"/>
  <c r="T742" i="30"/>
  <c r="S742" i="30"/>
  <c r="T743" i="30"/>
  <c r="S743" i="30"/>
  <c r="S744" i="30"/>
  <c r="T744" i="30"/>
  <c r="T745" i="30"/>
  <c r="S745" i="30"/>
  <c r="T747" i="30"/>
  <c r="S747" i="30"/>
  <c r="H742" i="30" l="1"/>
  <c r="F742" i="30"/>
  <c r="E742" i="30"/>
  <c r="F743" i="30"/>
  <c r="E743" i="30"/>
  <c r="H743" i="30"/>
  <c r="E745" i="30"/>
  <c r="H745" i="30"/>
  <c r="F745" i="30"/>
  <c r="E746" i="30"/>
  <c r="H746" i="30"/>
  <c r="F746" i="30"/>
  <c r="F744" i="30"/>
  <c r="E744" i="30"/>
  <c r="H744" i="30"/>
  <c r="F747" i="30"/>
  <c r="E747" i="30"/>
  <c r="H747" i="30"/>
  <c r="I1306" i="30" l="1"/>
  <c r="F1306" i="30" l="1"/>
  <c r="H1306" i="30"/>
  <c r="E1306" i="30"/>
  <c r="G1306" i="30" s="1"/>
  <c r="Y1306" i="30" s="1"/>
  <c r="AC1306" i="30" s="1"/>
  <c r="V645" i="30" l="1"/>
  <c r="V658" i="30"/>
  <c r="V657" i="30"/>
  <c r="V644" i="30"/>
  <c r="AQ1306" i="30"/>
  <c r="AL1306" i="30"/>
  <c r="AJ1306" i="30"/>
  <c r="AK1306" i="30" s="1"/>
  <c r="AO1306" i="30"/>
  <c r="AB1306" i="30"/>
  <c r="Z1306" i="30"/>
  <c r="AG1306" i="30"/>
  <c r="AH1306" i="30" s="1"/>
  <c r="AI1306" i="30" s="1"/>
  <c r="AM1306" i="30"/>
  <c r="AN1306" i="30"/>
  <c r="AP1306" i="30"/>
  <c r="AR1306" i="30"/>
  <c r="V639" i="30"/>
  <c r="V811" i="30"/>
  <c r="F644" i="30" l="1"/>
  <c r="H644" i="30"/>
  <c r="E644" i="30"/>
  <c r="E639" i="30"/>
  <c r="H639" i="30"/>
  <c r="F639" i="30"/>
  <c r="F657" i="30"/>
  <c r="E657" i="30"/>
  <c r="H657" i="30"/>
  <c r="F658" i="30"/>
  <c r="H658" i="30"/>
  <c r="E658" i="30"/>
  <c r="F811" i="30"/>
  <c r="H811" i="30"/>
  <c r="E811" i="30"/>
  <c r="D1306" i="30"/>
  <c r="AF1306" i="30"/>
  <c r="AE1306" i="30"/>
  <c r="AD1306" i="30"/>
  <c r="AA1306" i="30" s="1"/>
  <c r="E645" i="30"/>
  <c r="F645" i="30"/>
  <c r="H645" i="30"/>
  <c r="W1338" i="30"/>
  <c r="F1338" i="30" l="1"/>
  <c r="H1338" i="30"/>
  <c r="E1338" i="30"/>
  <c r="G1338" i="30" s="1"/>
  <c r="Y1338" i="30" s="1"/>
  <c r="AC1338" i="30" s="1"/>
  <c r="I1305" i="30"/>
  <c r="I1307" i="30"/>
  <c r="I1308" i="30"/>
  <c r="I1309" i="30"/>
  <c r="I1304" i="30"/>
  <c r="I1275" i="30"/>
  <c r="I1276" i="30"/>
  <c r="I1277" i="30"/>
  <c r="I1278" i="30"/>
  <c r="I1279" i="30"/>
  <c r="I1274" i="30"/>
  <c r="H1304" i="30" l="1"/>
  <c r="F1304" i="30"/>
  <c r="E1304" i="30"/>
  <c r="G1304" i="30" s="1"/>
  <c r="Y1304" i="30" s="1"/>
  <c r="AC1304" i="30" s="1"/>
  <c r="E1309" i="30"/>
  <c r="G1309" i="30" s="1"/>
  <c r="Y1309" i="30" s="1"/>
  <c r="AC1309" i="30" s="1"/>
  <c r="H1309" i="30"/>
  <c r="F1309" i="30"/>
  <c r="E1274" i="30"/>
  <c r="G1274" i="30" s="1"/>
  <c r="Y1274" i="30" s="1"/>
  <c r="AC1274" i="30" s="1"/>
  <c r="F1274" i="30"/>
  <c r="H1274" i="30"/>
  <c r="E1308" i="30"/>
  <c r="G1308" i="30" s="1"/>
  <c r="Y1308" i="30" s="1"/>
  <c r="AC1308" i="30" s="1"/>
  <c r="F1308" i="30"/>
  <c r="H1308" i="30"/>
  <c r="E1279" i="30"/>
  <c r="G1279" i="30" s="1"/>
  <c r="Y1279" i="30" s="1"/>
  <c r="AC1279" i="30" s="1"/>
  <c r="H1279" i="30"/>
  <c r="F1279" i="30"/>
  <c r="F1307" i="30"/>
  <c r="E1307" i="30"/>
  <c r="G1307" i="30" s="1"/>
  <c r="Y1307" i="30" s="1"/>
  <c r="AC1307" i="30" s="1"/>
  <c r="H1307" i="30"/>
  <c r="H1278" i="30"/>
  <c r="E1278" i="30"/>
  <c r="G1278" i="30" s="1"/>
  <c r="Y1278" i="30" s="1"/>
  <c r="AC1278" i="30" s="1"/>
  <c r="F1278" i="30"/>
  <c r="E1305" i="30"/>
  <c r="G1305" i="30" s="1"/>
  <c r="Y1305" i="30" s="1"/>
  <c r="AC1305" i="30" s="1"/>
  <c r="F1305" i="30"/>
  <c r="H1305" i="30"/>
  <c r="H1277" i="30"/>
  <c r="F1277" i="30"/>
  <c r="E1277" i="30"/>
  <c r="G1277" i="30" s="1"/>
  <c r="Y1277" i="30" s="1"/>
  <c r="AC1277" i="30" s="1"/>
  <c r="Z1338" i="30"/>
  <c r="AN1338" i="30"/>
  <c r="AG1338" i="30"/>
  <c r="AH1338" i="30" s="1"/>
  <c r="AI1338" i="30" s="1"/>
  <c r="AQ1338" i="30"/>
  <c r="AM1338" i="30"/>
  <c r="AL1338" i="30"/>
  <c r="AP1338" i="30"/>
  <c r="AR1338" i="30"/>
  <c r="AB1338" i="30"/>
  <c r="AJ1338" i="30"/>
  <c r="AK1338" i="30" s="1"/>
  <c r="AO1338" i="30"/>
  <c r="H1276" i="30"/>
  <c r="E1276" i="30"/>
  <c r="G1276" i="30" s="1"/>
  <c r="Y1276" i="30" s="1"/>
  <c r="AC1276" i="30" s="1"/>
  <c r="F1276" i="30"/>
  <c r="E1275" i="30"/>
  <c r="G1275" i="30" s="1"/>
  <c r="Y1275" i="30" s="1"/>
  <c r="AC1275" i="30" s="1"/>
  <c r="F1275" i="30"/>
  <c r="H1275" i="30"/>
  <c r="AQ1276" i="30" l="1"/>
  <c r="Z1276" i="30"/>
  <c r="AJ1276" i="30"/>
  <c r="AK1276" i="30" s="1"/>
  <c r="AN1276" i="30"/>
  <c r="AL1276" i="30"/>
  <c r="AB1276" i="30"/>
  <c r="AP1276" i="30"/>
  <c r="AG1276" i="30"/>
  <c r="AH1276" i="30" s="1"/>
  <c r="AI1276" i="30" s="1"/>
  <c r="AR1276" i="30"/>
  <c r="AO1276" i="30"/>
  <c r="AM1276" i="30"/>
  <c r="AQ1274" i="30"/>
  <c r="AB1274" i="30"/>
  <c r="AL1274" i="30"/>
  <c r="AM1274" i="30"/>
  <c r="AG1274" i="30"/>
  <c r="AH1274" i="30" s="1"/>
  <c r="AI1274" i="30" s="1"/>
  <c r="AN1274" i="30"/>
  <c r="Z1274" i="30"/>
  <c r="AO1274" i="30"/>
  <c r="AR1274" i="30"/>
  <c r="AJ1274" i="30"/>
  <c r="AK1274" i="30" s="1"/>
  <c r="AP1274" i="30"/>
  <c r="AQ1305" i="30"/>
  <c r="AB1305" i="30"/>
  <c r="AL1305" i="30"/>
  <c r="AO1305" i="30"/>
  <c r="Z1305" i="30"/>
  <c r="AJ1305" i="30"/>
  <c r="AK1305" i="30" s="1"/>
  <c r="AR1305" i="30"/>
  <c r="AG1305" i="30"/>
  <c r="AH1305" i="30" s="1"/>
  <c r="AI1305" i="30" s="1"/>
  <c r="AP1305" i="30"/>
  <c r="AM1305" i="30"/>
  <c r="AN1305" i="30"/>
  <c r="AQ1279" i="30"/>
  <c r="AP1279" i="30"/>
  <c r="AB1279" i="30"/>
  <c r="Z1279" i="30"/>
  <c r="AL1279" i="30"/>
  <c r="AR1279" i="30"/>
  <c r="AG1279" i="30"/>
  <c r="AH1279" i="30" s="1"/>
  <c r="AI1279" i="30" s="1"/>
  <c r="AJ1279" i="30"/>
  <c r="AK1279" i="30" s="1"/>
  <c r="AN1279" i="30"/>
  <c r="AM1279" i="30"/>
  <c r="AO1279" i="30"/>
  <c r="AE1338" i="30"/>
  <c r="AF1338" i="30"/>
  <c r="AA1338" i="30"/>
  <c r="D1338" i="30"/>
  <c r="AD1338" i="30"/>
  <c r="AQ1278" i="30"/>
  <c r="AR1278" i="30"/>
  <c r="AG1278" i="30"/>
  <c r="AH1278" i="30" s="1"/>
  <c r="AI1278" i="30" s="1"/>
  <c r="AN1278" i="30"/>
  <c r="Z1278" i="30"/>
  <c r="AM1278" i="30"/>
  <c r="AB1278" i="30"/>
  <c r="AJ1278" i="30"/>
  <c r="AK1278" i="30" s="1"/>
  <c r="AP1278" i="30"/>
  <c r="AL1278" i="30"/>
  <c r="AO1278" i="30"/>
  <c r="AQ1309" i="30"/>
  <c r="Z1309" i="30"/>
  <c r="AP1309" i="30"/>
  <c r="AB1309" i="30"/>
  <c r="AJ1309" i="30"/>
  <c r="AK1309" i="30" s="1"/>
  <c r="AL1309" i="30"/>
  <c r="AN1309" i="30"/>
  <c r="AR1309" i="30"/>
  <c r="AM1309" i="30"/>
  <c r="AO1309" i="30"/>
  <c r="AG1309" i="30"/>
  <c r="AH1309" i="30" s="1"/>
  <c r="AI1309" i="30" s="1"/>
  <c r="AQ1277" i="30"/>
  <c r="AR1277" i="30"/>
  <c r="AG1277" i="30"/>
  <c r="AH1277" i="30" s="1"/>
  <c r="AI1277" i="30" s="1"/>
  <c r="AO1277" i="30"/>
  <c r="AL1277" i="30"/>
  <c r="Z1277" i="30"/>
  <c r="AN1277" i="30"/>
  <c r="AM1277" i="30"/>
  <c r="AJ1277" i="30"/>
  <c r="AK1277" i="30" s="1"/>
  <c r="AP1277" i="30"/>
  <c r="AB1277" i="30"/>
  <c r="AQ1304" i="30"/>
  <c r="AR1304" i="30"/>
  <c r="Z1304" i="30"/>
  <c r="AJ1304" i="30"/>
  <c r="AK1304" i="30" s="1"/>
  <c r="AG1304" i="30"/>
  <c r="AH1304" i="30" s="1"/>
  <c r="AI1304" i="30" s="1"/>
  <c r="AO1304" i="30"/>
  <c r="AP1304" i="30"/>
  <c r="AB1304" i="30"/>
  <c r="AL1304" i="30"/>
  <c r="AN1304" i="30"/>
  <c r="AM1304" i="30"/>
  <c r="AQ1275" i="30"/>
  <c r="AM1275" i="30"/>
  <c r="Z1275" i="30"/>
  <c r="AN1275" i="30"/>
  <c r="AJ1275" i="30"/>
  <c r="AK1275" i="30" s="1"/>
  <c r="AB1275" i="30"/>
  <c r="AP1275" i="30"/>
  <c r="AG1275" i="30"/>
  <c r="AH1275" i="30" s="1"/>
  <c r="AI1275" i="30" s="1"/>
  <c r="AL1275" i="30"/>
  <c r="AR1275" i="30"/>
  <c r="AO1275" i="30"/>
  <c r="AQ1308" i="30"/>
  <c r="AJ1308" i="30"/>
  <c r="AK1308" i="30" s="1"/>
  <c r="AM1308" i="30"/>
  <c r="AR1308" i="30"/>
  <c r="AL1308" i="30"/>
  <c r="Z1308" i="30"/>
  <c r="AN1308" i="30"/>
  <c r="AP1308" i="30"/>
  <c r="AB1308" i="30"/>
  <c r="AO1308" i="30"/>
  <c r="AG1308" i="30"/>
  <c r="AH1308" i="30" s="1"/>
  <c r="AI1308" i="30" s="1"/>
  <c r="AQ1307" i="30"/>
  <c r="AP1307" i="30"/>
  <c r="AG1307" i="30"/>
  <c r="AH1307" i="30" s="1"/>
  <c r="AI1307" i="30" s="1"/>
  <c r="AJ1307" i="30"/>
  <c r="AK1307" i="30" s="1"/>
  <c r="AO1307" i="30"/>
  <c r="AN1307" i="30"/>
  <c r="Z1307" i="30"/>
  <c r="AM1307" i="30"/>
  <c r="AB1307" i="30"/>
  <c r="AR1307" i="30"/>
  <c r="AL1307" i="30"/>
  <c r="AF1309" i="30" l="1"/>
  <c r="AE1309" i="30"/>
  <c r="AD1309" i="30"/>
  <c r="AA1309" i="30" s="1"/>
  <c r="D1309" i="30"/>
  <c r="AF1278" i="30"/>
  <c r="D1278" i="30"/>
  <c r="AD1278" i="30"/>
  <c r="AA1278" i="30" s="1"/>
  <c r="AE1278" i="30"/>
  <c r="AE1305" i="30"/>
  <c r="AD1305" i="30"/>
  <c r="AA1305" i="30" s="1"/>
  <c r="AF1305" i="30"/>
  <c r="D1305" i="30"/>
  <c r="D1276" i="30"/>
  <c r="AD1276" i="30"/>
  <c r="AA1276" i="30" s="1"/>
  <c r="AF1276" i="30"/>
  <c r="AE1276" i="30"/>
  <c r="AF1274" i="30"/>
  <c r="AE1274" i="30"/>
  <c r="D1274" i="30"/>
  <c r="AD1274" i="30"/>
  <c r="AA1274" i="30" s="1"/>
  <c r="AF1307" i="30"/>
  <c r="AE1307" i="30"/>
  <c r="AD1307" i="30"/>
  <c r="AA1307" i="30" s="1"/>
  <c r="D1307" i="30"/>
  <c r="D1279" i="30"/>
  <c r="AF1279" i="30"/>
  <c r="AD1279" i="30"/>
  <c r="AA1279" i="30" s="1"/>
  <c r="AE1279" i="30"/>
  <c r="AD1275" i="30"/>
  <c r="AA1275" i="30" s="1"/>
  <c r="D1275" i="30"/>
  <c r="AF1275" i="30"/>
  <c r="AE1275" i="30"/>
  <c r="AF1304" i="30"/>
  <c r="AE1304" i="30"/>
  <c r="AD1304" i="30"/>
  <c r="AA1304" i="30" s="1"/>
  <c r="D1304" i="30"/>
  <c r="AE1277" i="30"/>
  <c r="D1277" i="30"/>
  <c r="AF1277" i="30"/>
  <c r="AD1277" i="30"/>
  <c r="AA1277" i="30" s="1"/>
  <c r="D1308" i="30"/>
  <c r="AD1308" i="30"/>
  <c r="AA1308" i="30" s="1"/>
  <c r="AE1308" i="30"/>
  <c r="AF1308" i="30"/>
  <c r="W1337" i="30" l="1"/>
  <c r="E1337" i="30" l="1"/>
  <c r="F1337" i="30"/>
  <c r="H1337" i="30"/>
  <c r="V812" i="30" l="1"/>
  <c r="V640" i="30"/>
  <c r="F640" i="30" l="1"/>
  <c r="H640" i="30"/>
  <c r="E640" i="30"/>
  <c r="H812" i="30"/>
  <c r="F812" i="30"/>
  <c r="E812" i="30"/>
  <c r="T444" i="30" l="1"/>
  <c r="T467" i="30"/>
  <c r="S444" i="30"/>
  <c r="S467" i="30"/>
  <c r="T470" i="30"/>
  <c r="S447" i="30"/>
  <c r="S470" i="30"/>
  <c r="T447" i="30"/>
  <c r="E447" i="30" l="1"/>
  <c r="H447" i="30"/>
  <c r="F447" i="30"/>
  <c r="E444" i="30"/>
  <c r="F444" i="30"/>
  <c r="H444" i="30"/>
  <c r="E470" i="30"/>
  <c r="F470" i="30"/>
  <c r="H470" i="30"/>
  <c r="H467" i="30"/>
  <c r="F467" i="30"/>
  <c r="E467" i="30"/>
  <c r="J779" i="30"/>
  <c r="J791" i="30"/>
  <c r="S994" i="30" l="1"/>
  <c r="R950" i="30"/>
  <c r="R994" i="30"/>
  <c r="Q994" i="30"/>
  <c r="S954" i="30"/>
  <c r="T994" i="30"/>
  <c r="O791" i="30"/>
  <c r="T995" i="30"/>
  <c r="S995" i="30"/>
  <c r="R995" i="30"/>
  <c r="R951" i="30"/>
  <c r="Q995" i="30"/>
  <c r="S955" i="30"/>
  <c r="O779" i="30"/>
  <c r="S957" i="30"/>
  <c r="T997" i="30"/>
  <c r="S997" i="30"/>
  <c r="R997" i="30"/>
  <c r="Q997" i="30"/>
  <c r="R953" i="30"/>
  <c r="S996" i="30"/>
  <c r="R996" i="30"/>
  <c r="Q996" i="30"/>
  <c r="R952" i="30"/>
  <c r="S956" i="30"/>
  <c r="T996" i="30"/>
  <c r="T748" i="30" l="1"/>
  <c r="S748" i="30"/>
  <c r="Q779" i="30"/>
  <c r="R779" i="30"/>
  <c r="S736" i="30" l="1"/>
  <c r="T758" i="30"/>
  <c r="S758" i="30"/>
  <c r="T697" i="30"/>
  <c r="S697" i="30"/>
  <c r="T736" i="30"/>
  <c r="H779" i="30"/>
  <c r="F779" i="30"/>
  <c r="E779" i="30"/>
  <c r="T700" i="30"/>
  <c r="S700" i="30"/>
  <c r="T759" i="30"/>
  <c r="T739" i="30"/>
  <c r="S759" i="30"/>
  <c r="S739" i="30"/>
  <c r="H748" i="30"/>
  <c r="F748" i="30"/>
  <c r="E748" i="30"/>
  <c r="S363" i="30" l="1"/>
  <c r="T351" i="30"/>
  <c r="S351" i="30"/>
  <c r="T363" i="30"/>
  <c r="T375" i="30"/>
  <c r="S375" i="30"/>
  <c r="T438" i="30"/>
  <c r="R954" i="30"/>
  <c r="T461" i="30"/>
  <c r="S438" i="30"/>
  <c r="S461" i="30"/>
  <c r="T368" i="30"/>
  <c r="S368" i="30"/>
  <c r="T356" i="30"/>
  <c r="S356" i="30"/>
  <c r="T377" i="30"/>
  <c r="S377" i="30"/>
  <c r="R955" i="30"/>
  <c r="T440" i="30"/>
  <c r="T463" i="30"/>
  <c r="S440" i="30"/>
  <c r="S463" i="30"/>
  <c r="H759" i="30"/>
  <c r="E759" i="30"/>
  <c r="F759" i="30"/>
  <c r="T376" i="30"/>
  <c r="S376" i="30"/>
  <c r="T354" i="30"/>
  <c r="S354" i="30"/>
  <c r="T366" i="30"/>
  <c r="S366" i="30"/>
  <c r="T378" i="30"/>
  <c r="S378" i="30"/>
  <c r="T441" i="30"/>
  <c r="T464" i="30"/>
  <c r="S441" i="30"/>
  <c r="S464" i="30"/>
  <c r="R956" i="30"/>
  <c r="F697" i="30"/>
  <c r="H697" i="30"/>
  <c r="E697" i="30"/>
  <c r="T365" i="30"/>
  <c r="S365" i="30"/>
  <c r="T353" i="30"/>
  <c r="S353" i="30"/>
  <c r="T357" i="30"/>
  <c r="S357" i="30"/>
  <c r="T369" i="30"/>
  <c r="S369" i="30"/>
  <c r="S465" i="30"/>
  <c r="T442" i="30"/>
  <c r="T465" i="30"/>
  <c r="S442" i="30"/>
  <c r="T462" i="30"/>
  <c r="S439" i="30"/>
  <c r="S462" i="30"/>
  <c r="T439" i="30"/>
  <c r="T352" i="30"/>
  <c r="S352" i="30"/>
  <c r="T364" i="30"/>
  <c r="S364" i="30"/>
  <c r="S379" i="30"/>
  <c r="T379" i="30"/>
  <c r="Q953" i="30"/>
  <c r="R957" i="30"/>
  <c r="T443" i="30"/>
  <c r="T466" i="30"/>
  <c r="S443" i="30"/>
  <c r="S466" i="30"/>
  <c r="F700" i="30"/>
  <c r="E700" i="30"/>
  <c r="H700" i="30"/>
  <c r="H758" i="30"/>
  <c r="F758" i="30"/>
  <c r="E758" i="30"/>
  <c r="S355" i="30"/>
  <c r="T367" i="30"/>
  <c r="S367" i="30"/>
  <c r="T355" i="30"/>
  <c r="T360" i="30"/>
  <c r="S360" i="30"/>
  <c r="T370" i="30"/>
  <c r="S370" i="30"/>
  <c r="E739" i="30"/>
  <c r="F739" i="30"/>
  <c r="H739" i="30"/>
  <c r="S121" i="30"/>
  <c r="S101" i="30"/>
  <c r="R69" i="30"/>
  <c r="T325" i="30"/>
  <c r="Q69" i="30"/>
  <c r="S325" i="30"/>
  <c r="T89" i="30"/>
  <c r="T474" i="30"/>
  <c r="S89" i="30"/>
  <c r="S474" i="30"/>
  <c r="T121" i="30"/>
  <c r="T112" i="30"/>
  <c r="T69" i="30"/>
  <c r="S112" i="30"/>
  <c r="T101" i="30"/>
  <c r="S69" i="30"/>
  <c r="T373" i="30"/>
  <c r="S373" i="30"/>
  <c r="T374" i="30"/>
  <c r="S374" i="30"/>
  <c r="T380" i="30"/>
  <c r="S380" i="30"/>
  <c r="H736" i="30"/>
  <c r="F736" i="30"/>
  <c r="E736" i="30"/>
  <c r="F462" i="30" l="1"/>
  <c r="E462" i="30"/>
  <c r="H462" i="30"/>
  <c r="E101" i="30"/>
  <c r="F101" i="30"/>
  <c r="H101" i="30"/>
  <c r="F366" i="30"/>
  <c r="H366" i="30"/>
  <c r="E366" i="30"/>
  <c r="H356" i="30"/>
  <c r="E356" i="30"/>
  <c r="F356" i="30"/>
  <c r="F367" i="30"/>
  <c r="E367" i="30"/>
  <c r="H367" i="30"/>
  <c r="F379" i="30"/>
  <c r="H379" i="30"/>
  <c r="E379" i="30"/>
  <c r="F463" i="30"/>
  <c r="E463" i="30"/>
  <c r="H463" i="30"/>
  <c r="H375" i="30"/>
  <c r="F375" i="30"/>
  <c r="E375" i="30"/>
  <c r="H373" i="30"/>
  <c r="E373" i="30"/>
  <c r="F373" i="30"/>
  <c r="H357" i="30"/>
  <c r="F357" i="30"/>
  <c r="E357" i="30"/>
  <c r="F466" i="30"/>
  <c r="H466" i="30"/>
  <c r="E466" i="30"/>
  <c r="F364" i="30"/>
  <c r="E364" i="30"/>
  <c r="H364" i="30"/>
  <c r="F442" i="30"/>
  <c r="H442" i="30"/>
  <c r="E442" i="30"/>
  <c r="H353" i="30"/>
  <c r="F353" i="30"/>
  <c r="E353" i="30"/>
  <c r="H464" i="30"/>
  <c r="E464" i="30"/>
  <c r="F464" i="30"/>
  <c r="F354" i="30"/>
  <c r="H354" i="30"/>
  <c r="E354" i="30"/>
  <c r="F440" i="30"/>
  <c r="E440" i="30"/>
  <c r="H440" i="30"/>
  <c r="H368" i="30"/>
  <c r="E368" i="30"/>
  <c r="F368" i="30"/>
  <c r="H953" i="30"/>
  <c r="E953" i="30"/>
  <c r="F953" i="30"/>
  <c r="H355" i="30"/>
  <c r="E355" i="30"/>
  <c r="F355" i="30"/>
  <c r="E443" i="30"/>
  <c r="F443" i="30"/>
  <c r="H443" i="30"/>
  <c r="E441" i="30"/>
  <c r="H441" i="30"/>
  <c r="F441" i="30"/>
  <c r="F439" i="30"/>
  <c r="E439" i="30"/>
  <c r="H439" i="30"/>
  <c r="H380" i="30"/>
  <c r="F380" i="30"/>
  <c r="E380" i="30"/>
  <c r="H325" i="30"/>
  <c r="F325" i="30"/>
  <c r="E325" i="30"/>
  <c r="F370" i="30"/>
  <c r="H370" i="30"/>
  <c r="E370" i="30"/>
  <c r="F352" i="30"/>
  <c r="H352" i="30"/>
  <c r="E352" i="30"/>
  <c r="F365" i="30"/>
  <c r="E365" i="30"/>
  <c r="H365" i="30"/>
  <c r="F376" i="30"/>
  <c r="E376" i="30"/>
  <c r="H376" i="30"/>
  <c r="E461" i="30"/>
  <c r="H461" i="30"/>
  <c r="F461" i="30"/>
  <c r="H351" i="30"/>
  <c r="E351" i="30"/>
  <c r="F351" i="30"/>
  <c r="E474" i="30"/>
  <c r="H474" i="30"/>
  <c r="F474" i="30"/>
  <c r="F121" i="30"/>
  <c r="E121" i="30"/>
  <c r="Y121" i="30" s="1"/>
  <c r="AC121" i="30" s="1"/>
  <c r="H112" i="30"/>
  <c r="F112" i="30"/>
  <c r="E112" i="30"/>
  <c r="F374" i="30"/>
  <c r="H374" i="30"/>
  <c r="E374" i="30"/>
  <c r="F465" i="30"/>
  <c r="E465" i="30"/>
  <c r="H465" i="30"/>
  <c r="E438" i="30"/>
  <c r="H438" i="30"/>
  <c r="F438" i="30"/>
  <c r="H89" i="30"/>
  <c r="F89" i="30"/>
  <c r="E89" i="30"/>
  <c r="H121" i="30"/>
  <c r="H360" i="30"/>
  <c r="E360" i="30"/>
  <c r="F360" i="30"/>
  <c r="H369" i="30"/>
  <c r="F369" i="30"/>
  <c r="E369" i="30"/>
  <c r="E378" i="30"/>
  <c r="H378" i="30"/>
  <c r="F378" i="30"/>
  <c r="F377" i="30"/>
  <c r="E377" i="30"/>
  <c r="H377" i="30"/>
  <c r="F363" i="30"/>
  <c r="E363" i="30"/>
  <c r="H363" i="30"/>
  <c r="AM121" i="30" l="1"/>
  <c r="AG121" i="30"/>
  <c r="AH121" i="30" s="1"/>
  <c r="AI121" i="30" s="1"/>
  <c r="AT121" i="30" s="1"/>
  <c r="AR121" i="30"/>
  <c r="Z121" i="30"/>
  <c r="AP121" i="30"/>
  <c r="AJ121" i="30"/>
  <c r="AK121" i="30" s="1"/>
  <c r="AL121" i="30"/>
  <c r="AO121" i="30"/>
  <c r="AB121" i="30"/>
  <c r="AN121" i="30"/>
  <c r="AQ121" i="30"/>
  <c r="AF121" i="30" l="1"/>
  <c r="AE121" i="30"/>
  <c r="AA121" i="30"/>
  <c r="AD121" i="30"/>
  <c r="D121" i="30"/>
  <c r="S120" i="30" l="1"/>
  <c r="Q797" i="30"/>
  <c r="S473" i="30"/>
  <c r="S80" i="30"/>
  <c r="Q68" i="30"/>
  <c r="R483" i="30"/>
  <c r="T111" i="30"/>
  <c r="R80" i="30"/>
  <c r="Q483" i="30"/>
  <c r="S111" i="30"/>
  <c r="T100" i="30"/>
  <c r="Q80" i="30"/>
  <c r="J68" i="30"/>
  <c r="S100" i="30"/>
  <c r="J69" i="30"/>
  <c r="T307" i="30"/>
  <c r="T797" i="30"/>
  <c r="S307" i="30"/>
  <c r="T68" i="30"/>
  <c r="S797" i="30"/>
  <c r="R490" i="30"/>
  <c r="T88" i="30"/>
  <c r="S68" i="30"/>
  <c r="J64" i="30"/>
  <c r="R797" i="30"/>
  <c r="T473" i="30"/>
  <c r="T120" i="30"/>
  <c r="S88" i="30"/>
  <c r="T80" i="30"/>
  <c r="R68" i="30"/>
  <c r="S125" i="30"/>
  <c r="R800" i="30"/>
  <c r="R493" i="30"/>
  <c r="R486" i="30"/>
  <c r="T478" i="30"/>
  <c r="S93" i="30"/>
  <c r="Q83" i="30"/>
  <c r="Q800" i="30"/>
  <c r="Q486" i="30"/>
  <c r="S478" i="30"/>
  <c r="T125" i="30"/>
  <c r="T116" i="30"/>
  <c r="T73" i="30"/>
  <c r="S116" i="30"/>
  <c r="T105" i="30"/>
  <c r="S73" i="30"/>
  <c r="S105" i="30"/>
  <c r="R73" i="30"/>
  <c r="T310" i="30"/>
  <c r="Q73" i="30"/>
  <c r="T800" i="30"/>
  <c r="S310" i="30"/>
  <c r="S800" i="30"/>
  <c r="T93" i="30"/>
  <c r="R83" i="30"/>
  <c r="J73" i="30"/>
  <c r="J67" i="30"/>
  <c r="S123" i="30"/>
  <c r="T114" i="30"/>
  <c r="T71" i="30"/>
  <c r="S114" i="30"/>
  <c r="T103" i="30"/>
  <c r="S71" i="30"/>
  <c r="R492" i="30"/>
  <c r="S103" i="30"/>
  <c r="R71" i="30"/>
  <c r="T799" i="30"/>
  <c r="R485" i="30"/>
  <c r="T309" i="30"/>
  <c r="T123" i="30"/>
  <c r="T82" i="30"/>
  <c r="Q71" i="30"/>
  <c r="S799" i="30"/>
  <c r="Q485" i="30"/>
  <c r="S309" i="30"/>
  <c r="S82" i="30"/>
  <c r="J66" i="30"/>
  <c r="R799" i="30"/>
  <c r="T91" i="30"/>
  <c r="T83" i="30"/>
  <c r="R82" i="30"/>
  <c r="J71" i="30"/>
  <c r="Q799" i="30"/>
  <c r="T476" i="30"/>
  <c r="S91" i="30"/>
  <c r="S83" i="30"/>
  <c r="Q82" i="30"/>
  <c r="J72" i="30"/>
  <c r="S476" i="30"/>
  <c r="S122" i="30"/>
  <c r="T798" i="30"/>
  <c r="T90" i="30"/>
  <c r="S70" i="30"/>
  <c r="S798" i="30"/>
  <c r="T475" i="30"/>
  <c r="S90" i="30"/>
  <c r="T81" i="30"/>
  <c r="R70" i="30"/>
  <c r="J65" i="30"/>
  <c r="R798" i="30"/>
  <c r="S475" i="30"/>
  <c r="S81" i="30"/>
  <c r="Q70" i="30"/>
  <c r="Q798" i="30"/>
  <c r="T113" i="30"/>
  <c r="R81" i="30"/>
  <c r="R491" i="30"/>
  <c r="T122" i="30"/>
  <c r="S113" i="30"/>
  <c r="T102" i="30"/>
  <c r="Q81" i="30"/>
  <c r="J70" i="30"/>
  <c r="S102" i="30"/>
  <c r="R484" i="30"/>
  <c r="T308" i="30"/>
  <c r="Q484" i="30"/>
  <c r="S308" i="30"/>
  <c r="T70" i="30"/>
  <c r="Q955" i="30"/>
  <c r="Q954" i="30"/>
  <c r="Q957" i="30"/>
  <c r="Q950" i="30"/>
  <c r="Q952" i="30"/>
  <c r="Q951" i="30"/>
  <c r="Q956" i="30"/>
  <c r="H120" i="30" l="1"/>
  <c r="H125" i="30"/>
  <c r="E952" i="30"/>
  <c r="G952" i="30" s="1"/>
  <c r="Y952" i="30" s="1"/>
  <c r="AC952" i="30" s="1"/>
  <c r="H952" i="30"/>
  <c r="F952" i="30"/>
  <c r="F955" i="30"/>
  <c r="E955" i="30"/>
  <c r="G955" i="30" s="1"/>
  <c r="Y955" i="30" s="1"/>
  <c r="AC955" i="30" s="1"/>
  <c r="H955" i="30"/>
  <c r="E951" i="30"/>
  <c r="G951" i="30" s="1"/>
  <c r="Y951" i="30" s="1"/>
  <c r="AC951" i="30" s="1"/>
  <c r="F951" i="30"/>
  <c r="H951" i="30"/>
  <c r="E950" i="30"/>
  <c r="G950" i="30" s="1"/>
  <c r="Y950" i="30" s="1"/>
  <c r="AC950" i="30" s="1"/>
  <c r="H950" i="30"/>
  <c r="F950" i="30"/>
  <c r="H957" i="30"/>
  <c r="E957" i="30"/>
  <c r="G957" i="30" s="1"/>
  <c r="Y957" i="30" s="1"/>
  <c r="AC957" i="30" s="1"/>
  <c r="F957" i="30"/>
  <c r="H956" i="30"/>
  <c r="E956" i="30"/>
  <c r="G956" i="30" s="1"/>
  <c r="Y956" i="30" s="1"/>
  <c r="AC956" i="30" s="1"/>
  <c r="F956" i="30"/>
  <c r="H954" i="30"/>
  <c r="F954" i="30"/>
  <c r="E954" i="30"/>
  <c r="G954" i="30" s="1"/>
  <c r="Y954" i="30" s="1"/>
  <c r="AC954" i="30" s="1"/>
  <c r="F799" i="30"/>
  <c r="E799" i="30"/>
  <c r="H799" i="30"/>
  <c r="E114" i="30"/>
  <c r="H114" i="30"/>
  <c r="F114" i="30"/>
  <c r="E800" i="30"/>
  <c r="H800" i="30"/>
  <c r="F800" i="30"/>
  <c r="F69" i="30"/>
  <c r="H69" i="30"/>
  <c r="E69" i="30"/>
  <c r="F309" i="30"/>
  <c r="E309" i="30"/>
  <c r="H309" i="30"/>
  <c r="F310" i="30"/>
  <c r="E310" i="30"/>
  <c r="H310" i="30"/>
  <c r="H116" i="30"/>
  <c r="F116" i="30"/>
  <c r="E116" i="30"/>
  <c r="F83" i="30"/>
  <c r="H83" i="30"/>
  <c r="E83" i="30"/>
  <c r="E490" i="30"/>
  <c r="H490" i="30"/>
  <c r="F490" i="30"/>
  <c r="H100" i="30"/>
  <c r="E100" i="30"/>
  <c r="F100" i="30"/>
  <c r="F102" i="30"/>
  <c r="H102" i="30"/>
  <c r="E102" i="30"/>
  <c r="F70" i="30"/>
  <c r="H70" i="30"/>
  <c r="E70" i="30"/>
  <c r="E798" i="30"/>
  <c r="H798" i="30"/>
  <c r="F798" i="30"/>
  <c r="F90" i="30"/>
  <c r="H90" i="30"/>
  <c r="E90" i="30"/>
  <c r="F476" i="30"/>
  <c r="E476" i="30"/>
  <c r="H476" i="30"/>
  <c r="H71" i="30"/>
  <c r="F71" i="30"/>
  <c r="E71" i="30"/>
  <c r="H485" i="30"/>
  <c r="E485" i="30"/>
  <c r="F485" i="30"/>
  <c r="E93" i="30"/>
  <c r="F93" i="30"/>
  <c r="H93" i="30"/>
  <c r="H88" i="30"/>
  <c r="F88" i="30"/>
  <c r="E88" i="30"/>
  <c r="F68" i="30"/>
  <c r="H68" i="30"/>
  <c r="E68" i="30"/>
  <c r="F122" i="30"/>
  <c r="H122" i="30"/>
  <c r="F81" i="30"/>
  <c r="H81" i="30"/>
  <c r="E81" i="30"/>
  <c r="F72" i="30"/>
  <c r="H72" i="30"/>
  <c r="E72" i="30"/>
  <c r="F123" i="30"/>
  <c r="H123" i="30"/>
  <c r="E123" i="30"/>
  <c r="Y123" i="30" s="1"/>
  <c r="AC123" i="30" s="1"/>
  <c r="H80" i="30"/>
  <c r="F80" i="30"/>
  <c r="E80" i="30"/>
  <c r="F308" i="30"/>
  <c r="E308" i="30"/>
  <c r="H308" i="30"/>
  <c r="F82" i="30"/>
  <c r="H82" i="30"/>
  <c r="E82" i="30"/>
  <c r="F103" i="30"/>
  <c r="E103" i="30"/>
  <c r="H103" i="30"/>
  <c r="O67" i="30"/>
  <c r="E67" i="30" s="1"/>
  <c r="E307" i="30"/>
  <c r="H307" i="30"/>
  <c r="F307" i="30"/>
  <c r="F484" i="30"/>
  <c r="E484" i="30"/>
  <c r="H484" i="30"/>
  <c r="H113" i="30"/>
  <c r="F113" i="30"/>
  <c r="E113" i="30"/>
  <c r="E475" i="30"/>
  <c r="H475" i="30"/>
  <c r="F475" i="30"/>
  <c r="E492" i="30"/>
  <c r="F492" i="30"/>
  <c r="H492" i="30"/>
  <c r="H73" i="30"/>
  <c r="F73" i="30"/>
  <c r="E73" i="30"/>
  <c r="H493" i="30"/>
  <c r="F493" i="30"/>
  <c r="E493" i="30"/>
  <c r="H111" i="30"/>
  <c r="F111" i="30"/>
  <c r="E111" i="30"/>
  <c r="H473" i="30"/>
  <c r="F473" i="30"/>
  <c r="E473" i="30"/>
  <c r="E122" i="30"/>
  <c r="Y122" i="30" s="1"/>
  <c r="AC122" i="30" s="1"/>
  <c r="H91" i="30"/>
  <c r="F91" i="30"/>
  <c r="E91" i="30"/>
  <c r="H105" i="30"/>
  <c r="F105" i="30"/>
  <c r="E105" i="30"/>
  <c r="H478" i="30"/>
  <c r="E478" i="30"/>
  <c r="F478" i="30"/>
  <c r="O64" i="30"/>
  <c r="F64" i="30" s="1"/>
  <c r="H483" i="30"/>
  <c r="E483" i="30"/>
  <c r="F483" i="30"/>
  <c r="E797" i="30"/>
  <c r="H797" i="30"/>
  <c r="F797" i="30"/>
  <c r="H491" i="30"/>
  <c r="F491" i="30"/>
  <c r="E491" i="30"/>
  <c r="O65" i="30"/>
  <c r="E65" i="30" s="1"/>
  <c r="O66" i="30"/>
  <c r="E66" i="30" s="1"/>
  <c r="F486" i="30"/>
  <c r="H486" i="30"/>
  <c r="E486" i="30"/>
  <c r="F125" i="30"/>
  <c r="E125" i="30"/>
  <c r="Y125" i="30" s="1"/>
  <c r="AC125" i="30" s="1"/>
  <c r="F120" i="30"/>
  <c r="E120" i="30"/>
  <c r="H65" i="30" l="1"/>
  <c r="F65" i="30"/>
  <c r="E64" i="30"/>
  <c r="H64" i="30"/>
  <c r="AQ125" i="30"/>
  <c r="AP125" i="30"/>
  <c r="AN125" i="30"/>
  <c r="AL125" i="30"/>
  <c r="AM125" i="30"/>
  <c r="Z125" i="30"/>
  <c r="AO125" i="30"/>
  <c r="AG125" i="30"/>
  <c r="AH125" i="30" s="1"/>
  <c r="AI125" i="30" s="1"/>
  <c r="AT125" i="30" s="1"/>
  <c r="AJ125" i="30"/>
  <c r="AK125" i="30" s="1"/>
  <c r="AR125" i="30"/>
  <c r="AB125" i="30"/>
  <c r="AQ122" i="30"/>
  <c r="AL122" i="30"/>
  <c r="Z122" i="30"/>
  <c r="AJ122" i="30"/>
  <c r="AK122" i="30" s="1"/>
  <c r="AB122" i="30"/>
  <c r="AM122" i="30"/>
  <c r="AG122" i="30"/>
  <c r="AH122" i="30" s="1"/>
  <c r="AI122" i="30" s="1"/>
  <c r="AT122" i="30" s="1"/>
  <c r="AN122" i="30"/>
  <c r="AR122" i="30"/>
  <c r="AO122" i="30"/>
  <c r="AP122" i="30"/>
  <c r="AQ951" i="30"/>
  <c r="AR951" i="30"/>
  <c r="AM951" i="30"/>
  <c r="AL951" i="30"/>
  <c r="AP951" i="30"/>
  <c r="AB951" i="30"/>
  <c r="Z951" i="30"/>
  <c r="AG951" i="30"/>
  <c r="AH951" i="30" s="1"/>
  <c r="AI951" i="30" s="1"/>
  <c r="AN951" i="30"/>
  <c r="AO951" i="30"/>
  <c r="AJ951" i="30"/>
  <c r="AK951" i="30" s="1"/>
  <c r="AB957" i="30"/>
  <c r="AJ957" i="30"/>
  <c r="AK957" i="30" s="1"/>
  <c r="AP957" i="30"/>
  <c r="AM957" i="30"/>
  <c r="AG957" i="30"/>
  <c r="AH957" i="30" s="1"/>
  <c r="AI957" i="30" s="1"/>
  <c r="AO957" i="30"/>
  <c r="Z957" i="30"/>
  <c r="AQ957" i="30"/>
  <c r="AR957" i="30"/>
  <c r="AL957" i="30"/>
  <c r="AN957" i="30"/>
  <c r="AQ954" i="30"/>
  <c r="AB954" i="30"/>
  <c r="AR954" i="30"/>
  <c r="AM954" i="30"/>
  <c r="AO954" i="30"/>
  <c r="AL954" i="30"/>
  <c r="AG954" i="30"/>
  <c r="AH954" i="30" s="1"/>
  <c r="AI954" i="30" s="1"/>
  <c r="AJ954" i="30"/>
  <c r="AK954" i="30" s="1"/>
  <c r="AP954" i="30"/>
  <c r="AN954" i="30"/>
  <c r="Z954" i="30"/>
  <c r="AQ955" i="30"/>
  <c r="Z955" i="30"/>
  <c r="AM955" i="30"/>
  <c r="AP955" i="30"/>
  <c r="AO955" i="30"/>
  <c r="AR955" i="30"/>
  <c r="AG955" i="30"/>
  <c r="AH955" i="30" s="1"/>
  <c r="AI955" i="30" s="1"/>
  <c r="AL955" i="30"/>
  <c r="AN955" i="30"/>
  <c r="AJ955" i="30"/>
  <c r="AK955" i="30" s="1"/>
  <c r="AB955" i="30"/>
  <c r="AG123" i="30"/>
  <c r="AH123" i="30" s="1"/>
  <c r="AI123" i="30" s="1"/>
  <c r="AT123" i="30" s="1"/>
  <c r="AN123" i="30"/>
  <c r="AM123" i="30"/>
  <c r="AO123" i="30"/>
  <c r="AJ123" i="30"/>
  <c r="AK123" i="30" s="1"/>
  <c r="AR123" i="30"/>
  <c r="Z123" i="30"/>
  <c r="AL123" i="30"/>
  <c r="AQ123" i="30"/>
  <c r="AB123" i="30"/>
  <c r="AP123" i="30"/>
  <c r="H67" i="30"/>
  <c r="F66" i="30"/>
  <c r="F67" i="30"/>
  <c r="AQ950" i="30"/>
  <c r="AP950" i="30"/>
  <c r="AL950" i="30"/>
  <c r="AN950" i="30"/>
  <c r="Z950" i="30"/>
  <c r="AM950" i="30"/>
  <c r="AJ950" i="30"/>
  <c r="AK950" i="30" s="1"/>
  <c r="AB950" i="30"/>
  <c r="AG950" i="30"/>
  <c r="AH950" i="30" s="1"/>
  <c r="AI950" i="30" s="1"/>
  <c r="AR950" i="30"/>
  <c r="AO950" i="30"/>
  <c r="H66" i="30"/>
  <c r="AQ956" i="30"/>
  <c r="AN956" i="30"/>
  <c r="AR956" i="30"/>
  <c r="AB956" i="30"/>
  <c r="AL956" i="30"/>
  <c r="AP956" i="30"/>
  <c r="Z956" i="30"/>
  <c r="AJ956" i="30"/>
  <c r="AK956" i="30" s="1"/>
  <c r="AM956" i="30"/>
  <c r="AO956" i="30"/>
  <c r="AG956" i="30"/>
  <c r="AH956" i="30" s="1"/>
  <c r="AI956" i="30" s="1"/>
  <c r="AQ952" i="30"/>
  <c r="AG952" i="30"/>
  <c r="AH952" i="30" s="1"/>
  <c r="AI952" i="30" s="1"/>
  <c r="AL952" i="30"/>
  <c r="AN952" i="30"/>
  <c r="AB952" i="30"/>
  <c r="AJ952" i="30"/>
  <c r="AK952" i="30" s="1"/>
  <c r="AO952" i="30"/>
  <c r="AP952" i="30"/>
  <c r="Z952" i="30"/>
  <c r="AM952" i="30"/>
  <c r="AR952" i="30"/>
  <c r="D956" i="30" l="1"/>
  <c r="AD956" i="30"/>
  <c r="AA956" i="30"/>
  <c r="AF956" i="30"/>
  <c r="AE956" i="30"/>
  <c r="AE950" i="30"/>
  <c r="AA950" i="30"/>
  <c r="D950" i="30"/>
  <c r="AF950" i="30"/>
  <c r="AD950" i="30"/>
  <c r="AE122" i="30"/>
  <c r="AA122" i="30"/>
  <c r="AD122" i="30"/>
  <c r="D122" i="30"/>
  <c r="AF122" i="30"/>
  <c r="D954" i="30"/>
  <c r="AF954" i="30"/>
  <c r="AE954" i="30"/>
  <c r="AD954" i="30"/>
  <c r="AA954" i="30"/>
  <c r="D952" i="30"/>
  <c r="AF952" i="30"/>
  <c r="AE952" i="30"/>
  <c r="AA952" i="30"/>
  <c r="AD952" i="30"/>
  <c r="AA123" i="30"/>
  <c r="AD123" i="30"/>
  <c r="AE123" i="30"/>
  <c r="D123" i="30"/>
  <c r="AF123" i="30"/>
  <c r="AA951" i="30"/>
  <c r="AD951" i="30"/>
  <c r="D951" i="30"/>
  <c r="AF951" i="30"/>
  <c r="AE951" i="30"/>
  <c r="AD125" i="30"/>
  <c r="AF125" i="30"/>
  <c r="AE125" i="30"/>
  <c r="D125" i="30"/>
  <c r="AA125" i="30"/>
  <c r="AE955" i="30"/>
  <c r="AA955" i="30"/>
  <c r="D955" i="30"/>
  <c r="AD955" i="30"/>
  <c r="AF955" i="30"/>
  <c r="AE957" i="30"/>
  <c r="AA957" i="30"/>
  <c r="D957" i="30"/>
  <c r="AF957" i="30"/>
  <c r="AD957" i="30"/>
  <c r="L994" i="30" l="1"/>
  <c r="L997" i="30"/>
  <c r="L995" i="30"/>
  <c r="L996" i="30"/>
  <c r="H997" i="30" l="1"/>
  <c r="F997" i="30"/>
  <c r="E997" i="30"/>
  <c r="G997" i="30" s="1"/>
  <c r="Y997" i="30" s="1"/>
  <c r="AC997" i="30" s="1"/>
  <c r="E995" i="30"/>
  <c r="G995" i="30" s="1"/>
  <c r="Y995" i="30" s="1"/>
  <c r="AC995" i="30" s="1"/>
  <c r="F995" i="30"/>
  <c r="H995" i="30"/>
  <c r="E996" i="30"/>
  <c r="G996" i="30" s="1"/>
  <c r="Y996" i="30" s="1"/>
  <c r="AC996" i="30" s="1"/>
  <c r="H996" i="30"/>
  <c r="F996" i="30"/>
  <c r="F994" i="30"/>
  <c r="E994" i="30"/>
  <c r="G994" i="30" s="1"/>
  <c r="Y994" i="30" s="1"/>
  <c r="AC994" i="30" s="1"/>
  <c r="H994" i="30"/>
  <c r="AQ996" i="30" l="1"/>
  <c r="AN996" i="30"/>
  <c r="AJ996" i="30"/>
  <c r="AK996" i="30" s="1"/>
  <c r="AO996" i="30"/>
  <c r="AR996" i="30"/>
  <c r="AP996" i="30"/>
  <c r="AL996" i="30"/>
  <c r="AM996" i="30"/>
  <c r="AB996" i="30"/>
  <c r="Z996" i="30"/>
  <c r="AG996" i="30"/>
  <c r="AH996" i="30" s="1"/>
  <c r="AI996" i="30" s="1"/>
  <c r="AT996" i="30" s="1"/>
  <c r="AQ997" i="30"/>
  <c r="AN997" i="30"/>
  <c r="AM997" i="30"/>
  <c r="AP997" i="30"/>
  <c r="AJ997" i="30"/>
  <c r="AK997" i="30" s="1"/>
  <c r="AL997" i="30"/>
  <c r="AO997" i="30"/>
  <c r="AR997" i="30"/>
  <c r="AG997" i="30"/>
  <c r="AH997" i="30" s="1"/>
  <c r="AI997" i="30" s="1"/>
  <c r="AT997" i="30" s="1"/>
  <c r="AB997" i="30"/>
  <c r="Z997" i="30"/>
  <c r="AQ995" i="30"/>
  <c r="AG995" i="30"/>
  <c r="AH995" i="30" s="1"/>
  <c r="AI995" i="30" s="1"/>
  <c r="AT995" i="30" s="1"/>
  <c r="AM995" i="30"/>
  <c r="AB995" i="30"/>
  <c r="AP995" i="30"/>
  <c r="AN995" i="30"/>
  <c r="Z995" i="30"/>
  <c r="AR995" i="30"/>
  <c r="AL995" i="30"/>
  <c r="AJ995" i="30"/>
  <c r="AK995" i="30" s="1"/>
  <c r="AO995" i="30"/>
  <c r="AQ994" i="30"/>
  <c r="AR994" i="30"/>
  <c r="AP994" i="30"/>
  <c r="AO994" i="30"/>
  <c r="AN994" i="30"/>
  <c r="Z994" i="30"/>
  <c r="AM994" i="30"/>
  <c r="AB994" i="30"/>
  <c r="AJ994" i="30"/>
  <c r="AK994" i="30" s="1"/>
  <c r="AL994" i="30"/>
  <c r="AG994" i="30"/>
  <c r="AH994" i="30" s="1"/>
  <c r="AI994" i="30" s="1"/>
  <c r="AT994" i="30" s="1"/>
  <c r="AA997" i="30" l="1"/>
  <c r="AF997" i="30"/>
  <c r="AD997" i="30"/>
  <c r="D997" i="30"/>
  <c r="AE997" i="30"/>
  <c r="AA995" i="30"/>
  <c r="D995" i="30"/>
  <c r="AF995" i="30"/>
  <c r="AE995" i="30"/>
  <c r="AD995" i="30"/>
  <c r="AF994" i="30"/>
  <c r="AE994" i="30"/>
  <c r="D994" i="30"/>
  <c r="AD994" i="30"/>
  <c r="AA994" i="30"/>
  <c r="AF996" i="30"/>
  <c r="AD996" i="30"/>
  <c r="AE996" i="30"/>
  <c r="AA996" i="30"/>
  <c r="D996" i="30"/>
  <c r="M1228" i="30" l="1"/>
  <c r="F1228" i="30" l="1"/>
  <c r="H1228" i="30"/>
  <c r="E1228" i="30"/>
  <c r="G1228" i="30" s="1"/>
  <c r="Y1228" i="30" s="1"/>
  <c r="AC1228" i="30" s="1"/>
  <c r="M1227" i="30"/>
  <c r="U1222" i="30"/>
  <c r="L794" i="30"/>
  <c r="L793" i="30"/>
  <c r="L792" i="30"/>
  <c r="L791" i="30"/>
  <c r="E792" i="30" l="1"/>
  <c r="H792" i="30"/>
  <c r="F792" i="30"/>
  <c r="AJ1228" i="30"/>
  <c r="AK1228" i="30" s="1"/>
  <c r="AR1228" i="30"/>
  <c r="AL1228" i="30"/>
  <c r="Z1228" i="30"/>
  <c r="AM1228" i="30"/>
  <c r="AB1228" i="30"/>
  <c r="AG1228" i="30"/>
  <c r="H793" i="30"/>
  <c r="E793" i="30"/>
  <c r="F793" i="30"/>
  <c r="F1227" i="30"/>
  <c r="E1227" i="30"/>
  <c r="G1227" i="30" s="1"/>
  <c r="Y1227" i="30" s="1"/>
  <c r="AC1227" i="30" s="1"/>
  <c r="H1227" i="30"/>
  <c r="H794" i="30"/>
  <c r="F794" i="30"/>
  <c r="E794" i="30"/>
  <c r="E1222" i="30"/>
  <c r="G1222" i="30" s="1"/>
  <c r="Y1222" i="30" s="1"/>
  <c r="AC1222" i="30" s="1"/>
  <c r="H1222" i="30"/>
  <c r="F1222" i="30"/>
  <c r="H791" i="30"/>
  <c r="F791" i="30"/>
  <c r="E791" i="30"/>
  <c r="AH1228" i="30" l="1"/>
  <c r="AI1228" i="30" s="1"/>
  <c r="AT1228" i="30" s="1"/>
  <c r="AQ1228" i="30"/>
  <c r="AM1227" i="30"/>
  <c r="AR1227" i="30"/>
  <c r="AL1227" i="30"/>
  <c r="AJ1227" i="30"/>
  <c r="AK1227" i="30" s="1"/>
  <c r="Z1227" i="30"/>
  <c r="AG1227" i="30"/>
  <c r="AB1227" i="30"/>
  <c r="AJ1222" i="30"/>
  <c r="AK1222" i="30" s="1"/>
  <c r="AM1222" i="30"/>
  <c r="AR1222" i="30"/>
  <c r="Z1222" i="30"/>
  <c r="AB1222" i="30"/>
  <c r="AG1222" i="30"/>
  <c r="AL1222" i="30"/>
  <c r="AE1228" i="30"/>
  <c r="AA1228" i="30"/>
  <c r="AD1228" i="30"/>
  <c r="D1228" i="30"/>
  <c r="AF1228" i="30"/>
  <c r="AH1227" i="30" l="1"/>
  <c r="AI1227" i="30" s="1"/>
  <c r="AT1227" i="30" s="1"/>
  <c r="AQ1227" i="30"/>
  <c r="D1222" i="30"/>
  <c r="AF1222" i="30"/>
  <c r="AE1222" i="30"/>
  <c r="AA1222" i="30"/>
  <c r="AD1222" i="30"/>
  <c r="AH1222" i="30"/>
  <c r="AI1222" i="30" s="1"/>
  <c r="AT1222" i="30" s="1"/>
  <c r="AQ1222" i="30"/>
  <c r="AE1227" i="30"/>
  <c r="AD1227" i="30"/>
  <c r="D1227" i="30"/>
  <c r="AF1227" i="30"/>
  <c r="AA1227" i="30"/>
  <c r="L828" i="30" l="1"/>
  <c r="L511" i="30"/>
  <c r="L824" i="30"/>
  <c r="L827" i="30"/>
  <c r="H827" i="30" l="1"/>
  <c r="F827" i="30"/>
  <c r="E827" i="30"/>
  <c r="H824" i="30"/>
  <c r="E824" i="30"/>
  <c r="F824" i="30"/>
  <c r="E511" i="30"/>
  <c r="H511" i="30"/>
  <c r="F511" i="30"/>
  <c r="H828" i="30"/>
  <c r="E828" i="30"/>
  <c r="F828" i="30"/>
  <c r="X281" i="30" l="1"/>
  <c r="X339" i="30"/>
  <c r="X120" i="30"/>
  <c r="X383" i="30"/>
  <c r="X722" i="30"/>
  <c r="X675" i="30"/>
  <c r="H675" i="30" l="1"/>
  <c r="E675" i="30"/>
  <c r="F675" i="30"/>
  <c r="E722" i="30"/>
  <c r="H722" i="30"/>
  <c r="F722" i="30"/>
  <c r="E383" i="30"/>
  <c r="H383" i="30"/>
  <c r="F383" i="30"/>
  <c r="H339" i="30"/>
  <c r="E339" i="30"/>
  <c r="E281" i="30"/>
  <c r="H281" i="30"/>
  <c r="AE1497" i="30" l="1"/>
  <c r="AD1497" i="30"/>
  <c r="AF1497" i="30"/>
  <c r="D1497" i="30"/>
</calcChain>
</file>

<file path=xl/sharedStrings.xml><?xml version="1.0" encoding="utf-8"?>
<sst xmlns="http://schemas.openxmlformats.org/spreadsheetml/2006/main" count="24151" uniqueCount="5076">
  <si>
    <t>City</t>
  </si>
  <si>
    <t>Country</t>
  </si>
  <si>
    <t>MALAYSIA</t>
  </si>
  <si>
    <t>Kuala Lumpur</t>
  </si>
  <si>
    <t>Singapore</t>
  </si>
  <si>
    <t>SINGAPORE</t>
  </si>
  <si>
    <t>Beirut</t>
  </si>
  <si>
    <t>LEBANON</t>
  </si>
  <si>
    <t>Malaysia</t>
  </si>
  <si>
    <t>Shah Alam</t>
  </si>
  <si>
    <t>Selangor</t>
  </si>
  <si>
    <t>Kuala Belait</t>
  </si>
  <si>
    <t>Brunei Darussalam</t>
  </si>
  <si>
    <t>Negara Brunei</t>
  </si>
  <si>
    <t>address 1</t>
  </si>
  <si>
    <t>address 2</t>
  </si>
  <si>
    <t>Company</t>
  </si>
  <si>
    <t>Mazraa Street, Nora Bldg 12th Floor</t>
  </si>
  <si>
    <t>Talat Khayat</t>
  </si>
  <si>
    <t>Contact Name</t>
  </si>
  <si>
    <t>Tel</t>
  </si>
  <si>
    <t>Mohammad ABSI</t>
  </si>
  <si>
    <t>Qurrata Ain Sdn Bhd</t>
  </si>
  <si>
    <t>Luqluq Wear</t>
  </si>
  <si>
    <t>DMEA</t>
  </si>
  <si>
    <t>BokittaHijabista</t>
  </si>
  <si>
    <t>Filz_Closet</t>
  </si>
  <si>
    <t>BokittaBonita</t>
  </si>
  <si>
    <t>Bokitta SG</t>
  </si>
  <si>
    <t>Women Connection</t>
  </si>
  <si>
    <t>Basyirah Collections</t>
  </si>
  <si>
    <t>Bokitta Voila</t>
  </si>
  <si>
    <t>HAIZRENE HALIM</t>
  </si>
  <si>
    <t>State</t>
  </si>
  <si>
    <t>Code</t>
  </si>
  <si>
    <t>Nuraini Shamsueddin</t>
  </si>
  <si>
    <t>5A Jalan Pinang E 18/E</t>
  </si>
  <si>
    <t xml:space="preserve"> +6012-7147100 </t>
  </si>
  <si>
    <t>HAWADAH MOHAMED</t>
  </si>
  <si>
    <t xml:space="preserve"> +60126132003 </t>
  </si>
  <si>
    <t>Siti Umi Binti Mohd Norzuki</t>
  </si>
  <si>
    <t>+6 010-4065747</t>
  </si>
  <si>
    <t>Lestari Putra</t>
  </si>
  <si>
    <t>No.7, Jalan LEP 7/14</t>
  </si>
  <si>
    <t>Filzah Adila Binti Mohd Lamin</t>
  </si>
  <si>
    <t>+60122180047</t>
  </si>
  <si>
    <t>Azizah mohamed</t>
  </si>
  <si>
    <t>45, Jln AU 1C/2E</t>
  </si>
  <si>
    <t>Taman Keramat Permai</t>
  </si>
  <si>
    <t>+6012-2071510</t>
  </si>
  <si>
    <t>DAYANG ZULIZIA BINTI AWANG BUJANG</t>
  </si>
  <si>
    <t>+6 016 2024244</t>
  </si>
  <si>
    <t>3610 TAMAN MAKMUR JAYA</t>
  </si>
  <si>
    <t>JALAN GAMELAN</t>
  </si>
  <si>
    <t>KUCHING</t>
  </si>
  <si>
    <t>SARAWAK</t>
  </si>
  <si>
    <t>Radiah Binte Jamil</t>
  </si>
  <si>
    <t>the nautilus  s(823169)</t>
  </si>
  <si>
    <t>Blk 169c Punggol field #04-669</t>
  </si>
  <si>
    <t>Bokitta Asia</t>
  </si>
  <si>
    <t>ID</t>
  </si>
  <si>
    <t>BB</t>
  </si>
  <si>
    <t>QA</t>
  </si>
  <si>
    <t>BI</t>
  </si>
  <si>
    <t>BA</t>
  </si>
  <si>
    <t>LW</t>
  </si>
  <si>
    <t>BR</t>
  </si>
  <si>
    <t>DM</t>
  </si>
  <si>
    <t>BH</t>
  </si>
  <si>
    <t>FC</t>
  </si>
  <si>
    <t>BV</t>
  </si>
  <si>
    <t>SG</t>
  </si>
  <si>
    <t>BC</t>
  </si>
  <si>
    <t>WC</t>
  </si>
  <si>
    <t>164-1-3 Kiara Park Condo</t>
  </si>
  <si>
    <t>Jln Burhanuddin Helmi, Taman Tun Dr Ismail</t>
  </si>
  <si>
    <t>email</t>
  </si>
  <si>
    <t>+6737177544</t>
  </si>
  <si>
    <t>Dk.Sulfiah Pg.Abd.Rajak</t>
  </si>
  <si>
    <t>No.176 Spg. 286-141-123 Jln.Sumbui-sumbui</t>
  </si>
  <si>
    <t>RPN Lumut</t>
  </si>
  <si>
    <t>KC 3269</t>
  </si>
  <si>
    <t>+60193435319</t>
  </si>
  <si>
    <t>amshamsudin@yahoo.com;nurainisham@gmail.com</t>
  </si>
  <si>
    <t xml:space="preserve">Syed Zulhilmi Tuan Sharif </t>
  </si>
  <si>
    <t>ANIS ARIANTI ARIFFIN</t>
  </si>
  <si>
    <t>Pataling Jaya</t>
  </si>
  <si>
    <t>+60133574200</t>
  </si>
  <si>
    <t>E-2-12A</t>
  </si>
  <si>
    <t>Setapak</t>
  </si>
  <si>
    <t>Hjh Nor Zaharah Sham</t>
  </si>
  <si>
    <t>luqluqmuslimah@gmail.com</t>
  </si>
  <si>
    <t>+60172800017</t>
  </si>
  <si>
    <t>bokittahijabista@gmail.com</t>
  </si>
  <si>
    <t>filzahadilamohdlamin@yahoo.com</t>
  </si>
  <si>
    <t>dmea96@gmail.com</t>
  </si>
  <si>
    <t>BLOK E JLN PJU 1A/3M, TAIPAN 1 ARA</t>
  </si>
  <si>
    <t>DAMANSARA</t>
  </si>
  <si>
    <t>No 97</t>
  </si>
  <si>
    <t>Persiaran Taman Melati</t>
  </si>
  <si>
    <t>title</t>
  </si>
  <si>
    <t>Manager</t>
  </si>
  <si>
    <t>Director</t>
  </si>
  <si>
    <t>Baby Twinkle Sdn Bhd</t>
  </si>
  <si>
    <t xml:space="preserve">No. 2-1, Jalan Puteri 1/2, </t>
  </si>
  <si>
    <t>Bandar Puteri Puchong</t>
  </si>
  <si>
    <t>Puchong</t>
  </si>
  <si>
    <t>Quota</t>
  </si>
  <si>
    <t>BT</t>
  </si>
  <si>
    <t>Folder</t>
  </si>
  <si>
    <t>name</t>
  </si>
  <si>
    <t>sh</t>
  </si>
  <si>
    <t>id</t>
  </si>
  <si>
    <t>CF</t>
  </si>
  <si>
    <t>No. 1, Jalan Tanjong</t>
  </si>
  <si>
    <t>Glang 30/4</t>
  </si>
  <si>
    <t>Selangor Darul Ehasan</t>
  </si>
  <si>
    <t>Status</t>
  </si>
  <si>
    <t>Distributor</t>
  </si>
  <si>
    <t>Franchise</t>
  </si>
  <si>
    <t>Cindy Fanah</t>
  </si>
  <si>
    <t>cindyrellafashion@yahoo.com</t>
  </si>
  <si>
    <t>+60173428472</t>
  </si>
  <si>
    <t>+6584993499</t>
  </si>
  <si>
    <t>radiahjamil@gmail.com</t>
  </si>
  <si>
    <t>Price List</t>
  </si>
  <si>
    <t>Product Description</t>
  </si>
  <si>
    <t xml:space="preserve">Voila! Strings Printed </t>
  </si>
  <si>
    <t xml:space="preserve">Voila! Mixed Printed </t>
  </si>
  <si>
    <t xml:space="preserve">Voila! Plain Dobby </t>
  </si>
  <si>
    <t xml:space="preserve">Voila!Maxi Plain Dobby </t>
  </si>
  <si>
    <t>Voila!Maxi Plain Chiffon</t>
  </si>
  <si>
    <t xml:space="preserve">Voila! Plain Satin </t>
  </si>
  <si>
    <t>Voila!Maxi Plain Satin</t>
  </si>
  <si>
    <t xml:space="preserve">Voila! Plain Butti Chiffon </t>
  </si>
  <si>
    <t>Voila!Maxi Plain Butti Chiffon</t>
  </si>
  <si>
    <t xml:space="preserve">Voila! Plain Viscose </t>
  </si>
  <si>
    <t>Voila!Maxi Plain Viscose</t>
  </si>
  <si>
    <t xml:space="preserve">Chic! Plain Chiffon </t>
  </si>
  <si>
    <t xml:space="preserve">Chic! Plain Butti Chiffon </t>
  </si>
  <si>
    <t xml:space="preserve">Chic! Plain Viscose </t>
  </si>
  <si>
    <t>Classic Dobby</t>
  </si>
  <si>
    <t>Classic Printed</t>
  </si>
  <si>
    <t>Matching Concepts  Cardigan</t>
  </si>
  <si>
    <t>Matching Concepts  Jacket</t>
  </si>
  <si>
    <t>Matching Concepts  MC-Shirt 2</t>
  </si>
  <si>
    <t>Matching Concepts  MC-Shirt 4  Belt</t>
  </si>
  <si>
    <t>Matching Concepts  Printed Skirt</t>
  </si>
  <si>
    <t>Matching Concepts  Skirt Embroidered</t>
  </si>
  <si>
    <t>Matching Concepts Basis Skirt</t>
  </si>
  <si>
    <t>Matching Concepts Body Tercil</t>
  </si>
  <si>
    <t>Bokitta Magic Inner</t>
  </si>
  <si>
    <t>VOSSVC</t>
  </si>
  <si>
    <t>VOMSVC</t>
  </si>
  <si>
    <t>VOSSBU</t>
  </si>
  <si>
    <t>VOMSBU</t>
  </si>
  <si>
    <t>VOSSBC</t>
  </si>
  <si>
    <t>VOMSBC</t>
  </si>
  <si>
    <t>CHSSBU</t>
  </si>
  <si>
    <t>CHMSBU</t>
  </si>
  <si>
    <t>CHSSVC</t>
  </si>
  <si>
    <t>CLDC</t>
  </si>
  <si>
    <t>CLP</t>
  </si>
  <si>
    <t>MCC</t>
  </si>
  <si>
    <t>MCJ</t>
  </si>
  <si>
    <t>MC1</t>
  </si>
  <si>
    <t>MC4</t>
  </si>
  <si>
    <t>MCSP</t>
  </si>
  <si>
    <t>MCSE</t>
  </si>
  <si>
    <t>MCSB</t>
  </si>
  <si>
    <t>MCB</t>
  </si>
  <si>
    <t>HBM</t>
  </si>
  <si>
    <t>Air cost/kg</t>
  </si>
  <si>
    <t>HQ</t>
  </si>
  <si>
    <t>BokittaBeirut</t>
  </si>
  <si>
    <t>NickName</t>
  </si>
  <si>
    <t>QurrataAin</t>
  </si>
  <si>
    <t>BokittaInsta</t>
  </si>
  <si>
    <t>FilzCloset</t>
  </si>
  <si>
    <t>LuqluqWear</t>
  </si>
  <si>
    <t>Bokitta Hijabista</t>
  </si>
  <si>
    <t>BokittaAsia</t>
  </si>
  <si>
    <t>BabyTwinkle</t>
  </si>
  <si>
    <t>CINDYFANAH</t>
  </si>
  <si>
    <t>BHQ</t>
  </si>
  <si>
    <t>Bokitta Bonita</t>
  </si>
  <si>
    <t>BokittaVoila</t>
  </si>
  <si>
    <t>BokittaSG</t>
  </si>
  <si>
    <t>WomenConnection</t>
  </si>
  <si>
    <t>+96170744479</t>
  </si>
  <si>
    <t>Sup Address1</t>
  </si>
  <si>
    <t>Sup Address2</t>
  </si>
  <si>
    <t xml:space="preserve">RT Nagar, Sultan Palya Street, </t>
  </si>
  <si>
    <t>Woods 1, Bangalore, INDIA</t>
  </si>
  <si>
    <t>Bokitta Beirut</t>
  </si>
  <si>
    <t>Custom Invoice Required</t>
  </si>
  <si>
    <t>custom</t>
  </si>
  <si>
    <t>address1</t>
  </si>
  <si>
    <t>address2</t>
  </si>
  <si>
    <t>city</t>
  </si>
  <si>
    <t>country</t>
  </si>
  <si>
    <t>tel</t>
  </si>
  <si>
    <t>VOSPGG</t>
  </si>
  <si>
    <t>VOSPFF</t>
  </si>
  <si>
    <t>VOMPGG</t>
  </si>
  <si>
    <t>VOMPFF</t>
  </si>
  <si>
    <t>VOSSGG</t>
  </si>
  <si>
    <t>VOSSFF</t>
  </si>
  <si>
    <t>VOMSGG</t>
  </si>
  <si>
    <t>VOMSFF</t>
  </si>
  <si>
    <t>Voila! Printed Georgette</t>
  </si>
  <si>
    <t>Voila!Maxi Printed Georgette</t>
  </si>
  <si>
    <t>Chic! Printed Georgette</t>
  </si>
  <si>
    <t>Chic!Maxi Printed Georgette</t>
  </si>
  <si>
    <t>Voila!Girls Printed Georgette</t>
  </si>
  <si>
    <t>Voila! Printed Chiffon</t>
  </si>
  <si>
    <t>CHSPFF</t>
  </si>
  <si>
    <t>CHMPFF</t>
  </si>
  <si>
    <t>Chic! Printed Chiffon</t>
  </si>
  <si>
    <t>Chic!Maxi Printed Chiffon</t>
  </si>
  <si>
    <t>Voila!Maxi Printed Chiffon</t>
  </si>
  <si>
    <t>CHSPGG</t>
  </si>
  <si>
    <t>CHMPGG</t>
  </si>
  <si>
    <t xml:space="preserve">Voila! Plain Georgette </t>
  </si>
  <si>
    <t>Voila!Maxi Plain Georgette</t>
  </si>
  <si>
    <t>CHSSFF</t>
  </si>
  <si>
    <t>CHMSFF</t>
  </si>
  <si>
    <t xml:space="preserve">Chic! Plain Georgette </t>
  </si>
  <si>
    <t>CHSSGG</t>
  </si>
  <si>
    <t>CHMSGG</t>
  </si>
  <si>
    <t>CHMSVC</t>
  </si>
  <si>
    <t>VOSSDC</t>
  </si>
  <si>
    <t>VOMSDC</t>
  </si>
  <si>
    <t xml:space="preserve">Voila!Girls Plain Georgette </t>
  </si>
  <si>
    <t xml:space="preserve">Chic! Plain Satin </t>
  </si>
  <si>
    <t>SHAHI EXPORTS PVT. LTD.</t>
  </si>
  <si>
    <t>INDIA</t>
  </si>
  <si>
    <t>NAGAWARA MAIN ROAD,</t>
  </si>
  <si>
    <t>Shahi</t>
  </si>
  <si>
    <t>state</t>
  </si>
  <si>
    <t>SECTOR -28</t>
  </si>
  <si>
    <t>contact name</t>
  </si>
  <si>
    <t>Rajesh Bhatt</t>
  </si>
  <si>
    <t>Saira</t>
  </si>
  <si>
    <t>code</t>
  </si>
  <si>
    <t>121 008</t>
  </si>
  <si>
    <t>560 045</t>
  </si>
  <si>
    <t>account folder</t>
  </si>
  <si>
    <t>production folder</t>
  </si>
  <si>
    <t>LOT F1-45 BLOCK A, KLAS CARGO CENTRE</t>
  </si>
  <si>
    <t>SOUTHERN SUPPORT ZONE, KLIA 64000</t>
  </si>
  <si>
    <t>MILLENNIUM FREIGHT (M) SDN.BERHAD</t>
  </si>
  <si>
    <t>SEPANG</t>
  </si>
  <si>
    <t>SELANGOR</t>
  </si>
  <si>
    <t>KAMARUL</t>
  </si>
  <si>
    <t>+60129306569</t>
  </si>
  <si>
    <t>my</t>
  </si>
  <si>
    <t>br</t>
  </si>
  <si>
    <t>VORPFF</t>
  </si>
  <si>
    <t>VO2PFF</t>
  </si>
  <si>
    <t xml:space="preserve">Voila!Girls Plain Chiffon </t>
  </si>
  <si>
    <t>Chic!Maxi Plain Butti Chiffon</t>
  </si>
  <si>
    <t>VOGSBC</t>
  </si>
  <si>
    <t>VOGSGG</t>
  </si>
  <si>
    <t>VOGSFF</t>
  </si>
  <si>
    <t>VOGPGG</t>
  </si>
  <si>
    <t>VOGPFF</t>
  </si>
  <si>
    <t>Pn Mas Nadjwa Binti Rahmat</t>
  </si>
  <si>
    <t>No 1, Jalan Mawar Satu</t>
  </si>
  <si>
    <t>Taman Sultan Badlishah</t>
  </si>
  <si>
    <t>Persiaran Sultan Hamid</t>
  </si>
  <si>
    <t xml:space="preserve"> Kedah Alor Setar</t>
  </si>
  <si>
    <t>05050</t>
  </si>
  <si>
    <t>+60194722122</t>
  </si>
  <si>
    <t>nadjwarahmat@gmail.com</t>
  </si>
  <si>
    <t>Nadjwa</t>
  </si>
  <si>
    <t>NR</t>
  </si>
  <si>
    <t>Siti Mokhminah Kula</t>
  </si>
  <si>
    <t xml:space="preserve">Brunei Muara </t>
  </si>
  <si>
    <t>Brunei Muara</t>
  </si>
  <si>
    <t>BE3119</t>
  </si>
  <si>
    <t>+6738620801</t>
  </si>
  <si>
    <t>Mokhminah</t>
  </si>
  <si>
    <t>MK</t>
  </si>
  <si>
    <t>+673-8-904282</t>
  </si>
  <si>
    <t>women.connection2013@gmail.com</t>
  </si>
  <si>
    <t>mokhminah.kula@dst-group.com</t>
  </si>
  <si>
    <t>Adetona AbdulHameed</t>
  </si>
  <si>
    <t xml:space="preserve">Suite GF3, A.G.A Memorial complex </t>
  </si>
  <si>
    <t xml:space="preserve">behind GTBank Area 11 Garki </t>
  </si>
  <si>
    <t>Abuja</t>
  </si>
  <si>
    <t>Nigeria</t>
  </si>
  <si>
    <t>+2348031113598</t>
  </si>
  <si>
    <t>mid kollections</t>
  </si>
  <si>
    <t>AA</t>
  </si>
  <si>
    <t>BAYT AL-TASMEEM AL-ISLAMI</t>
  </si>
  <si>
    <t>SWEAFIEH</t>
  </si>
  <si>
    <t>Amman</t>
  </si>
  <si>
    <t>Jordan</t>
  </si>
  <si>
    <t>+962797957003</t>
  </si>
  <si>
    <t>Bakka</t>
  </si>
  <si>
    <t>BJ</t>
  </si>
  <si>
    <t>Hussian Jaafarawi</t>
  </si>
  <si>
    <t>hussein_jafarawi@hotmail.com</t>
  </si>
  <si>
    <t>MidKollections</t>
  </si>
  <si>
    <t>MF</t>
  </si>
  <si>
    <t>Almustakbal Fashion Design</t>
  </si>
  <si>
    <t>UAE - Sharjah</t>
  </si>
  <si>
    <t>King Faisal Street, Crystal Plaza Towers, shop no. 4</t>
  </si>
  <si>
    <t>Tel: 065741817</t>
  </si>
  <si>
    <t>Queen alia airport</t>
  </si>
  <si>
    <t>M/S. Tabarak European Group T &amp; C Co.</t>
  </si>
  <si>
    <t>Kuwait International Airport</t>
  </si>
  <si>
    <t>Qibla</t>
  </si>
  <si>
    <t>Kuwait</t>
  </si>
  <si>
    <t>KUWAIT</t>
  </si>
  <si>
    <t>Dia Akram AlAgbar</t>
  </si>
  <si>
    <t>Almustakbal</t>
  </si>
  <si>
    <t>ID Kuwait</t>
  </si>
  <si>
    <t>AFD</t>
  </si>
  <si>
    <t>IDK</t>
  </si>
  <si>
    <t>+9714503089090</t>
  </si>
  <si>
    <t>+96597691661</t>
  </si>
  <si>
    <t>Azhar Jaber</t>
  </si>
  <si>
    <t>PriceColumn</t>
  </si>
  <si>
    <t>CountryAbv</t>
  </si>
  <si>
    <t>lb</t>
  </si>
  <si>
    <t>sg</t>
  </si>
  <si>
    <t>ng</t>
  </si>
  <si>
    <t>jo</t>
  </si>
  <si>
    <t>ue</t>
  </si>
  <si>
    <t>ku</t>
  </si>
  <si>
    <t>PL Column</t>
  </si>
  <si>
    <t>in</t>
  </si>
  <si>
    <t>BSG</t>
  </si>
  <si>
    <t>orders folder</t>
  </si>
  <si>
    <t>Basyirah</t>
  </si>
  <si>
    <t>dealer</t>
  </si>
  <si>
    <t>HUP</t>
  </si>
  <si>
    <t>forwarder</t>
  </si>
  <si>
    <t>Noorhana</t>
  </si>
  <si>
    <t>01 systemes SARL</t>
  </si>
  <si>
    <t>Zone industrielle FARAH II n 8</t>
  </si>
  <si>
    <t>Mohammedia</t>
  </si>
  <si>
    <t>Maroc</t>
  </si>
  <si>
    <t>KS</t>
  </si>
  <si>
    <t>Kenza</t>
  </si>
  <si>
    <t>Kanza Serghini</t>
  </si>
  <si>
    <t>+212 661901589</t>
  </si>
  <si>
    <t>serghini.kanza@gmail.com</t>
  </si>
  <si>
    <t>ma</t>
  </si>
  <si>
    <t>ks</t>
  </si>
  <si>
    <t>TECNOSANI HAY ESSAFA</t>
  </si>
  <si>
    <t>Owner</t>
  </si>
  <si>
    <t>Mr: CHARKI ABDESSAMAD</t>
  </si>
  <si>
    <t>N°42 LISSASFA</t>
  </si>
  <si>
    <t>CASABLANCA</t>
  </si>
  <si>
    <t>The Strand, Kota Damansara</t>
  </si>
  <si>
    <t>Petaling Jaya,</t>
  </si>
  <si>
    <t>Aisha Muwonge</t>
  </si>
  <si>
    <t>Grand imperial shopping mall</t>
  </si>
  <si>
    <t>No 36</t>
  </si>
  <si>
    <t>Speke road</t>
  </si>
  <si>
    <t>Uganda</t>
  </si>
  <si>
    <t>Kampala</t>
  </si>
  <si>
    <t>ID Uganda</t>
  </si>
  <si>
    <t>IDU</t>
  </si>
  <si>
    <t>+256 755 554 713</t>
  </si>
  <si>
    <t>mu_aisha@yahoo.com</t>
  </si>
  <si>
    <t>ug</t>
  </si>
  <si>
    <t>No. 34, Kampong Sengkara1</t>
  </si>
  <si>
    <t>Tutung,</t>
  </si>
  <si>
    <t>TA2341</t>
  </si>
  <si>
    <t>wan arni yusnida wan husain</t>
  </si>
  <si>
    <t>+60192185992</t>
  </si>
  <si>
    <t>babytwinkle.sb@gmail.com</t>
  </si>
  <si>
    <t>haizrene@gmail.com</t>
  </si>
  <si>
    <t>Medappa</t>
  </si>
  <si>
    <t>Team Leader</t>
  </si>
  <si>
    <t>Shipment coordinator</t>
  </si>
  <si>
    <t>saira@indian-designs.com</t>
  </si>
  <si>
    <t>shahi</t>
  </si>
  <si>
    <t>indian</t>
  </si>
  <si>
    <t>CostPlusD</t>
  </si>
  <si>
    <t>Franchisee</t>
  </si>
  <si>
    <t>Online</t>
  </si>
  <si>
    <t>ccmail</t>
  </si>
  <si>
    <t>kamarul@millenniumfreight.com.my</t>
  </si>
  <si>
    <t>nurainisham@gmail.com</t>
  </si>
  <si>
    <t>amshamsudin@yahoo.com;raizita68@gmail.com</t>
  </si>
  <si>
    <t>rajesh.bhatt@shahi.co.in</t>
  </si>
  <si>
    <t>Factory Manager</t>
  </si>
  <si>
    <t>nagamani.subramani@shahi.co.in</t>
  </si>
  <si>
    <t>mail</t>
  </si>
  <si>
    <t>Nagamani</t>
  </si>
  <si>
    <t>INDUSTRIAL PLOT NO.1</t>
  </si>
  <si>
    <t>HARYANA</t>
  </si>
  <si>
    <t>FARIDABAD</t>
  </si>
  <si>
    <t>+911292273980</t>
  </si>
  <si>
    <t>KMSSFF</t>
  </si>
  <si>
    <t>KMLSFF</t>
  </si>
  <si>
    <t>SKRSFF</t>
  </si>
  <si>
    <t>TLSSFF</t>
  </si>
  <si>
    <t>TLLSFF</t>
  </si>
  <si>
    <t>VHSSFF</t>
  </si>
  <si>
    <t>CLMSFF</t>
  </si>
  <si>
    <t>VDSSFF</t>
  </si>
  <si>
    <t>BNSSFF</t>
  </si>
  <si>
    <t>BNMSFF</t>
  </si>
  <si>
    <t>BNLSFF</t>
  </si>
  <si>
    <t>BNXSFF</t>
  </si>
  <si>
    <t>BN2SFF</t>
  </si>
  <si>
    <t>KMSSGG</t>
  </si>
  <si>
    <t>KMLSGG</t>
  </si>
  <si>
    <t>SKRSGG</t>
  </si>
  <si>
    <t>TLSSGG</t>
  </si>
  <si>
    <t>TLLSGG</t>
  </si>
  <si>
    <t>VHSSGG</t>
  </si>
  <si>
    <t>CLMSGG</t>
  </si>
  <si>
    <t>VDSSGG</t>
  </si>
  <si>
    <t>KMSSVC</t>
  </si>
  <si>
    <t>KMLSVC</t>
  </si>
  <si>
    <t>SKRSVC</t>
  </si>
  <si>
    <t>TLSSVC</t>
  </si>
  <si>
    <t>TLLSVC</t>
  </si>
  <si>
    <t>VHSSVC</t>
  </si>
  <si>
    <t>CLMSVC</t>
  </si>
  <si>
    <t>VDSSVC</t>
  </si>
  <si>
    <t>UTSSVC</t>
  </si>
  <si>
    <t>UTLSVC</t>
  </si>
  <si>
    <t>UPBSVC</t>
  </si>
  <si>
    <t>Kimono Moni -Short Plain Chiffon</t>
  </si>
  <si>
    <t>Kimono Moni - Long Plain Chiffon</t>
  </si>
  <si>
    <t>Skirt Razitta Plain Chiffon</t>
  </si>
  <si>
    <t>Tunic Luli - Short Plain Chiffon</t>
  </si>
  <si>
    <t>Tunic Luli - Long Plain Chiffon</t>
  </si>
  <si>
    <t>Classic Moon Plain Chiffon</t>
  </si>
  <si>
    <t>Voila!Diva Plain Chiffon</t>
  </si>
  <si>
    <t>Kimono Moni -Short Plain Georgette</t>
  </si>
  <si>
    <t>Kimono Moni - Long Plain Georgette</t>
  </si>
  <si>
    <t>Skirt Razitta Plain Georgette</t>
  </si>
  <si>
    <t>Tunic Luli - Short Plain Georgette</t>
  </si>
  <si>
    <t>Tunic Luli - Long Plain Georgette</t>
  </si>
  <si>
    <t>Classic Moon Plain Georgette</t>
  </si>
  <si>
    <t>Voila!Diva Plain Georgette</t>
  </si>
  <si>
    <t>Kimono Moni -Short Plain Viscose</t>
  </si>
  <si>
    <t>Kimono Moni - Long Plain Viscose</t>
  </si>
  <si>
    <t>Skirt Razitta Plain Viscose</t>
  </si>
  <si>
    <t>Tunic Luli - Short Plain Viscose</t>
  </si>
  <si>
    <t>Tunic Luli - Long Plain Viscose</t>
  </si>
  <si>
    <t>Classic Moon Plain Viscose</t>
  </si>
  <si>
    <t>Voila!Diva Plain Viscose</t>
  </si>
  <si>
    <t>KMSPFF</t>
  </si>
  <si>
    <t>KMLPFF</t>
  </si>
  <si>
    <t>SKRPFF</t>
  </si>
  <si>
    <t>TLSPFF</t>
  </si>
  <si>
    <t>TLLPFF</t>
  </si>
  <si>
    <t>VHSPFF</t>
  </si>
  <si>
    <t>CLMPFF</t>
  </si>
  <si>
    <t>VDSPFF</t>
  </si>
  <si>
    <t>KMSPGG</t>
  </si>
  <si>
    <t>KMLPGG</t>
  </si>
  <si>
    <t>SKRPGG</t>
  </si>
  <si>
    <t>TLSPGG</t>
  </si>
  <si>
    <t>TLLPGG</t>
  </si>
  <si>
    <t>VHSPGG</t>
  </si>
  <si>
    <t>CLMPGG</t>
  </si>
  <si>
    <t>VDSPGG</t>
  </si>
  <si>
    <t>KMSPVC</t>
  </si>
  <si>
    <t>KMLPVC</t>
  </si>
  <si>
    <t>SKRPVC</t>
  </si>
  <si>
    <t>TLSPVC</t>
  </si>
  <si>
    <t>TLLPVC</t>
  </si>
  <si>
    <t>VHSPVC</t>
  </si>
  <si>
    <t>CLMPVC</t>
  </si>
  <si>
    <t>VDSPVC</t>
  </si>
  <si>
    <t>Kimono Moni -Short Printed Chiffon</t>
  </si>
  <si>
    <t>Kimono Moni - Long Printed Chiffon</t>
  </si>
  <si>
    <t>Skirt Razitta Printed Chiffon</t>
  </si>
  <si>
    <t>Tunic Luli - Short Printed Chiffon</t>
  </si>
  <si>
    <t>Tunic Luli - Long Printed Chiffon</t>
  </si>
  <si>
    <t>Classic Moon Printed Chiffon</t>
  </si>
  <si>
    <t>Voila!Diva Printed Chiffon</t>
  </si>
  <si>
    <t>Kimono Moni -Short Printed Georgette</t>
  </si>
  <si>
    <t>Kimono Moni - Long Printed Georgette</t>
  </si>
  <si>
    <t>Skirt Razitta Printed Georgette</t>
  </si>
  <si>
    <t>Tunic Luli - Short Printed Georgette</t>
  </si>
  <si>
    <t>Tunic Luli - Long Printed Georgette</t>
  </si>
  <si>
    <t>Classic Moon Printed Georgette</t>
  </si>
  <si>
    <t>Voila!Diva Printed Georgette</t>
  </si>
  <si>
    <t>Kimono Moni -Short Printed Viscose</t>
  </si>
  <si>
    <t>Kimono Moni - Long Printed Viscose</t>
  </si>
  <si>
    <t>Skirt Razitta Printed Viscose</t>
  </si>
  <si>
    <t>Tunic Luli - Short Printed Viscose</t>
  </si>
  <si>
    <t>Tunic Luli - Long Printed Viscose</t>
  </si>
  <si>
    <t>Classic Moon Printed Viscose</t>
  </si>
  <si>
    <t>Voila!Diva Printed Viscose</t>
  </si>
  <si>
    <t>VZSSVL</t>
  </si>
  <si>
    <t>Body Nana - Small Plain ViscoseLycra</t>
  </si>
  <si>
    <t>Body Nana - Medium Plain ViscoseLycra</t>
  </si>
  <si>
    <t>Body Nana - Large Plain ViscoseLycra</t>
  </si>
  <si>
    <t>Body Nana - X Large Plain ViscoseLycra</t>
  </si>
  <si>
    <t>Body Nana - XX Large Plain ViscoseLycra</t>
  </si>
  <si>
    <t>Voila!Asas Printed ViscoseLycra</t>
  </si>
  <si>
    <t>Voila!Zena Printed ViscoseLycra</t>
  </si>
  <si>
    <t>Body Nana - Small Printed ViscoseLycra</t>
  </si>
  <si>
    <t>Body Nana - Medium Printed ViscoseLycra</t>
  </si>
  <si>
    <t>Body Nana - Large Printed ViscoseLycra</t>
  </si>
  <si>
    <t>Body Nana - X Large Printed ViscoseLycra</t>
  </si>
  <si>
    <t>Body Nana - XX Large Printed ViscoseLycra</t>
  </si>
  <si>
    <t>VZSPVL</t>
  </si>
  <si>
    <t>VASPVL</t>
  </si>
  <si>
    <t>BNSPVL</t>
  </si>
  <si>
    <t>BNMPVL</t>
  </si>
  <si>
    <t>BNLPVL</t>
  </si>
  <si>
    <t>BNXPVL</t>
  </si>
  <si>
    <t>BN2PVL</t>
  </si>
  <si>
    <t>VOSPFD</t>
  </si>
  <si>
    <t>Voila! Printed Chiffon Drape'</t>
  </si>
  <si>
    <t>VOSSFD</t>
  </si>
  <si>
    <t xml:space="preserve">Voila! Plain Chiffon Drape' </t>
  </si>
  <si>
    <t>VOMPFD</t>
  </si>
  <si>
    <t>VOMSFD</t>
  </si>
  <si>
    <t>Voila!Maxi Plain Chiffon Drape'</t>
  </si>
  <si>
    <t>Chic! Printed Chiffon Drape'</t>
  </si>
  <si>
    <t>CHSPFD</t>
  </si>
  <si>
    <t>CHSSFD</t>
  </si>
  <si>
    <t>Chic! Plain Chiffon Drape'</t>
  </si>
  <si>
    <t>Chic!Maxi Printed Chiffon Drape'</t>
  </si>
  <si>
    <t>CHMPFD</t>
  </si>
  <si>
    <t>CHMSFD</t>
  </si>
  <si>
    <t>Voila!Maxi Printed Chiffon Drape'</t>
  </si>
  <si>
    <t>HNSSVL</t>
  </si>
  <si>
    <t>FonFon Sleeves ViscoseLycra</t>
  </si>
  <si>
    <t>Nana Headband ViscoseLycra</t>
  </si>
  <si>
    <t>SFSSVL</t>
  </si>
  <si>
    <t>VASSVL</t>
  </si>
  <si>
    <t>Department: Marketing</t>
  </si>
  <si>
    <t>Pricing</t>
  </si>
  <si>
    <t>UVMSVC</t>
  </si>
  <si>
    <t>UVSSVC</t>
  </si>
  <si>
    <t>UTSSCL</t>
  </si>
  <si>
    <t>UTLSCL</t>
  </si>
  <si>
    <t>UPBSCL</t>
  </si>
  <si>
    <t>UVSSCL</t>
  </si>
  <si>
    <t>UVMSCL</t>
  </si>
  <si>
    <t>Umrah Tunic - S/M Printed Double Cotton Cham</t>
  </si>
  <si>
    <t>Umrah Tunic - L/XL Printed Double Cotton Cham</t>
  </si>
  <si>
    <t>Umrah Pants - Straight/Belt Printed Embroidered Double Cotton Cham</t>
  </si>
  <si>
    <t>Umrah Voila! Printed Embroidered Double Cotton Cham</t>
  </si>
  <si>
    <t>Umrah Voila!Maxi Printed Embroidered Double Cotton Cham</t>
  </si>
  <si>
    <t>UTSPCD</t>
  </si>
  <si>
    <t>UVSPCD</t>
  </si>
  <si>
    <t>UTSPDE</t>
  </si>
  <si>
    <t>UVSPDE</t>
  </si>
  <si>
    <t>UTLPCD</t>
  </si>
  <si>
    <t>UTLPDE</t>
  </si>
  <si>
    <t>UVMPCD</t>
  </si>
  <si>
    <t>UVMPDE</t>
  </si>
  <si>
    <t>UPBPCD</t>
  </si>
  <si>
    <t>UPBPDE</t>
  </si>
  <si>
    <t>UTLPBE</t>
  </si>
  <si>
    <t>UPBPBE</t>
  </si>
  <si>
    <t>UVSPBE</t>
  </si>
  <si>
    <t>UVMPBE</t>
  </si>
  <si>
    <t>UTSPBE</t>
  </si>
  <si>
    <t>Voila! Plain Lace</t>
  </si>
  <si>
    <t>Voila! Plain Lace 2</t>
  </si>
  <si>
    <t>Voila! Printed Double Cham</t>
  </si>
  <si>
    <t>VOSSL2</t>
  </si>
  <si>
    <t>VOSSCL</t>
  </si>
  <si>
    <t>VOSPCD</t>
  </si>
  <si>
    <t>CHSSL2</t>
  </si>
  <si>
    <t>CHSPCD</t>
  </si>
  <si>
    <t>CHSPDE</t>
  </si>
  <si>
    <t>CHSPCT</t>
  </si>
  <si>
    <t>CHSSCL</t>
  </si>
  <si>
    <t>CHMSL2</t>
  </si>
  <si>
    <t>CHMSCL</t>
  </si>
  <si>
    <t>CHMPCD</t>
  </si>
  <si>
    <t>CHMPCT</t>
  </si>
  <si>
    <t>Chic!Maxi Plain Lace 2</t>
  </si>
  <si>
    <t>Chic!Maxi Printed Double Cham</t>
  </si>
  <si>
    <t>Chic!Maxi Printed Cotton Cham with Trim</t>
  </si>
  <si>
    <t>Chic!Maxi Plain Lace</t>
  </si>
  <si>
    <t>Chic! Plain Lace 2</t>
  </si>
  <si>
    <t>Chic! Printed Embroidered Double Cham</t>
  </si>
  <si>
    <t>Chic! Printed Cotton Cham with Trim</t>
  </si>
  <si>
    <t>Chic! Plain Lace</t>
  </si>
  <si>
    <t>Voila!Maxi Plain Lace 2</t>
  </si>
  <si>
    <t>Voila!Maxi Printed Double Cham</t>
  </si>
  <si>
    <t>Voila!Maxi Printed Embroidered Double Cham</t>
  </si>
  <si>
    <t>Voila!Maxi Printed Cotton Cham with Trim</t>
  </si>
  <si>
    <t>Voila!Maxi Plain Lace</t>
  </si>
  <si>
    <t>VOMSL2</t>
  </si>
  <si>
    <t>VOMSCL</t>
  </si>
  <si>
    <t>VOMPCD</t>
  </si>
  <si>
    <t>VOMPDE</t>
  </si>
  <si>
    <t>VOMPCT</t>
  </si>
  <si>
    <t>Voila! Printed Butti Cham</t>
  </si>
  <si>
    <t>VOSPBE</t>
  </si>
  <si>
    <t>Voila!Maxi Printed Butti Cham</t>
  </si>
  <si>
    <t>VOMPBE</t>
  </si>
  <si>
    <t>Chic! Printed Butti Cham</t>
  </si>
  <si>
    <t>Chic!Maxi Printed Butti Cham</t>
  </si>
  <si>
    <t>CHMPBE</t>
  </si>
  <si>
    <t>CHSPBE</t>
  </si>
  <si>
    <t xml:space="preserve">Chic!Maxi Plain Chiffon </t>
  </si>
  <si>
    <t xml:space="preserve">Chic!Maxi Plain Georgette </t>
  </si>
  <si>
    <t xml:space="preserve">Chic!Maxi Plain Viscose </t>
  </si>
  <si>
    <t>Chic!Maxi Plain Chiffon Drape'</t>
  </si>
  <si>
    <t xml:space="preserve">Chic!Maxi Plain Satin </t>
  </si>
  <si>
    <t>Nadra ABSI</t>
  </si>
  <si>
    <t>BC2</t>
  </si>
  <si>
    <t>Basyirah2</t>
  </si>
  <si>
    <t>Ayra Engineering Sdn Bhd</t>
  </si>
  <si>
    <t>Ayraesb</t>
  </si>
  <si>
    <t>AE</t>
  </si>
  <si>
    <t>13A-1-1B, Jalan Medan PB2A</t>
  </si>
  <si>
    <t>Pusat Bandar Baru Bangi,</t>
  </si>
  <si>
    <t>Bandar Baru Bangi</t>
  </si>
  <si>
    <t>Selangor,</t>
  </si>
  <si>
    <t>Rosida Mat Deris</t>
  </si>
  <si>
    <t>+60132566090</t>
  </si>
  <si>
    <t>rosidamd@yahoo.com;rosida@ayraesb.com</t>
  </si>
  <si>
    <t>szulhilmi@gmail.com;bokittainsta@gmail.com</t>
  </si>
  <si>
    <t>Voila! Printed Satin</t>
  </si>
  <si>
    <t>Voila!Maxi Printed Satin</t>
  </si>
  <si>
    <t>Chic! Printed Satin</t>
  </si>
  <si>
    <t>Chic!Maxi Printed Satin</t>
  </si>
  <si>
    <t>Asas Plain ViscoseLycra</t>
  </si>
  <si>
    <t>Hood Plain Georgette</t>
  </si>
  <si>
    <t>Hood Printed Chiffon</t>
  </si>
  <si>
    <t>Hood Plain Chiffon</t>
  </si>
  <si>
    <t>Hood Plain Viscose</t>
  </si>
  <si>
    <t>Hood Printed Georgette</t>
  </si>
  <si>
    <t>Hood Printed Viscose</t>
  </si>
  <si>
    <t>Hood Printed Chiffon Drape'</t>
  </si>
  <si>
    <t>VHSPFD</t>
  </si>
  <si>
    <t>VHSPAC</t>
  </si>
  <si>
    <t>Hood Printed Crepe</t>
  </si>
  <si>
    <t>VOSPJS</t>
  </si>
  <si>
    <t>Voila! Printed Crepe</t>
  </si>
  <si>
    <t>VOSPAC</t>
  </si>
  <si>
    <t>VOSSJS</t>
  </si>
  <si>
    <t>VOSSAC</t>
  </si>
  <si>
    <t xml:space="preserve">Voila! Plain Crepe </t>
  </si>
  <si>
    <t>VOMPJS</t>
  </si>
  <si>
    <t>VOMPAC</t>
  </si>
  <si>
    <t>Voila!Maxi Printed Crepe</t>
  </si>
  <si>
    <t>VOMSJS</t>
  </si>
  <si>
    <t>VOMSAC</t>
  </si>
  <si>
    <t>Voila!Maxi Plain Crepe</t>
  </si>
  <si>
    <t>CHSPJS</t>
  </si>
  <si>
    <t>CHSPAC</t>
  </si>
  <si>
    <t>Chic! Printed Crepe</t>
  </si>
  <si>
    <t>CHSSJS</t>
  </si>
  <si>
    <t>CHSSAC</t>
  </si>
  <si>
    <t xml:space="preserve">Chic! Plain Crepe </t>
  </si>
  <si>
    <t>CHMPJS</t>
  </si>
  <si>
    <t>CHMPAC</t>
  </si>
  <si>
    <t>Chic!Maxi Printed Crepe</t>
  </si>
  <si>
    <t>CHMSJS</t>
  </si>
  <si>
    <t>CHMSAC</t>
  </si>
  <si>
    <t xml:space="preserve">Chic!Maxi Plain Crepe </t>
  </si>
  <si>
    <t>VHSSJS</t>
  </si>
  <si>
    <t>Hood Plain Satin</t>
  </si>
  <si>
    <t>VHSSAC</t>
  </si>
  <si>
    <t>Hood Plain Crepe</t>
  </si>
  <si>
    <t>logistics@bokitta.net;nadra.a@gmail.com;nadra@bokitta.com</t>
  </si>
  <si>
    <t xml:space="preserve">Voila! Plain Chiffon </t>
  </si>
  <si>
    <t>sb</t>
  </si>
  <si>
    <t>Shree Balaji Garments</t>
  </si>
  <si>
    <t>Shree</t>
  </si>
  <si>
    <t>Anil</t>
  </si>
  <si>
    <t>Hqube KL Enterprise</t>
  </si>
  <si>
    <t>Hqube</t>
  </si>
  <si>
    <t>B-G-11, Vista Alam, No. 3,</t>
  </si>
  <si>
    <t>Jalan Ikhtisas 14/1</t>
  </si>
  <si>
    <t>hawadah.mohamed@gmail.com</t>
  </si>
  <si>
    <t>Account folder</t>
  </si>
  <si>
    <t>bank file</t>
  </si>
  <si>
    <t>ExchangeCalc</t>
  </si>
  <si>
    <t>IssueSOA</t>
  </si>
  <si>
    <t>LastSOAUpdate</t>
  </si>
  <si>
    <t>Ourteam</t>
  </si>
  <si>
    <t>dksulfiah911@gmail.com</t>
  </si>
  <si>
    <t>IssueStatus</t>
  </si>
  <si>
    <t>BokittaTeam</t>
  </si>
  <si>
    <t>Submitted;Confirmed;Confirmed and resolved;Approved;Closed;No Resolution;On Hold;Cancelled;Waiting for Samples;Requested Earlier Delivery;Unacceptable;Promised but not done yet</t>
  </si>
  <si>
    <t>BOKITTA BORNEO DISTRIBUTION CENTER</t>
  </si>
  <si>
    <t> JALAN AIR PANAS,</t>
  </si>
  <si>
    <t xml:space="preserve">TAWAU, </t>
  </si>
  <si>
    <t>SABAH</t>
  </si>
  <si>
    <t>MOHD HANIFF BIN MOHD ISMAIL</t>
  </si>
  <si>
    <t>+6013 805 7798</t>
  </si>
  <si>
    <t>modjozzz@gmail.com</t>
  </si>
  <si>
    <t>BOKITTABORNEO</t>
  </si>
  <si>
    <t>UBC</t>
  </si>
  <si>
    <t>UnoBoutique</t>
  </si>
  <si>
    <t>Quantum Orient Holdings Sdn Bhd</t>
  </si>
  <si>
    <t>E-04-GF, Garden Shoppe One City,</t>
  </si>
  <si>
    <t xml:space="preserve">Jalan USJ 25/1C, </t>
  </si>
  <si>
    <t>Tengku Ainun Tengku Ismail</t>
  </si>
  <si>
    <t> +60123425733 , +60380207414</t>
  </si>
  <si>
    <t>ain_kamalia82@yahoo.com</t>
  </si>
  <si>
    <t>CINDYFANAH APPAREL HOLDINGS SDN BHD</t>
  </si>
  <si>
    <t>Neesya</t>
  </si>
  <si>
    <t>NEESYA COLLECTION</t>
  </si>
  <si>
    <t>Rawang</t>
  </si>
  <si>
    <t>Lot 306 Blok E,</t>
  </si>
  <si>
    <t xml:space="preserve"> Kg Melayu Sri Kundang</t>
  </si>
  <si>
    <t>+6016 2419334</t>
  </si>
  <si>
    <t>PUTRAJAYA (AYER@8)</t>
  </si>
  <si>
    <t>A2-G-05 Ayer@8 Shophouse 8c1 Presint 8, 62050 Putrajaya, Malaysia</t>
  </si>
  <si>
    <t>Mdm Aniza Shahadan</t>
  </si>
  <si>
    <t>NC</t>
  </si>
  <si>
    <t>Managers</t>
  </si>
  <si>
    <t>bokittaPOTeam</t>
  </si>
  <si>
    <t>mall</t>
  </si>
  <si>
    <t>address</t>
  </si>
  <si>
    <t>Special</t>
  </si>
  <si>
    <t>Voila : 80Voila maxi : 400Chic : 300Chic maxi: 80</t>
  </si>
  <si>
    <t>Zain Plain ViscoseLycra</t>
  </si>
  <si>
    <t>10% chic maxi, 60% viola maxi, 30% chic</t>
  </si>
  <si>
    <t>mbokitta@gmail.com;anizashahadan@yahoo.com</t>
  </si>
  <si>
    <t>29-2, JLN PJU 5/20E,</t>
  </si>
  <si>
    <t>MOUSLEMA VENTURES SDN BHD, (Bokitta Hijab)</t>
  </si>
  <si>
    <t>GST</t>
  </si>
  <si>
    <t>Umrah Voila! Plain Viscose U3 Black</t>
  </si>
  <si>
    <t>Umrah Voila!Maxi Plain Viscose U3 Black</t>
  </si>
  <si>
    <t>Umrah Tunic - S/M Plain Viscose U3 Black</t>
  </si>
  <si>
    <t>Umrah Tunic - L/XL Plain Viscose U3 Black</t>
  </si>
  <si>
    <t>Umrah Pants - Straight/Belt Plain Viscose U3 Black</t>
  </si>
  <si>
    <t>Umrah Voila! Printed Double Cotton Cham U6 Black or Blue</t>
  </si>
  <si>
    <t>Umrah Voila!Maxi Printed Double Cotton Cham U6 Black or Blue</t>
  </si>
  <si>
    <t>Umrah Tunic - S/M Printed Double Cotton Cham U6 Black or Blue</t>
  </si>
  <si>
    <t>Umrah Tunic - L/XL Printed Double Cotton Cham U6 Black or Blue</t>
  </si>
  <si>
    <t>Umrah Pants - Straight/Belt Printed Double Cotton Cham U6 Black or Blue</t>
  </si>
  <si>
    <t>Umrah Voila! Plain Laced Cotton Cham U1 Gray</t>
  </si>
  <si>
    <t>Umrah Voila!Maxi Plain Laced Cotton Cham U1 Gray</t>
  </si>
  <si>
    <t>Umrah Tunic - S/M Plain Cotton Cham U1 Gray</t>
  </si>
  <si>
    <t>Umrah Tunic - L/XL Plain Cotton Cham U1 Gray</t>
  </si>
  <si>
    <t>Umrah Pants - Straight/Belt Plain Cotton Cham U1 Gray</t>
  </si>
  <si>
    <t>Umrah Tunic - S/M Printed Butti Cotton Cham U7 Blue</t>
  </si>
  <si>
    <t>Umrah Tunic - L/XL Printed Butti Cotton Cham U7 Blue</t>
  </si>
  <si>
    <t>Umrah Pants - Straight/Belt Printed Butti Cotton Cham U7 Blue</t>
  </si>
  <si>
    <t>Umrah Voila! Printed Butti Cotton Cham U7 Blue</t>
  </si>
  <si>
    <t>Umrah Voila!Maxi Printed Butti Cotton Cham U7 Blue</t>
  </si>
  <si>
    <t>SBI Net Resources</t>
  </si>
  <si>
    <t>No. 2-A Jalan Sepah Puteri 5/2</t>
  </si>
  <si>
    <t>Kota Damansara</t>
  </si>
  <si>
    <t>Petaling Jaya</t>
  </si>
  <si>
    <t>Salehah Ismail</t>
  </si>
  <si>
    <t>SBI</t>
  </si>
  <si>
    <t>SBINet</t>
  </si>
  <si>
    <t>salisma@gmail.com</t>
  </si>
  <si>
    <t>No. 13 Jalan Camar 4/2 Seksyen 4</t>
  </si>
  <si>
    <t>4054 Taman Carisa, Lorong Bakti 1B4,</t>
  </si>
  <si>
    <t>Sarawak</t>
  </si>
  <si>
    <t>Petra Jaya,  Kuching</t>
  </si>
  <si>
    <t>asmah39@gmail.com</t>
  </si>
  <si>
    <t>Level 2, Sublot 3 Commercial, Lot 13771, Section 65, Kuching Townland District, Metrocity, 93050 Kuching, Sarawak. Malaysia.</t>
  </si>
  <si>
    <t xml:space="preserve">Jalan Sultan Tengah, </t>
  </si>
  <si>
    <t>+60192196853</t>
  </si>
  <si>
    <t>+60168080382</t>
  </si>
  <si>
    <t>Asmah Basri</t>
  </si>
  <si>
    <t>Bokittakuching</t>
  </si>
  <si>
    <t>BK</t>
  </si>
  <si>
    <t>Unit Taibah, Unit 23, First Floor</t>
  </si>
  <si>
    <t>BB2313</t>
  </si>
  <si>
    <t>Negara</t>
  </si>
  <si>
    <t>Simpang 82, Block B, Serusop Complex, Kampong Delima Satu</t>
  </si>
  <si>
    <t>Berakas</t>
  </si>
  <si>
    <t>+6738961830</t>
  </si>
  <si>
    <t>Seri Kembangan</t>
  </si>
  <si>
    <t>TB 9149 TAMAN EHSAN,Tingkat 1, </t>
  </si>
  <si>
    <t>VOSPSG</t>
  </si>
  <si>
    <t>VOMPSG</t>
  </si>
  <si>
    <t>CHSPSG</t>
  </si>
  <si>
    <t>CHMPSG</t>
  </si>
  <si>
    <t>VOSSFJ</t>
  </si>
  <si>
    <t>Voila! Plain Chiffon with Jewels</t>
  </si>
  <si>
    <t>VOMSFJ</t>
  </si>
  <si>
    <t>Voila!Maxi Plain Chiffon with Jewels</t>
  </si>
  <si>
    <t>Chic! Plain  Chiffon with Jewels</t>
  </si>
  <si>
    <t>Chic!Maxi Plain  Chiffon with Jewels</t>
  </si>
  <si>
    <t>CHMSFJ</t>
  </si>
  <si>
    <t>CHSSFJ</t>
  </si>
  <si>
    <t>Voila! Printed Smooth Chiffon</t>
  </si>
  <si>
    <t xml:space="preserve">Voila! Plain Smooth Chiffon </t>
  </si>
  <si>
    <t>VOSSFC</t>
  </si>
  <si>
    <t>VOSPFC</t>
  </si>
  <si>
    <t>VOMSFC</t>
  </si>
  <si>
    <t>Voila!Maxi Plain Smooth Chiffon</t>
  </si>
  <si>
    <t>Voila!Maxi Printed Smooth Chiffon</t>
  </si>
  <si>
    <t>VOMPFC</t>
  </si>
  <si>
    <t xml:space="preserve">Chic! Plain Smooth Chiffon </t>
  </si>
  <si>
    <t>CHSSFC</t>
  </si>
  <si>
    <t>CHSPFC</t>
  </si>
  <si>
    <t>Chic! Printed Smooth Chiffon</t>
  </si>
  <si>
    <t>CHMPFC</t>
  </si>
  <si>
    <t>Chic!Maxi Printed Smooth Chiffon</t>
  </si>
  <si>
    <t>CHMSFC</t>
  </si>
  <si>
    <t xml:space="preserve">Chic!Maxi Plain Smooth Chiffon </t>
  </si>
  <si>
    <t>CHMPFJ</t>
  </si>
  <si>
    <t>CLSPNL</t>
  </si>
  <si>
    <t>CLSPNQ</t>
  </si>
  <si>
    <t>CLSP61</t>
  </si>
  <si>
    <t>CLSP04</t>
  </si>
  <si>
    <t>CLSPB0</t>
  </si>
  <si>
    <t>CLSPB7</t>
  </si>
  <si>
    <t>CLSPB8</t>
  </si>
  <si>
    <t>CLSP11</t>
  </si>
  <si>
    <t>CLSPB5</t>
  </si>
  <si>
    <t>CLSP70</t>
  </si>
  <si>
    <t>CLSP82</t>
  </si>
  <si>
    <t>CLSP83</t>
  </si>
  <si>
    <t>CLSP85</t>
  </si>
  <si>
    <t>CLSP88</t>
  </si>
  <si>
    <t>CLSP90</t>
  </si>
  <si>
    <t>CLSP97</t>
  </si>
  <si>
    <t>CLSP99</t>
  </si>
  <si>
    <t>Classic Shawl-Printed Square Cotton with Tassels</t>
  </si>
  <si>
    <t>kc</t>
  </si>
  <si>
    <t>KC</t>
  </si>
  <si>
    <t>Karma</t>
  </si>
  <si>
    <t>KARMA CREATIONS</t>
  </si>
  <si>
    <t>harrykap04@gmail.com</t>
  </si>
  <si>
    <t>Harry</t>
  </si>
  <si>
    <t>karma</t>
  </si>
  <si>
    <t>ti</t>
  </si>
  <si>
    <t>TexIndia</t>
  </si>
  <si>
    <t>TEX INDIA CLOTHING</t>
  </si>
  <si>
    <t>texindia</t>
  </si>
  <si>
    <t>IndianDesigns</t>
  </si>
  <si>
    <t>Rajesh Sharma</t>
  </si>
  <si>
    <t>expoplanners@gmail.com</t>
  </si>
  <si>
    <t>PriceCategory</t>
  </si>
  <si>
    <t>VOMPCS</t>
  </si>
  <si>
    <t>Voila!Maxi Printed Crepe Satin</t>
  </si>
  <si>
    <t>House No.287,Balaji House,Near Senapati Hospital,</t>
  </si>
  <si>
    <t>Behind Parshik Bank,Telipada,</t>
  </si>
  <si>
    <t>Bhiwandi</t>
  </si>
  <si>
    <t>sbef@vsnl.net;s.bgarments@yahoo.co.in;saraswat.anil111@gmail.com</t>
  </si>
  <si>
    <t>+91-7303768315</t>
  </si>
  <si>
    <t>CustomCostRatio</t>
  </si>
  <si>
    <t>Task</t>
  </si>
  <si>
    <t>SendSOA</t>
  </si>
  <si>
    <t>Client</t>
  </si>
  <si>
    <t>Frequency</t>
  </si>
  <si>
    <t>Time</t>
  </si>
  <si>
    <t>Weekly</t>
  </si>
  <si>
    <t>Day</t>
  </si>
  <si>
    <t>Monday</t>
  </si>
  <si>
    <t>TLemail</t>
  </si>
  <si>
    <t>DELIVER</t>
  </si>
  <si>
    <t>FREEZE</t>
  </si>
  <si>
    <r>
      <rPr>
        <sz val="10"/>
        <color indexed="30"/>
        <rFont val="Calibri"/>
        <family val="2"/>
        <scheme val="minor"/>
      </rPr>
      <t>+603-61434147</t>
    </r>
    <r>
      <rPr>
        <sz val="10"/>
        <color indexed="63"/>
        <rFont val="Calibri"/>
        <family val="2"/>
        <scheme val="minor"/>
      </rPr>
      <t>/</t>
    </r>
    <r>
      <rPr>
        <sz val="10"/>
        <color indexed="30"/>
        <rFont val="Calibri"/>
        <family val="2"/>
        <scheme val="minor"/>
      </rPr>
      <t>+6013-7732728</t>
    </r>
  </si>
  <si>
    <t>IFW</t>
  </si>
  <si>
    <t>Indonesia</t>
  </si>
  <si>
    <t>Mohammad Mubde ABSI, Bokitta, Indonesia Fashion Week</t>
  </si>
  <si>
    <t>+628777183575, Whatsapp:+9613224141</t>
  </si>
  <si>
    <t>Mohammad Mubde ABSI</t>
  </si>
  <si>
    <t>mubdeabsi@gmail.com</t>
  </si>
  <si>
    <t>Jakarta Selatan</t>
  </si>
  <si>
    <t xml:space="preserve"> Jl. Setiabudi Selatan Raya No. 2</t>
  </si>
  <si>
    <t>Fraser Place</t>
  </si>
  <si>
    <t>Voila! Printed Shiny Georgette</t>
  </si>
  <si>
    <t>Voila! Printed Georgette Satin</t>
  </si>
  <si>
    <t>Voila!Maxi Printed Shiny Georgette</t>
  </si>
  <si>
    <t>Voila!Maxi Printed Georgette Satin</t>
  </si>
  <si>
    <t>Chic! Printed Shiny Georgette</t>
  </si>
  <si>
    <t>Chic! Printed Georgette Satin</t>
  </si>
  <si>
    <t>Chic!Maxi Printed Shiny Georgette</t>
  </si>
  <si>
    <t>Classic Shawl-Printed Long 65x180 cm Viscose With Embroidery</t>
  </si>
  <si>
    <t>Classic Shawl-Printed Long 65x180 cm Viscose</t>
  </si>
  <si>
    <t>Classic Shawl-Printed Long 65x180 cm Cotton with Tassels</t>
  </si>
  <si>
    <t>Classic Shawl-Printed Long 65x180 cm Viscose with Tassels and embroidery</t>
  </si>
  <si>
    <t>Classic Shawl-Printed Long 65x180 cm SILK With Tassels</t>
  </si>
  <si>
    <t>Classic Shawl-Printed Long 65x180 cm SILK with Embroidery and Emblishments</t>
  </si>
  <si>
    <t>Classic Shawl-Printed Long 65x180 cm Polyester</t>
  </si>
  <si>
    <t>Classic Shawl-Printed Long 65x180 cm, 100% Cotton</t>
  </si>
  <si>
    <t>Classic Shawl-Printed Square SILK With Tassels 130x130cm</t>
  </si>
  <si>
    <t>CLSPB6</t>
  </si>
  <si>
    <t>Classic Shawl-Printed Square SILK With Tassels 160x160cm</t>
  </si>
  <si>
    <t>Product</t>
  </si>
  <si>
    <t>Color code</t>
  </si>
  <si>
    <t>Voila!Girl</t>
  </si>
  <si>
    <t>Voila!</t>
  </si>
  <si>
    <t>Voila!Maxi</t>
  </si>
  <si>
    <t>Chic</t>
  </si>
  <si>
    <t>ChicMaxi</t>
  </si>
  <si>
    <t>Hood</t>
  </si>
  <si>
    <t>Umrah</t>
  </si>
  <si>
    <t>Shawl</t>
  </si>
  <si>
    <t>ASAS</t>
  </si>
  <si>
    <t>ZAIN</t>
  </si>
  <si>
    <t>Cost Price Range $</t>
  </si>
  <si>
    <t>Voila! Printed Chiffon with Jewels</t>
  </si>
  <si>
    <t>VOSPFJ</t>
  </si>
  <si>
    <t>Voila!Maxi Printed Chiffon with Jewels</t>
  </si>
  <si>
    <t>VOMPFJ</t>
  </si>
  <si>
    <t>Chic! Printed  Chiffon with Jewels</t>
  </si>
  <si>
    <t>CHSPFJ</t>
  </si>
  <si>
    <t>Chic!Maxi Printed  Chiffon with Jewels</t>
  </si>
  <si>
    <t>SC email</t>
  </si>
  <si>
    <t>F email</t>
  </si>
  <si>
    <t>Bokitta hijab lumut</t>
  </si>
  <si>
    <t>VOSSSG</t>
  </si>
  <si>
    <t>Voila! Plain Shiny Georgette</t>
  </si>
  <si>
    <t>Voila! Plain Georgette Satin</t>
  </si>
  <si>
    <t>VOMSSG</t>
  </si>
  <si>
    <t>CHSSSG</t>
  </si>
  <si>
    <t>Chic! Plain Shiny Georgette</t>
  </si>
  <si>
    <t>Chic! Plain Georgette Satin</t>
  </si>
  <si>
    <t>Voila!Maxi Plain Shiny Georgette</t>
  </si>
  <si>
    <t>Voila!Maxi Plain Georgette Satin</t>
  </si>
  <si>
    <t>Chic!Maxi Plain Georgette Satin</t>
  </si>
  <si>
    <t>Chic!Maxi Printed Georgette Satin</t>
  </si>
  <si>
    <t>Chic!Maxi Plain Shiny Georgette</t>
  </si>
  <si>
    <t>CHMSSG</t>
  </si>
  <si>
    <t>12-15 boxes at least</t>
  </si>
  <si>
    <t>Classic Shawl-Digital Printed Square SILK With Tassels 130x130cm</t>
  </si>
  <si>
    <t>CLSDS1</t>
  </si>
  <si>
    <t>VOSDGN</t>
  </si>
  <si>
    <t>CHSDGN</t>
  </si>
  <si>
    <t>VOMDGN</t>
  </si>
  <si>
    <t>CHMDGN</t>
  </si>
  <si>
    <t>azhar@islamicdesignhouse.com;hussein_jafarawi@hotmail.com</t>
  </si>
  <si>
    <t>Sharjah</t>
  </si>
  <si>
    <t>UAE</t>
  </si>
  <si>
    <t>medappa.poovaiah@shahi.co.in</t>
  </si>
  <si>
    <t>TJMDGN</t>
  </si>
  <si>
    <t>TJMPGS</t>
  </si>
  <si>
    <t>TJMSFC</t>
  </si>
  <si>
    <t>TJMSGG</t>
  </si>
  <si>
    <t>TJMSFD</t>
  </si>
  <si>
    <t>TJMSFJ</t>
  </si>
  <si>
    <t>TJMSVC</t>
  </si>
  <si>
    <t>TJMSJS</t>
  </si>
  <si>
    <t>TJMSAC</t>
  </si>
  <si>
    <t>TJMSBU</t>
  </si>
  <si>
    <t>TJMSCL</t>
  </si>
  <si>
    <t>TJMSL2</t>
  </si>
  <si>
    <t>TJMSBC</t>
  </si>
  <si>
    <t>TajMaxi Plain Smooth Chiffon</t>
  </si>
  <si>
    <t>TajMaxi Plain Georgette</t>
  </si>
  <si>
    <t>TajMaxi Plain Chiffon Drape'</t>
  </si>
  <si>
    <t>TajMaxi Plain Chiffon with Jewels</t>
  </si>
  <si>
    <t>TajMaxi Plain Viscose</t>
  </si>
  <si>
    <t>TajMaxi Plain Satin</t>
  </si>
  <si>
    <t>TajMaxi Plain Crepe</t>
  </si>
  <si>
    <t>TajMaxi Plain Butti Chiffon</t>
  </si>
  <si>
    <t>TajMaxi Plain Lace</t>
  </si>
  <si>
    <t>TajMaxi Plain Lace 2</t>
  </si>
  <si>
    <t>PT.VISIONLAND INDONESIA</t>
  </si>
  <si>
    <t>VISIONLAND</t>
  </si>
  <si>
    <t>vl</t>
  </si>
  <si>
    <t>Indonesia </t>
  </si>
  <si>
    <t>Jl. Ternate Blok D-05A,</t>
  </si>
  <si>
    <t xml:space="preserve"> Kawasan Berikat Nusantarn (KBN) Jl. Raya Cakung Cilincing,</t>
  </si>
  <si>
    <t xml:space="preserve">  Utara  </t>
  </si>
  <si>
    <t>Jakarta</t>
  </si>
  <si>
    <t>Jeff</t>
  </si>
  <si>
    <t>+62 812 80516113</t>
  </si>
  <si>
    <t>General Manager</t>
  </si>
  <si>
    <t>visionland</t>
  </si>
  <si>
    <t>TJSDGN</t>
  </si>
  <si>
    <t>TJSPGS</t>
  </si>
  <si>
    <t>TJSSFC</t>
  </si>
  <si>
    <t>TJSSGG</t>
  </si>
  <si>
    <t>TJSSFD</t>
  </si>
  <si>
    <t>TJSSSG</t>
  </si>
  <si>
    <t>TJSSGN</t>
  </si>
  <si>
    <t>TJSSFJ</t>
  </si>
  <si>
    <t>TJSSVC</t>
  </si>
  <si>
    <t>TJSSJS</t>
  </si>
  <si>
    <t>TJSSAC</t>
  </si>
  <si>
    <t>TJSSBU</t>
  </si>
  <si>
    <t>TJSSCL</t>
  </si>
  <si>
    <t>TJSSL2</t>
  </si>
  <si>
    <t>TJSSBC</t>
  </si>
  <si>
    <t>Subanjaya</t>
  </si>
  <si>
    <r>
      <rPr>
        <sz val="11"/>
        <color indexed="30"/>
        <rFont val="Calibri"/>
        <family val="2"/>
        <scheme val="minor"/>
      </rPr>
      <t>+603-61434147</t>
    </r>
    <r>
      <rPr>
        <sz val="11"/>
        <color indexed="63"/>
        <rFont val="Calibri"/>
        <family val="2"/>
        <scheme val="minor"/>
      </rPr>
      <t>/</t>
    </r>
    <r>
      <rPr>
        <sz val="11"/>
        <color indexed="30"/>
        <rFont val="Calibri"/>
        <family val="2"/>
        <scheme val="minor"/>
      </rPr>
      <t>+6013-7732728</t>
    </r>
  </si>
  <si>
    <t>Ad Leqha Holding Sdn Bhd</t>
  </si>
  <si>
    <t>17-2, Block D, Jln The Atmosphere,</t>
  </si>
  <si>
    <t>Pusat Perniagaan The Atmosphere</t>
  </si>
  <si>
    <t>jeff.seo@visionland.com</t>
  </si>
  <si>
    <t>SQKB</t>
  </si>
  <si>
    <t>Sequins</t>
  </si>
  <si>
    <t>Airenee Enterprise </t>
  </si>
  <si>
    <t>Kota Bharu </t>
  </si>
  <si>
    <t>Airen Nas Ruddin </t>
  </si>
  <si>
    <t>+60139230847</t>
  </si>
  <si>
    <t>airen_sequins@yahoo.com.my</t>
  </si>
  <si>
    <t>Kelantan</t>
  </si>
  <si>
    <t xml:space="preserve">Sequins Boutique, Lot 244 Simpang 3, </t>
  </si>
  <si>
    <t>Pengkalan Chepa</t>
  </si>
  <si>
    <t>IncludeQuota</t>
  </si>
  <si>
    <t>Muniraj</t>
  </si>
  <si>
    <t>Classic Shawl-Printed Long 65x180 cm Modal With Tassels</t>
  </si>
  <si>
    <t>CHSSBC</t>
  </si>
  <si>
    <t>CHMSBC</t>
  </si>
  <si>
    <t>FRP MYR</t>
  </si>
  <si>
    <t>FRP USD</t>
  </si>
  <si>
    <t>Currency</t>
  </si>
  <si>
    <t>myr</t>
  </si>
  <si>
    <t>FRP BND</t>
  </si>
  <si>
    <t>FRP SGD</t>
  </si>
  <si>
    <t>FRP IDR</t>
  </si>
  <si>
    <t>FRP JOD</t>
  </si>
  <si>
    <t>FRP SAR</t>
  </si>
  <si>
    <t>FRP EGP</t>
  </si>
  <si>
    <t>bnd</t>
  </si>
  <si>
    <t>lbp</t>
  </si>
  <si>
    <t>jod</t>
  </si>
  <si>
    <t>ued</t>
  </si>
  <si>
    <t>idr</t>
  </si>
  <si>
    <t>sgd</t>
  </si>
  <si>
    <t>kud</t>
  </si>
  <si>
    <t>Accounts</t>
  </si>
  <si>
    <t>Suppliers</t>
  </si>
  <si>
    <t>Suppliers\Shipments</t>
  </si>
  <si>
    <t>Suppliers\ShipmentsArchive</t>
  </si>
  <si>
    <t>Suppliers\Shahi\orders</t>
  </si>
  <si>
    <t>Suppliers\Shahi\accounts</t>
  </si>
  <si>
    <t>Suppliers\Shahi\production</t>
  </si>
  <si>
    <t>Suppliers\IndianDesigns\orders</t>
  </si>
  <si>
    <t>Suppliers\IndianDesigns\accounts</t>
  </si>
  <si>
    <t>Suppliers\IndianDesigns\production</t>
  </si>
  <si>
    <t>Suppliers\karma\orders</t>
  </si>
  <si>
    <t>Suppliers\karma\accounts</t>
  </si>
  <si>
    <t>Suppliers\karma\production</t>
  </si>
  <si>
    <t>Suppliers\TexIndia\orders</t>
  </si>
  <si>
    <t>Suppliers\texindia\accounts</t>
  </si>
  <si>
    <t>Suppliers\texindia\production</t>
  </si>
  <si>
    <t>Suppliers\visionland\orders</t>
  </si>
  <si>
    <t>Suppliers\visionland\accounts</t>
  </si>
  <si>
    <t>Suppliers\visionland\production</t>
  </si>
  <si>
    <t>Resellers</t>
  </si>
  <si>
    <t>Resellers\Malaysia</t>
  </si>
  <si>
    <t>Resellers\Brunei Darussalam</t>
  </si>
  <si>
    <t>Resellers\Lebanon</t>
  </si>
  <si>
    <t>Resellers\jordan</t>
  </si>
  <si>
    <t>Resellers\UAE</t>
  </si>
  <si>
    <t>Resellers\Indonesia</t>
  </si>
  <si>
    <t>Resellers\Singapore</t>
  </si>
  <si>
    <t>Resellers\brunei</t>
  </si>
  <si>
    <t>Resellers\nigeria</t>
  </si>
  <si>
    <t>Resellers\Kuwait</t>
  </si>
  <si>
    <t>Resellers\uganda</t>
  </si>
  <si>
    <t>Resellers\Morocco</t>
  </si>
  <si>
    <t>Resellers\morocco</t>
  </si>
  <si>
    <t>Taj Plain Smooth Chiffon</t>
  </si>
  <si>
    <t>Taj Plain Georgette</t>
  </si>
  <si>
    <t>Taj Plain Chiffon Drape'</t>
  </si>
  <si>
    <t>Taj Plain Shiny Georgette</t>
  </si>
  <si>
    <t>Taj Plain Georgette Satin</t>
  </si>
  <si>
    <t>Taj Plain Chiffon with Jewels</t>
  </si>
  <si>
    <t>Taj Plain Viscose</t>
  </si>
  <si>
    <t>Taj Plain Satin</t>
  </si>
  <si>
    <t>Taj Plain Crepe</t>
  </si>
  <si>
    <t>Taj Plain Butti Chiffon</t>
  </si>
  <si>
    <t>Taj Plain Lace</t>
  </si>
  <si>
    <t>Taj Plain Lace 2</t>
  </si>
  <si>
    <t>NJK ENTERPRISES</t>
  </si>
  <si>
    <t>No.247 to 250, Khata No. 106/138,</t>
  </si>
  <si>
    <t xml:space="preserve">Voila! Printed Chiffon Premium </t>
  </si>
  <si>
    <t xml:space="preserve">Voila! Printed Georgette Premium </t>
  </si>
  <si>
    <t xml:space="preserve">Voila! Printed Cotton Premium </t>
  </si>
  <si>
    <t xml:space="preserve">Voila!Maxi Printed Chiffon Premium </t>
  </si>
  <si>
    <t xml:space="preserve">Voila!Maxi Printed Georgette Premium </t>
  </si>
  <si>
    <t xml:space="preserve">Voila!Maxi Printed Cotton Premium </t>
  </si>
  <si>
    <t xml:space="preserve">Chic! Printed Georgette Premium </t>
  </si>
  <si>
    <t xml:space="preserve">Chic!Maxi Printed Georgette Premium </t>
  </si>
  <si>
    <t>Voila! Printed Rich Silk Premium</t>
  </si>
  <si>
    <t>Voila! Printed Cotton Cham with Trim Premium</t>
  </si>
  <si>
    <t>Voila! Printed Embroidered Double Cham Premium</t>
  </si>
  <si>
    <t>Voila! Printed Viscose Premium</t>
  </si>
  <si>
    <t>Voila! Digital Printed Georgette Satin Premium</t>
  </si>
  <si>
    <t>N FRP $</t>
  </si>
  <si>
    <t>BASICS</t>
  </si>
  <si>
    <t>Voila!Girls Plain BASICS</t>
  </si>
  <si>
    <t>Voila!Plain BASICS</t>
  </si>
  <si>
    <t>Voila!Maxi Plain BASICS</t>
  </si>
  <si>
    <t>Chic! Plain BASICS</t>
  </si>
  <si>
    <t>Taj Plain BASICS</t>
  </si>
  <si>
    <t>TajMaxi Plain BASICS</t>
  </si>
  <si>
    <t>Chic!Maxi Plain BASICS</t>
  </si>
  <si>
    <t>Others</t>
  </si>
  <si>
    <t>Voila!Maxi Printed Rich Silk Premium</t>
  </si>
  <si>
    <t>Chic! Printed Rich Silk Premium</t>
  </si>
  <si>
    <t>Chic!Maxi Printed Rich Silk Premium</t>
  </si>
  <si>
    <t>Voila!Maxi Digital Printed Georgette Satin Premium</t>
  </si>
  <si>
    <t>Taj Digital Printed Georgette Satin Premium</t>
  </si>
  <si>
    <t>TajMaxi Digital Printed Georgette Satin Premium</t>
  </si>
  <si>
    <t>Voila!Maxi Printed Viscose Premium</t>
  </si>
  <si>
    <t>Voila!Maxi Printed Rayon Natural Fibers Premium</t>
  </si>
  <si>
    <t>TajMaxi Printed Rayon Natural Fibers Premium</t>
  </si>
  <si>
    <t>Taj Printed Rayon Natural Fibers Premium</t>
  </si>
  <si>
    <t>Chic! Printed Shiny Premium</t>
  </si>
  <si>
    <t>Taj Printed Shiny Premium</t>
  </si>
  <si>
    <t>TajMaxi Printed Shiny Premium</t>
  </si>
  <si>
    <t>Voila! Printed Shiny Premium</t>
  </si>
  <si>
    <t>Voila!Maxi Printed Shiny Premium</t>
  </si>
  <si>
    <t>Chic!Maxi Printed Shiny Premium</t>
  </si>
  <si>
    <t>Voila! Printed Rayon Natural Fibers Premium</t>
  </si>
  <si>
    <t>TajMaxi Printed Rich Silk Premium</t>
  </si>
  <si>
    <t>Taj Printed Rich Silk Premium</t>
  </si>
  <si>
    <t>Chic Digital Printed Georgette Satin Premium</t>
  </si>
  <si>
    <t>ChicMaxi Digital Printed Georgette Satin Premium</t>
  </si>
  <si>
    <t>Chic Printed Viscose Premium</t>
  </si>
  <si>
    <t>ChicMaxi Printed Viscose Premium</t>
  </si>
  <si>
    <t xml:space="preserve">Chic Printed Chiffon Premium </t>
  </si>
  <si>
    <t xml:space="preserve">ChicMaxi Printed Chiffon Premium </t>
  </si>
  <si>
    <t>Standard Printed</t>
  </si>
  <si>
    <t>Standard Plain</t>
  </si>
  <si>
    <t>Chic Printed Double Cham</t>
  </si>
  <si>
    <t>VOSXFF</t>
  </si>
  <si>
    <t>VOMXFF</t>
  </si>
  <si>
    <t>CHMXFF</t>
  </si>
  <si>
    <t>CHSXFF</t>
  </si>
  <si>
    <t>VOSXGG</t>
  </si>
  <si>
    <t>VOMXGG</t>
  </si>
  <si>
    <t>CHSXGG</t>
  </si>
  <si>
    <t>CHMXGG</t>
  </si>
  <si>
    <t>VOSXRV</t>
  </si>
  <si>
    <t>VOMXRV</t>
  </si>
  <si>
    <t>TJSXRV</t>
  </si>
  <si>
    <t>TJMXRV</t>
  </si>
  <si>
    <t>VOSDFC</t>
  </si>
  <si>
    <t>VOMDFC</t>
  </si>
  <si>
    <t>CHSDFC</t>
  </si>
  <si>
    <t>CHMDFC</t>
  </si>
  <si>
    <t>Voila! Digital Printed Smooth Chiffon Premium</t>
  </si>
  <si>
    <t>Voila!Maxi Digital Printed Smooth Chiffon Premium</t>
  </si>
  <si>
    <t>Chic Digital Printed Smooth Chiffon Premium</t>
  </si>
  <si>
    <t>ChicMaxi Digital Printed Smooth Chiffon Premium</t>
  </si>
  <si>
    <t>NC1</t>
  </si>
  <si>
    <t>NC2</t>
  </si>
  <si>
    <t>NC3</t>
  </si>
  <si>
    <t>Neesya1</t>
  </si>
  <si>
    <t>Neesya2</t>
  </si>
  <si>
    <t>Neesya3</t>
  </si>
  <si>
    <t>Hqube1</t>
  </si>
  <si>
    <t>BR1</t>
  </si>
  <si>
    <t>NU</t>
  </si>
  <si>
    <t>Nusada</t>
  </si>
  <si>
    <t>PT Nusada Kreasi Fontana</t>
  </si>
  <si>
    <t>Blok B No. 19</t>
  </si>
  <si>
    <t>Banten</t>
  </si>
  <si>
    <t>+62816974593</t>
  </si>
  <si>
    <t>Jl. Daan Mogot KM. 21 no 1, Batu Ceper, Tangerang 15122</t>
  </si>
  <si>
    <t>+6221-55725900</t>
  </si>
  <si>
    <t>Pergudangan Era Prima</t>
  </si>
  <si>
    <t>Naylis Teguh Enterprise</t>
  </si>
  <si>
    <t>StyleMinQtyPerItemPremium</t>
  </si>
  <si>
    <t>m2,m6,m12,m12m,m19,m19m</t>
  </si>
  <si>
    <t>ItemTotal</t>
  </si>
  <si>
    <t>M2</t>
  </si>
  <si>
    <t>M6</t>
  </si>
  <si>
    <t>M12</t>
  </si>
  <si>
    <t>M12m</t>
  </si>
  <si>
    <t>M19</t>
  </si>
  <si>
    <t>M19m</t>
  </si>
  <si>
    <t>StyleMinQtyPerItemBasics</t>
  </si>
  <si>
    <t>StyleMinQtyPerItemStandardPlain</t>
  </si>
  <si>
    <t>StyleMinQtyPerItemStandardPrinted</t>
  </si>
  <si>
    <t>Hqube KL Enterprise - Parkson Subang Parade</t>
  </si>
  <si>
    <t>UBC1</t>
  </si>
  <si>
    <t>UBC2</t>
  </si>
  <si>
    <t>UnoBoutique1</t>
  </si>
  <si>
    <t>UnoBoutique2</t>
  </si>
  <si>
    <t>BH1</t>
  </si>
  <si>
    <t>BokittaHijabista1</t>
  </si>
  <si>
    <t>Ad Leqha Holding Sdn Bhd - Parkson IOI</t>
  </si>
  <si>
    <t>VOSPPCE</t>
  </si>
  <si>
    <t>VOSPPDE</t>
  </si>
  <si>
    <t>VOSPPCT</t>
  </si>
  <si>
    <t>VOSPPGS</t>
  </si>
  <si>
    <t>VOSPPS4</t>
  </si>
  <si>
    <t>VOMPPS4</t>
  </si>
  <si>
    <t>VOMPPCE</t>
  </si>
  <si>
    <t>VOMPPGS</t>
  </si>
  <si>
    <t>CHMPPS4</t>
  </si>
  <si>
    <t>CHMPPGS</t>
  </si>
  <si>
    <t>CHSPPS4</t>
  </si>
  <si>
    <t>CHSPPGS</t>
  </si>
  <si>
    <t>Voila! Plain Georgette Silver Premium</t>
  </si>
  <si>
    <t>Voila!Maxi Plain Georgette Silver Premium</t>
  </si>
  <si>
    <t>Chic! Plain Georgette Silver Premium</t>
  </si>
  <si>
    <t>Chic!Maxi Plain Georgette Silver Premium</t>
  </si>
  <si>
    <t>Voila! Plain Georgette Gold Premium</t>
  </si>
  <si>
    <t>Voila!Maxi Plain Georgette Gold Premium</t>
  </si>
  <si>
    <t>Chic! Plain Georgette Gold Premium</t>
  </si>
  <si>
    <t>Chic!Maxi Plain Georgette Gold Premium</t>
  </si>
  <si>
    <t>2 x Cost Based Distributor</t>
  </si>
  <si>
    <t>UMRAH</t>
  </si>
  <si>
    <t>Shawls</t>
  </si>
  <si>
    <t>Validity: 30 days</t>
  </si>
  <si>
    <t>cls,cll,clr</t>
  </si>
  <si>
    <t>cls</t>
  </si>
  <si>
    <t>cll</t>
  </si>
  <si>
    <t>clr</t>
  </si>
  <si>
    <t>StyleMinQtyPerItemClassic</t>
  </si>
  <si>
    <t>jemmy@bokitta.com</t>
  </si>
  <si>
    <t>VOSPVC</t>
  </si>
  <si>
    <t>VOMPVC</t>
  </si>
  <si>
    <t>CHSPVC</t>
  </si>
  <si>
    <t>CHMPVC</t>
  </si>
  <si>
    <t>VOSPFE</t>
  </si>
  <si>
    <t>VOMPFE</t>
  </si>
  <si>
    <t>StyleMinQtyPerItemBlouse</t>
  </si>
  <si>
    <t>B1S</t>
  </si>
  <si>
    <t>B1M</t>
  </si>
  <si>
    <t>B1L</t>
  </si>
  <si>
    <t>B2S</t>
  </si>
  <si>
    <t>B2M</t>
  </si>
  <si>
    <t>B2L</t>
  </si>
  <si>
    <t>Blouses</t>
  </si>
  <si>
    <t>b1S,b1m,b1l,b1x,b2S,b2m,b2l,b2x</t>
  </si>
  <si>
    <t>B1X</t>
  </si>
  <si>
    <t>B2X</t>
  </si>
  <si>
    <t>Vital Tunic-Printed Small 100% Rayon</t>
  </si>
  <si>
    <t>Vital Tunic-Printed Medium 100% Rayon</t>
  </si>
  <si>
    <t>Vital Tunic-Printed Large 100% Rayon</t>
  </si>
  <si>
    <t>Vital Tunic-Printed X Large 100% Rayon</t>
  </si>
  <si>
    <t>VOSSSFC</t>
  </si>
  <si>
    <t>VOMSSFC</t>
  </si>
  <si>
    <t>CHSSSFC</t>
  </si>
  <si>
    <t>CHMSSFC</t>
  </si>
  <si>
    <t>TJSSSFC</t>
  </si>
  <si>
    <t>TJMSSFC</t>
  </si>
  <si>
    <t>sh2</t>
  </si>
  <si>
    <t>VOSSPFC</t>
  </si>
  <si>
    <t>CHSSPFC</t>
  </si>
  <si>
    <t>sh3</t>
  </si>
  <si>
    <t>TJSPPS4</t>
  </si>
  <si>
    <t>TJMPPS4</t>
  </si>
  <si>
    <t>VOSPS4</t>
  </si>
  <si>
    <t>VOMPS4</t>
  </si>
  <si>
    <t>CHSPS4</t>
  </si>
  <si>
    <t>CHMPS4</t>
  </si>
  <si>
    <t>TJSPS4</t>
  </si>
  <si>
    <t>TJMPS4</t>
  </si>
  <si>
    <t>Ruffles-Printed Small 100% Rayon</t>
  </si>
  <si>
    <t>Ruffles-Printed Medium 100% Rayon</t>
  </si>
  <si>
    <t>Ruffles-Printed Large 100% Rayon</t>
  </si>
  <si>
    <t>Ruffles-Printed X Large 100% Rayon</t>
  </si>
  <si>
    <t>VOSPSFF</t>
  </si>
  <si>
    <t>VOMPSFF</t>
  </si>
  <si>
    <t>CHSPSFF</t>
  </si>
  <si>
    <t>CHMPSFF</t>
  </si>
  <si>
    <t>VOSSPLG</t>
  </si>
  <si>
    <t>VOMSPLG</t>
  </si>
  <si>
    <t>CHSSPLG</t>
  </si>
  <si>
    <t>CHMSPLG</t>
  </si>
  <si>
    <t>VOSSSFF</t>
  </si>
  <si>
    <t>VOMSSFF</t>
  </si>
  <si>
    <t>CHSSSFF</t>
  </si>
  <si>
    <t>CHMSSFF</t>
  </si>
  <si>
    <t>VOSSPLS</t>
  </si>
  <si>
    <t>VOMSPLS</t>
  </si>
  <si>
    <t>CHSSPLS</t>
  </si>
  <si>
    <t>CHMSPLS</t>
  </si>
  <si>
    <t>VOSELS</t>
  </si>
  <si>
    <t>VOMELS</t>
  </si>
  <si>
    <t>CHSELS</t>
  </si>
  <si>
    <t>CHMELS</t>
  </si>
  <si>
    <t>VOSELG</t>
  </si>
  <si>
    <t>VOMELG</t>
  </si>
  <si>
    <t>CHSELG</t>
  </si>
  <si>
    <t>CHMELG</t>
  </si>
  <si>
    <t>VOSPZFC</t>
  </si>
  <si>
    <t>VOMPZFC</t>
  </si>
  <si>
    <t>CHSPZFC</t>
  </si>
  <si>
    <t>CHMPZFC</t>
  </si>
  <si>
    <t>Voila! Premium Printed With Beads Smooth Chiffon</t>
  </si>
  <si>
    <t>Voila!Maxi Premium Printed With Beads Smooth Chiffon</t>
  </si>
  <si>
    <t>Chic! Premium Printed With Beads Smooth Chiffon</t>
  </si>
  <si>
    <t>Chic!Maxi Premium Printed With Beads Smooth Chiffon</t>
  </si>
  <si>
    <t>VOSPYFC</t>
  </si>
  <si>
    <t>VOMPYFC</t>
  </si>
  <si>
    <t>CHSPYFC</t>
  </si>
  <si>
    <t>CHMPYFC</t>
  </si>
  <si>
    <t>VOSPTFC</t>
  </si>
  <si>
    <t>VOMPTFC</t>
  </si>
  <si>
    <t>CHSPTFC</t>
  </si>
  <si>
    <t>CHMPTFC</t>
  </si>
  <si>
    <t>Voila! Premium Printed Embroidered Smooth Chiffon</t>
  </si>
  <si>
    <t>Voila!Maxi Premium Printed Embroidered Smooth Chiffon</t>
  </si>
  <si>
    <t>Chic! Premium Printed Embroidered Smooth Chiffon</t>
  </si>
  <si>
    <t>Chic!Maxi Premium Printed Embroidered Smooth Chiffon</t>
  </si>
  <si>
    <t>Voila! Premium Plain Embroidered With Pearls Smooth Chiffon</t>
  </si>
  <si>
    <t>Voila!Maxi Premium Plain Embroidered With Pearls Smooth Chiffon</t>
  </si>
  <si>
    <t>Chic! Premium Plain Embroidered With Pearls Smooth Chiffon</t>
  </si>
  <si>
    <t>Chic!Maxi Premium Plain Embroidered With Pearls Smooth Chiffon</t>
  </si>
  <si>
    <t>VOMSPFC</t>
  </si>
  <si>
    <t>CHMSPFC</t>
  </si>
  <si>
    <t>GM</t>
  </si>
  <si>
    <t>GoldenMU</t>
  </si>
  <si>
    <t>Golden Million United  Sdn Bhd</t>
  </si>
  <si>
    <t>Sabah</t>
  </si>
  <si>
    <t>Normah Binti Mammad</t>
  </si>
  <si>
    <t>+6 0138044593</t>
  </si>
  <si>
    <t xml:space="preserve">Syahera Trading </t>
  </si>
  <si>
    <t>ST</t>
  </si>
  <si>
    <t>no 3-1 Jalan PPS 2</t>
  </si>
  <si>
    <t>Pusat, Perdagangan Selaseh</t>
  </si>
  <si>
    <t>Batu Cave</t>
  </si>
  <si>
    <t>Selnagor</t>
  </si>
  <si>
    <t>Dana Syahera</t>
  </si>
  <si>
    <t>+60132641988</t>
  </si>
  <si>
    <t>danasyahera@gmail.com</t>
  </si>
  <si>
    <t>Syahera</t>
  </si>
  <si>
    <t>Voila! Plain Smooth Chiffon With Tassels</t>
  </si>
  <si>
    <t>Voila!Maxi Plain Smooth Chiffon With Tassels</t>
  </si>
  <si>
    <t>Chic! Plain Smooth Chiffon  With Tassels</t>
  </si>
  <si>
    <t>Chic!Maxi Plain Smooth Chiffon  With Tassels</t>
  </si>
  <si>
    <t>VOSSQFC</t>
  </si>
  <si>
    <t>VOMSQFC</t>
  </si>
  <si>
    <t>CHMSQFC</t>
  </si>
  <si>
    <t>TJSSQFC</t>
  </si>
  <si>
    <t>TJMSQFC</t>
  </si>
  <si>
    <t>Taj Plain Smooth Chiffon  With Tassels</t>
  </si>
  <si>
    <t>TajMaxi Plain Smooth Chiffon  With Tassels</t>
  </si>
  <si>
    <t>CHSSQFC</t>
  </si>
  <si>
    <t>FRP IDR +10%</t>
  </si>
  <si>
    <t>PR</t>
  </si>
  <si>
    <t>Priyanka</t>
  </si>
  <si>
    <t>Priyanka Impex Pvt. Ltd</t>
  </si>
  <si>
    <t>Faridabad</t>
  </si>
  <si>
    <t>Haryana</t>
  </si>
  <si>
    <t xml:space="preserve">Plot No: 18-B, </t>
  </si>
  <si>
    <t>DLF Industrial Estate Phase - 1</t>
  </si>
  <si>
    <t>Suppliers\Priyanka\orders</t>
  </si>
  <si>
    <t>Suppliers\Priyanka\accounts</t>
  </si>
  <si>
    <t>Suppliers\Priyanka\production</t>
  </si>
  <si>
    <t>pr</t>
  </si>
  <si>
    <t>CLLKPS3</t>
  </si>
  <si>
    <t>IncludeQuotaBasics</t>
  </si>
  <si>
    <t>VOSSLG</t>
  </si>
  <si>
    <t>VOMSLG</t>
  </si>
  <si>
    <t>CHSSLG</t>
  </si>
  <si>
    <t>CHMSLG</t>
  </si>
  <si>
    <t>VOSSLS</t>
  </si>
  <si>
    <t>VOMSLS</t>
  </si>
  <si>
    <t>CHSSLS</t>
  </si>
  <si>
    <t>CHMSLS</t>
  </si>
  <si>
    <t>FC1</t>
  </si>
  <si>
    <t>FilzCloset1</t>
  </si>
  <si>
    <t>Naylis Teguh Enterprise - Parkson ECM</t>
  </si>
  <si>
    <t>TJSSSCF</t>
  </si>
  <si>
    <t>TJMSSCF</t>
  </si>
  <si>
    <t>VOSSSCF</t>
  </si>
  <si>
    <t>VOMSSCF</t>
  </si>
  <si>
    <t>CHSSSCF</t>
  </si>
  <si>
    <t>CHMSSCF</t>
  </si>
  <si>
    <t xml:space="preserve">Voila! Plain Crepe Chiffon </t>
  </si>
  <si>
    <t>Voila!Maxi Plain Crepe Chiffon</t>
  </si>
  <si>
    <t xml:space="preserve">Chic!Maxi Plain Crepe Chiffon </t>
  </si>
  <si>
    <t>Taj Plain Crepe Chiffon</t>
  </si>
  <si>
    <t>TajMaxi Plain Crepe Chiffon</t>
  </si>
  <si>
    <t>BM</t>
  </si>
  <si>
    <t>BokittaMalaysia</t>
  </si>
  <si>
    <t>shahi.po@bokitta.com</t>
  </si>
  <si>
    <t>bokitta@bokitta.com</t>
  </si>
  <si>
    <t>id.po@bokitta.com</t>
  </si>
  <si>
    <t>shahi.delivery@bokitta.com</t>
  </si>
  <si>
    <t>shahi.managers@bokitta.com</t>
  </si>
  <si>
    <t>id.delivery@bokitta.com</t>
  </si>
  <si>
    <t>sb.po@bokitta.com</t>
  </si>
  <si>
    <t>kc.delivery@bokitta.com</t>
  </si>
  <si>
    <t>vl.po@bokitta.com</t>
  </si>
  <si>
    <t>bangalore.forwarder@bokitta.com</t>
  </si>
  <si>
    <t>CLSDS2</t>
  </si>
  <si>
    <t>Classic Shawl-Digital Printed Square SILK With Tassels 130x130cm With Inner</t>
  </si>
  <si>
    <t>CHSXRV</t>
  </si>
  <si>
    <t>CHMXRV</t>
  </si>
  <si>
    <t>Master Distributor discount from FRP</t>
  </si>
  <si>
    <t>Distributor Actual includes freight/Insureance/Customs</t>
  </si>
  <si>
    <t>N FRP</t>
  </si>
  <si>
    <t xml:space="preserve">Distributor </t>
  </si>
  <si>
    <t>Dealer</t>
  </si>
  <si>
    <t>FRP MYR + GST/TVA</t>
  </si>
  <si>
    <t>VOSBSBC</t>
  </si>
  <si>
    <t>VOMBSBC</t>
  </si>
  <si>
    <t>CHSBSBC</t>
  </si>
  <si>
    <t>CHMBSBC</t>
  </si>
  <si>
    <t>TJSBSBC</t>
  </si>
  <si>
    <t>TJMBSBC</t>
  </si>
  <si>
    <t>FRP LBP</t>
  </si>
  <si>
    <t>A&amp;A EMPIRE SDN BHD - Parkson MyTown mall</t>
  </si>
  <si>
    <t>A&amp;A EMPIRE SDN BHD - Parkson KLCC</t>
  </si>
  <si>
    <t>A&amp;A EMPIRE SDN BHD</t>
  </si>
  <si>
    <t>A&amp;A EMPIRE SDN BHD - Parkson Setia City Mall</t>
  </si>
  <si>
    <t>VOSSUFC</t>
  </si>
  <si>
    <t>VOMSUFC</t>
  </si>
  <si>
    <t>CHSSUFC</t>
  </si>
  <si>
    <t>CHMSUFC</t>
  </si>
  <si>
    <t>Voila! Plain Smooth Chiffon With Applique</t>
  </si>
  <si>
    <t>Voila!Maxi Plain Smooth Chiffon With Applique</t>
  </si>
  <si>
    <t>Chic!Maxi Plain Smooth Chiffon  With Applique</t>
  </si>
  <si>
    <t>Chic! Plain Smooth Chiffon  With Applique</t>
  </si>
  <si>
    <t>priyanka@bokitta.com</t>
  </si>
  <si>
    <t>Sarwan</t>
  </si>
  <si>
    <t>Premium Printed</t>
  </si>
  <si>
    <t>Premium Plain</t>
  </si>
  <si>
    <t>Rounded FRP MYR</t>
  </si>
  <si>
    <t xml:space="preserve">Classic Shawl-Printed Long 65x180 cm </t>
  </si>
  <si>
    <t>Supplier</t>
  </si>
  <si>
    <t>PO #</t>
  </si>
  <si>
    <t>Color</t>
  </si>
  <si>
    <t>Quantity</t>
  </si>
  <si>
    <t>16-1510 TC Fawn</t>
  </si>
  <si>
    <t>15-1607 TC Pale Mauve</t>
  </si>
  <si>
    <t>16-1511 TC Rose Tan</t>
  </si>
  <si>
    <t>14-1309 TC Peach Whip</t>
  </si>
  <si>
    <t>15-1308 TC Doeskin</t>
  </si>
  <si>
    <t>19-4024 TC Dress Blues</t>
  </si>
  <si>
    <t>18-3907 TC Tornado</t>
  </si>
  <si>
    <t>19-4008 TC Meteorite</t>
  </si>
  <si>
    <t>15-4101 TC High-rise</t>
  </si>
  <si>
    <t>11-0602 TC Snow White</t>
  </si>
  <si>
    <t>14-4506 TC Ether</t>
  </si>
  <si>
    <t>15-4008 TC Blue Fog</t>
  </si>
  <si>
    <t>18-5112 TC Sea Pine</t>
  </si>
  <si>
    <t>16-3919 TC Eventide</t>
  </si>
  <si>
    <t>Year</t>
  </si>
  <si>
    <t>Quarter</t>
  </si>
  <si>
    <t>19-5918 TC Mountain View</t>
  </si>
  <si>
    <t>14-1307 TC Rose Dust</t>
  </si>
  <si>
    <t>19-1650 TC Biking Red</t>
  </si>
  <si>
    <t>16-1139 TC Amber Gold</t>
  </si>
  <si>
    <t>19-2311 TC Eggplant</t>
  </si>
  <si>
    <t>19-0912 TC Chocolate Brown</t>
  </si>
  <si>
    <t>19-1863 TC Scooter</t>
  </si>
  <si>
    <t>18-1312 TC Deep Taupe</t>
  </si>
  <si>
    <t>19-1522 TC Zinfandel</t>
  </si>
  <si>
    <t>19-5917 TC Sycamore</t>
  </si>
  <si>
    <t>RN</t>
  </si>
  <si>
    <t>RNTrading</t>
  </si>
  <si>
    <t>RN Trading</t>
  </si>
  <si>
    <t>jeffseo6122@gmail.com</t>
  </si>
  <si>
    <t>VOSSPSG</t>
  </si>
  <si>
    <t>VOMSPSG</t>
  </si>
  <si>
    <t>CHSSPSG</t>
  </si>
  <si>
    <t>CHMSPSG</t>
  </si>
  <si>
    <t>VOSSPGN</t>
  </si>
  <si>
    <t>VOMSPGN</t>
  </si>
  <si>
    <t>CHSSPGN</t>
  </si>
  <si>
    <t>CHMSPGN</t>
  </si>
  <si>
    <t>VOSSSGN</t>
  </si>
  <si>
    <t>VOMSSGN</t>
  </si>
  <si>
    <t>CHSSSGN</t>
  </si>
  <si>
    <t>CHMSSGN</t>
  </si>
  <si>
    <t>texindia@bokitta.com</t>
  </si>
  <si>
    <t>12-0601 TC Eggnog</t>
  </si>
  <si>
    <t>16-4120 TC Dusk Blue</t>
  </si>
  <si>
    <t>19-3933 TC Medieval Blue</t>
  </si>
  <si>
    <t>RNT</t>
  </si>
  <si>
    <t>14-4306 TC Cloud Blue</t>
  </si>
  <si>
    <t>14-6007 TC Sea Foam</t>
  </si>
  <si>
    <t>16-1431 TC Canyon Clay</t>
  </si>
  <si>
    <t>17-1723 TC Malaga</t>
  </si>
  <si>
    <t>17-1047 TC Honey Mustard</t>
  </si>
  <si>
    <t>18-4016 TC December Sky</t>
  </si>
  <si>
    <t>19-3519 TC Purple Pennant</t>
  </si>
  <si>
    <t>14-4105 TC Micro Chip</t>
  </si>
  <si>
    <t>16-1703 TC Sphinx</t>
  </si>
  <si>
    <t>15-1614 TC Blush</t>
  </si>
  <si>
    <t>18-3933 TC Blue Granite</t>
  </si>
  <si>
    <t>19-3911 TC Black Beauty</t>
  </si>
  <si>
    <t>18-1350 TC Burnt Brick</t>
  </si>
  <si>
    <t>17-1328 TC Indian Tan</t>
  </si>
  <si>
    <t>18-0515 TC Dusty Olive</t>
  </si>
  <si>
    <t>19-3725 TC Purple Velvet</t>
  </si>
  <si>
    <t>18-1242 TC Brown Patina</t>
  </si>
  <si>
    <t>19-3935 TC Deep Cobalt</t>
  </si>
  <si>
    <t>m2,m6,m12,m12m</t>
  </si>
  <si>
    <t>StyleMinQtyPerItemStandard</t>
  </si>
  <si>
    <t>Items</t>
  </si>
  <si>
    <t>eBlomAccounts.xlsx</t>
  </si>
  <si>
    <t>Mixed Items Seconds for Outlet</t>
  </si>
  <si>
    <t>VCMSPL</t>
  </si>
  <si>
    <t>B2SZPR6</t>
  </si>
  <si>
    <t>B2MZPR6</t>
  </si>
  <si>
    <t>B2LZPR6</t>
  </si>
  <si>
    <t>B2XZPR6</t>
  </si>
  <si>
    <t>B1SZPR6</t>
  </si>
  <si>
    <t>B1MZPR6</t>
  </si>
  <si>
    <t>B1LZPR6</t>
  </si>
  <si>
    <t>B1XZPR6</t>
  </si>
  <si>
    <t>Twilly Shawl-Printed Modal</t>
  </si>
  <si>
    <t>TWLZPR6</t>
  </si>
  <si>
    <t>CLRZPR6</t>
  </si>
  <si>
    <t>Bokitta Couture</t>
  </si>
  <si>
    <t>CLRSPFC</t>
  </si>
  <si>
    <t>TWLSPFC</t>
  </si>
  <si>
    <t>Classic Shawl-Printed Long 65x180 cm Printed Smooth Chiffon</t>
  </si>
  <si>
    <t>Twilly Shawl-Printed Smooth Chiffon</t>
  </si>
  <si>
    <t>sh4</t>
  </si>
  <si>
    <t>Items/Qtr</t>
  </si>
  <si>
    <t>Total/Qtr</t>
  </si>
  <si>
    <t>QtrSales</t>
  </si>
  <si>
    <t>Voila!Maxi Plain BASICS Special Order</t>
  </si>
  <si>
    <t>online.biz@bokitta.com</t>
  </si>
  <si>
    <t>TotalAllStyles</t>
  </si>
  <si>
    <t>Accessories</t>
  </si>
  <si>
    <t>Bokitta Bracelet</t>
  </si>
  <si>
    <t>China   </t>
  </si>
  <si>
    <t>nancydandiya@yahoo.com </t>
  </si>
  <si>
    <t>Nancy wang                                      </t>
  </si>
  <si>
    <t>+8657985617354</t>
  </si>
  <si>
    <t>Dandiya</t>
  </si>
  <si>
    <t>YD</t>
  </si>
  <si>
    <t>Zhejiang</t>
  </si>
  <si>
    <t>Yiwu</t>
  </si>
  <si>
    <t xml:space="preserve">No. 5, Bldg. 41, Xizhan Area 1, </t>
  </si>
  <si>
    <t>Xifang Village, Chengxi Street</t>
  </si>
  <si>
    <t>Yiwu Dandiya Jewelry Co., Ltd.</t>
  </si>
  <si>
    <t>B2STPR6</t>
  </si>
  <si>
    <t>B2MTPR6</t>
  </si>
  <si>
    <t>B2LTPR6</t>
  </si>
  <si>
    <t>B2XTPR6</t>
  </si>
  <si>
    <t>B1STPR6</t>
  </si>
  <si>
    <t>B1MTPR6</t>
  </si>
  <si>
    <t>B1LTPR6</t>
  </si>
  <si>
    <t>B1XTPR6</t>
  </si>
  <si>
    <t>TWLSUFC</t>
  </si>
  <si>
    <t>TWLPYFC</t>
  </si>
  <si>
    <t xml:space="preserve">Twilly Printed 100% polyester Smooth Chiffon </t>
  </si>
  <si>
    <t>Twilly Shawl-Plain Smooth Chiffon</t>
  </si>
  <si>
    <t xml:space="preserve"> 14 Persiaran Perusahaan, Seksyen 23</t>
  </si>
  <si>
    <t xml:space="preserve">MapleTree Distripark Block A,, </t>
  </si>
  <si>
    <t>zalora</t>
  </si>
  <si>
    <t>za</t>
  </si>
  <si>
    <t>Tiago Bruno De Sousa Vieira Da Silva Alves</t>
  </si>
  <si>
    <t>Head of Brand Acquisition</t>
  </si>
  <si>
    <t>+6590075420</t>
  </si>
  <si>
    <t>Zalora South East Asia Pte. Ltd.</t>
  </si>
  <si>
    <t>BM1</t>
  </si>
  <si>
    <t>BokittaMalaysia1</t>
  </si>
  <si>
    <t>BHQ1</t>
  </si>
  <si>
    <t>BokittaBeirut1</t>
  </si>
  <si>
    <t>Bokitta Malaysia</t>
  </si>
  <si>
    <t>Edward Chua</t>
  </si>
  <si>
    <t>+60122355068</t>
  </si>
  <si>
    <t>edward.chua@bokitta.com</t>
  </si>
  <si>
    <t>Items/Rel</t>
  </si>
  <si>
    <t>StyleMinQtyPerItemHalf</t>
  </si>
  <si>
    <t>Jemmy</t>
  </si>
  <si>
    <t>azhar@islamicdesignhouse.com</t>
  </si>
  <si>
    <t>brunei-forwarder@bokitta.com</t>
  </si>
  <si>
    <t>+60168080382/0102990382</t>
  </si>
  <si>
    <t>Sufas Enterprise</t>
  </si>
  <si>
    <t>Siti Asmah Binti Haji Basri</t>
  </si>
  <si>
    <t>Tingkat 1, Lorong Metrocity Height 1A1</t>
  </si>
  <si>
    <t>Jalan Matang</t>
  </si>
  <si>
    <t xml:space="preserve">Metrocity Commercial Centre, </t>
  </si>
  <si>
    <t>Kuching, Sarawak</t>
  </si>
  <si>
    <t>CLRSSFC</t>
  </si>
  <si>
    <t>TWLSSFC</t>
  </si>
  <si>
    <t>Classic Shawl-Plain Long 65x180 cm Printed Smooth Chiffon</t>
  </si>
  <si>
    <t>sh5</t>
  </si>
  <si>
    <t>VOSSDFC</t>
  </si>
  <si>
    <t>VOMSDFC</t>
  </si>
  <si>
    <t>CHSSDFC</t>
  </si>
  <si>
    <t>CHMSDFC</t>
  </si>
  <si>
    <t>Voila! Printed HD Smooth Chiffon</t>
  </si>
  <si>
    <t>Voila!Maxi Printed HD Smooth Chiffon</t>
  </si>
  <si>
    <t>Chic! Printed HD Smooth Chiffon</t>
  </si>
  <si>
    <t>Chic!Maxi Printed HD Smooth Chiffon</t>
  </si>
  <si>
    <t>VOSSVFC</t>
  </si>
  <si>
    <t>VOMSVFC</t>
  </si>
  <si>
    <t>CHSSVFC</t>
  </si>
  <si>
    <t>CHMSVFC</t>
  </si>
  <si>
    <t>Voila! Printed Smooth Chiffon with studs</t>
  </si>
  <si>
    <t>Voila!Maxi Printed Smooth Chiffon with studs</t>
  </si>
  <si>
    <t>Chic! Printed Smooth Chiffon with studs</t>
  </si>
  <si>
    <t>Chic!Maxi Printed Smooth Chiffon with studs</t>
  </si>
  <si>
    <t>CLRCPM1</t>
  </si>
  <si>
    <t>TWLSQFC</t>
  </si>
  <si>
    <t xml:space="preserve">Twilly Printed 100% Modal </t>
  </si>
  <si>
    <t>TWLTPR6</t>
  </si>
  <si>
    <t>FSSBSBC</t>
  </si>
  <si>
    <t>Free Style Plain BASICS</t>
  </si>
  <si>
    <t>jeffseo6122@gmail.com;jemmy.rizki@bokitta.com</t>
  </si>
  <si>
    <t>m10</t>
  </si>
  <si>
    <t>twl</t>
  </si>
  <si>
    <t>FSSSPFC</t>
  </si>
  <si>
    <t>Free Style Printed Smooth Chiffon</t>
  </si>
  <si>
    <t>FSSSDFC</t>
  </si>
  <si>
    <t>Free Style Printed HD Smooth Chiffon</t>
  </si>
  <si>
    <t>CLRSDFC</t>
  </si>
  <si>
    <t>Classic Shawl-Printed Long 65x180 cm Printed HD Smooth Chiffon</t>
  </si>
  <si>
    <t>Zalora Price</t>
  </si>
  <si>
    <t>zalora price</t>
  </si>
  <si>
    <t xml:space="preserve">nader.dalbani@bokitta.com;sherouk.saleh@bokitta.com </t>
  </si>
  <si>
    <t>AddFreightCost</t>
  </si>
  <si>
    <t>AddInsCost</t>
  </si>
  <si>
    <t>HDSSSFC</t>
  </si>
  <si>
    <t>XIS</t>
  </si>
  <si>
    <t>Cross Inner Printed HD Smooth Chiffon</t>
  </si>
  <si>
    <t>XISBSBC</t>
  </si>
  <si>
    <t>Cross Inner Plain BASICS</t>
  </si>
  <si>
    <t>sister Atikah</t>
  </si>
  <si>
    <t>husband Nizam</t>
  </si>
  <si>
    <t>husband Anwar</t>
  </si>
  <si>
    <t>XISSPFC</t>
  </si>
  <si>
    <t>Cross Inner Printed Smooth Chiffon</t>
  </si>
  <si>
    <t>XISSDFC</t>
  </si>
  <si>
    <t>XISSSFC</t>
  </si>
  <si>
    <t>BISSDFC</t>
  </si>
  <si>
    <t>Bokitta Inner Printed HD Smooth Chiffon</t>
  </si>
  <si>
    <t>Bokitta Inner Printed Smooth Chiffon</t>
  </si>
  <si>
    <t>BISSPFC</t>
  </si>
  <si>
    <t>jemmy.rizki@bokitta.com;nader.dalbani@bokitta.com</t>
  </si>
  <si>
    <t>id2</t>
  </si>
  <si>
    <t>By Bokitta</t>
  </si>
  <si>
    <t>Lot 29, Ground Floor, Block G,</t>
  </si>
  <si>
    <t xml:space="preserve"> Royal Plaza Putatan</t>
  </si>
  <si>
    <t xml:space="preserve"> Kota Kinanabalu</t>
  </si>
  <si>
    <t>thehijabworld13@gmail.com;gmusb13@gmail.com</t>
  </si>
  <si>
    <t>NZ Green Stone Sdn Bhd</t>
  </si>
  <si>
    <t>Uno By Ain Sdn Bhd</t>
  </si>
  <si>
    <t xml:space="preserve">rosidamd@yahoo.com;bokittacouture@gmail.com </t>
  </si>
  <si>
    <t>Syahera Hijab</t>
  </si>
  <si>
    <t>No27, Jalan Perdana Height 2/2,</t>
  </si>
  <si>
    <t xml:space="preserve"> Lot 88 Perdana Heights,</t>
  </si>
  <si>
    <t>Sungai Petani</t>
  </si>
  <si>
    <t>Kedah</t>
  </si>
  <si>
    <t>Rukan Taman Meruya Block M No. 8 RT. 004</t>
  </si>
  <si>
    <t>Kel. Meruya Utara Kec. Kembangan</t>
  </si>
  <si>
    <t>Jakarta Barat DKI Jakarta</t>
  </si>
  <si>
    <t>Meruya Utara</t>
  </si>
  <si>
    <t>Uno By Ain Sdn Bhd - Parkson Pavillion</t>
  </si>
  <si>
    <t>Uno By Ain Sdn Bhd -  Parkson Fahrenheit</t>
  </si>
  <si>
    <t>NICEMATCH (M) SDN BHD</t>
  </si>
  <si>
    <t>43000 KAJANG</t>
  </si>
  <si>
    <t>NO.33-1&amp;2</t>
  </si>
  <si>
    <t>BANDAR SUNGAI LONG</t>
  </si>
  <si>
    <t>JALAN SL 1/3</t>
  </si>
  <si>
    <t>TRICIA AU YONG</t>
  </si>
  <si>
    <t>+6 019-3188 345 / 603-9074 7418</t>
  </si>
  <si>
    <t>NiceMatch</t>
  </si>
  <si>
    <t>NM</t>
  </si>
  <si>
    <t>Suppliers\RNTrading\orders</t>
  </si>
  <si>
    <t>Suppliers\RNTrading\accounts</t>
  </si>
  <si>
    <t>Suppliers\RNTrading\production</t>
  </si>
  <si>
    <t>CHPBSBC</t>
  </si>
  <si>
    <t>Zahirah Abdul Rahman</t>
  </si>
  <si>
    <t> zahirah_84@yahoo.com.sg</t>
  </si>
  <si>
    <t> +65 9002 9472</t>
  </si>
  <si>
    <t>Bokitta Singapore</t>
  </si>
  <si>
    <t xml:space="preserve">27a jalan Membina #03-142 </t>
  </si>
  <si>
    <t>BokSG</t>
  </si>
  <si>
    <t>BokittaSing</t>
  </si>
  <si>
    <t>BIS</t>
  </si>
  <si>
    <t>M7</t>
  </si>
  <si>
    <t>M13</t>
  </si>
  <si>
    <t>M14</t>
  </si>
  <si>
    <t>Membina Court</t>
  </si>
  <si>
    <t xml:space="preserve"> Singapore</t>
  </si>
  <si>
    <t>m2s</t>
  </si>
  <si>
    <t>m12s</t>
  </si>
  <si>
    <t>TISSPFC</t>
  </si>
  <si>
    <t>VOPSPFC</t>
  </si>
  <si>
    <t>Chic Mini Plain BASICS</t>
  </si>
  <si>
    <t>Voila! Mini Printed Smooth Chiffon</t>
  </si>
  <si>
    <t>CHPSPFC</t>
  </si>
  <si>
    <t>Chic Mini Printed Smooth Chiffon</t>
  </si>
  <si>
    <t>Chic Printed Smooth Chiffon</t>
  </si>
  <si>
    <t>Chic Maxi Printed Smooth Chiffon</t>
  </si>
  <si>
    <t>TIS</t>
  </si>
  <si>
    <t>Bokitta Inner Plain BASICS</t>
  </si>
  <si>
    <t>T Inner Plain BASICS</t>
  </si>
  <si>
    <t>BISBSBC</t>
  </si>
  <si>
    <t>TISBSBC</t>
  </si>
  <si>
    <t>medappa.poovaiah@shahi.co.in;sindhu.ramasamy@shahi.co.in</t>
  </si>
  <si>
    <t>m2,m6,m12,m12m,m19,m19m,m10,m7,m13,m14,m2s,m12s,tis,xis,bis,clr,twl</t>
  </si>
  <si>
    <t>VOSSPMC</t>
  </si>
  <si>
    <t>VOPSPMC</t>
  </si>
  <si>
    <t>VOMSPMC</t>
  </si>
  <si>
    <t>CHSSPMC</t>
  </si>
  <si>
    <t>CHPSPMC</t>
  </si>
  <si>
    <t>CHMSPMC</t>
  </si>
  <si>
    <t>FSSSPMC</t>
  </si>
  <si>
    <t>XISSPMC</t>
  </si>
  <si>
    <t>BISSPMC</t>
  </si>
  <si>
    <t>TISSPMC</t>
  </si>
  <si>
    <t>Voila! Printed Mosaic Chiffon</t>
  </si>
  <si>
    <t>Voila! Mini Printed Mosaic Chiffon</t>
  </si>
  <si>
    <t>Voila!Maxi Printed Mosaic Chiffon</t>
  </si>
  <si>
    <t>Chic Printed Mosaic Chiffon</t>
  </si>
  <si>
    <t>Chic Mini Printed Mosaic Chiffon</t>
  </si>
  <si>
    <t>Chic Maxi Printed Mosaic Chiffon</t>
  </si>
  <si>
    <t>Free Style Printed Mosaic Chiffon</t>
  </si>
  <si>
    <t>Cross Inner Printed Mosaic Chiffon</t>
  </si>
  <si>
    <t>Bokitta Inner Printed Mosaic Chiffon</t>
  </si>
  <si>
    <t>Bokitta Cap Shawl Printed Mosaic Chiffon</t>
  </si>
  <si>
    <t>Bokitta Cap Shawl Printed Smooth Chiffon</t>
  </si>
  <si>
    <t>Voila! Plain Mosaic Butti Chiffon</t>
  </si>
  <si>
    <t>Voila! Mini Plain Mosaic Butti Chiffon</t>
  </si>
  <si>
    <t>Voila!Maxi Plain Mosaic Butti Chiffon</t>
  </si>
  <si>
    <t>Chic Plain Mosaic Butti Chiffon</t>
  </si>
  <si>
    <t>Chic Mini Plain Mosaic Butti Chiffon</t>
  </si>
  <si>
    <t>Chic Maxi Plain Mosaic Butti Chiffon</t>
  </si>
  <si>
    <t>Free Style Plain Mosaic Butti Chiffon</t>
  </si>
  <si>
    <t>Bokitta Cap Shawl Plain Mosaic Butti Chiffon</t>
  </si>
  <si>
    <t>Cross Inner Plain Mosaic Butti Chiffon</t>
  </si>
  <si>
    <t>Bokitta Inner Plain Mosaic Butti Chiffon</t>
  </si>
  <si>
    <t>VOSSSMB</t>
  </si>
  <si>
    <t>VOPSSMB</t>
  </si>
  <si>
    <t>VOMSSMB</t>
  </si>
  <si>
    <t>CHSSSMB</t>
  </si>
  <si>
    <t>CHPSSMB</t>
  </si>
  <si>
    <t>CHMSSMB</t>
  </si>
  <si>
    <t>FSSSSMB</t>
  </si>
  <si>
    <t>TISSSMB</t>
  </si>
  <si>
    <t>XISSSMB</t>
  </si>
  <si>
    <t>BISSSMB</t>
  </si>
  <si>
    <t>KHA Resources</t>
  </si>
  <si>
    <t>DHLAccount</t>
  </si>
  <si>
    <t>Voila! Printed Stripped Georgette</t>
  </si>
  <si>
    <t>Voila! Mini Printed Stripped Georgette</t>
  </si>
  <si>
    <t>Voila!Maxi Printed Stripped Georgette</t>
  </si>
  <si>
    <t>Chic Printed Stripped Georgette</t>
  </si>
  <si>
    <t>Chic Mini Printed Stripped Georgette</t>
  </si>
  <si>
    <t>Chic Maxi Printed Stripped Georgette</t>
  </si>
  <si>
    <t>Free Style Printed Stripped Georgette</t>
  </si>
  <si>
    <t>Bokitta Cap Shawl Printed Stripped Georgette</t>
  </si>
  <si>
    <t>Cross Inner Printed Stripped Georgette</t>
  </si>
  <si>
    <t>Bokitta Inner Printed Stripped Georgette</t>
  </si>
  <si>
    <t>VOPSPSG</t>
  </si>
  <si>
    <t>CHPSPSG</t>
  </si>
  <si>
    <t>FSSSPSG</t>
  </si>
  <si>
    <t>TISSPSG</t>
  </si>
  <si>
    <t>XISSPSG</t>
  </si>
  <si>
    <t>BISSPSG</t>
  </si>
  <si>
    <t>VOPSPFF</t>
  </si>
  <si>
    <t>VOSSPFF</t>
  </si>
  <si>
    <t>VOMSPFF</t>
  </si>
  <si>
    <t>CHSSPFF</t>
  </si>
  <si>
    <t>CHPSPFF</t>
  </si>
  <si>
    <t>CHMSPFF</t>
  </si>
  <si>
    <t>FSSSPFF</t>
  </si>
  <si>
    <t>TISSPFF</t>
  </si>
  <si>
    <t>XISSPFF</t>
  </si>
  <si>
    <t>BISSPFF</t>
  </si>
  <si>
    <t>sh6</t>
  </si>
  <si>
    <t>Venus Express Pte Ltd</t>
  </si>
  <si>
    <t>7 Airline Road</t>
  </si>
  <si>
    <t>Andy Huang</t>
  </si>
  <si>
    <t>+6596479620</t>
  </si>
  <si>
    <t>Andy@venus-express.com</t>
  </si>
  <si>
    <t xml:space="preserve">Cargo Agents Building E, #01-05 </t>
  </si>
  <si>
    <t>LOT 3261, JALAN SERI PENCVoila! 3</t>
  </si>
  <si>
    <t>KG SG PENCVoila!</t>
  </si>
  <si>
    <t>Voila!,Mohammad,Wafa,Mona,Nadra,Mubde</t>
  </si>
  <si>
    <t>S.F.NO.2/802 (1) B, KRISHNA NAGAR EXTENSION,</t>
  </si>
  <si>
    <t>AMARAVATHI NAGAR,VEERAPANDI (POST),</t>
  </si>
  <si>
    <t>TIRUPUR - 641 605. INDIA.</t>
  </si>
  <si>
    <t>+919894199144</t>
  </si>
  <si>
    <t>CREATE KNIT FASHION</t>
  </si>
  <si>
    <t>CKF</t>
  </si>
  <si>
    <t>CK</t>
  </si>
  <si>
    <t>Vijayakumar.P</t>
  </si>
  <si>
    <t>vijay@createknitfashion.in</t>
  </si>
  <si>
    <t>vijay@createknitfashion.in;kamal@createknitfashion.in</t>
  </si>
  <si>
    <t>Suppliers\ckf\orders</t>
  </si>
  <si>
    <t>Suppliers\ckf\accounts</t>
  </si>
  <si>
    <t>Suppliers\ckf\production</t>
  </si>
  <si>
    <t>ckf</t>
  </si>
  <si>
    <t>ckf.delivery@bokitta.com</t>
  </si>
  <si>
    <t>ckf.po@bokitta.com</t>
  </si>
  <si>
    <t>ckf.managers@bokitta.com</t>
  </si>
  <si>
    <t>Scode</t>
  </si>
  <si>
    <t>GK</t>
  </si>
  <si>
    <t>GoKaldas</t>
  </si>
  <si>
    <t>BANGALORE</t>
  </si>
  <si>
    <t>Karnataka</t>
  </si>
  <si>
    <t xml:space="preserve"> +9180-22956727</t>
  </si>
  <si>
    <t>Suppliers\Dandiya\orders</t>
  </si>
  <si>
    <t>Suppliers\Dandiya\accounts</t>
  </si>
  <si>
    <t>Suppliers\Dandiya\production</t>
  </si>
  <si>
    <t>dandiya</t>
  </si>
  <si>
    <t>cn</t>
  </si>
  <si>
    <t>Hala</t>
  </si>
  <si>
    <t>hala.absi@bokitta.com</t>
  </si>
  <si>
    <t>hala</t>
  </si>
  <si>
    <t>Shaper: Plain 4 Pairs of Chains With Magnets</t>
  </si>
  <si>
    <t>yd1</t>
  </si>
  <si>
    <t>Shaper: Plain 2 Pairs of Chains With Magnets</t>
  </si>
  <si>
    <t>SHBSSCM</t>
  </si>
  <si>
    <t>SHCSSCM</t>
  </si>
  <si>
    <t>Tshirts</t>
  </si>
  <si>
    <t>T1SSSOC</t>
  </si>
  <si>
    <t>T2SSSOC</t>
  </si>
  <si>
    <t>T3SSSOC</t>
  </si>
  <si>
    <t>T4SSSOC</t>
  </si>
  <si>
    <t>T5SSSOC</t>
  </si>
  <si>
    <t>T6SSSOC</t>
  </si>
  <si>
    <t>T1MSSOC</t>
  </si>
  <si>
    <t>T2MSSOC</t>
  </si>
  <si>
    <t>T3MSSOC</t>
  </si>
  <si>
    <t>T4MSSOC</t>
  </si>
  <si>
    <t>T5MSSOC</t>
  </si>
  <si>
    <t>T6MSSOC</t>
  </si>
  <si>
    <t>T1LSSOC</t>
  </si>
  <si>
    <t>T2LSSOC</t>
  </si>
  <si>
    <t>T3LSSOC</t>
  </si>
  <si>
    <t>T4LSSOC</t>
  </si>
  <si>
    <t>T5LSSOC</t>
  </si>
  <si>
    <t>T6LSSOC</t>
  </si>
  <si>
    <t>T1XSSOC</t>
  </si>
  <si>
    <t>T2XSSOC</t>
  </si>
  <si>
    <t>T3XSSOC</t>
  </si>
  <si>
    <t>T4XSSOC</t>
  </si>
  <si>
    <t>T5XSSOC</t>
  </si>
  <si>
    <t>T6XSSOC</t>
  </si>
  <si>
    <t>T12SSOC</t>
  </si>
  <si>
    <t>T22SSOC</t>
  </si>
  <si>
    <t>T32SSOC</t>
  </si>
  <si>
    <t>T42SSOC</t>
  </si>
  <si>
    <t>T52SSOC</t>
  </si>
  <si>
    <t>T62SSOC</t>
  </si>
  <si>
    <t>T1SSPOC</t>
  </si>
  <si>
    <t>T2SSPOC</t>
  </si>
  <si>
    <t>T3SSPOC</t>
  </si>
  <si>
    <t>T4SSPOC</t>
  </si>
  <si>
    <t>T5SSPOC</t>
  </si>
  <si>
    <t>T6SSPOC</t>
  </si>
  <si>
    <t>T1MSPOC</t>
  </si>
  <si>
    <t>T2MSPOC</t>
  </si>
  <si>
    <t>T3MSPOC</t>
  </si>
  <si>
    <t>T4MSPOC</t>
  </si>
  <si>
    <t>T5MSPOC</t>
  </si>
  <si>
    <t>T6MSPOC</t>
  </si>
  <si>
    <t>T1LSPOC</t>
  </si>
  <si>
    <t>T2LSPOC</t>
  </si>
  <si>
    <t>T3LSPOC</t>
  </si>
  <si>
    <t>T4LSPOC</t>
  </si>
  <si>
    <t>T5LSPOC</t>
  </si>
  <si>
    <t>T6LSPOC</t>
  </si>
  <si>
    <t>T1XSPOC</t>
  </si>
  <si>
    <t>T2XSPOC</t>
  </si>
  <si>
    <t>T3XSPOC</t>
  </si>
  <si>
    <t>T4XSPOC</t>
  </si>
  <si>
    <t>T5XSPOC</t>
  </si>
  <si>
    <t>T6XSPOC</t>
  </si>
  <si>
    <t>T12SPOC</t>
  </si>
  <si>
    <t>T22SPOC</t>
  </si>
  <si>
    <t>T32SPOC</t>
  </si>
  <si>
    <t>T42SPOC</t>
  </si>
  <si>
    <t>T52SPOC</t>
  </si>
  <si>
    <t>T62SPOC</t>
  </si>
  <si>
    <t>T-Shirt Pansy Long S/M - Plain 100% Organic Cotton</t>
  </si>
  <si>
    <t>T-Shirt Pansy Long M/L - Plain 100% Organic Cotton</t>
  </si>
  <si>
    <t>T-Shirt Pansy Long L/XL - Plain 100% Organic Cotton</t>
  </si>
  <si>
    <t>T-Shirt Pansy Long XL/XXL - Plain 100% Organic Cotton</t>
  </si>
  <si>
    <t>T-Shirt Pansy Long XXL/XXXL - Plain 100% Organic Cotton</t>
  </si>
  <si>
    <t>T-Shirt Pansy Long S/M - Printed 100% Organic Cotton</t>
  </si>
  <si>
    <t>T-Shirt Pansy Long M/L - Printed 100% Organic Cotton</t>
  </si>
  <si>
    <t>T-Shirt Pansy Long L/XL - Printed 100% Organic Cotton</t>
  </si>
  <si>
    <t>T-Shirt Pansy Long XL/XXL - Printed 100% Organic Cotton</t>
  </si>
  <si>
    <t>T-Shirt Pansy Long XXL/XXXL - Printed 100% Organic Cotton</t>
  </si>
  <si>
    <t>T-Shirt Pansy S/M - Plain 100% Organic Cotton</t>
  </si>
  <si>
    <t>T-Shirt Pansy M/L - Plain 100% Organic Cotton</t>
  </si>
  <si>
    <t>T-Shirt Pansy L/XL - Plain 100% Organic Cotton</t>
  </si>
  <si>
    <t>T-Shirt Pansy XL/XXL - Plain 100% Organic Cotton</t>
  </si>
  <si>
    <t>T-Shirt Pansy XXL/XXXL - Plain 100% Organic Cotton</t>
  </si>
  <si>
    <t>T-Shirt Pansy S/M - Printed 100% Organic Cotton</t>
  </si>
  <si>
    <t>T-Shirt Pansy M/L - Printed 100% Organic Cotton</t>
  </si>
  <si>
    <t>T-Shirt Pansy L/XL - Printed 100% Organic Cotton</t>
  </si>
  <si>
    <t>T-Shirt Pansy XL/XXL - Printed 100% Organic Cotton</t>
  </si>
  <si>
    <t>T-Shirt Pansy XXL/XXXL - Printed 100% Organic Cotton</t>
  </si>
  <si>
    <t>T-Shirt Tulip S/M - Plain 100% Organic Cotton</t>
  </si>
  <si>
    <t>T-Shirt Tulip M/L - Plain 100% Organic Cotton</t>
  </si>
  <si>
    <t>T-Shirt Tulip L/XL - Plain 100% Organic Cotton</t>
  </si>
  <si>
    <t>T-Shirt Tulip XL/XXL - Plain 100% Organic Cotton</t>
  </si>
  <si>
    <t>T-Shirt Tulip XXL/XXXL - Plain 100% Organic Cotton</t>
  </si>
  <si>
    <t>T-Shirt Tulip S/M - Printed 100% Organic Cotton</t>
  </si>
  <si>
    <t>T-Shirt Tulip M/L - Printed 100% Organic Cotton</t>
  </si>
  <si>
    <t>T-Shirt Tulip L/XL - Printed 100% Organic Cotton</t>
  </si>
  <si>
    <t>T-Shirt Tulip XL/XXL - Printed 100% Organic Cotton</t>
  </si>
  <si>
    <t>T-Shirt Tulip XXL/XXXL - Printed 100% Organic Cotton</t>
  </si>
  <si>
    <t>T-Shirt Calla Lily S/M - Plain 100% Organic Cotton</t>
  </si>
  <si>
    <t>T-Shirt Calla Lily M/L - Plain 100% Organic Cotton</t>
  </si>
  <si>
    <t>T-Shirt Calla Lily L/XL - Plain 100% Organic Cotton</t>
  </si>
  <si>
    <t>T-Shirt Calla Lily XL/XXL - Plain 100% Organic Cotton</t>
  </si>
  <si>
    <t>T-Shirt Calla Lily XXL/XXXL - Plain 100% Organic Cotton</t>
  </si>
  <si>
    <t>T-Shirt Calla Lily S/M - Printed 100% Organic Cotton</t>
  </si>
  <si>
    <t>T-Shirt Calla Lily M/L - Printed 100% Organic Cotton</t>
  </si>
  <si>
    <t>T-Shirt Calla Lily L/XL - Printed 100% Organic Cotton</t>
  </si>
  <si>
    <t>T-Shirt Calla Lily XL/XXL - Printed 100% Organic Cotton</t>
  </si>
  <si>
    <t>T-Shirt Calla Lily XXL/XXXL - Printed 100% Organic Cotton</t>
  </si>
  <si>
    <t>T-Shirt Peony S/M - Plain 100% Organic Cotton</t>
  </si>
  <si>
    <t>T-Shirt Peony M/L - Plain 100% Organic Cotton</t>
  </si>
  <si>
    <t>T-Shirt Peony L/XL - Plain 100% Organic Cotton</t>
  </si>
  <si>
    <t>T-Shirt Peony XL/XXL - Plain 100% Organic Cotton</t>
  </si>
  <si>
    <t>T-Shirt Peony XXL/XXXL - Plain 100% Organic Cotton</t>
  </si>
  <si>
    <t>T-Shirt Peony S/M - Printed 100% Organic Cotton</t>
  </si>
  <si>
    <t>T-Shirt Peony M/L - Printed 100% Organic Cotton</t>
  </si>
  <si>
    <t>T-Shirt Peony L/XL - Printed 100% Organic Cotton</t>
  </si>
  <si>
    <t>T-Shirt Peony XL/XXL - Printed 100% Organic Cotton</t>
  </si>
  <si>
    <t>T-Shirt Peony XXL/XXXL - Printed 100% Organic Cotton</t>
  </si>
  <si>
    <t>T-Shirt Lotus w/zip S/M - Plain 100% Organic Cotton</t>
  </si>
  <si>
    <t>T-Shirt Lotus w/zip M/L - Plain 100% Organic Cotton</t>
  </si>
  <si>
    <t>T-Shirt Lotus w/zip L/XL - Plain 100% Organic Cotton</t>
  </si>
  <si>
    <t>T-Shirt Lotus w/zip XL/XXL - Plain 100% Organic Cotton</t>
  </si>
  <si>
    <t>T-Shirt Lotus w/zip XXL/XXXL - Plain 100% Organic Cotton</t>
  </si>
  <si>
    <t>T-Shirt Lotus w/zip S/M - Printed 100% Organic Cotton</t>
  </si>
  <si>
    <t>T-Shirt Lotus w/zip M/L - Printed 100% Organic Cotton</t>
  </si>
  <si>
    <t>T-Shirt Lotus w/zip L/XL - Printed 100% Organic Cotton</t>
  </si>
  <si>
    <t>T-Shirt Lotus w/zip XL/XXL - Printed 100% Organic Cotton</t>
  </si>
  <si>
    <t>T-Shirt Lotus w/zip XXL/XXXL - Printed 100% Organic Cotton</t>
  </si>
  <si>
    <t>pm</t>
  </si>
  <si>
    <t>PanenMas</t>
  </si>
  <si>
    <t>PT. PANEN MAS AGUNG</t>
  </si>
  <si>
    <t xml:space="preserve"> JABAR</t>
  </si>
  <si>
    <t>INDONESIA</t>
  </si>
  <si>
    <t>SUKABUMI</t>
  </si>
  <si>
    <t xml:space="preserve">KP. TENJO AYU RT 04/01 DESA TENJO AYU, </t>
  </si>
  <si>
    <t>CICURUG</t>
  </si>
  <si>
    <t>Marketing Director</t>
  </si>
  <si>
    <t>Andrew</t>
  </si>
  <si>
    <t>+62 819-0647-9188</t>
  </si>
  <si>
    <t>andrew_panenmas@cbn.net.id</t>
  </si>
  <si>
    <t>riridoherti-panenmas@cbn.net.id</t>
  </si>
  <si>
    <t>Suppliers\panenmas\orders</t>
  </si>
  <si>
    <t>Suppliers\panenmas\accounts</t>
  </si>
  <si>
    <t>Suppliers\panenmas\production</t>
  </si>
  <si>
    <t>panenmas</t>
  </si>
  <si>
    <t>panenmas.po@bokitta.com</t>
  </si>
  <si>
    <t>panenmas.managers@bokitta.com</t>
  </si>
  <si>
    <t>riri</t>
  </si>
  <si>
    <t>VOSSOMC</t>
  </si>
  <si>
    <t>VOPSOMC</t>
  </si>
  <si>
    <t>VOMSOMC</t>
  </si>
  <si>
    <t>CHSSOMC</t>
  </si>
  <si>
    <t>CHPSOMC</t>
  </si>
  <si>
    <t>CHMSOMC</t>
  </si>
  <si>
    <t>FSSSOMC</t>
  </si>
  <si>
    <t>TISSOMC</t>
  </si>
  <si>
    <t>XISSOMC</t>
  </si>
  <si>
    <t>BISSOMC</t>
  </si>
  <si>
    <t>Voila! Printed With Pompoms Mosaic Chiffon</t>
  </si>
  <si>
    <t>Voila! Mini Printed With Pompoms Mosaic Chiffon</t>
  </si>
  <si>
    <t>Voila!Maxi Printed With Pompoms Mosaic Chiffon</t>
  </si>
  <si>
    <t>Chic Printed With Pompoms Mosaic Chiffon</t>
  </si>
  <si>
    <t>Chic Mini Printed With Pompoms Mosaic Chiffon</t>
  </si>
  <si>
    <t>Chic Maxi Printed With Pompoms Mosaic Chiffon</t>
  </si>
  <si>
    <t>VOSSSCB</t>
  </si>
  <si>
    <t>VOPSSCB</t>
  </si>
  <si>
    <t>VOMSSCB</t>
  </si>
  <si>
    <t>CHSSSCB</t>
  </si>
  <si>
    <t>CHPSSCB</t>
  </si>
  <si>
    <t>CHMSSCB</t>
  </si>
  <si>
    <t>FSSSSCB</t>
  </si>
  <si>
    <t>TISSSCB</t>
  </si>
  <si>
    <t>XISSSCB</t>
  </si>
  <si>
    <t>BISSSCB</t>
  </si>
  <si>
    <t>Voila! Plain Crinkled Butti Chiffon</t>
  </si>
  <si>
    <t>Voila! Mini Plain Crinkled Butti Chiffon</t>
  </si>
  <si>
    <t>Voila!Maxi Plain Crinkled Butti Chiffon</t>
  </si>
  <si>
    <t>Chic Plain Crinkled Butti Chiffon</t>
  </si>
  <si>
    <t>Chic Mini Plain Crinkled Butti Chiffon</t>
  </si>
  <si>
    <t>Chic Maxi Plain Crinkled Butti Chiffon</t>
  </si>
  <si>
    <t>Free Style Plain Crinkled Butti Chiffon</t>
  </si>
  <si>
    <t>Bokitta Cap Shawl Plain Crinkled Butti Chiffon</t>
  </si>
  <si>
    <t>Cross Inner Plain Crinkled Butti Chiffon</t>
  </si>
  <si>
    <t>Bokitta Inner Plain Crinkled Butti Chiffon</t>
  </si>
  <si>
    <t>VOSSOFF</t>
  </si>
  <si>
    <t>VOPSOFF</t>
  </si>
  <si>
    <t>VOMSOFF</t>
  </si>
  <si>
    <t>CHSSOFF</t>
  </si>
  <si>
    <t>CHPSOFF</t>
  </si>
  <si>
    <t>CHMSOFF</t>
  </si>
  <si>
    <t>TISSOFF</t>
  </si>
  <si>
    <t>XISSOFF</t>
  </si>
  <si>
    <t>BISSOFF</t>
  </si>
  <si>
    <t>FSXSOFF</t>
  </si>
  <si>
    <t>FSBSOFF</t>
  </si>
  <si>
    <t>VOSSFMFF</t>
  </si>
  <si>
    <t>VOPSFMFF</t>
  </si>
  <si>
    <t>VOMSFMFF</t>
  </si>
  <si>
    <t>CHSSFMFF</t>
  </si>
  <si>
    <t>CHPSFMFF</t>
  </si>
  <si>
    <t>CHMSFMFF</t>
  </si>
  <si>
    <t>FSXSFMFF</t>
  </si>
  <si>
    <t>FSBSFMFF</t>
  </si>
  <si>
    <t>TISSFMFF</t>
  </si>
  <si>
    <t>SBG</t>
  </si>
  <si>
    <t>Suppliers\sbg\orders</t>
  </si>
  <si>
    <t>Suppliers\sbg\accounts</t>
  </si>
  <si>
    <t>Suppliers\sbg\production</t>
  </si>
  <si>
    <t>sbg</t>
  </si>
  <si>
    <t>FSSSSCF</t>
  </si>
  <si>
    <t>Free Style Plain  Crepe Chiffon</t>
  </si>
  <si>
    <t>VOSSMMB</t>
  </si>
  <si>
    <t>VOPSMMB</t>
  </si>
  <si>
    <t>VOMSMMB</t>
  </si>
  <si>
    <t>CHSSMMB</t>
  </si>
  <si>
    <t>CHPSMMB</t>
  </si>
  <si>
    <t>CHMSMMB</t>
  </si>
  <si>
    <t>FSSSMMB</t>
  </si>
  <si>
    <t>TISSMMB</t>
  </si>
  <si>
    <t>XISSMMB</t>
  </si>
  <si>
    <t>BISSMMB</t>
  </si>
  <si>
    <t>Chic Plain Ith Pompoms Mosaic Butti Chiffon</t>
  </si>
  <si>
    <t>Chic Maxi Plain With Pompoms Mosaic Butti Chiffon</t>
  </si>
  <si>
    <t>Voila! Plain With Pompoms Mosaic Butti Chiffon</t>
  </si>
  <si>
    <t>Voila! Mini Plain With Pompoms Mosaic Butti Chiffon</t>
  </si>
  <si>
    <t>Voila!Maxi Plain With Pompoms Mosaic Butti Chiffon</t>
  </si>
  <si>
    <t>Chic Mini Plain With Pompoms Mosaic Butti Chiffon</t>
  </si>
  <si>
    <t>VOSSOMB</t>
  </si>
  <si>
    <t>VOPSOMB</t>
  </si>
  <si>
    <t>VOMSOMB</t>
  </si>
  <si>
    <t>CHSSOMB</t>
  </si>
  <si>
    <t>CHPSOMB</t>
  </si>
  <si>
    <t>CHMSOMB</t>
  </si>
  <si>
    <t>FSSSOMB</t>
  </si>
  <si>
    <t>TISSOMB</t>
  </si>
  <si>
    <t>XISSOMB</t>
  </si>
  <si>
    <t>BISSOMB</t>
  </si>
  <si>
    <t>Voila! Printed With Pompoms Mosaic Butti Chiffon</t>
  </si>
  <si>
    <t>Voila! Mini Printed With Pompoms Mosaic Butti Chiffon</t>
  </si>
  <si>
    <t>Voila!Maxi Printed With Pompoms Mosaic Butti Chiffon</t>
  </si>
  <si>
    <t>Chic Printed With Pompoms Mosaic Butti Chiffon</t>
  </si>
  <si>
    <t>Chic Mini Printed With Pompoms Mosaic Butti Chiffon</t>
  </si>
  <si>
    <t>Chic Maxi Printed With Pompoms Mosaic Butti Chiffon</t>
  </si>
  <si>
    <t>Free Style Printed Mosaic Butti Chiffon</t>
  </si>
  <si>
    <t>Bokitta Cap Shawl Printed Mosaic Butti Chiffon</t>
  </si>
  <si>
    <t>Cross Inner Printed Mosaic Butti Chiffon</t>
  </si>
  <si>
    <t>Bokitta Inner Printed Mosaic Butti Chiffon</t>
  </si>
  <si>
    <t>G:\Shared drives\Bokitta Private\Suppliers\Shahi\Orders\po38\shpo38.xlsx</t>
  </si>
  <si>
    <t>Voila! Plain With Pompoms Crinkled Butti Chiffon</t>
  </si>
  <si>
    <t>Voila! Mini Plain With Pompoms Crinkled Butti Chiffon</t>
  </si>
  <si>
    <t>Voila!Maxi Plain With Pompoms Crinkled Butti Chiffon</t>
  </si>
  <si>
    <t>Chic Plain Ith Pompoms Crinkled Butti Chiffon</t>
  </si>
  <si>
    <t>Chic Mini Plain With Pompoms Crinkled Butti Chiffon</t>
  </si>
  <si>
    <t>Chic Maxi Plain With Pompoms Crinkled Butti Chiffon</t>
  </si>
  <si>
    <t>VOSSMCB</t>
  </si>
  <si>
    <t>VOPSMCB</t>
  </si>
  <si>
    <t>VOMSMCB</t>
  </si>
  <si>
    <t>CHSSMCB</t>
  </si>
  <si>
    <t>CHPSMCB</t>
  </si>
  <si>
    <t>CHMSMCB</t>
  </si>
  <si>
    <t>FSSSMCB</t>
  </si>
  <si>
    <t>TISSMCB</t>
  </si>
  <si>
    <t>XISSMCB</t>
  </si>
  <si>
    <t>BISSMCB</t>
  </si>
  <si>
    <t>original Air cost/kg</t>
  </si>
  <si>
    <t>VOSSSSC</t>
  </si>
  <si>
    <t>VOPSSSC</t>
  </si>
  <si>
    <t>VOMSSSC</t>
  </si>
  <si>
    <t>CHSSSSC</t>
  </si>
  <si>
    <t>CHPSSSC</t>
  </si>
  <si>
    <t>CHMSSSC</t>
  </si>
  <si>
    <t>Voila! Plain Swiss Dot Chiffon</t>
  </si>
  <si>
    <t>Voila! Mini Plain Swiss Dot Chiffon</t>
  </si>
  <si>
    <t>Voila!Maxi Plain Swiss Dot Chiffon</t>
  </si>
  <si>
    <t>Chic Plain Swiss Dot Chiffon</t>
  </si>
  <si>
    <t>Chic Mini Plain Swiss Dot Chiffon</t>
  </si>
  <si>
    <t>Chic Maxi Plain Swiss Dot Chiffon</t>
  </si>
  <si>
    <t>FSBSSSC</t>
  </si>
  <si>
    <t>FSXSSSC</t>
  </si>
  <si>
    <t>VOSSPGG</t>
  </si>
  <si>
    <t>VOPSPGG</t>
  </si>
  <si>
    <t>VOMSPGG</t>
  </si>
  <si>
    <t>CHSSPGG</t>
  </si>
  <si>
    <t>CHPSPGG</t>
  </si>
  <si>
    <t>CHMSPGG</t>
  </si>
  <si>
    <t>FSSSPGG</t>
  </si>
  <si>
    <t>TISSPGG</t>
  </si>
  <si>
    <t>XISSPGG</t>
  </si>
  <si>
    <t>BISSPGG</t>
  </si>
  <si>
    <t>Voila! Mini Printed Georgette</t>
  </si>
  <si>
    <t>Chic Printed Georgette</t>
  </si>
  <si>
    <t>Chic Mini Printed Georgette</t>
  </si>
  <si>
    <t>Chic Maxi Printed Georgette</t>
  </si>
  <si>
    <t>Bokitta Cap Shawl Printed Georgette</t>
  </si>
  <si>
    <t>Cross Inner Printed Georgette</t>
  </si>
  <si>
    <t>Bokitta Inner Printed Georgette</t>
  </si>
  <si>
    <t>FSBSPGG</t>
  </si>
  <si>
    <t>FSXSPGG</t>
  </si>
  <si>
    <t>Free Style Printed Georgette with Binner</t>
  </si>
  <si>
    <t>Free Style Printed Georgette with Xinner</t>
  </si>
  <si>
    <t>Free Style Printed Georgette - No Inner</t>
  </si>
  <si>
    <t>FSBSPFF</t>
  </si>
  <si>
    <t>FSXSPFF</t>
  </si>
  <si>
    <t>FSBSPFC</t>
  </si>
  <si>
    <t>FSXSPFC</t>
  </si>
  <si>
    <t>FSBSPMC</t>
  </si>
  <si>
    <t>FSXSPMC</t>
  </si>
  <si>
    <t>Free Style Printed Mosaic Chiffon with Binner</t>
  </si>
  <si>
    <t>Free Style Printed Mosaic Chiffon with Xinner</t>
  </si>
  <si>
    <t>FSBSSMB</t>
  </si>
  <si>
    <t>FSXSSMB</t>
  </si>
  <si>
    <t>FSBSMMB</t>
  </si>
  <si>
    <t>FSXSMMB</t>
  </si>
  <si>
    <t>Sea cost/kg</t>
  </si>
  <si>
    <t>Free Style Plain Mosaic Butti Chiffon with Binner</t>
  </si>
  <si>
    <t>Free Style Plain Mosaic Butti Chiffon with Xinner</t>
  </si>
  <si>
    <t>VOSSDGG</t>
  </si>
  <si>
    <t>VOPSDGG</t>
  </si>
  <si>
    <t>VOMSDGG</t>
  </si>
  <si>
    <t>CHSSDGG</t>
  </si>
  <si>
    <t>CHPSDGG</t>
  </si>
  <si>
    <t>CHMSDGG</t>
  </si>
  <si>
    <t>FSSSDGG</t>
  </si>
  <si>
    <t>FSBSDGG</t>
  </si>
  <si>
    <t>FSXSDGG</t>
  </si>
  <si>
    <t>TISSDGG</t>
  </si>
  <si>
    <t>XISSDGG</t>
  </si>
  <si>
    <t>BISSDGG</t>
  </si>
  <si>
    <t>Voila! Printed HD Georgette</t>
  </si>
  <si>
    <t>Voila! Mini Printed HD Georgette</t>
  </si>
  <si>
    <t>Voila!Maxi Printed HD Georgette</t>
  </si>
  <si>
    <t>Chic Printed HD Georgette</t>
  </si>
  <si>
    <t>Chic Mini Printed HD Georgette</t>
  </si>
  <si>
    <t>Chic Maxi Printed HD Georgette</t>
  </si>
  <si>
    <t>Free Style Printed HD Georgette - No Inner</t>
  </si>
  <si>
    <t>Free Style Printed HD Georgette with Binner</t>
  </si>
  <si>
    <t>Free Style Printed HD Georgette with Xinner</t>
  </si>
  <si>
    <t>Bokitta Cap Shawl Printed HD Georgette</t>
  </si>
  <si>
    <t>Cross Inner Printed HD Georgette</t>
  </si>
  <si>
    <t>Bokitta Inner Printed HD Georgette</t>
  </si>
  <si>
    <t>FSSSSC7</t>
  </si>
  <si>
    <t>TISSSSC</t>
  </si>
  <si>
    <t>Bokitta Cap Shawl Plain Swiss Dot Chiffon</t>
  </si>
  <si>
    <t>Free Style Plain Swiss Dot Chiffon with Xinner</t>
  </si>
  <si>
    <t>bi</t>
  </si>
  <si>
    <t>BokittaIndia</t>
  </si>
  <si>
    <t>Bokitta India PVT. LTD.</t>
  </si>
  <si>
    <r>
      <t xml:space="preserve"># </t>
    </r>
    <r>
      <rPr>
        <b/>
        <sz val="12"/>
        <color rgb="FF000000"/>
        <rFont val="Book Antiqua"/>
        <family val="1"/>
      </rPr>
      <t>No.9, Vidya Sagar</t>
    </r>
  </si>
  <si>
    <t xml:space="preserve">Thanisandra Main Road, Dr. Shivaram Karanth Nagar Post, </t>
  </si>
  <si>
    <t>Bengaluru</t>
  </si>
  <si>
    <t>THANGARASU DURAISAMY</t>
  </si>
  <si>
    <t>+91-9865790900</t>
  </si>
  <si>
    <t>thanga.d@bokitta.com</t>
  </si>
  <si>
    <t>Suppliers\bokittaindia\orders</t>
  </si>
  <si>
    <t>Suppliers\bokittaindia\accounts</t>
  </si>
  <si>
    <t>Suppliers\bokittaindia\production</t>
  </si>
  <si>
    <t>bokittaindia</t>
  </si>
  <si>
    <t>Thanga</t>
  </si>
  <si>
    <t>mubde</t>
  </si>
  <si>
    <t>mubde@bokitta.com</t>
  </si>
  <si>
    <t>bokittaindia.delivery@bokitta.com</t>
  </si>
  <si>
    <t>bokittaindia.po@bokitta.com</t>
  </si>
  <si>
    <t>bokittaindia.managers@bokitta.com</t>
  </si>
  <si>
    <t>FSXBSBC</t>
  </si>
  <si>
    <t>FSBBSBC</t>
  </si>
  <si>
    <t>Free Style Plain BASICS including Xinner</t>
  </si>
  <si>
    <t>Free Style Plain BASICS including Binner</t>
  </si>
  <si>
    <t>Free Style Printed Crinckled Chiffon With B Inner</t>
  </si>
  <si>
    <t>Free Style Printed Crinckled Chiffon With Xinner Inner</t>
  </si>
  <si>
    <t>Free Style Printed Smooth Chiffon with Binner</t>
  </si>
  <si>
    <t>Free Style Printed Smooth Chiffon with Xinner</t>
  </si>
  <si>
    <t>Free Style Plain Swiss Dot Chiffon - No inner</t>
  </si>
  <si>
    <t>FSSSSSC</t>
  </si>
  <si>
    <t>Free Style Plain Swiss Dot Chiffon with Binner</t>
  </si>
  <si>
    <t>MWC</t>
  </si>
  <si>
    <t>Multi Forwarding Pte Ltd</t>
  </si>
  <si>
    <t>1803, Geylang Bahru #01-02 Kallang Distripark</t>
  </si>
  <si>
    <t>+6568484476</t>
  </si>
  <si>
    <t>mt@multi-forwarding.com</t>
  </si>
  <si>
    <t>2i1SSC7</t>
  </si>
  <si>
    <t>2i1SSCF</t>
  </si>
  <si>
    <t>2 In 1 Inner Crepe Chiffon</t>
  </si>
  <si>
    <t>2i1SSC9</t>
  </si>
  <si>
    <t>TJSSSC7</t>
  </si>
  <si>
    <t>TJMSSC7</t>
  </si>
  <si>
    <t>TJSSSC9</t>
  </si>
  <si>
    <t>TJMSSC9</t>
  </si>
  <si>
    <t>FSSSSC9</t>
  </si>
  <si>
    <t xml:space="preserve">Free Style Plain  Crepe Chiffon </t>
  </si>
  <si>
    <t>jemmy.rizki@bokitta.com;nader.dalbani@bokitta.com;bokitta@bokitta.com</t>
  </si>
  <si>
    <t>online.biz@bokitta.com;bokitta@bokitta.com</t>
  </si>
  <si>
    <t>malaysia.forwarder@bokitta.com;bokitta@bokitta.com</t>
  </si>
  <si>
    <t>bokitta@bokitta.com;women.connection2013@gmail.com</t>
  </si>
  <si>
    <t>rangaswamy@indian-designs.com</t>
  </si>
  <si>
    <t>Rangaswamy</t>
  </si>
  <si>
    <t>STBSSMG</t>
  </si>
  <si>
    <t>STCSSMG</t>
  </si>
  <si>
    <t>Styler: Plain 4 Pairs of Magnets</t>
  </si>
  <si>
    <t>Styler: Plain 1 Pair of Magnets</t>
  </si>
  <si>
    <t>FM3SSPQ</t>
  </si>
  <si>
    <t>Face Mask - 3 pieces Polo with anti-bacteria treatment</t>
  </si>
  <si>
    <t>TISSFNFF</t>
  </si>
  <si>
    <t>BI1</t>
  </si>
  <si>
    <t>2i1SSMB</t>
  </si>
  <si>
    <t>2 In 1 Inner Plain Mosaic Butti Chiffon</t>
  </si>
  <si>
    <t>VOSSPGF</t>
  </si>
  <si>
    <t>VOPSPGF</t>
  </si>
  <si>
    <t>VOMSPGF</t>
  </si>
  <si>
    <t>CHSSPGF</t>
  </si>
  <si>
    <t>CHPSPGF</t>
  </si>
  <si>
    <t>CHMSPGF</t>
  </si>
  <si>
    <t>FSSSPGF</t>
  </si>
  <si>
    <t>FSBSPGF</t>
  </si>
  <si>
    <t>FSXSPGF</t>
  </si>
  <si>
    <t>TISSPGF</t>
  </si>
  <si>
    <t>2 In 1 Inner Printed Georgette</t>
  </si>
  <si>
    <t>bt</t>
  </si>
  <si>
    <t>BokittaTrading</t>
  </si>
  <si>
    <t>MS</t>
  </si>
  <si>
    <t>Men's Prayer Set</t>
  </si>
  <si>
    <t>Boy's Prayer Set</t>
  </si>
  <si>
    <t>Resellers\india</t>
  </si>
  <si>
    <t>rs</t>
  </si>
  <si>
    <t>Ahmad Ashfaq</t>
  </si>
  <si>
    <t>Bokitta Trading PVT. LTD.</t>
  </si>
  <si>
    <r>
      <t xml:space="preserve"># </t>
    </r>
    <r>
      <rPr>
        <b/>
        <sz val="12"/>
        <color rgb="FF000000"/>
        <rFont val="Book Antiqua"/>
        <family val="1"/>
      </rPr>
      <t>No.9, Vidya Sagar</t>
    </r>
    <r>
      <rPr>
        <sz val="12"/>
        <color rgb="FF000000"/>
        <rFont val="Book Antiqua"/>
        <family val="1"/>
      </rPr>
      <t>, Ground Floor</t>
    </r>
  </si>
  <si>
    <t>Ashfaq.Ahmed@bokitta.net</t>
  </si>
  <si>
    <t>+91 96865 22771</t>
  </si>
  <si>
    <t>CLRSFNFF</t>
  </si>
  <si>
    <t>Classic Shawl-Printed Long Printed Chiffon</t>
  </si>
  <si>
    <t>ssf</t>
  </si>
  <si>
    <t>VOSSFNFF</t>
  </si>
  <si>
    <t>VOPSFNFF</t>
  </si>
  <si>
    <t>VOMSFNFF</t>
  </si>
  <si>
    <t>CHSSFNFF</t>
  </si>
  <si>
    <t>CHPSFNFF</t>
  </si>
  <si>
    <t>CHMSFNFF</t>
  </si>
  <si>
    <t>FSBSFNFF</t>
  </si>
  <si>
    <t>FSXSFNFF</t>
  </si>
  <si>
    <t>FM1SSPQ</t>
  </si>
  <si>
    <t>Face Mask - 1 piece Polo with anti-bacteria treatment</t>
  </si>
  <si>
    <t>2i1SPGF</t>
  </si>
  <si>
    <t>Free Style Plain  Crepe Chiffon with 2 in 1 Inner</t>
  </si>
  <si>
    <t>Effective Date: 01-04-2021</t>
  </si>
  <si>
    <t>JOSSSG1</t>
  </si>
  <si>
    <t>FM1SFNFF</t>
  </si>
  <si>
    <t>FMESFNFF</t>
  </si>
  <si>
    <t>Face Mask Extender Polo Crinkled Chiffon</t>
  </si>
  <si>
    <t>VOSSFNMB</t>
  </si>
  <si>
    <t>VOPSFNMB</t>
  </si>
  <si>
    <t>VOMSFNMB</t>
  </si>
  <si>
    <t>CHSSFNMB</t>
  </si>
  <si>
    <t>CHPSFNMB</t>
  </si>
  <si>
    <t>CHMSFNMB</t>
  </si>
  <si>
    <t>TISSFNMB</t>
  </si>
  <si>
    <t>FSBSFNMB</t>
  </si>
  <si>
    <t>FSXSFNMB</t>
  </si>
  <si>
    <t>Free Style Printed Mosaic Butti Chiffon with Binner</t>
  </si>
  <si>
    <t>Free Style Printed Mosaic Butti Chiffon with Xinner</t>
  </si>
  <si>
    <t>Voila! Printed Mosaic Butti Chiffon</t>
  </si>
  <si>
    <t>Voila! Mini Printed Mosaic Butti Chiffon</t>
  </si>
  <si>
    <t>Voila!Maxi Printed Mosaic Butti Chiffon</t>
  </si>
  <si>
    <t>Chic Printed Mosaic Butti Chiffon</t>
  </si>
  <si>
    <t>Chic Mini Printed Mosaic Butti Chiffon</t>
  </si>
  <si>
    <t>Chic Maxi Printed Mosaic Butti Chiffon</t>
  </si>
  <si>
    <t>FM1SFNMB</t>
  </si>
  <si>
    <t>FMESFNMB</t>
  </si>
  <si>
    <t>SGSSPQ</t>
  </si>
  <si>
    <t>SMSSPQ</t>
  </si>
  <si>
    <t>SGMSPQ</t>
  </si>
  <si>
    <t>SGLSPQ</t>
  </si>
  <si>
    <t>SMMSPQ</t>
  </si>
  <si>
    <t>SMLSPQ</t>
  </si>
  <si>
    <t>SlipOn!Girl Small Plain Polo with all day freshness</t>
  </si>
  <si>
    <t>SlipOn!Girl Medium Plain Polo with all day freshness</t>
  </si>
  <si>
    <t>SlipOn!Girl Large Plain Polo with all day freshness</t>
  </si>
  <si>
    <t>SlipOn!Maxi Small Plain Polo with all day freshness</t>
  </si>
  <si>
    <t>SlipOn!Maxi Medium Plain Polo with all day freshness</t>
  </si>
  <si>
    <t>SlipOn!Maxi Large Plain Polo with all day freshness</t>
  </si>
  <si>
    <t>STBSSMGST04</t>
  </si>
  <si>
    <t>STBSSMGST05</t>
  </si>
  <si>
    <t>4Pairs of 18k Gold Plated Flower Shaped Magnetic Pins with Swarovsky Crystals</t>
  </si>
  <si>
    <t xml:space="preserve">2Pairs of 18k Gold plated Squircle Shaped Magnetic Pins connected with Chains Embellished with Swarovsky Crystals </t>
  </si>
  <si>
    <t>VOSSFNB2</t>
  </si>
  <si>
    <t>Voila! Printed Georgette Premium Brasso</t>
  </si>
  <si>
    <t>Voila!Maxi Printed Georgette Premium Brasso</t>
  </si>
  <si>
    <t>Chic! Printed Georgette Premium Brasso</t>
  </si>
  <si>
    <t>Chic!Maxi Printed Georgette Premium Brasso</t>
  </si>
  <si>
    <t>VOMSFNB2</t>
  </si>
  <si>
    <t>CHSSFNB2</t>
  </si>
  <si>
    <t>CHMSFNB2</t>
  </si>
  <si>
    <t>FSXSFNB2</t>
  </si>
  <si>
    <t>FSBSFNB2</t>
  </si>
  <si>
    <t>Free Style with Xinner Printed Georgette Premium Brasso</t>
  </si>
  <si>
    <t>Free Style with Binner Printed Georgette Premium Brasso</t>
  </si>
  <si>
    <t>VCNSFNFF</t>
  </si>
  <si>
    <t>PLHSFNFF</t>
  </si>
  <si>
    <t>CSHSFNFF</t>
  </si>
  <si>
    <t>VCNSFNC7</t>
  </si>
  <si>
    <t>PLHSFNC7</t>
  </si>
  <si>
    <t>CSHSFNC7</t>
  </si>
  <si>
    <t>Vogue Printed Crepe Chiffon</t>
  </si>
  <si>
    <t>Posh Printed Crepe Chiffon</t>
  </si>
  <si>
    <r>
      <t>Carr</t>
    </r>
    <r>
      <rPr>
        <sz val="11"/>
        <color rgb="FF9C0006"/>
        <rFont val="Calibri"/>
        <family val="2"/>
      </rPr>
      <t>é</t>
    </r>
    <r>
      <rPr>
        <sz val="11"/>
        <color rgb="FF9C0006"/>
        <rFont val="Calibri"/>
        <family val="2"/>
        <scheme val="minor"/>
      </rPr>
      <t xml:space="preserve"> Printed Crepe Chiffon</t>
    </r>
  </si>
  <si>
    <t>TJSSFNC7</t>
  </si>
  <si>
    <t>TJMSFNC7</t>
  </si>
  <si>
    <t>Taj Printed Crepe Chiffon</t>
  </si>
  <si>
    <t>Taj Maxi Printed Crepe Chiffon</t>
  </si>
  <si>
    <t>FM1SFNC7</t>
  </si>
  <si>
    <t>Face Mask Polo with Printed Crepe Chiffon</t>
  </si>
  <si>
    <t>Face Mask Polo with Printed Crinkled Chiffon</t>
  </si>
  <si>
    <t>Face Mask Polo with Printed Mosaic Butti Chiffon</t>
  </si>
  <si>
    <t>Face Mask Extender with Printed Mosaic Butti Chiffon</t>
  </si>
  <si>
    <t>License and Brand Protection</t>
  </si>
  <si>
    <t>Confidentiality</t>
  </si>
  <si>
    <t>Supplier acknoledges BOKITTA’s confidentiality of (registered or non-registered) products, patents, models, patterns, artworks, CADs, schematics, drawings, images, cuts, concept, processes, internal structure, designs, external elements, documentation, snapshots, presentations, Formatted documents such as but not limited to PSD/PST/TIF/AI/JPG/GIF/XLSX/DOCX, anything sent by email or communicated orally, and all other information relating to dealers, distributors, franchisees, markets, cost, prices and all other aspects of business operations concerning such product(s) in any format electronic transmissions, magnetic, optical, fabric or paper. All people who have access to this PO and all above information are responsible for non-disclosure if this confidential information</t>
  </si>
  <si>
    <t>Prices</t>
  </si>
  <si>
    <t>The prices set forth are understood to be firm and not subject to revision, unless otherwise decided.
Prices for items in the purchase order must be valid for at least 60 days from issue date.</t>
  </si>
  <si>
    <t>Validity of Purchase Order</t>
  </si>
  <si>
    <t>This purchase order is valid if it is signed and sealed by supplier stamp. It will be cancelled after one week of issue date if not signed.</t>
  </si>
  <si>
    <t>Delivery Conditions and Penality</t>
  </si>
  <si>
    <t>Goods in this Purchase Order can be in excess of up to 5% for any of the individual line items in this PO and the total quantity but no shortage is allowed.</t>
  </si>
  <si>
    <t>Transfer to other party</t>
  </si>
  <si>
    <t>The supplier may not assign or transfer this PO without our express authorization. The granting to the supplier of the subcontracting of all or part of the PO does not absolve it from its responsibilities towards Bokitta Offshore SAL</t>
  </si>
  <si>
    <t>MODELS, DRAWINGS AND TOOLING</t>
  </si>
  <si>
    <t>Any models, drawings and tooling manufactured on our behalf or charged by us will be the exclusive property of Bokitta. Unless authorized in writing, they may not be used for other manufacturing that is not for Bokitta, nor may they be reproduced or transferred for third parties under any other form or title, in accordance with the confidentiality agreement that have been signed.</t>
  </si>
  <si>
    <t>Right to access</t>
  </si>
  <si>
    <t>Bokitta reserves the right to inspect the manufacture and control of the materials at the domicile of the supplier and other suppliers subcontracted to the latter. This right covers any of Bokitta employees or representatives and Bokitta customers in cases they may require. These controls and checks will in no case represent definitive acceptance of the supplies or conformity with the specifications of the PO.</t>
  </si>
  <si>
    <t>Brand Terms</t>
  </si>
  <si>
    <t>Payment Terms</t>
  </si>
  <si>
    <t>Advance</t>
  </si>
  <si>
    <t>30% by Bank Transfer</t>
  </si>
  <si>
    <t>Balance</t>
  </si>
  <si>
    <t>70% on delivery after initial inspection</t>
  </si>
  <si>
    <t xml:space="preserve">Bokitta owner of artwork and design hereby authorize the Supplier (as indicated under Supplier in the Purchase Order first page), to produce the printed/dyed fabric in this PO only and in the quantities stated. </t>
  </si>
  <si>
    <t>Fabric Testing</t>
  </si>
  <si>
    <t>Fabric Quality</t>
  </si>
  <si>
    <t xml:space="preserve">All printed fabric must be produced in accordance with the approved Bokitta sealed standard and using the approved fabric quality. All fabrics must be sampled including every print or design. </t>
  </si>
  <si>
    <t>Fabric Testing report should be provided.</t>
  </si>
  <si>
    <t>Printing SOP</t>
  </si>
  <si>
    <t>Supplier must follow Bokitta SOP for developing strike-offs.</t>
  </si>
  <si>
    <t>Colors</t>
  </si>
  <si>
    <t>Greige Fabric Inspection Requirements</t>
  </si>
  <si>
    <t xml:space="preserve">The supplier can follow any point system or QA standard to inspect greige fabric, however, Bokitta will do its own inspection and remove all defective meters before printing. Supplier must replace defective greige quantity at no additional cost.                                          </t>
  </si>
  <si>
    <t>Printed Fabric Inspection</t>
  </si>
  <si>
    <t>Delivery Terms</t>
  </si>
  <si>
    <t>Delivery/Ship Date</t>
  </si>
  <si>
    <t>Quality GUARANTEE</t>
  </si>
  <si>
    <t>Inspection</t>
  </si>
  <si>
    <t>Greige Fabric Supplier Terms and Requirements</t>
  </si>
  <si>
    <t xml:space="preserve">The supplier must demand 100% defect free greige fabric from their supplier.                         </t>
  </si>
  <si>
    <t>Supplier will do their own inspection of printed fabric. Bokitta demands from the supplier to provide inspection reports signed by QC Manager, Factory Manager, Acount Manager and the person doing the inspection. Bokitta will do its own inspection by its QC in-site and provide its report to supplier after removal of all defective parts.</t>
  </si>
  <si>
    <t>Fabric Rejection Claims</t>
  </si>
  <si>
    <t>Rejected Fabric From Inspection</t>
  </si>
  <si>
    <t>Fabric Not Meeting Standard</t>
  </si>
  <si>
    <t xml:space="preserve">Supplier must accept claim for rejected fabric without any objection. All rejected fabric removed after inspection or after panel cutting will be claimed at full cost including shipping cost. </t>
  </si>
  <si>
    <t xml:space="preserve">All fabric that does not meet the standard will be taken at a reduced cost that is mutually agreed upon. However, Bokitta is not under any obligation to take any fabric that does not meet Bokitta standard. </t>
  </si>
  <si>
    <t>The supplier guarantees the quality of the material specified in the order against any manufacturing defect or vice, either visible or hidden. The guarantee will cover the repair/replacement of defective fabric.
Bokitta reserves the right to inspect the manufacture and control of the materials at the domicile of the supplier and other suppliers subcontracted to the latter. These controls and checks will in no case represent definitive acceptance of the supplies or conformity with the specifications of the PO.</t>
  </si>
  <si>
    <t>Printed Fabric Terms</t>
  </si>
  <si>
    <t>Printing Material Quality</t>
  </si>
  <si>
    <t>Confrimity</t>
  </si>
  <si>
    <t xml:space="preserve">The supplier guarantees the quality of all materials used to manufacture the printed fabric of this order and as specified. Bokitta might at anytime verify this quality by using the services of material testing third party. If the analysis of any material tested is found is different than the specified then the supplier will be liable for all damage caused as well as replacement of all printed fabric using this material whether in production or in stock or in end customers pocession. </t>
  </si>
  <si>
    <t>Color fastness, and printing effects should be guaranteed for the lifetime of the printed fabric.</t>
  </si>
  <si>
    <t>All Printed Fabric received must be fully in compliance with approved specifications detailed for each item in the PO and as per the drawings and sewing pattern supplied and checked for quality as specified in the QC Checklist. All Printed Fabric that do not confirm are considered rejected.
Bokitta reserves the right to repair, according to instructions by the supplier, defective material, and any charges that may arise as a result will be at the supplier's expense</t>
  </si>
  <si>
    <t>All Printed Fabric shipped must be packed in good quality cartons and wrapped with nylon and straps. Shipping charges will be paid by Supplier and then invoiced to Bokitta. No partial shipment is allowed unless authorized by Bokitta.</t>
  </si>
  <si>
    <t>Shipping Terms</t>
  </si>
  <si>
    <t>Shipping Cartons</t>
  </si>
  <si>
    <t>Quantities</t>
  </si>
  <si>
    <t>PO Terms</t>
  </si>
  <si>
    <t>All items of this PO must be delivered in full quantity before or on Delivery date above. Non compliance on the supplier's behalf with the delivery date above will result into  a penalty amount of .5% of the total invoice amount for every day delay from ship date above and for the first 20 days of delay. After the twentieth day, Bokitta can cancel the order, and demand immediate refund of the full amount of the advance payment and added to that penalty amount of 10% of the total invoice amount. 
Bokitta reserves the right to modify delivery periods and specifications.</t>
  </si>
  <si>
    <t>Partial Delivery</t>
  </si>
  <si>
    <t>Partial deliveries of items in this PO are allowed but each single item must be deilivered in full. Partial delivery of item quantity is not allowed.</t>
  </si>
  <si>
    <t>Forwarder</t>
  </si>
  <si>
    <t>Forwarder must be a know reliable shipper with excellent record of on-time delivery and pickup.</t>
  </si>
  <si>
    <t>Vogue Plain Crepe Chiffon</t>
  </si>
  <si>
    <t>Posh Plain Crepe Chiffon</t>
  </si>
  <si>
    <r>
      <t>Carr</t>
    </r>
    <r>
      <rPr>
        <sz val="11"/>
        <rFont val="Calibri"/>
        <family val="2"/>
      </rPr>
      <t>é</t>
    </r>
    <r>
      <rPr>
        <sz val="11"/>
        <rFont val="Calibri"/>
        <family val="2"/>
        <scheme val="minor"/>
      </rPr>
      <t xml:space="preserve"> Plain Crepe Chiffon</t>
    </r>
  </si>
  <si>
    <t>SRCSSMG</t>
  </si>
  <si>
    <t>Scarf Ring</t>
  </si>
  <si>
    <t>Styler Box: 2 Pair of Luxury Magnetic Pins</t>
  </si>
  <si>
    <t>STBPSMG</t>
  </si>
  <si>
    <t>Belted Blazer Small</t>
  </si>
  <si>
    <t>Belted Blazer Med</t>
  </si>
  <si>
    <t>Belted Blazer Large</t>
  </si>
  <si>
    <t>Belted Blazer X Large</t>
  </si>
  <si>
    <t>Belted Blazer XX Large</t>
  </si>
  <si>
    <t>C2S</t>
  </si>
  <si>
    <t>Double Breasted Blazer Small</t>
  </si>
  <si>
    <t>C2M</t>
  </si>
  <si>
    <t>Double Breasted Blazer Med</t>
  </si>
  <si>
    <t>C2L</t>
  </si>
  <si>
    <t>Double Breasted Blazer Large</t>
  </si>
  <si>
    <t>C2X</t>
  </si>
  <si>
    <t>Double Breasted Blazer X Large</t>
  </si>
  <si>
    <t>C22X</t>
  </si>
  <si>
    <t>Double Breasted Blazer XX Large</t>
  </si>
  <si>
    <t>Short Cardigan Small</t>
  </si>
  <si>
    <t>Short Cardigan Med</t>
  </si>
  <si>
    <t>Short Cardigan Large</t>
  </si>
  <si>
    <t>Short Cardigan X Large</t>
  </si>
  <si>
    <t>Short Cardigan XX Large</t>
  </si>
  <si>
    <t>Short Vest Small</t>
  </si>
  <si>
    <t>Short Vest Med</t>
  </si>
  <si>
    <t>Short Vest Large</t>
  </si>
  <si>
    <t>Short Vest X Large</t>
  </si>
  <si>
    <t>Short Vest XX Large</t>
  </si>
  <si>
    <t>Long Vest Small</t>
  </si>
  <si>
    <t>Long Vest Med</t>
  </si>
  <si>
    <t>Long Vest Large</t>
  </si>
  <si>
    <t>Long Vest X Large</t>
  </si>
  <si>
    <t>Long Vest XX Large</t>
  </si>
  <si>
    <t>Sleeveless Dress Small</t>
  </si>
  <si>
    <t>Sleeveless Dress Med</t>
  </si>
  <si>
    <t>Sleeveless Dress Large</t>
  </si>
  <si>
    <t>Sleeveless Dress X Large</t>
  </si>
  <si>
    <t>Sleeveless Dress XX Large</t>
  </si>
  <si>
    <t>Assymetric Shirt Small</t>
  </si>
  <si>
    <t>Assymetric Shirt Med</t>
  </si>
  <si>
    <t>Assymetric Shirt Large</t>
  </si>
  <si>
    <t>Assymetric Shirt X Large</t>
  </si>
  <si>
    <t>Assymetric Shirt XX Large</t>
  </si>
  <si>
    <t>Oversized Shirt Small</t>
  </si>
  <si>
    <t>Oversized Shirt Med</t>
  </si>
  <si>
    <t>Oversized Shirt Large</t>
  </si>
  <si>
    <t>Oversized Shirt X Large</t>
  </si>
  <si>
    <t>Oversized Shirt XX Large</t>
  </si>
  <si>
    <t>C9S</t>
  </si>
  <si>
    <t>Puffy Shirt Small</t>
  </si>
  <si>
    <t>C9M</t>
  </si>
  <si>
    <t>Puffy Shirt Med</t>
  </si>
  <si>
    <t>C9L</t>
  </si>
  <si>
    <t>Puffy Shirt Large</t>
  </si>
  <si>
    <t>C9X</t>
  </si>
  <si>
    <t>Puffy Shirt X Large</t>
  </si>
  <si>
    <t>C92X</t>
  </si>
  <si>
    <t>Puffy Shirt XX Large</t>
  </si>
  <si>
    <t>C10S</t>
  </si>
  <si>
    <t>Ruffled Top Small</t>
  </si>
  <si>
    <t>C10M</t>
  </si>
  <si>
    <t>Ruffled Top Med</t>
  </si>
  <si>
    <t>C10L</t>
  </si>
  <si>
    <t>Ruffled Top Large</t>
  </si>
  <si>
    <t>C10X</t>
  </si>
  <si>
    <t>Ruffled Top X Large</t>
  </si>
  <si>
    <t>C102</t>
  </si>
  <si>
    <t>Ruffled Top XX Large</t>
  </si>
  <si>
    <t>Double Layered Top Small</t>
  </si>
  <si>
    <t>Double Layered Top Med</t>
  </si>
  <si>
    <t>Double Layered Top Large</t>
  </si>
  <si>
    <t>Double Layered Top X Large</t>
  </si>
  <si>
    <t>Double Layered Top XX Large</t>
  </si>
  <si>
    <t>Oversized Top Small</t>
  </si>
  <si>
    <t>Oversized Top Med</t>
  </si>
  <si>
    <t>Oversized Top Large</t>
  </si>
  <si>
    <t>Oversized Top X Large</t>
  </si>
  <si>
    <t>Oversized Top XX Large</t>
  </si>
  <si>
    <t>Pencil Skirt Small</t>
  </si>
  <si>
    <t>Pencil Skirt Med</t>
  </si>
  <si>
    <t>Pencil Skirt Large</t>
  </si>
  <si>
    <t>Pencil Skirt X Large</t>
  </si>
  <si>
    <t>Pencil Skirt XX Large</t>
  </si>
  <si>
    <t>Wrapped Skirt Small</t>
  </si>
  <si>
    <t>Wrapped Skirt Med</t>
  </si>
  <si>
    <t>Wrapped Skirt Large</t>
  </si>
  <si>
    <t>Wrapped Skirt X Large</t>
  </si>
  <si>
    <t>Wrapped Skirt XX Large</t>
  </si>
  <si>
    <t>Basic Pants Small</t>
  </si>
  <si>
    <t>Basic Pants Med</t>
  </si>
  <si>
    <t>Basic Pants Large</t>
  </si>
  <si>
    <t>Basic Pants X Large</t>
  </si>
  <si>
    <t>Basic Pants XX Large</t>
  </si>
  <si>
    <t>Classic Pants Small</t>
  </si>
  <si>
    <t>Classic Pants Med</t>
  </si>
  <si>
    <t>Classic Pants Large</t>
  </si>
  <si>
    <t>Classic Pants X Large</t>
  </si>
  <si>
    <t>Classic Pants XX Large</t>
  </si>
  <si>
    <t>Overlapping Pants Small</t>
  </si>
  <si>
    <t>Overlapping Pants Med</t>
  </si>
  <si>
    <t>Overlapping Pants Large</t>
  </si>
  <si>
    <t>Overlapping Pants X Large</t>
  </si>
  <si>
    <t>Overlapping Pants XX Large</t>
  </si>
  <si>
    <t>VCNSSC7</t>
  </si>
  <si>
    <t>PLHSSC7</t>
  </si>
  <si>
    <t>CSHSSC7</t>
  </si>
  <si>
    <t>FS2SSCF</t>
  </si>
  <si>
    <t>FS2SSC7</t>
  </si>
  <si>
    <t>VCNSGNC9</t>
  </si>
  <si>
    <t>PLHSGNC9</t>
  </si>
  <si>
    <t>CSHSGNC9</t>
  </si>
  <si>
    <t>FS2SGNC9</t>
  </si>
  <si>
    <t>Vogue Plain Mosaic Butti Chiffon</t>
  </si>
  <si>
    <t>Posh Plain Mosaic Butti Chiffon</t>
  </si>
  <si>
    <t>Carré Plain Mosaic Butti Chiffon</t>
  </si>
  <si>
    <t>Free Style Plain  Mosaic Butti Chiffon with 2 in 1 Inner</t>
  </si>
  <si>
    <t>VCNSGNMB</t>
  </si>
  <si>
    <t>PLHSGNMB</t>
  </si>
  <si>
    <t>CSHSGNMB</t>
  </si>
  <si>
    <t>FS2SGNMB</t>
  </si>
  <si>
    <t>VOSSFNM5</t>
  </si>
  <si>
    <t>VOPSFNM5</t>
  </si>
  <si>
    <t>VOMSFNM5</t>
  </si>
  <si>
    <t>CHSSFNM5</t>
  </si>
  <si>
    <t>CHPSFNM5</t>
  </si>
  <si>
    <t>CHMSFNM5</t>
  </si>
  <si>
    <t>FSBSFNM5</t>
  </si>
  <si>
    <t>FSXSFNM5</t>
  </si>
  <si>
    <t>TISSFNM5</t>
  </si>
  <si>
    <t>VCNSFNM5</t>
  </si>
  <si>
    <t>PLHSFNM5</t>
  </si>
  <si>
    <t>CSHSFNM5</t>
  </si>
  <si>
    <t>Vogue Printed Mosaic Butti Chiffon</t>
  </si>
  <si>
    <t>Posh Printed Mosaic Butti Chiffon</t>
  </si>
  <si>
    <t>Carré Printed Mosaic Butti Chiffon</t>
  </si>
  <si>
    <t>FM1SFNM5</t>
  </si>
  <si>
    <t>FS2SFNM5</t>
  </si>
  <si>
    <t>Free Style Printed Mosaic Butti Chiffon With 2 in 1 Inner</t>
  </si>
  <si>
    <t>C1SSSTT</t>
  </si>
  <si>
    <t>C1MSSTT</t>
  </si>
  <si>
    <t>C1LSSTT</t>
  </si>
  <si>
    <t>C1XSSTT</t>
  </si>
  <si>
    <t>C12SSTT</t>
  </si>
  <si>
    <t>C3SSSTT</t>
  </si>
  <si>
    <t>C3MSSTT</t>
  </si>
  <si>
    <t>C3LSSTT</t>
  </si>
  <si>
    <t>C3XSSTT</t>
  </si>
  <si>
    <t>C32SSTT</t>
  </si>
  <si>
    <t>C4SSSTT</t>
  </si>
  <si>
    <t>C4MSSTT</t>
  </si>
  <si>
    <t>C4LSSTT</t>
  </si>
  <si>
    <t>C4XSSTT</t>
  </si>
  <si>
    <t>C42SSTT</t>
  </si>
  <si>
    <t>C5SSSTT</t>
  </si>
  <si>
    <t>C5MSSTT</t>
  </si>
  <si>
    <t>C5LSSTT</t>
  </si>
  <si>
    <t>C5XSSTT</t>
  </si>
  <si>
    <t>C52SSTT</t>
  </si>
  <si>
    <t>C6SSSTT</t>
  </si>
  <si>
    <t>C6MSSTT</t>
  </si>
  <si>
    <t>C6LSSTT</t>
  </si>
  <si>
    <t>C6XSSTT</t>
  </si>
  <si>
    <t>C62SSTT</t>
  </si>
  <si>
    <t>C7SSSTT</t>
  </si>
  <si>
    <t>C7MSSTT</t>
  </si>
  <si>
    <t>C7LSSTT</t>
  </si>
  <si>
    <t>C7XSSTT</t>
  </si>
  <si>
    <t>C72SSTT</t>
  </si>
  <si>
    <t>C8SSSTT</t>
  </si>
  <si>
    <t>C8MSSTT</t>
  </si>
  <si>
    <t>C8LSSTT</t>
  </si>
  <si>
    <t>C8XSSTT</t>
  </si>
  <si>
    <t>C82SSTT</t>
  </si>
  <si>
    <t>C11SSSTT</t>
  </si>
  <si>
    <t>C11MSSTT</t>
  </si>
  <si>
    <t>C11LSSTT</t>
  </si>
  <si>
    <t>C11XSSTT</t>
  </si>
  <si>
    <t>C112SSTT</t>
  </si>
  <si>
    <t>C12SSSTT</t>
  </si>
  <si>
    <t>C12MSSTT</t>
  </si>
  <si>
    <t>C12LSSTT</t>
  </si>
  <si>
    <t>C12XSSTT</t>
  </si>
  <si>
    <t>C122SSTT</t>
  </si>
  <si>
    <t>C13SSSTT</t>
  </si>
  <si>
    <t>C13MSSTT</t>
  </si>
  <si>
    <t>C13LSSTT</t>
  </si>
  <si>
    <t>C13XSSTT</t>
  </si>
  <si>
    <t>C132SSTT</t>
  </si>
  <si>
    <t>C14SSSTT</t>
  </si>
  <si>
    <t>C14MSSTT</t>
  </si>
  <si>
    <t>C14LSSTT</t>
  </si>
  <si>
    <t>C14XSSTT</t>
  </si>
  <si>
    <t>C142SSTT</t>
  </si>
  <si>
    <t>C15SSSTT</t>
  </si>
  <si>
    <t>C15MSSTT</t>
  </si>
  <si>
    <t>C15LSSTT</t>
  </si>
  <si>
    <t>C15XSSTT</t>
  </si>
  <si>
    <t>C152SSTT</t>
  </si>
  <si>
    <t>C16SSSTT</t>
  </si>
  <si>
    <t>C16MSSTT</t>
  </si>
  <si>
    <t>C16LSSTT</t>
  </si>
  <si>
    <t>C16XSSTT</t>
  </si>
  <si>
    <t>C162SSTT</t>
  </si>
  <si>
    <t>C17SSSTT</t>
  </si>
  <si>
    <t>C17MSSTT</t>
  </si>
  <si>
    <t>C17LSSTT</t>
  </si>
  <si>
    <t>C17XSSTT</t>
  </si>
  <si>
    <t>C172SSTT</t>
  </si>
  <si>
    <t>VOSSSG1</t>
  </si>
  <si>
    <t>VOMSSG1</t>
  </si>
  <si>
    <t>CHSSSG1</t>
  </si>
  <si>
    <t>CHMSSG1</t>
  </si>
  <si>
    <t>FSSSSG1</t>
  </si>
  <si>
    <t>FSBSSG1</t>
  </si>
  <si>
    <t>FSXSSG1</t>
  </si>
  <si>
    <t>Voila! Plain Georgette</t>
  </si>
  <si>
    <t>Chic Plain Georgette</t>
  </si>
  <si>
    <t>Chic Maxi Plain Georgette</t>
  </si>
  <si>
    <t>Free Style Plain Georgette with Binner</t>
  </si>
  <si>
    <t>Free Style Plain Georgette with Xinner</t>
  </si>
  <si>
    <t>Vogue Plain Georgette</t>
  </si>
  <si>
    <t>Posh Plain Georgette</t>
  </si>
  <si>
    <t>Carré Plain Georgette</t>
  </si>
  <si>
    <t>VCNSSG1</t>
  </si>
  <si>
    <t>PLHSSG1</t>
  </si>
  <si>
    <t>CSHSSG1</t>
  </si>
  <si>
    <t>FS2SSG1</t>
  </si>
  <si>
    <t>Free Style Plain Georgette with 2 in 1 Inner</t>
  </si>
  <si>
    <t>Vishal</t>
  </si>
  <si>
    <t>BH1SFNC7</t>
  </si>
  <si>
    <t>KM1SFNC7</t>
  </si>
  <si>
    <t>Kimono Plain Crepe Chiffon</t>
  </si>
  <si>
    <t>Bucket Hat Plain Crepe Chiffon</t>
  </si>
  <si>
    <t>KM1SFNM5</t>
  </si>
  <si>
    <t>BH1SFNM5</t>
  </si>
  <si>
    <t>Bucket Hat Printed Mosaic Butti Chiffon</t>
  </si>
  <si>
    <t>Kimono Printed Mosaic Butti Chiffon</t>
  </si>
  <si>
    <t>KM1SFNFF</t>
  </si>
  <si>
    <t>BH1SFNFF</t>
  </si>
  <si>
    <t>Kimono Printed Crepe Chiffon</t>
  </si>
  <si>
    <t>Bucket Hat Printed Crepe Chiffon</t>
  </si>
  <si>
    <t>VOSSFNC5</t>
  </si>
  <si>
    <t>VOPSFNC5</t>
  </si>
  <si>
    <t>VOMSFNC5</t>
  </si>
  <si>
    <t>CHSSFNC5</t>
  </si>
  <si>
    <t>CHPSFNC5</t>
  </si>
  <si>
    <t>CHMSFNC5</t>
  </si>
  <si>
    <t>FSBSFNC5</t>
  </si>
  <si>
    <t>FSXSFNC5</t>
  </si>
  <si>
    <t>TISSFNC5</t>
  </si>
  <si>
    <t>VCNSFNC5</t>
  </si>
  <si>
    <t>PLHSFNC5</t>
  </si>
  <si>
    <t>CSHSFNC5</t>
  </si>
  <si>
    <t>thanga.d@bokitta.net</t>
  </si>
  <si>
    <t>vishal.kumar@bokitta.net</t>
  </si>
  <si>
    <t>vishal.kumar@bokitta.net;Ashfaq.Ahmed@bokitta.net</t>
  </si>
  <si>
    <t>VOPSGNMB</t>
  </si>
  <si>
    <t>VOMSGNMB</t>
  </si>
  <si>
    <t>CHPSGNMB</t>
  </si>
  <si>
    <t>CHMSGNMB</t>
  </si>
  <si>
    <t>FSBSGNMB</t>
  </si>
  <si>
    <t>FSXSGNMB</t>
  </si>
  <si>
    <t>VOSSGNMB</t>
  </si>
  <si>
    <t>CHSSGNMB</t>
  </si>
  <si>
    <t>sleeveless dress S/M</t>
  </si>
  <si>
    <t>sleeveless dress L/XL</t>
  </si>
  <si>
    <t>sleeveless dress XL/XXL</t>
  </si>
  <si>
    <t>long sleeved dress S/M</t>
  </si>
  <si>
    <t>long sleeved dress L/XL</t>
  </si>
  <si>
    <t>long sleeved dress XL/XXL</t>
  </si>
  <si>
    <t>half sleeved tshirt S/M</t>
  </si>
  <si>
    <t>half sleeved tshirt L/XL</t>
  </si>
  <si>
    <t>half sleeved tshirt XL/XXL</t>
  </si>
  <si>
    <t>sleeveless body S/M</t>
  </si>
  <si>
    <t>sleeveless body L/XL</t>
  </si>
  <si>
    <t>sleeveless body XL/XXL</t>
  </si>
  <si>
    <t>long sleeved body S/M</t>
  </si>
  <si>
    <t>long sleeved body L/XL</t>
  </si>
  <si>
    <t>long sleeved body XL/XXL</t>
  </si>
  <si>
    <t>Palazo S/M</t>
  </si>
  <si>
    <t>Palazo L/XL</t>
  </si>
  <si>
    <t>Palazo XL/XXL</t>
  </si>
  <si>
    <t>Leggings S/M</t>
  </si>
  <si>
    <t>Leggings L/XL</t>
  </si>
  <si>
    <t>Leggings XL/XXL</t>
  </si>
  <si>
    <t>A-shaped skirt S/M</t>
  </si>
  <si>
    <t>A-shaped skirt L/XL</t>
  </si>
  <si>
    <t>A-shaped skirt XL/XXL</t>
  </si>
  <si>
    <t>pencil skirt S/M</t>
  </si>
  <si>
    <t>pencil skirt L/XL</t>
  </si>
  <si>
    <t>pencil skirt XL/XXL</t>
  </si>
  <si>
    <t>Collar</t>
  </si>
  <si>
    <t>Sleeves S/M</t>
  </si>
  <si>
    <t>Sleeves L/XL</t>
  </si>
  <si>
    <t>Sleeves XL/XXL</t>
  </si>
  <si>
    <t>Magic 2in1 inner</t>
  </si>
  <si>
    <t>Cap Neck</t>
  </si>
  <si>
    <t>Ninja</t>
  </si>
  <si>
    <t>Under Garments</t>
  </si>
  <si>
    <t>U1MSSJC</t>
  </si>
  <si>
    <t>U1LSSJC</t>
  </si>
  <si>
    <t>U1SSSJC</t>
  </si>
  <si>
    <t>U2SSSJC</t>
  </si>
  <si>
    <t>U2MSSJC</t>
  </si>
  <si>
    <t>U2LSSJC</t>
  </si>
  <si>
    <t>U3SSSJC</t>
  </si>
  <si>
    <t>U3MSSJC</t>
  </si>
  <si>
    <t>U3LSSJC</t>
  </si>
  <si>
    <t>U4SSSJC</t>
  </si>
  <si>
    <t>U4MSSJC</t>
  </si>
  <si>
    <t>U4LSSJC</t>
  </si>
  <si>
    <t>U5SSSJC</t>
  </si>
  <si>
    <t>U5MSSJC</t>
  </si>
  <si>
    <t>U5LSSJC</t>
  </si>
  <si>
    <t>U6SSSJC</t>
  </si>
  <si>
    <t>U6MSSJC</t>
  </si>
  <si>
    <t>U6LSSJC</t>
  </si>
  <si>
    <t>U7SSSJC</t>
  </si>
  <si>
    <t>U7MSSJC</t>
  </si>
  <si>
    <t>U7LSSJC</t>
  </si>
  <si>
    <t>U8SSSJC</t>
  </si>
  <si>
    <t>U8MSSJC</t>
  </si>
  <si>
    <t>U8LSSJC</t>
  </si>
  <si>
    <t>U9SSSJC</t>
  </si>
  <si>
    <t>U9MSSJC</t>
  </si>
  <si>
    <t>U9LSSJC</t>
  </si>
  <si>
    <t>U10SSSJC</t>
  </si>
  <si>
    <t>U11SSSJC</t>
  </si>
  <si>
    <t>U11MSSJC</t>
  </si>
  <si>
    <t>U11LSSJC</t>
  </si>
  <si>
    <t>U12SSSJC</t>
  </si>
  <si>
    <t>U13SSSJC</t>
  </si>
  <si>
    <t>U14SSSJC</t>
  </si>
  <si>
    <t>D1SSSC2</t>
  </si>
  <si>
    <t>sleeveless top Small - Crepe</t>
  </si>
  <si>
    <t>sleeveless top Medium - Crepe</t>
  </si>
  <si>
    <t>sleeveless top Large - Crepe</t>
  </si>
  <si>
    <t>sleeveless top X Large - Crepe</t>
  </si>
  <si>
    <t>sleeveless top XX Large - Crepe</t>
  </si>
  <si>
    <t>sleeveless Shirt Small - Crepe</t>
  </si>
  <si>
    <t>sleeveless Shirt Medium - Crepe</t>
  </si>
  <si>
    <t>sleeveless Shirt Large - Crepe</t>
  </si>
  <si>
    <t>sleeveless Shirt X Large - Crepe</t>
  </si>
  <si>
    <t>sleeveless Shirt XX Large - Crepe</t>
  </si>
  <si>
    <t>shirt collar Small - Crepe</t>
  </si>
  <si>
    <t>shirt collar Medium - Crepe</t>
  </si>
  <si>
    <t>shirt collar Large - Crepe</t>
  </si>
  <si>
    <t>shirt collar X Large - Crepe</t>
  </si>
  <si>
    <t>shirt collar XX Large - Crepe</t>
  </si>
  <si>
    <t>shirt collar with ruffle  Small - Crepe</t>
  </si>
  <si>
    <t>shirt collar with ruffle Medium - Crepe</t>
  </si>
  <si>
    <t>shirt collar with ruffle Large - Crepe</t>
  </si>
  <si>
    <t>shirt collar with ruffle X Large - Crepe</t>
  </si>
  <si>
    <t>shirt collar with ruffle XX Large - Crepe</t>
  </si>
  <si>
    <t>shirt extension Small - Crepe</t>
  </si>
  <si>
    <t>shirt extension Medium - Crepe</t>
  </si>
  <si>
    <t>shirt extension Large - Crepe</t>
  </si>
  <si>
    <t>shirt extension X Large - Crepe</t>
  </si>
  <si>
    <t>shirt extension XX Large - Crepe</t>
  </si>
  <si>
    <t>oversized shirt (pearl cuff) Small - Crepe</t>
  </si>
  <si>
    <t>oversized shirt (pearl cuff) Medium - Crepe</t>
  </si>
  <si>
    <t>oversized shirt (pearl cuff) Large - Crepe</t>
  </si>
  <si>
    <t>oversized shirt (pearl cuff) X Large - Crepe</t>
  </si>
  <si>
    <t>oversized shirt (pearl cuff) XX Large - Crepe</t>
  </si>
  <si>
    <t>D1MSSC2</t>
  </si>
  <si>
    <t>D1LSSC2</t>
  </si>
  <si>
    <t>D1XSSC2</t>
  </si>
  <si>
    <t>D12SSC2</t>
  </si>
  <si>
    <t>D2SSSC2</t>
  </si>
  <si>
    <t>D2MSSC2</t>
  </si>
  <si>
    <t>D2LSSC2</t>
  </si>
  <si>
    <t>D2XSSC2</t>
  </si>
  <si>
    <t>D22SSC2</t>
  </si>
  <si>
    <t>D3SSSC2</t>
  </si>
  <si>
    <t>D3MSSC2</t>
  </si>
  <si>
    <t>D3LSSC2</t>
  </si>
  <si>
    <t>D3XSSC2</t>
  </si>
  <si>
    <t>D32SSC2</t>
  </si>
  <si>
    <t>D4SSSC2</t>
  </si>
  <si>
    <t>D4MSSC2</t>
  </si>
  <si>
    <t>D4LSSC2</t>
  </si>
  <si>
    <t>D4XSSC2</t>
  </si>
  <si>
    <t>D42SSC2</t>
  </si>
  <si>
    <t>D5SSSC2</t>
  </si>
  <si>
    <t>D5MSSC2</t>
  </si>
  <si>
    <t>D5LSSC2</t>
  </si>
  <si>
    <t>D5XSSC2</t>
  </si>
  <si>
    <t>D52SSC2</t>
  </si>
  <si>
    <t>D6SSSC2</t>
  </si>
  <si>
    <t>D6MSSC2</t>
  </si>
  <si>
    <t>D6LSSC2</t>
  </si>
  <si>
    <t>D6XSSC2</t>
  </si>
  <si>
    <t>D62SSC2</t>
  </si>
  <si>
    <t>SRMSFNC5</t>
  </si>
  <si>
    <t>SSMSFC5</t>
  </si>
  <si>
    <t>FM1SFNC5</t>
  </si>
  <si>
    <t>Face Mask Polo with Premium Printed Crepe Chiffon</t>
  </si>
  <si>
    <t>Voila!Girls Printed Crinkled Chiffon</t>
  </si>
  <si>
    <t>Voila! Printed Crinkled Chiffon</t>
  </si>
  <si>
    <t>Voila!Maxi Printed Crinkled Chiffon</t>
  </si>
  <si>
    <t>Chic! Printed Crinkled Chiffon</t>
  </si>
  <si>
    <t>Chic!Maxi Printed Crinkled Chiffon</t>
  </si>
  <si>
    <t>Voila! Mini Printed Crinkled Chiffon</t>
  </si>
  <si>
    <t>Chic Printed Crinkled Chiffon</t>
  </si>
  <si>
    <t>Chic Mini Printed Crinkled Chiffon</t>
  </si>
  <si>
    <t>Chic Maxi Printed Crinkled Chiffon</t>
  </si>
  <si>
    <t>Free Style Printed Crinkled Chiffon - No Inner</t>
  </si>
  <si>
    <t>Free Style Printed Crinkled Chiffon with Binner</t>
  </si>
  <si>
    <t>Free Style Printed Crinkled Chiffon with Xinner</t>
  </si>
  <si>
    <t>Bokitta Cap Shawl Printed Crinkled Chiffon</t>
  </si>
  <si>
    <t>Cross Inner Printed Crinkled Chiffon</t>
  </si>
  <si>
    <t>Bokitta Inner Printed Crinkled Chiffon</t>
  </si>
  <si>
    <t>Voila! Printed With Pompoms Crinkled Chiffon</t>
  </si>
  <si>
    <t>Voila! Mini Printed With Pompoms Crinkled Chiffon</t>
  </si>
  <si>
    <t>Voila!Maxi Printed With Pompoms Crinkled Chiffon</t>
  </si>
  <si>
    <t>Chic Printed With Pompoms Crinkled Chiffon</t>
  </si>
  <si>
    <t>Chic Mini Printed With Pompoms Crinkled Chiffon</t>
  </si>
  <si>
    <t>Chic Maxi Printed With Pompoms Crinkled Chiffon</t>
  </si>
  <si>
    <t>Free Style Printed Crinkled Chiffon With Bokitta Inner</t>
  </si>
  <si>
    <t>Free Style Printed Crinkled Chiffon With Cross Inner</t>
  </si>
  <si>
    <t>Free Style Printed Crinkled Chiffon With B Inner</t>
  </si>
  <si>
    <t>Free Style Printed Crinkled Chiffon With Xinner Inner</t>
  </si>
  <si>
    <t>Vogue Printed Crinkled Chiffon</t>
  </si>
  <si>
    <t>Posh Printed Crinkled Chiffon</t>
  </si>
  <si>
    <t>Carré Printed Crinkled Chiffon</t>
  </si>
  <si>
    <t>Niqab Printed Crinkled Chiffon</t>
  </si>
  <si>
    <t>Classic Shawl Square 130x130 Printed Crinkled Chiffon</t>
  </si>
  <si>
    <t>Voila! Premium Printed Crinkled Chiffon</t>
  </si>
  <si>
    <t>Voila!Maxi Premium Printed Crinkled Chiffon</t>
  </si>
  <si>
    <t>Chic Premium Printed Crinkled Chiffon</t>
  </si>
  <si>
    <t>Chic Maxi Premium Printed Crinkled Chiffon</t>
  </si>
  <si>
    <t>Free Style Premium Printed Crinkled Chiffon With B Inner</t>
  </si>
  <si>
    <t>Free Style Premium Printed Crinkled Chiffon With Xinner Inner</t>
  </si>
  <si>
    <t>Vogue Premium Printed Crinkled Chiffon</t>
  </si>
  <si>
    <t>Posh Premium Printed Crinkled Chiffon</t>
  </si>
  <si>
    <t>Carré Premium Printed Crinkled Chiffon</t>
  </si>
  <si>
    <t>Kimono Printed Crinkled Chiffon</t>
  </si>
  <si>
    <t>Bucket Hat Printed Crinkled Chiffon</t>
  </si>
  <si>
    <t>VOSPFC5</t>
  </si>
  <si>
    <t>VOMPFC5</t>
  </si>
  <si>
    <t>CHSPFC5</t>
  </si>
  <si>
    <t>CHMPFC5</t>
  </si>
  <si>
    <t>FSBPFC5</t>
  </si>
  <si>
    <t>FSXPFC5</t>
  </si>
  <si>
    <t>PLHPFC5</t>
  </si>
  <si>
    <t>CSHPFC5</t>
  </si>
  <si>
    <t>FM1PFC5</t>
  </si>
  <si>
    <t>Free Style Printed Crinkled Chiffon With X Inner</t>
  </si>
  <si>
    <t>SRMSFNFF</t>
  </si>
  <si>
    <t>SSMSFNFF</t>
  </si>
  <si>
    <t>Face Mask Printed Crinkled Chiffon</t>
  </si>
  <si>
    <t>FM1PFNBP</t>
  </si>
  <si>
    <t>VOMPFNBP</t>
  </si>
  <si>
    <t>CHSPFNBP</t>
  </si>
  <si>
    <t>CHMPFNBP</t>
  </si>
  <si>
    <t>FSBPFNBP</t>
  </si>
  <si>
    <t>FSXPFNBP</t>
  </si>
  <si>
    <t>PLHPFNBP</t>
  </si>
  <si>
    <t>CSHPFNBP</t>
  </si>
  <si>
    <t>VOSPFNBP</t>
  </si>
  <si>
    <t>Voila!Maxi Premium Printed Brasso</t>
  </si>
  <si>
    <t>Chic Premium Printed Brasso</t>
  </si>
  <si>
    <t>Chic Maxi Premium Printed Brasso</t>
  </si>
  <si>
    <t>Free Style Premium Printed Brasso With B Inner</t>
  </si>
  <si>
    <t>Free Style Premium Printed Brasso With Xinner Inner</t>
  </si>
  <si>
    <t>Vogue Premium Printed Brasso</t>
  </si>
  <si>
    <t>Posh Premium Printed Brasso</t>
  </si>
  <si>
    <t>Carré Premium Printed Brasso</t>
  </si>
  <si>
    <t>Voila! Premium Printed Brasso</t>
  </si>
  <si>
    <t>Face Mask Polo with Premium Printed Brasso</t>
  </si>
  <si>
    <t>VOSPGNBP</t>
  </si>
  <si>
    <t>VOMPGNBP</t>
  </si>
  <si>
    <t>CHSPGNBP</t>
  </si>
  <si>
    <t>CHMPGNBP</t>
  </si>
  <si>
    <t>FSBPGNBP</t>
  </si>
  <si>
    <t>FSXPGNBP</t>
  </si>
  <si>
    <t>PLHPGNBP</t>
  </si>
  <si>
    <t>CSHPGNBP</t>
  </si>
  <si>
    <t>SRMSGNFF</t>
  </si>
  <si>
    <t>SSMSGNFF</t>
  </si>
  <si>
    <t>FM1PGNBP</t>
  </si>
  <si>
    <t>Voila! Premium Plain Brasso</t>
  </si>
  <si>
    <t>Voila!Maxi Premium Plain Brasso</t>
  </si>
  <si>
    <t>Chic Premium Plain Brasso</t>
  </si>
  <si>
    <t>Chic Maxi Premium Plain Brasso</t>
  </si>
  <si>
    <t>Free Style Premium Plain Brasso With B Inner</t>
  </si>
  <si>
    <t>Free Style Premium Plain Brasso With Xinner Inner</t>
  </si>
  <si>
    <t>Vogue Premium Plain Brasso</t>
  </si>
  <si>
    <t>Posh Premium Plain Brasso</t>
  </si>
  <si>
    <t>Carré Premium Plain Brasso</t>
  </si>
  <si>
    <t>Classic Shawl Square 130x130 Plain Crinkled Chiffon</t>
  </si>
  <si>
    <t>Face Mask Polo with Premium Plain Brasso</t>
  </si>
  <si>
    <t>VCNPFC5</t>
  </si>
  <si>
    <t>VOSPGBP</t>
  </si>
  <si>
    <t>VOMPGBP</t>
  </si>
  <si>
    <t>CHSPGBP</t>
  </si>
  <si>
    <t>CHMPGBP</t>
  </si>
  <si>
    <t>FSBPGBP</t>
  </si>
  <si>
    <t>FSXPGBP</t>
  </si>
  <si>
    <t>PLHPGBP</t>
  </si>
  <si>
    <t>CSHPGBP</t>
  </si>
  <si>
    <t>FM1PGBP</t>
  </si>
  <si>
    <t>VCNPGBP</t>
  </si>
  <si>
    <t>VCNPGNBP</t>
  </si>
  <si>
    <t>VOSPFBP</t>
  </si>
  <si>
    <t>VOMPFBP</t>
  </si>
  <si>
    <t>CHSPFBP</t>
  </si>
  <si>
    <t>CHMPFBP</t>
  </si>
  <si>
    <t>FSBPFBP</t>
  </si>
  <si>
    <t>FSXPFBP</t>
  </si>
  <si>
    <t>PLHPFBP</t>
  </si>
  <si>
    <t>CSHPFBP</t>
  </si>
  <si>
    <t>FM1PFBP</t>
  </si>
  <si>
    <t>VCNPFBP</t>
  </si>
  <si>
    <t>VCNPFNBP</t>
  </si>
  <si>
    <t>CreateClientInvoicePL Complete</t>
  </si>
  <si>
    <t>SRMSSG1</t>
  </si>
  <si>
    <t>SSMSSG1</t>
  </si>
  <si>
    <t>FM1SSG1</t>
  </si>
  <si>
    <t>Jolie Plain Georgette and 2 in 1 inner</t>
  </si>
  <si>
    <t>Classic Shawl Square 130x130 Plain Georgette</t>
  </si>
  <si>
    <t>Face Mask Printed Georgette</t>
  </si>
  <si>
    <t>Bucket Hat Printed Georgette</t>
  </si>
  <si>
    <t>FSBSSFF</t>
  </si>
  <si>
    <t>FSXSSFF</t>
  </si>
  <si>
    <t>VCNSSFF</t>
  </si>
  <si>
    <t>PLHSSFF</t>
  </si>
  <si>
    <t>CSHSSFF</t>
  </si>
  <si>
    <t>SRMSSFF</t>
  </si>
  <si>
    <t>SSMSSFF</t>
  </si>
  <si>
    <t>FM1SSFF</t>
  </si>
  <si>
    <t>JOSSSFF</t>
  </si>
  <si>
    <t>FSSSSFF</t>
  </si>
  <si>
    <t>FS2SSFF</t>
  </si>
  <si>
    <t>Voila!Maxi Plain Crinkled Chiffon</t>
  </si>
  <si>
    <t>Chic Plain Crinkled Chiffon</t>
  </si>
  <si>
    <t>Chic Maxi Plain Crinkled Chiffon</t>
  </si>
  <si>
    <t>Free Style Plain Crinkled Chiffon with Binner</t>
  </si>
  <si>
    <t>Free Style Plain Crinkled Chiffon with Xinner</t>
  </si>
  <si>
    <t>Vogue Plain Crinkled Chiffon</t>
  </si>
  <si>
    <t>Posh Plain Crinkled Chiffon</t>
  </si>
  <si>
    <t>Carré Plain Crinkled Chiffon</t>
  </si>
  <si>
    <t>Jolie Plain Crinkled Chiffon and 2 in 1 inner</t>
  </si>
  <si>
    <t>Free Style Plain Crinkled Chiffon with 2 in 1 Inner</t>
  </si>
  <si>
    <t>Voila! Plain Crinkled Chiffon</t>
  </si>
  <si>
    <t>oVOSSSFF</t>
  </si>
  <si>
    <t>oVOMSSFF</t>
  </si>
  <si>
    <t>oCHSSSFF</t>
  </si>
  <si>
    <t>oCHMSSFF</t>
  </si>
  <si>
    <t>SRISSFF</t>
  </si>
  <si>
    <t>SSISSFF</t>
  </si>
  <si>
    <t>VOSSFUC5</t>
  </si>
  <si>
    <t>VOMSFUC5</t>
  </si>
  <si>
    <t>CHSSFUC5</t>
  </si>
  <si>
    <t>CHMSFUC5</t>
  </si>
  <si>
    <t>FSBSFUC5</t>
  </si>
  <si>
    <t>FSXSFUC5</t>
  </si>
  <si>
    <t>VCNSFUC5</t>
  </si>
  <si>
    <t>PLHSFUC5</t>
  </si>
  <si>
    <t>CSHSFUC5</t>
  </si>
  <si>
    <t>SRMSFUC5</t>
  </si>
  <si>
    <t>FM1SFUC5</t>
  </si>
  <si>
    <t>Voila! Printed Crinkled Chiffon Plus</t>
  </si>
  <si>
    <t>Voila!Maxi Printed Crinkled Chiffon Plus</t>
  </si>
  <si>
    <t>Chic Printed Crinkled Chiffon Plus</t>
  </si>
  <si>
    <t>Chic Maxi Printed Crinkled Chiffon Plus</t>
  </si>
  <si>
    <t>Free Style Printed Crinkled Chiffon Plus With B Inner</t>
  </si>
  <si>
    <t>Free Style Printed Crinkled Chiffon Plus With Xinner Inner</t>
  </si>
  <si>
    <t>Vogue Printed Crinkled Chiffon Plus</t>
  </si>
  <si>
    <t>Posh Printed Crinkled Chiffon Plus</t>
  </si>
  <si>
    <t>Carré Printed Crinkled Chiffon Plus</t>
  </si>
  <si>
    <t>Classic Shawl Square 130x130 Printed Crinkled Chiffon Plus</t>
  </si>
  <si>
    <t>SSMSFUC5</t>
  </si>
  <si>
    <t>BH1SFUC5</t>
  </si>
  <si>
    <t>Voila! Printed Crinkled Chiffon Plus With Lurex</t>
  </si>
  <si>
    <t>Voila!Maxi Printed Crinkled Chiffon Plus With Lurex</t>
  </si>
  <si>
    <t>Chic Printed Crinkled Chiffon Plus With Lurex</t>
  </si>
  <si>
    <t>Chic Maxi Printed Crinkled Chiffon Plus With Lurex</t>
  </si>
  <si>
    <t>Free Style Printed Crinkled Chiffon Plus With Lurex With B Inner</t>
  </si>
  <si>
    <t>Free Style Printed Crinkled Chiffon Plus With Lurex With Xinner Inner</t>
  </si>
  <si>
    <t>Vogue Printed Crinkled Chiffon Plus With Lurex</t>
  </si>
  <si>
    <t>Posh Printed Crinkled Chiffon Plus With Lurex</t>
  </si>
  <si>
    <t>Carré Printed Crinkled Chiffon Plus With Lurex</t>
  </si>
  <si>
    <t>Classic Shawl Square 130x130 Printed Crinkled Chiffon Plus With Lurex</t>
  </si>
  <si>
    <t>Face Mask Polo  Printed Crepe Chiffon Plus With Lurex</t>
  </si>
  <si>
    <t>Bucket Hat  Printed Crepe Chiffon Plus With Lurex</t>
  </si>
  <si>
    <t>VOSSFUC6</t>
  </si>
  <si>
    <t>VOMSFUC6</t>
  </si>
  <si>
    <t>CHSSFUC6</t>
  </si>
  <si>
    <t>CHMSFUC6</t>
  </si>
  <si>
    <t>FSBSFUC6</t>
  </si>
  <si>
    <t>FSXSFUC6</t>
  </si>
  <si>
    <t>VCNSFUC6</t>
  </si>
  <si>
    <t>PLHSFUC6</t>
  </si>
  <si>
    <t>CSHSFUC6</t>
  </si>
  <si>
    <t>SRMSFUC6</t>
  </si>
  <si>
    <t>SSMSFUC6</t>
  </si>
  <si>
    <t>FM1SFUC6</t>
  </si>
  <si>
    <t>BH1SFUC6</t>
  </si>
  <si>
    <t>SRISFUC6</t>
  </si>
  <si>
    <t>SSISFUC6</t>
  </si>
  <si>
    <t>SRISFUC5</t>
  </si>
  <si>
    <t>SSISFUC5</t>
  </si>
  <si>
    <t>BH1SFNC5</t>
  </si>
  <si>
    <t>SRISFNC5</t>
  </si>
  <si>
    <t>SSISFNC5</t>
  </si>
  <si>
    <t>2in1 Jersey Cotton Inner</t>
  </si>
  <si>
    <t>2i1SGNJC</t>
  </si>
  <si>
    <t>VCNSFMFF</t>
  </si>
  <si>
    <t>PLHSFMFF</t>
  </si>
  <si>
    <t>CSHSFMFF</t>
  </si>
  <si>
    <t>NQ1SFMFF</t>
  </si>
  <si>
    <t>BH1SFSFF</t>
  </si>
  <si>
    <t>BH1SSG1</t>
  </si>
  <si>
    <t>Bucket Hat  Printed Crinkled Chiffon Plus</t>
  </si>
  <si>
    <t>SRMSGNMB</t>
  </si>
  <si>
    <t>VMPSFUC5</t>
  </si>
  <si>
    <t>Voila!Maxi Plus Printed Crinkled Chiffon Plus</t>
  </si>
  <si>
    <t>VMPPGNBP</t>
  </si>
  <si>
    <t>Voila!Maxi Plus Premium Plain Brasso</t>
  </si>
  <si>
    <t>brunei-forwarder@bokitta.com;bokitta@bokitta.com;women.connection2013@gmail.com;dksulfiah911@gmail.com</t>
  </si>
  <si>
    <t>VOSSGYFF</t>
  </si>
  <si>
    <t>VOMSGYFF</t>
  </si>
  <si>
    <t>CHSSGYFF</t>
  </si>
  <si>
    <t>CHMSGYFF</t>
  </si>
  <si>
    <t>VCNSGYFF</t>
  </si>
  <si>
    <t>PLHSGYFF</t>
  </si>
  <si>
    <t>CSHSGYFF</t>
  </si>
  <si>
    <t>SRISGYFF</t>
  </si>
  <si>
    <t>SSISGYFF</t>
  </si>
  <si>
    <t>FS2SGYFF</t>
  </si>
  <si>
    <t>Voila! Plain Crinkled Chiffon With Crystals</t>
  </si>
  <si>
    <t>Voila!Maxi Plain Crinkled Chiffon With Crystals</t>
  </si>
  <si>
    <t>Chic Plain Crinkled Chiffon With Crystals</t>
  </si>
  <si>
    <t>Chic Maxi Plain Crinkled Chiffon With Crystals</t>
  </si>
  <si>
    <t>Vogue Plain Crinkled Chiffon With Crystals</t>
  </si>
  <si>
    <t>Posh Plain Crinkled Chiffon With Crystals</t>
  </si>
  <si>
    <t>Carré Plain Crinkled Chiffon With Crystals</t>
  </si>
  <si>
    <t>Free Style with 2 in 1 Inner Plain Crinkled Chiffon With Crystals</t>
  </si>
  <si>
    <t>Face Mask Polo  Printed Crinkled Chiffon Plus</t>
  </si>
  <si>
    <t>Bucket Hat  Printed Crinkled Chiffon</t>
  </si>
  <si>
    <t>Suppliers\bokittapakistan\production</t>
  </si>
  <si>
    <t>bokittapakistan</t>
  </si>
  <si>
    <t>pk</t>
  </si>
  <si>
    <t>Hassan</t>
  </si>
  <si>
    <t>hassan.ashraf@bokitta.net</t>
  </si>
  <si>
    <t>admin@bokitta.com</t>
  </si>
  <si>
    <t>admin</t>
  </si>
  <si>
    <t>pk.po@bokitta.com</t>
  </si>
  <si>
    <t>BokittaPakistan</t>
  </si>
  <si>
    <t>Bokitta SMC PVT LTD</t>
  </si>
  <si>
    <t>11 Ghazi park</t>
  </si>
  <si>
    <t>Peco road, Kot Lakhpat</t>
  </si>
  <si>
    <t>Lahore</t>
  </si>
  <si>
    <t>Punjab</t>
  </si>
  <si>
    <t>Pakistan</t>
  </si>
  <si>
    <t>Hassan Ashraf</t>
  </si>
  <si>
    <t>+92-3218452293</t>
  </si>
  <si>
    <t>Suppliers\bokittapakistan\orders</t>
  </si>
  <si>
    <t>Suppliers\bokittapakistan\accounts</t>
  </si>
  <si>
    <t>bp</t>
  </si>
  <si>
    <t>Bokitta Pakistan PVT LTD</t>
  </si>
  <si>
    <t>Resellers\pakistan</t>
  </si>
  <si>
    <t>bokittasgp@gmail.com</t>
  </si>
  <si>
    <t xml:space="preserve">ain_kamalia82@yahoo.com;unoboutiquecafe@gmail.com </t>
  </si>
  <si>
    <t xml:space="preserve">filzahadilamohdlamin@yahoo.com;filzahadil4@gmail.com </t>
  </si>
  <si>
    <t>SRIPGNBP</t>
  </si>
  <si>
    <t>Classic Shawl Square 130x130 Premium Plain Brasso</t>
  </si>
  <si>
    <t>R-02-32, Emporis Persiaran Surian</t>
  </si>
  <si>
    <t xml:space="preserve"> Kota Damansara</t>
  </si>
  <si>
    <t>SRISFNM5</t>
  </si>
  <si>
    <t>SSISFNM5</t>
  </si>
  <si>
    <t>Classic Shawl Square 130x130  Printed Mosaic Butti Chiffon</t>
  </si>
  <si>
    <t>BUK</t>
  </si>
  <si>
    <t>BokittaUK</t>
  </si>
  <si>
    <t>Bokitta UK</t>
  </si>
  <si>
    <t>232-236 Green Street</t>
  </si>
  <si>
    <t>London</t>
  </si>
  <si>
    <t>E7 8LE</t>
  </si>
  <si>
    <t>England</t>
  </si>
  <si>
    <t>Aasiyah Santiago</t>
  </si>
  <si>
    <t>+447508501612</t>
  </si>
  <si>
    <t>Aasiyah74@gmail.com</t>
  </si>
  <si>
    <t>Resellers\UK</t>
  </si>
  <si>
    <t>uk</t>
  </si>
  <si>
    <t>gbp</t>
  </si>
  <si>
    <t>FRP GBP</t>
  </si>
  <si>
    <t>SLHSFUC5</t>
  </si>
  <si>
    <t>Vogue 2.0 Printed Crinkled Chiffon Plus</t>
  </si>
  <si>
    <t>TISSFUC5</t>
  </si>
  <si>
    <t>Cap Shawl 2.0 Printed Crinkled Chiffon Plus</t>
  </si>
  <si>
    <t>SLHPGNBP</t>
  </si>
  <si>
    <t>Vogue 2.0 Premium Plain Brasso</t>
  </si>
  <si>
    <t>TISPGNBP</t>
  </si>
  <si>
    <t>Capshawl 2.0 Premium Plain Brasso</t>
  </si>
  <si>
    <t>U15SSJC</t>
  </si>
  <si>
    <t>U16SSJC</t>
  </si>
  <si>
    <t>U17SSJC</t>
  </si>
  <si>
    <t>U18SSJC</t>
  </si>
  <si>
    <t>U19SSJC</t>
  </si>
  <si>
    <t>U20SSJC</t>
  </si>
  <si>
    <t>Amira Hijab</t>
  </si>
  <si>
    <t>Snap Hijab</t>
  </si>
  <si>
    <t>Basic Inner</t>
  </si>
  <si>
    <t>Cap Inner</t>
  </si>
  <si>
    <t>Magic Inner</t>
  </si>
  <si>
    <t>Lining Hijab</t>
  </si>
  <si>
    <t>Classic Shawl Rectangle 185x60 Printed Crinkled Chiffon Plus With Lurex With 2in1 Inner</t>
  </si>
  <si>
    <t>Classic Shawl Rectangle 185x60 Printed Crinkled Chiffon</t>
  </si>
  <si>
    <t>Classic Shawl Rectangle 185x60  Printed Mosaic Butti Chiffon</t>
  </si>
  <si>
    <t>Classic Shawl Rectangle 185x60 Plain Crinkled Chiffon</t>
  </si>
  <si>
    <t>Classic Shawl Rectangle 185x60 Plain Crinkled Chiffon with 2 in 1 Inner</t>
  </si>
  <si>
    <t>Classic Shawl Rectangle 185x60 With 2In1 Inner Plain Crinkled Chiffon With Crystals</t>
  </si>
  <si>
    <t>Classic Shawl Rectangle 185x60 Plain Georgette</t>
  </si>
  <si>
    <t>Classic Shawl Rectangle 185x60 Plain Mosaic Butti Chiffon</t>
  </si>
  <si>
    <t>Classic Shawl Rectangle 185x60 Premium Plain Brasso</t>
  </si>
  <si>
    <t>Classic Shawl Rectangle 185x60 Premium Plain Brasso With 2in1 Inner</t>
  </si>
  <si>
    <t>Classic Shawl Rectangle 185x60 Printed Crinkled Chiffon Plus With 2in1 Inner</t>
  </si>
  <si>
    <t>Classic Shawl Rectangle 185x60 Printed Crinkled Chiffon Plus</t>
  </si>
  <si>
    <t>Classic Shawl Rectangle 185x60 Printed Crinkled Chiffon Plus With Lurex</t>
  </si>
  <si>
    <t>SLHSSFF</t>
  </si>
  <si>
    <t>TISSSFF</t>
  </si>
  <si>
    <t>Vogue 2.0 Plain Crinkled Chiffon</t>
  </si>
  <si>
    <t>Capshawl 2.0 Plain Crinkled Chiffon</t>
  </si>
  <si>
    <t>Sports</t>
  </si>
  <si>
    <t>GYSSGNKW</t>
  </si>
  <si>
    <t>GYSSGNJW</t>
  </si>
  <si>
    <t>GYSSGNK1</t>
  </si>
  <si>
    <t>GYLSGNKW</t>
  </si>
  <si>
    <t>GYLSGNJW</t>
  </si>
  <si>
    <t>GYLSGNK1</t>
  </si>
  <si>
    <t>CRSSGNKW</t>
  </si>
  <si>
    <t>CRSSGNJW</t>
  </si>
  <si>
    <t>CRSSGNK1</t>
  </si>
  <si>
    <t>CRLSGNKW</t>
  </si>
  <si>
    <t>CRLSGNJW</t>
  </si>
  <si>
    <t>CRLSGNK1</t>
  </si>
  <si>
    <t>FPSSGNKW</t>
  </si>
  <si>
    <t>FPSSGNJW</t>
  </si>
  <si>
    <t>FPLSGNKW</t>
  </si>
  <si>
    <t>FPLSGNJW</t>
  </si>
  <si>
    <t>CSSSGNKW</t>
  </si>
  <si>
    <t>CSSSGNJW</t>
  </si>
  <si>
    <t>SCTSGNKW</t>
  </si>
  <si>
    <t>SCTSGNJW</t>
  </si>
  <si>
    <t>SCTSGNK1</t>
  </si>
  <si>
    <t>SCPSGNKW</t>
  </si>
  <si>
    <t>SCPSGNJW</t>
  </si>
  <si>
    <t>HDSGNKW</t>
  </si>
  <si>
    <t>Gym Hijab Small Plain Dual Functional Mesh</t>
  </si>
  <si>
    <t>Gym Hijab Small Plain Heather Functional Mesh</t>
  </si>
  <si>
    <t>Gym Hijab Small Plain Functional Mesh</t>
  </si>
  <si>
    <t>Gym Hijab Large Plain Dual Functional Mesh</t>
  </si>
  <si>
    <t>Gym Hijab Large Plain Heather Functional Mesh</t>
  </si>
  <si>
    <t>Gym Hijab Large Plain Functional Mesh</t>
  </si>
  <si>
    <t>Cardio Hijab Small Plain Dual Functional Mesh</t>
  </si>
  <si>
    <t>Cardio Hijab Small Plain Heather Functional Mesh</t>
  </si>
  <si>
    <t>Cardio Hijab Small Plain Functional Mesh</t>
  </si>
  <si>
    <t>Cardio Hijab Large Plain Dual Functional Mesh</t>
  </si>
  <si>
    <t>Cardio Hijab Large Plain Heather Functional Mesh</t>
  </si>
  <si>
    <t>Cardio Hijab Large Plain Functional Mesh</t>
  </si>
  <si>
    <t>Freestyle Sports Hijab Large Plain Dual Functional Mesh</t>
  </si>
  <si>
    <t>Freestyle Sports Hijab Small Plain Dual Functional Mesh</t>
  </si>
  <si>
    <t>Freestyle Sports Hijab Small Plain Heather Functional Mesh</t>
  </si>
  <si>
    <t>Freestyle Sports Hijab Large Plain Heather Functional Mesh</t>
  </si>
  <si>
    <t>Sports Cap Plain Heather Functional Mesh</t>
  </si>
  <si>
    <t>Sports Cap Plain Dual Functional Mesh</t>
  </si>
  <si>
    <t>Sports Cropped Top Plain Heather Functional Mesh</t>
  </si>
  <si>
    <t>Sports Cropped Top Plain Functional Mesh</t>
  </si>
  <si>
    <t>Sports Cropped Top Plain Dual Functional Mesh</t>
  </si>
  <si>
    <t>Capshawl Sports Hijab Plain Dual Functional Mesh</t>
  </si>
  <si>
    <t>Capshawl Sports Hijab Plain Heather Functional Mesh</t>
  </si>
  <si>
    <t>Headband Plain Dual Functional Mesh</t>
  </si>
  <si>
    <t>SLHSFNC5</t>
  </si>
  <si>
    <t>U15MSSJC</t>
  </si>
  <si>
    <t>Amira Hijab Maxi</t>
  </si>
  <si>
    <t>Classic Shawl Square 130x130 Printed Crinkled Chiffon Plus With basic Inner</t>
  </si>
  <si>
    <t>Classic Shawl Square 130x130 Printed Crinkled Chiffon Plus With Lurex With basic Inner</t>
  </si>
  <si>
    <t>Classic Shawl Square 130x130 Plain Crinkled Chiffon with basic inner</t>
  </si>
  <si>
    <t>Classic Shawl Square 130x130 With basic Inner Plain Crinkled Chiffon With Crystals</t>
  </si>
  <si>
    <t>CSMSSFF</t>
  </si>
  <si>
    <t>Carre mini Plain Crinkled Chiffon</t>
  </si>
  <si>
    <t>CSMSGNMB</t>
  </si>
  <si>
    <t>Carre mini Plain Mosaic Butti Chiffon</t>
  </si>
  <si>
    <t>FSJSGVJ</t>
  </si>
  <si>
    <t>SRMSGVJ</t>
  </si>
  <si>
    <t>U21SSJC</t>
  </si>
  <si>
    <t>U21MSSJC</t>
  </si>
  <si>
    <t>U22SSJC</t>
  </si>
  <si>
    <t>U22MSSJC</t>
  </si>
  <si>
    <t>U22LSSJC</t>
  </si>
  <si>
    <t>U23SSJC</t>
  </si>
  <si>
    <t>U23MSSJC</t>
  </si>
  <si>
    <t>U23LSSJC</t>
  </si>
  <si>
    <t>Amira Hijab Girls</t>
  </si>
  <si>
    <t>Amira Hijab Girls Maxi</t>
  </si>
  <si>
    <t>Modest Top Shortsleeve S/M</t>
  </si>
  <si>
    <t>Modest Top Shortsleeve L/XL</t>
  </si>
  <si>
    <t>Modest Top Shortsleeve XL/XXL</t>
  </si>
  <si>
    <t>Modest Top Longsleeve S/M</t>
  </si>
  <si>
    <t>Modest Top Longsleeve L/XL</t>
  </si>
  <si>
    <t>Modest Top Longsleeve XL/XXL</t>
  </si>
  <si>
    <t>VOSSGNC5</t>
  </si>
  <si>
    <t>VOMSGNC5</t>
  </si>
  <si>
    <t>CHSSGNC5</t>
  </si>
  <si>
    <t>CHMSGNC5</t>
  </si>
  <si>
    <t>FSBSGNC5</t>
  </si>
  <si>
    <t>FSXSGNC5</t>
  </si>
  <si>
    <t>VCNSGNC5</t>
  </si>
  <si>
    <t>PLHSGNC5</t>
  </si>
  <si>
    <t>CSHSGNC5</t>
  </si>
  <si>
    <t>CSMSGNC5</t>
  </si>
  <si>
    <t>SRMSGNC5</t>
  </si>
  <si>
    <t>SSMSGNC5</t>
  </si>
  <si>
    <t>FM1SGNC5</t>
  </si>
  <si>
    <t>BH1SGNC5</t>
  </si>
  <si>
    <t>SRISGNC5</t>
  </si>
  <si>
    <t>SSISGNC5</t>
  </si>
  <si>
    <t>JOSSGNC5</t>
  </si>
  <si>
    <t>FSSSGNC5</t>
  </si>
  <si>
    <t>FS2SGNC5</t>
  </si>
  <si>
    <t>SLHSGNC5</t>
  </si>
  <si>
    <t>TISSGNC5</t>
  </si>
  <si>
    <t>VMPSGNC5</t>
  </si>
  <si>
    <t>VMPSSFF</t>
  </si>
  <si>
    <t>Voila!Maxi Plus Plain Crinkled Chiffon</t>
  </si>
  <si>
    <t>VOSSGNC8</t>
  </si>
  <si>
    <t>VOMSGNC8</t>
  </si>
  <si>
    <t>CHSSGNC8</t>
  </si>
  <si>
    <t>CHMSGNC8</t>
  </si>
  <si>
    <t>FSXSGNC8</t>
  </si>
  <si>
    <t>FSBSGNC8</t>
  </si>
  <si>
    <t>SRISGNC8</t>
  </si>
  <si>
    <t>PLHSGNC8</t>
  </si>
  <si>
    <t>CSHSGNC8</t>
  </si>
  <si>
    <t>VMPSGNC8</t>
  </si>
  <si>
    <t>TISSGNC8</t>
  </si>
  <si>
    <t>SLHSGNC8</t>
  </si>
  <si>
    <t>VOSSGNHS</t>
  </si>
  <si>
    <t>VOMSGNHS</t>
  </si>
  <si>
    <t>CHSSGNHS</t>
  </si>
  <si>
    <t>CHMSGNHS</t>
  </si>
  <si>
    <t>FSXSGNHS</t>
  </si>
  <si>
    <t>FSBSGNHS</t>
  </si>
  <si>
    <t>SRISGNHS</t>
  </si>
  <si>
    <t>PLHSGNHS</t>
  </si>
  <si>
    <t>CSHSGNHS</t>
  </si>
  <si>
    <t>VMPSGNHS</t>
  </si>
  <si>
    <t>TISSGNHS</t>
  </si>
  <si>
    <t>SLHSGNHS</t>
  </si>
  <si>
    <t>VOSSGNPJ</t>
  </si>
  <si>
    <t>VOMSGNPJ</t>
  </si>
  <si>
    <t>CHMSGNPJ</t>
  </si>
  <si>
    <t>FSXSGNPJ</t>
  </si>
  <si>
    <t>FSBSGNPJ</t>
  </si>
  <si>
    <t>SRISGNPJ</t>
  </si>
  <si>
    <t>VMPSGNPJ</t>
  </si>
  <si>
    <t>TISSGNPJ</t>
  </si>
  <si>
    <t>CHSSGNPJ</t>
  </si>
  <si>
    <t>PLHSGNPJ</t>
  </si>
  <si>
    <t>CSHSGNPJ</t>
  </si>
  <si>
    <t>SLHSGNPJ</t>
  </si>
  <si>
    <t>Voila! Plain Crinkled Satin</t>
  </si>
  <si>
    <t>Voila!Maxi Plain Crinkled Satin</t>
  </si>
  <si>
    <t>Chic Plain Crinkled Satin</t>
  </si>
  <si>
    <t>Chic Maxi Plain Crinkled Satin</t>
  </si>
  <si>
    <t>Free Style Plain Crinkled Satin with Xinner</t>
  </si>
  <si>
    <t>Free Style Plain Crinkled Satin with Binner</t>
  </si>
  <si>
    <t>Classic Shawl Rectangle 185x60 Plain Crinkled Satin with 2 in 1 Inner</t>
  </si>
  <si>
    <t>Posh Plain Crinkled Satin</t>
  </si>
  <si>
    <t>Carré Plain Crinkled Satin</t>
  </si>
  <si>
    <t>Voila!Maxi Plus Plain Crinkled Satin</t>
  </si>
  <si>
    <t>Capshawl 2.0 Plain Crinkled Satin</t>
  </si>
  <si>
    <t>Vogue 2.0 Plain Crinkled Satin</t>
  </si>
  <si>
    <t>Voila! Plain Matte Satin</t>
  </si>
  <si>
    <t>Voila!Maxi Plain Matte Satin</t>
  </si>
  <si>
    <t>Chic Plain Matte Satin</t>
  </si>
  <si>
    <t>Chic Maxi Plain Matte Satin</t>
  </si>
  <si>
    <t>Free Style Plain Matte Satin with Xinner</t>
  </si>
  <si>
    <t>Free Style Plain Matte Satin with Binner</t>
  </si>
  <si>
    <t>Classic Shawl Rectangle 185x60 Plain Matte Satin with 2 in 1 Inner</t>
  </si>
  <si>
    <t>Posh Plain Matte Satin</t>
  </si>
  <si>
    <t>Carré Plain Matte Satin</t>
  </si>
  <si>
    <t>Voila!Maxi Plus Plain Matte Satin</t>
  </si>
  <si>
    <t>Capshawl 2.0 Plain Matte Satin</t>
  </si>
  <si>
    <t>Vogue 2.0 Plain Matte Satin</t>
  </si>
  <si>
    <t>Voila! Plain Jacquard Chiffon</t>
  </si>
  <si>
    <t>Voila!Maxi Plain Jacquard Chiffon</t>
  </si>
  <si>
    <t>Chic Plain Jacquard Chiffon</t>
  </si>
  <si>
    <t>Chic Maxi Plain Jacquard Chiffon</t>
  </si>
  <si>
    <t>Free Style Plain Jacquard Chiffon with Xinner</t>
  </si>
  <si>
    <t>Free Style Plain Jacquard Chiffon with Binner</t>
  </si>
  <si>
    <t>Classic Shawl Rectangle 185x60 Plain Jacquard Chiffon with 2 in 1 Inner</t>
  </si>
  <si>
    <t>Posh Plain Jacquard Chiffon</t>
  </si>
  <si>
    <t>Carré Plain Jacquard Chiffon</t>
  </si>
  <si>
    <t>Voila!Maxi Plus Plain Jacquard Chiffon</t>
  </si>
  <si>
    <t>Capshawl 2.0 Plain Jacquard Chiffon</t>
  </si>
  <si>
    <t>Vogue 2.0 Plain Jacquard Chiffon</t>
  </si>
  <si>
    <t>VOSSFUFO</t>
  </si>
  <si>
    <t>VOMSFUFO</t>
  </si>
  <si>
    <t>CHSSFUFO</t>
  </si>
  <si>
    <t>CHMSFUFO</t>
  </si>
  <si>
    <t>FSXSFUFO</t>
  </si>
  <si>
    <t>FSBSFUFO</t>
  </si>
  <si>
    <t>SRISFUFO</t>
  </si>
  <si>
    <t>PLHSFUFO</t>
  </si>
  <si>
    <t>CSHSFUFO</t>
  </si>
  <si>
    <t>VMPSFUFO</t>
  </si>
  <si>
    <t>TISSFUFO</t>
  </si>
  <si>
    <t>SLHSFUFO</t>
  </si>
  <si>
    <t>Voila! Printed Crinkled Chiffon With Foil</t>
  </si>
  <si>
    <t>Voila!Maxi Printed Crinkled Chiffon With Foil</t>
  </si>
  <si>
    <t>Chic Printed Crinkled Chiffon With Foil</t>
  </si>
  <si>
    <t>Chic Maxi Printed Crinkled Chiffon With Foil</t>
  </si>
  <si>
    <t>Free Style Printed Crinkled Chiffon With Foil With B Inner</t>
  </si>
  <si>
    <t>Free Style Printed Crinkled Chiffon With Foil With Xinner Inner</t>
  </si>
  <si>
    <t>Posh Printed Crinkled Chiffon With Foil</t>
  </si>
  <si>
    <t>Carré Printed Crinkled Chiffon With Foil</t>
  </si>
  <si>
    <t>Voila!Maxi Plus Printed Crinkled Chiffon With Foil</t>
  </si>
  <si>
    <t>Cap Shawl 2.0 Printed Crinkled Chiffon With Foil</t>
  </si>
  <si>
    <t>Vogue 2.0 Printed Crinkled Chiffon With Foil</t>
  </si>
  <si>
    <t>VOSSFUHS</t>
  </si>
  <si>
    <t>VOMSFUHS</t>
  </si>
  <si>
    <t>CHSSFUHS</t>
  </si>
  <si>
    <t>CHMSFUHS</t>
  </si>
  <si>
    <t>FSBSFUHS</t>
  </si>
  <si>
    <t>FSXSFUHS</t>
  </si>
  <si>
    <t>SRISFUHS</t>
  </si>
  <si>
    <t>PLHSFUHS</t>
  </si>
  <si>
    <t>CSHSFUHS</t>
  </si>
  <si>
    <t>VMPSFUHS</t>
  </si>
  <si>
    <t>TISSFUHS</t>
  </si>
  <si>
    <t>SLHSFUHS</t>
  </si>
  <si>
    <t>Voila! Printed matte satin</t>
  </si>
  <si>
    <t>Voila!Maxi Printed matte satin</t>
  </si>
  <si>
    <t>Chic Printed matte satin</t>
  </si>
  <si>
    <t>Chic Maxi Printed matte satin</t>
  </si>
  <si>
    <t>Free Style Printed matte satin</t>
  </si>
  <si>
    <t>Posh Printed matte satin</t>
  </si>
  <si>
    <t>Carré Printed matte satin</t>
  </si>
  <si>
    <t>Voila!Maxi Plus Printed matte satin</t>
  </si>
  <si>
    <t>Cap Shawl 2.0 Printed matte satin</t>
  </si>
  <si>
    <t>Vogue 2.0 Printed matte satin</t>
  </si>
  <si>
    <t>VOSSFUM5</t>
  </si>
  <si>
    <t>VOMSFUM5</t>
  </si>
  <si>
    <t>CHSSFUM5</t>
  </si>
  <si>
    <t>CHMSFUM5</t>
  </si>
  <si>
    <t>FSBSFUM5</t>
  </si>
  <si>
    <t>FSXSFUM5</t>
  </si>
  <si>
    <t>SRISFUM5</t>
  </si>
  <si>
    <t>PLHSFUM5</t>
  </si>
  <si>
    <t>CSHSFUM5</t>
  </si>
  <si>
    <t>VMPSFUM5</t>
  </si>
  <si>
    <t>TISSFUM5</t>
  </si>
  <si>
    <t>SLHSFUM5</t>
  </si>
  <si>
    <t>Free Style Printed Marble Butti Chiffon</t>
  </si>
  <si>
    <t>Cap Shawl 2.0 Printed Marble Butti Chiffon</t>
  </si>
  <si>
    <t>VOSSFUC8</t>
  </si>
  <si>
    <t>VOMSFUC8</t>
  </si>
  <si>
    <t>CHSSFUC8</t>
  </si>
  <si>
    <t>CHMSFUC8</t>
  </si>
  <si>
    <t>FSBSFUC8</t>
  </si>
  <si>
    <t>FSXSFUC8</t>
  </si>
  <si>
    <t>SRISFUC8</t>
  </si>
  <si>
    <t>PLHSFUC8</t>
  </si>
  <si>
    <t>CSHSFUC8</t>
  </si>
  <si>
    <t>VMPSFUC8</t>
  </si>
  <si>
    <t>TISSFUC8</t>
  </si>
  <si>
    <t>SLHSFUC8</t>
  </si>
  <si>
    <t>Voila! Printed Crinkled Satin</t>
  </si>
  <si>
    <t>Voila!Maxi Printed Crinkled Satin</t>
  </si>
  <si>
    <t>Chic Printed Crinkled Satin</t>
  </si>
  <si>
    <t>Chic Maxi Printed Crinkled Satin</t>
  </si>
  <si>
    <t>Free Style Printed Crinkled Satin</t>
  </si>
  <si>
    <t>Free Style Printed  Crinkled Satin</t>
  </si>
  <si>
    <t>Posh Printed Crinkled Satin</t>
  </si>
  <si>
    <t>Carré Printed Crinkled Satin</t>
  </si>
  <si>
    <t>Voila!Maxi Plus Printed Crinkled Satin</t>
  </si>
  <si>
    <t>Cap Shawl 2.0 Printed Crinkled Satin</t>
  </si>
  <si>
    <t>Vogue 2.0 Printed Crinkled Satin</t>
  </si>
  <si>
    <t>Voila! Printed Marble Butti Chiffon</t>
  </si>
  <si>
    <t>Voila!Maxi Printed Marble Butti Chiffon</t>
  </si>
  <si>
    <t>Chic Printed Marble Butti Chiffon</t>
  </si>
  <si>
    <t>Chic Maxi Printed Marble Butti Chiffon</t>
  </si>
  <si>
    <t>Posh Printed Marble Butti Chiffon</t>
  </si>
  <si>
    <t>Carré Printed Marble Butti Chiffon</t>
  </si>
  <si>
    <t>Voila!Maxi Plus Printed Marble Butti Chiffon</t>
  </si>
  <si>
    <t>Vogue 2.0 Printed Marble Butti Chiffon</t>
  </si>
  <si>
    <t>Classic Shawl Rectangle 180x65 Printed Marble Butti Chiffon With 2in1 Inner</t>
  </si>
  <si>
    <t>Classic Shawl Rectangle 180x65 Printed Crinkled Satin With 2in1 Inner</t>
  </si>
  <si>
    <t>Classic Shawl Rectangle 180x65 Printed matte satin With 2in1 Inner</t>
  </si>
  <si>
    <t>Classic Shawl Rectangle 180x65 Printed Crinkled Chiffon With Foil With 2in1 Inner</t>
  </si>
  <si>
    <t>U16GSSJC</t>
  </si>
  <si>
    <t>Snap Hijab Girls</t>
  </si>
  <si>
    <t xml:space="preserve"> Success...</t>
  </si>
  <si>
    <t>Error From --- CreateContentsPO --- Contacts sheet has zero values, check styles ---  Error Number &gt;&gt;&gt;  60001 tis has no value in Contacts sheet failed...</t>
  </si>
  <si>
    <t>Error From --- CreateContentsPO --- Contacts sheet has zero values, check styles ---  Error Number &gt;&gt;&gt;  60001 m10x has no value in Contacts sheet failed...</t>
  </si>
  <si>
    <t>Error From --- CreateContentsPO --- Contacts sheet has zero values, check styles ---  Error Number &gt;&gt;&gt;  60001 sri has no value in Contacts sheet failed...</t>
  </si>
  <si>
    <t>Error From --- CreateContentsPO --- Contacts sheet has zero values, check styles ---  Error Number &gt;&gt;&gt;  60001 ssi has no value in Contacts sheet failed...</t>
  </si>
  <si>
    <t>Error From --- CreateContentsPO --- Contacts sheet has zero values, check styles ---  Error Number &gt;&gt;&gt;  60001 vmp has no value in Contacts sheet failed...</t>
  </si>
  <si>
    <t>Error From --- CreateContentsPO --- Contacts sheet has zero values, check styles ---  Error Number &gt;&gt;&gt;  60001 csh has no value in Contacts sheet failed...</t>
  </si>
  <si>
    <t>Error From --- CreateContentsPO --- Contacts sheet has zero values, check styles ---  Error Number &gt;&gt;&gt;  60001 slh has no value in Contacts sheet failed...</t>
  </si>
  <si>
    <t xml:space="preserve"> processing...</t>
  </si>
  <si>
    <t>wafa.absi@bokitta.net</t>
  </si>
  <si>
    <t xml:space="preserve"> failed...</t>
  </si>
  <si>
    <t xml:space="preserve"> Mail Sent...</t>
  </si>
  <si>
    <t>G:\Shared drives\Bokitta Private\Suppliers\BokittaIndia\orders\po47\shipments\240207-bi47-2-84\240207-bi47-2-my-57\DPL\240207-bi47-2-my-57-DPL.pdf</t>
  </si>
  <si>
    <t>G:\Shared drives\Bokitta Private\Suppliers\BokittaIndia\orders\po47\shipments\240207-bi47-2-84\240207-bi47-2-my-57\DPL\240207-bi47-2-my-57-DPL.xlsm</t>
  </si>
  <si>
    <t>G:\Shared drives\Bokitta Private\Suppliers\BokittaIndia\orders\po47\shipments\240207-bi47-2-84\240207-bi47-2-my-57\supdocs\240207-bi47-2-my-57-DLabels.xlsx</t>
  </si>
  <si>
    <t>G:\Shared drives\Bokitta Private\Suppliers\BokittaIndia\orders\po47\shipments\240207-bi47-2-84\240207-bi47-2-my-57\plsc\240207-bi47-2-my-57-plsc.pdf</t>
  </si>
  <si>
    <t>G:\Shared drives\Bokitta Private\Suppliers\BokittaIndia\orders\po47\shipments\240207-bi47-2-84\240207-bi47-2-my-57\plsc\240207-bi47-2-my-57-plsc.xlsm</t>
  </si>
  <si>
    <t>G:\Shared drives\Bokitta Private\Suppliers\BokittaIndia\orders\po47\shipments\240207-bi47-2-84\240207-bi47-2-br-8\DPL\240207-bi47-2-br-8-DPL.pdf</t>
  </si>
  <si>
    <t>G:\Shared drives\Bokitta Private\Suppliers\BokittaIndia\orders\po47\shipments\240207-bi47-2-84\240207-bi47-2-br-8\DPL\240207-bi47-2-br-8-DPL.xlsm</t>
  </si>
  <si>
    <t>G:\Shared drives\Bokitta Private\Suppliers\BokittaIndia\orders\po47\shipments\240207-bi47-2-84\240207-bi47-2-br-8\supdocs\240207-bi47-2-br-8-DLabels.xlsx</t>
  </si>
  <si>
    <t>G:\Shared drives\Bokitta Private\Suppliers\BokittaIndia\orders\po47\shipments\240207-bi47-2-84\240207-bi47-2-br-8\plsc\240207-bi47-2-br-8-plsc.pdf</t>
  </si>
  <si>
    <t>G:\Shared drives\Bokitta Private\Suppliers\BokittaIndia\orders\po47\shipments\240207-bi47-2-84\240207-bi47-2-br-8\plsc\240207-bi47-2-br-8-plsc.xlsm</t>
  </si>
  <si>
    <t>G:\Shared drives\Bokitta Private\Suppliers\BokittaIndia\orders\po47\shipments\240207-bi47-2-84\240207-bi47-2-sg-3\DPL\240207-bi47-2-sg-3-DPL.pdf</t>
  </si>
  <si>
    <t>G:\Shared drives\Bokitta Private\Suppliers\BokittaIndia\orders\po47\shipments\240207-bi47-2-84\240207-bi47-2-sg-3\DPL\240207-bi47-2-sg-3-DPL.xlsm</t>
  </si>
  <si>
    <t>G:\Shared drives\Bokitta Private\Suppliers\BokittaIndia\orders\po47\shipments\240207-bi47-2-84\240207-bi47-2-sg-3\supdocs\240207-bi47-2-sg-3-DLabels.xlsx</t>
  </si>
  <si>
    <t>G:\Shared drives\Bokitta Private\Suppliers\BokittaIndia\orders\po47\shipments\240207-bi47-2-84\240207-bi47-2-sg-3\plsc\240207-bi47-2-sg-3-plsc.pdf</t>
  </si>
  <si>
    <t>G:\Shared drives\Bokitta Private\Suppliers\BokittaIndia\orders\po47\shipments\240207-bi47-2-84\240207-bi47-2-sg-3\plsc\240207-bi47-2-sg-3-plsc.xlsm</t>
  </si>
  <si>
    <t>G:\Shared drives\Bokitta Private\Suppliers\BokittaIndia\orders\po47\shipments\240207-bi47-2-84\240207-bi47-2-in-14\DPL\240207-bi47-2-in-14-DPL.pdf</t>
  </si>
  <si>
    <t>G:\Shared drives\Bokitta Private\Suppliers\BokittaIndia\orders\po47\shipments\240207-bi47-2-84\240207-bi47-2-in-14\DPL\240207-bi47-2-in-14-DPL.xlsm</t>
  </si>
  <si>
    <t>G:\Shared drives\Bokitta Private\Suppliers\BokittaIndia\orders\po47\shipments\240207-bi47-2-84\240207-bi47-2-in-14\supdocs\240207-bi47-2-in-14-DLabels.xlsx</t>
  </si>
  <si>
    <t>G:\Shared drives\Bokitta Private\Suppliers\BokittaIndia\orders\po47\shipments\240207-bi47-2-84\240207-bi47-2-in-14\plsc\240207-bi47-2-in-14-plsc.pdf</t>
  </si>
  <si>
    <t>G:\Shared drives\Bokitta Private\Suppliers\BokittaIndia\orders\po47\shipments\240207-bi47-2-84\240207-bi47-2-in-14\plsc\240207-bi47-2-in-14-plsc.xlsm</t>
  </si>
  <si>
    <t>G:\Shared drives\Bokitta Private\Suppliers\BokittaIndia\orders\po47\shipments\240207-bi47-2-84\240207-bi47-2-uk-2\DPL\240207-bi47-2-uk-2-DPL.pdf</t>
  </si>
  <si>
    <t>G:\Shared drives\Bokitta Private\Suppliers\BokittaIndia\orders\po47\shipments\240207-bi47-2-84\240207-bi47-2-uk-2\DPL\240207-bi47-2-uk-2-DPL.xlsm</t>
  </si>
  <si>
    <t>G:\Shared drives\Bokitta Private\Suppliers\BokittaIndia\orders\po47\shipments\240207-bi47-2-84\240207-bi47-2-uk-2\supdocs\240207-bi47-2-uk-2-DLabels.xlsx</t>
  </si>
  <si>
    <t>G:\Shared drives\Bokitta Private\Suppliers\BokittaIndia\orders\po47\shipments\240207-bi47-2-84\240207-bi47-2-uk-2\plsc\240207-bi47-2-uk-2-plsc.pdf</t>
  </si>
  <si>
    <t>G:\Shared drives\Bokitta Private\Suppliers\BokittaIndia\orders\po47\shipments\240207-bi47-2-84\240207-bi47-2-uk-2\plsc\240207-bi47-2-uk-2-plsc.xlsm</t>
  </si>
  <si>
    <t xml:space="preserve">nicemach@gmail.com;colin@jadibatek.com </t>
  </si>
  <si>
    <t>Happy Creation Sdn Bhd</t>
  </si>
  <si>
    <t>HappyCreation</t>
  </si>
  <si>
    <t>HC</t>
  </si>
  <si>
    <t xml:space="preserve">30, Jalan Inai, </t>
  </si>
  <si>
    <t>Off Jalan Imbi,</t>
  </si>
  <si>
    <t>Colin</t>
  </si>
  <si>
    <t>+60 12-379 2983</t>
  </si>
  <si>
    <t xml:space="preserve">colin@jadibatek.com </t>
  </si>
  <si>
    <t>G:\Shared drives\Bokitta Private\Suppliers\BokittaIndia\orders\po50\shipments\240219-bi50-1-19\240219-bi50-1-in-19\DPL\240219-bi50-1-in-19-DPL.pdf</t>
  </si>
  <si>
    <t>G:\Shared drives\Bokitta Private\Suppliers\BokittaIndia\orders\po50\shipments\240219-bi50-1-19\240219-bi50-1-in-19\DPL\240219-bi50-1-in-19-DPL.xlsm</t>
  </si>
  <si>
    <t>G:\Shared drives\Bokitta Private\Suppliers\BokittaIndia\orders\po50\shipments\240219-bi50-1-19\240219-bi50-1-in-19\supdocs\240219-bi50-1-in-19-DLabels.xlsx</t>
  </si>
  <si>
    <t>G:\Shared drives\Bokitta Private\Suppliers\BokittaIndia\orders\po50\shipments\240219-bi50-1-19\240219-bi50-1-in-19\plsc\240219-bi50-1-in-19-plsc.pdf</t>
  </si>
  <si>
    <t>G:\Shared drives\Bokitta Private\Suppliers\BokittaIndia\orders\po50\shipments\240219-bi50-1-19\240219-bi50-1-in-19\plsc\240219-bi50-1-in-19-plsc.xlsm</t>
  </si>
  <si>
    <t>G:\Shared drives\Bokitta Private\Suppliers\BokittaIndia\orders\po41\shipments\240223-bi41-1-134\240223-bi41-1-my-111\DPL\240223-bi41-1-my-111-DPL.pdf</t>
  </si>
  <si>
    <t>G:\Shared drives\Bokitta Private\Suppliers\BokittaIndia\orders\po41\shipments\240223-bi41-1-134\240223-bi41-1-my-111\DPL\240223-bi41-1-my-111-DPL.xlsm</t>
  </si>
  <si>
    <t>G:\Shared drives\Bokitta Private\Suppliers\BokittaIndia\orders\po41\shipments\240223-bi41-1-134\240223-bi41-1-my-111\supdocs\240223-bi41-1-my-111-DLabels.xlsx</t>
  </si>
  <si>
    <t>G:\Shared drives\Bokitta Private\Suppliers\BokittaIndia\orders\po41\shipments\240223-bi41-1-134\240223-bi41-1-my-111\plsc\240223-bi41-1-my-111-plsc.pdf</t>
  </si>
  <si>
    <t>G:\Shared drives\Bokitta Private\Suppliers\BokittaIndia\orders\po41\shipments\240223-bi41-1-134\240223-bi41-1-my-111\plsc\240223-bi41-1-my-111-plsc.xlsm</t>
  </si>
  <si>
    <t>G:\Shared drives\Bokitta Private\Suppliers\BokittaIndia\orders\po41\shipments\240223-bi41-1-134\240223-bi41-1-br-8\DPL\240223-bi41-1-br-8-DPL.pdf</t>
  </si>
  <si>
    <t>G:\Shared drives\Bokitta Private\Suppliers\BokittaIndia\orders\po41\shipments\240223-bi41-1-134\240223-bi41-1-br-8\DPL\240223-bi41-1-br-8-DPL.xlsm</t>
  </si>
  <si>
    <t>G:\Shared drives\Bokitta Private\Suppliers\BokittaIndia\orders\po41\shipments\240223-bi41-1-134\240223-bi41-1-br-8\supdocs\240223-bi41-1-br-8-DLabels.xlsx</t>
  </si>
  <si>
    <t>G:\Shared drives\Bokitta Private\Suppliers\BokittaIndia\orders\po41\shipments\240223-bi41-1-134\240223-bi41-1-br-8\plsc\240223-bi41-1-br-8-plsc.pdf</t>
  </si>
  <si>
    <t>G:\Shared drives\Bokitta Private\Suppliers\BokittaIndia\orders\po41\shipments\240223-bi41-1-134\240223-bi41-1-br-8\plsc\240223-bi41-1-br-8-plsc.xlsm</t>
  </si>
  <si>
    <t>G:\Shared drives\Bokitta Private\Suppliers\BokittaIndia\orders\po41\shipments\240223-bi41-1-134\240223-bi41-1-sg-4\DPL\240223-bi41-1-sg-4-DPL.pdf</t>
  </si>
  <si>
    <t>G:\Shared drives\Bokitta Private\Suppliers\BokittaIndia\orders\po41\shipments\240223-bi41-1-134\240223-bi41-1-sg-4\DPL\240223-bi41-1-sg-4-DPL.xlsm</t>
  </si>
  <si>
    <t>G:\Shared drives\Bokitta Private\Suppliers\BokittaIndia\orders\po41\shipments\240223-bi41-1-134\240223-bi41-1-sg-4\supdocs\240223-bi41-1-sg-4-DLabels.xlsx</t>
  </si>
  <si>
    <t>G:\Shared drives\Bokitta Private\Suppliers\BokittaIndia\orders\po41\shipments\240223-bi41-1-134\240223-bi41-1-sg-4\plsc\240223-bi41-1-sg-4-plsc.pdf</t>
  </si>
  <si>
    <t>G:\Shared drives\Bokitta Private\Suppliers\BokittaIndia\orders\po41\shipments\240223-bi41-1-134\240223-bi41-1-sg-4\plsc\240223-bi41-1-sg-4-plsc.xlsm</t>
  </si>
  <si>
    <t>G:\Shared drives\Bokitta Private\Suppliers\BokittaIndia\orders\po41\shipments\240223-bi41-1-134\240223-bi41-1-in-9\DPL\240223-bi41-1-in-9-DPL.pdf</t>
  </si>
  <si>
    <t>G:\Shared drives\Bokitta Private\Suppliers\BokittaIndia\orders\po41\shipments\240223-bi41-1-134\240223-bi41-1-in-9\DPL\240223-bi41-1-in-9-DPL.xlsm</t>
  </si>
  <si>
    <t>G:\Shared drives\Bokitta Private\Suppliers\BokittaIndia\orders\po41\shipments\240223-bi41-1-134\240223-bi41-1-in-9\supdocs\240223-bi41-1-in-9-DLabels.xlsx</t>
  </si>
  <si>
    <t>G:\Shared drives\Bokitta Private\Suppliers\BokittaIndia\orders\po41\shipments\240223-bi41-1-134\240223-bi41-1-in-9\plsc\240223-bi41-1-in-9-plsc.pdf</t>
  </si>
  <si>
    <t>G:\Shared drives\Bokitta Private\Suppliers\BokittaIndia\orders\po41\shipments\240223-bi41-1-134\240223-bi41-1-in-9\plsc\240223-bi41-1-in-9-plsc.xlsm</t>
  </si>
  <si>
    <t>G:\Shared drives\Bokitta Private\Suppliers\BokittaIndia\orders\po41\shipments\240223-bi41-1-134\240223-bi41-1-uk-2\DPL\240223-bi41-1-uk-2-DPL.pdf</t>
  </si>
  <si>
    <t>G:\Shared drives\Bokitta Private\Suppliers\BokittaIndia\orders\po41\shipments\240223-bi41-1-134\240223-bi41-1-uk-2\DPL\240223-bi41-1-uk-2-DPL.xlsm</t>
  </si>
  <si>
    <t>G:\Shared drives\Bokitta Private\Suppliers\BokittaIndia\orders\po41\shipments\240223-bi41-1-134\240223-bi41-1-uk-2\supdocs\240223-bi41-1-uk-2-DLabels.xlsx</t>
  </si>
  <si>
    <t>G:\Shared drives\Bokitta Private\Suppliers\BokittaIndia\orders\po41\shipments\240223-bi41-1-134\240223-bi41-1-uk-2\plsc\240223-bi41-1-uk-2-plsc.pdf</t>
  </si>
  <si>
    <t>G:\Shared drives\Bokitta Private\Suppliers\BokittaIndia\orders\po41\shipments\240223-bi41-1-134\240223-bi41-1-uk-2\plsc\240223-bi41-1-uk-2-plsc.xlsm</t>
  </si>
  <si>
    <t>Error From --- CreateContentsPO --- Contacts sheet has zero values, check styles ---  Error Number &gt;&gt;&gt;  60001 m12 has no value in Contacts sheet failed...</t>
  </si>
  <si>
    <t>Error From --- CreateContentsPO --- Contacts sheet has zero values, check styles ---  Error Number &gt;&gt;&gt;  60001 m12m has no value in Contacts sheet failed...</t>
  </si>
  <si>
    <t>Error From --- CreateContentsPO --- Contacts sheet has zero values, check styles ---  Error Number &gt;&gt;&gt;  60001 plh has no value in Contacts sheet failed...</t>
  </si>
  <si>
    <t>G:\Shared drives\Bokitta Private\Suppliers\BokittaIndia\orders\po50\shipments\240223-bi50-1-16\240223-bi50-1-in-16\DPL\240223-bi50-1-in-16-DPL.pdf</t>
  </si>
  <si>
    <t>G:\Shared drives\Bokitta Private\Suppliers\BokittaIndia\orders\po50\shipments\240223-bi50-1-16\240223-bi50-1-in-16\DPL\240223-bi50-1-in-16-DPL.xlsm</t>
  </si>
  <si>
    <t>G:\Shared drives\Bokitta Private\Suppliers\BokittaIndia\orders\po50\shipments\240223-bi50-1-16\240223-bi50-1-in-16\supdocs\240223-bi50-1-in-16-DLabels.xlsx</t>
  </si>
  <si>
    <t>G:\Shared drives\Bokitta Private\Suppliers\BokittaIndia\orders\po50\shipments\240223-bi50-1-16\240223-bi50-1-in-16\plsc\240223-bi50-1-in-16-plsc.pdf</t>
  </si>
  <si>
    <t>G:\Shared drives\Bokitta Private\Suppliers\BokittaIndia\orders\po50\shipments\240223-bi50-1-16\240223-bi50-1-in-16\plsc\240223-bi50-1-in-16-plsc.xlsm</t>
  </si>
  <si>
    <t>Error From --- CreateContentsPO --- Contacts sheet has zero values, check styles ---  Error Number &gt;&gt;&gt;  60001 csm has no value in Contacts sheet failed...</t>
  </si>
  <si>
    <t>G:\Shared drives\Bokitta Private\Suppliers\BokittaIndia\orders\po42\shipments\240228-bi42-1-32\240228-bi42-1-in-26\DPL\240228-bi42-1-in-26-DPL.pdf</t>
  </si>
  <si>
    <t>G:\Shared drives\Bokitta Private\Suppliers\BokittaIndia\orders\po42\shipments\240228-bi42-1-32\240228-bi42-1-sg-3\DPL\240228-bi42-1-sg-3-DPL.pdf</t>
  </si>
  <si>
    <t>G:\Shared drives\Bokitta Private\Suppliers\BokittaIndia\orders\po42\shipments\240228-bi42-1-32\240228-bi42-1-uk-3\DPL\240228-bi42-1-uk-3-DPL.pdf</t>
  </si>
  <si>
    <t>G:\Shared drives\Bokitta Private\Suppliers\BokittaIndia\orders\po42\shipments\240228-bi42-1-32\240228-bi42-1-sg-3\DPL\240228-bi42-1-sg-3-DPL.xlsm</t>
  </si>
  <si>
    <t>G:\Shared drives\Bokitta Private\Suppliers\BokittaIndia\orders\po42\shipments\240228-bi42-1-32\240228-bi42-1-sg-3\supdocs\240228-bi42-1-sg-3-DLabels.xlsx</t>
  </si>
  <si>
    <t>G:\Shared drives\Bokitta Private\Suppliers\BokittaIndia\orders\po42\shipments\240228-bi42-1-32\240228-bi42-1-sg-3\plsc\240228-bi42-1-sg-3-plsc.pdf</t>
  </si>
  <si>
    <t>G:\Shared drives\Bokitta Private\Suppliers\BokittaIndia\orders\po42\shipments\240228-bi42-1-32\240228-bi42-1-sg-3\plsc\240228-bi42-1-sg-3-plsc.xlsm</t>
  </si>
  <si>
    <t>G:\Shared drives\Bokitta Private\Suppliers\BokittaIndia\orders\po42\shipments\240228-bi42-1-32\240228-bi42-1-in-26\DPL\240228-bi42-1-in-26-DPL.xlsm</t>
  </si>
  <si>
    <t>G:\Shared drives\Bokitta Private\Suppliers\BokittaIndia\orders\po42\shipments\240228-bi42-1-32\240228-bi42-1-in-26\supdocs\240228-bi42-1-in-26-DLabels.xlsx</t>
  </si>
  <si>
    <t>G:\Shared drives\Bokitta Private\Suppliers\BokittaIndia\orders\po42\shipments\240228-bi42-1-32\240228-bi42-1-in-26\plsc\240228-bi42-1-in-26-plsc.pdf</t>
  </si>
  <si>
    <t>G:\Shared drives\Bokitta Private\Suppliers\BokittaIndia\orders\po42\shipments\240228-bi42-1-32\240228-bi42-1-in-26\plsc\240228-bi42-1-in-26-plsc.xlsm</t>
  </si>
  <si>
    <t>G:\Shared drives\Bokitta Private\Suppliers\BokittaIndia\orders\po42\shipments\240228-bi42-1-32\240228-bi42-1-uk-3\DPL\240228-bi42-1-uk-3-DPL.xlsm</t>
  </si>
  <si>
    <t>G:\Shared drives\Bokitta Private\Suppliers\BokittaIndia\orders\po42\shipments\240228-bi42-1-32\240228-bi42-1-uk-3\supdocs\240228-bi42-1-uk-3-DLabels.xlsx</t>
  </si>
  <si>
    <t>G:\Shared drives\Bokitta Private\Suppliers\BokittaIndia\orders\po42\shipments\240228-bi42-1-32\240228-bi42-1-uk-3\plsc\240228-bi42-1-uk-3-plsc.pdf</t>
  </si>
  <si>
    <t>G:\Shared drives\Bokitta Private\Suppliers\BokittaIndia\orders\po42\shipments\240228-bi42-1-32\240228-bi42-1-uk-3\plsc\240228-bi42-1-uk-3-plsc.xlsm</t>
  </si>
  <si>
    <t>G:\Shared drives\Bokitta Private\Suppliers\BokittaIndia\orders\po47\shipments\240303-bi47-4-34\240303-bi47-4-br-3\DPL\240303-bi47-4-br-3-DPL.pdf</t>
  </si>
  <si>
    <t>G:\Shared drives\Bokitta Private\Suppliers\BokittaIndia\orders\po47\shipments\240303-bi47-4-34\240303-bi47-4-br-3\DPL\240303-bi47-4-br-3-DPL.xlsm</t>
  </si>
  <si>
    <t>G:\Shared drives\Bokitta Private\Suppliers\BokittaIndia\orders\po47\shipments\240303-bi47-4-34\240303-bi47-4-br-3\supdocs\240303-bi47-4-br-3-DLabels.xlsx</t>
  </si>
  <si>
    <t>G:\Shared drives\Bokitta Private\Suppliers\BokittaIndia\orders\po47\shipments\240303-bi47-4-34\240303-bi47-4-br-3\plsc\240303-bi47-4-br-3-plsc.pdf</t>
  </si>
  <si>
    <t>G:\Shared drives\Bokitta Private\Suppliers\BokittaIndia\orders\po47\shipments\240303-bi47-4-34\240303-bi47-4-br-3\plsc\240303-bi47-4-br-3-plsc.xlsm</t>
  </si>
  <si>
    <t>G:\Shared drives\Bokitta Private\Suppliers\BokittaIndia\orders\po47\shipments\240303-bi47-4-34\240303-bi47-4-in-6\DPL\240303-bi47-4-in-6-DPL.pdf</t>
  </si>
  <si>
    <t>G:\Shared drives\Bokitta Private\Suppliers\BokittaIndia\orders\po47\shipments\240303-bi47-4-34\240303-bi47-4-in-6\DPL\240303-bi47-4-in-6-DPL.xlsm</t>
  </si>
  <si>
    <t>G:\Shared drives\Bokitta Private\Suppliers\BokittaIndia\orders\po47\shipments\240303-bi47-4-34\240303-bi47-4-in-6\supdocs\240303-bi47-4-in-6-DLabels.xlsx</t>
  </si>
  <si>
    <t>G:\Shared drives\Bokitta Private\Suppliers\BokittaIndia\orders\po47\shipments\240303-bi47-4-34\240303-bi47-4-in-6\plsc\240303-bi47-4-in-6-plsc.pdf</t>
  </si>
  <si>
    <t>G:\Shared drives\Bokitta Private\Suppliers\BokittaIndia\orders\po47\shipments\240303-bi47-4-34\240303-bi47-4-in-6\plsc\240303-bi47-4-in-6-plsc.xlsm</t>
  </si>
  <si>
    <t>G:\Shared drives\Bokitta Private\Suppliers\BokittaIndia\orders\po47\shipments\240303-bi47-4-34\240303-bi47-4-my-23\DPL\240303-bi47-4-my-23-DPL.pdf</t>
  </si>
  <si>
    <t>G:\Shared drives\Bokitta Private\Suppliers\BokittaIndia\orders\po47\shipments\240303-bi47-4-34\240303-bi47-4-my-23\DPL\240303-bi47-4-my-23-DPL.xlsm</t>
  </si>
  <si>
    <t>G:\Shared drives\Bokitta Private\Suppliers\BokittaIndia\orders\po47\shipments\240303-bi47-4-34\240303-bi47-4-my-23\supdocs\240303-bi47-4-my-23-DLabels.xlsx</t>
  </si>
  <si>
    <t>G:\Shared drives\Bokitta Private\Suppliers\BokittaIndia\orders\po47\shipments\240303-bi47-4-34\240303-bi47-4-my-23\plsc\240303-bi47-4-my-23-plsc.pdf</t>
  </si>
  <si>
    <t>G:\Shared drives\Bokitta Private\Suppliers\BokittaIndia\orders\po47\shipments\240303-bi47-4-34\240303-bi47-4-my-23\plsc\240303-bi47-4-my-23-plsc.xlsm</t>
  </si>
  <si>
    <t>G:\Shared drives\Bokitta Private\Suppliers\BokittaIndia\orders\po47\shipments\240303-bi47-4-34\240303-bi47-4-sg-1\DPL\240303-bi47-4-sg-1-DPL.pdf</t>
  </si>
  <si>
    <t>G:\Shared drives\Bokitta Private\Suppliers\BokittaIndia\orders\po47\shipments\240303-bi47-4-34\240303-bi47-4-sg-1\DPL\240303-bi47-4-sg-1-DPL.xlsm</t>
  </si>
  <si>
    <t>G:\Shared drives\Bokitta Private\Suppliers\BokittaIndia\orders\po47\shipments\240303-bi47-4-34\240303-bi47-4-sg-1\supdocs\240303-bi47-4-sg-1-DLabels.xlsx</t>
  </si>
  <si>
    <t>G:\Shared drives\Bokitta Private\Suppliers\BokittaIndia\orders\po47\shipments\240303-bi47-4-34\240303-bi47-4-sg-1\plsc\240303-bi47-4-sg-1-plsc.pdf</t>
  </si>
  <si>
    <t>G:\Shared drives\Bokitta Private\Suppliers\BokittaIndia\orders\po47\shipments\240303-bi47-4-34\240303-bi47-4-sg-1\plsc\240303-bi47-4-sg-1-plsc.xlsm</t>
  </si>
  <si>
    <t>G:\Shared drives\Bokitta Private\Suppliers\BokittaIndia\orders\po47\shipments\240303-bi47-4-34\240303-bi47-4-uk-1\DPL\240303-bi47-4-uk-1-DPL.pdf</t>
  </si>
  <si>
    <t>G:\Shared drives\Bokitta Private\Suppliers\BokittaIndia\orders\po47\shipments\240303-bi47-4-34\240303-bi47-4-uk-1\DPL\240303-bi47-4-uk-1-DPL.xlsm</t>
  </si>
  <si>
    <t>G:\Shared drives\Bokitta Private\Suppliers\BokittaIndia\orders\po47\shipments\240303-bi47-4-34\240303-bi47-4-uk-1\supdocs\240303-bi47-4-uk-1-DLabels.xlsx</t>
  </si>
  <si>
    <t>G:\Shared drives\Bokitta Private\Suppliers\BokittaIndia\orders\po47\shipments\240303-bi47-4-34\240303-bi47-4-uk-1\plsc\240303-bi47-4-uk-1-plsc.pdf</t>
  </si>
  <si>
    <t>G:\Shared drives\Bokitta Private\Suppliers\BokittaIndia\orders\po47\shipments\240303-bi47-4-34\240303-bi47-4-uk-1\plsc\240303-bi47-4-uk-1-plsc.xlsm</t>
  </si>
  <si>
    <t>email sending initiated.</t>
  </si>
  <si>
    <t>G:\Shared drives\Bokitta Private\Suppliers\BokittaIndia\orders\po46\shipments\240303-bi46-1-136\240303-bi46-1-my-97\DPL\240303-bi46-1-my-97-DPL.pdf</t>
  </si>
  <si>
    <t>G:\Shared drives\Bokitta Private\Suppliers\BokittaIndia\orders\po46\shipments\240303-bi46-1-136\240303-bi46-1-my-97\DPL\240303-bi46-1-my-97-DPL.xlsm</t>
  </si>
  <si>
    <t>G:\Shared drives\Bokitta Private\Suppliers\BokittaIndia\orders\po46\shipments\240303-bi46-1-136\240303-bi46-1-my-97\supdocs\240303-bi46-1-my-97-DLabels.xlsx</t>
  </si>
  <si>
    <t>G:\Shared drives\Bokitta Private\Suppliers\BokittaIndia\orders\po46\shipments\240303-bi46-1-136\240303-bi46-1-my-97\plsc\240303-bi46-1-my-97-plsc.pdf</t>
  </si>
  <si>
    <t>G:\Shared drives\Bokitta Private\Suppliers\BokittaIndia\orders\po46\shipments\240303-bi46-1-136\240303-bi46-1-my-97\plsc\240303-bi46-1-my-97-plsc.xlsm</t>
  </si>
  <si>
    <t>G:\Shared drives\Bokitta Private\Suppliers\BokittaIndia\orders\po46\shipments\240303-bi46-1-136\240303-bi46-1-br-11\DPL\240303-bi46-1-br-11-DPL.pdf</t>
  </si>
  <si>
    <t>G:\Shared drives\Bokitta Private\Suppliers\BokittaIndia\orders\po46\shipments\240303-bi46-1-136\240303-bi46-1-br-11\DPL\240303-bi46-1-br-11-DPL.xlsm</t>
  </si>
  <si>
    <t>G:\Shared drives\Bokitta Private\Suppliers\BokittaIndia\orders\po46\shipments\240303-bi46-1-136\240303-bi46-1-br-11\supdocs\240303-bi46-1-br-11-DLabels.xlsx</t>
  </si>
  <si>
    <t>G:\Shared drives\Bokitta Private\Suppliers\BokittaIndia\orders\po46\shipments\240303-bi46-1-136\240303-bi46-1-br-11\plsc\240303-bi46-1-br-11-plsc.pdf</t>
  </si>
  <si>
    <t>G:\Shared drives\Bokitta Private\Suppliers\BokittaIndia\orders\po46\shipments\240303-bi46-1-136\240303-bi46-1-br-11\plsc\240303-bi46-1-br-11-plsc.xlsm</t>
  </si>
  <si>
    <t>G:\Shared drives\Bokitta Private\Suppliers\BokittaIndia\orders\po46\shipments\240303-bi46-1-136\240303-bi46-1-sg-3\DPL\240303-bi46-1-sg-3-DPL.pdf</t>
  </si>
  <si>
    <t>G:\Shared drives\Bokitta Private\Suppliers\BokittaIndia\orders\po46\shipments\240303-bi46-1-136\240303-bi46-1-sg-3\DPL\240303-bi46-1-sg-3-DPL.xlsm</t>
  </si>
  <si>
    <t>G:\Shared drives\Bokitta Private\Suppliers\BokittaIndia\orders\po46\shipments\240303-bi46-1-136\240303-bi46-1-sg-3\supdocs\240303-bi46-1-sg-3-DLabels.xlsx</t>
  </si>
  <si>
    <t>G:\Shared drives\Bokitta Private\Suppliers\BokittaIndia\orders\po46\shipments\240303-bi46-1-136\240303-bi46-1-sg-3\plsc\240303-bi46-1-sg-3-plsc.pdf</t>
  </si>
  <si>
    <t>G:\Shared drives\Bokitta Private\Suppliers\BokittaIndia\orders\po46\shipments\240303-bi46-1-136\240303-bi46-1-sg-3\plsc\240303-bi46-1-sg-3-plsc.xlsm</t>
  </si>
  <si>
    <t>G:\Shared drives\Bokitta Private\Suppliers\BokittaIndia\orders\po46\shipments\240303-bi46-1-136\240303-bi46-1-in-22\DPL\240303-bi46-1-in-22-DPL.pdf</t>
  </si>
  <si>
    <t>G:\Shared drives\Bokitta Private\Suppliers\BokittaIndia\orders\po46\shipments\240303-bi46-1-136\240303-bi46-1-in-22\DPL\240303-bi46-1-in-22-DPL.xlsm</t>
  </si>
  <si>
    <t>G:\Shared drives\Bokitta Private\Suppliers\BokittaIndia\orders\po46\shipments\240303-bi46-1-136\240303-bi46-1-in-22\supdocs\240303-bi46-1-in-22-DLabels.xlsx</t>
  </si>
  <si>
    <t>G:\Shared drives\Bokitta Private\Suppliers\BokittaIndia\orders\po46\shipments\240303-bi46-1-136\240303-bi46-1-in-22\plsc\240303-bi46-1-in-22-plsc.pdf</t>
  </si>
  <si>
    <t>G:\Shared drives\Bokitta Private\Suppliers\BokittaIndia\orders\po46\shipments\240303-bi46-1-136\240303-bi46-1-in-22\plsc\240303-bi46-1-in-22-plsc.xlsm</t>
  </si>
  <si>
    <t>G:\Shared drives\Bokitta Private\Suppliers\BokittaIndia\orders\po46\shipments\240303-bi46-1-136\240303-bi46-1-uk-3\DPL\240303-bi46-1-uk-3-DPL.pdf</t>
  </si>
  <si>
    <t>G:\Shared drives\Bokitta Private\Suppliers\BokittaIndia\orders\po46\shipments\240303-bi46-1-136\240303-bi46-1-uk-3\DPL\240303-bi46-1-uk-3-DPL.xlsm</t>
  </si>
  <si>
    <t>G:\Shared drives\Bokitta Private\Suppliers\BokittaIndia\orders\po46\shipments\240303-bi46-1-136\240303-bi46-1-uk-3\supdocs\240303-bi46-1-uk-3-DLabels.xlsx</t>
  </si>
  <si>
    <t>G:\Shared drives\Bokitta Private\Suppliers\BokittaIndia\orders\po46\shipments\240303-bi46-1-136\240303-bi46-1-uk-3\plsc\240303-bi46-1-uk-3-plsc.pdf</t>
  </si>
  <si>
    <t>G:\Shared drives\Bokitta Private\Suppliers\BokittaIndia\orders\po46\shipments\240303-bi46-1-136\240303-bi46-1-uk-3\plsc\240303-bi46-1-uk-3-plsc.xlsm</t>
  </si>
  <si>
    <t>Error From --- CreateContentsPO --- Contacts sheet column is empty, check styles ---  Error Number &gt;&gt;&gt;  60006 fs2 has no column in Contacts sheet failed...</t>
  </si>
  <si>
    <t>Error From --- CreateContentsPO --- Contacts sheet column is empty, check styles ---  Error Number &gt;&gt;&gt;  60006 csm has no column in Contacts sheet failed...</t>
  </si>
  <si>
    <t>Error From --- CreateContentsPO --- Contacts sheet column is empty, check styles ---  Error Number &gt;&gt;&gt;  60006 m2 has no column in Contacts sheet failed...</t>
  </si>
  <si>
    <t>Error From --- CreateContentsPO --- Contacts sheet has zero values, check styles ---  Error Number &gt;&gt;&gt;  60001 m6 has no value in Contacts sheet failed...</t>
  </si>
  <si>
    <t>Error From --- CreateContentsPO --- Contacts sheet column is empty, check styles ---  Error Number &gt;&gt;&gt;  60006 m12 has no column in Contacts sheet failed...</t>
  </si>
  <si>
    <t>Error From --- CreateContentsPO --- Contacts sheet column is empty, check styles ---  Error Number &gt;&gt;&gt;  60006 m12m has no column in Contacts sheet failed...</t>
  </si>
  <si>
    <t>Error From --- CreateContentsPO --- Contacts sheet column is empty, check styles ---  Error Number &gt;&gt;&gt;  60006 m10x has no column in Contacts sheet failed...</t>
  </si>
  <si>
    <t>Error From --- CreateContentsPO --- Contacts sheet column is empty, check styles ---  Error Number &gt;&gt;&gt;  60006 m10b has no column in Contacts sheet failed...</t>
  </si>
  <si>
    <t>Error From --- CreateContentsPO --- Contacts sheet column is empty, check styles ---  Error Number &gt;&gt;&gt;  60006 tis has no column in Contacts sheet failed...</t>
  </si>
  <si>
    <t>Error From --- CreateContentsPO --- Contacts sheet column is empty, check styles ---  Error Number &gt;&gt;&gt;  60006 plh has no column in Contacts sheet failed...</t>
  </si>
  <si>
    <t>Error From --- CreateContentsPO --- Contacts sheet column is empty, check styles ---  Error Number &gt;&gt;&gt;  60006 csh has no column in Contacts sheet failed...</t>
  </si>
  <si>
    <t>Error From --- CreateContentsPO --- Contacts sheet column is empty, check styles ---  Error Number &gt;&gt;&gt;  60006 sri has no column in Contacts sheet failed...</t>
  </si>
  <si>
    <t>Error From --- CreateContentsPO --- Contacts sheet column is empty, check styles ---  Error Number &gt;&gt;&gt;  60006 vmp has no column in Contacts sheet failed...</t>
  </si>
  <si>
    <t>Error From --- CreateContentsPO --- Contacts sheet column is empty, check styles ---  Error Number &gt;&gt;&gt;  60006 slh has no column in Contacts sheet failed...</t>
  </si>
  <si>
    <t>G:\Shared drives\Bokitta Private\Suppliers\BokittaIndia\orders\po47\shipments\240304-bi47-4-87\240304-bi47-4-br-6\DPL\240304-bi47-4-br-6-DPL.pdf</t>
  </si>
  <si>
    <t>G:\Shared drives\Bokitta Private\Suppliers\BokittaIndia\orders\po47\shipments\240304-bi47-4-87\240304-bi47-4-br-6\DPL\240304-bi47-4-br-6-DPL.xlsm</t>
  </si>
  <si>
    <t>G:\Shared drives\Bokitta Private\Suppliers\BokittaIndia\orders\po47\shipments\240304-bi47-4-87\240304-bi47-4-br-6\supdocs\240304-bi47-4-br-6-DLabels.xlsx</t>
  </si>
  <si>
    <t>G:\Shared drives\Bokitta Private\Suppliers\BokittaIndia\orders\po47\shipments\240304-bi47-4-87\240304-bi47-4-br-6\plsc\240304-bi47-4-br-6-plsc.pdf</t>
  </si>
  <si>
    <t>G:\Shared drives\Bokitta Private\Suppliers\BokittaIndia\orders\po47\shipments\240304-bi47-4-87\240304-bi47-4-br-6\plsc\240304-bi47-4-br-6-plsc.xlsm</t>
  </si>
  <si>
    <t>G:\Shared drives\Bokitta Private\Suppliers\BokittaIndia\orders\po47\shipments\240304-bi47-4-87\240304-bi47-4-in-13\DPL\240304-bi47-4-in-13-DPL.pdf</t>
  </si>
  <si>
    <t>G:\Shared drives\Bokitta Private\Suppliers\BokittaIndia\orders\po47\shipments\240304-bi47-4-87\240304-bi47-4-in-13\DPL\240304-bi47-4-in-13-DPL.xlsm</t>
  </si>
  <si>
    <t>G:\Shared drives\Bokitta Private\Suppliers\BokittaIndia\orders\po47\shipments\240304-bi47-4-87\240304-bi47-4-in-13\supdocs\240304-bi47-4-in-13-DLabels.xlsx</t>
  </si>
  <si>
    <t>G:\Shared drives\Bokitta Private\Suppliers\BokittaIndia\orders\po47\shipments\240304-bi47-4-87\240304-bi47-4-in-13\plsc\240304-bi47-4-in-13-plsc.pdf</t>
  </si>
  <si>
    <t>G:\Shared drives\Bokitta Private\Suppliers\BokittaIndia\orders\po47\shipments\240304-bi47-4-87\240304-bi47-4-in-13\plsc\240304-bi47-4-in-13-plsc.xlsm</t>
  </si>
  <si>
    <t>G:\Shared drives\Bokitta Private\Suppliers\BokittaIndia\orders\po47\shipments\240304-bi47-4-87\240304-bi47-4-my-62\DPL\240304-bi47-4-my-62-DPL.pdf</t>
  </si>
  <si>
    <t>G:\Shared drives\Bokitta Private\Suppliers\BokittaIndia\orders\po47\shipments\240304-bi47-4-87\240304-bi47-4-my-62\DPL\240304-bi47-4-my-62-DPL.xlsm</t>
  </si>
  <si>
    <t>G:\Shared drives\Bokitta Private\Suppliers\BokittaIndia\orders\po47\shipments\240304-bi47-4-87\240304-bi47-4-my-62\supdocs\240304-bi47-4-my-62-DLabels.xlsx</t>
  </si>
  <si>
    <t>G:\Shared drives\Bokitta Private\Suppliers\BokittaIndia\orders\po47\shipments\240304-bi47-4-87\240304-bi47-4-my-62\plsc\240304-bi47-4-my-62-plsc.pdf</t>
  </si>
  <si>
    <t>G:\Shared drives\Bokitta Private\Suppliers\BokittaIndia\orders\po47\shipments\240304-bi47-4-87\240304-bi47-4-my-62\plsc\240304-bi47-4-my-62-plsc.xlsm</t>
  </si>
  <si>
    <t>G:\Shared drives\Bokitta Private\Suppliers\BokittaIndia\orders\po47\shipments\240304-bi47-4-87\240304-bi47-4-sg-3\DPL\240304-bi47-4-sg-3-DPL.pdf</t>
  </si>
  <si>
    <t>G:\Shared drives\Bokitta Private\Suppliers\BokittaIndia\orders\po47\shipments\240304-bi47-4-87\240304-bi47-4-sg-3\DPL\240304-bi47-4-sg-3-DPL.xlsm</t>
  </si>
  <si>
    <t>G:\Shared drives\Bokitta Private\Suppliers\BokittaIndia\orders\po47\shipments\240304-bi47-4-87\240304-bi47-4-sg-3\supdocs\240304-bi47-4-sg-3-DLabels.xlsx</t>
  </si>
  <si>
    <t>G:\Shared drives\Bokitta Private\Suppliers\BokittaIndia\orders\po47\shipments\240304-bi47-4-87\240304-bi47-4-sg-3\plsc\240304-bi47-4-sg-3-plsc.pdf</t>
  </si>
  <si>
    <t>G:\Shared drives\Bokitta Private\Suppliers\BokittaIndia\orders\po47\shipments\240304-bi47-4-87\240304-bi47-4-sg-3\plsc\240304-bi47-4-sg-3-plsc.xlsm</t>
  </si>
  <si>
    <t>G:\Shared drives\Bokitta Private\Suppliers\BokittaIndia\orders\po47\shipments\240304-bi47-4-87\240304-bi47-4-uk-3\DPL\240304-bi47-4-uk-3-DPL.pdf</t>
  </si>
  <si>
    <t>G:\Shared drives\Bokitta Private\Suppliers\BokittaIndia\orders\po47\shipments\240304-bi47-4-87\240304-bi47-4-uk-3\DPL\240304-bi47-4-uk-3-DPL.xlsm</t>
  </si>
  <si>
    <t>G:\Shared drives\Bokitta Private\Suppliers\BokittaIndia\orders\po47\shipments\240304-bi47-4-87\240304-bi47-4-uk-3\supdocs\240304-bi47-4-uk-3-DLabels.xlsx</t>
  </si>
  <si>
    <t>G:\Shared drives\Bokitta Private\Suppliers\BokittaIndia\orders\po47\shipments\240304-bi47-4-87\240304-bi47-4-uk-3\plsc\240304-bi47-4-uk-3-plsc.pdf</t>
  </si>
  <si>
    <t>G:\Shared drives\Bokitta Private\Suppliers\BokittaIndia\orders\po47\shipments\240304-bi47-4-87\240304-bi47-4-uk-3\plsc\240304-bi47-4-uk-3-plsc.xlsm</t>
  </si>
  <si>
    <t>G:\Shared drives\Bokitta Private\Suppliers\BokittaIndia\orders\po46\shipments\240304-bi46-1-138\240304-bi46-1-my-98\DPL\240304-bi46-1-my-98-DPL.pdf</t>
  </si>
  <si>
    <t>G:\Shared drives\Bokitta Private\Suppliers\BokittaIndia\orders\po46\shipments\240304-bi46-1-138\240304-bi46-1-my-98\DPL\240304-bi46-1-my-98-DPL.xlsm</t>
  </si>
  <si>
    <t>G:\Shared drives\Bokitta Private\Suppliers\BokittaIndia\orders\po46\shipments\240304-bi46-1-138\240304-bi46-1-my-98\supdocs\240304-bi46-1-my-98-DLabels.xlsx</t>
  </si>
  <si>
    <t>G:\Shared drives\Bokitta Private\Suppliers\BokittaIndia\orders\po46\shipments\240304-bi46-1-138\240304-bi46-1-my-98\plsc\240304-bi46-1-my-98-plsc.pdf</t>
  </si>
  <si>
    <t>G:\Shared drives\Bokitta Private\Suppliers\BokittaIndia\orders\po46\shipments\240304-bi46-1-138\240304-bi46-1-my-98\plsc\240304-bi46-1-my-98-plsc.xlsm</t>
  </si>
  <si>
    <t>G:\Shared drives\Bokitta Private\Suppliers\BokittaIndia\orders\po46\shipments\240304-bi46-1-138\240304-bi46-1-br-10\DPL\240304-bi46-1-br-10-DPL.pdf</t>
  </si>
  <si>
    <t>G:\Shared drives\Bokitta Private\Suppliers\BokittaIndia\orders\po46\shipments\240304-bi46-1-138\240304-bi46-1-br-10\DPL\240304-bi46-1-br-10-DPL.xlsm</t>
  </si>
  <si>
    <t>G:\Shared drives\Bokitta Private\Suppliers\BokittaIndia\orders\po46\shipments\240304-bi46-1-138\240304-bi46-1-br-10\supdocs\240304-bi46-1-br-10-DLabels.xlsx</t>
  </si>
  <si>
    <t>G:\Shared drives\Bokitta Private\Suppliers\BokittaIndia\orders\po46\shipments\240304-bi46-1-138\240304-bi46-1-br-10\plsc\240304-bi46-1-br-10-plsc.pdf</t>
  </si>
  <si>
    <t>G:\Shared drives\Bokitta Private\Suppliers\BokittaIndia\orders\po46\shipments\240304-bi46-1-138\240304-bi46-1-br-10\plsc\240304-bi46-1-br-10-plsc.xlsm</t>
  </si>
  <si>
    <t>G:\Shared drives\Bokitta Private\Suppliers\BokittaIndia\orders\po46\shipments\240304-bi46-1-138\240304-bi46-1-sg-3\DPL\240304-bi46-1-sg-3-DPL.pdf</t>
  </si>
  <si>
    <t>G:\Shared drives\Bokitta Private\Suppliers\BokittaIndia\orders\po46\shipments\240304-bi46-1-138\240304-bi46-1-sg-3\DPL\240304-bi46-1-sg-3-DPL.xlsm</t>
  </si>
  <si>
    <t>G:\Shared drives\Bokitta Private\Suppliers\BokittaIndia\orders\po46\shipments\240304-bi46-1-138\240304-bi46-1-sg-3\supdocs\240304-bi46-1-sg-3-DLabels.xlsx</t>
  </si>
  <si>
    <t>G:\Shared drives\Bokitta Private\Suppliers\BokittaIndia\orders\po46\shipments\240304-bi46-1-138\240304-bi46-1-sg-3\plsc\240304-bi46-1-sg-3-plsc.pdf</t>
  </si>
  <si>
    <t>G:\Shared drives\Bokitta Private\Suppliers\BokittaIndia\orders\po46\shipments\240304-bi46-1-138\240304-bi46-1-sg-3\plsc\240304-bi46-1-sg-3-plsc.xlsm</t>
  </si>
  <si>
    <t>G:\Shared drives\Bokitta Private\Suppliers\BokittaIndia\orders\po46\shipments\240304-bi46-1-138\240304-bi46-1-in-24\DPL\240304-bi46-1-in-24-DPL.pdf</t>
  </si>
  <si>
    <t>G:\Shared drives\Bokitta Private\Suppliers\BokittaIndia\orders\po46\shipments\240304-bi46-1-138\240304-bi46-1-in-24\DPL\240304-bi46-1-in-24-DPL.xlsm</t>
  </si>
  <si>
    <t>G:\Shared drives\Bokitta Private\Suppliers\BokittaIndia\orders\po46\shipments\240304-bi46-1-138\240304-bi46-1-in-24\supdocs\240304-bi46-1-in-24-DLabels.xlsx</t>
  </si>
  <si>
    <t>G:\Shared drives\Bokitta Private\Suppliers\BokittaIndia\orders\po46\shipments\240304-bi46-1-138\240304-bi46-1-in-24\plsc\240304-bi46-1-in-24-plsc.pdf</t>
  </si>
  <si>
    <t>G:\Shared drives\Bokitta Private\Suppliers\BokittaIndia\orders\po46\shipments\240304-bi46-1-138\240304-bi46-1-in-24\plsc\240304-bi46-1-in-24-plsc.xlsm</t>
  </si>
  <si>
    <t>G:\Shared drives\Bokitta Private\Suppliers\BokittaIndia\orders\po46\shipments\240304-bi46-1-138\240304-bi46-1-uk-3\DPL\240304-bi46-1-uk-3-DPL.pdf</t>
  </si>
  <si>
    <t>G:\Shared drives\Bokitta Private\Suppliers\BokittaIndia\orders\po46\shipments\240304-bi46-1-138\240304-bi46-1-uk-3\DPL\240304-bi46-1-uk-3-DPL.xlsm</t>
  </si>
  <si>
    <t>G:\Shared drives\Bokitta Private\Suppliers\BokittaIndia\orders\po46\shipments\240304-bi46-1-138\240304-bi46-1-uk-3\supdocs\240304-bi46-1-uk-3-DLabels.xlsx</t>
  </si>
  <si>
    <t>G:\Shared drives\Bokitta Private\Suppliers\BokittaIndia\orders\po46\shipments\240304-bi46-1-138\240304-bi46-1-uk-3\plsc\240304-bi46-1-uk-3-plsc.pdf</t>
  </si>
  <si>
    <t>G:\Shared drives\Bokitta Private\Suppliers\BokittaIndia\orders\po46\shipments\240304-bi46-1-138\240304-bi46-1-uk-3\plsc\240304-bi46-1-uk-3-plsc.xlsm</t>
  </si>
  <si>
    <t>G:\Shared drives\Bokitta Private\Suppliers\BokittaIndia\orders\po46\shipments\240304-bi46-2-87\240304-bi46-2-my-66\DPL\240304-bi46-2-my-66-DPL.pdf</t>
  </si>
  <si>
    <t>G:\Shared drives\Bokitta Private\Suppliers\BokittaIndia\orders\po46\shipments\240304-bi46-2-87\240304-bi46-2-my-66\DPL\240304-bi46-2-my-66-DPL.xlsm</t>
  </si>
  <si>
    <t>G:\Shared drives\Bokitta Private\Suppliers\BokittaIndia\orders\po46\shipments\240304-bi46-2-87\240304-bi46-2-my-66\supdocs\240304-bi46-2-my-66-DLabels.xlsx</t>
  </si>
  <si>
    <t>G:\Shared drives\Bokitta Private\Suppliers\BokittaIndia\orders\po46\shipments\240304-bi46-2-87\240304-bi46-2-my-66\plsc\240304-bi46-2-my-66-plsc.pdf</t>
  </si>
  <si>
    <t>G:\Shared drives\Bokitta Private\Suppliers\BokittaIndia\orders\po46\shipments\240304-bi46-2-87\240304-bi46-2-my-66\plsc\240304-bi46-2-my-66-plsc.xlsm</t>
  </si>
  <si>
    <t>G:\Shared drives\Bokitta Private\Suppliers\BokittaIndia\orders\po46\shipments\240304-bi46-2-87\240304-bi46-2-br-9\DPL\240304-bi46-2-br-9-DPL.pdf</t>
  </si>
  <si>
    <t>G:\Shared drives\Bokitta Private\Suppliers\BokittaIndia\orders\po46\shipments\240304-bi46-2-87\240304-bi46-2-br-9\DPL\240304-bi46-2-br-9-DPL.xlsm</t>
  </si>
  <si>
    <t>G:\Shared drives\Bokitta Private\Suppliers\BokittaIndia\orders\po46\shipments\240304-bi46-2-87\240304-bi46-2-br-9\supdocs\240304-bi46-2-br-9-DLabels.xlsx</t>
  </si>
  <si>
    <t>G:\Shared drives\Bokitta Private\Suppliers\BokittaIndia\orders\po46\shipments\240304-bi46-2-87\240304-bi46-2-br-9\plsc\240304-bi46-2-br-9-plsc.pdf</t>
  </si>
  <si>
    <t>G:\Shared drives\Bokitta Private\Suppliers\BokittaIndia\orders\po46\shipments\240304-bi46-2-87\240304-bi46-2-br-9\plsc\240304-bi46-2-br-9-plsc.xlsm</t>
  </si>
  <si>
    <t>G:\Shared drives\Bokitta Private\Suppliers\BokittaIndia\orders\po46\shipments\240304-bi46-2-87\240304-bi46-2-sg-2\DPL\240304-bi46-2-sg-2-DPL.pdf</t>
  </si>
  <si>
    <t>G:\Shared drives\Bokitta Private\Suppliers\BokittaIndia\orders\po46\shipments\240304-bi46-2-87\240304-bi46-2-sg-2\DPL\240304-bi46-2-sg-2-DPL.xlsm</t>
  </si>
  <si>
    <t>G:\Shared drives\Bokitta Private\Suppliers\BokittaIndia\orders\po46\shipments\240304-bi46-2-87\240304-bi46-2-sg-2\supdocs\240304-bi46-2-sg-2-DLabels.xlsx</t>
  </si>
  <si>
    <t>G:\Shared drives\Bokitta Private\Suppliers\BokittaIndia\orders\po46\shipments\240304-bi46-2-87\240304-bi46-2-sg-2\plsc\240304-bi46-2-sg-2-plsc.pdf</t>
  </si>
  <si>
    <t>G:\Shared drives\Bokitta Private\Suppliers\BokittaIndia\orders\po46\shipments\240304-bi46-2-87\240304-bi46-2-sg-2\plsc\240304-bi46-2-sg-2-plsc.xlsm</t>
  </si>
  <si>
    <t>G:\Shared drives\Bokitta Private\Suppliers\BokittaIndia\orders\po46\shipments\240304-bi46-2-87\240304-bi46-2-in-8\DPL\240304-bi46-2-in-8-DPL.pdf</t>
  </si>
  <si>
    <t>G:\Shared drives\Bokitta Private\Suppliers\BokittaIndia\orders\po46\shipments\240304-bi46-2-87\240304-bi46-2-in-8\DPL\240304-bi46-2-in-8-DPL.xlsm</t>
  </si>
  <si>
    <t>G:\Shared drives\Bokitta Private\Suppliers\BokittaIndia\orders\po46\shipments\240304-bi46-2-87\240304-bi46-2-in-8\supdocs\240304-bi46-2-in-8-DLabels.xlsx</t>
  </si>
  <si>
    <t>G:\Shared drives\Bokitta Private\Suppliers\BokittaIndia\orders\po46\shipments\240304-bi46-2-87\240304-bi46-2-in-8\plsc\240304-bi46-2-in-8-plsc.pdf</t>
  </si>
  <si>
    <t>G:\Shared drives\Bokitta Private\Suppliers\BokittaIndia\orders\po46\shipments\240304-bi46-2-87\240304-bi46-2-in-8\plsc\240304-bi46-2-in-8-plsc.xlsm</t>
  </si>
  <si>
    <t>G:\Shared drives\Bokitta Private\Suppliers\BokittaIndia\orders\po46\shipments\240304-bi46-2-87\240304-bi46-2-uk-2\DPL\240304-bi46-2-uk-2-DPL.pdf</t>
  </si>
  <si>
    <t>G:\Shared drives\Bokitta Private\Suppliers\BokittaIndia\orders\po46\shipments\240304-bi46-2-87\240304-bi46-2-uk-2\DPL\240304-bi46-2-uk-2-DPL.xlsm</t>
  </si>
  <si>
    <t>G:\Shared drives\Bokitta Private\Suppliers\BokittaIndia\orders\po46\shipments\240304-bi46-2-87\240304-bi46-2-uk-2\supdocs\240304-bi46-2-uk-2-DLabels.xlsx</t>
  </si>
  <si>
    <t>G:\Shared drives\Bokitta Private\Suppliers\BokittaIndia\orders\po46\shipments\240304-bi46-2-87\240304-bi46-2-uk-2\plsc\240304-bi46-2-uk-2-plsc.pdf</t>
  </si>
  <si>
    <t>G:\Shared drives\Bokitta Private\Suppliers\BokittaIndia\orders\po46\shipments\240304-bi46-2-87\240304-bi46-2-uk-2\plsc\240304-bi46-2-uk-2-plsc.xlsm</t>
  </si>
  <si>
    <t>G:\Shared drives\Bokitta Private\Resellers\Malaysia</t>
  </si>
  <si>
    <t>G:\Shared drives\Bokitta Private\Resellers\Malaysia\240304-bi46-1-my-98-MF-PLCI.xlsm</t>
  </si>
  <si>
    <t>shipment1</t>
  </si>
  <si>
    <t>G:\Shared drives\Bokitta Private\Suppliers\BokittaIndia\orders\po46\shipments\240304-bi46-1-138\240304-bi46-1-my-98\fordocs\240304-bi46-1-my-98-QURRATAAIN-98-PLCI.pdf</t>
  </si>
  <si>
    <t>kamarul@millenniumfreight.com.my;malaysia.forwarder@bokitta.com;bokitta@bokitta.com</t>
  </si>
  <si>
    <t>G:\Shared drives\Bokitta Private\Resellers\Brunei Darussalam</t>
  </si>
  <si>
    <t>G:\Shared drives\Bokitta Private\Suppliers\BokittaIndia\orders\po46\shipments\240304-bi46-1-138\240304-bi46-1-br-10\fordocs\240304-bi46-1-br-10-WOMENCONNECTION-10-PLCI.pdf</t>
  </si>
  <si>
    <t>brunei-forwarder@bokitta.com;brunei-forwarder@bokitta.com;bokitta@bokitta.com;women.connection2013@gmail.com;dksulfiah911@gmail.com</t>
  </si>
  <si>
    <t>G:\Shared drives\Bokitta Private\Resellers\Singapore</t>
  </si>
  <si>
    <t>G:\Shared drives\Bokitta Private\Suppliers\BokittaIndia\orders\po46\shipments\240304-bi46-1-138\240304-bi46-1-sg-3\fordocs\240304-bi46-1-sg-3-BOKITTASG-3-PLCI.pdf</t>
  </si>
  <si>
    <t>Andy@venus-express.com;bokitta@bokitta.com;zahirah_84@yahoo.com.sg</t>
  </si>
  <si>
    <t>G:\Shared drives\Bokitta Private\Resellers\India</t>
  </si>
  <si>
    <t>G:\Shared drives\Bokitta Private\Suppliers\BokittaIndia\orders\po46\shipments\240304-bi46-1-138\240304-bi46-1-in-24\fordocs\240304-bi46-1-in-24-BOKITTATRADING-24-PLCI.pdf</t>
  </si>
  <si>
    <t>vishal.kumar@bokitta.net;Ashfaq.Ahmed@bokitta.net;</t>
  </si>
  <si>
    <t>G:\Shared drives\Bokitta Private\Resellers\UK</t>
  </si>
  <si>
    <t>G:\Shared drives\Bokitta Private\Suppliers\BokittaIndia\orders\po46\shipments\240304-bi46-1-138\240304-bi46-1-uk-3\fordocs\240304-bi46-1-uk-3-BOKITTAUK-3-PLCI.pdf</t>
  </si>
  <si>
    <t>Aasiyah74@gmail.com;Aasiyah74@gmail.com</t>
  </si>
  <si>
    <t>G:\Shared drives\Bokitta Private\Suppliers\BokittaIndia\orders\po46\shipments\240304-bi46-2-87\240304-bi46-2-my-66\fordocs\240304-bi46-2-my-66-QURRATAAIN-66-PLCI.pdf</t>
  </si>
  <si>
    <t>G:\Shared drives\Bokitta Private\Suppliers\BokittaIndia\orders\po46\shipments\240304-bi46-2-87\240304-bi46-2-br-9\fordocs\240304-bi46-2-br-9-WOMENCONNECTION-9-PLCI.pdf</t>
  </si>
  <si>
    <t>G:\Shared drives\Bokitta Private\Suppliers\BokittaIndia\orders\po46\shipments\240304-bi46-2-87\240304-bi46-2-sg-2\fordocs\240304-bi46-2-sg-2-BOKITTASG-2-PLCI.pdf</t>
  </si>
  <si>
    <t>G:\Shared drives\Bokitta Private\Suppliers\BokittaIndia\orders\po46\shipments\240304-bi46-2-87\240304-bi46-2-in-8\fordocs\240304-bi46-2-in-8-BOKITTATRADING-8-PLCI.pdf</t>
  </si>
  <si>
    <t>G:\Shared drives\Bokitta Private\Suppliers\BokittaIndia\orders\po46\shipments\240304-bi46-2-87\240304-bi46-2-uk-2\fordocs\240304-bi46-2-uk-2-BOKITTAUK-2-PLCI.pdf</t>
  </si>
  <si>
    <t>G:\Shared drives\Bokitta Private\Suppliers\BokittaIndia\orders\po47\shipments\240223-bi47-3-43\240223-bi47-3-my-28\fordocs\240223-bi47-3-my-28-QURRATAAIN-28-PLCI.pdf</t>
  </si>
  <si>
    <t>G:\Shared drives\Bokitta Private\Suppliers\BokittaIndia\orders\po47\shipments\240223-bi47-3-43\240223-bi47-3-br-5\fordocs\240223-bi47-3-br-5-WOMENCONNECTION-5-PLCI.pdf</t>
  </si>
  <si>
    <t>G:\Shared drives\Bokitta Private\Suppliers\BokittaIndia\orders\po47\shipments\240223-bi47-3-43\240223-bi47-3-sg-1\fordocs\240223-bi47-3-sg-1-BOKITTASG-1-PLCI.pdf</t>
  </si>
  <si>
    <t>G:\Shared drives\Bokitta Private\Suppliers\BokittaIndia\orders\po47\shipments\240223-bi47-3-43\240223-bi47-3-in-8\fordocs\240223-bi47-3-in-8-BOKITTATRADING-8-PLCI.pdf</t>
  </si>
  <si>
    <t>G:\Shared drives\Bokitta Private\Suppliers\BokittaIndia\orders\po47\shipments\240223-bi47-3-43\240223-bi47-3-uk-1\fordocs\240223-bi47-3-uk-1-BOKITTAUK-1-PLCI.pdf</t>
  </si>
  <si>
    <t>G:\Shared drives\Bokitta Private\Suppliers\BokittaIndia\orders\po47\shipments\240304-bi47-4-87\240304-bi47-4-br-6\fordocs\240304-bi47-4-br-6-WOMENCONNECTION-6-PLCI.pdf</t>
  </si>
  <si>
    <t>G:\Shared drives\Bokitta Private\Suppliers\BokittaIndia\orders\po47\shipments\240304-bi47-4-87\240304-bi47-4-in-13\fordocs\240304-bi47-4-in-13-BOKITTATRADING-13-PLCI.pdf</t>
  </si>
  <si>
    <t>G:\Shared drives\Bokitta Private\Suppliers\BokittaIndia\orders\po47\shipments\240304-bi47-4-87\240304-bi47-4-my-62\fordocs\240304-bi47-4-my-62-QURRATAAIN-62-PLCI.pdf</t>
  </si>
  <si>
    <t>G:\Shared drives\Bokitta Private\Suppliers\BokittaIndia\orders\po47\shipments\240304-bi47-4-87\240304-bi47-4-sg-3\fordocs\240304-bi47-4-sg-3-BOKITTASG-3-PLCI.pdf</t>
  </si>
  <si>
    <t>G:\Shared drives\Bokitta Private\Suppliers\BokittaIndia\orders\po47\shipments\240304-bi47-4-87\240304-bi47-4-uk-3\fordocs\240304-bi47-4-uk-3-BOKITTAUK-3-PLCI.pdf</t>
  </si>
  <si>
    <t>G:\Shared drives\Bokitta Private\Suppliers\BokittaIndia\orders\po46\shipments\240307-bi46-3-94\240307-bi46-3-br-11\DPL\240307-bi46-3-br-11-DPL.pdf</t>
  </si>
  <si>
    <t>G:\Shared drives\Bokitta Private\Suppliers\BokittaIndia\orders\po46\shipments\240307-bi46-3-94\240307-bi46-3-br-11\DPL\240307-bi46-3-br-11-DPL.xlsm</t>
  </si>
  <si>
    <t>G:\Shared drives\Bokitta Private\Suppliers\BokittaIndia\orders\po46\shipments\240307-bi46-3-94\240307-bi46-3-br-11\supdocs\240307-bi46-3-br-11-DLabels.xlsx</t>
  </si>
  <si>
    <t>G:\Shared drives\Bokitta Private\Suppliers\BokittaIndia\orders\po46\shipments\240307-bi46-3-94\240307-bi46-3-br-11\plsc\240307-bi46-3-br-11-plsc.pdf</t>
  </si>
  <si>
    <t>G:\Shared drives\Bokitta Private\Suppliers\BokittaIndia\orders\po46\shipments\240307-bi46-3-94\240307-bi46-3-br-11\plsc\240307-bi46-3-br-11-plsc.xlsm</t>
  </si>
  <si>
    <t>G:\Shared drives\Bokitta Private\Suppliers\BokittaIndia\orders\po46\shipments\240307-bi46-3-94\240307-bi46-3-in-9\DPL\240307-bi46-3-in-9-DPL.pdf</t>
  </si>
  <si>
    <t>G:\Shared drives\Bokitta Private\Suppliers\BokittaIndia\orders\po46\shipments\240307-bi46-3-94\240307-bi46-3-in-9\DPL\240307-bi46-3-in-9-DPL.xlsm</t>
  </si>
  <si>
    <t>G:\Shared drives\Bokitta Private\Suppliers\BokittaIndia\orders\po46\shipments\240307-bi46-3-94\240307-bi46-3-in-9\supdocs\240307-bi46-3-in-9-DLabels.xlsx</t>
  </si>
  <si>
    <t>G:\Shared drives\Bokitta Private\Suppliers\BokittaIndia\orders\po46\shipments\240307-bi46-3-94\240307-bi46-3-in-9\plsc\240307-bi46-3-in-9-plsc.pdf</t>
  </si>
  <si>
    <t>G:\Shared drives\Bokitta Private\Suppliers\BokittaIndia\orders\po46\shipments\240307-bi46-3-94\240307-bi46-3-in-9\plsc\240307-bi46-3-in-9-plsc.xlsm</t>
  </si>
  <si>
    <t>G:\Shared drives\Bokitta Private\Suppliers\BokittaIndia\orders\po46\shipments\240307-bi46-3-94\240307-bi46-3-my-70\DPL\240307-bi46-3-my-70-DPL.pdf</t>
  </si>
  <si>
    <t>G:\Shared drives\Bokitta Private\Suppliers\BokittaIndia\orders\po46\shipments\240307-bi46-3-94\240307-bi46-3-my-70\DPL\240307-bi46-3-my-70-DPL.xlsm</t>
  </si>
  <si>
    <t>G:\Shared drives\Bokitta Private\Suppliers\BokittaIndia\orders\po46\shipments\240307-bi46-3-94\240307-bi46-3-my-70\supdocs\240307-bi46-3-my-70-DLabels.xlsx</t>
  </si>
  <si>
    <t>G:\Shared drives\Bokitta Private\Suppliers\BokittaIndia\orders\po46\shipments\240307-bi46-3-94\240307-bi46-3-my-70\plsc\240307-bi46-3-my-70-plsc.pdf</t>
  </si>
  <si>
    <t>G:\Shared drives\Bokitta Private\Suppliers\BokittaIndia\orders\po46\shipments\240307-bi46-3-94\240307-bi46-3-my-70\plsc\240307-bi46-3-my-70-plsc.xlsm</t>
  </si>
  <si>
    <t>G:\Shared drives\Bokitta Private\Suppliers\BokittaIndia\orders\po46\shipments\240307-bi46-3-94\240307-bi46-3-sg-2\DPL\240307-bi46-3-sg-2-DPL.pdf</t>
  </si>
  <si>
    <t>G:\Shared drives\Bokitta Private\Suppliers\BokittaIndia\orders\po46\shipments\240307-bi46-3-94\240307-bi46-3-sg-2\DPL\240307-bi46-3-sg-2-DPL.xlsm</t>
  </si>
  <si>
    <t>G:\Shared drives\Bokitta Private\Suppliers\BokittaIndia\orders\po46\shipments\240307-bi46-3-94\240307-bi46-3-sg-2\supdocs\240307-bi46-3-sg-2-DLabels.xlsx</t>
  </si>
  <si>
    <t>G:\Shared drives\Bokitta Private\Suppliers\BokittaIndia\orders\po46\shipments\240307-bi46-3-94\240307-bi46-3-sg-2\plsc\240307-bi46-3-sg-2-plsc.pdf</t>
  </si>
  <si>
    <t>G:\Shared drives\Bokitta Private\Suppliers\BokittaIndia\orders\po46\shipments\240307-bi46-3-94\240307-bi46-3-sg-2\plsc\240307-bi46-3-sg-2-plsc.xlsm</t>
  </si>
  <si>
    <t>G:\Shared drives\Bokitta Private\Suppliers\BokittaIndia\orders\po46\shipments\240307-bi46-3-94\240307-bi46-3-uk-2\DPL\240307-bi46-3-uk-2-DPL.pdf</t>
  </si>
  <si>
    <t>G:\Shared drives\Bokitta Private\Suppliers\BokittaIndia\orders\po46\shipments\240307-bi46-3-94\240307-bi46-3-uk-2\DPL\240307-bi46-3-uk-2-DPL.xlsm</t>
  </si>
  <si>
    <t>G:\Shared drives\Bokitta Private\Suppliers\BokittaIndia\orders\po46\shipments\240307-bi46-3-94\240307-bi46-3-uk-2\supdocs\240307-bi46-3-uk-2-DLabels.xlsx</t>
  </si>
  <si>
    <t>G:\Shared drives\Bokitta Private\Suppliers\BokittaIndia\orders\po46\shipments\240307-bi46-3-94\240307-bi46-3-uk-2\plsc\240307-bi46-3-uk-2-plsc.pdf</t>
  </si>
  <si>
    <t>G:\Shared drives\Bokitta Private\Suppliers\BokittaIndia\orders\po46\shipments\240307-bi46-3-94\240307-bi46-3-uk-2\plsc\240307-bi46-3-uk-2-plsc.xlsm</t>
  </si>
  <si>
    <t>G:\Shared drives\Bokitta Private\Suppliers\BokittaIndia\orders\po46\shipments\240309-bi46-4-102\240309-bi46-4-br-11\DPL\240309-bi46-4-br-11-DPL.pdf</t>
  </si>
  <si>
    <t>G:\Shared drives\Bokitta Private\Suppliers\BokittaIndia\orders\po46\shipments\240309-bi46-4-102\240309-bi46-4-br-11\DPL\240309-bi46-4-br-11-DPL.xlsm</t>
  </si>
  <si>
    <t>G:\Shared drives\Bokitta Private\Suppliers\BokittaIndia\orders\po46\shipments\240309-bi46-4-102\240309-bi46-4-br-11\supdocs\240309-bi46-4-br-11-DLabels.xlsx</t>
  </si>
  <si>
    <t>G:\Shared drives\Bokitta Private\Suppliers\BokittaIndia\orders\po46\shipments\240309-bi46-4-102\240309-bi46-4-br-11\plsc\240309-bi46-4-br-11-plsc.pdf</t>
  </si>
  <si>
    <t>G:\Shared drives\Bokitta Private\Suppliers\BokittaIndia\orders\po46\shipments\240309-bi46-4-102\240309-bi46-4-br-11\plsc\240309-bi46-4-br-11-plsc.xlsm</t>
  </si>
  <si>
    <t>G:\Shared drives\Bokitta Private\Suppliers\BokittaIndia\orders\po46\shipments\240309-bi46-4-102\240309-bi46-4-in-9\DPL\240309-bi46-4-in-9-DPL.pdf</t>
  </si>
  <si>
    <t>G:\Shared drives\Bokitta Private\Suppliers\BokittaIndia\orders\po46\shipments\240309-bi46-4-102\240309-bi46-4-in-9\DPL\240309-bi46-4-in-9-DPL.xlsm</t>
  </si>
  <si>
    <t>G:\Shared drives\Bokitta Private\Suppliers\BokittaIndia\orders\po46\shipments\240309-bi46-4-102\240309-bi46-4-in-9\supdocs\240309-bi46-4-in-9-DLabels.xlsx</t>
  </si>
  <si>
    <t>G:\Shared drives\Bokitta Private\Suppliers\BokittaIndia\orders\po46\shipments\240309-bi46-4-102\240309-bi46-4-in-9\plsc\240309-bi46-4-in-9-plsc.pdf</t>
  </si>
  <si>
    <t>G:\Shared drives\Bokitta Private\Suppliers\BokittaIndia\orders\po46\shipments\240309-bi46-4-102\240309-bi46-4-in-9\plsc\240309-bi46-4-in-9-plsc.xlsm</t>
  </si>
  <si>
    <t>G:\Shared drives\Bokitta Private\Suppliers\BokittaIndia\orders\po46\shipments\240309-bi46-4-102\240309-bi46-4-my-78\DPL\240309-bi46-4-my-78-DPL.pdf</t>
  </si>
  <si>
    <t>G:\Shared drives\Bokitta Private\Suppliers\BokittaIndia\orders\po46\shipments\240309-bi46-4-102\240309-bi46-4-my-78\DPL\240309-bi46-4-my-78-DPL.xlsm</t>
  </si>
  <si>
    <t>G:\Shared drives\Bokitta Private\Suppliers\BokittaIndia\orders\po46\shipments\240309-bi46-4-102\240309-bi46-4-my-78\supdocs\240309-bi46-4-my-78-DLabels.xlsx</t>
  </si>
  <si>
    <t>G:\Shared drives\Bokitta Private\Suppliers\BokittaIndia\orders\po46\shipments\240309-bi46-4-102\240309-bi46-4-my-78\plsc\240309-bi46-4-my-78-plsc.pdf</t>
  </si>
  <si>
    <t>G:\Shared drives\Bokitta Private\Suppliers\BokittaIndia\orders\po46\shipments\240309-bi46-4-102\240309-bi46-4-my-78\plsc\240309-bi46-4-my-78-plsc.xlsm</t>
  </si>
  <si>
    <t>G:\Shared drives\Bokitta Private\Suppliers\BokittaIndia\orders\po46\shipments\240309-bi46-4-102\240309-bi46-4-sg-2\DPL\240309-bi46-4-sg-2-DPL.pdf</t>
  </si>
  <si>
    <t>G:\Shared drives\Bokitta Private\Suppliers\BokittaIndia\orders\po46\shipments\240309-bi46-4-102\240309-bi46-4-sg-2\DPL\240309-bi46-4-sg-2-DPL.xlsm</t>
  </si>
  <si>
    <t>G:\Shared drives\Bokitta Private\Suppliers\BokittaIndia\orders\po46\shipments\240309-bi46-4-102\240309-bi46-4-sg-2\supdocs\240309-bi46-4-sg-2-DLabels.xlsx</t>
  </si>
  <si>
    <t>G:\Shared drives\Bokitta Private\Suppliers\BokittaIndia\orders\po46\shipments\240309-bi46-4-102\240309-bi46-4-sg-2\plsc\240309-bi46-4-sg-2-plsc.pdf</t>
  </si>
  <si>
    <t>G:\Shared drives\Bokitta Private\Suppliers\BokittaIndia\orders\po46\shipments\240309-bi46-4-102\240309-bi46-4-sg-2\plsc\240309-bi46-4-sg-2-plsc.xlsm</t>
  </si>
  <si>
    <t>G:\Shared drives\Bokitta Private\Suppliers\BokittaIndia\orders\po46\shipments\240309-bi46-4-102\240309-bi46-4-uk-2\DPL\240309-bi46-4-uk-2-DPL.pdf</t>
  </si>
  <si>
    <t>G:\Shared drives\Bokitta Private\Suppliers\BokittaIndia\orders\po46\shipments\240309-bi46-4-102\240309-bi46-4-uk-2\DPL\240309-bi46-4-uk-2-DPL.xlsm</t>
  </si>
  <si>
    <t>G:\Shared drives\Bokitta Private\Suppliers\BokittaIndia\orders\po46\shipments\240309-bi46-4-102\240309-bi46-4-uk-2\supdocs\240309-bi46-4-uk-2-DLabels.xlsx</t>
  </si>
  <si>
    <t>G:\Shared drives\Bokitta Private\Suppliers\BokittaIndia\orders\po46\shipments\240309-bi46-4-102\240309-bi46-4-uk-2\plsc\240309-bi46-4-uk-2-plsc.pdf</t>
  </si>
  <si>
    <t>G:\Shared drives\Bokitta Private\Suppliers\BokittaIndia\orders\po46\shipments\240309-bi46-4-102\240309-bi46-4-uk-2\plsc\240309-bi46-4-uk-2-plsc.xlsm</t>
  </si>
  <si>
    <t>G:\Shared drives\Bokitta Private\Suppliers\BokittaIndia\orders\po46\shipments\240307-bi46-3-94\240307-bi46-3-my-70\fordocs\240307-bi46-3-my-70-QURRATAAIN-70-PLCI.pdf</t>
  </si>
  <si>
    <t>G:\Shared drives\Bokitta Private\Suppliers\BokittaIndia\orders\po46\shipments\240307-bi46-3-94\240307-bi46-3-br-11\fordocs\240307-bi46-3-br-11-WOMENCONNECTION-11-PLCI.pdf</t>
  </si>
  <si>
    <t>G:\Shared drives\Bokitta Private\Suppliers\BokittaIndia\orders\po46\shipments\240307-bi46-3-94\240307-bi46-3-sg-2\fordocs\240307-bi46-3-sg-2-BOKITTASG-2-PLCI.pdf</t>
  </si>
  <si>
    <t>G:\Shared drives\Bokitta Private\Suppliers\BokittaIndia\orders\po46\shipments\240307-bi46-3-94\240307-bi46-3-uk-2\fordocs\240307-bi46-3-uk-2-BOKITTAUK-2-PLCI.pdf</t>
  </si>
  <si>
    <t>G:\Shared drives\Bokitta Private\Suppliers\BokittaIndia\orders\po46\shipments\240309-bi46-4-102\240309-bi46-4-my-78\fordocs\240309-bi46-4-my-78-QURRATAAIN-78-PLCI.pdf</t>
  </si>
  <si>
    <t>G:\Shared drives\Bokitta Private\Suppliers\BokittaIndia\orders\po46\shipments\240309-bi46-4-102\240309-bi46-4-br-11\fordocs\240309-bi46-4-br-11-WOMENCONNECTION-11-PLCI.pdf</t>
  </si>
  <si>
    <t>G:\Shared drives\Bokitta Private\Suppliers\BokittaIndia\orders\po46\shipments\240309-bi46-4-102\240309-bi46-4-sg-2\fordocs\240309-bi46-4-sg-2-BOKITTASG-2-PLCI.pdf</t>
  </si>
  <si>
    <t>G:\Shared drives\Bokitta Private\Suppliers\BokittaIndia\orders\po46\shipments\240309-bi46-4-102\240309-bi46-4-uk-2\fordocs\240309-bi46-4-uk-2-BOKITTAUK-2-PLCI.pdf</t>
  </si>
  <si>
    <t>G:\Shared drives\Bokitta Private\Suppliers\BokittaIndia\orders\po46\shipments\240313-bi46-5-107\240313-bi46-5-my-82\fordocs\240313-bi46-5-my-82-QURRATAAIN-82-PLCI.pdf</t>
  </si>
  <si>
    <t>G:\Shared drives\Bokitta Private\Suppliers\BokittaIndia\orders\po46\shipments\240313-bi46-5-107\240313-bi46-5-br-11\fordocs\240313-bi46-5-br-11-WOMENCONNECTION-11-PLCI.pdf</t>
  </si>
  <si>
    <t>G:\Shared drives\Bokitta Private\Resellers\Singapore\240313-bi46-5-sg-3-SG-PLCI.xlsm</t>
  </si>
  <si>
    <t>G:\Shared drives\Bokitta Private\Suppliers\BokittaIndia\orders\po46\shipments\240313-bi46-5-107\240313-bi46-5-sg-3\fordocs\240313-bi46-5-sg-3-BOKITTASG-3-PLCI.pdf</t>
  </si>
  <si>
    <t>G:\Shared drives\Bokitta Private\Resellers\UK\240313-bi46-5-uk-2-uk-PLCI.xlsm</t>
  </si>
  <si>
    <t>G:\Shared drives\Bokitta Private\Suppliers\BokittaIndia\orders\po46\shipments\240313-bi46-5-107\240313-bi46-5-uk-2\fordocs\240313-bi46-5-uk-2-BOKITTAUK-2-PLCI.pdf</t>
  </si>
  <si>
    <t>G:\Shared drives\Bokitta Private\Suppliers\BokittaIndia\orders\po42\shipments\240228-bi42-1-32\240228-bi42-1-sg-3\fordocs\240228-bi42-1-sg-3-BOKITTASG-3-PLCI.pdf</t>
  </si>
  <si>
    <t>G:\Shared drives\Bokitta Private\Suppliers\BokittaIndia\orders\po42\shipments\240228-bi42-1-32\240228-bi42-1-uk-3\fordocs\240228-bi42-1-uk-3-BOKITTAUK-3-PLCI.pdf</t>
  </si>
  <si>
    <t>G:\Shared drives\Bokitta Private\Suppliers\BokittaIndia\orders\po46\shipments\240325-bi46-6-98\240325-bi46-6-my-72\DPL\240325-bi46-6-my-72-DPL.pdf</t>
  </si>
  <si>
    <t>G:\Shared drives\Bokitta Private\Suppliers\BokittaIndia\orders\po46\shipments\240325-bi46-6-98\240325-bi46-6-my-72\DPL\240325-bi46-6-my-72-DPL.xlsm</t>
  </si>
  <si>
    <t>G:\Shared drives\Bokitta Private\Suppliers\BokittaIndia\orders\po46\shipments\240325-bi46-6-98\240325-bi46-6-my-72\supdocs\240325-bi46-6-my-72-DLabels.xlsx</t>
  </si>
  <si>
    <t>G:\Shared drives\Bokitta Private\Suppliers\BokittaIndia\orders\po46\shipments\240325-bi46-6-98\240325-bi46-6-my-72\plsc\240325-bi46-6-my-72-plsc.pdf</t>
  </si>
  <si>
    <t>G:\Shared drives\Bokitta Private\Suppliers\BokittaIndia\orders\po46\shipments\240325-bi46-6-98\240325-bi46-6-my-72\plsc\240325-bi46-6-my-72-plsc.xlsm</t>
  </si>
  <si>
    <t>G:\Shared drives\Bokitta Private\Suppliers\BokittaIndia\orders\po46\shipments\240325-bi46-6-98\240325-bi46-6-br-12\DPL\240325-bi46-6-br-12-DPL.pdf</t>
  </si>
  <si>
    <t>G:\Shared drives\Bokitta Private\Suppliers\BokittaIndia\orders\po46\shipments\240325-bi46-6-98\240325-bi46-6-br-12\DPL\240325-bi46-6-br-12-DPL.xlsm</t>
  </si>
  <si>
    <t>G:\Shared drives\Bokitta Private\Suppliers\BokittaIndia\orders\po46\shipments\240325-bi46-6-98\240325-bi46-6-br-12\supdocs\240325-bi46-6-br-12-DLabels.xlsx</t>
  </si>
  <si>
    <t>G:\Shared drives\Bokitta Private\Suppliers\BokittaIndia\orders\po46\shipments\240325-bi46-6-98\240325-bi46-6-br-12\plsc\240325-bi46-6-br-12-plsc.pdf</t>
  </si>
  <si>
    <t>G:\Shared drives\Bokitta Private\Suppliers\BokittaIndia\orders\po46\shipments\240325-bi46-6-98\240325-bi46-6-br-12\plsc\240325-bi46-6-br-12-plsc.xlsm</t>
  </si>
  <si>
    <t>G:\Shared drives\Bokitta Private\Suppliers\BokittaIndia\orders\po46\shipments\240325-bi46-6-98\240325-bi46-6-sg-3\DPL\240325-bi46-6-sg-3-DPL.pdf</t>
  </si>
  <si>
    <t>G:\Shared drives\Bokitta Private\Suppliers\BokittaIndia\orders\po46\shipments\240325-bi46-6-98\240325-bi46-6-sg-3\DPL\240325-bi46-6-sg-3-DPL.xlsm</t>
  </si>
  <si>
    <t>G:\Shared drives\Bokitta Private\Suppliers\BokittaIndia\orders\po46\shipments\240325-bi46-6-98\240325-bi46-6-sg-3\supdocs\240325-bi46-6-sg-3-DLabels.xlsx</t>
  </si>
  <si>
    <t>G:\Shared drives\Bokitta Private\Suppliers\BokittaIndia\orders\po46\shipments\240325-bi46-6-98\240325-bi46-6-sg-3\plsc\240325-bi46-6-sg-3-plsc.pdf</t>
  </si>
  <si>
    <t>G:\Shared drives\Bokitta Private\Suppliers\BokittaIndia\orders\po46\shipments\240325-bi46-6-98\240325-bi46-6-sg-3\plsc\240325-bi46-6-sg-3-plsc.xlsm</t>
  </si>
  <si>
    <t>G:\Shared drives\Bokitta Private\Suppliers\BokittaIndia\orders\po46\shipments\240325-bi46-6-98\240325-bi46-6-in-9\DPL\240325-bi46-6-in-9-DPL.pdf</t>
  </si>
  <si>
    <t>G:\Shared drives\Bokitta Private\Suppliers\BokittaIndia\orders\po46\shipments\240325-bi46-6-98\240325-bi46-6-in-9\DPL\240325-bi46-6-in-9-DPL.xlsm</t>
  </si>
  <si>
    <t>G:\Shared drives\Bokitta Private\Suppliers\BokittaIndia\orders\po46\shipments\240325-bi46-6-98\240325-bi46-6-in-9\supdocs\240325-bi46-6-in-9-DLabels.xlsx</t>
  </si>
  <si>
    <t>G:\Shared drives\Bokitta Private\Suppliers\BokittaIndia\orders\po46\shipments\240325-bi46-6-98\240325-bi46-6-in-9\plsc\240325-bi46-6-in-9-plsc.pdf</t>
  </si>
  <si>
    <t>G:\Shared drives\Bokitta Private\Suppliers\BokittaIndia\orders\po46\shipments\240325-bi46-6-98\240325-bi46-6-in-9\plsc\240325-bi46-6-in-9-plsc.xlsm</t>
  </si>
  <si>
    <t>G:\Shared drives\Bokitta Private\Suppliers\BokittaIndia\orders\po46\shipments\240325-bi46-6-98\240325-bi46-6-uk-2\DPL\240325-bi46-6-uk-2-DPL.pdf</t>
  </si>
  <si>
    <t>G:\Shared drives\Bokitta Private\Suppliers\BokittaIndia\orders\po46\shipments\240325-bi46-6-98\240325-bi46-6-uk-2\DPL\240325-bi46-6-uk-2-DPL.xlsm</t>
  </si>
  <si>
    <t>G:\Shared drives\Bokitta Private\Suppliers\BokittaIndia\orders\po46\shipments\240325-bi46-6-98\240325-bi46-6-uk-2\supdocs\240325-bi46-6-uk-2-DLabels.xlsx</t>
  </si>
  <si>
    <t>G:\Shared drives\Bokitta Private\Suppliers\BokittaIndia\orders\po46\shipments\240325-bi46-6-98\240325-bi46-6-uk-2\plsc\240325-bi46-6-uk-2-plsc.pdf</t>
  </si>
  <si>
    <t>G:\Shared drives\Bokitta Private\Suppliers\BokittaIndia\orders\po46\shipments\240325-bi46-6-98\240325-bi46-6-uk-2\plsc\240325-bi46-6-uk-2-plsc.xlsm</t>
  </si>
  <si>
    <t xml:space="preserve"> failed...Error From ---ShipmentPLPO --- PriceCol has wrong Name &gt;&gt;&gt;  60004  Error Desc &gt;&gt;  Application-defined or object-defined error. </t>
  </si>
  <si>
    <t>G:\Shared drives\Bokitta Private\Resellers\UK\240406-bi41-1-uk-2-uk-PLCI.xlsm</t>
  </si>
  <si>
    <t>VMPSGNMB</t>
  </si>
  <si>
    <t>Voila!Maxi Plus Plain Mosaic Butti Chiffon</t>
  </si>
  <si>
    <t>G:\Shared drives\Bokitta Private\Suppliers\BokittaIndia\orders\po41\shipments\240406-bi41-1-135\240406-bi41-1-br-8\fordocs\240406-bi41-1-br-8-WOMENCONNECTION-8-PLCI.pdf</t>
  </si>
  <si>
    <t>TISSGNMB</t>
  </si>
  <si>
    <t>SLHSGNMB</t>
  </si>
  <si>
    <t>Vogue 2.0 Plain Mosaic Butti Chiffon</t>
  </si>
  <si>
    <t>SRISGNMB</t>
  </si>
  <si>
    <t>G:\Shared drives\Bokitta Private\Suppliers\BokittaIndia\orders\po41\shipments\240406-bi41-1-135\240406-bi41-1-my-112\fordocs\240406-bi41-1-my-112-QURRATAAIN-112-PLCI.pdf</t>
  </si>
  <si>
    <t>G:\Shared drives\Bokitta Private\Suppliers\BokittaIndia\orders\po41\shipments\240406-bi41-1-135\240406-bi41-1-sg-4\fordocs\240406-bi41-1-sg-4-BOKITTASG-4-PLCI.pdf</t>
  </si>
  <si>
    <t>G:\Shared drives\Bokitta Private\Suppliers\BokittaIndia\orders\po41\shipments\240406-bi41-1-135\240406-bi41-1-uk-2\fordocs\240406-bi41-1-uk-2-BOKITTAUK-2-PLCI.pdf</t>
  </si>
  <si>
    <t>G:\Shared drives\Bokitta Private\Suppliers\BokittaIndia\orders\po46\shipments\240325-bi46-6-98\240325-bi46-6-my-72\fordocs\240325-bi46-6-my-72-QURRATAAIN-72-PLCI.pdf</t>
  </si>
  <si>
    <t>G:\Shared drives\Bokitta Private\Suppliers\BokittaIndia\orders\po46\shipments\240325-bi46-6-98\240325-bi46-6-br-12\fordocs\240325-bi46-6-br-12-WOMENCONNECTION-12-PLCI.pdf</t>
  </si>
  <si>
    <t>G:\Shared drives\Bokitta Private\Suppliers\BokittaIndia\orders\po46\shipments\240325-bi46-6-98\240325-bi46-6-sg-3\fordocs\240325-bi46-6-sg-3-BOKITTASG-3-PLCI.pdf</t>
  </si>
  <si>
    <t>G:\Shared drives\Bokitta Private\Suppliers\BokittaIndia\orders\po46\shipments\240325-bi46-6-98\240325-bi46-6-uk-2\fordocs\240325-bi46-6-uk-2-BOKITTAUK-2-PLCI.pdf</t>
  </si>
  <si>
    <t>G:\Shared drives\Bokitta Private\Suppliers\BokittaIndia\orders\po49\shipments\240423-bi49-1-40\240423-bi49-1-my-30\DPL\240423-bi49-1-my-30-DPL.pdf</t>
  </si>
  <si>
    <t>G:\Shared drives\Bokitta Private\Suppliers\BokittaIndia\orders\po49\shipments\240423-bi49-1-40\240423-bi49-1-my-30\DPL\240423-bi49-1-my-30-DPL.xlsm</t>
  </si>
  <si>
    <t>G:\Shared drives\Bokitta Private\Suppliers\BokittaIndia\orders\po49\shipments\240423-bi49-1-40\240423-bi49-1-my-30\supdocs\240423-bi49-1-my-30-DLabels.xlsx</t>
  </si>
  <si>
    <t>G:\Shared drives\Bokitta Private\Suppliers\BokittaIndia\orders\po49\shipments\240423-bi49-1-40\240423-bi49-1-my-30\plsc\240423-bi49-1-my-30-plsc.pdf</t>
  </si>
  <si>
    <t>G:\Shared drives\Bokitta Private\Suppliers\BokittaIndia\orders\po49\shipments\240423-bi49-1-40\240423-bi49-1-my-30\plsc\240423-bi49-1-my-30-plsc.xlsm</t>
  </si>
  <si>
    <t>G:\Shared drives\Bokitta Private\Suppliers\BokittaIndia\orders\po49\shipments\240423-bi49-1-40\240423-bi49-1-br-3\DPL\240423-bi49-1-br-3-DPL.pdf</t>
  </si>
  <si>
    <t>G:\Shared drives\Bokitta Private\Suppliers\BokittaIndia\orders\po49\shipments\240423-bi49-1-40\240423-bi49-1-br-3\DPL\240423-bi49-1-br-3-DPL.xlsm</t>
  </si>
  <si>
    <t>G:\Shared drives\Bokitta Private\Suppliers\BokittaIndia\orders\po49\shipments\240423-bi49-1-40\240423-bi49-1-br-3\supdocs\240423-bi49-1-br-3-DLabels.xlsx</t>
  </si>
  <si>
    <t>G:\Shared drives\Bokitta Private\Suppliers\BokittaIndia\orders\po49\shipments\240423-bi49-1-40\240423-bi49-1-br-3\plsc\240423-bi49-1-br-3-plsc.pdf</t>
  </si>
  <si>
    <t>G:\Shared drives\Bokitta Private\Suppliers\BokittaIndia\orders\po49\shipments\240423-bi49-1-40\240423-bi49-1-br-3\plsc\240423-bi49-1-br-3-plsc.xlsm</t>
  </si>
  <si>
    <t>G:\Shared drives\Bokitta Private\Suppliers\BokittaIndia\orders\po49\shipments\240423-bi49-1-40\240423-bi49-1-sg-1\DPL\240423-bi49-1-sg-1-DPL.pdf</t>
  </si>
  <si>
    <t>G:\Shared drives\Bokitta Private\Suppliers\BokittaIndia\orders\po49\shipments\240423-bi49-1-40\240423-bi49-1-sg-1\DPL\240423-bi49-1-sg-1-DPL.xlsm</t>
  </si>
  <si>
    <t>G:\Shared drives\Bokitta Private\Suppliers\BokittaIndia\orders\po49\shipments\240423-bi49-1-40\240423-bi49-1-sg-1\supdocs\240423-bi49-1-sg-1-DLabels.xlsx</t>
  </si>
  <si>
    <t>G:\Shared drives\Bokitta Private\Suppliers\BokittaIndia\orders\po49\shipments\240423-bi49-1-40\240423-bi49-1-sg-1\plsc\240423-bi49-1-sg-1-plsc.pdf</t>
  </si>
  <si>
    <t>G:\Shared drives\Bokitta Private\Suppliers\BokittaIndia\orders\po49\shipments\240423-bi49-1-40\240423-bi49-1-sg-1\plsc\240423-bi49-1-sg-1-plsc.xlsm</t>
  </si>
  <si>
    <t>G:\Shared drives\Bokitta Private\Suppliers\BokittaIndia\orders\po49\shipments\240423-bi49-1-40\240423-bi49-1-in-4\DPL\240423-bi49-1-in-4-DPL.pdf</t>
  </si>
  <si>
    <t>G:\Shared drives\Bokitta Private\Suppliers\BokittaIndia\orders\po49\shipments\240423-bi49-1-40\240423-bi49-1-in-4\DPL\240423-bi49-1-in-4-DPL.xlsm</t>
  </si>
  <si>
    <t>G:\Shared drives\Bokitta Private\Suppliers\BokittaIndia\orders\po49\shipments\240423-bi49-1-40\240423-bi49-1-in-4\supdocs\240423-bi49-1-in-4-DLabels.xlsx</t>
  </si>
  <si>
    <t>G:\Shared drives\Bokitta Private\Suppliers\BokittaIndia\orders\po49\shipments\240423-bi49-1-40\240423-bi49-1-in-4\plsc\240423-bi49-1-in-4-plsc.pdf</t>
  </si>
  <si>
    <t>G:\Shared drives\Bokitta Private\Suppliers\BokittaIndia\orders\po49\shipments\240423-bi49-1-40\240423-bi49-1-in-4\plsc\240423-bi49-1-in-4-plsc.xlsm</t>
  </si>
  <si>
    <t>G:\Shared drives\Bokitta Private\Suppliers\BokittaIndia\orders\po49\shipments\240423-bi49-1-40\240423-bi49-1-uk-2\DPL\240423-bi49-1-uk-2-DPL.pdf</t>
  </si>
  <si>
    <t>G:\Shared drives\Bokitta Private\Suppliers\BokittaIndia\orders\po49\shipments\240423-bi49-1-40\240423-bi49-1-uk-2\DPL\240423-bi49-1-uk-2-DPL.xlsm</t>
  </si>
  <si>
    <t>G:\Shared drives\Bokitta Private\Suppliers\BokittaIndia\orders\po49\shipments\240423-bi49-1-40\240423-bi49-1-uk-2\supdocs\240423-bi49-1-uk-2-DLabels.xlsx</t>
  </si>
  <si>
    <t>G:\Shared drives\Bokitta Private\Suppliers\BokittaIndia\orders\po49\shipments\240423-bi49-1-40\240423-bi49-1-uk-2\plsc\240423-bi49-1-uk-2-plsc.pdf</t>
  </si>
  <si>
    <t>G:\Shared drives\Bokitta Private\Suppliers\BokittaIndia\orders\po49\shipments\240423-bi49-1-40\240423-bi49-1-uk-2\plsc\240423-bi49-1-uk-2-plsc.xlsm</t>
  </si>
  <si>
    <t>G:\Shared drives\Bokitta Private\Suppliers\BokittaIndia\orders\po43\shipments\240422-bi43-1-83\240422-bi43-1-my-66\fordocs\240422-bi43-1-my-66-QURRATAAIN-66-PLCI.pdf</t>
  </si>
  <si>
    <t>G:\Shared drives\Bokitta Private\Suppliers\BokittaIndia\orders\po43\shipments\240422-bi43-1-83\240422-bi43-1-br-5\fordocs\240422-bi43-1-br-5-WOMENCONNECTION-5-PLCI.pdf</t>
  </si>
  <si>
    <t>G:\Shared drives\Bokitta Private\Suppliers\BokittaIndia\orders\po43\shipments\240422-bi43-1-83\240422-bi43-1-sg-2\fordocs\240422-bi43-1-sg-2-BOKITTASG-2-PLCI.pdf</t>
  </si>
  <si>
    <t>G:\Shared drives\Bokitta Private\Suppliers\BokittaIndia\orders\po43\shipments\240422-bi43-1-83\240422-bi43-1-in-9\fordocs\240422-bi43-1-in-9-BOKITTATRADING-9-PLCI.pdf</t>
  </si>
  <si>
    <t>G:\Shared drives\Bokitta Private\Suppliers\BokittaIndia\orders\po43\shipments\240422-bi43-1-83\240422-bi43-1-uk-1\fordocs\240422-bi43-1-uk-1-BOKITTAUK-1-PLCI.pdf</t>
  </si>
  <si>
    <t>G:\Shared drives\Bokitta Private\Suppliers\BokittaIndia\orders\po49\shipments\240423-bi49-1-40\240423-bi49-1-br-3\fordocs\240423-bi49-1-br-3-WOMENCONNECTION-3-PLCI.pdf</t>
  </si>
  <si>
    <t>G:\Shared drives\Bokitta Private\Suppliers\BokittaIndia\orders\po49\shipments\240423-bi49-1-40\240423-bi49-1-sg-1\fordocs\240423-bi49-1-sg-1-BOKITTASG-1-PLCI.pdf</t>
  </si>
  <si>
    <t>G:\Shared drives\Bokitta Private\Suppliers\BokittaIndia\orders\po49\shipments\240423-bi49-1-40\240423-bi49-1-in-4\fordocs\240423-bi49-1-in-4-BOKITTATRADING-4-PLCI.pdf</t>
  </si>
  <si>
    <t>G:\Shared drives\Bokitta Private\Suppliers\BokittaIndia\orders\po49\shipments\240423-bi49-1-40\240423-bi49-1-uk-2\fordocs\240423-bi49-1-uk-2-BOKITTAUK-2-PLCI.pdf</t>
  </si>
  <si>
    <t>SSISFUM5</t>
  </si>
  <si>
    <t>Classic Shawl Square 130x130 Printed Marble Butti Chiffon With 2in1 Inner</t>
  </si>
  <si>
    <t>G:\Shared drives\Bokitta Private\Suppliers\BokittaIndia\orders\po49\shipments\240423-bi49-1-40\240423-bi49-1-my-30\fordocs\240423-bi49-1-my-30-QURRATAAIN-30-PLCI.pdf</t>
  </si>
  <si>
    <t>G:\Shared drives\Bokitta Private\Suppliers\BokittaIndia\orders\po41\shipments\240418-bi41-2-107\240418-bi41-2-my-87\fordocs\240418-bi41-2-my-87-QURRATAAIN-87-PLCI.pdf</t>
  </si>
  <si>
    <t>G:\Shared drives\Bokitta Private\Suppliers\BokittaIndia\orders\po41\shipments\240418-bi41-2-107\240418-bi41-2-br-6\fordocs\240418-bi41-2-br-6-WOMENCONNECTION-6-PLCI.pdf</t>
  </si>
  <si>
    <t>G:\Shared drives\Bokitta Private\Suppliers\BokittaIndia\orders\po41\shipments\240418-bi41-2-107\240418-bi41-2-sg-4\fordocs\240418-bi41-2-sg-4-BOKITTASG-4-PLCI.pdf</t>
  </si>
  <si>
    <t>G:\Shared drives\Bokitta Private\Suppliers\BokittaIndia\orders\po41\shipments\240418-bi41-2-107\240418-bi41-2-in-8\fordocs\240418-bi41-2-in-8-BOKITTATRADING-8-PLCI.pdf</t>
  </si>
  <si>
    <t>G:\Shared drives\Bokitta Private\Suppliers\BokittaIndia\orders\po41\shipments\240418-bi41-2-107\240418-bi41-2-uk-2\fordocs\240418-bi41-2-uk-2-BOKITTAUK-2-PLCI.pdf</t>
  </si>
  <si>
    <t xml:space="preserve">bokitta@bokitta.com;zahirah_84@yahoo.com.sg;bokittasgp@gmail.com </t>
  </si>
  <si>
    <t>JK</t>
  </si>
  <si>
    <t>ARIANITEXTILES</t>
  </si>
  <si>
    <t>ARIANI TEXTILES &amp; MANUFACTURING (M) SDN BHD</t>
  </si>
  <si>
    <t xml:space="preserve"> Lot 1137, Batu 23</t>
  </si>
  <si>
    <t>Jalan Sungai Lalang,</t>
  </si>
  <si>
    <t>Farid</t>
  </si>
  <si>
    <t>+60 177348098</t>
  </si>
  <si>
    <t>faridzamrii@gmail.com</t>
  </si>
  <si>
    <t>Error From --- CreateContentsPO --- Contacts sheet has zero values, check styles ---  Error Number &gt;&gt;&gt;  60001 m2 has no value in Contacts sheet failed...</t>
  </si>
  <si>
    <t>G:\Shared drives\Bokitta Private\Suppliers\BokittaIndia\orders\po44\shipments\240729-bi44-2-236\240729-bi44-2-my-180\fordocs\240729-bi44-2-my-180-QURRATAAIN-180-PLCI.pdf</t>
  </si>
  <si>
    <t>G:\Shared drives\Bokitta Private\Suppliers\BokittaIndia\orders\po44\shipments\240729-bi44-2-236\240729-bi44-2-br-21\fordocs\240729-bi44-2-br-21-WOMENCONNECTION-21-PLCI.pdf</t>
  </si>
  <si>
    <t>G:\Shared drives\Bokitta Private\Suppliers\BokittaIndia\orders\po44\shipments\240729-bi44-2-236\240729-bi44-2-sg-5\fordocs\240729-bi44-2-sg-5-BOKITTASG-5-PLCI.pdf</t>
  </si>
  <si>
    <t xml:space="preserve">Andy@venus-express.com;bokitta@bokitta.com;zahirah_84@yahoo.com.sg;bokittasgp@gmail.com </t>
  </si>
  <si>
    <t>G:\Shared drives\Bokitta Private\Suppliers\BokittaIndia\orders\po44\shipments\240729-bi44-2-236\240729-bi44-2-uk-6\fordocs\240729-bi44-2-uk-6-BOKITTAUK-6-PLCI.pdf</t>
  </si>
  <si>
    <t>G:\Shared drives\Bokitta Private\Suppliers\BokittaIndia\orders\PO51\shipments\240730-bi51-2-68\240730-bi51-2-my-55\fordocs\240730-bi51-2-my-55-QURRATAAIN-55-PLCI.pdf</t>
  </si>
  <si>
    <t>G:\Shared drives\Bokitta Private\Suppliers\BokittaIndia\orders\PO51\shipments\240730-bi51-2-68\240730-bi51-2-br-6\fordocs\240730-bi51-2-br-6-WOMENCONNECTION-6-PLCI.pdf</t>
  </si>
  <si>
    <t>G:\Shared drives\Bokitta Private\Suppliers\BokittaIndia\orders\PO51\shipments\240730-bi51-2-68\240730-bi51-2-sg-2\fordocs\240730-bi51-2-sg-2-BOKITTASG-2-PLCI.pdf</t>
  </si>
  <si>
    <t>G:\Shared drives\Bokitta Private\Suppliers\BokittaIndia\orders\PO51\shipments\240730-bi51-2-68\240730-bi51-2-uk-1\fordocs\240730-bi51-2-uk-1-BOKITTAUK-1-PLCI.pdf</t>
  </si>
  <si>
    <t>VMPSFNC5</t>
  </si>
  <si>
    <t xml:space="preserve">Voila!Maxi Plus Printed Crinkled Chiffon </t>
  </si>
  <si>
    <t>FS2BGNBC</t>
  </si>
  <si>
    <t>VOSBGNBC</t>
  </si>
  <si>
    <t>VOMBGNBC</t>
  </si>
  <si>
    <t>CHSBGNBC</t>
  </si>
  <si>
    <t>CHMBGNBC</t>
  </si>
  <si>
    <t>SRIBGNBC</t>
  </si>
  <si>
    <t>VMPBGNBC</t>
  </si>
  <si>
    <t>PLHBGNBC</t>
  </si>
  <si>
    <t>SLHBGNBC</t>
  </si>
  <si>
    <t>TISBGNBC</t>
  </si>
  <si>
    <t>CSHBGNBC</t>
  </si>
  <si>
    <t>CSMBGNBC</t>
  </si>
  <si>
    <t>Free Style Plain BASICS with 2 in 1 Inner</t>
  </si>
  <si>
    <t>Voila! Plain BASICS</t>
  </si>
  <si>
    <t>Chic Plain BASICS</t>
  </si>
  <si>
    <t>Chic Maxi Plain BASICS</t>
  </si>
  <si>
    <t>Classic Shawl Rectangle 185x60 Plain BASICS with 2 in 1 Inner</t>
  </si>
  <si>
    <t>Voila!Maxi Plus Plain BASICS</t>
  </si>
  <si>
    <t>Posh Plain Crinkled BASICS</t>
  </si>
  <si>
    <t>Vogue 2.0 Plain Crinkled BASICS</t>
  </si>
  <si>
    <t>Capshawl 2.0 Plain Crinkled BASICS</t>
  </si>
  <si>
    <t>Carré Plain Crinkled BASICS</t>
  </si>
  <si>
    <t>Carre mini Plain Crinkled BASICS</t>
  </si>
  <si>
    <t>Free Style loose Plain Crinkled BASICS</t>
  </si>
  <si>
    <t>FSLBGNBC</t>
  </si>
  <si>
    <t>Easy Hijab Jersey Plain</t>
  </si>
  <si>
    <t>FSJSGMJ</t>
  </si>
  <si>
    <t>SRMSGMJ</t>
  </si>
  <si>
    <t>Easy Hijab Micromodal Plain</t>
  </si>
  <si>
    <t>Classic Shawl Rectangle Micromodal Plain</t>
  </si>
  <si>
    <t>Classic Shawl Rectangle Jersey Plain</t>
  </si>
  <si>
    <t>G:\Shared drives\Bokitta Private\Suppliers\BokittaIndia\orders\PO51\shipments\240824-bi51-3-368\240824-bi51-3-my-299\DPL\240824-bi51-3-my-299-DPL.pdf</t>
  </si>
  <si>
    <t>G:\Shared drives\Bokitta Private\Suppliers\BokittaIndia\orders\PO51\shipments\240824-bi51-3-368\240824-bi51-3-my-299\DPL\240824-bi51-3-my-299-DPL.xlsm</t>
  </si>
  <si>
    <t>G:\Shared drives\Bokitta Private\Suppliers\BokittaIndia\orders\PO51\shipments\240824-bi51-3-368\240824-bi51-3-my-299\supdocs\240824-bi51-3-my-299-DLabels.xlsx</t>
  </si>
  <si>
    <t>G:\Shared drives\Bokitta Private\Suppliers\BokittaIndia\orders\PO51\shipments\240824-bi51-3-368\240824-bi51-3-my-299\plsc\240824-bi51-3-my-299-plsc.pdf</t>
  </si>
  <si>
    <t>G:\Shared drives\Bokitta Private\Suppliers\BokittaIndia\orders\PO51\shipments\240824-bi51-3-368\240824-bi51-3-my-299\plsc\240824-bi51-3-my-299-plsc.xlsm</t>
  </si>
  <si>
    <t>G:\Shared drives\Bokitta Private\Suppliers\BokittaIndia\orders\PO51\shipments\240824-bi51-3-368\240824-bi51-3-br-27\DPL\240824-bi51-3-br-27-DPL.pdf</t>
  </si>
  <si>
    <t>G:\Shared drives\Bokitta Private\Suppliers\BokittaIndia\orders\PO51\shipments\240824-bi51-3-368\240824-bi51-3-br-27\DPL\240824-bi51-3-br-27-DPL.xlsm</t>
  </si>
  <si>
    <t>G:\Shared drives\Bokitta Private\Suppliers\BokittaIndia\orders\PO51\shipments\240824-bi51-3-368\240824-bi51-3-br-27\supdocs\240824-bi51-3-br-27-DLabels.xlsx</t>
  </si>
  <si>
    <t>G:\Shared drives\Bokitta Private\Suppliers\BokittaIndia\orders\PO51\shipments\240824-bi51-3-368\240824-bi51-3-br-27\plsc\240824-bi51-3-br-27-plsc.pdf</t>
  </si>
  <si>
    <t>G:\Shared drives\Bokitta Private\Suppliers\BokittaIndia\orders\PO51\shipments\240824-bi51-3-368\240824-bi51-3-br-27\plsc\240824-bi51-3-br-27-plsc.xlsm</t>
  </si>
  <si>
    <t>G:\Shared drives\Bokitta Private\Suppliers\BokittaIndia\orders\PO51\shipments\240824-bi51-3-368\240824-bi51-3-sg-6\DPL\240824-bi51-3-sg-6-DPL.pdf</t>
  </si>
  <si>
    <t>G:\Shared drives\Bokitta Private\Suppliers\BokittaIndia\orders\PO51\shipments\240824-bi51-3-368\240824-bi51-3-sg-6\DPL\240824-bi51-3-sg-6-DPL.xlsm</t>
  </si>
  <si>
    <t>G:\Shared drives\Bokitta Private\Suppliers\BokittaIndia\orders\PO51\shipments\240824-bi51-3-368\240824-bi51-3-sg-6\supdocs\240824-bi51-3-sg-6-DLabels.xlsx</t>
  </si>
  <si>
    <t>G:\Shared drives\Bokitta Private\Suppliers\BokittaIndia\orders\PO51\shipments\240824-bi51-3-368\240824-bi51-3-sg-6\plsc\240824-bi51-3-sg-6-plsc.pdf</t>
  </si>
  <si>
    <t>G:\Shared drives\Bokitta Private\Suppliers\BokittaIndia\orders\PO51\shipments\240824-bi51-3-368\240824-bi51-3-sg-6\plsc\240824-bi51-3-sg-6-plsc.xlsm</t>
  </si>
  <si>
    <t>G:\Shared drives\Bokitta Private\Suppliers\BokittaIndia\orders\PO51\shipments\240824-bi51-3-368\240824-bi51-3-in-27\DPL\240824-bi51-3-in-27-DPL.pdf</t>
  </si>
  <si>
    <t>G:\Shared drives\Bokitta Private\Suppliers\BokittaIndia\orders\PO51\shipments\240824-bi51-3-368\240824-bi51-3-in-27\DPL\240824-bi51-3-in-27-DPL.xlsm</t>
  </si>
  <si>
    <t>G:\Shared drives\Bokitta Private\Suppliers\BokittaIndia\orders\PO51\shipments\240824-bi51-3-368\240824-bi51-3-in-27\supdocs\240824-bi51-3-in-27-DLabels.xlsx</t>
  </si>
  <si>
    <t>G:\Shared drives\Bokitta Private\Suppliers\BokittaIndia\orders\PO51\shipments\240824-bi51-3-368\240824-bi51-3-in-27\plsc\240824-bi51-3-in-27-plsc.pdf</t>
  </si>
  <si>
    <t>G:\Shared drives\Bokitta Private\Suppliers\BokittaIndia\orders\PO51\shipments\240824-bi51-3-368\240824-bi51-3-in-27\plsc\240824-bi51-3-in-27-plsc.xlsm</t>
  </si>
  <si>
    <t>G:\Shared drives\Bokitta Private\Suppliers\BokittaIndia\orders\PO51\shipments\240824-bi51-3-368\240824-bi51-3-uk-9\DPL\240824-bi51-3-uk-9-DPL.pdf</t>
  </si>
  <si>
    <t>G:\Shared drives\Bokitta Private\Suppliers\BokittaIndia\orders\PO51\shipments\240824-bi51-3-368\240824-bi51-3-uk-9\DPL\240824-bi51-3-uk-9-DPL.xlsm</t>
  </si>
  <si>
    <t>G:\Shared drives\Bokitta Private\Suppliers\BokittaIndia\orders\PO51\shipments\240824-bi51-3-368\240824-bi51-3-uk-9\supdocs\240824-bi51-3-uk-9-DLabels.xlsx</t>
  </si>
  <si>
    <t>G:\Shared drives\Bokitta Private\Suppliers\BokittaIndia\orders\PO51\shipments\240824-bi51-3-368\240824-bi51-3-uk-9\plsc\240824-bi51-3-uk-9-plsc.pdf</t>
  </si>
  <si>
    <t>G:\Shared drives\Bokitta Private\Suppliers\BokittaIndia\orders\PO51\shipments\240824-bi51-3-368\240824-bi51-3-uk-9\plsc\240824-bi51-3-uk-9-plsc.xlsm</t>
  </si>
  <si>
    <t>G:\Shared drives\Bokitta Private\Suppliers\BokittaIndia\orders\PO51\shipments\240824-bi51-3-368\240824-bi51-3-my-299\fordocs\240824-bi51-3-my-299-QURRATAAIN-299-PLCI.pdf</t>
  </si>
  <si>
    <t>G:\Shared drives\Bokitta Private\Suppliers\BokittaIndia\orders\PO51\shipments\240824-bi51-3-368\240824-bi51-3-br-27\fordocs\240824-bi51-3-br-27-WOMENCONNECTION-27-PLCI.pdf</t>
  </si>
  <si>
    <t>G:\Shared drives\Bokitta Private\Suppliers\BokittaIndia\orders\PO51\shipments\240824-bi51-3-368\240824-bi51-3-sg-6\fordocs\240824-bi51-3-sg-6-BOKITTASG-6-PLCI.pdf</t>
  </si>
  <si>
    <t>G:\Shared drives\Bokitta Private\Suppliers\BokittaIndia\orders\PO51\shipments\240824-bi51-3-368\240824-bi51-3-uk-9\fordocs\240824-bi51-3-uk-9-BOKITTAUK-9-PLCI.pdf</t>
  </si>
  <si>
    <t>Women Prayer Set Plain Jacquard Satin</t>
  </si>
  <si>
    <t>SSISFUWW</t>
  </si>
  <si>
    <t>SRISFUWW</t>
  </si>
  <si>
    <t>FSLSFUC5</t>
  </si>
  <si>
    <t>Free Style Loose Printed Crinkled Chiffon Plus</t>
  </si>
  <si>
    <t>FSLSGNC5</t>
  </si>
  <si>
    <t xml:space="preserve">Free Style Loose Plain Crinkled Chiffon </t>
  </si>
  <si>
    <t>FSBSFUMW</t>
  </si>
  <si>
    <t>FSLSFUMW</t>
  </si>
  <si>
    <t>SRISFUMW</t>
  </si>
  <si>
    <t>Free Style Printed Woven Modal Plus With B Inner</t>
  </si>
  <si>
    <t>Free Style Loose Printed Woven Modal Plus With B Inner</t>
  </si>
  <si>
    <t>Classic Shawl Rectangle 185x60 Printed Woven modal Plus With 2in1 Inner</t>
  </si>
  <si>
    <t>Classic Shawl Square 130x130 Printed Woven Wool Plus With basic Inner</t>
  </si>
  <si>
    <t>Classic Shawl Rectangle 185x60 Printed Woven Wool Plus With 2in1 Inner</t>
  </si>
  <si>
    <t>SRMSFUMW</t>
  </si>
  <si>
    <t>Classic Shawl Rectangle 185x60 Printed Woven modal Plus</t>
  </si>
  <si>
    <t>Abaya Dress Flowy Set-Small</t>
  </si>
  <si>
    <t>Abaya Dress Flowy Set-Medium</t>
  </si>
  <si>
    <t>Abaya Dress Flowy Set-Large</t>
  </si>
  <si>
    <t>Abaya Dress Flowy Set-Xlarge</t>
  </si>
  <si>
    <t>Abaya Flowy-Small</t>
  </si>
  <si>
    <t>Abaya Flowy-Medium</t>
  </si>
  <si>
    <t>Abaya Flowy-Large</t>
  </si>
  <si>
    <t>Abaya Flowy-Xlarge</t>
  </si>
  <si>
    <t>VOSPGNCJ</t>
  </si>
  <si>
    <t>VOMPGNCJ</t>
  </si>
  <si>
    <t>CHSPGNCJ</t>
  </si>
  <si>
    <t>CHMPGNCJ</t>
  </si>
  <si>
    <t>FSBPGNCJ</t>
  </si>
  <si>
    <t>SRIPGNCJ</t>
  </si>
  <si>
    <t>PLHPGNCJ</t>
  </si>
  <si>
    <t>TISPGNCJ</t>
  </si>
  <si>
    <t>FSLPGNCJ</t>
  </si>
  <si>
    <t>Voila! Plain Jacquard Crepe Satin</t>
  </si>
  <si>
    <t>Voila!Maxi Plain Jacquard Crepe Satin</t>
  </si>
  <si>
    <t>Chic Plain Jacquard Crepe Satin</t>
  </si>
  <si>
    <t>Chic Maxi Plain Jacquard Crepe Satin</t>
  </si>
  <si>
    <t>Free Style Plain Jacquard Crepe Satin with Binner</t>
  </si>
  <si>
    <t>Classic Shawl Rectangle 185x60 Plain Jacquard Crepe Satin with 2 in 1 Inner</t>
  </si>
  <si>
    <t>Posh Plain Jacquard Crepe Satin</t>
  </si>
  <si>
    <t>Capshawl 2.0 Plain Jacquard Crepe Satin</t>
  </si>
  <si>
    <t>Free Style Loose Plain Jacquard Crepe Satin</t>
  </si>
  <si>
    <t>G:\Shared drives\Bokitta Private\Suppliers\BokittaIndia\orders\po57\shipments\240924-bi57-1-324\240924-bi57-1-br-16\DPL\240924-bi57-1-br-16-DPL.pdf</t>
  </si>
  <si>
    <t>G:\Shared drives\Bokitta Private\Suppliers\BokittaIndia\orders\po57\shipments\240924-bi57-1-324\240924-bi57-1-br-16\DPL\240924-bi57-1-br-16-DPL.xlsm</t>
  </si>
  <si>
    <t>G:\Shared drives\Bokitta Private\Suppliers\BokittaIndia\orders\po57\shipments\240924-bi57-1-324\240924-bi57-1-br-16\supdocs\240924-bi57-1-br-16-DLabels.xlsx</t>
  </si>
  <si>
    <t>G:\Shared drives\Bokitta Private\Suppliers\BokittaIndia\orders\po57\shipments\240924-bi57-1-324\240924-bi57-1-br-16\plsc\240924-bi57-1-br-16-plsc.pdf</t>
  </si>
  <si>
    <t>G:\Shared drives\Bokitta Private\Suppliers\BokittaIndia\orders\po57\shipments\240924-bi57-1-324\240924-bi57-1-br-16\plsc\240924-bi57-1-br-16-plsc.xlsm</t>
  </si>
  <si>
    <t>G:\Shared drives\Bokitta Private\Suppliers\BokittaIndia\orders\po57\shipments\240924-bi57-1-324\240924-bi57-1-uk-12\DPL\240924-bi57-1-uk-12-DPL.pdf</t>
  </si>
  <si>
    <t>G:\Shared drives\Bokitta Private\Suppliers\BokittaIndia\orders\po57\shipments\240924-bi57-1-324\240924-bi57-1-uk-12\DPL\240924-bi57-1-uk-12-DPL.xlsm</t>
  </si>
  <si>
    <t>G:\Shared drives\Bokitta Private\Suppliers\BokittaIndia\orders\po57\shipments\240924-bi57-1-324\240924-bi57-1-uk-12\supdocs\240924-bi57-1-uk-12-DLabels.xlsx</t>
  </si>
  <si>
    <t>G:\Shared drives\Bokitta Private\Suppliers\BokittaIndia\orders\po57\shipments\240924-bi57-1-324\240924-bi57-1-uk-12\plsc\240924-bi57-1-uk-12-plsc.pdf</t>
  </si>
  <si>
    <t>G:\Shared drives\Bokitta Private\Suppliers\BokittaIndia\orders\po57\shipments\240924-bi57-1-324\240924-bi57-1-uk-12\plsc\240924-bi57-1-uk-12-plsc.xlsm</t>
  </si>
  <si>
    <t>TISSFUMW</t>
  </si>
  <si>
    <t>Cap Shawl 2.0 Printed Woven Modal Plus</t>
  </si>
  <si>
    <t>G:\Shared drives\Bokitta Private\Suppliers\BokittaIndia\orders\po54\shipments\240903-bi54-3-16\240903-bi54-3-my-8\fordocs\240903-bi54-3-my-8-QURRATAAIN-8-PLCI.pdf</t>
  </si>
  <si>
    <t>G:\Shared drives\Bokitta Private\Suppliers\BokittaIndia\orders\po55\shipments\240903-bi55-3-190\240903-bi55-3-my-95\fordocs\240903-bi55-3-my-95-QURRATAAIN-95-PLCI.pdf</t>
  </si>
  <si>
    <t>G:\Shared drives\Bokitta Private\Suppliers\BokittaIndia\orders\po56\shipments\240903-bi56-3-262\240903-bi56-3-my-131\fordocs\240903-bi56-3-my-131-QURRATAAIN-131-PLCI.pdf</t>
  </si>
  <si>
    <t>G:\Shared drives\Bokitta Private\Suppliers\BokittaIndia\orders\po53\shipments\240924-bi53-1-53\240924-bi53-1-my-39\fordocs\240924-bi53-1-my-39-QURRATAAIN-39-PLCI.pdf</t>
  </si>
  <si>
    <t>G:\Shared drives\Bokitta Private\Suppliers\BokittaIndia\orders\po53\shipments\240924-bi53-1-53\240924-bi53-1-br-2\fordocs\240924-bi53-1-br-2-WOMENCONNECTION-2-PLCI.pdf</t>
  </si>
  <si>
    <t>G:\Shared drives\Bokitta Private\Suppliers\BokittaIndia\orders\po53\shipments\240924-bi53-1-53\240924-bi53-1-sg-2\fordocs\240924-bi53-1-sg-2-BOKITTASG-2-PLCI.pdf</t>
  </si>
  <si>
    <t>G:\Shared drives\Bokitta Private\Suppliers\BokittaIndia\orders\po53\shipments\240924-bi53-1-53\240924-bi53-1-uk-5\fordocs\240924-bi53-1-uk-5-BOKITTAUK-5-PLCI.pdf</t>
  </si>
  <si>
    <t>G:\Shared drives\Bokitta Private\Suppliers\BokittaIndia\orders\po57\shipments\240924-bi57-1-324\240924-bi57-1-my-265\fordocs\240924-bi57-1-my-265-QURRATAAIN-265-PLCI.pdf</t>
  </si>
  <si>
    <t>G:\Shared drives\Bokitta Private\Suppliers\BokittaIndia\orders\po57\shipments\240924-bi57-1-324\240924-bi57-1-br-16\fordocs\240924-bi57-1-br-16-WOMENCONNECTION-16-PLCI.pdf</t>
  </si>
  <si>
    <t>G:\Shared drives\Bokitta Private\Suppliers\BokittaIndia\orders\po57\shipments\240924-bi57-1-324\240924-bi57-1-sg-9\fordocs\240924-bi57-1-sg-9-BOKITTASG-9-PLCI.pdf</t>
  </si>
  <si>
    <t>G:\Shared drives\Bokitta Private\Suppliers\BokittaIndia\orders\po57\shipments\240924-bi57-1-324\240924-bi57-1-uk-12\fordocs\240924-bi57-1-uk-12-BOKITTAUK-12-PLCI.pdf</t>
  </si>
  <si>
    <t>FSLSGNC8</t>
  </si>
  <si>
    <t>Free Style Loose Plain Crinkled Satin</t>
  </si>
  <si>
    <t>VOSSGYC5</t>
  </si>
  <si>
    <t>VOMSGYC5</t>
  </si>
  <si>
    <t>CHSSGYC5</t>
  </si>
  <si>
    <t>CHMSGYC5</t>
  </si>
  <si>
    <t>VCNSGYC5</t>
  </si>
  <si>
    <t>PLHSGYC5</t>
  </si>
  <si>
    <t>CSHSGYC5</t>
  </si>
  <si>
    <t>SRISGYC5</t>
  </si>
  <si>
    <t>SSISGYC5</t>
  </si>
  <si>
    <t>FS2SGYC5</t>
  </si>
  <si>
    <t>FSLSGYC5</t>
  </si>
  <si>
    <t>TISSGYC5</t>
  </si>
  <si>
    <t>Capshawl 2.0 Plain Crinkled Chiffon With Crystals</t>
  </si>
  <si>
    <t>Free Style Plain Crinkled Satin with 2 in 1 Inner</t>
  </si>
  <si>
    <t>Abaya Dress Flowy Set-2XLarge</t>
  </si>
  <si>
    <t>Abaya Dress Flowy Set-3XLarge</t>
  </si>
  <si>
    <t>Abaya Flowy-2XLarge</t>
  </si>
  <si>
    <t>Abaya Flowy-3XLarge</t>
  </si>
  <si>
    <t>G:\Shared drives\Bokitta Private\Suppliers\BokittaIndia\orders\po36\shipments\241005-bi36-1-21\241005-bi36-1-in-21\DPL\241005-bi36-1-in-21-DPL.pdf</t>
  </si>
  <si>
    <t>G:\Shared drives\Bokitta Private\Suppliers\BokittaIndia\orders\po36\shipments\241005-bi36-1-21\241005-bi36-1-in-21\DPL\241005-bi36-1-in-21-DPL.xlsm</t>
  </si>
  <si>
    <t>G:\Shared drives\Bokitta Private\Suppliers\BokittaIndia\orders\po36\shipments\241005-bi36-1-21\241005-bi36-1-in-21\supdocs\241005-bi36-1-in-21-DLabels.xlsx</t>
  </si>
  <si>
    <t>G:\Shared drives\Bokitta Private\Suppliers\BokittaIndia\orders\po36\shipments\241005-bi36-1-21\241005-bi36-1-in-21\plsc\241005-bi36-1-in-21-plsc.pdf</t>
  </si>
  <si>
    <t>G:\Shared drives\Bokitta Private\Suppliers\BokittaIndia\orders\po36\shipments\241005-bi36-1-21\241005-bi36-1-in-21\plsc\241005-bi36-1-in-21-plsc.xlsm</t>
  </si>
  <si>
    <t>WPSSGNLC</t>
  </si>
  <si>
    <t>Women Prayer Set Plain Cotton Feel</t>
  </si>
  <si>
    <t>FSLSGMJ</t>
  </si>
  <si>
    <t>Freestyle Loose Micromodal Plain</t>
  </si>
  <si>
    <t>TISSGMJ</t>
  </si>
  <si>
    <t>Capshawl 2.0 Micromodal Plain</t>
  </si>
  <si>
    <t>RSMSGMJ</t>
  </si>
  <si>
    <t>Classic Shawl Rectangle 185x100 Micromodal Plain</t>
  </si>
  <si>
    <t>FSJSGMP</t>
  </si>
  <si>
    <t>FSLSGMP</t>
  </si>
  <si>
    <t>TISSGMP</t>
  </si>
  <si>
    <t>RSMSGMP</t>
  </si>
  <si>
    <t>SRMSGMP</t>
  </si>
  <si>
    <t>Easy Hijab Woven Modal Plain</t>
  </si>
  <si>
    <t>Freestyle Loose Woven Modal Plain</t>
  </si>
  <si>
    <t>Capshawl 2.0 Woven Modal Plain</t>
  </si>
  <si>
    <t>Classic Shawl Rectangle 185x100 Woven Modal Plain</t>
  </si>
  <si>
    <t>Classic Shawl Rectangle Woven Modal Plain</t>
  </si>
  <si>
    <t>FSJSFUMW</t>
  </si>
  <si>
    <t>Easy Hijab Printed Woven Modal Plus</t>
  </si>
  <si>
    <t>Classic Shawl Rectangle 185x100 Printed Woven modal Plus</t>
  </si>
  <si>
    <t>FSLSFUC8</t>
  </si>
  <si>
    <t>Free Style Loose Printed Crinkled Satin</t>
  </si>
  <si>
    <t>FSLSFUFO</t>
  </si>
  <si>
    <t xml:space="preserve">Free Style Loose Crinkled Chiffon With Foil </t>
  </si>
  <si>
    <t>VOSSFUSM</t>
  </si>
  <si>
    <t>VOMSFUSM</t>
  </si>
  <si>
    <t>CHSSFUSM</t>
  </si>
  <si>
    <t>CHMSFUSM</t>
  </si>
  <si>
    <t>FSBSFUSM</t>
  </si>
  <si>
    <t>FSXSFUSM</t>
  </si>
  <si>
    <t>SRISFUSM</t>
  </si>
  <si>
    <t>PLHSFUSM</t>
  </si>
  <si>
    <t>CSHSFUSM</t>
  </si>
  <si>
    <t>VMPSFUSM</t>
  </si>
  <si>
    <t>TISSFUSM</t>
  </si>
  <si>
    <t>FSLSFUSM</t>
  </si>
  <si>
    <t>SLHSFUSM</t>
  </si>
  <si>
    <t>Voila! Printed Crinkled Chiffon With Shimmer</t>
  </si>
  <si>
    <t>Voila!Maxi Printed Crinkled Chiffon With Shimmer</t>
  </si>
  <si>
    <t>Chic Printed Crinkled Chiffon With Shimmer</t>
  </si>
  <si>
    <t>Chic Maxi Printed Crinkled Chiffon With Shimmer</t>
  </si>
  <si>
    <t>Free Style Printed Crinkled Chiffon With Shimmer With B Inner</t>
  </si>
  <si>
    <t>Free Style Printed Crinkled Chiffon With Shimmer With Xinner Inner</t>
  </si>
  <si>
    <t>Classic Shawl Rectangle 180x65 Printed Crinkled Chiffon With Shimmer With 2in1 Inner</t>
  </si>
  <si>
    <t>Posh Printed Crinkled Chiffon With Shimmer</t>
  </si>
  <si>
    <t>Carré Printed Crinkled Chiffon With Shimmer</t>
  </si>
  <si>
    <t>Voila!Maxi Plus Printed Crinkled Chiffon With Shimmer</t>
  </si>
  <si>
    <t>Cap Shawl 2.0 Printed Crinkled Chiffon With Shimmer</t>
  </si>
  <si>
    <t xml:space="preserve">Free Style Loose Crinkled Chiffon With Shimmer </t>
  </si>
  <si>
    <t>Vogue 2.0 Printed Crinkled Chiffon With Shimmer</t>
  </si>
  <si>
    <t>SLHSFUSE</t>
  </si>
  <si>
    <t>Voila! Printed Crinkled Chiffon With Sequins</t>
  </si>
  <si>
    <t>Voila!Maxi Printed Crinkled Chiffon With Sequins</t>
  </si>
  <si>
    <t>Chic Printed Crinkled Chiffon With Sequins</t>
  </si>
  <si>
    <t>Chic Maxi Printed Crinkled Chiffon With Sequins</t>
  </si>
  <si>
    <t>Free Style Printed Crinkled Chiffon With Sequins With B Inner</t>
  </si>
  <si>
    <t>Free Style Printed Crinkled Chiffon With Sequins With Xinner Inner</t>
  </si>
  <si>
    <t>Classic Shawl Rectangle 180x65 Printed Crinkled Chiffon With Sequins With 2in1 Inner</t>
  </si>
  <si>
    <t>Posh Printed Crinkled Chiffon With Sequins</t>
  </si>
  <si>
    <t>Carré Printed Crinkled Chiffon With Sequins</t>
  </si>
  <si>
    <t>Voila!Maxi Plus Printed Crinkled Chiffon With Sequins</t>
  </si>
  <si>
    <t>Cap Shawl 2.0 Printed Crinkled Chiffon With Sequins</t>
  </si>
  <si>
    <t xml:space="preserve">Free Style Loose Crinkled Chiffon With Sequins </t>
  </si>
  <si>
    <t>Vogue 2.0 Printed Crinkled Chiffon With Sequins</t>
  </si>
  <si>
    <t>VOSSGNCV</t>
  </si>
  <si>
    <t>VOMSGNCV</t>
  </si>
  <si>
    <t>CHSSGNCV</t>
  </si>
  <si>
    <t>CHMSGNCV</t>
  </si>
  <si>
    <t>FSXSGNCV</t>
  </si>
  <si>
    <t>FSBSGNCV</t>
  </si>
  <si>
    <t>SRISGNCV</t>
  </si>
  <si>
    <t>FSLSGNCV</t>
  </si>
  <si>
    <t>PLHSGNCV</t>
  </si>
  <si>
    <t>CSHSGNCV</t>
  </si>
  <si>
    <t>VMPSGNCV</t>
  </si>
  <si>
    <t>TISSGNCV</t>
  </si>
  <si>
    <t>Voila! Plain Crinkled Chiffon With Velvet</t>
  </si>
  <si>
    <t>Voila!Maxi Plain Crinkled Chiffon With Velvet</t>
  </si>
  <si>
    <t>Chic Plain Crinkled Chiffon With Velvet</t>
  </si>
  <si>
    <t>Chic Maxi Plain Crinkled Chiffon With Velvet</t>
  </si>
  <si>
    <t>Classic Shawl Rectangle 185x60 With 2In1 Inner Plain Crinkled Chiffon With Velvet</t>
  </si>
  <si>
    <t>Freestyle Loose Plain Crinkled Chiffon With Crystals</t>
  </si>
  <si>
    <t>Freestyle Loose Plain Crinkled Chiffon With Velvet</t>
  </si>
  <si>
    <t>Carré Plain Crinkled Chiffon With Velvet</t>
  </si>
  <si>
    <t>Capshawl 2.0 Plain Crinkled Chiffon With Velvet</t>
  </si>
  <si>
    <t>Posh Plain Crinkled Chiffon With Velvet</t>
  </si>
  <si>
    <t>Voila!Maxi Plus Plain Crinkled Chiffon with Velvet</t>
  </si>
  <si>
    <t>Free Style Plain Crinkled Chiffon with Xinner with Velvet</t>
  </si>
  <si>
    <t>Free Style Plain Crinkled Chiffon with Binner with Velvet</t>
  </si>
  <si>
    <t>FSBBGNBC</t>
  </si>
  <si>
    <t>Free Style with B inner Plain Crinkled BASICS</t>
  </si>
  <si>
    <t>WPSSGNJS</t>
  </si>
  <si>
    <t>G:\Shared drives\Bokitta Private\Suppliers\BokittaIndia\orders\po55\shipments\241109-bi55-4-170\241109-bi55-4-my-85\fordocs\241109-bi55-4-my-85-QURRATAAIN-85-PLCI.pdf</t>
  </si>
  <si>
    <t>G:\Shared drives\Bokitta Private\Suppliers\BokittaIndia\orders\po56\shipments\241109-bi56-4-136\241109-bi56-4-my-68\fordocs\241109-bi56-4-my-68-QURRATAAIN-68-PLCI.pdf</t>
  </si>
  <si>
    <t>G:\Shared drives\Bokitta Private\Suppliers\BokittaIndia\orders\po59\shipments\241202-bi59-1-369\241202-bi59-1-my-300\DPL\241202-bi59-1-my-300-DPL.pdf</t>
  </si>
  <si>
    <t>G:\Shared drives\Bokitta Private\Suppliers\BokittaIndia\orders\po59\shipments\241202-bi59-1-369\241202-bi59-1-my-300\DPL\241202-bi59-1-my-300-DPL.xlsm</t>
  </si>
  <si>
    <t>G:\Shared drives\Bokitta Private\Suppliers\BokittaIndia\orders\po59\shipments\241202-bi59-1-369\241202-bi59-1-my-300\supdocs\241202-bi59-1-my-300-DLabels.xlsx</t>
  </si>
  <si>
    <t>G:\Shared drives\Bokitta Private\Suppliers\BokittaIndia\orders\po59\shipments\241202-bi59-1-369\241202-bi59-1-my-300\plsc\241202-bi59-1-my-300-plsc.pdf</t>
  </si>
  <si>
    <t>G:\Shared drives\Bokitta Private\Suppliers\BokittaIndia\orders\po59\shipments\241202-bi59-1-369\241202-bi59-1-my-300\plsc\241202-bi59-1-my-300-plsc.xlsm</t>
  </si>
  <si>
    <t>G:\Shared drives\Bokitta Private\Suppliers\BokittaIndia\orders\po59\shipments\241202-bi59-1-369\241202-bi59-1-br-18\DPL\241202-bi59-1-br-18-DPL.pdf</t>
  </si>
  <si>
    <t>G:\Shared drives\Bokitta Private\Suppliers\BokittaIndia\orders\po59\shipments\241202-bi59-1-369\241202-bi59-1-br-18\DPL\241202-bi59-1-br-18-DPL.xlsm</t>
  </si>
  <si>
    <t>G:\Shared drives\Bokitta Private\Suppliers\BokittaIndia\orders\po59\shipments\241202-bi59-1-369\241202-bi59-1-br-18\supdocs\241202-bi59-1-br-18-DLabels.xlsx</t>
  </si>
  <si>
    <t>G:\Shared drives\Bokitta Private\Suppliers\BokittaIndia\orders\po59\shipments\241202-bi59-1-369\241202-bi59-1-br-18\plsc\241202-bi59-1-br-18-plsc.pdf</t>
  </si>
  <si>
    <t>G:\Shared drives\Bokitta Private\Suppliers\BokittaIndia\orders\po59\shipments\241202-bi59-1-369\241202-bi59-1-br-18\plsc\241202-bi59-1-br-18-plsc.xlsm</t>
  </si>
  <si>
    <t>G:\Shared drives\Bokitta Private\Suppliers\BokittaIndia\orders\po59\shipments\241202-bi59-1-369\241202-bi59-1-sg-8\DPL\241202-bi59-1-sg-8-DPL.pdf</t>
  </si>
  <si>
    <t>G:\Shared drives\Bokitta Private\Suppliers\BokittaIndia\orders\po59\shipments\241202-bi59-1-369\241202-bi59-1-sg-8\DPL\241202-bi59-1-sg-8-DPL.xlsm</t>
  </si>
  <si>
    <t>G:\Shared drives\Bokitta Private\Suppliers\BokittaIndia\orders\po59\shipments\241202-bi59-1-369\241202-bi59-1-sg-8\supdocs\241202-bi59-1-sg-8-DLabels.xlsx</t>
  </si>
  <si>
    <t>G:\Shared drives\Bokitta Private\Suppliers\BokittaIndia\orders\po59\shipments\241202-bi59-1-369\241202-bi59-1-sg-8\plsc\241202-bi59-1-sg-8-plsc.pdf</t>
  </si>
  <si>
    <t>G:\Shared drives\Bokitta Private\Suppliers\BokittaIndia\orders\po59\shipments\241202-bi59-1-369\241202-bi59-1-sg-8\plsc\241202-bi59-1-sg-8-plsc.xlsm</t>
  </si>
  <si>
    <t>G:\Shared drives\Bokitta Private\Suppliers\BokittaIndia\orders\po59\shipments\241202-bi59-1-369\241202-bi59-1-in-33\DPL\241202-bi59-1-in-33-DPL.pdf</t>
  </si>
  <si>
    <t>G:\Shared drives\Bokitta Private\Suppliers\BokittaIndia\orders\po59\shipments\241202-bi59-1-369\241202-bi59-1-in-33\DPL\241202-bi59-1-in-33-DPL.xlsm</t>
  </si>
  <si>
    <t>G:\Shared drives\Bokitta Private\Suppliers\BokittaIndia\orders\po59\shipments\241202-bi59-1-369\241202-bi59-1-in-33\supdocs\241202-bi59-1-in-33-DLabels.xlsx</t>
  </si>
  <si>
    <t>G:\Shared drives\Bokitta Private\Suppliers\BokittaIndia\orders\po59\shipments\241202-bi59-1-369\241202-bi59-1-in-33\plsc\241202-bi59-1-in-33-plsc.pdf</t>
  </si>
  <si>
    <t>G:\Shared drives\Bokitta Private\Suppliers\BokittaIndia\orders\po59\shipments\241202-bi59-1-369\241202-bi59-1-in-33\plsc\241202-bi59-1-in-33-plsc.xlsm</t>
  </si>
  <si>
    <t>G:\Shared drives\Bokitta Private\Suppliers\BokittaIndia\orders\po59\shipments\241202-bi59-1-369\241202-bi59-1-uk-10\DPL\241202-bi59-1-uk-10-DPL.pdf</t>
  </si>
  <si>
    <t>G:\Shared drives\Bokitta Private\Suppliers\BokittaIndia\orders\po59\shipments\241202-bi59-1-369\241202-bi59-1-uk-10\DPL\241202-bi59-1-uk-10-DPL.xlsm</t>
  </si>
  <si>
    <t>G:\Shared drives\Bokitta Private\Suppliers\BokittaIndia\orders\po59\shipments\241202-bi59-1-369\241202-bi59-1-uk-10\supdocs\241202-bi59-1-uk-10-DLabels.xlsx</t>
  </si>
  <si>
    <t>G:\Shared drives\Bokitta Private\Suppliers\BokittaIndia\orders\po59\shipments\241202-bi59-1-369\241202-bi59-1-uk-10\plsc\241202-bi59-1-uk-10-plsc.pdf</t>
  </si>
  <si>
    <t>G:\Shared drives\Bokitta Private\Suppliers\BokittaIndia\orders\po59\shipments\241202-bi59-1-369\241202-bi59-1-uk-10\plsc\241202-bi59-1-uk-10-plsc.xlsm</t>
  </si>
  <si>
    <t>G:\Shared drives\Bokitta Private\Suppliers\BokittaIndia\orders\po59\shipments\241202-bi59-1-369\241202-bi59-1-my-300\fordocs\241202-bi59-1-my-300-QURRATAAIN-300-PLCI.pdf</t>
  </si>
  <si>
    <t>G:\Shared drives\Bokitta Private\Suppliers\BokittaIndia\orders\po59\shipments\241202-bi59-1-369\241202-bi59-1-br-18\fordocs\241202-bi59-1-br-18-WOMENCONNECTION-18-PLCI.pdf</t>
  </si>
  <si>
    <t>G:\Shared drives\Bokitta Private\Suppliers\BokittaIndia\orders\po59\shipments\241202-bi59-1-369\241202-bi59-1-sg-8\fordocs\241202-bi59-1-sg-8-BOKITTASG-8-PLCI.pdf</t>
  </si>
  <si>
    <t>G:\Shared drives\Bokitta Private\Suppliers\BokittaIndia\orders\po59\shipments\241202-bi59-1-369\241202-bi59-1-in-33\fordocs\241202-bi59-1-in-33-BOKITTATRADING-33-PLCI.pdf</t>
  </si>
  <si>
    <t>G:\Shared drives\Bokitta Private\Suppliers\BokittaIndia\orders\po59\shipments\241202-bi59-1-369\241202-bi59-1-uk-10\fordocs\241202-bi59-1-uk-10-BOKITTAUK-10-PLCI.pdf</t>
  </si>
  <si>
    <t>G:\Shared drives\Bokitta Private\Suppliers\BokittaIndia\orders\po52\shipments\241106-bi52-2-15\241106-bi52-2-my-15\fordocs\241106-bi52-2-my-15-QURRATAAIN-15-PLCI.pdf</t>
  </si>
  <si>
    <t>G:\Shared drives\Bokitta Private\Suppliers\BokittaIndia\orders\po63\shipments\241210-bi63-1-95\241210-bi63-1-my-50\fordocs\241210-bi63-1-my-50-QURRATAAIN-50-PLCI.pdf</t>
  </si>
  <si>
    <t>G:\Shared drives\Bokitta Private\Suppliers\BokittaIndia\orders\po63\shipments\241210-bi63-1-95\241210-bi63-1-br-3\fordocs\241210-bi63-1-br-3-WOMENCONNECTION-3-PLCI.pdf</t>
  </si>
  <si>
    <t>G:\Shared drives\Bokitta Private\Suppliers\BokittaIndia\orders\po63\shipments\241210-bi63-1-95\241210-bi63-1-sg-1\fordocs\241210-bi63-1-sg-1-BOKITTASG-1-PLCI.pdf</t>
  </si>
  <si>
    <t>G:\Shared drives\Bokitta Private\Suppliers\BokittaIndia\orders\po63\shipments\241210-bi63-1-95\241210-bi63-1-in-35\fordocs\241210-bi63-1-in-35-BOKITTATRADING--PLCI.pdf</t>
  </si>
  <si>
    <t>G:\Shared drives\Bokitta Private\Suppliers\BokittaIndia\orders\po63\shipments\241210-bi63-1-95\241210-bi63-1-uk-6\fordocs\241210-bi63-1-uk-6-BOKITTAUK-6-PLCI.pdf</t>
  </si>
  <si>
    <t>G:\Shared drives\Bokitta Private\Suppliers\BokittaIndia\orders\po63\shipments\241210-bi63-1-95\241210-bi63-1-in-35\fordocs\241210-bi63-1-in-35-BOKITTATRADING-35-PLCI.pdf</t>
  </si>
  <si>
    <t>DRMSFUMW</t>
  </si>
  <si>
    <t>SRISGMP</t>
  </si>
  <si>
    <t>Classic Shawl Rectangle 180x65 Woven Modal Plain with inner</t>
  </si>
  <si>
    <t>DRISGMP</t>
  </si>
  <si>
    <t>Classic Shawl Rectangle 180x100 Woven Modal Plain with inner</t>
  </si>
  <si>
    <t>MRISGMP</t>
  </si>
  <si>
    <t>Classic Shawl Rectangle 165x50 Woven Modal Plain with inner</t>
  </si>
  <si>
    <t>Abaya Premium Barocade fabric</t>
  </si>
  <si>
    <t>APRSGBR</t>
  </si>
  <si>
    <t>G:\Shared drives\Bokitta Private\Suppliers\BokittaIndia\orders\po60\shipments\241224-bi60-1-188\241224-bi60-1-my-140\DPL\241224-bi60-1-my-140-DPL.pdf</t>
  </si>
  <si>
    <t>G:\Shared drives\Bokitta Private\Suppliers\BokittaIndia\orders\po60\shipments\241224-bi60-1-188\241224-bi60-1-my-140\DPL\241224-bi60-1-my-140-DPL.xlsm</t>
  </si>
  <si>
    <t>G:\Shared drives\Bokitta Private\Suppliers\BokittaIndia\orders\po60\shipments\241224-bi60-1-188\241224-bi60-1-my-140\supdocs\241224-bi60-1-my-140-DLabels.xlsx</t>
  </si>
  <si>
    <t>G:\Shared drives\Bokitta Private\Suppliers\BokittaIndia\orders\po60\shipments\241224-bi60-1-188\241224-bi60-1-my-140\plsc\241224-bi60-1-my-140-plsc.pdf</t>
  </si>
  <si>
    <t>G:\Shared drives\Bokitta Private\Suppliers\BokittaIndia\orders\po60\shipments\241224-bi60-1-188\241224-bi60-1-my-140\plsc\241224-bi60-1-my-140-plsc.xlsm</t>
  </si>
  <si>
    <t>G:\Shared drives\Bokitta Private\Suppliers\BokittaIndia\orders\po60\shipments\241224-bi60-1-188\241224-bi60-1-br-6\DPL\241224-bi60-1-br-6-DPL.pdf</t>
  </si>
  <si>
    <t>G:\Shared drives\Bokitta Private\Suppliers\BokittaIndia\orders\po60\shipments\241224-bi60-1-188\241224-bi60-1-br-6\DPL\241224-bi60-1-br-6-DPL.xlsm</t>
  </si>
  <si>
    <t>G:\Shared drives\Bokitta Private\Suppliers\BokittaIndia\orders\po60\shipments\241224-bi60-1-188\241224-bi60-1-br-6\supdocs\241224-bi60-1-br-6-DLabels.xlsx</t>
  </si>
  <si>
    <t>G:\Shared drives\Bokitta Private\Suppliers\BokittaIndia\orders\po60\shipments\241224-bi60-1-188\241224-bi60-1-br-6\plsc\241224-bi60-1-br-6-plsc.pdf</t>
  </si>
  <si>
    <t>G:\Shared drives\Bokitta Private\Suppliers\BokittaIndia\orders\po60\shipments\241224-bi60-1-188\241224-bi60-1-br-6\plsc\241224-bi60-1-br-6-plsc.xlsm</t>
  </si>
  <si>
    <t>G:\Shared drives\Bokitta Private\Suppliers\BokittaIndia\orders\po60\shipments\241224-bi60-1-188\241224-bi60-1-sg-4\DPL\241224-bi60-1-sg-4-DPL.pdf</t>
  </si>
  <si>
    <t>G:\Shared drives\Bokitta Private\Suppliers\BokittaIndia\orders\po60\shipments\241224-bi60-1-188\241224-bi60-1-sg-4\DPL\241224-bi60-1-sg-4-DPL.xlsm</t>
  </si>
  <si>
    <t>G:\Shared drives\Bokitta Private\Suppliers\BokittaIndia\orders\po60\shipments\241224-bi60-1-188\241224-bi60-1-sg-4\supdocs\241224-bi60-1-sg-4-DLabels.xlsx</t>
  </si>
  <si>
    <t>G:\Shared drives\Bokitta Private\Suppliers\BokittaIndia\orders\po60\shipments\241224-bi60-1-188\241224-bi60-1-sg-4\plsc\241224-bi60-1-sg-4-plsc.pdf</t>
  </si>
  <si>
    <t>G:\Shared drives\Bokitta Private\Suppliers\BokittaIndia\orders\po60\shipments\241224-bi60-1-188\241224-bi60-1-sg-4\plsc\241224-bi60-1-sg-4-plsc.xlsm</t>
  </si>
  <si>
    <t>G:\Shared drives\Bokitta Private\Suppliers\BokittaIndia\orders\po60\shipments\241224-bi60-1-188\241224-bi60-1-in-32\DPL\241224-bi60-1-in-32-DPL.pdf</t>
  </si>
  <si>
    <t>G:\Shared drives\Bokitta Private\Suppliers\BokittaIndia\orders\po60\shipments\241224-bi60-1-188\241224-bi60-1-in-32\DPL\241224-bi60-1-in-32-DPL.xlsm</t>
  </si>
  <si>
    <t>G:\Shared drives\Bokitta Private\Suppliers\BokittaIndia\orders\po60\shipments\241224-bi60-1-188\241224-bi60-1-in-32\supdocs\241224-bi60-1-in-32-DLabels.xlsx</t>
  </si>
  <si>
    <t>G:\Shared drives\Bokitta Private\Suppliers\BokittaIndia\orders\po60\shipments\241224-bi60-1-188\241224-bi60-1-in-32\plsc\241224-bi60-1-in-32-plsc.pdf</t>
  </si>
  <si>
    <t>G:\Shared drives\Bokitta Private\Suppliers\BokittaIndia\orders\po60\shipments\241224-bi60-1-188\241224-bi60-1-in-32\plsc\241224-bi60-1-in-32-plsc.xlsm</t>
  </si>
  <si>
    <t>G:\Shared drives\Bokitta Private\Suppliers\BokittaIndia\orders\po60\shipments\241224-bi60-1-188\241224-bi60-1-uk-6\DPL\241224-bi60-1-uk-6-DPL.pdf</t>
  </si>
  <si>
    <t>G:\Shared drives\Bokitta Private\Suppliers\BokittaIndia\orders\po60\shipments\241224-bi60-1-188\241224-bi60-1-uk-6\DPL\241224-bi60-1-uk-6-DPL.xlsm</t>
  </si>
  <si>
    <t>G:\Shared drives\Bokitta Private\Suppliers\BokittaIndia\orders\po60\shipments\241224-bi60-1-188\241224-bi60-1-uk-6\supdocs\241224-bi60-1-uk-6-DLabels.xlsx</t>
  </si>
  <si>
    <t>G:\Shared drives\Bokitta Private\Suppliers\BokittaIndia\orders\po60\shipments\241224-bi60-1-188\241224-bi60-1-uk-6\plsc\241224-bi60-1-uk-6-plsc.pdf</t>
  </si>
  <si>
    <t>G:\Shared drives\Bokitta Private\Suppliers\BokittaIndia\orders\po60\shipments\241224-bi60-1-188\241224-bi60-1-uk-6\plsc\241224-bi60-1-uk-6-plsc.xlsm</t>
  </si>
  <si>
    <t>AD11SGFL</t>
  </si>
  <si>
    <t>AD12SGFL</t>
  </si>
  <si>
    <t>AD13SGFL</t>
  </si>
  <si>
    <t>AD14SGFL</t>
  </si>
  <si>
    <t>AD15SGFL</t>
  </si>
  <si>
    <t>AD16SGFL</t>
  </si>
  <si>
    <t>A11SGFL</t>
  </si>
  <si>
    <t>A12SGFL</t>
  </si>
  <si>
    <t>A13SGFL</t>
  </si>
  <si>
    <t>A14SGFL</t>
  </si>
  <si>
    <t>A15SGFL</t>
  </si>
  <si>
    <t>A16SGFL</t>
  </si>
  <si>
    <t>Error From --- CreateContentsPO --- Contacts sheet column is empty, check styles ---  Error Number &gt;&gt;&gt;  60006 fsl has no column in Contacts sheet failed...</t>
  </si>
  <si>
    <t>G:\Shared drives\Bokitta Private\Suppliers\BokittaIndia\orders\po64\shipments\250102-bi64-1-60\250102-bi64-1-my-42\DPL\250102-bi64-1-my-42-DPL.pdf</t>
  </si>
  <si>
    <t>G:\Shared drives\Bokitta Private\Suppliers\BokittaIndia\orders\po64\shipments\250102-bi64-1-60\250102-bi64-1-my-42\DPL\250102-bi64-1-my-42-DPL.xlsm</t>
  </si>
  <si>
    <t>G:\Shared drives\Bokitta Private\Suppliers\BokittaIndia\orders\po64\shipments\250102-bi64-1-60\250102-bi64-1-my-42\supdocs\250102-bi64-1-my-42-DLabels.xlsx</t>
  </si>
  <si>
    <t>G:\Shared drives\Bokitta Private\Suppliers\BokittaIndia\orders\po64\shipments\250102-bi64-1-60\250102-bi64-1-my-42\plsc\250102-bi64-1-my-42-plsc.pdf</t>
  </si>
  <si>
    <t>G:\Shared drives\Bokitta Private\Suppliers\BokittaIndia\orders\po64\shipments\250102-bi64-1-60\250102-bi64-1-my-42\plsc\250102-bi64-1-my-42-plsc.xlsm</t>
  </si>
  <si>
    <t>G:\Shared drives\Bokitta Private\Suppliers\BokittaIndia\orders\po64\shipments\250102-bi64-1-60\250102-bi64-1-br-4\DPL\250102-bi64-1-br-4-DPL.pdf</t>
  </si>
  <si>
    <t>G:\Shared drives\Bokitta Private\Suppliers\BokittaIndia\orders\po64\shipments\250102-bi64-1-60\250102-bi64-1-br-4\DPL\250102-bi64-1-br-4-DPL.xlsm</t>
  </si>
  <si>
    <t>G:\Shared drives\Bokitta Private\Suppliers\BokittaIndia\orders\po64\shipments\250102-bi64-1-60\250102-bi64-1-br-4\supdocs\250102-bi64-1-br-4-DLabels.xlsx</t>
  </si>
  <si>
    <t>G:\Shared drives\Bokitta Private\Suppliers\BokittaIndia\orders\po64\shipments\250102-bi64-1-60\250102-bi64-1-br-4\plsc\250102-bi64-1-br-4-plsc.pdf</t>
  </si>
  <si>
    <t>G:\Shared drives\Bokitta Private\Suppliers\BokittaIndia\orders\po64\shipments\250102-bi64-1-60\250102-bi64-1-br-4\plsc\250102-bi64-1-br-4-plsc.xlsm</t>
  </si>
  <si>
    <t>G:\Shared drives\Bokitta Private\Suppliers\BokittaIndia\orders\po64\shipments\250102-bi64-1-60\250102-bi64-1-sg-2\DPL\250102-bi64-1-sg-2-DPL.pdf</t>
  </si>
  <si>
    <t>G:\Shared drives\Bokitta Private\Suppliers\BokittaIndia\orders\po64\shipments\250102-bi64-1-60\250102-bi64-1-sg-2\DPL\250102-bi64-1-sg-2-DPL.xlsm</t>
  </si>
  <si>
    <t>G:\Shared drives\Bokitta Private\Suppliers\BokittaIndia\orders\po64\shipments\250102-bi64-1-60\250102-bi64-1-sg-2\supdocs\250102-bi64-1-sg-2-DLabels.xlsx</t>
  </si>
  <si>
    <t>G:\Shared drives\Bokitta Private\Suppliers\BokittaIndia\orders\po64\shipments\250102-bi64-1-60\250102-bi64-1-sg-2\plsc\250102-bi64-1-sg-2-plsc.pdf</t>
  </si>
  <si>
    <t>G:\Shared drives\Bokitta Private\Suppliers\BokittaIndia\orders\po64\shipments\250102-bi64-1-60\250102-bi64-1-sg-2\plsc\250102-bi64-1-sg-2-plsc.xlsm</t>
  </si>
  <si>
    <t>G:\Shared drives\Bokitta Private\Suppliers\BokittaIndia\orders\po64\shipments\250102-bi64-1-60\250102-bi64-1-in-9\DPL\250102-bi64-1-in-9-DPL.pdf</t>
  </si>
  <si>
    <t>G:\Shared drives\Bokitta Private\Suppliers\BokittaIndia\orders\po64\shipments\250102-bi64-1-60\250102-bi64-1-in-9\DPL\250102-bi64-1-in-9-DPL.xlsm</t>
  </si>
  <si>
    <t>G:\Shared drives\Bokitta Private\Suppliers\BokittaIndia\orders\po64\shipments\250102-bi64-1-60\250102-bi64-1-in-9\supdocs\250102-bi64-1-in-9-DLabels.xlsx</t>
  </si>
  <si>
    <t>G:\Shared drives\Bokitta Private\Suppliers\BokittaIndia\orders\po64\shipments\250102-bi64-1-60\250102-bi64-1-in-9\plsc\250102-bi64-1-in-9-plsc.pdf</t>
  </si>
  <si>
    <t>G:\Shared drives\Bokitta Private\Suppliers\BokittaIndia\orders\po64\shipments\250102-bi64-1-60\250102-bi64-1-in-9\plsc\250102-bi64-1-in-9-plsc.xlsm</t>
  </si>
  <si>
    <t>G:\Shared drives\Bokitta Private\Suppliers\BokittaIndia\orders\po64\shipments\250102-bi64-1-60\250102-bi64-1-uk-3\DPL\250102-bi64-1-uk-3-DPL.pdf</t>
  </si>
  <si>
    <t>G:\Shared drives\Bokitta Private\Suppliers\BokittaIndia\orders\po64\shipments\250102-bi64-1-60\250102-bi64-1-uk-3\DPL\250102-bi64-1-uk-3-DPL.xlsm</t>
  </si>
  <si>
    <t>G:\Shared drives\Bokitta Private\Suppliers\BokittaIndia\orders\po64\shipments\250102-bi64-1-60\250102-bi64-1-uk-3\supdocs\250102-bi64-1-uk-3-DLabels.xlsx</t>
  </si>
  <si>
    <t>G:\Shared drives\Bokitta Private\Suppliers\BokittaIndia\orders\po64\shipments\250102-bi64-1-60\250102-bi64-1-uk-3\plsc\250102-bi64-1-uk-3-plsc.pdf</t>
  </si>
  <si>
    <t>G:\Shared drives\Bokitta Private\Suppliers\BokittaIndia\orders\po64\shipments\250102-bi64-1-60\250102-bi64-1-uk-3\plsc\250102-bi64-1-uk-3-plsc.xlsm</t>
  </si>
  <si>
    <t>G:\Shared drives\Bokitta Private\Suppliers\BokittaIndia\orders\po62\shipments\250107-bi62-1-156\250107-bi62-1-my-101\DPL\250107-bi62-1-my-101-DPL.pdf</t>
  </si>
  <si>
    <t>G:\Shared drives\Bokitta Private\Suppliers\BokittaIndia\orders\po62\shipments\250107-bi62-1-156\250107-bi62-1-my-101\DPL\250107-bi62-1-my-101-DPL.xlsm</t>
  </si>
  <si>
    <t>G:\Shared drives\Bokitta Private\Suppliers\BokittaIndia\orders\po62\shipments\250107-bi62-1-156\250107-bi62-1-my-101\supdocs\250107-bi62-1-my-101-DLabels.xlsx</t>
  </si>
  <si>
    <t>G:\Shared drives\Bokitta Private\Suppliers\BokittaIndia\orders\po62\shipments\250107-bi62-1-156\250107-bi62-1-my-101\plsc\250107-bi62-1-my-101-plsc.pdf</t>
  </si>
  <si>
    <t>G:\Shared drives\Bokitta Private\Suppliers\BokittaIndia\orders\po62\shipments\250107-bi62-1-156\250107-bi62-1-my-101\plsc\250107-bi62-1-my-101-plsc.xlsm</t>
  </si>
  <si>
    <t>G:\Shared drives\Bokitta Private\Suppliers\BokittaIndia\orders\po62\shipments\250107-bi62-1-156\250107-bi62-1-br-8\DPL\250107-bi62-1-br-8-DPL.pdf</t>
  </si>
  <si>
    <t>G:\Shared drives\Bokitta Private\Suppliers\BokittaIndia\orders\po62\shipments\250107-bi62-1-156\250107-bi62-1-br-8\DPL\250107-bi62-1-br-8-DPL.xlsm</t>
  </si>
  <si>
    <t>G:\Shared drives\Bokitta Private\Suppliers\BokittaIndia\orders\po62\shipments\250107-bi62-1-156\250107-bi62-1-br-8\supdocs\250107-bi62-1-br-8-DLabels.xlsx</t>
  </si>
  <si>
    <t>G:\Shared drives\Bokitta Private\Suppliers\BokittaIndia\orders\po62\shipments\250107-bi62-1-156\250107-bi62-1-br-8\plsc\250107-bi62-1-br-8-plsc.pdf</t>
  </si>
  <si>
    <t>G:\Shared drives\Bokitta Private\Suppliers\BokittaIndia\orders\po62\shipments\250107-bi62-1-156\250107-bi62-1-br-8\plsc\250107-bi62-1-br-8-plsc.xlsm</t>
  </si>
  <si>
    <t>G:\Shared drives\Bokitta Private\Suppliers\BokittaIndia\orders\po62\shipments\250107-bi62-1-156\250107-bi62-1-sg-3\DPL\250107-bi62-1-sg-3-DPL.pdf</t>
  </si>
  <si>
    <t>G:\Shared drives\Bokitta Private\Suppliers\BokittaIndia\orders\po62\shipments\250107-bi62-1-156\250107-bi62-1-sg-3\DPL\250107-bi62-1-sg-3-DPL.xlsm</t>
  </si>
  <si>
    <t>G:\Shared drives\Bokitta Private\Suppliers\BokittaIndia\orders\po62\shipments\250107-bi62-1-156\250107-bi62-1-sg-3\supdocs\250107-bi62-1-sg-3-DLabels.xlsx</t>
  </si>
  <si>
    <t>G:\Shared drives\Bokitta Private\Suppliers\BokittaIndia\orders\po62\shipments\250107-bi62-1-156\250107-bi62-1-sg-3\plsc\250107-bi62-1-sg-3-plsc.pdf</t>
  </si>
  <si>
    <t>G:\Shared drives\Bokitta Private\Suppliers\BokittaIndia\orders\po62\shipments\250107-bi62-1-156\250107-bi62-1-sg-3\plsc\250107-bi62-1-sg-3-plsc.xlsm</t>
  </si>
  <si>
    <t>G:\Shared drives\Bokitta Private\Suppliers\BokittaIndia\orders\po62\shipments\250107-bi62-1-156\250107-bi62-1-in-31\DPL\250107-bi62-1-in-31-DPL.pdf</t>
  </si>
  <si>
    <t>G:\Shared drives\Bokitta Private\Suppliers\BokittaIndia\orders\po62\shipments\250107-bi62-1-156\250107-bi62-1-in-31\DPL\250107-bi62-1-in-31-DPL.xlsm</t>
  </si>
  <si>
    <t>G:\Shared drives\Bokitta Private\Suppliers\BokittaIndia\orders\po62\shipments\250107-bi62-1-156\250107-bi62-1-in-31\supdocs\250107-bi62-1-in-31-DLabels.xlsx</t>
  </si>
  <si>
    <t>G:\Shared drives\Bokitta Private\Suppliers\BokittaIndia\orders\po62\shipments\250107-bi62-1-156\250107-bi62-1-in-31\plsc\250107-bi62-1-in-31-plsc.pdf</t>
  </si>
  <si>
    <t>G:\Shared drives\Bokitta Private\Suppliers\BokittaIndia\orders\po62\shipments\250107-bi62-1-156\250107-bi62-1-in-31\plsc\250107-bi62-1-in-31-plsc.xlsm</t>
  </si>
  <si>
    <t>G:\Shared drives\Bokitta Private\Suppliers\BokittaIndia\orders\po62\shipments\250107-bi62-1-156\250107-bi62-1-uk-13\DPL\250107-bi62-1-uk-13-DPL.pdf</t>
  </si>
  <si>
    <t>G:\Shared drives\Bokitta Private\Suppliers\BokittaIndia\orders\po62\shipments\250107-bi62-1-156\250107-bi62-1-uk-13\DPL\250107-bi62-1-uk-13-DPL.xlsm</t>
  </si>
  <si>
    <t>G:\Shared drives\Bokitta Private\Suppliers\BokittaIndia\orders\po62\shipments\250107-bi62-1-156\250107-bi62-1-uk-13\supdocs\250107-bi62-1-uk-13-DLabels.xlsx</t>
  </si>
  <si>
    <t>G:\Shared drives\Bokitta Private\Suppliers\BokittaIndia\orders\po62\shipments\250107-bi62-1-156\250107-bi62-1-uk-13\plsc\250107-bi62-1-uk-13-plsc.pdf</t>
  </si>
  <si>
    <t>G:\Shared drives\Bokitta Private\Suppliers\BokittaIndia\orders\po62\shipments\250107-bi62-1-156\250107-bi62-1-uk-13\plsc\250107-bi62-1-uk-13-plsc.xlsm</t>
  </si>
  <si>
    <t>G:\Shared drives\Bokitta Private\Suppliers\BokittaIndia\orders\po62\shipments\250107-bi62-1-156\250107-bi62-1-my-101\fordocs\250107-bi62-1-my-101-QURRATAAIN-101-PLCI.pdf</t>
  </si>
  <si>
    <t>G:\Shared drives\Bokitta Private\Suppliers\BokittaIndia\orders\po62\shipments\250107-bi62-1-156\250107-bi62-1-br-8\fordocs\250107-bi62-1-br-8-WOMENCONNECTION-8-PLCI.pdf</t>
  </si>
  <si>
    <t>G:\Shared drives\Bokitta Private\Suppliers\BokittaIndia\orders\po62\shipments\250107-bi62-1-156\250107-bi62-1-sg-3\fordocs\250107-bi62-1-sg-3-BOKITTASG-3-PLCI.pdf</t>
  </si>
  <si>
    <t>G:\Shared drives\Bokitta Private\Suppliers\BokittaIndia\orders\po62\shipments\250107-bi62-1-156\250107-bi62-1-in-31\fordocs\250107-bi62-1-in-31-BOKITTATRADING-31-PLCI.pdf</t>
  </si>
  <si>
    <t>G:\Shared drives\Bokitta Private\Suppliers\BokittaIndia\orders\po62\shipments\250107-bi62-1-156\250107-bi62-1-uk-13\fordocs\250107-bi62-1-uk-13-BOKITTAUK-13-PLCI.pdf</t>
  </si>
  <si>
    <t>G:\Shared drives\Bokitta Private\Suppliers\BokittaIndia\orders\po64\shipments\250102-bi64-1-60\250102-bi64-1-my-42\fordocs\250102-bi64-1-my-42-QURRATAAIN-42-PLCI.pdf</t>
  </si>
  <si>
    <t>G:\Shared drives\Bokitta Private\Suppliers\BokittaIndia\orders\po64\shipments\250102-bi64-1-60\250102-bi64-1-br-4\fordocs\250102-bi64-1-br-4-WOMENCONNECTION-4-PLCI.pdf</t>
  </si>
  <si>
    <t>G:\Shared drives\Bokitta Private\Suppliers\BokittaIndia\orders\po64\shipments\250102-bi64-1-60\250102-bi64-1-sg-2\fordocs\250102-bi64-1-sg-2-BOKITTASG-2-PLCI.pdf</t>
  </si>
  <si>
    <t>G:\Shared drives\Bokitta Private\Suppliers\BokittaIndia\orders\po64\shipments\250102-bi64-1-60\250102-bi64-1-in-9\fordocs\250102-bi64-1-in-9-BOKITTATRADING-9-PLCI.pdf</t>
  </si>
  <si>
    <t>G:\Shared drives\Bokitta Private\Suppliers\BokittaIndia\orders\po64\shipments\250102-bi64-1-60\250102-bi64-1-uk-3\fordocs\250102-bi64-1-uk-3-BOKITTAUK-3-PLCI.pdf</t>
  </si>
  <si>
    <t>MRMSFUMW</t>
  </si>
  <si>
    <t>Classic Shawl Rectangle 165x50 Printed Woven modal Plus</t>
  </si>
  <si>
    <t>Error From --- CreateContentsPO --- Contacts sheet has zero values, check styles ---  Error Number &gt;&gt;&gt;  60001 srm has no value in Contacts sheet failed...</t>
  </si>
  <si>
    <t>Error From --- CreateContentsPO --- Contacts sheet has zero values, check styles ---  Error Number &gt;&gt;&gt;  60001 drm has no value in Contacts sheet failed...</t>
  </si>
  <si>
    <t>Error From --- CreateContentsPO --- Contacts sheet has zero values, check styles ---  Error Number &gt;&gt;&gt;  60001 dri has no value in Contacts sheet failed...</t>
  </si>
  <si>
    <t>G:\Shared drives\Bokitta Private\Suppliers\BokittaIndia\orders\po61\shipments\250125-bi61-3-84\250125-bi61-3-my-41\DPL\250125-bi61-3-my-41-DPL.pdf</t>
  </si>
  <si>
    <t>G:\Shared drives\Bokitta Private\Suppliers\BokittaIndia\orders\po61\shipments\250125-bi61-3-84\250125-bi61-3-my-41\DPL\250125-bi61-3-my-41-DPL.xlsm</t>
  </si>
  <si>
    <t>G:\Shared drives\Bokitta Private\Suppliers\BokittaIndia\orders\po61\shipments\250125-bi61-3-84\250125-bi61-3-my-41\supdocs\250125-bi61-3-my-41-DLabels.xlsx</t>
  </si>
  <si>
    <t>G:\Shared drives\Bokitta Private\Suppliers\BokittaIndia\orders\po61\shipments\250125-bi61-3-84\250125-bi61-3-my-41\plsc\250125-bi61-3-my-41-plsc.pdf</t>
  </si>
  <si>
    <t>G:\Shared drives\Bokitta Private\Suppliers\BokittaIndia\orders\po61\shipments\250125-bi61-3-84\250125-bi61-3-my-41\plsc\250125-bi61-3-my-41-plsc.xlsm</t>
  </si>
  <si>
    <t>G:\Shared drives\Bokitta Private\Suppliers\BokittaIndia\orders\po61\shipments\250125-bi61-3-84\250125-bi61-3-br-4\DPL\250125-bi61-3-br-4-DPL.pdf</t>
  </si>
  <si>
    <t>G:\Shared drives\Bokitta Private\Suppliers\BokittaIndia\orders\po61\shipments\250125-bi61-3-84\250125-bi61-3-br-4\DPL\250125-bi61-3-br-4-DPL.xlsm</t>
  </si>
  <si>
    <t>G:\Shared drives\Bokitta Private\Suppliers\BokittaIndia\orders\po61\shipments\250125-bi61-3-84\250125-bi61-3-br-4\supdocs\250125-bi61-3-br-4-DLabels.xlsx</t>
  </si>
  <si>
    <t>G:\Shared drives\Bokitta Private\Suppliers\BokittaIndia\orders\po61\shipments\250125-bi61-3-84\250125-bi61-3-br-4\plsc\250125-bi61-3-br-4-plsc.pdf</t>
  </si>
  <si>
    <t>G:\Shared drives\Bokitta Private\Suppliers\BokittaIndia\orders\po61\shipments\250125-bi61-3-84\250125-bi61-3-br-4\plsc\250125-bi61-3-br-4-plsc.xlsm</t>
  </si>
  <si>
    <t>G:\Shared drives\Bokitta Private\Suppliers\BokittaIndia\orders\po61\shipments\250125-bi61-3-84\250125-bi61-3-in-31\DPL\250125-bi61-3-in-31-DPL.pdf</t>
  </si>
  <si>
    <t>G:\Shared drives\Bokitta Private\Suppliers\BokittaIndia\orders\po61\shipments\250125-bi61-3-84\250125-bi61-3-uk-8\DPL\250125-bi61-3-uk-8-DPL.pdf</t>
  </si>
  <si>
    <t>G:\Shared drives\Bokitta Private\Suppliers\BokittaIndia\orders\po61\shipments\250125-bi61-3-84\250125-bi61-3-in-31\DPL\250125-bi61-3-in-31-DPL.xlsm</t>
  </si>
  <si>
    <t>G:\Shared drives\Bokitta Private\Suppliers\BokittaIndia\orders\po61\shipments\250125-bi61-3-84\250125-bi61-3-in-31\supdocs\250125-bi61-3-in-31-DLabels.xlsx</t>
  </si>
  <si>
    <t>G:\Shared drives\Bokitta Private\Suppliers\BokittaIndia\orders\po61\shipments\250125-bi61-3-84\250125-bi61-3-in-31\plsc\250125-bi61-3-in-31-plsc.pdf</t>
  </si>
  <si>
    <t>G:\Shared drives\Bokitta Private\Suppliers\BokittaIndia\orders\po61\shipments\250125-bi61-3-84\250125-bi61-3-in-31\plsc\250125-bi61-3-in-31-plsc.xlsm</t>
  </si>
  <si>
    <t>G:\Shared drives\Bokitta Private\Suppliers\BokittaIndia\orders\po61\shipments\250125-bi61-3-84\250125-bi61-3-uk-8\DPL\250125-bi61-3-uk-8-DPL.xlsm</t>
  </si>
  <si>
    <t>G:\Shared drives\Bokitta Private\Suppliers\BokittaIndia\orders\po61\shipments\250125-bi61-3-84\250125-bi61-3-uk-8\supdocs\250125-bi61-3-uk-8-DLabels.xlsx</t>
  </si>
  <si>
    <t>G:\Shared drives\Bokitta Private\Suppliers\BokittaIndia\orders\po61\shipments\250125-bi61-3-84\250125-bi61-3-uk-8\plsc\250125-bi61-3-uk-8-plsc.pdf</t>
  </si>
  <si>
    <t>G:\Shared drives\Bokitta Private\Suppliers\BokittaIndia\orders\po61\shipments\250125-bi61-3-84\250125-bi61-3-uk-8\plsc\250125-bi61-3-uk-8-plsc.xlsm</t>
  </si>
  <si>
    <t>FSLSFNC5</t>
  </si>
  <si>
    <t xml:space="preserve">Free Style Loose Printed Crinkled Chiffon </t>
  </si>
  <si>
    <t>TISSFN1C5</t>
  </si>
  <si>
    <t>G:\Shared drives\Bokitta Private\Suppliers\BokittaIndia\orders\po48\shipments\250125-bi48-3-107\250125-bi48-3-my-73\DPL\250125-bi48-3-my-73-DPL.pdf</t>
  </si>
  <si>
    <t>G:\Shared drives\Bokitta Private\Suppliers\BokittaIndia\orders\po48\shipments\250125-bi48-3-107\250125-bi48-3-my-73\DPL\250125-bi48-3-my-73-DPL.xlsm</t>
  </si>
  <si>
    <t>G:\Shared drives\Bokitta Private\Suppliers\BokittaIndia\orders\po48\shipments\250125-bi48-3-107\250125-bi48-3-my-73\supdocs\250125-bi48-3-my-73-DLabels.xlsx</t>
  </si>
  <si>
    <t>G:\Shared drives\Bokitta Private\Suppliers\BokittaIndia\orders\po48\shipments\250125-bi48-3-107\250125-bi48-3-my-73\plsc\250125-bi48-3-my-73-plsc.pdf</t>
  </si>
  <si>
    <t>G:\Shared drives\Bokitta Private\Suppliers\BokittaIndia\orders\po48\shipments\250125-bi48-3-107\250125-bi48-3-my-73\plsc\250125-bi48-3-my-73-plsc.xlsm</t>
  </si>
  <si>
    <t>G:\Shared drives\Bokitta Private\Suppliers\BokittaIndia\orders\po48\shipments\250125-bi48-3-107\250125-bi48-3-br-9\DPL\250125-bi48-3-br-9-DPL.pdf</t>
  </si>
  <si>
    <t>G:\Shared drives\Bokitta Private\Suppliers\BokittaIndia\orders\po48\shipments\250125-bi48-3-107\250125-bi48-3-br-9\DPL\250125-bi48-3-br-9-DPL.xlsm</t>
  </si>
  <si>
    <t>G:\Shared drives\Bokitta Private\Suppliers\BokittaIndia\orders\po48\shipments\250125-bi48-3-107\250125-bi48-3-br-9\supdocs\250125-bi48-3-br-9-DLabels.xlsx</t>
  </si>
  <si>
    <t>G:\Shared drives\Bokitta Private\Suppliers\BokittaIndia\orders\po48\shipments\250125-bi48-3-107\250125-bi48-3-br-9\plsc\250125-bi48-3-br-9-plsc.pdf</t>
  </si>
  <si>
    <t>G:\Shared drives\Bokitta Private\Suppliers\BokittaIndia\orders\po48\shipments\250125-bi48-3-107\250125-bi48-3-br-9\plsc\250125-bi48-3-br-9-plsc.xlsm</t>
  </si>
  <si>
    <t>G:\Shared drives\Bokitta Private\Suppliers\BokittaIndia\orders\po48\shipments\250125-bi48-3-107\250125-bi48-3-in-15\DPL\250125-bi48-3-in-15-DPL.pdf</t>
  </si>
  <si>
    <t>G:\Shared drives\Bokitta Private\Suppliers\BokittaIndia\orders\po48\shipments\250125-bi48-3-107\250125-bi48-3-in-15\DPL\250125-bi48-3-in-15-DPL.xlsm</t>
  </si>
  <si>
    <t>G:\Shared drives\Bokitta Private\Suppliers\BokittaIndia\orders\po48\shipments\250125-bi48-3-107\250125-bi48-3-in-15\supdocs\250125-bi48-3-in-15-DLabels.xlsx</t>
  </si>
  <si>
    <t>G:\Shared drives\Bokitta Private\Suppliers\BokittaIndia\orders\po48\shipments\250125-bi48-3-107\250125-bi48-3-in-15\plsc\250125-bi48-3-in-15-plsc.pdf</t>
  </si>
  <si>
    <t>G:\Shared drives\Bokitta Private\Suppliers\BokittaIndia\orders\po48\shipments\250125-bi48-3-107\250125-bi48-3-in-15\plsc\250125-bi48-3-in-15-plsc.xlsm</t>
  </si>
  <si>
    <t>G:\Shared drives\Bokitta Private\Suppliers\BokittaIndia\orders\po48\shipments\250125-bi48-3-107\250125-bi48-3-uk-7\DPL\250125-bi48-3-uk-7-DPL.pdf</t>
  </si>
  <si>
    <t>G:\Shared drives\Bokitta Private\Suppliers\BokittaIndia\orders\po48\shipments\250125-bi48-3-107\250125-bi48-3-uk-7\DPL\250125-bi48-3-uk-7-DPL.xlsm</t>
  </si>
  <si>
    <t>G:\Shared drives\Bokitta Private\Suppliers\BokittaIndia\orders\po48\shipments\250125-bi48-3-107\250125-bi48-3-uk-7\supdocs\250125-bi48-3-uk-7-DLabels.xlsx</t>
  </si>
  <si>
    <t>G:\Shared drives\Bokitta Private\Suppliers\BokittaIndia\orders\po48\shipments\250125-bi48-3-107\250125-bi48-3-uk-7\plsc\250125-bi48-3-uk-7-plsc.pdf</t>
  </si>
  <si>
    <t>G:\Shared drives\Bokitta Private\Suppliers\BokittaIndia\orders\po48\shipments\250125-bi48-3-107\250125-bi48-3-uk-7\plsc\250125-bi48-3-uk-7-plsc.xlsm</t>
  </si>
  <si>
    <t>G:\Shared drives\Bokitta Private\Suppliers\BokittaIndia\orders\po48\shipments\250125-bi48-3-107\250125-bi48-3-sg-3\DPL\250125-bi48-3-sg-3-DPL.pdf</t>
  </si>
  <si>
    <t>G:\Shared drives\Bokitta Private\Suppliers\BokittaIndia\orders\po48\shipments\250125-bi48-3-107\250125-bi48-3-sg-3\DPL\250125-bi48-3-sg-3-DPL.xlsm</t>
  </si>
  <si>
    <t>G:\Shared drives\Bokitta Private\Suppliers\BokittaIndia\orders\po48\shipments\250125-bi48-3-107\250125-bi48-3-sg-3\supdocs\250125-bi48-3-sg-3-DLabels.xlsx</t>
  </si>
  <si>
    <t>G:\Shared drives\Bokitta Private\Suppliers\BokittaIndia\orders\po48\shipments\250125-bi48-3-107\250125-bi48-3-sg-3\plsc\250125-bi48-3-sg-3-plsc.pdf</t>
  </si>
  <si>
    <t>G:\Shared drives\Bokitta Private\Suppliers\BokittaIndia\orders\po48\shipments\250125-bi48-3-107\250125-bi48-3-sg-3\plsc\250125-bi48-3-sg-3-plsc.xlsm</t>
  </si>
  <si>
    <t>G:\Shared drives\Bokitta Private\Suppliers\BokittaIndia\orders\po48\shipments\250125-bi48-3-107\250125-bi48-3-my-73\fordocs\250125-bi48-3-my-73-QURRATAAIN-73-PLCI.pdf</t>
  </si>
  <si>
    <t>G:\Shared drives\Bokitta Private\Suppliers\BokittaIndia\orders\po48\shipments\250125-bi48-3-107\250125-bi48-3-br-9\fordocs\250125-bi48-3-br-9-WOMENCONNECTION-9-PLCI.pdf</t>
  </si>
  <si>
    <t>G:\Shared drives\Bokitta Private\Suppliers\BokittaIndia\orders\po48\shipments\250125-bi48-3-107\250125-bi48-3-sg-3\fordocs\250125-bi48-3-sg-3-BOKITTASG-3-PLCI.pdf</t>
  </si>
  <si>
    <t>G:\Shared drives\Bokitta Private\Suppliers\BokittaIndia\orders\po48\shipments\250125-bi48-3-107\250125-bi48-3-in-15\fordocs\250125-bi48-3-in-15-BOKITTATRADING-15-PLCI.pdf</t>
  </si>
  <si>
    <t>G:\Shared drives\Bokitta Private\Suppliers\BokittaIndia\orders\po48\shipments\250125-bi48-3-107\250125-bi48-3-uk-7\fordocs\250125-bi48-3-uk-7-BOKITTAUK-7-PLCI.pdf</t>
  </si>
  <si>
    <t>G:\Shared drives\Bokitta Private\Suppliers\BokittaIndia\orders\po61\shipments\250127-bi61-3-85\250127-bi61-3-my-42\DPL\250127-bi61-3-my-42-DPL.pdf</t>
  </si>
  <si>
    <t>G:\Shared drives\Bokitta Private\Suppliers\BokittaIndia\orders\po61\shipments\250127-bi61-3-85\250127-bi61-3-my-42\DPL\250127-bi61-3-my-42-DPL.xlsm</t>
  </si>
  <si>
    <t>G:\Shared drives\Bokitta Private\Suppliers\BokittaIndia\orders\po61\shipments\250127-bi61-3-85\250127-bi61-3-my-42\supdocs\250127-bi61-3-my-42-DLabels.xlsx</t>
  </si>
  <si>
    <t>G:\Shared drives\Bokitta Private\Suppliers\BokittaIndia\orders\po61\shipments\250127-bi61-3-85\250127-bi61-3-my-42\plsc\250127-bi61-3-my-42-plsc.pdf</t>
  </si>
  <si>
    <t>G:\Shared drives\Bokitta Private\Suppliers\BokittaIndia\orders\po61\shipments\250127-bi61-3-85\250127-bi61-3-my-42\plsc\250127-bi61-3-my-42-plsc.xlsm</t>
  </si>
  <si>
    <t>G:\Shared drives\Bokitta Private\Suppliers\BokittaIndia\orders\po61\shipments\250127-bi61-3-85\250127-bi61-3-br-5\DPL\250127-bi61-3-br-5-DPL.pdf</t>
  </si>
  <si>
    <t>G:\Shared drives\Bokitta Private\Suppliers\BokittaIndia\orders\po61\shipments\250127-bi61-3-85\250127-bi61-3-br-5\DPL\250127-bi61-3-br-5-DPL.xlsm</t>
  </si>
  <si>
    <t>G:\Shared drives\Bokitta Private\Suppliers\BokittaIndia\orders\po61\shipments\250127-bi61-3-85\250127-bi61-3-br-5\supdocs\250127-bi61-3-br-5-DLabels.xlsx</t>
  </si>
  <si>
    <t>G:\Shared drives\Bokitta Private\Suppliers\BokittaIndia\orders\po61\shipments\250127-bi61-3-85\250127-bi61-3-br-5\plsc\250127-bi61-3-br-5-plsc.pdf</t>
  </si>
  <si>
    <t>G:\Shared drives\Bokitta Private\Suppliers\BokittaIndia\orders\po61\shipments\250127-bi61-3-85\250127-bi61-3-br-5\plsc\250127-bi61-3-br-5-plsc.xlsm</t>
  </si>
  <si>
    <t>G:\Shared drives\Bokitta Private\Suppliers\BokittaIndia\orders\po61\shipments\250127-bi61-3-85\250127-bi61-3-in-32\DPL\250127-bi61-3-in-32-DPL.pdf</t>
  </si>
  <si>
    <t>G:\Shared drives\Bokitta Private\Suppliers\BokittaIndia\orders\po61\shipments\250127-bi61-3-85\250127-bi61-3-in-32\DPL\250127-bi61-3-in-32-DPL.xlsm</t>
  </si>
  <si>
    <t>G:\Shared drives\Bokitta Private\Suppliers\BokittaIndia\orders\po61\shipments\250127-bi61-3-85\250127-bi61-3-in-32\supdocs\250127-bi61-3-in-32-DLabels.xlsx</t>
  </si>
  <si>
    <t>G:\Shared drives\Bokitta Private\Suppliers\BokittaIndia\orders\po61\shipments\250127-bi61-3-85\250127-bi61-3-in-32\plsc\250127-bi61-3-in-32-plsc.pdf</t>
  </si>
  <si>
    <t>G:\Shared drives\Bokitta Private\Suppliers\BokittaIndia\orders\po61\shipments\250127-bi61-3-85\250127-bi61-3-in-32\plsc\250127-bi61-3-in-32-plsc.xlsm</t>
  </si>
  <si>
    <t>G:\Shared drives\Bokitta Private\Suppliers\BokittaIndia\orders\po61\shipments\250127-bi61-3-85\250127-bi61-3-uk-6\DPL\250127-bi61-3-uk-6-DPL.pdf</t>
  </si>
  <si>
    <t>G:\Shared drives\Bokitta Private\Suppliers\BokittaIndia\orders\po61\shipments\250127-bi61-3-85\250127-bi61-3-uk-6\DPL\250127-bi61-3-uk-6-DPL.xlsm</t>
  </si>
  <si>
    <t>G:\Shared drives\Bokitta Private\Suppliers\BokittaIndia\orders\po61\shipments\250127-bi61-3-85\250127-bi61-3-uk-6\supdocs\250127-bi61-3-uk-6-DLabels.xlsx</t>
  </si>
  <si>
    <t>G:\Shared drives\Bokitta Private\Suppliers\BokittaIndia\orders\po61\shipments\250127-bi61-3-85\250127-bi61-3-uk-6\plsc\250127-bi61-3-uk-6-plsc.pdf</t>
  </si>
  <si>
    <t>G:\Shared drives\Bokitta Private\Suppliers\BokittaIndia\orders\po61\shipments\250127-bi61-3-85\250127-bi61-3-uk-6\plsc\250127-bi61-3-uk-6-plsc.xlsm</t>
  </si>
  <si>
    <t>FS2SGNC8</t>
  </si>
  <si>
    <t>G:\Shared drives\Bokitta Private\Suppliers\BokittaIndia\orders\po68\shipments\250131-bi68-1-244\250131-bi68-1-br-6\DPL\250131-bi68-1-br-6-DPL.pdf</t>
  </si>
  <si>
    <t>G:\Shared drives\Bokitta Private\Suppliers\BokittaIndia\orders\po68\shipments\250131-bi68-1-244\250131-bi68-1-br-6\DPL\250131-bi68-1-br-6-DPL.xlsm</t>
  </si>
  <si>
    <t>G:\Shared drives\Bokitta Private\Suppliers\BokittaIndia\orders\po68\shipments\250131-bi68-1-244\250131-bi68-1-br-6\supdocs\250131-bi68-1-br-6-DLabels.xlsx</t>
  </si>
  <si>
    <t>G:\Shared drives\Bokitta Private\Suppliers\BokittaIndia\orders\po68\shipments\250131-bi68-1-244\250131-bi68-1-br-6\plsc\250131-bi68-1-br-6-plsc.pdf</t>
  </si>
  <si>
    <t>G:\Shared drives\Bokitta Private\Suppliers\BokittaIndia\orders\po68\shipments\250131-bi68-1-244\250131-bi68-1-br-6\plsc\250131-bi68-1-br-6-plsc.xlsm</t>
  </si>
  <si>
    <t>G:\Shared drives\Bokitta Private\Suppliers\BokittaIndia\orders\po68\shipments\250131-bi68-1-244\250131-bi68-1-sg-5\DPL\250131-bi68-1-sg-5-DPL.pdf</t>
  </si>
  <si>
    <t>G:\Shared drives\Bokitta Private\Suppliers\BokittaIndia\orders\po68\shipments\250131-bi68-1-244\250131-bi68-1-sg-5\DPL\250131-bi68-1-sg-5-DPL.xlsm</t>
  </si>
  <si>
    <t>G:\Shared drives\Bokitta Private\Suppliers\BokittaIndia\orders\po68\shipments\250131-bi68-1-244\250131-bi68-1-sg-5\supdocs\250131-bi68-1-sg-5-DLabels.xlsx</t>
  </si>
  <si>
    <t>G:\Shared drives\Bokitta Private\Suppliers\BokittaIndia\orders\po68\shipments\250131-bi68-1-244\250131-bi68-1-sg-5\plsc\250131-bi68-1-sg-5-plsc.pdf</t>
  </si>
  <si>
    <t>G:\Shared drives\Bokitta Private\Suppliers\BokittaIndia\orders\po68\shipments\250131-bi68-1-244\250131-bi68-1-sg-5\plsc\250131-bi68-1-sg-5-plsc.xlsm</t>
  </si>
  <si>
    <t>G:\Shared drives\Bokitta Private\Suppliers\BokittaIndia\orders\po68\shipments\250131-bi68-1-244\250131-bi68-1-in-16\DPL\250131-bi68-1-in-16-DPL.pdf</t>
  </si>
  <si>
    <t>G:\Shared drives\Bokitta Private\Suppliers\BokittaIndia\orders\po68\shipments\250131-bi68-1-244\250131-bi68-1-in-16\DPL\250131-bi68-1-in-16-DPL.xlsm</t>
  </si>
  <si>
    <t>G:\Shared drives\Bokitta Private\Suppliers\BokittaIndia\orders\po68\shipments\250131-bi68-1-244\250131-bi68-1-in-16\supdocs\250131-bi68-1-in-16-DLabels.xlsx</t>
  </si>
  <si>
    <t>G:\Shared drives\Bokitta Private\Suppliers\BokittaIndia\orders\po68\shipments\250131-bi68-1-244\250131-bi68-1-in-16\plsc\250131-bi68-1-in-16-plsc.pdf</t>
  </si>
  <si>
    <t>G:\Shared drives\Bokitta Private\Suppliers\BokittaIndia\orders\po68\shipments\250131-bi68-1-244\250131-bi68-1-in-16\plsc\250131-bi68-1-in-16-plsc.xlsm</t>
  </si>
  <si>
    <t>G:\Shared drives\Bokitta Private\Suppliers\BokittaIndia\orders\po68\shipments\250131-bi68-1-244\250131-bi68-1-uk-5\DPL\250131-bi68-1-uk-5-DPL.pdf</t>
  </si>
  <si>
    <t>G:\Shared drives\Bokitta Private\Suppliers\BokittaIndia\orders\po68\shipments\250131-bi68-1-244\250131-bi68-1-uk-5\DPL\250131-bi68-1-uk-5-DPL.xlsm</t>
  </si>
  <si>
    <t>G:\Shared drives\Bokitta Private\Suppliers\BokittaIndia\orders\po68\shipments\250131-bi68-1-244\250131-bi68-1-uk-5\supdocs\250131-bi68-1-uk-5-DLabels.xlsx</t>
  </si>
  <si>
    <t>G:\Shared drives\Bokitta Private\Suppliers\BokittaIndia\orders\po68\shipments\250131-bi68-1-244\250131-bi68-1-uk-5\plsc\250131-bi68-1-uk-5-plsc.pdf</t>
  </si>
  <si>
    <t>G:\Shared drives\Bokitta Private\Suppliers\BokittaIndia\orders\po68\shipments\250131-bi68-1-244\250131-bi68-1-uk-5\plsc\250131-bi68-1-uk-5-plsc.xlsm</t>
  </si>
  <si>
    <t>G:\Shared drives\Bokitta Private\Suppliers\BokittaIndia\orders\po68\shipments\250131-bi68-1-244\250131-bi68-1-br-6\fordocs\250131-bi68-1-br-6-WOMENCONNECTION-6-PLCI.pdf</t>
  </si>
  <si>
    <t>G:\Shared drives\Bokitta Private\Suppliers\BokittaIndia\orders\po68\shipments\250131-bi68-1-244\250131-bi68-1-sg-5\fordocs\250131-bi68-1-sg-5-BOKITTASG-5-PLCI.pdf</t>
  </si>
  <si>
    <t>G:\Shared drives\Bokitta Private\Suppliers\BokittaIndia\orders\po68\shipments\250131-bi68-1-244\250131-bi68-1-uk-5\fordocs\250131-bi68-1-uk-5-BOKITTAUK-5-PLCI.pdf</t>
  </si>
  <si>
    <t>G:\Shared drives\Bokitta Private\Suppliers\BokittaIndia\orders\po68\shipments\250206-bi68-1-34\250206-bi68-1-br-9\fordocs\250206-bi68-1-br-9-WOMENCONNECTION-9-PLCI.pdf</t>
  </si>
  <si>
    <t>G:\Shared drives\Bokitta Private\Suppliers\BokittaIndia\orders\po68\shipments\250206-bi68-1-34\250206-bi68-1-sg-4\fordocs\250206-bi68-1-sg-4-BOKITTASG-4-PLCI.pdf</t>
  </si>
  <si>
    <t>G:\Shared drives\Bokitta Private\Suppliers\BokittaIndia\orders\po68\shipments\250206-bi68-1-34\250206-bi68-1-in-17\fordocs\250206-bi68-1-in-17-BOKITTATRADING-17-PLCI.pdf</t>
  </si>
  <si>
    <t>G:\Shared drives\Bokitta Private\Suppliers\BokittaIndia\orders\po68\shipments\250206-bi68-1-34\250206-bi68-1-uk-4\fordocs\250206-bi68-1-uk-4-BOKITTAUK-4-PLCI.pdf</t>
  </si>
  <si>
    <t>G:\Shared drives\Bokitta Private\Suppliers\BokittaIndia\orders\po68\shipments\250206-bi68-1-34\250206-bi68-1-br-9\DPL\250206-bi68-1-br-9-DPL.pdf</t>
  </si>
  <si>
    <t>G:\Shared drives\Bokitta Private\Suppliers\BokittaIndia\orders\po68\shipments\250206-bi68-1-34\250206-bi68-1-br-9\DPL\250206-bi68-1-br-9-DPL.xlsm</t>
  </si>
  <si>
    <t>G:\Shared drives\Bokitta Private\Suppliers\BokittaIndia\orders\po68\shipments\250206-bi68-1-34\250206-bi68-1-br-9\supdocs\250206-bi68-1-br-9-DLabels.xlsx</t>
  </si>
  <si>
    <t>G:\Shared drives\Bokitta Private\Suppliers\BokittaIndia\orders\po68\shipments\250206-bi68-1-34\250206-bi68-1-br-9\plsc\250206-bi68-1-br-9-plsc.pdf</t>
  </si>
  <si>
    <t>G:\Shared drives\Bokitta Private\Suppliers\BokittaIndia\orders\po68\shipments\250206-bi68-1-34\250206-bi68-1-br-9\plsc\250206-bi68-1-br-9-plsc.xlsm</t>
  </si>
  <si>
    <t>G:\Shared drives\Bokitta Private\Suppliers\BokittaIndia\orders\po68\shipments\250206-bi68-1-34\250206-bi68-1-sg-4\DPL\250206-bi68-1-sg-4-DPL.pdf</t>
  </si>
  <si>
    <t>G:\Shared drives\Bokitta Private\Suppliers\BokittaIndia\orders\po68\shipments\250206-bi68-1-34\250206-bi68-1-sg-4\DPL\250206-bi68-1-sg-4-DPL.xlsm</t>
  </si>
  <si>
    <t>G:\Shared drives\Bokitta Private\Suppliers\BokittaIndia\orders\po68\shipments\250206-bi68-1-34\250206-bi68-1-sg-4\supdocs\250206-bi68-1-sg-4-DLabels.xlsx</t>
  </si>
  <si>
    <t>G:\Shared drives\Bokitta Private\Suppliers\BokittaIndia\orders\po68\shipments\250206-bi68-1-34\250206-bi68-1-sg-4\plsc\250206-bi68-1-sg-4-plsc.pdf</t>
  </si>
  <si>
    <t>G:\Shared drives\Bokitta Private\Suppliers\BokittaIndia\orders\po68\shipments\250206-bi68-1-34\250206-bi68-1-sg-4\plsc\250206-bi68-1-sg-4-plsc.xlsm</t>
  </si>
  <si>
    <t>G:\Shared drives\Bokitta Private\Suppliers\BokittaIndia\orders\po68\shipments\250206-bi68-1-34\250206-bi68-1-in-17\DPL\250206-bi68-1-in-17-DPL.pdf</t>
  </si>
  <si>
    <t>G:\Shared drives\Bokitta Private\Suppliers\BokittaIndia\orders\po68\shipments\250206-bi68-1-34\250206-bi68-1-in-17\DPL\250206-bi68-1-in-17-DPL.xlsm</t>
  </si>
  <si>
    <t>G:\Shared drives\Bokitta Private\Suppliers\BokittaIndia\orders\po68\shipments\250206-bi68-1-34\250206-bi68-1-in-17\supdocs\250206-bi68-1-in-17-DLabels.xlsx</t>
  </si>
  <si>
    <t>G:\Shared drives\Bokitta Private\Suppliers\BokittaIndia\orders\po68\shipments\250206-bi68-1-34\250206-bi68-1-in-17\plsc\250206-bi68-1-in-17-plsc.pdf</t>
  </si>
  <si>
    <t>G:\Shared drives\Bokitta Private\Suppliers\BokittaIndia\orders\po68\shipments\250206-bi68-1-34\250206-bi68-1-in-17\plsc\250206-bi68-1-in-17-plsc.xlsm</t>
  </si>
  <si>
    <t>G:\Shared drives\Bokitta Private\Suppliers\BokittaIndia\orders\po68\shipments\250206-bi68-1-34\250206-bi68-1-uk-4\DPL\250206-bi68-1-uk-4-DPL.pdf</t>
  </si>
  <si>
    <t>G:\Shared drives\Bokitta Private\Suppliers\BokittaIndia\orders\po68\shipments\250206-bi68-1-34\250206-bi68-1-uk-4\DPL\250206-bi68-1-uk-4-DPL.xlsm</t>
  </si>
  <si>
    <t>G:\Shared drives\Bokitta Private\Suppliers\BokittaIndia\orders\po68\shipments\250206-bi68-1-34\250206-bi68-1-uk-4\supdocs\250206-bi68-1-uk-4-DLabels.xlsx</t>
  </si>
  <si>
    <t>G:\Shared drives\Bokitta Private\Suppliers\BokittaIndia\orders\po68\shipments\250206-bi68-1-34\250206-bi68-1-uk-4\plsc\250206-bi68-1-uk-4-plsc.pdf</t>
  </si>
  <si>
    <t>G:\Shared drives\Bokitta Private\Suppliers\BokittaIndia\orders\po68\shipments\250206-bi68-1-34\250206-bi68-1-uk-4\plsc\250206-bi68-1-uk-4-plsc.xlsm</t>
  </si>
  <si>
    <t>G:\Shared drives\Bokitta Private\Suppliers\BokittaIndia\orders\po68\shipments\250206-bi68-2-109\250206-bi68-2-my-90\DPL\250206-bi68-2-my-90-DPL.pdf</t>
  </si>
  <si>
    <t>G:\Shared drives\Bokitta Private\Suppliers\BokittaIndia\orders\po68\shipments\250206-bi68-2-109\250206-bi68-2-my-90\DPL\250206-bi68-2-my-90-DPL.xlsm</t>
  </si>
  <si>
    <t>G:\Shared drives\Bokitta Private\Suppliers\BokittaIndia\orders\po68\shipments\250206-bi68-2-109\250206-bi68-2-my-90\supdocs\250206-bi68-2-my-90-DLabels.xlsx</t>
  </si>
  <si>
    <t>G:\Shared drives\Bokitta Private\Suppliers\BokittaIndia\orders\po68\shipments\250206-bi68-2-109\250206-bi68-2-my-90\plsc\250206-bi68-2-my-90-plsc.pdf</t>
  </si>
  <si>
    <t>G:\Shared drives\Bokitta Private\Suppliers\BokittaIndia\orders\po68\shipments\250206-bi68-2-109\250206-bi68-2-my-90\plsc\250206-bi68-2-my-90-plsc.xlsm</t>
  </si>
  <si>
    <t>G:\Shared drives\Bokitta Private\Suppliers\BokittaIndia\orders\po68\shipments\250206-bi68-2-109\250206-bi68-2-br-7\DPL\250206-bi68-2-br-7-DPL.pdf</t>
  </si>
  <si>
    <t>G:\Shared drives\Bokitta Private\Suppliers\BokittaIndia\orders\po68\shipments\250206-bi68-2-109\250206-bi68-2-br-7\DPL\250206-bi68-2-br-7-DPL.xlsm</t>
  </si>
  <si>
    <t>G:\Shared drives\Bokitta Private\Suppliers\BokittaIndia\orders\po68\shipments\250206-bi68-2-109\250206-bi68-2-br-7\supdocs\250206-bi68-2-br-7-DLabels.xlsx</t>
  </si>
  <si>
    <t>G:\Shared drives\Bokitta Private\Suppliers\BokittaIndia\orders\po68\shipments\250206-bi68-2-109\250206-bi68-2-br-7\plsc\250206-bi68-2-br-7-plsc.pdf</t>
  </si>
  <si>
    <t>G:\Shared drives\Bokitta Private\Suppliers\BokittaIndia\orders\po68\shipments\250206-bi68-2-109\250206-bi68-2-br-7\plsc\250206-bi68-2-br-7-plsc.xlsm</t>
  </si>
  <si>
    <t>G:\Shared drives\Bokitta Private\Suppliers\BokittaIndia\orders\po68\shipments\250206-bi68-2-109\250206-bi68-2-sg-2\DPL\250206-bi68-2-sg-2-DPL.pdf</t>
  </si>
  <si>
    <t>G:\Shared drives\Bokitta Private\Suppliers\BokittaIndia\orders\po68\shipments\250206-bi68-2-109\250206-bi68-2-sg-2\DPL\250206-bi68-2-sg-2-DPL.xlsm</t>
  </si>
  <si>
    <t>G:\Shared drives\Bokitta Private\Suppliers\BokittaIndia\orders\po68\shipments\250206-bi68-2-109\250206-bi68-2-sg-2\supdocs\250206-bi68-2-sg-2-DLabels.xlsx</t>
  </si>
  <si>
    <t>G:\Shared drives\Bokitta Private\Suppliers\BokittaIndia\orders\po68\shipments\250206-bi68-2-109\250206-bi68-2-sg-2\plsc\250206-bi68-2-sg-2-plsc.pdf</t>
  </si>
  <si>
    <t>G:\Shared drives\Bokitta Private\Suppliers\BokittaIndia\orders\po68\shipments\250206-bi68-2-109\250206-bi68-2-sg-2\plsc\250206-bi68-2-sg-2-plsc.xlsm</t>
  </si>
  <si>
    <t>G:\Shared drives\Bokitta Private\Suppliers\BokittaIndia\orders\po68\shipments\250206-bi68-2-109\250206-bi68-2-in-8\DPL\250206-bi68-2-in-8-DPL.pdf</t>
  </si>
  <si>
    <t>G:\Shared drives\Bokitta Private\Suppliers\BokittaIndia\orders\po68\shipments\250206-bi68-2-109\250206-bi68-2-in-8\DPL\250206-bi68-2-in-8-DPL.xlsm</t>
  </si>
  <si>
    <t>G:\Shared drives\Bokitta Private\Suppliers\BokittaIndia\orders\po68\shipments\250206-bi68-2-109\250206-bi68-2-in-8\supdocs\250206-bi68-2-in-8-DLabels.xlsx</t>
  </si>
  <si>
    <t>G:\Shared drives\Bokitta Private\Suppliers\BokittaIndia\orders\po68\shipments\250206-bi68-2-109\250206-bi68-2-in-8\plsc\250206-bi68-2-in-8-plsc.pdf</t>
  </si>
  <si>
    <t>G:\Shared drives\Bokitta Private\Suppliers\BokittaIndia\orders\po68\shipments\250206-bi68-2-109\250206-bi68-2-in-8\plsc\250206-bi68-2-in-8-plsc.xlsm</t>
  </si>
  <si>
    <t>G:\Shared drives\Bokitta Private\Suppliers\BokittaIndia\orders\po68\shipments\250206-bi68-2-109\250206-bi68-2-uk-2\DPL\250206-bi68-2-uk-2-DPL.pdf</t>
  </si>
  <si>
    <t>G:\Shared drives\Bokitta Private\Suppliers\BokittaIndia\orders\po68\shipments\250206-bi68-2-109\250206-bi68-2-uk-2\DPL\250206-bi68-2-uk-2-DPL.xlsm</t>
  </si>
  <si>
    <t>G:\Shared drives\Bokitta Private\Suppliers\BokittaIndia\orders\po68\shipments\250206-bi68-2-109\250206-bi68-2-uk-2\supdocs\250206-bi68-2-uk-2-DLabels.xlsx</t>
  </si>
  <si>
    <t>G:\Shared drives\Bokitta Private\Suppliers\BokittaIndia\orders\po68\shipments\250206-bi68-2-109\250206-bi68-2-uk-2\plsc\250206-bi68-2-uk-2-plsc.pdf</t>
  </si>
  <si>
    <t>G:\Shared drives\Bokitta Private\Suppliers\BokittaIndia\orders\po68\shipments\250206-bi68-2-109\250206-bi68-2-uk-2\plsc\250206-bi68-2-uk-2-plsc.xlsm</t>
  </si>
  <si>
    <t>G:\Shared drives\Bokitta Private\Suppliers\BokittaIndia\orders\po68\shipments\250207-bi68-2-107\250207-bi68-2-br-7\DPL\250207-bi68-2-br-7-DPL.pdf</t>
  </si>
  <si>
    <t>G:\Shared drives\Bokitta Private\Suppliers\BokittaIndia\orders\po68\shipments\250207-bi68-2-107\250207-bi68-2-br-7\DPL\250207-bi68-2-br-7-DPL.xlsm</t>
  </si>
  <si>
    <t>G:\Shared drives\Bokitta Private\Suppliers\BokittaIndia\orders\po68\shipments\250207-bi68-2-107\250207-bi68-2-br-7\supdocs\250207-bi68-2-br-7-DLabels.xlsx</t>
  </si>
  <si>
    <t>G:\Shared drives\Bokitta Private\Suppliers\BokittaIndia\orders\po68\shipments\250207-bi68-2-107\250207-bi68-2-br-7\plsc\250207-bi68-2-br-7-plsc.pdf</t>
  </si>
  <si>
    <t>G:\Shared drives\Bokitta Private\Suppliers\BokittaIndia\orders\po68\shipments\250207-bi68-2-107\250207-bi68-2-br-7\plsc\250207-bi68-2-br-7-plsc.xlsm</t>
  </si>
  <si>
    <t>G:\Shared drives\Bokitta Private\Suppliers\BokittaIndia\orders\po68\shipments\250207-bi68-2-107\250207-bi68-2-in-8\DPL\250207-bi68-2-in-8-DPL.pdf</t>
  </si>
  <si>
    <t>G:\Shared drives\Bokitta Private\Suppliers\BokittaIndia\orders\po68\shipments\250207-bi68-2-107\250207-bi68-2-in-8\DPL\250207-bi68-2-in-8-DPL.xlsm</t>
  </si>
  <si>
    <t>G:\Shared drives\Bokitta Private\Suppliers\BokittaIndia\orders\po68\shipments\250207-bi68-2-107\250207-bi68-2-in-8\supdocs\250207-bi68-2-in-8-DLabels.xlsx</t>
  </si>
  <si>
    <t>G:\Shared drives\Bokitta Private\Suppliers\BokittaIndia\orders\po68\shipments\250207-bi68-2-107\250207-bi68-2-in-8\plsc\250207-bi68-2-in-8-plsc.pdf</t>
  </si>
  <si>
    <t>G:\Shared drives\Bokitta Private\Suppliers\BokittaIndia\orders\po68\shipments\250207-bi68-2-107\250207-bi68-2-in-8\plsc\250207-bi68-2-in-8-plsc.xlsm</t>
  </si>
  <si>
    <t>G:\Shared drives\Bokitta Private\Suppliers\BokittaIndia\orders\po68\shipments\250207-bi68-2-107\250207-bi68-2-my-88\DPL\250207-bi68-2-my-88-DPL.pdf</t>
  </si>
  <si>
    <t>G:\Shared drives\Bokitta Private\Suppliers\BokittaIndia\orders\po68\shipments\250207-bi68-2-107\250207-bi68-2-my-88\DPL\250207-bi68-2-my-88-DPL.xlsm</t>
  </si>
  <si>
    <t>G:\Shared drives\Bokitta Private\Suppliers\BokittaIndia\orders\po68\shipments\250207-bi68-2-107\250207-bi68-2-my-88\supdocs\250207-bi68-2-my-88-DLabels.xlsx</t>
  </si>
  <si>
    <t>G:\Shared drives\Bokitta Private\Suppliers\BokittaIndia\orders\po68\shipments\250207-bi68-2-107\250207-bi68-2-my-88\plsc\250207-bi68-2-my-88-plsc.pdf</t>
  </si>
  <si>
    <t>G:\Shared drives\Bokitta Private\Suppliers\BokittaIndia\orders\po68\shipments\250207-bi68-2-107\250207-bi68-2-my-88\plsc\250207-bi68-2-my-88-plsc.xlsm</t>
  </si>
  <si>
    <t>G:\Shared drives\Bokitta Private\Suppliers\BokittaIndia\orders\po68\shipments\250207-bi68-2-107\250207-bi68-2-sg-2\DPL\250207-bi68-2-sg-2-DPL.pdf</t>
  </si>
  <si>
    <t>G:\Shared drives\Bokitta Private\Suppliers\BokittaIndia\orders\po68\shipments\250207-bi68-2-107\250207-bi68-2-sg-2\DPL\250207-bi68-2-sg-2-DPL.xlsm</t>
  </si>
  <si>
    <t>G:\Shared drives\Bokitta Private\Suppliers\BokittaIndia\orders\po68\shipments\250207-bi68-2-107\250207-bi68-2-sg-2\supdocs\250207-bi68-2-sg-2-DLabels.xlsx</t>
  </si>
  <si>
    <t>G:\Shared drives\Bokitta Private\Suppliers\BokittaIndia\orders\po68\shipments\250207-bi68-2-107\250207-bi68-2-sg-2\plsc\250207-bi68-2-sg-2-plsc.pdf</t>
  </si>
  <si>
    <t>G:\Shared drives\Bokitta Private\Suppliers\BokittaIndia\orders\po68\shipments\250207-bi68-2-107\250207-bi68-2-sg-2\plsc\250207-bi68-2-sg-2-plsc.xlsm</t>
  </si>
  <si>
    <t>G:\Shared drives\Bokitta Private\Suppliers\BokittaIndia\orders\po68\shipments\250207-bi68-2-107\250207-bi68-2-uk-2\DPL\250207-bi68-2-uk-2-DPL.pdf</t>
  </si>
  <si>
    <t>G:\Shared drives\Bokitta Private\Suppliers\BokittaIndia\orders\po68\shipments\250207-bi68-2-107\250207-bi68-2-uk-2\DPL\250207-bi68-2-uk-2-DPL.xlsm</t>
  </si>
  <si>
    <t>G:\Shared drives\Bokitta Private\Suppliers\BokittaIndia\orders\po68\shipments\250207-bi68-2-107\250207-bi68-2-uk-2\supdocs\250207-bi68-2-uk-2-DLabels.xlsx</t>
  </si>
  <si>
    <t>G:\Shared drives\Bokitta Private\Suppliers\BokittaIndia\orders\po68\shipments\250207-bi68-2-107\250207-bi68-2-uk-2\plsc\250207-bi68-2-uk-2-plsc.pdf</t>
  </si>
  <si>
    <t>G:\Shared drives\Bokitta Private\Suppliers\BokittaIndia\orders\po68\shipments\250207-bi68-2-107\250207-bi68-2-uk-2\plsc\250207-bi68-2-uk-2-plsc.xlsm</t>
  </si>
  <si>
    <t>G:\Shared drives\Bokitta Private\Suppliers\BokittaIndia\orders\po60\shipments\250207-bi60-2-71\250207-bi60-2-my-56\DPL\250207-bi60-2-my-56-DPL.pdf</t>
  </si>
  <si>
    <t>G:\Shared drives\Bokitta Private\Suppliers\BokittaIndia\orders\po60\shipments\250207-bi60-2-71\250207-bi60-2-my-56\DPL\250207-bi60-2-my-56-DPL.xlsm</t>
  </si>
  <si>
    <t>G:\Shared drives\Bokitta Private\Suppliers\BokittaIndia\orders\po60\shipments\250207-bi60-2-71\250207-bi60-2-my-56\supdocs\250207-bi60-2-my-56-DLabels.xlsx</t>
  </si>
  <si>
    <t>G:\Shared drives\Bokitta Private\Suppliers\BokittaIndia\orders\po60\shipments\250207-bi60-2-71\250207-bi60-2-my-56\plsc\250207-bi60-2-my-56-plsc.pdf</t>
  </si>
  <si>
    <t>G:\Shared drives\Bokitta Private\Suppliers\BokittaIndia\orders\po60\shipments\250207-bi60-2-71\250207-bi60-2-my-56\plsc\250207-bi60-2-my-56-plsc.xlsm</t>
  </si>
  <si>
    <t>G:\Shared drives\Bokitta Private\Suppliers\BokittaIndia\orders\po60\shipments\250207-bi60-2-71\250207-bi60-2-br-2\DPL\250207-bi60-2-br-2-DPL.pdf</t>
  </si>
  <si>
    <t>G:\Shared drives\Bokitta Private\Suppliers\BokittaIndia\orders\po60\shipments\250207-bi60-2-71\250207-bi60-2-br-2\DPL\250207-bi60-2-br-2-DPL.xlsm</t>
  </si>
  <si>
    <t>G:\Shared drives\Bokitta Private\Suppliers\BokittaIndia\orders\po60\shipments\250207-bi60-2-71\250207-bi60-2-br-2\supdocs\250207-bi60-2-br-2-DLabels.xlsx</t>
  </si>
  <si>
    <t>G:\Shared drives\Bokitta Private\Suppliers\BokittaIndia\orders\po60\shipments\250207-bi60-2-71\250207-bi60-2-br-2\plsc\250207-bi60-2-br-2-plsc.pdf</t>
  </si>
  <si>
    <t>G:\Shared drives\Bokitta Private\Suppliers\BokittaIndia\orders\po60\shipments\250207-bi60-2-71\250207-bi60-2-br-2\plsc\250207-bi60-2-br-2-plsc.xlsm</t>
  </si>
  <si>
    <t>G:\Shared drives\Bokitta Private\Suppliers\BokittaIndia\orders\po60\shipments\250207-bi60-2-71\250207-bi60-2-sg-2\DPL\250207-bi60-2-sg-2-DPL.pdf</t>
  </si>
  <si>
    <t>G:\Shared drives\Bokitta Private\Suppliers\BokittaIndia\orders\po60\shipments\250207-bi60-2-71\250207-bi60-2-sg-2\DPL\250207-bi60-2-sg-2-DPL.xlsm</t>
  </si>
  <si>
    <t>G:\Shared drives\Bokitta Private\Suppliers\BokittaIndia\orders\po60\shipments\250207-bi60-2-71\250207-bi60-2-sg-2\supdocs\250207-bi60-2-sg-2-DLabels.xlsx</t>
  </si>
  <si>
    <t>G:\Shared drives\Bokitta Private\Suppliers\BokittaIndia\orders\po60\shipments\250207-bi60-2-71\250207-bi60-2-sg-2\plsc\250207-bi60-2-sg-2-plsc.pdf</t>
  </si>
  <si>
    <t>G:\Shared drives\Bokitta Private\Suppliers\BokittaIndia\orders\po60\shipments\250207-bi60-2-71\250207-bi60-2-sg-2\plsc\250207-bi60-2-sg-2-plsc.xlsm</t>
  </si>
  <si>
    <t>G:\Shared drives\Bokitta Private\Suppliers\BokittaIndia\orders\po60\shipments\250207-bi60-2-71\250207-bi60-2-in-9\DPL\250207-bi60-2-in-9-DPL.pdf</t>
  </si>
  <si>
    <t>G:\Shared drives\Bokitta Private\Suppliers\BokittaIndia\orders\po60\shipments\250207-bi60-2-71\250207-bi60-2-in-9\DPL\250207-bi60-2-in-9-DPL.xlsm</t>
  </si>
  <si>
    <t>G:\Shared drives\Bokitta Private\Suppliers\BokittaIndia\orders\po60\shipments\250207-bi60-2-71\250207-bi60-2-in-9\supdocs\250207-bi60-2-in-9-DLabels.xlsx</t>
  </si>
  <si>
    <t>G:\Shared drives\Bokitta Private\Suppliers\BokittaIndia\orders\po60\shipments\250207-bi60-2-71\250207-bi60-2-in-9\plsc\250207-bi60-2-in-9-plsc.pdf</t>
  </si>
  <si>
    <t>G:\Shared drives\Bokitta Private\Suppliers\BokittaIndia\orders\po60\shipments\250207-bi60-2-71\250207-bi60-2-in-9\plsc\250207-bi60-2-in-9-plsc.xlsm</t>
  </si>
  <si>
    <t>G:\Shared drives\Bokitta Private\Suppliers\BokittaIndia\orders\po60\shipments\250207-bi60-2-71\250207-bi60-2-uk-2\DPL\250207-bi60-2-uk-2-DPL.pdf</t>
  </si>
  <si>
    <t>G:\Shared drives\Bokitta Private\Suppliers\BokittaIndia\orders\po60\shipments\250207-bi60-2-71\250207-bi60-2-uk-2\DPL\250207-bi60-2-uk-2-DPL.xlsm</t>
  </si>
  <si>
    <t>G:\Shared drives\Bokitta Private\Suppliers\BokittaIndia\orders\po60\shipments\250207-bi60-2-71\250207-bi60-2-uk-2\supdocs\250207-bi60-2-uk-2-DLabels.xlsx</t>
  </si>
  <si>
    <t>G:\Shared drives\Bokitta Private\Suppliers\BokittaIndia\orders\po60\shipments\250207-bi60-2-71\250207-bi60-2-uk-2\plsc\250207-bi60-2-uk-2-plsc.pdf</t>
  </si>
  <si>
    <t>G:\Shared drives\Bokitta Private\Suppliers\BokittaIndia\orders\po60\shipments\250207-bi60-2-71\250207-bi60-2-uk-2\plsc\250207-bi60-2-uk-2-plsc.xlsm</t>
  </si>
  <si>
    <t>G:\Shared drives\Bokitta Private\Suppliers\BokittaIndia\orders\po68\shipments\250210-bi68-3-135\250210-bi68-3-my-135\DPL\250210-bi68-3-my-135-DPL.pdf</t>
  </si>
  <si>
    <t>G:\Shared drives\Bokitta Private\Suppliers\BokittaIndia\orders\po68\shipments\250210-bi68-3-135\250210-bi68-3-my-135\DPL\250210-bi68-3-my-135-DPL.xlsm</t>
  </si>
  <si>
    <t>G:\Shared drives\Bokitta Private\Suppliers\BokittaIndia\orders\po68\shipments\250210-bi68-3-135\250210-bi68-3-my-135\supdocs\250210-bi68-3-my-135-DLabels.xlsx</t>
  </si>
  <si>
    <t>G:\Shared drives\Bokitta Private\Suppliers\BokittaIndia\orders\po68\shipments\250210-bi68-3-135\250210-bi68-3-my-135\plsc\250210-bi68-3-my-135-plsc.pdf</t>
  </si>
  <si>
    <t>G:\Shared drives\Bokitta Private\Suppliers\BokittaIndia\orders\po68\shipments\250210-bi68-3-135\250210-bi68-3-my-135\plsc\250210-bi68-3-my-135-plsc.xlsm</t>
  </si>
  <si>
    <t>G:\Shared drives\Bokitta Private\Suppliers\BokittaIndia\orders\po68\shipments\250207-bi68-2-107\250207-bi68-2-br-7\fordocs\250207-bi68-2-br-7-WOMENCONNECTION-7-PLCI.pdf</t>
  </si>
  <si>
    <t>G:\Shared drives\Bokitta Private\Suppliers\BokittaIndia\orders\po68\shipments\250207-bi68-2-107\250207-bi68-2-sg-2\fordocs\250207-bi68-2-sg-2-BOKITTASG-2-PLCI.pdf</t>
  </si>
  <si>
    <t>G:\Shared drives\Bokitta Private\Suppliers\BokittaIndia\orders\po68\shipments\250207-bi68-2-107\250207-bi68-2-uk-2\fordocs\250207-bi68-2-uk-2-BOKITTAUK-2-PLCI.pdf</t>
  </si>
  <si>
    <t>G:\Shared drives\Bokitta Private\Suppliers\BokittaIndia\orders\po68\shipments\250207-bi68-2-107\250207-bi68-2-my-88\fordocs\250207-bi68-2-my-88-QURRATAAIN-88-PLCI.pdf</t>
  </si>
  <si>
    <t>G:\Shared drives\Bokitta Private\Suppliers\BokittaIndia\orders\po68\shipments\250207-bi68-2-107\250207-bi68-2-in-8\fordocs\250207-bi68-2-in-8-BOKITTATRADING-8-PLCI.pdf</t>
  </si>
  <si>
    <t>G:\Shared drives\Bokitta Private\Suppliers\BokittaIndia\orders\po68\shipments\250210-bi68-3-135\250210-bi68-3-my-135\fordocs\250210-bi68-3-my-135-QURRATAAIN-135-PLCI.pdf</t>
  </si>
  <si>
    <t>G:\Shared drives\Bokitta Private\Suppliers\BokittaIndia\orders\po60\shipments\250207-bi60-2-71\250207-bi60-2-my-56\fordocs\250207-bi60-2-my-56-QURRATAAIN-56-PLCI.pdf</t>
  </si>
  <si>
    <t>G:\Shared drives\Bokitta Private\Suppliers\BokittaIndia\orders\po60\shipments\250207-bi60-2-71\250207-bi60-2-br-2\fordocs\250207-bi60-2-br-2-WOMENCONNECTION-2-PLCI.pdf</t>
  </si>
  <si>
    <t>G:\Shared drives\Bokitta Private\Suppliers\BokittaIndia\orders\po60\shipments\250207-bi60-2-71\250207-bi60-2-sg-2\fordocs\250207-bi60-2-sg-2-BOKITTASG-2-PLCI.pdf</t>
  </si>
  <si>
    <t>G:\Shared drives\Bokitta Private\Suppliers\BokittaIndia\orders\po60\shipments\250207-bi60-2-71\250207-bi60-2-in-9\fordocs\250207-bi60-2-in-9-BOKITTATRADING-9-PLCI.pdf</t>
  </si>
  <si>
    <t>G:\Shared drives\Bokitta Private\Suppliers\BokittaIndia\orders\po60\shipments\250207-bi60-2-71\250207-bi60-2-uk-2\fordocs\250207-bi60-2-uk-2-BOKITTAUK-2-PLCI.pdf</t>
  </si>
  <si>
    <t>G:\Shared drives\Bokitta Private\Suppliers\BokittaIndia\orders\po68\shipments\250214-bi68-4-70\250214-bi68-4-my-43\DPL\250214-bi68-4-my-43-DPL.pdf</t>
  </si>
  <si>
    <t>G:\Shared drives\Bokitta Private\Suppliers\BokittaIndia\orders\po68\shipments\250214-bi68-4-70\250214-bi68-4-my-43\DPL\250214-bi68-4-my-43-DPL.xlsm</t>
  </si>
  <si>
    <t>G:\Shared drives\Bokitta Private\Suppliers\BokittaIndia\orders\po68\shipments\250214-bi68-4-70\250214-bi68-4-my-43\supdocs\250214-bi68-4-my-43-DLabels.xlsx</t>
  </si>
  <si>
    <t>G:\Shared drives\Bokitta Private\Suppliers\BokittaIndia\orders\po68\shipments\250214-bi68-4-70\250214-bi68-4-my-43\plsc\250214-bi68-4-my-43-plsc.pdf</t>
  </si>
  <si>
    <t>G:\Shared drives\Bokitta Private\Suppliers\BokittaIndia\orders\po68\shipments\250214-bi68-4-70\250214-bi68-4-my-43\plsc\250214-bi68-4-my-43-plsc.xlsm</t>
  </si>
  <si>
    <t>G:\Shared drives\Bokitta Private\Suppliers\BokittaIndia\orders\po68\shipments\250214-bi68-4-70\250214-bi68-4-br-9\DPL\250214-bi68-4-br-9-DPL.pdf</t>
  </si>
  <si>
    <t>G:\Shared drives\Bokitta Private\Suppliers\BokittaIndia\orders\po68\shipments\250214-bi68-4-70\250214-bi68-4-br-9\DPL\250214-bi68-4-br-9-DPL.xlsm</t>
  </si>
  <si>
    <t>G:\Shared drives\Bokitta Private\Suppliers\BokittaIndia\orders\po68\shipments\250214-bi68-4-70\250214-bi68-4-br-9\supdocs\250214-bi68-4-br-9-DLabels.xlsx</t>
  </si>
  <si>
    <t>G:\Shared drives\Bokitta Private\Suppliers\BokittaIndia\orders\po68\shipments\250214-bi68-4-70\250214-bi68-4-br-9\plsc\250214-bi68-4-br-9-plsc.pdf</t>
  </si>
  <si>
    <t>G:\Shared drives\Bokitta Private\Suppliers\BokittaIndia\orders\po68\shipments\250214-bi68-4-70\250214-bi68-4-br-9\plsc\250214-bi68-4-br-9-plsc.xlsm</t>
  </si>
  <si>
    <t>G:\Shared drives\Bokitta Private\Suppliers\BokittaIndia\orders\po68\shipments\250214-bi68-4-70\250214-bi68-4-sg-4\DPL\250214-bi68-4-sg-4-DPL.pdf</t>
  </si>
  <si>
    <t>G:\Shared drives\Bokitta Private\Suppliers\BokittaIndia\orders\po68\shipments\250214-bi68-4-70\250214-bi68-4-sg-4\DPL\250214-bi68-4-sg-4-DPL.xlsm</t>
  </si>
  <si>
    <t>G:\Shared drives\Bokitta Private\Suppliers\BokittaIndia\orders\po68\shipments\250214-bi68-4-70\250214-bi68-4-sg-4\supdocs\250214-bi68-4-sg-4-DLabels.xlsx</t>
  </si>
  <si>
    <t>G:\Shared drives\Bokitta Private\Suppliers\BokittaIndia\orders\po68\shipments\250214-bi68-4-70\250214-bi68-4-sg-4\plsc\250214-bi68-4-sg-4-plsc.pdf</t>
  </si>
  <si>
    <t>G:\Shared drives\Bokitta Private\Suppliers\BokittaIndia\orders\po68\shipments\250214-bi68-4-70\250214-bi68-4-sg-4\plsc\250214-bi68-4-sg-4-plsc.xlsm</t>
  </si>
  <si>
    <t>G:\Shared drives\Bokitta Private\Suppliers\BokittaIndia\orders\po68\shipments\250214-bi68-4-70\250214-bi68-4-in-11\DPL\250214-bi68-4-in-11-DPL.pdf</t>
  </si>
  <si>
    <t>G:\Shared drives\Bokitta Private\Suppliers\BokittaIndia\orders\po68\shipments\250214-bi68-4-70\250214-bi68-4-in-11\DPL\250214-bi68-4-in-11-DPL.xlsm</t>
  </si>
  <si>
    <t>G:\Shared drives\Bokitta Private\Suppliers\BokittaIndia\orders\po68\shipments\250214-bi68-4-70\250214-bi68-4-in-11\supdocs\250214-bi68-4-in-11-DLabels.xlsx</t>
  </si>
  <si>
    <t>G:\Shared drives\Bokitta Private\Suppliers\BokittaIndia\orders\po68\shipments\250214-bi68-4-70\250214-bi68-4-in-11\plsc\250214-bi68-4-in-11-plsc.pdf</t>
  </si>
  <si>
    <t>G:\Shared drives\Bokitta Private\Suppliers\BokittaIndia\orders\po68\shipments\250214-bi68-4-70\250214-bi68-4-in-11\plsc\250214-bi68-4-in-11-plsc.xlsm</t>
  </si>
  <si>
    <t>G:\Shared drives\Bokitta Private\Suppliers\BokittaIndia\orders\po68\shipments\250214-bi68-4-70\250214-bi68-4-uk-3\DPL\250214-bi68-4-uk-3-DPL.pdf</t>
  </si>
  <si>
    <t>G:\Shared drives\Bokitta Private\Suppliers\BokittaIndia\orders\po68\shipments\250214-bi68-4-70\250214-bi68-4-uk-3\DPL\250214-bi68-4-uk-3-DPL.xlsm</t>
  </si>
  <si>
    <t>G:\Shared drives\Bokitta Private\Suppliers\BokittaIndia\orders\po68\shipments\250214-bi68-4-70\250214-bi68-4-uk-3\supdocs\250214-bi68-4-uk-3-DLabels.xlsx</t>
  </si>
  <si>
    <t>G:\Shared drives\Bokitta Private\Suppliers\BokittaIndia\orders\po68\shipments\250214-bi68-4-70\250214-bi68-4-uk-3\plsc\250214-bi68-4-uk-3-plsc.pdf</t>
  </si>
  <si>
    <t>G:\Shared drives\Bokitta Private\Suppliers\BokittaIndia\orders\po68\shipments\250214-bi68-4-70\250214-bi68-4-uk-3\plsc\250214-bi68-4-uk-3-plsc.xlsm</t>
  </si>
  <si>
    <t>G:\Shared drives\Bokitta Private\Suppliers\BokittaIndia\orders\po70\shipments\250214-bi70-1-168\250214-bi70-1-my-168\DPL\250214-bi70-1-my-168-DPL.pdf</t>
  </si>
  <si>
    <t>G:\Shared drives\Bokitta Private\Suppliers\BokittaIndia\orders\po70\shipments\250214-bi70-1-168\250214-bi70-1-my-168\DPL\250214-bi70-1-my-168-DPL.xlsm</t>
  </si>
  <si>
    <t>G:\Shared drives\Bokitta Private\Suppliers\BokittaIndia\orders\po70\shipments\250214-bi70-1-168\250214-bi70-1-my-168\supdocs\250214-bi70-1-my-168-DLabels.xlsx</t>
  </si>
  <si>
    <t>G:\Shared drives\Bokitta Private\Suppliers\BokittaIndia\orders\po70\shipments\250214-bi70-1-168\250214-bi70-1-my-168\plsc\250214-bi70-1-my-168-plsc.pdf</t>
  </si>
  <si>
    <t>G:\Shared drives\Bokitta Private\Suppliers\BokittaIndia\orders\po70\shipments\250214-bi70-1-168\250214-bi70-1-my-168\plsc\250214-bi70-1-my-168-plsc.xlsm</t>
  </si>
  <si>
    <t>A21PGFL</t>
  </si>
  <si>
    <t>A22PGFL</t>
  </si>
  <si>
    <t>A23PGFL</t>
  </si>
  <si>
    <t>A24PGFL</t>
  </si>
  <si>
    <t>A25PGFL</t>
  </si>
  <si>
    <t>A26PGFL</t>
  </si>
  <si>
    <t>Abaya Dress Flowy Set Premium-Small</t>
  </si>
  <si>
    <t>Abaya Dress Flowy Set Premium-Medium</t>
  </si>
  <si>
    <t>Abaya Dress Flowy Set Premium-Large</t>
  </si>
  <si>
    <t>Abaya Dress Flowy Set Premium-Xlarge</t>
  </si>
  <si>
    <t>Abaya Dress Flowy Set Premium-2XLarge</t>
  </si>
  <si>
    <t>Abaya Dress Flowy Set Premium-3XLarge</t>
  </si>
  <si>
    <t>Flowy 3 pc set Premium-Small</t>
  </si>
  <si>
    <t>Flowy 3 pc set Premium-Medium</t>
  </si>
  <si>
    <t>Flowy 3 pc set Premium-Large</t>
  </si>
  <si>
    <t>Flowy 3 pc set Premium-Xlarge</t>
  </si>
  <si>
    <t>Flowy 3 pc set Premium-2Xlarge</t>
  </si>
  <si>
    <t>Flowy 3 pc set Premium-3Xlarge</t>
  </si>
  <si>
    <t>Flowy 3 pc set -Small</t>
  </si>
  <si>
    <t>Flowy 3 pc set -Medium</t>
  </si>
  <si>
    <t>Flowy 3 pc set -Large</t>
  </si>
  <si>
    <t>Flowy 3 pc set -Xlarge</t>
  </si>
  <si>
    <t>Flowy 3 pc set -2Xlarge</t>
  </si>
  <si>
    <t>Flowy 3 pc set -3Xlarge</t>
  </si>
  <si>
    <t>G:\Shared drives\Bokitta Private\Suppliers\BokittaIndia\orders\po70\shipments\250218-bi70-2-62\250218-bi70-2-my-23\DPL\250218-bi70-2-my-23-DPL.pdf</t>
  </si>
  <si>
    <t>G:\Shared drives\Bokitta Private\Suppliers\BokittaIndia\orders\po70\shipments\250218-bi70-2-62\250218-bi70-2-my-23\DPL\250218-bi70-2-my-23-DPL.xlsm</t>
  </si>
  <si>
    <t>G:\Shared drives\Bokitta Private\Suppliers\BokittaIndia\orders\po70\shipments\250218-bi70-2-62\250218-bi70-2-my-23\supdocs\250218-bi70-2-my-23-DLabels.xlsx</t>
  </si>
  <si>
    <t>G:\Shared drives\Bokitta Private\Suppliers\BokittaIndia\orders\po70\shipments\250218-bi70-2-62\250218-bi70-2-my-23\plsc\250218-bi70-2-my-23-plsc.pdf</t>
  </si>
  <si>
    <t>G:\Shared drives\Bokitta Private\Suppliers\BokittaIndia\orders\po70\shipments\250218-bi70-2-62\250218-bi70-2-my-23\plsc\250218-bi70-2-my-23-plsc.xlsm</t>
  </si>
  <si>
    <t>G:\Shared drives\Bokitta Private\Suppliers\BokittaIndia\orders\po70\shipments\250218-bi70-2-62\250218-bi70-2-br-15\DPL\250218-bi70-2-br-15-DPL.pdf</t>
  </si>
  <si>
    <t>G:\Shared drives\Bokitta Private\Suppliers\BokittaIndia\orders\po70\shipments\250218-bi70-2-62\250218-bi70-2-br-15\DPL\250218-bi70-2-br-15-DPL.xlsm</t>
  </si>
  <si>
    <t>G:\Shared drives\Bokitta Private\Suppliers\BokittaIndia\orders\po70\shipments\250218-bi70-2-62\250218-bi70-2-br-15\supdocs\250218-bi70-2-br-15-DLabels.xlsx</t>
  </si>
  <si>
    <t>G:\Shared drives\Bokitta Private\Suppliers\BokittaIndia\orders\po70\shipments\250218-bi70-2-62\250218-bi70-2-br-15\plsc\250218-bi70-2-br-15-plsc.pdf</t>
  </si>
  <si>
    <t>G:\Shared drives\Bokitta Private\Suppliers\BokittaIndia\orders\po70\shipments\250218-bi70-2-62\250218-bi70-2-br-15\plsc\250218-bi70-2-br-15-plsc.xlsm</t>
  </si>
  <si>
    <t>G:\Shared drives\Bokitta Private\Suppliers\BokittaIndia\orders\po70\shipments\250218-bi70-2-62\250218-bi70-2-sg-4\DPL\250218-bi70-2-sg-4-DPL.pdf</t>
  </si>
  <si>
    <t>G:\Shared drives\Bokitta Private\Suppliers\BokittaIndia\orders\po70\shipments\250218-bi70-2-62\250218-bi70-2-sg-4\DPL\250218-bi70-2-sg-4-DPL.xlsm</t>
  </si>
  <si>
    <t>G:\Shared drives\Bokitta Private\Suppliers\BokittaIndia\orders\po70\shipments\250218-bi70-2-62\250218-bi70-2-sg-4\supdocs\250218-bi70-2-sg-4-DLabels.xlsx</t>
  </si>
  <si>
    <t>G:\Shared drives\Bokitta Private\Suppliers\BokittaIndia\orders\po70\shipments\250218-bi70-2-62\250218-bi70-2-sg-4\plsc\250218-bi70-2-sg-4-plsc.pdf</t>
  </si>
  <si>
    <t>G:\Shared drives\Bokitta Private\Suppliers\BokittaIndia\orders\po70\shipments\250218-bi70-2-62\250218-bi70-2-sg-4\plsc\250218-bi70-2-sg-4-plsc.xlsm</t>
  </si>
  <si>
    <t>G:\Shared drives\Bokitta Private\Suppliers\BokittaIndia\orders\po70\shipments\250218-bi70-2-62\250218-bi70-2-in-17\DPL\250218-bi70-2-in-17-DPL.pdf</t>
  </si>
  <si>
    <t>G:\Shared drives\Bokitta Private\Suppliers\BokittaIndia\orders\po70\shipments\250218-bi70-2-62\250218-bi70-2-in-17\DPL\250218-bi70-2-in-17-DPL.xlsm</t>
  </si>
  <si>
    <t>G:\Shared drives\Bokitta Private\Suppliers\BokittaIndia\orders\po70\shipments\250218-bi70-2-62\250218-bi70-2-in-17\supdocs\250218-bi70-2-in-17-DLabels.xlsx</t>
  </si>
  <si>
    <t>G:\Shared drives\Bokitta Private\Suppliers\BokittaIndia\orders\po70\shipments\250218-bi70-2-62\250218-bi70-2-in-17\plsc\250218-bi70-2-in-17-plsc.pdf</t>
  </si>
  <si>
    <t>G:\Shared drives\Bokitta Private\Suppliers\BokittaIndia\orders\po70\shipments\250218-bi70-2-62\250218-bi70-2-in-17\plsc\250218-bi70-2-in-17-plsc.xlsm</t>
  </si>
  <si>
    <t>G:\Shared drives\Bokitta Private\Suppliers\BokittaIndia\orders\po70\shipments\250218-bi70-2-62\250218-bi70-2-uk-3\DPL\250218-bi70-2-uk-3-DPL.pdf</t>
  </si>
  <si>
    <t>G:\Shared drives\Bokitta Private\Suppliers\BokittaIndia\orders\po70\shipments\250218-bi70-2-62\250218-bi70-2-uk-3\DPL\250218-bi70-2-uk-3-DPL.xlsm</t>
  </si>
  <si>
    <t>G:\Shared drives\Bokitta Private\Suppliers\BokittaIndia\orders\po70\shipments\250218-bi70-2-62\250218-bi70-2-uk-3\supdocs\250218-bi70-2-uk-3-DLabels.xlsx</t>
  </si>
  <si>
    <t>G:\Shared drives\Bokitta Private\Suppliers\BokittaIndia\orders\po70\shipments\250218-bi70-2-62\250218-bi70-2-uk-3\plsc\250218-bi70-2-uk-3-plsc.pdf</t>
  </si>
  <si>
    <t>G:\Shared drives\Bokitta Private\Suppliers\BokittaIndia\orders\po70\shipments\250218-bi70-2-62\250218-bi70-2-uk-3\plsc\250218-bi70-2-uk-3-plsc.xlsm</t>
  </si>
  <si>
    <t>G:\Shared drives\Bokitta Private\Suppliers\BokittaIndia\orders\po68\shipments\250214-bi68-4-70\250214-bi68-4-my-43\fordocs\250214-bi68-4-my-43-QURRATAAIN-43-PLCI.pdf</t>
  </si>
  <si>
    <t>G:\Shared drives\Bokitta Private\Suppliers\BokittaIndia\orders\po68\shipments\250214-bi68-4-70\250214-bi68-4-br-9\fordocs\250214-bi68-4-br-9-WOMENCONNECTION-9-PLCI.pdf</t>
  </si>
  <si>
    <t>G:\Shared drives\Bokitta Private\Suppliers\BokittaIndia\orders\po68\shipments\250214-bi68-4-70\250214-bi68-4-sg-4\fordocs\250214-bi68-4-sg-4-BOKITTASG-4-PLCI.pdf</t>
  </si>
  <si>
    <t>G:\Shared drives\Bokitta Private\Suppliers\BokittaIndia\orders\po68\shipments\250214-bi68-4-70\250214-bi68-4-in-11\fordocs\250214-bi68-4-in-11-BOKITTATRADING-11-PLCI.pdf</t>
  </si>
  <si>
    <t>G:\Shared drives\Bokitta Private\Suppliers\BokittaIndia\orders\po68\shipments\250214-bi68-4-70\250214-bi68-4-uk-3\fordocs\250214-bi68-4-uk-3-BOKITTAUK-3-PLCI.pdf</t>
  </si>
  <si>
    <t>VOSPFUSE</t>
  </si>
  <si>
    <t>VOMPFUSE</t>
  </si>
  <si>
    <t>CHSPFUSE</t>
  </si>
  <si>
    <t>CHMPFUSE</t>
  </si>
  <si>
    <t>FSBPFUSE</t>
  </si>
  <si>
    <t>FSXPFUSE</t>
  </si>
  <si>
    <t>FSLPFUSE</t>
  </si>
  <si>
    <t>PLHPFUSE</t>
  </si>
  <si>
    <t>CSHPFUSE</t>
  </si>
  <si>
    <t>TISPFUSE</t>
  </si>
  <si>
    <t>VMPPFUSE</t>
  </si>
  <si>
    <t>SRIPFUSE</t>
  </si>
  <si>
    <t>G:\Shared drives\Bokitta Private\Suppliers\BokittaIndia\orders\po70\shipments\250214-bi70-1-168\250214-bi70-1-my-168\fordocs\250214-bi70-1-my-168-QURRATAAIN-168-PLCI.pdf</t>
  </si>
  <si>
    <t>G:\Shared drives\Bokitta Private\Suppliers\BokittaIndia\orders\po60\shipments\250221-bi60-3-7\250221-bi60-3-in-1\DPL\250221-bi60-3-in-1-DPL.pdf</t>
  </si>
  <si>
    <t>G:\Shared drives\Bokitta Private\Suppliers\BokittaIndia\orders\po60\shipments\250221-bi60-3-7\250221-bi60-3-in-1\DPL\250221-bi60-3-in-1-DPL.xlsm</t>
  </si>
  <si>
    <t>G:\Shared drives\Bokitta Private\Suppliers\BokittaIndia\orders\po60\shipments\250221-bi60-3-7\250221-bi60-3-in-1\supdocs\250221-bi60-3-in-1-DLabels.xlsx</t>
  </si>
  <si>
    <t>G:\Shared drives\Bokitta Private\Suppliers\BokittaIndia\orders\po60\shipments\250221-bi60-3-7\250221-bi60-3-in-1\plsc\250221-bi60-3-in-1-plsc.pdf</t>
  </si>
  <si>
    <t>G:\Shared drives\Bokitta Private\Suppliers\BokittaIndia\orders\po60\shipments\250221-bi60-3-7\250221-bi60-3-in-1\plsc\250221-bi60-3-in-1-plsc.xlsm</t>
  </si>
  <si>
    <t>G:\Shared drives\Bokitta Private\Suppliers\BokittaIndia\orders\po60\shipments\250221-bi60-3-7\250221-bi60-3-my-6\DPL\250221-bi60-3-my-6-DPL.pdf</t>
  </si>
  <si>
    <t>G:\Shared drives\Bokitta Private\Suppliers\BokittaIndia\orders\po60\shipments\250221-bi60-3-7\250221-bi60-3-my-6\DPL\250221-bi60-3-my-6-DPL.xlsm</t>
  </si>
  <si>
    <t>G:\Shared drives\Bokitta Private\Suppliers\BokittaIndia\orders\po60\shipments\250221-bi60-3-7\250221-bi60-3-my-6\supdocs\250221-bi60-3-my-6-DLabels.xlsx</t>
  </si>
  <si>
    <t>G:\Shared drives\Bokitta Private\Suppliers\BokittaIndia\orders\po60\shipments\250221-bi60-3-7\250221-bi60-3-my-6\plsc\250221-bi60-3-my-6-plsc.pdf</t>
  </si>
  <si>
    <t>G:\Shared drives\Bokitta Private\Suppliers\BokittaIndia\orders\po60\shipments\250221-bi60-3-7\250221-bi60-3-my-6\plsc\250221-bi60-3-my-6-plsc.xlsm</t>
  </si>
  <si>
    <t>G:\Shared drives\Bokitta Private\Suppliers\BokittaIndia\orders\po71\shipments\250221-bi71-1-318\250221-bi71-1-my-274\DPL\250221-bi71-1-my-274-DPL.pdf</t>
  </si>
  <si>
    <t>G:\Shared drives\Bokitta Private\Suppliers\BokittaIndia\orders\po71\shipments\250221-bi71-1-318\250221-bi71-1-my-274\DPL\250221-bi71-1-my-274-DPL.xlsm</t>
  </si>
  <si>
    <t>G:\Shared drives\Bokitta Private\Suppliers\BokittaIndia\orders\po71\shipments\250221-bi71-1-318\250221-bi71-1-my-274\supdocs\250221-bi71-1-my-274-DLabels.xlsx</t>
  </si>
  <si>
    <t>G:\Shared drives\Bokitta Private\Suppliers\BokittaIndia\orders\po71\shipments\250221-bi71-1-318\250221-bi71-1-my-274\plsc\250221-bi71-1-my-274-plsc.pdf</t>
  </si>
  <si>
    <t>G:\Shared drives\Bokitta Private\Suppliers\BokittaIndia\orders\po71\shipments\250221-bi71-1-318\250221-bi71-1-my-274\plsc\250221-bi71-1-my-274-plsc.xlsm</t>
  </si>
  <si>
    <t>G:\Shared drives\Bokitta Private\Suppliers\BokittaIndia\orders\po71\shipments\250221-bi71-1-318\250221-bi71-1-br-20\DPL\250221-bi71-1-br-20-DPL.pdf</t>
  </si>
  <si>
    <t>G:\Shared drives\Bokitta Private\Suppliers\BokittaIndia\orders\po71\shipments\250221-bi71-1-318\250221-bi71-1-br-20\DPL\250221-bi71-1-br-20-DPL.xlsm</t>
  </si>
  <si>
    <t>G:\Shared drives\Bokitta Private\Suppliers\BokittaIndia\orders\po71\shipments\250221-bi71-1-318\250221-bi71-1-br-20\supdocs\250221-bi71-1-br-20-DLabels.xlsx</t>
  </si>
  <si>
    <t>G:\Shared drives\Bokitta Private\Suppliers\BokittaIndia\orders\po71\shipments\250221-bi71-1-318\250221-bi71-1-br-20\plsc\250221-bi71-1-br-20-plsc.pdf</t>
  </si>
  <si>
    <t>G:\Shared drives\Bokitta Private\Suppliers\BokittaIndia\orders\po71\shipments\250221-bi71-1-318\250221-bi71-1-br-20\plsc\250221-bi71-1-br-20-plsc.xlsm</t>
  </si>
  <si>
    <t>G:\Shared drives\Bokitta Private\Suppliers\BokittaIndia\orders\po71\shipments\250221-bi71-1-318\250221-bi71-1-sg-5\DPL\250221-bi71-1-sg-5-DPL.pdf</t>
  </si>
  <si>
    <t>G:\Shared drives\Bokitta Private\Suppliers\BokittaIndia\orders\po71\shipments\250221-bi71-1-318\250221-bi71-1-sg-5\DPL\250221-bi71-1-sg-5-DPL.xlsm</t>
  </si>
  <si>
    <t>G:\Shared drives\Bokitta Private\Suppliers\BokittaIndia\orders\po71\shipments\250221-bi71-1-318\250221-bi71-1-sg-5\supdocs\250221-bi71-1-sg-5-DLabels.xlsx</t>
  </si>
  <si>
    <t>G:\Shared drives\Bokitta Private\Suppliers\BokittaIndia\orders\po71\shipments\250221-bi71-1-318\250221-bi71-1-sg-5\plsc\250221-bi71-1-sg-5-plsc.pdf</t>
  </si>
  <si>
    <t>G:\Shared drives\Bokitta Private\Suppliers\BokittaIndia\orders\po71\shipments\250221-bi71-1-318\250221-bi71-1-sg-5\plsc\250221-bi71-1-sg-5-plsc.xlsm</t>
  </si>
  <si>
    <t>G:\Shared drives\Bokitta Private\Suppliers\BokittaIndia\orders\po71\shipments\250221-bi71-1-318\250221-bi71-1-in-14\DPL\250221-bi71-1-in-14-DPL.pdf</t>
  </si>
  <si>
    <t>G:\Shared drives\Bokitta Private\Suppliers\BokittaIndia\orders\po71\shipments\250221-bi71-1-318\250221-bi71-1-in-14\DPL\250221-bi71-1-in-14-DPL.xlsm</t>
  </si>
  <si>
    <t>G:\Shared drives\Bokitta Private\Suppliers\BokittaIndia\orders\po71\shipments\250221-bi71-1-318\250221-bi71-1-in-14\supdocs\250221-bi71-1-in-14-DLabels.xlsx</t>
  </si>
  <si>
    <t>G:\Shared drives\Bokitta Private\Suppliers\BokittaIndia\orders\po71\shipments\250221-bi71-1-318\250221-bi71-1-in-14\plsc\250221-bi71-1-in-14-plsc.pdf</t>
  </si>
  <si>
    <t>G:\Shared drives\Bokitta Private\Suppliers\BokittaIndia\orders\po71\shipments\250221-bi71-1-318\250221-bi71-1-in-14\plsc\250221-bi71-1-in-14-plsc.xlsm</t>
  </si>
  <si>
    <t>G:\Shared drives\Bokitta Private\Suppliers\BokittaIndia\orders\po71\shipments\250221-bi71-1-318\250221-bi71-1-uk-5\DPL\250221-bi71-1-uk-5-DPL.pdf</t>
  </si>
  <si>
    <t>G:\Shared drives\Bokitta Private\Suppliers\BokittaIndia\orders\po71\shipments\250221-bi71-1-318\250221-bi71-1-uk-5\DPL\250221-bi71-1-uk-5-DPL.xlsm</t>
  </si>
  <si>
    <t>G:\Shared drives\Bokitta Private\Suppliers\BokittaIndia\orders\po71\shipments\250221-bi71-1-318\250221-bi71-1-uk-5\supdocs\250221-bi71-1-uk-5-DLabels.xlsx</t>
  </si>
  <si>
    <t>G:\Shared drives\Bokitta Private\Suppliers\BokittaIndia\orders\po71\shipments\250221-bi71-1-318\250221-bi71-1-uk-5\plsc\250221-bi71-1-uk-5-plsc.pdf</t>
  </si>
  <si>
    <t>G:\Shared drives\Bokitta Private\Suppliers\BokittaIndia\orders\po71\shipments\250221-bi71-1-318\250221-bi71-1-uk-5\plsc\250221-bi71-1-uk-5-plsc.xlsm</t>
  </si>
  <si>
    <t>G:\Shared drives\Bokitta Private\Suppliers\BokittaIndia\orders\po71\shipments\250222-bi71-1-314\250222-bi71-1-my-270\DPL\250222-bi71-1-my-270-DPL.pdf</t>
  </si>
  <si>
    <t>G:\Shared drives\Bokitta Private\Suppliers\BokittaIndia\orders\po71\shipments\250222-bi71-1-314\250222-bi71-1-my-270\DPL\250222-bi71-1-my-270-DPL.xlsm</t>
  </si>
  <si>
    <t>G:\Shared drives\Bokitta Private\Suppliers\BokittaIndia\orders\po71\shipments\250222-bi71-1-314\250222-bi71-1-my-270\supdocs\250222-bi71-1-my-270-DLabels.xlsx</t>
  </si>
  <si>
    <t>G:\Shared drives\Bokitta Private\Suppliers\BokittaIndia\orders\po71\shipments\250222-bi71-1-314\250222-bi71-1-my-270\plsc\250222-bi71-1-my-270-plsc.pdf</t>
  </si>
  <si>
    <t>G:\Shared drives\Bokitta Private\Suppliers\BokittaIndia\orders\po71\shipments\250222-bi71-1-314\250222-bi71-1-my-270\plsc\250222-bi71-1-my-270-plsc.xlsm</t>
  </si>
  <si>
    <t>G:\Shared drives\Bokitta Private\Suppliers\BokittaIndia\orders\po71\shipments\250222-bi71-1-314\250222-bi71-1-br-20\DPL\250222-bi71-1-br-20-DPL.pdf</t>
  </si>
  <si>
    <t>G:\Shared drives\Bokitta Private\Suppliers\BokittaIndia\orders\po71\shipments\250222-bi71-1-314\250222-bi71-1-br-20\DPL\250222-bi71-1-br-20-DPL.xlsm</t>
  </si>
  <si>
    <t>G:\Shared drives\Bokitta Private\Suppliers\BokittaIndia\orders\po71\shipments\250222-bi71-1-314\250222-bi71-1-br-20\supdocs\250222-bi71-1-br-20-DLabels.xlsx</t>
  </si>
  <si>
    <t>G:\Shared drives\Bokitta Private\Suppliers\BokittaIndia\orders\po71\shipments\250222-bi71-1-314\250222-bi71-1-br-20\plsc\250222-bi71-1-br-20-plsc.pdf</t>
  </si>
  <si>
    <t>G:\Shared drives\Bokitta Private\Suppliers\BokittaIndia\orders\po71\shipments\250222-bi71-1-314\250222-bi71-1-br-20\plsc\250222-bi71-1-br-20-plsc.xlsm</t>
  </si>
  <si>
    <t>G:\Shared drives\Bokitta Private\Suppliers\BokittaIndia\orders\po71\shipments\250222-bi71-1-314\250222-bi71-1-sg-5\DPL\250222-bi71-1-sg-5-DPL.pdf</t>
  </si>
  <si>
    <t>G:\Shared drives\Bokitta Private\Suppliers\BokittaIndia\orders\po71\shipments\250222-bi71-1-314\250222-bi71-1-sg-5\DPL\250222-bi71-1-sg-5-DPL.xlsm</t>
  </si>
  <si>
    <t>G:\Shared drives\Bokitta Private\Suppliers\BokittaIndia\orders\po71\shipments\250222-bi71-1-314\250222-bi71-1-sg-5\supdocs\250222-bi71-1-sg-5-DLabels.xlsx</t>
  </si>
  <si>
    <t>G:\Shared drives\Bokitta Private\Suppliers\BokittaIndia\orders\po71\shipments\250222-bi71-1-314\250222-bi71-1-sg-5\plsc\250222-bi71-1-sg-5-plsc.pdf</t>
  </si>
  <si>
    <t>G:\Shared drives\Bokitta Private\Suppliers\BokittaIndia\orders\po71\shipments\250222-bi71-1-314\250222-bi71-1-sg-5\plsc\250222-bi71-1-sg-5-plsc.xlsm</t>
  </si>
  <si>
    <t>G:\Shared drives\Bokitta Private\Suppliers\BokittaIndia\orders\po71\shipments\250222-bi71-1-314\250222-bi71-1-in-14\DPL\250222-bi71-1-in-14-DPL.pdf</t>
  </si>
  <si>
    <t>G:\Shared drives\Bokitta Private\Suppliers\BokittaIndia\orders\po71\shipments\250222-bi71-1-314\250222-bi71-1-in-14\DPL\250222-bi71-1-in-14-DPL.xlsm</t>
  </si>
  <si>
    <t>G:\Shared drives\Bokitta Private\Suppliers\BokittaIndia\orders\po71\shipments\250222-bi71-1-314\250222-bi71-1-in-14\supdocs\250222-bi71-1-in-14-DLabels.xlsx</t>
  </si>
  <si>
    <t>G:\Shared drives\Bokitta Private\Suppliers\BokittaIndia\orders\po71\shipments\250222-bi71-1-314\250222-bi71-1-in-14\plsc\250222-bi71-1-in-14-plsc.pdf</t>
  </si>
  <si>
    <t>G:\Shared drives\Bokitta Private\Suppliers\BokittaIndia\orders\po71\shipments\250222-bi71-1-314\250222-bi71-1-in-14\plsc\250222-bi71-1-in-14-plsc.xlsm</t>
  </si>
  <si>
    <t>G:\Shared drives\Bokitta Private\Suppliers\BokittaIndia\orders\po71\shipments\250222-bi71-1-314\250222-bi71-1-uk-5\DPL\250222-bi71-1-uk-5-DPL.pdf</t>
  </si>
  <si>
    <t>G:\Shared drives\Bokitta Private\Suppliers\BokittaIndia\orders\po71\shipments\250222-bi71-1-314\250222-bi71-1-uk-5\DPL\250222-bi71-1-uk-5-DPL.xlsm</t>
  </si>
  <si>
    <t>G:\Shared drives\Bokitta Private\Suppliers\BokittaIndia\orders\po71\shipments\250222-bi71-1-314\250222-bi71-1-uk-5\supdocs\250222-bi71-1-uk-5-DLabels.xlsx</t>
  </si>
  <si>
    <t>G:\Shared drives\Bokitta Private\Suppliers\BokittaIndia\orders\po71\shipments\250222-bi71-1-314\250222-bi71-1-uk-5\plsc\250222-bi71-1-uk-5-plsc.pdf</t>
  </si>
  <si>
    <t>G:\Shared drives\Bokitta Private\Suppliers\BokittaIndia\orders\po71\shipments\250222-bi71-1-314\250222-bi71-1-uk-5\plsc\250222-bi71-1-uk-5-plsc.xlsm</t>
  </si>
  <si>
    <t>G:\Shared drives\Bokitta Private\Suppliers\BokittaIndia\orders\po70\shipments\250218-bi70-2-62\250218-bi70-2-my-23\fordocs\250218-bi70-2-my-23-QURRATAAIN-23-PLCI.pdf</t>
  </si>
  <si>
    <t>G:\Shared drives\Bokitta Private\Suppliers\BokittaIndia\orders\po70\shipments\250218-bi70-2-62\250218-bi70-2-br-15\fordocs\250218-bi70-2-br-15-WOMENCONNECTION-15-PLCI.pdf</t>
  </si>
  <si>
    <t>G:\Shared drives\Bokitta Private\Suppliers\BokittaIndia\orders\po70\shipments\250218-bi70-2-62\250218-bi70-2-sg-4\fordocs\250218-bi70-2-sg-4-BOKITTASG-4-PLCI.pdf</t>
  </si>
  <si>
    <t>G:\Shared drives\Bokitta Private\Suppliers\BokittaIndia\orders\po70\shipments\250218-bi70-2-62\250218-bi70-2-in-17\fordocs\250218-bi70-2-in-17-BOKITTATRADING-17-PLCI.pdf</t>
  </si>
  <si>
    <t>G:\Shared drives\Bokitta Private\Suppliers\BokittaIndia\orders\po70\shipments\250218-bi70-2-62\250218-bi70-2-uk-3\fordocs\250218-bi70-2-uk-3-BOKITTAUK-3-PLCI.pdf</t>
  </si>
  <si>
    <t>G:\Shared drives\Bokitta Private\Suppliers\BokittaIndia\orders\po71\shipments\250222-bi71-1-314\250222-bi71-1-my-270\fordocs\250222-bi71-1-my-270-QURRATAAIN-270-PLCI.pdf</t>
  </si>
  <si>
    <t>G:\Shared drives\Bokitta Private\Suppliers\BokittaIndia\orders\po71\shipments\250222-bi71-1-314\250222-bi71-1-br-20\fordocs\250222-bi71-1-br-20-WOMENCONNECTION-20-PLCI.pdf</t>
  </si>
  <si>
    <t>G:\Shared drives\Bokitta Private\Suppliers\BokittaIndia\orders\po71\shipments\250222-bi71-1-314\250222-bi71-1-sg-5\fordocs\250222-bi71-1-sg-5-BOKITTASG-5-PLCI.pdf</t>
  </si>
  <si>
    <t>G:\Shared drives\Bokitta Private\Suppliers\BokittaIndia\orders\po71\shipments\250222-bi71-1-314\250222-bi71-1-in-14\fordocs\250222-bi71-1-in-14-BOKITTATRADING-14-PLCI.pdf</t>
  </si>
  <si>
    <t>G:\Shared drives\Bokitta Private\Suppliers\BokittaIndia\orders\po71\shipments\250222-bi71-1-314\250222-bi71-1-uk-5\fordocs\250222-bi71-1-uk-5-BOKITTAUK-5-PLCI.pdf</t>
  </si>
  <si>
    <t>G:\Shared drives\Bokitta Private\Suppliers\BokittaIndia\orders\po68\shipments\250223-bi68-5-53\250223-bi68-5-my-46\fordocs\250223-bi68-5-my-46-QURRATAAIN-46-PLCI.pdf</t>
  </si>
  <si>
    <t>G:\Shared drives\Bokitta Private\Suppliers\BokittaIndia\orders\po68\shipments\250223-bi68-5-53\250223-bi68-5-br-2\fordocs\250223-bi68-5-br-2-WOMENCONNECTION-2-PLCI.pdf</t>
  </si>
  <si>
    <t>G:\Shared drives\Bokitta Private\Suppliers\BokittaIndia\orders\po68\shipments\250223-bi68-5-53\250223-bi68-5-sg-1\fordocs\250223-bi68-5-sg-1-BOKITTASG-1-PLCI.pdf</t>
  </si>
  <si>
    <t>G:\Shared drives\Bokitta Private\Suppliers\BokittaIndia\orders\po68\shipments\250223-bi68-5-53\250223-bi68-5-in-3\fordocs\250223-bi68-5-in-3-BOKITTATRADING-3-PLCI.pdf</t>
  </si>
  <si>
    <t>G:\Shared drives\Bokitta Private\Suppliers\BokittaIndia\orders\po68\shipments\250223-bi68-5-53\250223-bi68-5-uk-1\fordocs\250223-bi68-5-uk-1-BOKITTAUK-1-PLCI.pdf</t>
  </si>
  <si>
    <t>G:\Shared drives\Bokitta Private\Suppliers\BokittaIndia\orders\po60\shipments\250221-bi60-3-7\250221-bi60-3-in-1\fordocs\250221-bi60-3-in-1-BOKITTATRADING-1-PLCI.pdf</t>
  </si>
  <si>
    <t>G:\Shared drives\Bokitta Private\Suppliers\BokittaIndia\orders\po60\shipments\250221-bi60-3-7\250221-bi60-3-my-6\fordocs\250221-bi60-3-my-6-QURRATAAIN-6-PLCI.pdf</t>
  </si>
  <si>
    <t>Bokitta Enterprise</t>
  </si>
  <si>
    <t>VOSSGNC9</t>
  </si>
  <si>
    <t>VOMSGNC9</t>
  </si>
  <si>
    <t>CHSSGNC9</t>
  </si>
  <si>
    <t>CHMSGNC9</t>
  </si>
  <si>
    <t>SRISGNC9</t>
  </si>
  <si>
    <t>VMPSGNC9</t>
  </si>
  <si>
    <t>SLHSGNC9</t>
  </si>
  <si>
    <t>TISSGNC9</t>
  </si>
  <si>
    <t>Voila! Plain Crepe Chiffon</t>
  </si>
  <si>
    <t>Chic Plain Crepe Chiffon</t>
  </si>
  <si>
    <t>Chic Maxi Crepe Chiffon</t>
  </si>
  <si>
    <t>Classic Shawl Rectangle 185x60 With 2In1 Inner Plain Crepe Chiffon</t>
  </si>
  <si>
    <t>Voila!Maxi Plus Plain Crepe Chiffon</t>
  </si>
  <si>
    <t>Capshawl 2.0 Plain Crepe Chiffon</t>
  </si>
  <si>
    <t>FSLSGNC9</t>
  </si>
  <si>
    <t>Freestyle Loose Plain Crepe Chiffon</t>
  </si>
  <si>
    <t>G:\Shared drives\Bokitta Private\Suppliers\BokittaIndia\orders\po72\shipments\250423-bi72-1-85\250423-bi72-1-my-68\DPL\250423-bi72-1-my-68-DPL.pdf</t>
  </si>
  <si>
    <t>G:\Shared drives\Bokitta Private\Suppliers\BokittaIndia\orders\po72\shipments\250423-bi72-1-85\250423-bi72-1-my-68\DPL\250423-bi72-1-my-68-DPL.xlsm</t>
  </si>
  <si>
    <t>G:\Shared drives\Bokitta Private\Suppliers\BokittaIndia\orders\po72\shipments\250423-bi72-1-85\250423-bi72-1-my-68\supdocs\250423-bi72-1-my-68-DLabels.xlsx</t>
  </si>
  <si>
    <t>G:\Shared drives\Bokitta Private\Suppliers\BokittaIndia\orders\po72\shipments\250423-bi72-1-85\250423-bi72-1-my-68\plsc\250423-bi72-1-my-68-plsc.pdf</t>
  </si>
  <si>
    <t>G:\Shared drives\Bokitta Private\Suppliers\BokittaIndia\orders\po72\shipments\250423-bi72-1-85\250423-bi72-1-my-68\plsc\250423-bi72-1-my-68-plsc.xlsm</t>
  </si>
  <si>
    <t>G:\Shared drives\Bokitta Private\Suppliers\BokittaIndia\orders\po72\shipments\250423-bi72-1-85\250423-bi72-1-br-3\DPL\250423-bi72-1-br-3-DPL.pdf</t>
  </si>
  <si>
    <t>G:\Shared drives\Bokitta Private\Suppliers\BokittaIndia\orders\po72\shipments\250423-bi72-1-85\250423-bi72-1-br-3\DPL\250423-bi72-1-br-3-DPL.xlsm</t>
  </si>
  <si>
    <t>G:\Shared drives\Bokitta Private\Suppliers\BokittaIndia\orders\po72\shipments\250423-bi72-1-85\250423-bi72-1-br-3\supdocs\250423-bi72-1-br-3-DLabels.xlsx</t>
  </si>
  <si>
    <t>G:\Shared drives\Bokitta Private\Suppliers\BokittaIndia\orders\po72\shipments\250423-bi72-1-85\250423-bi72-1-br-3\plsc\250423-bi72-1-br-3-plsc.pdf</t>
  </si>
  <si>
    <t>G:\Shared drives\Bokitta Private\Suppliers\BokittaIndia\orders\po72\shipments\250423-bi72-1-85\250423-bi72-1-br-3\plsc\250423-bi72-1-br-3-plsc.xlsm</t>
  </si>
  <si>
    <t>G:\Shared drives\Bokitta Private\Suppliers\BokittaIndia\orders\po72\shipments\250423-bi72-1-85\250423-bi72-1-sg-2\DPL\250423-bi72-1-sg-2-DPL.pdf</t>
  </si>
  <si>
    <t>G:\Shared drives\Bokitta Private\Suppliers\BokittaIndia\orders\po72\shipments\250423-bi72-1-85\250423-bi72-1-sg-2\DPL\250423-bi72-1-sg-2-DPL.xlsm</t>
  </si>
  <si>
    <t>G:\Shared drives\Bokitta Private\Suppliers\BokittaIndia\orders\po72\shipments\250423-bi72-1-85\250423-bi72-1-sg-2\supdocs\250423-bi72-1-sg-2-DLabels.xlsx</t>
  </si>
  <si>
    <t>G:\Shared drives\Bokitta Private\Suppliers\BokittaIndia\orders\po72\shipments\250423-bi72-1-85\250423-bi72-1-sg-2\plsc\250423-bi72-1-sg-2-plsc.pdf</t>
  </si>
  <si>
    <t>G:\Shared drives\Bokitta Private\Suppliers\BokittaIndia\orders\po72\shipments\250423-bi72-1-85\250423-bi72-1-sg-2\plsc\250423-bi72-1-sg-2-plsc.xlsm</t>
  </si>
  <si>
    <t>G:\Shared drives\Bokitta Private\Suppliers\BokittaIndia\orders\po72\shipments\250423-bi72-1-85\250423-bi72-1-in-10\DPL\250423-bi72-1-in-10-DPL.pdf</t>
  </si>
  <si>
    <t>G:\Shared drives\Bokitta Private\Suppliers\BokittaIndia\orders\po72\shipments\250423-bi72-1-85\250423-bi72-1-in-10\DPL\250423-bi72-1-in-10-DPL.xlsm</t>
  </si>
  <si>
    <t>G:\Shared drives\Bokitta Private\Suppliers\BokittaIndia\orders\po72\shipments\250423-bi72-1-85\250423-bi72-1-in-10\supdocs\250423-bi72-1-in-10-DLabels.xlsx</t>
  </si>
  <si>
    <t>G:\Shared drives\Bokitta Private\Suppliers\BokittaIndia\orders\po72\shipments\250423-bi72-1-85\250423-bi72-1-in-10\plsc\250423-bi72-1-in-10-plsc.pdf</t>
  </si>
  <si>
    <t>G:\Shared drives\Bokitta Private\Suppliers\BokittaIndia\orders\po72\shipments\250423-bi72-1-85\250423-bi72-1-in-10\plsc\250423-bi72-1-in-10-plsc.xlsm</t>
  </si>
  <si>
    <t>G:\Shared drives\Bokitta Private\Suppliers\BokittaIndia\orders\po72\shipments\250423-bi72-1-85\250423-bi72-1-uk-2\DPL\250423-bi72-1-uk-2-DPL.pdf</t>
  </si>
  <si>
    <t>G:\Shared drives\Bokitta Private\Suppliers\BokittaIndia\orders\po72\shipments\250423-bi72-1-85\250423-bi72-1-uk-2\DPL\250423-bi72-1-uk-2-DPL.xlsm</t>
  </si>
  <si>
    <t>G:\Shared drives\Bokitta Private\Suppliers\BokittaIndia\orders\po72\shipments\250423-bi72-1-85\250423-bi72-1-uk-2\supdocs\250423-bi72-1-uk-2-DLabels.xlsx</t>
  </si>
  <si>
    <t>G:\Shared drives\Bokitta Private\Suppliers\BokittaIndia\orders\po72\shipments\250423-bi72-1-85\250423-bi72-1-uk-2\plsc\250423-bi72-1-uk-2-plsc.pdf</t>
  </si>
  <si>
    <t>G:\Shared drives\Bokitta Private\Suppliers\BokittaIndia\orders\po72\shipments\250423-bi72-1-85\250423-bi72-1-uk-2\plsc\250423-bi72-1-uk-2-plsc.xlsm</t>
  </si>
  <si>
    <t>G:\Shared drives\Bokitta Private\Suppliers\BokittaIndia\orders\po73\shipments\250423-bi73-1-15\250423-bi73-1-in-15\DPL\250423-bi73-1-in-15-DPL.pdf</t>
  </si>
  <si>
    <t>G:\Shared drives\Bokitta Private\Suppliers\BokittaIndia\orders\po73\shipments\250423-bi73-1-15\250423-bi73-1-in-15\DPL\250423-bi73-1-in-15-DPL.xlsm</t>
  </si>
  <si>
    <t>G:\Shared drives\Bokitta Private\Suppliers\BokittaIndia\orders\po73\shipments\250423-bi73-1-15\250423-bi73-1-in-15\supdocs\250423-bi73-1-in-15-DLabels.xlsx</t>
  </si>
  <si>
    <t>G:\Shared drives\Bokitta Private\Suppliers\BokittaIndia\orders\po73\shipments\250423-bi73-1-15\250423-bi73-1-in-15\plsc\250423-bi73-1-in-15-plsc.pdf</t>
  </si>
  <si>
    <t>G:\Shared drives\Bokitta Private\Suppliers\BokittaIndia\orders\po73\shipments\250423-bi73-1-15\250423-bi73-1-in-15\plsc\250423-bi73-1-in-15-plsc.xlsm</t>
  </si>
  <si>
    <t>CSMSGNC9</t>
  </si>
  <si>
    <t>Carré mini Plain Crepe Chiffon</t>
  </si>
  <si>
    <t>Error From --- CreateContentsPO --- Contacts sheet column is empty, check styles ---  Error Number &gt;&gt;&gt;  60006 AD11 has no column in Contacts sheet failed...</t>
  </si>
  <si>
    <t>Error From --- CreateContentsPO --- Contacts sheet column is empty, check styles ---  Error Number &gt;&gt;&gt;  60006 AD12 has no column in Contacts sheet failed...</t>
  </si>
  <si>
    <t>Error From --- CreateContentsPO --- Contacts sheet column is empty, check styles ---  Error Number &gt;&gt;&gt;  60006 AD13 has no column in Contacts sheet failed...</t>
  </si>
  <si>
    <t>Error From --- CreateContentsPO --- Contacts sheet column is empty, check styles ---  Error Number &gt;&gt;&gt;  60006 AD14 has no column in Contacts sheet failed...</t>
  </si>
  <si>
    <t>Error From --- CreateContentsPO --- Contacts sheet column is empty, check styles ---  Error Number &gt;&gt;&gt;  60006 AD15 has no column in Contacts sheet failed...</t>
  </si>
  <si>
    <t>Error From --- CreateContentsPO --- Contacts sheet column is empty, check styles ---  Error Number &gt;&gt;&gt;  60006 AD16 has no column in Contacts sheet failed...</t>
  </si>
  <si>
    <t>Error From --- CreateContentsPO --- Contacts sheet column is empty, check styles ---  Error Number &gt;&gt;&gt;  60006 A30 has no column in Contacts sheet failed...</t>
  </si>
  <si>
    <t>Error From --- CreateContentsPO --- Contacts sheet column is empty, check styles ---  Error Number &gt;&gt;&gt;  60006 A31 has no column in Contacts sheet failed...</t>
  </si>
  <si>
    <t>Error From --- CreateContentsPO --- Contacts sheet column is empty, check styles ---  Error Number &gt;&gt;&gt;  60006 A32 has no column in Contacts sheet failed...</t>
  </si>
  <si>
    <t>Error From --- CreateContentsPO --- Contacts sheet column is empty, check styles ---  Error Number &gt;&gt;&gt;  60006 A33 has no column in Contacts sheet failed...</t>
  </si>
  <si>
    <t>Error From --- CreateContentsPO --- Contacts sheet column is empty, check styles ---  Error Number &gt;&gt;&gt;  60006 A34 has no column in Contacts sheet failed...</t>
  </si>
  <si>
    <t>Error From --- CreateContentsPO --- Contacts sheet column is empty, check styles ---  Error Number &gt;&gt;&gt;  60006 A35 has no column in Contacts sheet failed...</t>
  </si>
  <si>
    <t>Error From --- CreateContentsPO --- Contacts sheet column is empty, check styles ---  Error Number &gt;&gt;&gt;  60006 A40 has no column in Contacts sheet failed...</t>
  </si>
  <si>
    <t>Error From --- CreateContentsPO --- Contacts sheet column is empty, check styles ---  Error Number &gt;&gt;&gt;  60006 A41 has no column in Contacts sheet failed...</t>
  </si>
  <si>
    <t>Error From --- CreateContentsPO --- Contacts sheet column is empty, check styles ---  Error Number &gt;&gt;&gt;  60006 A42 has no column in Contacts sheet failed...</t>
  </si>
  <si>
    <t>Error From --- CreateContentsPO --- Contacts sheet column is empty, check styles ---  Error Number &gt;&gt;&gt;  60006 A43 has no column in Contacts sheet failed...</t>
  </si>
  <si>
    <t>Error From --- CreateContentsPO --- Contacts sheet column is empty, check styles ---  Error Number &gt;&gt;&gt;  60006 A44 has no column in Contacts sheet failed...</t>
  </si>
  <si>
    <t>Error From --- CreateContentsPO --- Contacts sheet column is empty, check styles ---  Error Number &gt;&gt;&gt;  60006 A45 has no column in Contacts sheet failed...</t>
  </si>
  <si>
    <t>A30SGNPL</t>
  </si>
  <si>
    <t>A31SGNPL</t>
  </si>
  <si>
    <t>A32SGNPL</t>
  </si>
  <si>
    <t>A33SGNPL</t>
  </si>
  <si>
    <t>A34SGNPL</t>
  </si>
  <si>
    <t>A35SGNPL</t>
  </si>
  <si>
    <t>A40SGNPL</t>
  </si>
  <si>
    <t>A41SGNPL</t>
  </si>
  <si>
    <t>A42SGNPL</t>
  </si>
  <si>
    <t>A43SGNPL</t>
  </si>
  <si>
    <t>A44SGNPL</t>
  </si>
  <si>
    <t>A45SGNPL</t>
  </si>
  <si>
    <t>Modest Shirt Plain Small- Premium Linen</t>
  </si>
  <si>
    <t>Modest Shirt Plain Medium- Premium Linen</t>
  </si>
  <si>
    <t>Modest Shirt Plain Large- Premium Linen</t>
  </si>
  <si>
    <t>Modest Shirt Plain Xlarge- Premium Linen</t>
  </si>
  <si>
    <t>Modest Shirt Plain 2XLarge- Premium Linen</t>
  </si>
  <si>
    <t>Modest Shirt Plain 3XLarge- Premium Linen</t>
  </si>
  <si>
    <t>Wide Pants Plain Small- Premium Linen</t>
  </si>
  <si>
    <t>Wide Pants Plain Medium- Premium Linen</t>
  </si>
  <si>
    <t>Wide Pants Plain Large- Premium Linen</t>
  </si>
  <si>
    <t>Wide Pants Plain XLarge- Premium Linen</t>
  </si>
  <si>
    <t>Wide Pants Plain 2XLarge- Premium Linen</t>
  </si>
  <si>
    <t>Wide Pants Plain 3XLarge- Premium Linen</t>
  </si>
  <si>
    <t>G:\Shared drives\Bokitta Private\Suppliers\BokittaIndia\orders\po68\shipments\250429-bi68-8-158\250429-bi68-8-br-6\fordocs\250429-bi68-8-br-6-WOMENCONNECTION-6-PLCI.pdf</t>
  </si>
  <si>
    <t>G:\Shared drives\Bokitta Private\Suppliers\BokittaIndia\orders\po68\shipments\250429-bi68-8-158\250429-bi68-8-in-14\fordocs\250429-bi68-8-in-14-BOKITTATRADING-14-PLCI.pdf</t>
  </si>
  <si>
    <t>G:\Shared drives\Bokitta Private\Suppliers\BokittaIndia\orders\po68\shipments\250429-bi68-8-158\250429-bi68-8-my-131\fordocs\250429-bi68-8-my-131-QURRATAAIN-131-PLCI.pdf</t>
  </si>
  <si>
    <t>G:\Shared drives\Bokitta Private\Suppliers\BokittaIndia\orders\po68\shipments\250429-bi68-8-158\250429-bi68-8-sg-3\fordocs\250429-bi68-8-sg-3-BOKITTASG-3-PLCI.pdf</t>
  </si>
  <si>
    <t>G:\Shared drives\Bokitta Private\Suppliers\BokittaIndia\orders\po68\shipments\250429-bi68-8-158\250429-bi68-8-uk-4\fordocs\250429-bi68-8-uk-4-BOKITTAUK-4-PLCI.pdf</t>
  </si>
  <si>
    <t>G:\Shared drives\Bokitta Private\Suppliers\BokittaIndia\orders\po72\shipments\250423-bi72-1-85\250423-bi72-1-my-68\fordocs\250423-bi72-1-my-68-QURRATAAIN-68-PLCI.pdf</t>
  </si>
  <si>
    <t>G:\Shared drives\Bokitta Private\Suppliers\BokittaIndia\orders\po72\shipments\250423-bi72-1-85\250423-bi72-1-br-3\fordocs\250423-bi72-1-br-3-WOMENCONNECTION-3-PLCI.pdf</t>
  </si>
  <si>
    <t>G:\Shared drives\Bokitta Private\Suppliers\BokittaIndia\orders\po72\shipments\250423-bi72-1-85\250423-bi72-1-sg-2\fordocs\250423-bi72-1-sg-2-BOKITTASG-2-PLCI.pdf</t>
  </si>
  <si>
    <t>G:\Shared drives\Bokitta Private\Suppliers\BokittaIndia\orders\po72\shipments\250423-bi72-1-85\250423-bi72-1-in-10\fordocs\250423-bi72-1-in-10-BOKITTATRADING-10-PLCI.pdf</t>
  </si>
  <si>
    <t>G:\Shared drives\Bokitta Private\Suppliers\BokittaIndia\orders\po72\shipments\250423-bi72-1-85\250423-bi72-1-uk-2\fordocs\250423-bi72-1-uk-2-BOKITTAUK-2-PLCI.pdf</t>
  </si>
  <si>
    <t>AD11PGFLF</t>
  </si>
  <si>
    <t>AD12PGFLF</t>
  </si>
  <si>
    <t>AD13PGFLF</t>
  </si>
  <si>
    <t>AD14PGFLF</t>
  </si>
  <si>
    <t>AD15PGFLF</t>
  </si>
  <si>
    <t>AD16PGFLF</t>
  </si>
  <si>
    <t>Error From --- CreateContentsPO --- Contacts sheet column is empty, check styles ---  Error Number &gt;&gt;&gt;  60006 srm has no column in Contacts sheet failed...</t>
  </si>
  <si>
    <t>A21SGFLF</t>
  </si>
  <si>
    <t>A22SGFLF</t>
  </si>
  <si>
    <t>A23SGFLF</t>
  </si>
  <si>
    <t>A24SGFLF</t>
  </si>
  <si>
    <t>A25SGFLF</t>
  </si>
  <si>
    <t>A26SGFLF</t>
  </si>
  <si>
    <t>G:\Shared drives\Bokitta Private\Suppliers\BokittaIndia\orders\po77\shipments\250613-bi77-2-66\250613-bi77-2-my-25\fordocs\250613-bi77-2-my-25-QURRATAAIN-25-PLCI.pdf</t>
  </si>
  <si>
    <t>G:\Shared drives\Bokitta Private\Suppliers\BokittaIndia\orders\po77\shipments\250613-bi77-2-66\250613-bi77-2-br-10\fordocs\250613-bi77-2-br-10-WOMENCONNECTION-10-PLCI.pdf</t>
  </si>
  <si>
    <t>G:\Shared drives\Bokitta Private\Suppliers\BokittaIndia\orders\po77\shipments\250613-bi77-2-66\250613-bi77-2-sg-3\fordocs\250613-bi77-2-sg-3-BOKITTASG-3-PLCI.pdf</t>
  </si>
  <si>
    <t>G:\Shared drives\Bokitta Private\Suppliers\BokittaIndia\orders\po77\shipments\250613-bi77-2-66\250613-bi77-2-in-24\fordocs\250613-bi77-2-in-24-BOKITTATRADING-24-PLCI.pdf</t>
  </si>
  <si>
    <t>G:\Shared drives\Bokitta Private\Suppliers\BokittaIndia\orders\po77\shipments\250613-bi77-2-66\250613-bi77-2-uk-4\fordocs\250613-bi77-2-uk-4-BOKITTAUK-4-PLCI.pdf</t>
  </si>
  <si>
    <t>Aafiyah Clothing Store</t>
  </si>
  <si>
    <t>44 Macapagal Street</t>
  </si>
  <si>
    <t>Rosary Heights</t>
  </si>
  <si>
    <t>Cotabato City</t>
  </si>
  <si>
    <t>Hanna Shylla</t>
  </si>
  <si>
    <t>+639955177348</t>
  </si>
  <si>
    <t>hannashylla718@gmail.com</t>
  </si>
  <si>
    <t>Error From --- CreateContentsPO --- Contacts sheet column is empty, check styles ---  Error Number &gt;&gt;&gt;  60006 ssi has no column in Contacts sheet failed...</t>
  </si>
  <si>
    <t>VOMFFUC5</t>
  </si>
  <si>
    <t>CHSFFUC5</t>
  </si>
  <si>
    <t>CHMFFUC5</t>
  </si>
  <si>
    <t>FSBFFUC5</t>
  </si>
  <si>
    <t>FSXFFUC5</t>
  </si>
  <si>
    <t>VCNFFUC5</t>
  </si>
  <si>
    <t>PLHFFUC5</t>
  </si>
  <si>
    <t>CSHFFUC5</t>
  </si>
  <si>
    <t>SRMFFUC5</t>
  </si>
  <si>
    <t>SSMFFUC5</t>
  </si>
  <si>
    <t>FM1FFUC5</t>
  </si>
  <si>
    <t>BH1FFUC5</t>
  </si>
  <si>
    <t>SRIFFUC5</t>
  </si>
  <si>
    <t>SSIFFUC5</t>
  </si>
  <si>
    <t>VMPFFUC5</t>
  </si>
  <si>
    <t>SLHFFUC5</t>
  </si>
  <si>
    <t>TISFFUC5</t>
  </si>
  <si>
    <t>FSLFFUC5</t>
  </si>
  <si>
    <t>G:\Shared drives\Bokitta Private\Suppliers\BokittaIndia\orders\po83\shipments\250706-bi83-1-301\250706-bi83-1-my-250\fordocs\250706-bi83-1-my-250-QURRATAAIN-250-PLCI.pdf</t>
  </si>
  <si>
    <t>G:\Shared drives\Bokitta Private\Suppliers\BokittaIndia\orders\po83\shipments\250706-bi83-1-301\250706-bi83-1-br-14\fordocs\250706-bi83-1-br-14-WOMENCONNECTION-14-PLCI.pdf</t>
  </si>
  <si>
    <t>G:\Shared drives\Bokitta Private\Suppliers\BokittaIndia\orders\po83\shipments\250706-bi83-1-301\250706-bi83-1-sg-5\fordocs\250706-bi83-1-sg-5-BOKITTASG-5-PLCI.pdf</t>
  </si>
  <si>
    <t>G:\Shared drives\Bokitta Private\Suppliers\BokittaIndia\orders\po83\shipments\250706-bi83-1-301\250706-bi83-1-in-28\fordocs\250706-bi83-1-in-28-BOKITTATRADING-28-PLCI.pdf</t>
  </si>
  <si>
    <t>G:\Shared drives\Bokitta Private\Suppliers\BokittaIndia\orders\po83\shipments\250706-bi83-1-301\250706-bi83-1-uk-4\fordocs\250706-bi83-1-uk-4-BOKITTAUK-4-PLCI.pdf</t>
  </si>
  <si>
    <t>VOSSFFUC</t>
  </si>
  <si>
    <t>G:\Shared drives\Bokitta Private\Suppliers\BokittaIndia\orders\po83\shipments\250707-bi83-1-301\250707-bi83-1-br-14\fordocs\250707-bi83-1-br-14-WOMENCONNECTION-14-PLCI.pdf</t>
  </si>
  <si>
    <t>G:\Shared drives\Bokitta Private\Suppliers\BokittaIndia\orders\po83\shipments\250707-bi83-1-301\250707-bi83-1-in-28\fordocs\250707-bi83-1-in-28-BOKITTATRADING-28-PLCI.pdf</t>
  </si>
  <si>
    <t>G:\Shared drives\Bokitta Private\Suppliers\BokittaIndia\orders\po83\shipments\250707-bi83-1-301\250707-bi83-1-my-250\fordocs\250707-bi83-1-my-250-QURRATAAIN-250-PLCI.pdf</t>
  </si>
  <si>
    <t>G:\Shared drives\Bokitta Private\Suppliers\BokittaIndia\orders\po83\shipments\250707-bi83-1-301\250707-bi83-1-sg-5\fordocs\250707-bi83-1-sg-5-BOKITTASG-5-PLCI.pdf</t>
  </si>
  <si>
    <t>G:\Shared drives\Bokitta Private\Suppliers\BokittaIndia\orders\po83\shipments\250707-bi83-1-301\250707-bi83-1-uk-4\fordocs\250707-bi83-1-uk-4-BOKITTAUK-4-PLCI.pdf</t>
  </si>
  <si>
    <t>FSLSSFF</t>
  </si>
  <si>
    <t>Free Style Loose Plain Crinkled Chiffon</t>
  </si>
  <si>
    <t>Error From --- CreateContentsPO --- Contacts sheet has zero values, check styles ---  Error Number &gt;&gt;&gt;  60001 m10b has no value in Contacts sheet failed...</t>
  </si>
  <si>
    <t>Error From --- CreateContentsPO --- Contacts sheet has zero values, check styles ---  Error Number &gt;&gt;&gt;  60001 fsl has no value in Contacts sheet failed...</t>
  </si>
  <si>
    <t>G:\Shared drives\Bokitta Private\Suppliers\BokittaIndia\orders\po87\shipments\250802-bi87-1-61\250802-bi87-1-br-2\DPL\250802-bi87-1-br-2-DPL.pdf</t>
  </si>
  <si>
    <t>G:\Shared drives\Bokitta Private\Suppliers\BokittaIndia\orders\po87\shipments\250802-bi87-1-61\250802-bi87-1-br-2\DPL\250802-bi87-1-br-2-DPL.xlsm</t>
  </si>
  <si>
    <t>G:\Shared drives\Bokitta Private\Suppliers\BokittaIndia\orders\po87\shipments\250802-bi87-1-61\250802-bi87-1-br-2\supdocs\250802-bi87-1-br-2-DLabels.xlsx</t>
  </si>
  <si>
    <t>G:\Shared drives\Bokitta Private\Suppliers\BokittaIndia\orders\po87\shipments\250802-bi87-1-61\250802-bi87-1-br-2\plsc\250802-bi87-1-br-2-plsc.pdf</t>
  </si>
  <si>
    <t>G:\Shared drives\Bokitta Private\Suppliers\BokittaIndia\orders\po87\shipments\250802-bi87-1-61\250802-bi87-1-br-2\plsc\250802-bi87-1-br-2-plsc.xlsm</t>
  </si>
  <si>
    <t>G:\Shared drives\Bokitta Private\Suppliers\BokittaIndia\orders\po87\shipments\250802-bi87-1-61\250802-bi87-1-in-6\DPL\250802-bi87-1-in-6-DPL.pdf</t>
  </si>
  <si>
    <t>G:\Shared drives\Bokitta Private\Suppliers\BokittaIndia\orders\po87\shipments\250802-bi87-1-61\250802-bi87-1-in-6\DPL\250802-bi87-1-in-6-DPL.xlsm</t>
  </si>
  <si>
    <t>G:\Shared drives\Bokitta Private\Suppliers\BokittaIndia\orders\po87\shipments\250802-bi87-1-61\250802-bi87-1-in-6\supdocs\250802-bi87-1-in-6-DLabels.xlsx</t>
  </si>
  <si>
    <t>G:\Shared drives\Bokitta Private\Suppliers\BokittaIndia\orders\po87\shipments\250802-bi87-1-61\250802-bi87-1-in-6\plsc\250802-bi87-1-in-6-plsc.pdf</t>
  </si>
  <si>
    <t>G:\Shared drives\Bokitta Private\Suppliers\BokittaIndia\orders\po87\shipments\250802-bi87-1-61\250802-bi87-1-in-6\plsc\250802-bi87-1-in-6-plsc.xlsm</t>
  </si>
  <si>
    <t>G:\Shared drives\Bokitta Private\Suppliers\BokittaIndia\orders\po87\shipments\250802-bi87-1-61\250802-bi87-1-my-53\DPL\250802-bi87-1-my-53-DPL.pdf</t>
  </si>
  <si>
    <t>G:\Shared drives\Bokitta Private\Suppliers\BokittaIndia\orders\po87\shipments\250802-bi87-1-61\250802-bi87-1-my-53\DPL\250802-bi87-1-my-53-DPL.xlsm</t>
  </si>
  <si>
    <t>G:\Shared drives\Bokitta Private\Suppliers\BokittaIndia\orders\po87\shipments\250802-bi87-1-61\250802-bi87-1-my-53\supdocs\250802-bi87-1-my-53-DLabels.xlsx</t>
  </si>
  <si>
    <t>G:\Shared drives\Bokitta Private\Suppliers\BokittaIndia\orders\po87\shipments\250802-bi87-1-61\250802-bi87-1-my-53\plsc\250802-bi87-1-my-53-plsc.pdf</t>
  </si>
  <si>
    <t>G:\Shared drives\Bokitta Private\Suppliers\BokittaIndia\orders\po87\shipments\250802-bi87-1-61\250802-bi87-1-my-53\plsc\250802-bi87-1-my-53-plsc.xlsm</t>
  </si>
  <si>
    <t>Error From --- CreateContentsPO --- Contacts sheet column is empty, check styles ---  Error Number &gt;&gt;&gt;  60006 m6 has no column in Contacts sheet failed...</t>
  </si>
  <si>
    <t>G:\Shared drives\Bokitta Private\Suppliers\BokittaIndia\orders\po78\shipments\250804-bi78-1-284\250804-bi78-1-my-235\DPL\250804-bi78-1-my-235-DPL.pdf</t>
  </si>
  <si>
    <t>G:\Shared drives\Bokitta Private\Suppliers\BokittaIndia\orders\po78\shipments\250804-bi78-1-284\250804-bi78-1-my-235\DPL\250804-bi78-1-my-235-DPL.xlsm</t>
  </si>
  <si>
    <t>G:\Shared drives\Bokitta Private\Suppliers\BokittaIndia\orders\po78\shipments\250804-bi78-1-284\250804-bi78-1-my-235\supdocs\250804-bi78-1-my-235-DLabels.xlsx</t>
  </si>
  <si>
    <t>G:\Shared drives\Bokitta Private\Suppliers\BokittaIndia\orders\po78\shipments\250804-bi78-1-284\250804-bi78-1-my-235\plsc\250804-bi78-1-my-235-plsc.pdf</t>
  </si>
  <si>
    <t>G:\Shared drives\Bokitta Private\Suppliers\BokittaIndia\orders\po78\shipments\250804-bi78-1-284\250804-bi78-1-my-235\plsc\250804-bi78-1-my-235-plsc.xlsm</t>
  </si>
  <si>
    <t>G:\Shared drives\Bokitta Private\Suppliers\BokittaIndia\orders\po78\shipments\250804-bi78-1-284\250804-bi78-1-br-12\DPL\250804-bi78-1-br-12-DPL.pdf</t>
  </si>
  <si>
    <t>G:\Shared drives\Bokitta Private\Suppliers\BokittaIndia\orders\po78\shipments\250804-bi78-1-284\250804-bi78-1-br-12\DPL\250804-bi78-1-br-12-DPL.xlsm</t>
  </si>
  <si>
    <t>G:\Shared drives\Bokitta Private\Suppliers\BokittaIndia\orders\po78\shipments\250804-bi78-1-284\250804-bi78-1-br-12\supdocs\250804-bi78-1-br-12-DLabels.xlsx</t>
  </si>
  <si>
    <t>G:\Shared drives\Bokitta Private\Suppliers\BokittaIndia\orders\po78\shipments\250804-bi78-1-284\250804-bi78-1-br-12\plsc\250804-bi78-1-br-12-plsc.pdf</t>
  </si>
  <si>
    <t>G:\Shared drives\Bokitta Private\Suppliers\BokittaIndia\orders\po78\shipments\250804-bi78-1-284\250804-bi78-1-br-12\plsc\250804-bi78-1-br-12-plsc.xlsm</t>
  </si>
  <si>
    <t>G:\Shared drives\Bokitta Private\Suppliers\BokittaIndia\orders\po78\shipments\250804-bi78-1-284\250804-bi78-1-sg-5\DPL\250804-bi78-1-sg-5-DPL.pdf</t>
  </si>
  <si>
    <t>G:\Shared drives\Bokitta Private\Suppliers\BokittaIndia\orders\po78\shipments\250804-bi78-1-284\250804-bi78-1-sg-5\DPL\250804-bi78-1-sg-5-DPL.xlsm</t>
  </si>
  <si>
    <t>G:\Shared drives\Bokitta Private\Suppliers\BokittaIndia\orders\po78\shipments\250804-bi78-1-284\250804-bi78-1-sg-5\supdocs\250804-bi78-1-sg-5-DLabels.xlsx</t>
  </si>
  <si>
    <t>G:\Shared drives\Bokitta Private\Suppliers\BokittaIndia\orders\po78\shipments\250804-bi78-1-284\250804-bi78-1-sg-5\plsc\250804-bi78-1-sg-5-plsc.pdf</t>
  </si>
  <si>
    <t>G:\Shared drives\Bokitta Private\Suppliers\BokittaIndia\orders\po78\shipments\250804-bi78-1-284\250804-bi78-1-sg-5\plsc\250804-bi78-1-sg-5-plsc.xlsm</t>
  </si>
  <si>
    <t>G:\Shared drives\Bokitta Private\Suppliers\BokittaIndia\orders\po78\shipments\250804-bi78-1-284\250804-bi78-1-in-26\DPL\250804-bi78-1-in-26-DPL.pdf</t>
  </si>
  <si>
    <t>G:\Shared drives\Bokitta Private\Suppliers\BokittaIndia\orders\po78\shipments\250804-bi78-1-284\250804-bi78-1-in-26\DPL\250804-bi78-1-in-26-DPL.xlsm</t>
  </si>
  <si>
    <t>G:\Shared drives\Bokitta Private\Suppliers\BokittaIndia\orders\po78\shipments\250804-bi78-1-284\250804-bi78-1-in-26\supdocs\250804-bi78-1-in-26-DLabels.xlsx</t>
  </si>
  <si>
    <t>G:\Shared drives\Bokitta Private\Suppliers\BokittaIndia\orders\po78\shipments\250804-bi78-1-284\250804-bi78-1-in-26\plsc\250804-bi78-1-in-26-plsc.pdf</t>
  </si>
  <si>
    <t>G:\Shared drives\Bokitta Private\Suppliers\BokittaIndia\orders\po78\shipments\250804-bi78-1-284\250804-bi78-1-in-26\plsc\250804-bi78-1-in-26-plsc.xlsm</t>
  </si>
  <si>
    <t>G:\Shared drives\Bokitta Private\Suppliers\BokittaIndia\orders\po78\shipments\250804-bi78-1-284\250804-bi78-1-uk-6\DPL\250804-bi78-1-uk-6-DPL.pdf</t>
  </si>
  <si>
    <t>G:\Shared drives\Bokitta Private\Suppliers\BokittaIndia\orders\po78\shipments\250804-bi78-1-284\250804-bi78-1-uk-6\DPL\250804-bi78-1-uk-6-DPL.xlsm</t>
  </si>
  <si>
    <t>G:\Shared drives\Bokitta Private\Suppliers\BokittaIndia\orders\po78\shipments\250804-bi78-1-284\250804-bi78-1-uk-6\supdocs\250804-bi78-1-uk-6-DLabels.xlsx</t>
  </si>
  <si>
    <t>G:\Shared drives\Bokitta Private\Suppliers\BokittaIndia\orders\po78\shipments\250804-bi78-1-284\250804-bi78-1-uk-6\plsc\250804-bi78-1-uk-6-plsc.pdf</t>
  </si>
  <si>
    <t>G:\Shared drives\Bokitta Private\Suppliers\BokittaIndia\orders\po78\shipments\250804-bi78-1-284\250804-bi78-1-uk-6\plsc\250804-bi78-1-uk-6-plsc.xlsm</t>
  </si>
  <si>
    <t>G:\Shared drives\Bokitta Private\Suppliers\BokittaIndia\orders\po78\shipments\250804-bi78-1-284\250804-bi78-1-my-235\fordocs\250804-bi78-1-my-235-QURRATAAIN-235-PLCI.pdf</t>
  </si>
  <si>
    <t>G:\Shared drives\Bokitta Private\Suppliers\BokittaIndia\orders\po78\shipments\250804-bi78-1-284\250804-bi78-1-br-12\fordocs\250804-bi78-1-br-12-WOMENCONNECTION-12-PLCI.pdf</t>
  </si>
  <si>
    <t>G:\Shared drives\Bokitta Private\Suppliers\BokittaIndia\orders\po78\shipments\250804-bi78-1-284\250804-bi78-1-in-26\fordocs\250804-bi78-1-in-26-BOKITTATRADING-26-PLCI.pdf</t>
  </si>
  <si>
    <t>G:\Shared drives\Bokitta Private\Suppliers\BokittaIndia\orders\po78\shipments\250804-bi78-1-284\250804-bi78-1-uk-6\fordocs\250804-bi78-1-uk-6-BOKITTAUK-6-PLCI.pdf</t>
  </si>
  <si>
    <t>G:\Shared drives\Bokitta Private\Suppliers\BokittaIndia\orders\po87\shipments\250802-bi87-1-61\250802-bi87-1-my-53\fordocs\250802-bi87-1-my-53-QURRATAAIN-53-PLCI.pdf</t>
  </si>
  <si>
    <t>G:\Shared drives\Bokitta Private\Suppliers\BokittaIndia\orders\po87\shipments\250802-bi87-1-61\250802-bi87-1-br-2\fordocs\250802-bi87-1-br-2-WOMENCONNECTION-2-PLCI.pdf</t>
  </si>
  <si>
    <t>G:\Shared drives\Bokitta Private\Suppliers\BokittaIndia\orders\po87\shipments\250802-bi87-1-61\250802-bi87-1-in-6\fordocs\250802-bi87-1-in-6-BOKITTATRADING-6-PLCI.pdf</t>
  </si>
  <si>
    <t>FSJSFUMJ</t>
  </si>
  <si>
    <t>SRMSFUMJ</t>
  </si>
  <si>
    <t>U15MSFMJ</t>
  </si>
  <si>
    <t>U15MSFUMJ</t>
  </si>
  <si>
    <t>Easy Hijab Printed Micro Moda Jerseyl Plus</t>
  </si>
  <si>
    <t>Classic Shawl Rectangle 185x70 Printed Micro Moda Jerseyl Plus</t>
  </si>
  <si>
    <t>Amira Hijab Maxi Printed Micro Moda Jerseyl Plus</t>
  </si>
  <si>
    <t>L11SGNS1</t>
  </si>
  <si>
    <t>L12SGNS1</t>
  </si>
  <si>
    <t>L13SGNS1</t>
  </si>
  <si>
    <t>L14SGNS1</t>
  </si>
  <si>
    <t>L15SGNS1</t>
  </si>
  <si>
    <t>L16SGNS1</t>
  </si>
  <si>
    <t>L21SGNS1</t>
  </si>
  <si>
    <t>L22SGNS1</t>
  </si>
  <si>
    <t>L23SGNS1</t>
  </si>
  <si>
    <t>L24SGNS1</t>
  </si>
  <si>
    <t>L25SGNS1</t>
  </si>
  <si>
    <t>L26SGNS1</t>
  </si>
  <si>
    <t>L11SGNS2</t>
  </si>
  <si>
    <t>L12SGNS2</t>
  </si>
  <si>
    <t>L13SGNS2</t>
  </si>
  <si>
    <t>L14SGNS2</t>
  </si>
  <si>
    <t>L15SGNS2</t>
  </si>
  <si>
    <t>L16SGNS2</t>
  </si>
  <si>
    <t>L21SGNS2</t>
  </si>
  <si>
    <t>L22SGNS2</t>
  </si>
  <si>
    <t>L23SGNS2</t>
  </si>
  <si>
    <t>L24SGNS2</t>
  </si>
  <si>
    <t>L25SGNS2</t>
  </si>
  <si>
    <t>L26SGNS2</t>
  </si>
  <si>
    <t>G:\Shared drives\Bokitta Private\Suppliers\BokittaIndia\orders\po81\shipments\250825-bi81-1-412\250825-bi81-1-my-412\DPL\250825-bi81-1-my-412-DPL.pdf</t>
  </si>
  <si>
    <t>G:\Shared drives\Bokitta Private\Suppliers\BokittaIndia\orders\po81\shipments\250825-bi81-1-412\250825-bi81-1-my-412\DPL\250825-bi81-1-my-412-DPL.xlsm</t>
  </si>
  <si>
    <t>G:\Shared drives\Bokitta Private\Suppliers\BokittaIndia\orders\po81\shipments\250825-bi81-1-412\250825-bi81-1-my-412\supdocs\250825-bi81-1-my-412-DLabels.xlsx</t>
  </si>
  <si>
    <t>G:\Shared drives\Bokitta Private\Suppliers\BokittaIndia\orders\po81\shipments\250825-bi81-1-412\250825-bi81-1-my-412\plsc\250825-bi81-1-my-412-plsc.pdf</t>
  </si>
  <si>
    <t>G:\Shared drives\Bokitta Private\Suppliers\BokittaIndia\orders\po81\shipments\250825-bi81-1-412\250825-bi81-1-my-412\plsc\250825-bi81-1-my-412-plsc.xlsm</t>
  </si>
  <si>
    <t>VMPSGYC5</t>
  </si>
  <si>
    <t>Voila!Maxi Plus Plain Crinkled Chiffon With Crystals</t>
  </si>
  <si>
    <t>SCRBGNBC</t>
  </si>
  <si>
    <t>Scrunch Plain Crinkled BASICS</t>
  </si>
  <si>
    <t>SCRSGNC8</t>
  </si>
  <si>
    <t>Scrunchy Plain Crinkled Satin</t>
  </si>
  <si>
    <t>Short Sleeve Tshirt Small</t>
  </si>
  <si>
    <t>Short Sleeve Tshirt Medium</t>
  </si>
  <si>
    <t>Short Sleeve Tshirt Large</t>
  </si>
  <si>
    <t>U24SSSJC</t>
  </si>
  <si>
    <t>U24MSSJC</t>
  </si>
  <si>
    <t>U24LSSJC</t>
  </si>
  <si>
    <t>G:\Shared drives\Bokitta Private\Suppliers\BokittaIndia\orders\po79\shipments\250903-bi79-1-59\250903-bi79-1-my-59\DPL\250903-bi79-1-my-59-DPL.pdf</t>
  </si>
  <si>
    <t>G:\Shared drives\Bokitta Private\Suppliers\BokittaIndia\orders\po79\shipments\250903-bi79-1-59\250903-bi79-1-my-59\DPL\250903-bi79-1-my-59-DPL.xlsm</t>
  </si>
  <si>
    <t>G:\Shared drives\Bokitta Private\Suppliers\BokittaIndia\orders\po79\shipments\250903-bi79-1-59\250903-bi79-1-my-59\supdocs\250903-bi79-1-my-59-DLabels.xlsx</t>
  </si>
  <si>
    <t>G:\Shared drives\Bokitta Private\Suppliers\BokittaIndia\orders\po79\shipments\250903-bi79-1-59\250903-bi79-1-my-59\plsc\250903-bi79-1-my-59-plsc.pdf</t>
  </si>
  <si>
    <t>G:\Shared drives\Bokitta Private\Suppliers\BokittaIndia\orders\po79\shipments\250903-bi79-1-59\250903-bi79-1-my-59\plsc\250903-bi79-1-my-59-plsc.xlsm</t>
  </si>
  <si>
    <t>FSLSGNC</t>
  </si>
  <si>
    <t>G:\Shared drives\Bokitta Private\Suppliers\BokittaIndia\orders\PO86\shipments\250909-bi86-1-173\250909-bi86-1-br-7\DPL\250909-bi86-1-br-7-DPL.pdf</t>
  </si>
  <si>
    <t>G:\Shared drives\Bokitta Private\Suppliers\BokittaIndia\orders\PO86\shipments\250909-bi86-1-173\250909-bi86-1-br-7\DPL\250909-bi86-1-br-7-DPL.xlsm</t>
  </si>
  <si>
    <t>G:\Shared drives\Bokitta Private\Suppliers\BokittaIndia\orders\PO86\shipments\250909-bi86-1-173\250909-bi86-1-br-7\supdocs\250909-bi86-1-br-7-DLabels.xlsx</t>
  </si>
  <si>
    <t>G:\Shared drives\Bokitta Private\Suppliers\BokittaIndia\orders\PO86\shipments\250909-bi86-1-173\250909-bi86-1-br-7\plsc\250909-bi86-1-br-7-plsc.pdf</t>
  </si>
  <si>
    <t>G:\Shared drives\Bokitta Private\Suppliers\BokittaIndia\orders\PO86\shipments\250909-bi86-1-173\250909-bi86-1-br-7\plsc\250909-bi86-1-br-7-plsc.xlsm</t>
  </si>
  <si>
    <t>G:\Shared drives\Bokitta Private\Suppliers\BokittaIndia\orders\PO86\shipments\250909-bi86-1-173\250909-bi86-1-in-20\DPL\250909-bi86-1-in-20-DPL.pdf</t>
  </si>
  <si>
    <t>G:\Shared drives\Bokitta Private\Suppliers\BokittaIndia\orders\PO86\shipments\250909-bi86-1-173\250909-bi86-1-in-20\DPL\250909-bi86-1-in-20-DPL.xlsm</t>
  </si>
  <si>
    <t>G:\Shared drives\Bokitta Private\Suppliers\BokittaIndia\orders\PO86\shipments\250909-bi86-1-173\250909-bi86-1-in-20\supdocs\250909-bi86-1-in-20-DLabels.xlsx</t>
  </si>
  <si>
    <t>G:\Shared drives\Bokitta Private\Suppliers\BokittaIndia\orders\PO86\shipments\250909-bi86-1-173\250909-bi86-1-in-20\plsc\250909-bi86-1-in-20-plsc.pdf</t>
  </si>
  <si>
    <t>G:\Shared drives\Bokitta Private\Suppliers\BokittaIndia\orders\PO86\shipments\250909-bi86-1-173\250909-bi86-1-in-20\plsc\250909-bi86-1-in-20-plsc.xlsm</t>
  </si>
  <si>
    <t>G:\Shared drives\Bokitta Private\Suppliers\BokittaIndia\orders\PO86\shipments\250909-bi86-1-173\250909-bi86-1-my-142\DPL\250909-bi86-1-my-142-DPL.pdf</t>
  </si>
  <si>
    <t>G:\Shared drives\Bokitta Private\Suppliers\BokittaIndia\orders\PO86\shipments\250909-bi86-1-173\250909-bi86-1-my-142\DPL\250909-bi86-1-my-142-DPL.xlsm</t>
  </si>
  <si>
    <t>G:\Shared drives\Bokitta Private\Suppliers\BokittaIndia\orders\PO86\shipments\250909-bi86-1-173\250909-bi86-1-my-142\supdocs\250909-bi86-1-my-142-DLabels.xlsx</t>
  </si>
  <si>
    <t>G:\Shared drives\Bokitta Private\Suppliers\BokittaIndia\orders\PO86\shipments\250909-bi86-1-173\250909-bi86-1-my-142\plsc\250909-bi86-1-my-142-plsc.pdf</t>
  </si>
  <si>
    <t>G:\Shared drives\Bokitta Private\Suppliers\BokittaIndia\orders\PO86\shipments\250909-bi86-1-173\250909-bi86-1-my-142\plsc\250909-bi86-1-my-142-plsc.xlsm</t>
  </si>
  <si>
    <t>G:\Shared drives\Bokitta Private\Suppliers\BokittaIndia\orders\PO86\shipments\250909-bi86-1-173\250909-bi86-1-uk-4\DPL\250909-bi86-1-uk-4-DPL.pdf</t>
  </si>
  <si>
    <t>G:\Shared drives\Bokitta Private\Suppliers\BokittaIndia\orders\PO86\shipments\250909-bi86-1-173\250909-bi86-1-uk-4\DPL\250909-bi86-1-uk-4-DPL.xlsm</t>
  </si>
  <si>
    <t>G:\Shared drives\Bokitta Private\Suppliers\BokittaIndia\orders\PO86\shipments\250909-bi86-1-173\250909-bi86-1-uk-4\supdocs\250909-bi86-1-uk-4-DLabels.xlsx</t>
  </si>
  <si>
    <t>G:\Shared drives\Bokitta Private\Suppliers\BokittaIndia\orders\PO86\shipments\250909-bi86-1-173\250909-bi86-1-uk-4\plsc\250909-bi86-1-uk-4-plsc.pdf</t>
  </si>
  <si>
    <t>G:\Shared drives\Bokitta Private\Suppliers\BokittaIndia\orders\PO86\shipments\250909-bi86-1-173\250909-bi86-1-uk-4\plsc\250909-bi86-1-uk-4-plsc.xlsm</t>
  </si>
  <si>
    <t>G:\Shared drives\Bokitta Private\Suppliers\BokittaIndia\orders\PO86\shipments\250909-bi86-1-173\250909-bi86-1-br-7\fordocs\250909-bi86-1-br-7-WOMENCONNECTION-7-PLCI.pdf</t>
  </si>
  <si>
    <t>G:\Shared drives\Bokitta Private\Suppliers\BokittaIndia\orders\PO86\shipments\250909-bi86-1-173\250909-bi86-1-in-20\fordocs\250909-bi86-1-in-20-BOKITTATRADING-20-PLCI.pdf</t>
  </si>
  <si>
    <t>G:\Shared drives\Bokitta Private\Suppliers\BokittaIndia\orders\PO86\shipments\250909-bi86-1-173\250909-bi86-1-my-142\fordocs\250909-bi86-1-my-142-QURRATAAIN-142-PLCI.pdf</t>
  </si>
  <si>
    <t>G:\Shared drives\Bokitta Private\Suppliers\BokittaIndia\orders\PO86\shipments\250909-bi86-1-173\250909-bi86-1-uk-4\fordocs\250909-bi86-1-uk-4-BOKITTAUK-4-PLCI.pdf</t>
  </si>
  <si>
    <t>G:\Shared drives\Bokitta Private\Suppliers\BokittaIndia\orders\po78\shipments\250804-bi78-1-284\250804-bi78-1-sg-5\fordocs\250804-bi78-1-sg-5-BOKITTASG-5-PLCI.pdf</t>
  </si>
  <si>
    <t>Hanna Ismael PH</t>
  </si>
  <si>
    <t>G:\Shared drives\Bokitta Private\Suppliers\BokittaIndia\orders\po85\shipments\250929-bi85-2-267\250929-bi85-2-my-226\PLSC\250929-bi85-2-my-226-PLSC.pdf</t>
  </si>
  <si>
    <t>G:\Shared drives\Bokitta Private\Suppliers\BokittaIndia\orders\po85\shipments\250929-bi85-2-267\250929-bi85-2-my-226\PLSC\250929-bi85-2-my-226-PLSC.xlsm</t>
  </si>
  <si>
    <t>G:\Shared drives\Bokitta Private\Suppliers\BokittaIndia\orders\po85\shipments\250929-bi85-2-267\250929-bi85-2-br-9\PLSC\250929-bi85-2-br-9-PLSC.pdf</t>
  </si>
  <si>
    <t>G:\Shared drives\Bokitta Private\Suppliers\BokittaIndia\orders\po85\shipments\250929-bi85-2-267\250929-bi85-2-br-9\PLSC\250929-bi85-2-br-9-PLSC.xlsm</t>
  </si>
  <si>
    <t>G:\Shared drives\Bokitta Private\Suppliers\BokittaIndia\orders\po85\shipments\250929-bi85-2-267\250929-bi85-2-in-26\PLSC\250929-bi85-2-in-26-PLSC.pdf</t>
  </si>
  <si>
    <t>G:\Shared drives\Bokitta Private\Suppliers\BokittaIndia\orders\po85\shipments\250929-bi85-2-267\250929-bi85-2-in-26\PLSC\250929-bi85-2-in-26-PLSC.xlsm</t>
  </si>
  <si>
    <t>G:\Shared drives\Bokitta Private\Suppliers\BokittaIndia\orders\po85\shipments\250929-bi85-2-267\250929-bi85-2-uk-6\PLSC\250929-bi85-2-uk-6-PLSC.pdf</t>
  </si>
  <si>
    <t>G:\Shared drives\Bokitta Private\Suppliers\BokittaIndia\orders\po85\shipments\250929-bi85-2-267\250929-bi85-2-uk-6\PLSC\250929-bi85-2-uk-6-PLSC.xlsm</t>
  </si>
  <si>
    <t>G:\Shared drives\Bokitta Private\Suppliers\BokittaIndia\orders\po85\shipments\250930-bi85-2-267\250930-bi85-2-br-9\DPL\250930-bi85-2-br-9-DPL.pdf</t>
  </si>
  <si>
    <t>G:\Shared drives\Bokitta Private\Suppliers\BokittaIndia\orders\po85\shipments\250930-bi85-2-267\250930-bi85-2-br-9\DPL\250930-bi85-2-br-9-DPL.xlsm</t>
  </si>
  <si>
    <t>G:\Shared drives\Bokitta Private\Suppliers\BokittaIndia\orders\po85\shipments\250930-bi85-2-267\250930-bi85-2-br-9\supdocs\250930-bi85-2-br-9-DLabels.xlsx</t>
  </si>
  <si>
    <t>G:\Shared drives\Bokitta Private\Suppliers\BokittaIndia\orders\po85\shipments\250930-bi85-2-267\250930-bi85-2-br-9\plsc\250930-bi85-2-br-9-plsc.pdf</t>
  </si>
  <si>
    <t>G:\Shared drives\Bokitta Private\Suppliers\BokittaIndia\orders\po85\shipments\250930-bi85-2-267\250930-bi85-2-br-9\plsc\250930-bi85-2-br-9-plsc.xlsm</t>
  </si>
  <si>
    <t>G:\Shared drives\Bokitta Private\Suppliers\BokittaIndia\orders\po85\shipments\250930-bi85-2-267\250930-bi85-2-in-26\DPL\250930-bi85-2-in-26-DPL.pdf</t>
  </si>
  <si>
    <t>G:\Shared drives\Bokitta Private\Suppliers\BokittaIndia\orders\po85\shipments\250930-bi85-2-267\250930-bi85-2-in-26\DPL\250930-bi85-2-in-26-DPL.xlsm</t>
  </si>
  <si>
    <t>G:\Shared drives\Bokitta Private\Suppliers\BokittaIndia\orders\po85\shipments\250930-bi85-2-267\250930-bi85-2-in-26\supdocs\250930-bi85-2-in-26-DLabels.xlsx</t>
  </si>
  <si>
    <t>G:\Shared drives\Bokitta Private\Suppliers\BokittaIndia\orders\po85\shipments\250930-bi85-2-267\250930-bi85-2-in-26\plsc\250930-bi85-2-in-26-plsc.pdf</t>
  </si>
  <si>
    <t>G:\Shared drives\Bokitta Private\Suppliers\BokittaIndia\orders\po85\shipments\250930-bi85-2-267\250930-bi85-2-in-26\plsc\250930-bi85-2-in-26-plsc.xlsm</t>
  </si>
  <si>
    <t>G:\Shared drives\Bokitta Private\Suppliers\BokittaIndia\orders\po85\shipments\250930-bi85-2-267\250930-bi85-2-my-226\DPL\250930-bi85-2-my-226-DPL.pdf</t>
  </si>
  <si>
    <t>G:\Shared drives\Bokitta Private\Suppliers\BokittaIndia\orders\po85\shipments\250930-bi85-2-267\250930-bi85-2-my-226\DPL\250930-bi85-2-my-226-DPL.xlsm</t>
  </si>
  <si>
    <t>G:\Shared drives\Bokitta Private\Suppliers\BokittaIndia\orders\po85\shipments\250930-bi85-2-267\250930-bi85-2-my-226\supdocs\250930-bi85-2-my-226-DLabels.xlsx</t>
  </si>
  <si>
    <t>G:\Shared drives\Bokitta Private\Suppliers\BokittaIndia\orders\po85\shipments\250930-bi85-2-267\250930-bi85-2-my-226\plsc\250930-bi85-2-my-226-plsc.pdf</t>
  </si>
  <si>
    <t>G:\Shared drives\Bokitta Private\Suppliers\BokittaIndia\orders\po85\shipments\250930-bi85-2-267\250930-bi85-2-my-226\plsc\250930-bi85-2-my-226-plsc.xlsm</t>
  </si>
  <si>
    <t>G:\Shared drives\Bokitta Private\Suppliers\BokittaIndia\orders\po85\shipments\250930-bi85-2-267\250930-bi85-2-uk-6\DPL\250930-bi85-2-uk-6-DPL.pdf</t>
  </si>
  <si>
    <t>G:\Shared drives\Bokitta Private\Suppliers\BokittaIndia\orders\po85\shipments\250930-bi85-2-267\250930-bi85-2-uk-6\DPL\250930-bi85-2-uk-6-DPL.xlsm</t>
  </si>
  <si>
    <t>G:\Shared drives\Bokitta Private\Suppliers\BokittaIndia\orders\po85\shipments\250930-bi85-2-267\250930-bi85-2-uk-6\supdocs\250930-bi85-2-uk-6-DLabels.xlsx</t>
  </si>
  <si>
    <t>G:\Shared drives\Bokitta Private\Suppliers\BokittaIndia\orders\po85\shipments\250930-bi85-2-267\250930-bi85-2-uk-6\plsc\250930-bi85-2-uk-6-plsc.pdf</t>
  </si>
  <si>
    <t>G:\Shared drives\Bokitta Private\Suppliers\BokittaIndia\orders\po85\shipments\250930-bi85-2-267\250930-bi85-2-uk-6\plsc\250930-bi85-2-uk-6-plsc.xlsm</t>
  </si>
  <si>
    <t>BokittaPH</t>
  </si>
  <si>
    <t>BPH</t>
  </si>
  <si>
    <t>Resellers\PH</t>
  </si>
  <si>
    <t>PH</t>
  </si>
  <si>
    <t>G:\Shared drives\Bokitta Private\Suppliers\BokittaIndia\orders\PO88\shipments\250930-bi88-2-60\250930-bi88-2-br-4\DPL\250930-bi88-2-br-4-DPL.pdf</t>
  </si>
  <si>
    <t>G:\Shared drives\Bokitta Private\Suppliers\BokittaIndia\orders\PO88\shipments\250930-bi88-2-60\250930-bi88-2-br-4\DPL\250930-bi88-2-br-4-DPL.xlsm</t>
  </si>
  <si>
    <t>G:\Shared drives\Bokitta Private\Suppliers\BokittaIndia\orders\PO88\shipments\250930-bi88-2-60\250930-bi88-2-br-4\supdocs\250930-bi88-2-br-4-DLabels.xlsx</t>
  </si>
  <si>
    <t>G:\Shared drives\Bokitta Private\Suppliers\BokittaIndia\orders\PO88\shipments\250930-bi88-2-60\250930-bi88-2-br-4\plsc\250930-bi88-2-br-4-plsc.pdf</t>
  </si>
  <si>
    <t>G:\Shared drives\Bokitta Private\Suppliers\BokittaIndia\orders\PO88\shipments\250930-bi88-2-60\250930-bi88-2-br-4\plsc\250930-bi88-2-br-4-plsc.xlsm</t>
  </si>
  <si>
    <t>G:\Shared drives\Bokitta Private\Suppliers\BokittaIndia\orders\PO88\shipments\250930-bi88-2-60\250930-bi88-2-in-14\DPL\250930-bi88-2-in-14-DPL.pdf</t>
  </si>
  <si>
    <t>G:\Shared drives\Bokitta Private\Suppliers\BokittaIndia\orders\PO88\shipments\250930-bi88-2-60\250930-bi88-2-in-14\DPL\250930-bi88-2-in-14-DPL.xlsm</t>
  </si>
  <si>
    <t>G:\Shared drives\Bokitta Private\Suppliers\BokittaIndia\orders\PO88\shipments\250930-bi88-2-60\250930-bi88-2-in-14\supdocs\250930-bi88-2-in-14-DLabels.xlsx</t>
  </si>
  <si>
    <t>G:\Shared drives\Bokitta Private\Suppliers\BokittaIndia\orders\PO88\shipments\250930-bi88-2-60\250930-bi88-2-in-14\plsc\250930-bi88-2-in-14-plsc.pdf</t>
  </si>
  <si>
    <t>G:\Shared drives\Bokitta Private\Suppliers\BokittaIndia\orders\PO88\shipments\250930-bi88-2-60\250930-bi88-2-in-14\plsc\250930-bi88-2-in-14-plsc.xlsm</t>
  </si>
  <si>
    <t>G:\Shared drives\Bokitta Private\Suppliers\BokittaIndia\orders\PO88\shipments\250930-bi88-2-60\250930-bi88-2-my-36\DPL\250930-bi88-2-my-36-DPL.pdf</t>
  </si>
  <si>
    <t>G:\Shared drives\Bokitta Private\Suppliers\BokittaIndia\orders\PO88\shipments\250930-bi88-2-60\250930-bi88-2-my-36\DPL\250930-bi88-2-my-36-DPL.xlsm</t>
  </si>
  <si>
    <t>G:\Shared drives\Bokitta Private\Suppliers\BokittaIndia\orders\PO88\shipments\250930-bi88-2-60\250930-bi88-2-my-36\supdocs\250930-bi88-2-my-36-DLabels.xlsx</t>
  </si>
  <si>
    <t>G:\Shared drives\Bokitta Private\Suppliers\BokittaIndia\orders\PO88\shipments\250930-bi88-2-60\250930-bi88-2-my-36\plsc\250930-bi88-2-my-36-plsc.pdf</t>
  </si>
  <si>
    <t>G:\Shared drives\Bokitta Private\Suppliers\BokittaIndia\orders\PO88\shipments\250930-bi88-2-60\250930-bi88-2-my-36\plsc\250930-bi88-2-my-36-plsc.xlsm</t>
  </si>
  <si>
    <t>G:\Shared drives\Bokitta Private\Suppliers\BokittaIndia\orders\PO88\shipments\250930-bi88-2-60\250930-bi88-2-uk-6\DPL\250930-bi88-2-uk-6-DPL.pdf</t>
  </si>
  <si>
    <t>G:\Shared drives\Bokitta Private\Suppliers\BokittaIndia\orders\PO88\shipments\250930-bi88-2-60\250930-bi88-2-uk-6\DPL\250930-bi88-2-uk-6-DPL.xlsm</t>
  </si>
  <si>
    <t>G:\Shared drives\Bokitta Private\Suppliers\BokittaIndia\orders\PO88\shipments\250930-bi88-2-60\250930-bi88-2-uk-6\supdocs\250930-bi88-2-uk-6-DLabels.xlsx</t>
  </si>
  <si>
    <t>G:\Shared drives\Bokitta Private\Suppliers\BokittaIndia\orders\PO88\shipments\250930-bi88-2-60\250930-bi88-2-uk-6\plsc\250930-bi88-2-uk-6-plsc.pdf</t>
  </si>
  <si>
    <t>G:\Shared drives\Bokitta Private\Suppliers\BokittaIndia\orders\PO88\shipments\250930-bi88-2-60\250930-bi88-2-uk-6\plsc\250930-bi88-2-uk-6-plsc.xlsm</t>
  </si>
  <si>
    <t>G:\Shared drives\Bokitta Private\Suppliers\BokittaIndia\orders\po78\shipments\250930-bi78-2-54\250930-bi78-2-br-1\fordocs\250930-bi78-2-br-1-WOMENCONNECTION-1-PLCI.pdf</t>
  </si>
  <si>
    <t>G:\Shared drives\Bokitta Private\Suppliers\BokittaIndia\orders\po78\shipments\250930-bi78-2-54\250930-bi78-2-in-10\fordocs\250930-bi78-2-in-10-BOKITTATRADING-10-PLCI.pdf</t>
  </si>
  <si>
    <t>G:\Shared drives\Bokitta Private\Suppliers\BokittaIndia\orders\po78\shipments\250930-bi78-2-54\250930-bi78-2-my-42\fordocs\250930-bi78-2-my-42-QURRATAAIN-42-PLCI.pdf</t>
  </si>
  <si>
    <t>G:\Shared drives\Bokitta Private\Suppliers\BokittaIndia\orders\po78\shipments\250930-bi78-2-54\250930-bi78-2-uk-1\fordocs\250930-bi78-2-uk-1-BOKITTAUK-1-PLCI.pdf</t>
  </si>
  <si>
    <t>G:\Shared drives\Bokitta Private\Suppliers\BokittaIndia\orders\po85\shipments\250930-bi85-2-267\250930-bi85-2-br-9\fordocs\250930-bi85-2-br-9-WOMENCONNECTION-9-PLCI.pdf</t>
  </si>
  <si>
    <t>G:\Shared drives\Bokitta Private\Suppliers\BokittaIndia\orders\po85\shipments\250930-bi85-2-267\250930-bi85-2-in-26\fordocs\250930-bi85-2-in-26-BOKITTATRADING-26-PLCI.pdf</t>
  </si>
  <si>
    <t>G:\Shared drives\Bokitta Private\Suppliers\BokittaIndia\orders\po85\shipments\250930-bi85-2-267\250930-bi85-2-my-226\fordocs\250930-bi85-2-my-226-QURRATAAIN-226-PLCI.pdf</t>
  </si>
  <si>
    <t>G:\Shared drives\Bokitta Private\Suppliers\BokittaIndia\orders\po85\shipments\250930-bi85-2-267\250930-bi85-2-uk-6\fordocs\250930-bi85-2-uk-6-BOKITTAUK-6-PLCI.pdf</t>
  </si>
  <si>
    <t>G:\Shared drives\Bokitta Private\Suppliers\BokittaIndia\orders\PO88\shipments\250930-bi88-2-60\250930-bi88-2-br-4\fordocs\250930-bi88-2-br-4-WOMENCONNECTION-4-PLCI.pdf</t>
  </si>
  <si>
    <t>G:\Shared drives\Bokitta Private\Suppliers\BokittaIndia\orders\PO88\shipments\250930-bi88-2-60\250930-bi88-2-in-14\fordocs\250930-bi88-2-in-14-BOKITTATRADING-14-PLCI.pdf</t>
  </si>
  <si>
    <t>G:\Shared drives\Bokitta Private\Suppliers\BokittaIndia\orders\PO88\shipments\250930-bi88-2-60\250930-bi88-2-my-36\fordocs\250930-bi88-2-my-36-QURRATAAIN-36-PLCI.pdf</t>
  </si>
  <si>
    <t>G:\Shared drives\Bokitta Private\Suppliers\BokittaIndia\orders\PO88\shipments\250930-bi88-2-60\250930-bi88-2-uk-6\fordocs\250930-bi88-2-uk-6-BOKITTAUK-6-PLCI.pdf</t>
  </si>
  <si>
    <t>in CreateClientInvoicePL</t>
  </si>
  <si>
    <t>G:\Shared drives\Bokitta Private\Suppliers\BokittaIndia\orders\po78\shipments\251003-bi78-2-49\251003-bi78-2-my-38\DPL\251003-bi78-2-my-38-DPL.pdf</t>
  </si>
  <si>
    <t>G:\Shared drives\Bokitta Private\Suppliers\BokittaIndia\orders\po78\shipments\251003-bi78-2-49\251003-bi78-2-my-38\DPL\251003-bi78-2-my-38-DPL.xlsm</t>
  </si>
  <si>
    <t>G:\Shared drives\Bokitta Private\Suppliers\BokittaIndia\orders\po78\shipments\251003-bi78-2-49\251003-bi78-2-my-38\supdocs\251003-bi78-2-my-38-DLabels.xlsx</t>
  </si>
  <si>
    <t>G:\Shared drives\Bokitta Private\Suppliers\BokittaIndia\orders\po78\shipments\251003-bi78-2-49\251003-bi78-2-my-38\plsc\251003-bi78-2-my-38-plsc.pdf</t>
  </si>
  <si>
    <t>G:\Shared drives\Bokitta Private\Suppliers\BokittaIndia\orders\po78\shipments\251003-bi78-2-49\251003-bi78-2-my-38\plsc\251003-bi78-2-my-38-plsc.xlsm</t>
  </si>
  <si>
    <t>G:\Shared drives\Bokitta Private\Suppliers\BokittaIndia\orders\po78\shipments\251003-bi78-2-49\251003-bi78-2-in-11\DPL\251003-bi78-2-in-11-DPL.pdf</t>
  </si>
  <si>
    <t>G:\Shared drives\Bokitta Private\Suppliers\BokittaIndia\orders\po78\shipments\251003-bi78-2-49\251003-bi78-2-in-11\DPL\251003-bi78-2-in-11-DPL.xlsm</t>
  </si>
  <si>
    <t>G:\Shared drives\Bokitta Private\Suppliers\BokittaIndia\orders\po78\shipments\251003-bi78-2-49\251003-bi78-2-in-11\supdocs\251003-bi78-2-in-11-DLabels.xlsx</t>
  </si>
  <si>
    <t>G:\Shared drives\Bokitta Private\Suppliers\BokittaIndia\orders\po78\shipments\251003-bi78-2-49\251003-bi78-2-in-11\plsc\251003-bi78-2-in-11-plsc.pdf</t>
  </si>
  <si>
    <t>G:\Shared drives\Bokitta Private\Suppliers\BokittaIndia\orders\po78\shipments\251003-bi78-2-49\251003-bi78-2-in-11\plsc\251003-bi78-2-in-11-plsc.xlsm</t>
  </si>
  <si>
    <t>G:\Shared drives\Bokitta Private\Suppliers\BokittaIndia\orders\po78\shipments\251003-bi78-2-49\251003-bi78-2-my-38\fordocs\251003-bi78-2-my-38-QURRATAAIN-38-PLCI.pdf</t>
  </si>
  <si>
    <t>G:\Shared drives\Bokitta Private\Suppliers\BokittaIndia\orders\po78\shipments\251003-bi78-2-49\251003-bi78-2-in-11\fordocs\251003-bi78-2-in-11-BOKITTATRADING-11-PLCI.pdf</t>
  </si>
  <si>
    <t>U15MSGMJ</t>
  </si>
  <si>
    <t>Amira Maxi Micromodal Plain</t>
  </si>
  <si>
    <t>G:\Shared drives\Bokitta Private\Suppliers\BokittaIndia\orders\PO86\shipments\251017-bi86-2-126\251017-bi86-2-br-6\DPL\251017-bi86-2-br-6-DPL.pdf</t>
  </si>
  <si>
    <t>G:\Shared drives\Bokitta Private\Suppliers\BokittaIndia\orders\PO86\shipments\251017-bi86-2-126\251017-bi86-2-br-6\DPL\251017-bi86-2-br-6-DPL.xlsm</t>
  </si>
  <si>
    <t>G:\Shared drives\Bokitta Private\Suppliers\BokittaIndia\orders\PO86\shipments\251017-bi86-2-126\251017-bi86-2-br-6\supdocs\251017-bi86-2-br-6-DLabels.xlsx</t>
  </si>
  <si>
    <t>G:\Shared drives\Bokitta Private\Suppliers\BokittaIndia\orders\PO86\shipments\251017-bi86-2-126\251017-bi86-2-br-6\plsc\251017-bi86-2-br-6-plsc.pdf</t>
  </si>
  <si>
    <t>G:\Shared drives\Bokitta Private\Suppliers\BokittaIndia\orders\PO86\shipments\251017-bi86-2-126\251017-bi86-2-br-6\plsc\251017-bi86-2-br-6-plsc.xlsm</t>
  </si>
  <si>
    <t>G:\Shared drives\Bokitta Private\Suppliers\BokittaIndia\orders\PO86\shipments\251017-bi86-2-126\251017-bi86-2-in-16\DPL\251017-bi86-2-in-16-DPL.pdf</t>
  </si>
  <si>
    <t>G:\Shared drives\Bokitta Private\Suppliers\BokittaIndia\orders\PO86\shipments\251017-bi86-2-126\251017-bi86-2-in-16\DPL\251017-bi86-2-in-16-DPL.xlsm</t>
  </si>
  <si>
    <t>G:\Shared drives\Bokitta Private\Suppliers\BokittaIndia\orders\PO86\shipments\251017-bi86-2-126\251017-bi86-2-in-16\supdocs\251017-bi86-2-in-16-DLabels.xlsx</t>
  </si>
  <si>
    <t>G:\Shared drives\Bokitta Private\Suppliers\BokittaIndia\orders\PO86\shipments\251017-bi86-2-126\251017-bi86-2-in-16\plsc\251017-bi86-2-in-16-plsc.pdf</t>
  </si>
  <si>
    <t>G:\Shared drives\Bokitta Private\Suppliers\BokittaIndia\orders\PO86\shipments\251017-bi86-2-126\251017-bi86-2-in-16\plsc\251017-bi86-2-in-16-plsc.xlsm</t>
  </si>
  <si>
    <t>G:\Shared drives\Bokitta Private\Suppliers\BokittaIndia\orders\PO86\shipments\251017-bi86-2-126\251017-bi86-2-my-101\DPL\251017-bi86-2-my-101-DPL.pdf</t>
  </si>
  <si>
    <t>G:\Shared drives\Bokitta Private\Suppliers\BokittaIndia\orders\PO86\shipments\251017-bi86-2-126\251017-bi86-2-my-101\DPL\251017-bi86-2-my-101-DPL.xlsm</t>
  </si>
  <si>
    <t>G:\Shared drives\Bokitta Private\Suppliers\BokittaIndia\orders\PO86\shipments\251017-bi86-2-126\251017-bi86-2-my-101\supdocs\251017-bi86-2-my-101-DLabels.xlsx</t>
  </si>
  <si>
    <t>G:\Shared drives\Bokitta Private\Suppliers\BokittaIndia\orders\PO86\shipments\251017-bi86-2-126\251017-bi86-2-my-101\plsc\251017-bi86-2-my-101-plsc.pdf</t>
  </si>
  <si>
    <t>G:\Shared drives\Bokitta Private\Suppliers\BokittaIndia\orders\PO86\shipments\251017-bi86-2-126\251017-bi86-2-my-101\plsc\251017-bi86-2-my-101-plsc.xlsm</t>
  </si>
  <si>
    <t>G:\Shared drives\Bokitta Private\Suppliers\BokittaIndia\orders\PO86\shipments\251017-bi86-2-126\251017-bi86-2-uk-3\DPL\251017-bi86-2-uk-3-DPL.pdf</t>
  </si>
  <si>
    <t>G:\Shared drives\Bokitta Private\Suppliers\BokittaIndia\orders\PO86\shipments\251017-bi86-2-126\251017-bi86-2-uk-3\DPL\251017-bi86-2-uk-3-DPL.xlsm</t>
  </si>
  <si>
    <t>G:\Shared drives\Bokitta Private\Suppliers\BokittaIndia\orders\PO86\shipments\251017-bi86-2-126\251017-bi86-2-uk-3\supdocs\251017-bi86-2-uk-3-DLabels.xlsx</t>
  </si>
  <si>
    <t>G:\Shared drives\Bokitta Private\Suppliers\BokittaIndia\orders\PO86\shipments\251017-bi86-2-126\251017-bi86-2-uk-3\plsc\251017-bi86-2-uk-3-plsc.pdf</t>
  </si>
  <si>
    <t>G:\Shared drives\Bokitta Private\Suppliers\BokittaIndia\orders\PO86\shipments\251017-bi86-2-126\251017-bi86-2-uk-3\plsc\251017-bi86-2-uk-3-plsc.xlsm</t>
  </si>
  <si>
    <t>G:\Shared drives\Bokitta Private\Suppliers\BokittaIndia\orders\po85\shipments\251022-bi85-3-211\251022-bi85-3-br-7\DPL\251022-bi85-3-br-7-DPL.pdf</t>
  </si>
  <si>
    <t>G:\Shared drives\Bokitta Private\Suppliers\BokittaIndia\orders\po85\shipments\251022-bi85-3-211\251022-bi85-3-br-7\DPL\251022-bi85-3-br-7-DPL.xlsm</t>
  </si>
  <si>
    <t>G:\Shared drives\Bokitta Private\Suppliers\BokittaIndia\orders\po85\shipments\251022-bi85-3-211\251022-bi85-3-br-7\supdocs\251022-bi85-3-br-7-DLabels.xlsx</t>
  </si>
  <si>
    <t>G:\Shared drives\Bokitta Private\Suppliers\BokittaIndia\orders\po85\shipments\251022-bi85-3-211\251022-bi85-3-br-7\plsc\251022-bi85-3-br-7-plsc.pdf</t>
  </si>
  <si>
    <t>G:\Shared drives\Bokitta Private\Suppliers\BokittaIndia\orders\po85\shipments\251022-bi85-3-211\251022-bi85-3-br-7\plsc\251022-bi85-3-br-7-plsc.xlsm</t>
  </si>
  <si>
    <t>G:\Shared drives\Bokitta Private\Suppliers\BokittaIndia\orders\po85\shipments\251022-bi85-3-211\251022-bi85-3-in-18\DPL\251022-bi85-3-in-18-DPL.pdf</t>
  </si>
  <si>
    <t>G:\Shared drives\Bokitta Private\Suppliers\BokittaIndia\orders\po85\shipments\251022-bi85-3-211\251022-bi85-3-in-18\DPL\251022-bi85-3-in-18-DPL.xlsm</t>
  </si>
  <si>
    <t>G:\Shared drives\Bokitta Private\Suppliers\BokittaIndia\orders\po85\shipments\251022-bi85-3-211\251022-bi85-3-in-18\supdocs\251022-bi85-3-in-18-DLabels.xlsx</t>
  </si>
  <si>
    <t>G:\Shared drives\Bokitta Private\Suppliers\BokittaIndia\orders\po85\shipments\251022-bi85-3-211\251022-bi85-3-in-18\plsc\251022-bi85-3-in-18-plsc.pdf</t>
  </si>
  <si>
    <t>G:\Shared drives\Bokitta Private\Suppliers\BokittaIndia\orders\po85\shipments\251022-bi85-3-211\251022-bi85-3-in-18\plsc\251022-bi85-3-in-18-plsc.xlsm</t>
  </si>
  <si>
    <t>G:\Shared drives\Bokitta Private\Suppliers\BokittaIndia\orders\po85\shipments\251022-bi85-3-211\251022-bi85-3-my-181\DPL\251022-bi85-3-my-181-DPL.pdf</t>
  </si>
  <si>
    <t>G:\Shared drives\Bokitta Private\Suppliers\BokittaIndia\orders\po85\shipments\251022-bi85-3-211\251022-bi85-3-my-181\DPL\251022-bi85-3-my-181-DPL.xlsm</t>
  </si>
  <si>
    <t>G:\Shared drives\Bokitta Private\Suppliers\BokittaIndia\orders\po85\shipments\251022-bi85-3-211\251022-bi85-3-my-181\supdocs\251022-bi85-3-my-181-DLabels.xlsx</t>
  </si>
  <si>
    <t>G:\Shared drives\Bokitta Private\Suppliers\BokittaIndia\orders\po85\shipments\251022-bi85-3-211\251022-bi85-3-my-181\plsc\251022-bi85-3-my-181-plsc.pdf</t>
  </si>
  <si>
    <t>G:\Shared drives\Bokitta Private\Suppliers\BokittaIndia\orders\po85\shipments\251022-bi85-3-211\251022-bi85-3-my-181\plsc\251022-bi85-3-my-181-plsc.xlsm</t>
  </si>
  <si>
    <t>G:\Shared drives\Bokitta Private\Suppliers\BokittaIndia\orders\po85\shipments\251022-bi85-3-211\251022-bi85-3-uk-5\DPL\251022-bi85-3-uk-5-DPL.pdf</t>
  </si>
  <si>
    <t>G:\Shared drives\Bokitta Private\Suppliers\BokittaIndia\orders\po85\shipments\251022-bi85-3-211\251022-bi85-3-uk-5\DPL\251022-bi85-3-uk-5-DPL.xlsm</t>
  </si>
  <si>
    <t>G:\Shared drives\Bokitta Private\Suppliers\BokittaIndia\orders\po85\shipments\251022-bi85-3-211\251022-bi85-3-uk-5\supdocs\251022-bi85-3-uk-5-DLabels.xlsx</t>
  </si>
  <si>
    <t>G:\Shared drives\Bokitta Private\Suppliers\BokittaIndia\orders\po85\shipments\251022-bi85-3-211\251022-bi85-3-uk-5\plsc\251022-bi85-3-uk-5-plsc.pdf</t>
  </si>
  <si>
    <t>G:\Shared drives\Bokitta Private\Suppliers\BokittaIndia\orders\po85\shipments\251022-bi85-3-211\251022-bi85-3-uk-5\plsc\251022-bi85-3-uk-5-plsc.xlsm</t>
  </si>
  <si>
    <t>G:\Shared drives\Bokitta Private\Suppliers\BokittaIndia\orders\po100\shipments\251025-bi100-1-45\251025-bi100-1-my-36\DPL\251025-bi100-1-my-36-DPL.pdf</t>
  </si>
  <si>
    <t>G:\Shared drives\Bokitta Private\Suppliers\BokittaIndia\orders\po100\shipments\251025-bi100-1-45\251025-bi100-1-my-36\DPL\251025-bi100-1-my-36-DPL.xlsm</t>
  </si>
  <si>
    <t>G:\Shared drives\Bokitta Private\Suppliers\BokittaIndia\orders\po100\shipments\251025-bi100-1-45\251025-bi100-1-my-36\supdocs\251025-bi100-1-my-36-DLabels.xlsx</t>
  </si>
  <si>
    <t>G:\Shared drives\Bokitta Private\Suppliers\BokittaIndia\orders\po100\shipments\251025-bi100-1-45\251025-bi100-1-my-36\plsc\251025-bi100-1-my-36-plsc.pdf</t>
  </si>
  <si>
    <t>G:\Shared drives\Bokitta Private\Suppliers\BokittaIndia\orders\po100\shipments\251025-bi100-1-45\251025-bi100-1-my-36\plsc\251025-bi100-1-my-36-plsc.xlsm</t>
  </si>
  <si>
    <t>lounge Set 1 Plain XSmall- Modal Scuba 1</t>
  </si>
  <si>
    <t>lounge Set 1 Plain Small- Modal Scuba 1</t>
  </si>
  <si>
    <t>lounge Set 1 Plain Medium- Modal Scuba 1</t>
  </si>
  <si>
    <t>lounge Set 1 Plain L- Modal Scuba 1</t>
  </si>
  <si>
    <t>lounge Set 1 Plain XL- Modal Scuba 1</t>
  </si>
  <si>
    <t>lounge Set 1 Plain 2XL- Modal Scuba 1</t>
  </si>
  <si>
    <t>lounge Set 2 Plain XSmall- Modal Scuba 1</t>
  </si>
  <si>
    <t>lounge Set 2 Plain Small- Modal Scuba 1</t>
  </si>
  <si>
    <t>lounge Set 2 Plain Medium- Modal Scuba 1</t>
  </si>
  <si>
    <t>lounge Set 2 Plain L- Modal Scuba 1</t>
  </si>
  <si>
    <t>lounge Set 2 Plain XL- Modal Scuba 1</t>
  </si>
  <si>
    <t>lounge Set 2 Plain 2XL- Modal Scuba 1</t>
  </si>
  <si>
    <t>lounge Set 1 Plain XSmall- Modal Scuba 2</t>
  </si>
  <si>
    <t>lounge Set 1 Plain Small- Modal Scuba 2</t>
  </si>
  <si>
    <t>lounge Set 1 Plain Medium- Modal Scuba 2</t>
  </si>
  <si>
    <t>lounge Set 1 Plain L- Modal Scuba 2</t>
  </si>
  <si>
    <t>lounge Set 1 Plain XL- Modal Scuba 2</t>
  </si>
  <si>
    <t>lounge Set 1 Plain 2XL- Modal Scuba 2</t>
  </si>
  <si>
    <t>lounge Set 2 Plain XSmall- Modal Scuba 2</t>
  </si>
  <si>
    <t>lounge Set 2 Plain Small- Modal Scuba 2</t>
  </si>
  <si>
    <t>lounge Set 2 Plain Medium- Modal Scuba 2</t>
  </si>
  <si>
    <t>lounge Set 2 Plain L- Modal Scuba 2</t>
  </si>
  <si>
    <t>lounge Set 2 Plain XL- Modal Scuba 2</t>
  </si>
  <si>
    <t>lounge Set 2 Plain 2XL- Modal Scuba 2</t>
  </si>
  <si>
    <t>G:\Shared drives\Bokitta Private\Suppliers\BokittaIndia\orders\po93\shipments\251028-bi93-1-54\251028-bi93-1-uk-7\DPL\251028-bi93-1-uk-7-DPL.pdf</t>
  </si>
  <si>
    <t>G:\Shared drives\Bokitta Private\Suppliers\BokittaIndia\orders\po93\shipments\251028-bi93-1-54\251028-bi93-1-uk-7\DPL\251028-bi93-1-uk-7-DPL.xlsm</t>
  </si>
  <si>
    <t>G:\Shared drives\Bokitta Private\Suppliers\BokittaIndia\orders\po93\shipments\251028-bi93-1-54\251028-bi93-1-uk-7\supdocs\251028-bi93-1-uk-7-DLabels.xlsx</t>
  </si>
  <si>
    <t>G:\Shared drives\Bokitta Private\Suppliers\BokittaIndia\orders\po93\shipments\251028-bi93-1-54\251028-bi93-1-uk-7\plsc\251028-bi93-1-uk-7-plsc.pdf</t>
  </si>
  <si>
    <t>G:\Shared drives\Bokitta Private\Suppliers\BokittaIndia\orders\po93\shipments\251028-bi93-1-54\251028-bi93-1-uk-7\plsc\251028-bi93-1-uk-7-plsc.xlsm</t>
  </si>
  <si>
    <t>G:\Shared drives\Bokitta Private\Suppliers\BokittaIndia\orders\po93\shipments\251028-bi93-1-54\251028-bi93-1-br-3\DPL\251028-bi93-1-br-3-DPL.pdf</t>
  </si>
  <si>
    <t>G:\Shared drives\Bokitta Private\Suppliers\BokittaIndia\orders\po93\shipments\251028-bi93-1-54\251028-bi93-1-br-3\DPL\251028-bi93-1-br-3-DPL.xlsm</t>
  </si>
  <si>
    <t>G:\Shared drives\Bokitta Private\Suppliers\BokittaIndia\orders\po93\shipments\251028-bi93-1-54\251028-bi93-1-br-3\supdocs\251028-bi93-1-br-3-DLabels.xlsx</t>
  </si>
  <si>
    <t>G:\Shared drives\Bokitta Private\Suppliers\BokittaIndia\orders\po93\shipments\251028-bi93-1-54\251028-bi93-1-br-3\plsc\251028-bi93-1-br-3-plsc.pdf</t>
  </si>
  <si>
    <t>G:\Shared drives\Bokitta Private\Suppliers\BokittaIndia\orders\po93\shipments\251028-bi93-1-54\251028-bi93-1-br-3\plsc\251028-bi93-1-br-3-plsc.xlsm</t>
  </si>
  <si>
    <t>G:\Shared drives\Bokitta Private\Suppliers\BokittaIndia\orders\po93\shipments\251028-bi93-1-54\251028-bi93-1-in-33\DPL\251028-bi93-1-in-33-DPL.pdf</t>
  </si>
  <si>
    <t>G:\Shared drives\Bokitta Private\Suppliers\BokittaIndia\orders\po93\shipments\251028-bi93-1-54\251028-bi93-1-in-33\DPL\251028-bi93-1-in-33-DPL.xlsm</t>
  </si>
  <si>
    <t>G:\Shared drives\Bokitta Private\Suppliers\BokittaIndia\orders\po93\shipments\251028-bi93-1-54\251028-bi93-1-in-33\supdocs\251028-bi93-1-in-33-DLabels.xlsx</t>
  </si>
  <si>
    <t>G:\Shared drives\Bokitta Private\Suppliers\BokittaIndia\orders\po93\shipments\251028-bi93-1-54\251028-bi93-1-in-33\plsc\251028-bi93-1-in-33-plsc.pdf</t>
  </si>
  <si>
    <t>G:\Shared drives\Bokitta Private\Suppliers\BokittaIndia\orders\po93\shipments\251028-bi93-1-54\251028-bi93-1-in-33\plsc\251028-bi93-1-in-33-plsc.xlsm</t>
  </si>
  <si>
    <t>G:\Shared drives\Bokitta Private\Suppliers\BokittaIndia\orders\po93\shipments\251028-bi93-1-54\251028-bi93-1-my-11\DPL\251028-bi93-1-my-11-DPL.pdf</t>
  </si>
  <si>
    <t>G:\Shared drives\Bokitta Private\Suppliers\BokittaIndia\orders\po93\shipments\251028-bi93-1-54\251028-bi93-1-my-11\DPL\251028-bi93-1-my-11-DPL.xlsm</t>
  </si>
  <si>
    <t>G:\Shared drives\Bokitta Private\Suppliers\BokittaIndia\orders\po93\shipments\251028-bi93-1-54\251028-bi93-1-my-11\supdocs\251028-bi93-1-my-11-DLabels.xlsx</t>
  </si>
  <si>
    <t>G:\Shared drives\Bokitta Private\Suppliers\BokittaIndia\orders\po93\shipments\251028-bi93-1-54\251028-bi93-1-my-11\plsc\251028-bi93-1-my-11-plsc.pdf</t>
  </si>
  <si>
    <t>G:\Shared drives\Bokitta Private\Suppliers\BokittaIndia\orders\po93\shipments\251028-bi93-1-54\251028-bi93-1-my-11\plsc\251028-bi93-1-my-11-plsc.xlsm</t>
  </si>
  <si>
    <t>G:\Shared drives\Bokitta Private\Suppliers\BokittaIndia\orders\po85\shipments\251022-bi85-3-211\251022-bi85-3-br-7\fordocs\251022-bi85-3-br-7-WOMENCONNECTION-7-PLCI.pdf</t>
  </si>
  <si>
    <t>G:\Shared drives\Bokitta Private\Suppliers\BokittaIndia\orders\po85\shipments\251022-bi85-3-211\251022-bi85-3-in-18\fordocs\251022-bi85-3-in-18-BOKITTATRADING-18-PLCI.pdf</t>
  </si>
  <si>
    <t>G:\Shared drives\Bokitta Private\Suppliers\BokittaIndia\orders\po85\shipments\251022-bi85-3-211\251022-bi85-3-my-181\fordocs\251022-bi85-3-my-181-QURRATAAIN-181-PLCI.pdf</t>
  </si>
  <si>
    <t>G:\Shared drives\Bokitta Private\Suppliers\BokittaIndia\orders\po85\shipments\251022-bi85-3-211\251022-bi85-3-uk-5\fordocs\251022-bi85-3-uk-5-BOKITTAUK-5-PLCI.pdf</t>
  </si>
  <si>
    <t>G:\Shared drives\Bokitta Private\Suppliers\BokittaIndia\orders\po91\shipments\251029-bi91-1-52\251029-bi91-1-br-2\fordocs\251029-bi91-1-br-2-WOMENCONNECTION-2-PLCI.pdf</t>
  </si>
  <si>
    <t>SSMSFUMW</t>
  </si>
  <si>
    <t>Classic Shawl Square 130x130 Printed Woven Wool Plus</t>
  </si>
  <si>
    <t>G:\Shared drives\Bokitta Private\Suppliers\BokittaIndia\orders\po91\shipments\251029-bi91-1-52\251029-bi91-1-in-16\fordocs\251029-bi91-1-in-16-BOKITTATRADING-16-PLCI.pdf</t>
  </si>
  <si>
    <t>G:\Shared drives\Bokitta Private\Suppliers\BokittaIndia\orders\po91\shipments\251029-bi91-1-52\251029-bi91-1-my-30\fordocs\251029-bi91-1-my-30-QURRATAAIN-30-PLCI.pdf</t>
  </si>
  <si>
    <t>G:\Shared drives\Bokitta Private\Suppliers\BokittaIndia\orders\po91\shipments\251029-bi91-1-52\251029-bi91-1-uk-4\fordocs\251029-bi91-1-uk-4-BOKITTAUK-4-PLCI.pdf</t>
  </si>
  <si>
    <t>G:\Shared drives\Bokitta Private\Suppliers\BokittaIndia\orders\PO86\shipments\251017-bi86-2-126\251017-bi86-2-br-6\fordocs\251017-bi86-2-br-6-WOMENCONNECTION-6-PLCI.pdf</t>
  </si>
  <si>
    <t>G:\Shared drives\Bokitta Private\Suppliers\BokittaIndia\orders\PO86\shipments\251017-bi86-2-126\251017-bi86-2-in-16\fordocs\251017-bi86-2-in-16-BOKITTATRADING-16-PLCI.pdf</t>
  </si>
  <si>
    <t>G:\Shared drives\Bokitta Private\Suppliers\BokittaIndia\orders\PO86\shipments\251017-bi86-2-126\251017-bi86-2-my-101\fordocs\251017-bi86-2-my-101-QURRATAAIN-101-PLCI.pdf</t>
  </si>
  <si>
    <t>G:\Shared drives\Bokitta Private\Suppliers\BokittaIndia\orders\PO86\shipments\251017-bi86-2-126\251017-bi86-2-uk-3\fordocs\251017-bi86-2-uk-3-BOKITTAUK-3-PLCI.pdf</t>
  </si>
  <si>
    <t>G:\Shared drives\Bokitta Private\Suppliers\BokittaIndia\orders\po93\shipments\251028-bi93-1-54\251028-bi93-1-br-3\fordocs\251028-bi93-1-br-3-WOMENCONNECTION-3-PLCI.pdf</t>
  </si>
  <si>
    <t>G:\Shared drives\Bokitta Private\Suppliers\BokittaIndia\orders\po93\shipments\251028-bi93-1-54\251028-bi93-1-in-33\fordocs\251028-bi93-1-in-33-BOKITTATRADING-33-PLCI.pdf</t>
  </si>
  <si>
    <t>G:\Shared drives\Bokitta Private\Resellers\Malaysia\251028-bi93-1-my-11-MF-PLCI.xlsm</t>
  </si>
  <si>
    <t>251028-bi93-1-my-11-MF-PLCI.xlsm</t>
  </si>
  <si>
    <t>G:\Shared drives\Bokitta Private\Suppliers\BokittaIndia\orders\po93\shipments\251028-bi93-1-54\251028-bi93-1-my-11\fordocs\251028-bi93-1-my-11-QURRATAAIN-11-PLCI.pdf</t>
  </si>
  <si>
    <t>G:\Shared drives\Bokitta Private\Resellers\UK\251028-bi93-1-uk-7-uk-PLCI.xlsm</t>
  </si>
  <si>
    <t>251028-bi93-1-uk-7-uk-PLCI.xlsm</t>
  </si>
  <si>
    <t>G:\Shared drives\Bokitta Private\Suppliers\BokittaIndia\orders\po93\shipments\251028-bi93-1-54\251028-bi93-1-uk-7\fordocs\251028-bi93-1-uk-7-BOKITTAUK-7-PLCI.pdf</t>
  </si>
  <si>
    <t>G:\Shared drives\Bokitta Private\Resellers\Brunei Darussalam\251025-bi100-1-br-2-WC-PLCI.xlsm</t>
  </si>
  <si>
    <t>251025-bi100-1-br-2-WC-PLCI.xlsm</t>
  </si>
  <si>
    <t>G:\Shared drives\Bokitta Private\Suppliers\BokittaIndia\orders\po100\shipments\251025-bi100-1-45\251025-bi100-1-br-2\fordocs\251025-bi100-1-br-2-WOMENCONNECTION-2-PLCI.pdf</t>
  </si>
  <si>
    <t>G:\Shared drives\Bokitta Private\Resellers\India\251025-bi100-1-in-5-bt-PLCI.xlsm</t>
  </si>
  <si>
    <t>251025-bi100-1-in-5-bt-PLCI.xlsm</t>
  </si>
  <si>
    <t>G:\Shared drives\Bokitta Private\Suppliers\BokittaIndia\orders\po100\shipments\251025-bi100-1-45\251025-bi100-1-in-5\fordocs\251025-bi100-1-in-5-BOKITTATRADING-5-PLCI.pdf</t>
  </si>
  <si>
    <t>G:\Shared drives\Bokitta Private\Resellers\Malaysia\251025-bi100-1-my-36-MF-PLCI.xlsm</t>
  </si>
  <si>
    <t>251025-bi100-1-my-36-MF-PLCI.xlsm</t>
  </si>
  <si>
    <t>G:\Shared drives\Bokitta Private\Suppliers\BokittaIndia\orders\po100\shipments\251025-bi100-1-45\251025-bi100-1-my-36\fordocs\251025-bi100-1-my-36-QURRATAAIN-36-PLCI.pdf</t>
  </si>
  <si>
    <t>G:\Shared drives\Bokitta Private\Resellers\UK\251025-bi100-1-uk-2-uk-PLCI.xlsm</t>
  </si>
  <si>
    <t>251025-bi100-1-uk-2-uk-PLCI.xlsm</t>
  </si>
  <si>
    <t>G:\Shared drives\Bokitta Private\Suppliers\BokittaIndia\orders\po100\shipments\251025-bi100-1-45\251025-bi100-1-uk-2\fordocs\251025-bi100-1-uk-2-BOKITTAUK-2-PLCI.pdf</t>
  </si>
  <si>
    <t>Cannot open G:\Shared drives\Bokitta Private\Resellers\Malaysia\BokittaBorneo\BokittaHijabista.xlsm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</si>
</sst>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8" formatCode="&quot;$&quot;#,##0.00_);[Red]\(&quot;$&quot;#,##0.00\)"/>
    <numFmt numFmtId="44" formatCode="_(&quot;$&quot;* #,##0.00_);_(&quot;$&quot;* \(#,##0.00\);_(&quot;$&quot;* &quot;-&quot;??_);_(@_)"/>
    <numFmt numFmtId="164" formatCode="&quot; $&quot;#,##0.00\ ;&quot; $(&quot;#,##0.00\);&quot; $-&quot;#\ ;@\ "/>
    <numFmt numFmtId="165" formatCode="&quot;$&quot;#,##0.00"/>
    <numFmt numFmtId="166" formatCode="[$MYR]\ #,##0"/>
    <numFmt numFmtId="167" formatCode="[$BND]\ #,##0.00"/>
    <numFmt numFmtId="168" formatCode="[$BND]\ #,##0"/>
    <numFmt numFmtId="169" formatCode="[$JOD]\ #,##0.00"/>
    <numFmt numFmtId="170" formatCode="[$SAR]\ #,##0.00"/>
    <numFmt numFmtId="171" formatCode="[$EGP]\ #,##0.00"/>
    <numFmt numFmtId="172" formatCode="[$SGD]\ #,##0.00"/>
    <numFmt numFmtId="173" formatCode="[$SGD]\ #,##0"/>
    <numFmt numFmtId="174" formatCode="[$IDR]\ 0,\K"/>
    <numFmt numFmtId="175" formatCode="[$IDR]\ #,##0"/>
    <numFmt numFmtId="176" formatCode="[$LBP]\ #,##0"/>
    <numFmt numFmtId="177" formatCode="[$MYR]\ #,##0.00"/>
    <numFmt numFmtId="178" formatCode="[$GBP]\ #,##0.00"/>
  </numFmts>
  <fonts count="138">
    <font>
      <sz val="11"/>
      <color theme="1"/>
      <name val="Calibri"/>
      <family val="2"/>
      <scheme val="minor"/>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1"/>
      <color indexed="62"/>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52"/>
      <name val="Calibri"/>
      <family val="2"/>
    </font>
    <font>
      <sz val="11"/>
      <color indexed="60"/>
      <name val="Calibri"/>
      <family val="2"/>
    </font>
    <font>
      <b/>
      <sz val="11"/>
      <color indexed="63"/>
      <name val="Calibri"/>
      <family val="2"/>
    </font>
    <font>
      <sz val="10"/>
      <color indexed="8"/>
      <name val="Arial"/>
      <family val="2"/>
    </font>
    <font>
      <b/>
      <sz val="18"/>
      <color indexed="56"/>
      <name val="Cambria"/>
      <family val="2"/>
    </font>
    <font>
      <b/>
      <sz val="11"/>
      <color indexed="8"/>
      <name val="Calibri"/>
      <family val="2"/>
    </font>
    <font>
      <sz val="11"/>
      <color indexed="10"/>
      <name val="Calibri"/>
      <family val="2"/>
    </font>
    <font>
      <sz val="11"/>
      <color indexed="16"/>
      <name val="Calibri"/>
      <family val="2"/>
    </font>
    <font>
      <b/>
      <sz val="11"/>
      <color indexed="25"/>
      <name val="ＭＳ Ｐゴシック"/>
      <family val="2"/>
    </font>
    <font>
      <sz val="11"/>
      <color indexed="58"/>
      <name val="Calibri"/>
      <family val="2"/>
    </font>
    <font>
      <b/>
      <sz val="15"/>
      <color indexed="62"/>
      <name val="Calibri"/>
      <family val="2"/>
    </font>
    <font>
      <b/>
      <sz val="13"/>
      <color indexed="62"/>
      <name val="Calibri"/>
      <family val="2"/>
    </font>
    <font>
      <b/>
      <sz val="11"/>
      <color indexed="62"/>
      <name val="Calibri"/>
      <family val="2"/>
    </font>
    <font>
      <u/>
      <sz val="11"/>
      <color indexed="12"/>
      <name val="Calibri"/>
      <family val="2"/>
    </font>
    <font>
      <sz val="11"/>
      <color indexed="19"/>
      <name val="Calibri"/>
      <family val="2"/>
    </font>
    <font>
      <b/>
      <sz val="18"/>
      <color indexed="62"/>
      <name val="Cambria"/>
      <family val="2"/>
    </font>
    <font>
      <b/>
      <sz val="20"/>
      <name val="Arial"/>
      <family val="2"/>
    </font>
    <font>
      <b/>
      <sz val="11"/>
      <name val="Arial"/>
      <family val="2"/>
    </font>
    <font>
      <sz val="11"/>
      <color theme="1"/>
      <name val="Calibri"/>
      <family val="2"/>
      <scheme val="minor"/>
    </font>
    <font>
      <sz val="11"/>
      <color rgb="FF9C0006"/>
      <name val="Calibri"/>
      <family val="2"/>
      <scheme val="minor"/>
    </font>
    <font>
      <b/>
      <sz val="11"/>
      <color rgb="FFFA7D00"/>
      <name val="ＭＳ Ｐゴシック"/>
      <family val="2"/>
    </font>
    <font>
      <b/>
      <sz val="11"/>
      <color theme="0"/>
      <name val="Calibri"/>
      <family val="2"/>
      <scheme val="minor"/>
    </font>
    <font>
      <sz val="11"/>
      <color rgb="FF006100"/>
      <name val="Calibri"/>
      <family val="2"/>
      <scheme val="minor"/>
    </font>
    <font>
      <u/>
      <sz val="11"/>
      <color theme="10"/>
      <name val="Calibri"/>
      <family val="2"/>
      <scheme val="minor"/>
    </font>
    <font>
      <u/>
      <sz val="11"/>
      <color theme="10"/>
      <name val="Calibri"/>
      <family val="2"/>
    </font>
    <font>
      <sz val="11"/>
      <color rgb="FF3F3F76"/>
      <name val="Calibri"/>
      <family val="2"/>
      <scheme val="minor"/>
    </font>
    <font>
      <sz val="11"/>
      <color rgb="FF9C6500"/>
      <name val="Calibri"/>
      <family val="2"/>
      <scheme val="minor"/>
    </font>
    <font>
      <sz val="10"/>
      <color rgb="FF000000"/>
      <name val="Arial"/>
      <family val="2"/>
    </font>
    <font>
      <sz val="11"/>
      <color rgb="FF000000"/>
      <name val="Calibri"/>
      <family val="2"/>
      <charset val="204"/>
    </font>
    <font>
      <sz val="10"/>
      <color theme="1"/>
      <name val="Calibri"/>
      <family val="2"/>
    </font>
    <font>
      <sz val="11"/>
      <color rgb="FF000000"/>
      <name val="Tahoma"/>
      <family val="2"/>
    </font>
    <font>
      <sz val="10"/>
      <color rgb="FF000000"/>
      <name val="Calibri"/>
      <family val="2"/>
      <scheme val="minor"/>
    </font>
    <font>
      <b/>
      <sz val="14"/>
      <color theme="1"/>
      <name val="Calibri"/>
      <family val="2"/>
      <scheme val="minor"/>
    </font>
    <font>
      <b/>
      <sz val="14"/>
      <color rgb="FF222222"/>
      <name val="Calibri"/>
      <family val="2"/>
      <scheme val="minor"/>
    </font>
    <font>
      <sz val="10"/>
      <color rgb="FF222222"/>
      <name val="Calibri"/>
      <family val="2"/>
      <scheme val="minor"/>
    </font>
    <font>
      <sz val="11"/>
      <color rgb="FF000000"/>
      <name val="Calibri"/>
      <family val="2"/>
      <scheme val="minor"/>
    </font>
    <font>
      <sz val="8"/>
      <color rgb="FF222222"/>
      <name val="Arial"/>
      <family val="2"/>
    </font>
    <font>
      <sz val="10"/>
      <color theme="1"/>
      <name val="Calibri"/>
      <family val="2"/>
      <scheme val="minor"/>
    </font>
    <font>
      <sz val="10"/>
      <color rgb="FF777777"/>
      <name val="Calibri"/>
      <family val="2"/>
      <scheme val="minor"/>
    </font>
    <font>
      <sz val="10"/>
      <color rgb="FF333333"/>
      <name val="Arial"/>
      <family val="2"/>
    </font>
    <font>
      <u/>
      <sz val="8"/>
      <color rgb="FF427FED"/>
      <name val="Arial"/>
      <family val="2"/>
    </font>
    <font>
      <sz val="14"/>
      <color theme="1"/>
      <name val="Calibri"/>
      <family val="2"/>
      <scheme val="minor"/>
    </font>
    <font>
      <sz val="7"/>
      <color rgb="FF777777"/>
      <name val="Arial"/>
      <family val="2"/>
    </font>
    <font>
      <sz val="48"/>
      <color rgb="FF222222"/>
      <name val="Times New Roman"/>
      <family val="1"/>
    </font>
    <font>
      <b/>
      <sz val="12"/>
      <name val="Calibri"/>
      <family val="2"/>
      <scheme val="minor"/>
    </font>
    <font>
      <b/>
      <sz val="12"/>
      <color theme="1"/>
      <name val="Calibri"/>
      <family val="2"/>
      <scheme val="minor"/>
    </font>
    <font>
      <sz val="12"/>
      <color theme="1"/>
      <name val="Calibri"/>
      <family val="2"/>
      <scheme val="minor"/>
    </font>
    <font>
      <sz val="12"/>
      <color theme="1"/>
      <name val="Calibri"/>
      <family val="2"/>
    </font>
    <font>
      <b/>
      <sz val="8"/>
      <color rgb="FF222222"/>
      <name val="Arial"/>
      <family val="2"/>
    </font>
    <font>
      <sz val="12"/>
      <color rgb="FF000000"/>
      <name val="Calibri"/>
      <family val="2"/>
      <scheme val="minor"/>
    </font>
    <font>
      <sz val="48"/>
      <color rgb="FF222222"/>
      <name val="Trajan Pro"/>
      <family val="1"/>
    </font>
    <font>
      <sz val="16"/>
      <color theme="1"/>
      <name val="Calibri"/>
      <family val="2"/>
      <scheme val="minor"/>
    </font>
    <font>
      <sz val="11"/>
      <color rgb="FFFF0000"/>
      <name val="Calibri"/>
      <family val="2"/>
      <scheme val="minor"/>
    </font>
    <font>
      <sz val="11"/>
      <color rgb="FF00B050"/>
      <name val="Calibri"/>
      <family val="2"/>
      <scheme val="minor"/>
    </font>
    <font>
      <sz val="10"/>
      <color rgb="FFFF0000"/>
      <name val="Calibri"/>
      <family val="2"/>
      <scheme val="minor"/>
    </font>
    <font>
      <sz val="10"/>
      <color indexed="30"/>
      <name val="Calibri"/>
      <family val="2"/>
      <scheme val="minor"/>
    </font>
    <font>
      <sz val="10"/>
      <color indexed="63"/>
      <name val="Calibri"/>
      <family val="2"/>
      <scheme val="minor"/>
    </font>
    <font>
      <sz val="12"/>
      <name val="Calibri"/>
      <family val="2"/>
      <scheme val="minor"/>
    </font>
    <font>
      <sz val="9"/>
      <color rgb="FF000000"/>
      <name val="Arial"/>
      <family val="2"/>
    </font>
    <font>
      <sz val="9"/>
      <color theme="1"/>
      <name val="Calibri"/>
      <family val="2"/>
    </font>
    <font>
      <sz val="11"/>
      <color theme="1"/>
      <name val="Calibri"/>
      <family val="2"/>
      <scheme val="minor"/>
    </font>
    <font>
      <sz val="10"/>
      <color theme="1"/>
      <name val="Calibri"/>
      <family val="2"/>
      <scheme val="minor"/>
    </font>
    <font>
      <b/>
      <sz val="14"/>
      <color theme="1"/>
      <name val="Calibri"/>
      <family val="2"/>
      <scheme val="minor"/>
    </font>
    <font>
      <b/>
      <sz val="14"/>
      <color rgb="FF222222"/>
      <name val="Calibri"/>
      <family val="2"/>
      <scheme val="minor"/>
    </font>
    <font>
      <b/>
      <sz val="10"/>
      <name val="Tahoma"/>
      <family val="2"/>
    </font>
    <font>
      <sz val="10"/>
      <name val="Tahoma"/>
      <family val="2"/>
    </font>
    <font>
      <sz val="12"/>
      <color indexed="8"/>
      <name val="Calibri"/>
      <family val="2"/>
    </font>
    <font>
      <sz val="10"/>
      <color rgb="FF222222"/>
      <name val="Calibri"/>
      <family val="2"/>
      <scheme val="minor"/>
    </font>
    <font>
      <sz val="10"/>
      <color indexed="8"/>
      <name val="Calibri"/>
      <family val="2"/>
      <scheme val="minor"/>
    </font>
    <font>
      <sz val="7"/>
      <color rgb="FF777777"/>
      <name val="Arial"/>
      <family val="2"/>
    </font>
    <font>
      <sz val="12"/>
      <color rgb="FF222222"/>
      <name val="Calibri"/>
      <family val="2"/>
      <scheme val="minor"/>
    </font>
    <font>
      <sz val="10"/>
      <name val="Arial"/>
      <family val="2"/>
    </font>
    <font>
      <sz val="10"/>
      <color indexed="8"/>
      <name val="Calibri"/>
      <family val="2"/>
    </font>
    <font>
      <sz val="11"/>
      <color rgb="FF000000"/>
      <name val="Calibri"/>
      <family val="2"/>
    </font>
    <font>
      <sz val="12"/>
      <color rgb="FF222222"/>
      <name val="Calibri"/>
      <family val="2"/>
    </font>
    <font>
      <b/>
      <sz val="10"/>
      <color theme="1"/>
      <name val="Tahoma"/>
      <family val="2"/>
    </font>
    <font>
      <sz val="8"/>
      <color rgb="FF555555"/>
      <name val="Arial"/>
      <family val="2"/>
    </font>
    <font>
      <sz val="11"/>
      <color rgb="FF000000"/>
      <name val="Calibri"/>
      <family val="2"/>
      <scheme val="minor"/>
    </font>
    <font>
      <sz val="10"/>
      <color theme="1"/>
      <name val="Arial"/>
      <family val="2"/>
    </font>
    <font>
      <sz val="10"/>
      <color theme="1"/>
      <name val="Calibri"/>
      <family val="2"/>
      <scheme val="minor"/>
    </font>
    <font>
      <sz val="10"/>
      <color rgb="FF222222"/>
      <name val="Calibri"/>
      <family val="2"/>
      <scheme val="minor"/>
    </font>
    <font>
      <sz val="10"/>
      <color rgb="FF000000"/>
      <name val="Calibri"/>
      <family val="2"/>
      <scheme val="minor"/>
    </font>
    <font>
      <sz val="11"/>
      <color indexed="30"/>
      <name val="Calibri"/>
      <family val="2"/>
      <scheme val="minor"/>
    </font>
    <font>
      <sz val="11"/>
      <color indexed="63"/>
      <name val="Calibri"/>
      <family val="2"/>
      <scheme val="minor"/>
    </font>
    <font>
      <sz val="10"/>
      <color rgb="FF777777"/>
      <name val="Calibri"/>
      <family val="2"/>
      <scheme val="minor"/>
    </font>
    <font>
      <sz val="10"/>
      <name val="Calibri"/>
      <family val="2"/>
      <scheme val="minor"/>
    </font>
    <font>
      <u/>
      <sz val="11"/>
      <color theme="10"/>
      <name val="Calibri"/>
      <family val="2"/>
      <scheme val="minor"/>
    </font>
    <font>
      <sz val="11"/>
      <color theme="1"/>
      <name val="Calibri"/>
      <family val="2"/>
      <scheme val="minor"/>
    </font>
    <font>
      <u/>
      <sz val="10"/>
      <color rgb="FF427FED"/>
      <name val="Calibri"/>
      <family val="2"/>
      <scheme val="minor"/>
    </font>
    <font>
      <sz val="10"/>
      <color rgb="FF222222"/>
      <name val="Arial"/>
      <family val="2"/>
    </font>
    <font>
      <b/>
      <sz val="18"/>
      <name val="Calibri"/>
      <family val="2"/>
      <scheme val="minor"/>
    </font>
    <font>
      <sz val="11"/>
      <color theme="1"/>
      <name val="Arial"/>
      <family val="2"/>
    </font>
    <font>
      <b/>
      <sz val="10"/>
      <color rgb="FF006FC9"/>
      <name val="Arial"/>
      <family val="2"/>
    </font>
    <font>
      <b/>
      <sz val="18"/>
      <color theme="1"/>
      <name val="Calibri"/>
      <family val="2"/>
      <scheme val="minor"/>
    </font>
    <font>
      <b/>
      <sz val="20"/>
      <color theme="1"/>
      <name val="Calibri"/>
      <family val="2"/>
      <scheme val="minor"/>
    </font>
    <font>
      <b/>
      <sz val="9"/>
      <color rgb="FF000000"/>
      <name val="Arial"/>
      <family val="2"/>
    </font>
    <font>
      <b/>
      <sz val="9"/>
      <color theme="1"/>
      <name val="Calibri"/>
      <family val="2"/>
    </font>
    <font>
      <b/>
      <sz val="22"/>
      <color theme="1"/>
      <name val="Calibri"/>
      <family val="2"/>
      <scheme val="minor"/>
    </font>
    <font>
      <b/>
      <sz val="16"/>
      <color theme="1"/>
      <name val="Calibri"/>
      <family val="2"/>
      <scheme val="minor"/>
    </font>
    <font>
      <b/>
      <sz val="10"/>
      <color theme="1"/>
      <name val="Calibri"/>
      <family val="2"/>
    </font>
    <font>
      <b/>
      <sz val="14"/>
      <color theme="1"/>
      <name val="Calibri"/>
      <family val="2"/>
    </font>
    <font>
      <b/>
      <sz val="14"/>
      <name val="Calibri"/>
      <family val="2"/>
      <scheme val="minor"/>
    </font>
    <font>
      <sz val="12"/>
      <color theme="0"/>
      <name val="Calibri"/>
      <family val="2"/>
      <scheme val="minor"/>
    </font>
    <font>
      <sz val="11"/>
      <color theme="0"/>
      <name val="Calibri"/>
      <family val="2"/>
      <scheme val="minor"/>
    </font>
    <font>
      <sz val="16"/>
      <color theme="0"/>
      <name val="Calibri"/>
      <family val="2"/>
      <scheme val="minor"/>
    </font>
    <font>
      <sz val="11"/>
      <color rgb="FF222222"/>
      <name val="Calibri"/>
      <family val="2"/>
    </font>
    <font>
      <sz val="11"/>
      <color rgb="FF222222"/>
      <name val="Calibri"/>
      <family val="2"/>
      <scheme val="minor"/>
    </font>
    <font>
      <sz val="12"/>
      <color rgb="FF222222"/>
      <name val="Arial"/>
      <family val="2"/>
    </font>
    <font>
      <sz val="8"/>
      <name val="Calibri"/>
      <family val="2"/>
      <scheme val="minor"/>
    </font>
    <font>
      <sz val="8"/>
      <color theme="1"/>
      <name val="Calibri"/>
      <family val="2"/>
      <scheme val="minor"/>
    </font>
    <font>
      <sz val="12"/>
      <color rgb="FF000000"/>
      <name val="Book Antiqua"/>
      <family val="1"/>
    </font>
    <font>
      <b/>
      <sz val="12"/>
      <color rgb="FF000000"/>
      <name val="Book Antiqua"/>
      <family val="1"/>
    </font>
    <font>
      <sz val="11"/>
      <color rgb="FF9C0006"/>
      <name val="Calibri"/>
      <family val="2"/>
    </font>
    <font>
      <b/>
      <sz val="12"/>
      <color rgb="FFFF0000"/>
      <name val="Calibri"/>
      <family val="2"/>
    </font>
    <font>
      <sz val="18"/>
      <color theme="1"/>
      <name val="Calibri"/>
      <family val="2"/>
      <scheme val="minor"/>
    </font>
    <font>
      <sz val="18"/>
      <color theme="1"/>
      <name val="Calibri"/>
      <family val="2"/>
    </font>
    <font>
      <sz val="22"/>
      <color theme="1"/>
      <name val="Calibri"/>
      <family val="2"/>
      <scheme val="minor"/>
    </font>
    <font>
      <sz val="14"/>
      <color theme="1"/>
      <name val="Calibri"/>
      <family val="2"/>
    </font>
    <font>
      <sz val="12"/>
      <color rgb="FF343434"/>
      <name val="Calibri"/>
      <family val="2"/>
      <scheme val="minor"/>
    </font>
    <font>
      <sz val="11"/>
      <name val="Calibri"/>
      <family val="2"/>
      <scheme val="minor"/>
    </font>
    <font>
      <sz val="11"/>
      <name val="Calibri"/>
      <family val="2"/>
    </font>
    <font>
      <b/>
      <sz val="11"/>
      <name val="Calibri"/>
      <family val="2"/>
      <scheme val="minor"/>
    </font>
    <font>
      <b/>
      <sz val="16"/>
      <name val="Calibri"/>
      <family val="2"/>
      <scheme val="minor"/>
    </font>
    <font>
      <sz val="26"/>
      <color theme="1"/>
      <name val="Calibri"/>
      <family val="2"/>
      <scheme val="minor"/>
    </font>
  </fonts>
  <fills count="141">
    <fill>
      <patternFill patternType="none"/>
    </fill>
    <fill>
      <patternFill patternType="gray125"/>
    </fill>
    <fill>
      <patternFill patternType="solid">
        <fgColor indexed="31"/>
      </patternFill>
    </fill>
    <fill>
      <patternFill patternType="solid">
        <fgColor indexed="31"/>
        <bgColor indexed="22"/>
      </patternFill>
    </fill>
    <fill>
      <patternFill patternType="solid">
        <fgColor indexed="9"/>
        <bgColor indexed="26"/>
      </patternFill>
    </fill>
    <fill>
      <patternFill patternType="solid">
        <fgColor indexed="45"/>
      </patternFill>
    </fill>
    <fill>
      <patternFill patternType="solid">
        <fgColor indexed="45"/>
        <bgColor indexed="29"/>
      </patternFill>
    </fill>
    <fill>
      <patternFill patternType="solid">
        <fgColor indexed="47"/>
        <bgColor indexed="22"/>
      </patternFill>
    </fill>
    <fill>
      <patternFill patternType="solid">
        <fgColor indexed="42"/>
      </patternFill>
    </fill>
    <fill>
      <patternFill patternType="solid">
        <fgColor indexed="42"/>
        <bgColor indexed="27"/>
      </patternFill>
    </fill>
    <fill>
      <patternFill patternType="solid">
        <fgColor indexed="26"/>
        <bgColor indexed="9"/>
      </patternFill>
    </fill>
    <fill>
      <patternFill patternType="solid">
        <fgColor indexed="46"/>
      </patternFill>
    </fill>
    <fill>
      <patternFill patternType="solid">
        <fgColor indexed="46"/>
        <bgColor indexed="24"/>
      </patternFill>
    </fill>
    <fill>
      <patternFill patternType="solid">
        <fgColor indexed="27"/>
      </patternFill>
    </fill>
    <fill>
      <patternFill patternType="solid">
        <fgColor indexed="27"/>
        <bgColor indexed="41"/>
      </patternFill>
    </fill>
    <fill>
      <patternFill patternType="solid">
        <fgColor indexed="47"/>
      </patternFill>
    </fill>
    <fill>
      <patternFill patternType="solid">
        <fgColor indexed="44"/>
      </patternFill>
    </fill>
    <fill>
      <patternFill patternType="solid">
        <fgColor indexed="44"/>
        <bgColor indexed="31"/>
      </patternFill>
    </fill>
    <fill>
      <patternFill patternType="solid">
        <fgColor indexed="22"/>
        <bgColor indexed="31"/>
      </patternFill>
    </fill>
    <fill>
      <patternFill patternType="solid">
        <fgColor indexed="29"/>
      </patternFill>
    </fill>
    <fill>
      <patternFill patternType="solid">
        <fgColor indexed="29"/>
        <bgColor indexed="45"/>
      </patternFill>
    </fill>
    <fill>
      <patternFill patternType="solid">
        <fgColor indexed="11"/>
      </patternFill>
    </fill>
    <fill>
      <patternFill patternType="solid">
        <fgColor indexed="11"/>
        <bgColor indexed="49"/>
      </patternFill>
    </fill>
    <fill>
      <patternFill patternType="solid">
        <fgColor indexed="43"/>
        <bgColor indexed="26"/>
      </patternFill>
    </fill>
    <fill>
      <patternFill patternType="solid">
        <fgColor indexed="51"/>
      </patternFill>
    </fill>
    <fill>
      <patternFill patternType="solid">
        <fgColor indexed="51"/>
        <bgColor indexed="13"/>
      </patternFill>
    </fill>
    <fill>
      <patternFill patternType="solid">
        <fgColor indexed="30"/>
      </patternFill>
    </fill>
    <fill>
      <patternFill patternType="solid">
        <fgColor indexed="30"/>
        <bgColor indexed="21"/>
      </patternFill>
    </fill>
    <fill>
      <patternFill patternType="solid">
        <fgColor indexed="49"/>
        <bgColor indexed="40"/>
      </patternFill>
    </fill>
    <fill>
      <patternFill patternType="solid">
        <fgColor indexed="36"/>
      </patternFill>
    </fill>
    <fill>
      <patternFill patternType="solid">
        <fgColor indexed="20"/>
        <bgColor indexed="36"/>
      </patternFill>
    </fill>
    <fill>
      <patternFill patternType="solid">
        <fgColor indexed="49"/>
      </patternFill>
    </fill>
    <fill>
      <patternFill patternType="solid">
        <fgColor indexed="52"/>
      </patternFill>
    </fill>
    <fill>
      <patternFill patternType="solid">
        <fgColor indexed="52"/>
        <bgColor indexed="51"/>
      </patternFill>
    </fill>
    <fill>
      <patternFill patternType="solid">
        <fgColor indexed="62"/>
      </patternFill>
    </fill>
    <fill>
      <patternFill patternType="solid">
        <fgColor indexed="62"/>
        <bgColor indexed="63"/>
      </patternFill>
    </fill>
    <fill>
      <patternFill patternType="solid">
        <fgColor indexed="10"/>
      </patternFill>
    </fill>
    <fill>
      <patternFill patternType="solid">
        <fgColor indexed="10"/>
        <bgColor indexed="60"/>
      </patternFill>
    </fill>
    <fill>
      <patternFill patternType="solid">
        <fgColor indexed="57"/>
      </patternFill>
    </fill>
    <fill>
      <patternFill patternType="solid">
        <fgColor indexed="57"/>
        <bgColor indexed="21"/>
      </patternFill>
    </fill>
    <fill>
      <patternFill patternType="solid">
        <fgColor indexed="54"/>
        <bgColor indexed="23"/>
      </patternFill>
    </fill>
    <fill>
      <patternFill patternType="solid">
        <fgColor indexed="53"/>
      </patternFill>
    </fill>
    <fill>
      <patternFill patternType="solid">
        <fgColor indexed="53"/>
        <bgColor indexed="52"/>
      </patternFill>
    </fill>
    <fill>
      <patternFill patternType="solid">
        <fgColor indexed="22"/>
      </patternFill>
    </fill>
    <fill>
      <patternFill patternType="solid">
        <fgColor indexed="21"/>
        <bgColor indexed="38"/>
      </patternFill>
    </fill>
    <fill>
      <patternFill patternType="solid">
        <fgColor indexed="55"/>
      </patternFill>
    </fill>
    <fill>
      <patternFill patternType="solid">
        <fgColor indexed="24"/>
        <bgColor indexed="46"/>
      </patternFill>
    </fill>
    <fill>
      <patternFill patternType="solid">
        <fgColor indexed="55"/>
        <bgColor indexed="23"/>
      </patternFill>
    </fill>
    <fill>
      <patternFill patternType="solid">
        <fgColor indexed="47"/>
        <bgColor indexed="32"/>
      </patternFill>
    </fill>
    <fill>
      <patternFill patternType="solid">
        <fgColor indexed="47"/>
        <bgColor indexed="54"/>
      </patternFill>
    </fill>
    <fill>
      <patternFill patternType="solid">
        <fgColor indexed="15"/>
        <bgColor indexed="35"/>
      </patternFill>
    </fill>
    <fill>
      <patternFill patternType="solid">
        <fgColor indexed="43"/>
      </patternFill>
    </fill>
    <fill>
      <patternFill patternType="solid">
        <fgColor indexed="13"/>
        <bgColor indexed="34"/>
      </patternFill>
    </fill>
    <fill>
      <patternFill patternType="solid">
        <fgColor indexed="26"/>
      </patternFill>
    </fill>
    <fill>
      <patternFill patternType="solid">
        <fgColor indexed="9"/>
        <bgColor indexed="33"/>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rgb="FFFFFFFF"/>
        <bgColor rgb="FFFFFFFF"/>
      </patternFill>
    </fill>
    <fill>
      <patternFill patternType="solid">
        <fgColor theme="0"/>
        <bgColor indexed="64"/>
      </patternFill>
    </fill>
    <fill>
      <patternFill patternType="solid">
        <fgColor rgb="FF37E7FF"/>
        <bgColor indexed="64"/>
      </patternFill>
    </fill>
    <fill>
      <patternFill patternType="solid">
        <fgColor rgb="FFC6C4C2"/>
        <bgColor indexed="64"/>
      </patternFill>
    </fill>
    <fill>
      <patternFill patternType="solid">
        <fgColor rgb="FF93A4D9"/>
        <bgColor indexed="64"/>
      </patternFill>
    </fill>
    <fill>
      <patternFill patternType="solid">
        <fgColor rgb="FFCC9CBF"/>
        <bgColor indexed="64"/>
      </patternFill>
    </fill>
    <fill>
      <patternFill patternType="solid">
        <fgColor rgb="FFC5B59B"/>
        <bgColor indexed="64"/>
      </patternFill>
    </fill>
    <fill>
      <patternFill patternType="solid">
        <fgColor rgb="FFE286A9"/>
        <bgColor indexed="64"/>
      </patternFill>
    </fill>
    <fill>
      <patternFill patternType="solid">
        <fgColor rgb="FFC4BD97"/>
        <bgColor indexed="64"/>
      </patternFill>
    </fill>
    <fill>
      <patternFill patternType="solid">
        <fgColor rgb="FFFABF8F"/>
        <bgColor indexed="64"/>
      </patternFill>
    </fill>
    <fill>
      <patternFill patternType="solid">
        <fgColor rgb="FFC5D9F1"/>
        <bgColor indexed="64"/>
      </patternFill>
    </fill>
    <fill>
      <patternFill patternType="solid">
        <fgColor rgb="FFAE9490"/>
        <bgColor indexed="64"/>
      </patternFill>
    </fill>
    <fill>
      <patternFill patternType="solid">
        <fgColor rgb="FFC6A4A4"/>
        <bgColor indexed="64"/>
      </patternFill>
    </fill>
    <fill>
      <patternFill patternType="solid">
        <fgColor rgb="FFD19C97"/>
        <bgColor indexed="64"/>
      </patternFill>
    </fill>
    <fill>
      <patternFill patternType="solid">
        <fgColor rgb="FFDBBEB7"/>
        <bgColor indexed="64"/>
      </patternFill>
    </fill>
    <fill>
      <patternFill patternType="solid">
        <fgColor rgb="FFBDAB9B"/>
        <bgColor indexed="64"/>
      </patternFill>
    </fill>
    <fill>
      <patternFill patternType="solid">
        <fgColor rgb="FF2A3244"/>
        <bgColor indexed="64"/>
      </patternFill>
    </fill>
    <fill>
      <patternFill patternType="solid">
        <fgColor rgb="FF5E5B60"/>
        <bgColor indexed="64"/>
      </patternFill>
    </fill>
    <fill>
      <patternFill patternType="solid">
        <fgColor rgb="FF2B2929"/>
        <bgColor indexed="64"/>
      </patternFill>
    </fill>
    <fill>
      <patternFill patternType="solid">
        <fgColor rgb="FFAEB2B5"/>
        <bgColor indexed="64"/>
      </patternFill>
    </fill>
    <fill>
      <patternFill patternType="solid">
        <fgColor rgb="FFF2F0EB"/>
        <bgColor indexed="64"/>
      </patternFill>
    </fill>
    <fill>
      <patternFill patternType="solid">
        <fgColor rgb="FF9EB6B8"/>
        <bgColor indexed="64"/>
      </patternFill>
    </fill>
    <fill>
      <patternFill patternType="solid">
        <fgColor rgb="FF9BABBB"/>
        <bgColor indexed="64"/>
      </patternFill>
    </fill>
    <fill>
      <patternFill patternType="solid">
        <fgColor rgb="FF4C6969"/>
        <bgColor indexed="64"/>
      </patternFill>
    </fill>
    <fill>
      <patternFill patternType="solid">
        <fgColor rgb="FF959EB7"/>
        <bgColor indexed="64"/>
      </patternFill>
    </fill>
    <fill>
      <patternFill patternType="solid">
        <fgColor rgb="FF2E3D30"/>
        <bgColor indexed="64"/>
      </patternFill>
    </fill>
    <fill>
      <patternFill patternType="solid">
        <fgColor rgb="FFCDB2A5"/>
        <bgColor indexed="64"/>
      </patternFill>
    </fill>
    <fill>
      <patternFill patternType="solid">
        <fgColor rgb="FF77212E"/>
        <bgColor indexed="64"/>
      </patternFill>
    </fill>
    <fill>
      <patternFill patternType="solid">
        <fgColor rgb="FFC19552"/>
        <bgColor indexed="64"/>
      </patternFill>
    </fill>
    <fill>
      <patternFill patternType="solid">
        <fgColor rgb="FF613F4C"/>
        <bgColor indexed="64"/>
      </patternFill>
    </fill>
    <fill>
      <patternFill patternType="solid">
        <fgColor rgb="FF4E403B"/>
        <bgColor indexed="64"/>
      </patternFill>
    </fill>
    <fill>
      <patternFill patternType="solid">
        <fgColor rgb="FF941E32"/>
        <bgColor indexed="64"/>
      </patternFill>
    </fill>
    <fill>
      <patternFill patternType="solid">
        <fgColor rgb="FF7B6660"/>
        <bgColor indexed="64"/>
      </patternFill>
    </fill>
    <fill>
      <patternFill patternType="solid">
        <fgColor rgb="FF5C2935"/>
        <bgColor indexed="64"/>
      </patternFill>
    </fill>
    <fill>
      <patternFill patternType="solid">
        <fgColor rgb="FF35463D"/>
        <bgColor indexed="64"/>
      </patternFill>
    </fill>
    <fill>
      <patternFill patternType="solid">
        <fgColor rgb="FFECE1D3"/>
        <bgColor indexed="64"/>
      </patternFill>
    </fill>
    <fill>
      <patternFill patternType="solid">
        <fgColor rgb="FF7BA0C0"/>
        <bgColor indexed="64"/>
      </patternFill>
    </fill>
    <fill>
      <patternFill patternType="solid">
        <fgColor rgb="FF29304E"/>
        <bgColor indexed="64"/>
      </patternFill>
    </fill>
    <fill>
      <patternFill patternType="solid">
        <fgColor rgb="FFA2B6B9"/>
        <bgColor indexed="64"/>
      </patternFill>
    </fill>
    <fill>
      <patternFill patternType="solid">
        <fgColor rgb="FFB7C2B2"/>
        <bgColor indexed="64"/>
      </patternFill>
    </fill>
    <fill>
      <patternFill patternType="solid">
        <fgColor rgb="FFCE8477"/>
        <bgColor indexed="64"/>
      </patternFill>
    </fill>
    <fill>
      <patternFill patternType="solid">
        <fgColor rgb="FF9F5069"/>
        <bgColor indexed="64"/>
      </patternFill>
    </fill>
    <fill>
      <patternFill patternType="solid">
        <fgColor rgb="FFB68F52"/>
        <bgColor indexed="64"/>
      </patternFill>
    </fill>
    <fill>
      <patternFill patternType="solid">
        <fgColor rgb="FF767275"/>
        <bgColor indexed="64"/>
      </patternFill>
    </fill>
    <fill>
      <patternFill patternType="solid">
        <fgColor rgb="FF432C47"/>
        <bgColor indexed="64"/>
      </patternFill>
    </fill>
    <fill>
      <patternFill patternType="solid">
        <fgColor rgb="FFBABCC0"/>
        <bgColor indexed="64"/>
      </patternFill>
    </fill>
    <fill>
      <patternFill patternType="solid">
        <fgColor rgb="FFAB9895"/>
        <bgColor indexed="64"/>
      </patternFill>
    </fill>
    <fill>
      <patternFill patternType="solid">
        <fgColor rgb="FFD1969A"/>
        <bgColor indexed="64"/>
      </patternFill>
    </fill>
    <fill>
      <patternFill patternType="solid">
        <fgColor rgb="FF717388"/>
        <bgColor indexed="64"/>
      </patternFill>
    </fill>
    <fill>
      <patternFill patternType="solid">
        <fgColor rgb="FF27272A"/>
        <bgColor indexed="64"/>
      </patternFill>
    </fill>
    <fill>
      <patternFill patternType="solid">
        <fgColor rgb="FFA14D3A"/>
        <bgColor indexed="64"/>
      </patternFill>
    </fill>
    <fill>
      <patternFill patternType="solid">
        <fgColor rgb="FFAD8567"/>
        <bgColor indexed="64"/>
      </patternFill>
    </fill>
    <fill>
      <patternFill patternType="solid">
        <fgColor rgb="FF646356"/>
        <bgColor indexed="64"/>
      </patternFill>
    </fill>
    <fill>
      <patternFill patternType="solid">
        <fgColor rgb="FF41354D"/>
        <bgColor indexed="64"/>
      </patternFill>
    </fill>
    <fill>
      <patternFill patternType="solid">
        <fgColor rgb="FF834F3D"/>
        <bgColor indexed="64"/>
      </patternFill>
    </fill>
    <fill>
      <patternFill patternType="solid">
        <fgColor rgb="FF404466"/>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79998168889431442"/>
        <bgColor indexed="65"/>
      </patternFill>
    </fill>
    <fill>
      <patternFill patternType="solid">
        <fgColor theme="7" tint="0.59999389629810485"/>
        <bgColor indexed="64"/>
      </patternFill>
    </fill>
    <fill>
      <patternFill patternType="solid">
        <fgColor theme="7" tint="0.39997558519241921"/>
        <bgColor indexed="64"/>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39997558519241921"/>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9"/>
        <bgColor indexed="64"/>
      </patternFill>
    </fill>
  </fills>
  <borders count="9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double">
        <color indexed="59"/>
      </left>
      <right style="double">
        <color indexed="59"/>
      </right>
      <top style="double">
        <color indexed="59"/>
      </top>
      <bottom style="double">
        <color indexed="59"/>
      </bottom>
      <diagonal/>
    </border>
    <border>
      <left/>
      <right/>
      <top/>
      <bottom style="thick">
        <color indexed="62"/>
      </bottom>
      <diagonal/>
    </border>
    <border>
      <left/>
      <right/>
      <top/>
      <bottom style="thick">
        <color indexed="49"/>
      </bottom>
      <diagonal/>
    </border>
    <border>
      <left/>
      <right/>
      <top/>
      <bottom style="thick">
        <color indexed="22"/>
      </bottom>
      <diagonal/>
    </border>
    <border>
      <left/>
      <right/>
      <top/>
      <bottom style="medium">
        <color indexed="30"/>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50"/>
      </left>
      <right style="thin">
        <color indexed="50"/>
      </right>
      <top style="thin">
        <color indexed="50"/>
      </top>
      <bottom style="thin">
        <color indexed="50"/>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49"/>
      </top>
      <bottom style="double">
        <color indexed="4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medium">
        <color rgb="FFA3A3A3"/>
      </left>
      <right style="medium">
        <color rgb="FFA3A3A3"/>
      </right>
      <top style="medium">
        <color rgb="FFA3A3A3"/>
      </top>
      <bottom style="medium">
        <color rgb="FFA3A3A3"/>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medium">
        <color indexed="64"/>
      </left>
      <right/>
      <top style="medium">
        <color indexed="64"/>
      </top>
      <bottom/>
      <diagonal/>
    </border>
    <border>
      <left style="medium">
        <color indexed="64"/>
      </left>
      <right/>
      <top style="thin">
        <color theme="0"/>
      </top>
      <bottom/>
      <diagonal/>
    </border>
    <border>
      <left style="thin">
        <color theme="0"/>
      </left>
      <right/>
      <top style="medium">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rgb="FFB2B2B2"/>
      </right>
      <top style="medium">
        <color indexed="64"/>
      </top>
      <bottom style="thin">
        <color rgb="FFB2B2B2"/>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style="medium">
        <color indexed="64"/>
      </left>
      <right style="thin">
        <color rgb="FFB2B2B2"/>
      </right>
      <top style="thin">
        <color rgb="FFB2B2B2"/>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23"/>
      </right>
      <top style="thin">
        <color indexed="64"/>
      </top>
      <bottom style="thin">
        <color indexed="23"/>
      </bottom>
      <diagonal/>
    </border>
    <border>
      <left style="thin">
        <color indexed="64"/>
      </left>
      <right style="thin">
        <color indexed="23"/>
      </right>
      <top style="thin">
        <color indexed="23"/>
      </top>
      <bottom style="thin">
        <color indexed="23"/>
      </bottom>
      <diagonal/>
    </border>
    <border>
      <left style="thin">
        <color indexed="64"/>
      </left>
      <right style="thin">
        <color indexed="23"/>
      </right>
      <top style="thin">
        <color indexed="23"/>
      </top>
      <bottom style="thin">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right/>
      <top style="medium">
        <color indexed="64"/>
      </top>
      <bottom style="medium">
        <color indexed="64"/>
      </bottom>
      <diagonal/>
    </border>
    <border>
      <left style="medium">
        <color theme="0" tint="-0.499984740745262"/>
      </left>
      <right style="medium">
        <color theme="0" tint="-0.499984740745262"/>
      </right>
      <top style="medium">
        <color theme="0" tint="-0.499984740745262"/>
      </top>
      <bottom style="medium">
        <color theme="0" tint="-0.499984740745262"/>
      </bottom>
      <diagonal/>
    </border>
    <border>
      <left style="thin">
        <color indexed="64"/>
      </left>
      <right style="thin">
        <color indexed="23"/>
      </right>
      <top style="thin">
        <color indexed="23"/>
      </top>
      <bottom/>
      <diagonal/>
    </border>
    <border>
      <left style="thin">
        <color indexed="23"/>
      </left>
      <right style="thin">
        <color indexed="23"/>
      </right>
      <top style="thin">
        <color indexed="23"/>
      </top>
      <bottom/>
      <diagonal/>
    </border>
    <border>
      <left style="thin">
        <color indexed="64"/>
      </left>
      <right style="thin">
        <color indexed="23"/>
      </right>
      <top/>
      <bottom style="thin">
        <color indexed="23"/>
      </bottom>
      <diagonal/>
    </border>
    <border>
      <left style="thin">
        <color indexed="23"/>
      </left>
      <right style="thin">
        <color indexed="23"/>
      </right>
      <top/>
      <bottom style="thin">
        <color indexed="23"/>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thin">
        <color indexed="64"/>
      </top>
      <bottom/>
      <diagonal/>
    </border>
    <border>
      <left style="thin">
        <color indexed="64"/>
      </left>
      <right/>
      <top/>
      <bottom/>
      <diagonal/>
    </border>
    <border>
      <left/>
      <right/>
      <top style="thin">
        <color theme="4" tint="0.39997558519241921"/>
      </top>
      <bottom/>
      <diagonal/>
    </border>
  </borders>
  <cellStyleXfs count="418">
    <xf numFmtId="0" fontId="0" fillId="0" borderId="0"/>
    <xf numFmtId="0" fontId="2" fillId="2" borderId="0" applyNumberFormat="0" applyBorder="0" applyAlignment="0" applyProtection="0"/>
    <xf numFmtId="0" fontId="2" fillId="2" borderId="0" applyNumberFormat="0" applyBorder="0" applyAlignment="0" applyProtection="0"/>
    <xf numFmtId="0" fontId="2" fillId="3" borderId="0"/>
    <xf numFmtId="0" fontId="2" fillId="3" borderId="0"/>
    <xf numFmtId="0" fontId="2" fillId="2" borderId="0" applyNumberFormat="0" applyBorder="0" applyAlignment="0" applyProtection="0"/>
    <xf numFmtId="0" fontId="2" fillId="2" borderId="0" applyNumberFormat="0" applyBorder="0" applyAlignment="0" applyProtection="0"/>
    <xf numFmtId="0" fontId="2" fillId="3" borderId="0"/>
    <xf numFmtId="0" fontId="2" fillId="3" borderId="0"/>
    <xf numFmtId="0" fontId="2" fillId="2" borderId="0" applyNumberFormat="0" applyBorder="0" applyAlignment="0" applyProtection="0"/>
    <xf numFmtId="0" fontId="2" fillId="2" borderId="0" applyNumberFormat="0" applyBorder="0" applyAlignment="0" applyProtection="0"/>
    <xf numFmtId="0" fontId="2" fillId="3" borderId="0"/>
    <xf numFmtId="0" fontId="2" fillId="3" borderId="0"/>
    <xf numFmtId="0" fontId="2" fillId="4"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xf numFmtId="0" fontId="2" fillId="6" borderId="0"/>
    <xf numFmtId="0" fontId="2" fillId="5" borderId="0" applyNumberFormat="0" applyBorder="0" applyAlignment="0" applyProtection="0"/>
    <xf numFmtId="0" fontId="2" fillId="5" borderId="0" applyNumberFormat="0" applyBorder="0" applyAlignment="0" applyProtection="0"/>
    <xf numFmtId="0" fontId="2" fillId="6" borderId="0"/>
    <xf numFmtId="0" fontId="2" fillId="6" borderId="0"/>
    <xf numFmtId="0" fontId="2" fillId="5" borderId="0" applyNumberFormat="0" applyBorder="0" applyAlignment="0" applyProtection="0"/>
    <xf numFmtId="0" fontId="2" fillId="5" borderId="0" applyNumberFormat="0" applyBorder="0" applyAlignment="0" applyProtection="0"/>
    <xf numFmtId="0" fontId="2" fillId="6" borderId="0"/>
    <xf numFmtId="0" fontId="2" fillId="6" borderId="0"/>
    <xf numFmtId="0" fontId="2" fillId="7"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9" borderId="0"/>
    <xf numFmtId="0" fontId="2" fillId="9" borderId="0"/>
    <xf numFmtId="0" fontId="2" fillId="8" borderId="0" applyNumberFormat="0" applyBorder="0" applyAlignment="0" applyProtection="0"/>
    <xf numFmtId="0" fontId="2" fillId="8" borderId="0" applyNumberFormat="0" applyBorder="0" applyAlignment="0" applyProtection="0"/>
    <xf numFmtId="0" fontId="2" fillId="9" borderId="0"/>
    <xf numFmtId="0" fontId="2" fillId="9" borderId="0"/>
    <xf numFmtId="0" fontId="2" fillId="8" borderId="0" applyNumberFormat="0" applyBorder="0" applyAlignment="0" applyProtection="0"/>
    <xf numFmtId="0" fontId="2" fillId="8" borderId="0" applyNumberFormat="0" applyBorder="0" applyAlignment="0" applyProtection="0"/>
    <xf numFmtId="0" fontId="2" fillId="9" borderId="0"/>
    <xf numFmtId="0" fontId="2" fillId="9" borderId="0"/>
    <xf numFmtId="0" fontId="2" fillId="10"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2" borderId="0"/>
    <xf numFmtId="0" fontId="2" fillId="12" borderId="0"/>
    <xf numFmtId="0" fontId="2" fillId="11" borderId="0" applyNumberFormat="0" applyBorder="0" applyAlignment="0" applyProtection="0"/>
    <xf numFmtId="0" fontId="2" fillId="11" borderId="0" applyNumberFormat="0" applyBorder="0" applyAlignment="0" applyProtection="0"/>
    <xf numFmtId="0" fontId="2" fillId="12" borderId="0"/>
    <xf numFmtId="0" fontId="2" fillId="12" borderId="0"/>
    <xf numFmtId="0" fontId="2" fillId="11" borderId="0" applyNumberFormat="0" applyBorder="0" applyAlignment="0" applyProtection="0"/>
    <xf numFmtId="0" fontId="2" fillId="11" borderId="0" applyNumberFormat="0" applyBorder="0" applyAlignment="0" applyProtection="0"/>
    <xf numFmtId="0" fontId="2" fillId="12" borderId="0"/>
    <xf numFmtId="0" fontId="2" fillId="12" borderId="0"/>
    <xf numFmtId="0" fontId="2" fillId="4"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4" borderId="0"/>
    <xf numFmtId="0" fontId="2" fillId="14" borderId="0"/>
    <xf numFmtId="0" fontId="2" fillId="13" borderId="0" applyNumberFormat="0" applyBorder="0" applyAlignment="0" applyProtection="0"/>
    <xf numFmtId="0" fontId="2" fillId="13" borderId="0" applyNumberFormat="0" applyBorder="0" applyAlignment="0" applyProtection="0"/>
    <xf numFmtId="0" fontId="2" fillId="14" borderId="0"/>
    <xf numFmtId="0" fontId="2" fillId="14" borderId="0"/>
    <xf numFmtId="0" fontId="2" fillId="13" borderId="0" applyNumberFormat="0" applyBorder="0" applyAlignment="0" applyProtection="0"/>
    <xf numFmtId="0" fontId="2" fillId="13" borderId="0" applyNumberFormat="0" applyBorder="0" applyAlignment="0" applyProtection="0"/>
    <xf numFmtId="0" fontId="2" fillId="14" borderId="0"/>
    <xf numFmtId="0" fontId="2" fillId="14" borderId="0"/>
    <xf numFmtId="0" fontId="2" fillId="14"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7" borderId="0"/>
    <xf numFmtId="0" fontId="2" fillId="7" borderId="0"/>
    <xf numFmtId="0" fontId="2" fillId="15" borderId="0" applyNumberFormat="0" applyBorder="0" applyAlignment="0" applyProtection="0"/>
    <xf numFmtId="0" fontId="2" fillId="15" borderId="0" applyNumberFormat="0" applyBorder="0" applyAlignment="0" applyProtection="0"/>
    <xf numFmtId="0" fontId="2" fillId="7" borderId="0"/>
    <xf numFmtId="0" fontId="2" fillId="7" borderId="0"/>
    <xf numFmtId="0" fontId="2" fillId="15" borderId="0" applyNumberFormat="0" applyBorder="0" applyAlignment="0" applyProtection="0"/>
    <xf numFmtId="0" fontId="2" fillId="15" borderId="0" applyNumberFormat="0" applyBorder="0" applyAlignment="0" applyProtection="0"/>
    <xf numFmtId="0" fontId="2" fillId="7" borderId="0"/>
    <xf numFmtId="0" fontId="2" fillId="7" borderId="0"/>
    <xf numFmtId="0" fontId="2" fillId="7"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7" borderId="0"/>
    <xf numFmtId="0" fontId="2" fillId="17" borderId="0"/>
    <xf numFmtId="0" fontId="2" fillId="16" borderId="0" applyNumberFormat="0" applyBorder="0" applyAlignment="0" applyProtection="0"/>
    <xf numFmtId="0" fontId="2" fillId="16" borderId="0" applyNumberFormat="0" applyBorder="0" applyAlignment="0" applyProtection="0"/>
    <xf numFmtId="0" fontId="2" fillId="17" borderId="0"/>
    <xf numFmtId="0" fontId="2" fillId="17" borderId="0"/>
    <xf numFmtId="0" fontId="2" fillId="16" borderId="0" applyNumberFormat="0" applyBorder="0" applyAlignment="0" applyProtection="0"/>
    <xf numFmtId="0" fontId="2" fillId="16" borderId="0" applyNumberFormat="0" applyBorder="0" applyAlignment="0" applyProtection="0"/>
    <xf numFmtId="0" fontId="2" fillId="17" borderId="0"/>
    <xf numFmtId="0" fontId="2" fillId="17" borderId="0"/>
    <xf numFmtId="0" fontId="2" fillId="18"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20" borderId="0"/>
    <xf numFmtId="0" fontId="2" fillId="20" borderId="0"/>
    <xf numFmtId="0" fontId="2" fillId="19" borderId="0" applyNumberFormat="0" applyBorder="0" applyAlignment="0" applyProtection="0"/>
    <xf numFmtId="0" fontId="2" fillId="19" borderId="0" applyNumberFormat="0" applyBorder="0" applyAlignment="0" applyProtection="0"/>
    <xf numFmtId="0" fontId="2" fillId="20" borderId="0"/>
    <xf numFmtId="0" fontId="2" fillId="20" borderId="0"/>
    <xf numFmtId="0" fontId="2" fillId="19" borderId="0" applyNumberFormat="0" applyBorder="0" applyAlignment="0" applyProtection="0"/>
    <xf numFmtId="0" fontId="2" fillId="19" borderId="0" applyNumberFormat="0" applyBorder="0" applyAlignment="0" applyProtection="0"/>
    <xf numFmtId="0" fontId="2" fillId="20" borderId="0"/>
    <xf numFmtId="0" fontId="2" fillId="20" borderId="0"/>
    <xf numFmtId="0" fontId="2" fillId="20"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2" borderId="0"/>
    <xf numFmtId="0" fontId="2" fillId="22" borderId="0"/>
    <xf numFmtId="0" fontId="2" fillId="21" borderId="0" applyNumberFormat="0" applyBorder="0" applyAlignment="0" applyProtection="0"/>
    <xf numFmtId="0" fontId="2" fillId="21" borderId="0" applyNumberFormat="0" applyBorder="0" applyAlignment="0" applyProtection="0"/>
    <xf numFmtId="0" fontId="2" fillId="22" borderId="0"/>
    <xf numFmtId="0" fontId="2" fillId="22" borderId="0"/>
    <xf numFmtId="0" fontId="2" fillId="21" borderId="0" applyNumberFormat="0" applyBorder="0" applyAlignment="0" applyProtection="0"/>
    <xf numFmtId="0" fontId="2" fillId="21" borderId="0" applyNumberFormat="0" applyBorder="0" applyAlignment="0" applyProtection="0"/>
    <xf numFmtId="0" fontId="2" fillId="22" borderId="0"/>
    <xf numFmtId="0" fontId="2" fillId="22" borderId="0"/>
    <xf numFmtId="0" fontId="2" fillId="23"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2" borderId="0"/>
    <xf numFmtId="0" fontId="2" fillId="12" borderId="0"/>
    <xf numFmtId="0" fontId="2" fillId="11" borderId="0" applyNumberFormat="0" applyBorder="0" applyAlignment="0" applyProtection="0"/>
    <xf numFmtId="0" fontId="2" fillId="11" borderId="0" applyNumberFormat="0" applyBorder="0" applyAlignment="0" applyProtection="0"/>
    <xf numFmtId="0" fontId="2" fillId="12" borderId="0"/>
    <xf numFmtId="0" fontId="2" fillId="12" borderId="0"/>
    <xf numFmtId="0" fontId="2" fillId="11" borderId="0" applyNumberFormat="0" applyBorder="0" applyAlignment="0" applyProtection="0"/>
    <xf numFmtId="0" fontId="2" fillId="11" borderId="0" applyNumberFormat="0" applyBorder="0" applyAlignment="0" applyProtection="0"/>
    <xf numFmtId="0" fontId="2" fillId="12" borderId="0"/>
    <xf numFmtId="0" fontId="2" fillId="12" borderId="0"/>
    <xf numFmtId="0" fontId="2" fillId="18" borderId="0" applyNumberFormat="0" applyBorder="0" applyAlignment="0" applyProtection="0"/>
    <xf numFmtId="0" fontId="2" fillId="16" borderId="0" applyNumberFormat="0" applyBorder="0" applyAlignment="0" applyProtection="0"/>
    <xf numFmtId="0" fontId="2" fillId="16" borderId="0" applyNumberFormat="0" applyBorder="0" applyAlignment="0" applyProtection="0"/>
    <xf numFmtId="0" fontId="2" fillId="17" borderId="0"/>
    <xf numFmtId="0" fontId="2" fillId="17" borderId="0"/>
    <xf numFmtId="0" fontId="2" fillId="16" borderId="0" applyNumberFormat="0" applyBorder="0" applyAlignment="0" applyProtection="0"/>
    <xf numFmtId="0" fontId="2" fillId="16" borderId="0" applyNumberFormat="0" applyBorder="0" applyAlignment="0" applyProtection="0"/>
    <xf numFmtId="0" fontId="2" fillId="17" borderId="0"/>
    <xf numFmtId="0" fontId="2" fillId="17" borderId="0"/>
    <xf numFmtId="0" fontId="2" fillId="16" borderId="0" applyNumberFormat="0" applyBorder="0" applyAlignment="0" applyProtection="0"/>
    <xf numFmtId="0" fontId="2" fillId="16" borderId="0" applyNumberFormat="0" applyBorder="0" applyAlignment="0" applyProtection="0"/>
    <xf numFmtId="0" fontId="2" fillId="17" borderId="0"/>
    <xf numFmtId="0" fontId="2" fillId="17" borderId="0"/>
    <xf numFmtId="0" fontId="2" fillId="17"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5" borderId="0"/>
    <xf numFmtId="0" fontId="2" fillId="25" borderId="0"/>
    <xf numFmtId="0" fontId="2" fillId="24" borderId="0" applyNumberFormat="0" applyBorder="0" applyAlignment="0" applyProtection="0"/>
    <xf numFmtId="0" fontId="2" fillId="24" borderId="0" applyNumberFormat="0" applyBorder="0" applyAlignment="0" applyProtection="0"/>
    <xf numFmtId="0" fontId="2" fillId="25" borderId="0"/>
    <xf numFmtId="0" fontId="2" fillId="25" borderId="0"/>
    <xf numFmtId="0" fontId="2" fillId="24" borderId="0" applyNumberFormat="0" applyBorder="0" applyAlignment="0" applyProtection="0"/>
    <xf numFmtId="0" fontId="2" fillId="24" borderId="0" applyNumberFormat="0" applyBorder="0" applyAlignment="0" applyProtection="0"/>
    <xf numFmtId="0" fontId="2" fillId="25" borderId="0"/>
    <xf numFmtId="0" fontId="2" fillId="25" borderId="0"/>
    <xf numFmtId="0" fontId="2" fillId="7" borderId="0" applyNumberFormat="0" applyBorder="0" applyAlignment="0" applyProtection="0"/>
    <xf numFmtId="0" fontId="3" fillId="26" borderId="0" applyNumberFormat="0" applyBorder="0" applyAlignment="0" applyProtection="0"/>
    <xf numFmtId="0" fontId="3" fillId="27" borderId="0"/>
    <xf numFmtId="0" fontId="3" fillId="26" borderId="0" applyNumberFormat="0" applyBorder="0" applyAlignment="0" applyProtection="0"/>
    <xf numFmtId="0" fontId="3" fillId="27" borderId="0"/>
    <xf numFmtId="0" fontId="3" fillId="26" borderId="0" applyNumberFormat="0" applyBorder="0" applyAlignment="0" applyProtection="0"/>
    <xf numFmtId="0" fontId="3" fillId="27" borderId="0"/>
    <xf numFmtId="0" fontId="3" fillId="28" borderId="0" applyNumberFormat="0" applyBorder="0" applyAlignment="0" applyProtection="0"/>
    <xf numFmtId="0" fontId="3" fillId="19" borderId="0" applyNumberFormat="0" applyBorder="0" applyAlignment="0" applyProtection="0"/>
    <xf numFmtId="0" fontId="3" fillId="20" borderId="0"/>
    <xf numFmtId="0" fontId="3" fillId="19" borderId="0" applyNumberFormat="0" applyBorder="0" applyAlignment="0" applyProtection="0"/>
    <xf numFmtId="0" fontId="3" fillId="20" borderId="0"/>
    <xf numFmtId="0" fontId="3" fillId="19" borderId="0" applyNumberFormat="0" applyBorder="0" applyAlignment="0" applyProtection="0"/>
    <xf numFmtId="0" fontId="3" fillId="20" borderId="0"/>
    <xf numFmtId="0" fontId="3" fillId="20" borderId="0" applyNumberFormat="0" applyBorder="0" applyAlignment="0" applyProtection="0"/>
    <xf numFmtId="0" fontId="3" fillId="21" borderId="0" applyNumberFormat="0" applyBorder="0" applyAlignment="0" applyProtection="0"/>
    <xf numFmtId="0" fontId="3" fillId="22" borderId="0"/>
    <xf numFmtId="0" fontId="3" fillId="21" borderId="0" applyNumberFormat="0" applyBorder="0" applyAlignment="0" applyProtection="0"/>
    <xf numFmtId="0" fontId="3" fillId="22" borderId="0"/>
    <xf numFmtId="0" fontId="3" fillId="21" borderId="0" applyNumberFormat="0" applyBorder="0" applyAlignment="0" applyProtection="0"/>
    <xf numFmtId="0" fontId="3" fillId="22" borderId="0"/>
    <xf numFmtId="0" fontId="3" fillId="23" borderId="0" applyNumberFormat="0" applyBorder="0" applyAlignment="0" applyProtection="0"/>
    <xf numFmtId="0" fontId="3" fillId="29" borderId="0" applyNumberFormat="0" applyBorder="0" applyAlignment="0" applyProtection="0"/>
    <xf numFmtId="0" fontId="3" fillId="30" borderId="0"/>
    <xf numFmtId="0" fontId="3" fillId="29" borderId="0" applyNumberFormat="0" applyBorder="0" applyAlignment="0" applyProtection="0"/>
    <xf numFmtId="0" fontId="3" fillId="30" borderId="0"/>
    <xf numFmtId="0" fontId="3" fillId="29" borderId="0" applyNumberFormat="0" applyBorder="0" applyAlignment="0" applyProtection="0"/>
    <xf numFmtId="0" fontId="3" fillId="30" borderId="0"/>
    <xf numFmtId="0" fontId="3" fillId="18" borderId="0" applyNumberFormat="0" applyBorder="0" applyAlignment="0" applyProtection="0"/>
    <xf numFmtId="0" fontId="3" fillId="31" borderId="0" applyNumberFormat="0" applyBorder="0" applyAlignment="0" applyProtection="0"/>
    <xf numFmtId="0" fontId="3" fillId="28" borderId="0"/>
    <xf numFmtId="0" fontId="3" fillId="31" borderId="0" applyNumberFormat="0" applyBorder="0" applyAlignment="0" applyProtection="0"/>
    <xf numFmtId="0" fontId="3" fillId="28" borderId="0"/>
    <xf numFmtId="0" fontId="3" fillId="31" borderId="0" applyNumberFormat="0" applyBorder="0" applyAlignment="0" applyProtection="0"/>
    <xf numFmtId="0" fontId="3" fillId="28" borderId="0"/>
    <xf numFmtId="0" fontId="3" fillId="28" borderId="0" applyNumberFormat="0" applyBorder="0" applyAlignment="0" applyProtection="0"/>
    <xf numFmtId="0" fontId="3" fillId="32" borderId="0" applyNumberFormat="0" applyBorder="0" applyAlignment="0" applyProtection="0"/>
    <xf numFmtId="0" fontId="3" fillId="33" borderId="0"/>
    <xf numFmtId="0" fontId="3" fillId="32" borderId="0" applyNumberFormat="0" applyBorder="0" applyAlignment="0" applyProtection="0"/>
    <xf numFmtId="0" fontId="3" fillId="33" borderId="0"/>
    <xf numFmtId="0" fontId="3" fillId="32" borderId="0" applyNumberFormat="0" applyBorder="0" applyAlignment="0" applyProtection="0"/>
    <xf numFmtId="0" fontId="3" fillId="33" borderId="0"/>
    <xf numFmtId="0" fontId="3" fillId="7" borderId="0" applyNumberFormat="0" applyBorder="0" applyAlignment="0" applyProtection="0"/>
    <xf numFmtId="0" fontId="3" fillId="34" borderId="0" applyNumberFormat="0" applyBorder="0" applyAlignment="0" applyProtection="0"/>
    <xf numFmtId="0" fontId="3" fillId="35" borderId="0"/>
    <xf numFmtId="0" fontId="3" fillId="34" borderId="0" applyNumberFormat="0" applyBorder="0" applyAlignment="0" applyProtection="0"/>
    <xf numFmtId="0" fontId="3" fillId="35" borderId="0"/>
    <xf numFmtId="0" fontId="3" fillId="34" borderId="0" applyNumberFormat="0" applyBorder="0" applyAlignment="0" applyProtection="0"/>
    <xf numFmtId="0" fontId="3" fillId="35" borderId="0"/>
    <xf numFmtId="0" fontId="3" fillId="28" borderId="0" applyNumberFormat="0" applyBorder="0" applyAlignment="0" applyProtection="0"/>
    <xf numFmtId="0" fontId="3" fillId="36" borderId="0" applyNumberFormat="0" applyBorder="0" applyAlignment="0" applyProtection="0"/>
    <xf numFmtId="0" fontId="3" fillId="37" borderId="0"/>
    <xf numFmtId="0" fontId="3" fillId="36" borderId="0" applyNumberFormat="0" applyBorder="0" applyAlignment="0" applyProtection="0"/>
    <xf numFmtId="0" fontId="3" fillId="37" borderId="0"/>
    <xf numFmtId="0" fontId="3" fillId="36" borderId="0" applyNumberFormat="0" applyBorder="0" applyAlignment="0" applyProtection="0"/>
    <xf numFmtId="0" fontId="3" fillId="37" borderId="0"/>
    <xf numFmtId="0" fontId="3" fillId="37" borderId="0" applyNumberFormat="0" applyBorder="0" applyAlignment="0" applyProtection="0"/>
    <xf numFmtId="0" fontId="3" fillId="38" borderId="0" applyNumberFormat="0" applyBorder="0" applyAlignment="0" applyProtection="0"/>
    <xf numFmtId="0" fontId="3" fillId="39" borderId="0"/>
    <xf numFmtId="0" fontId="3" fillId="38" borderId="0" applyNumberFormat="0" applyBorder="0" applyAlignment="0" applyProtection="0"/>
    <xf numFmtId="0" fontId="3" fillId="39" borderId="0"/>
    <xf numFmtId="0" fontId="3" fillId="38" borderId="0" applyNumberFormat="0" applyBorder="0" applyAlignment="0" applyProtection="0"/>
    <xf numFmtId="0" fontId="3" fillId="39" borderId="0"/>
    <xf numFmtId="0" fontId="3" fillId="39" borderId="0" applyNumberFormat="0" applyBorder="0" applyAlignment="0" applyProtection="0"/>
    <xf numFmtId="0" fontId="3" fillId="29" borderId="0" applyNumberFormat="0" applyBorder="0" applyAlignment="0" applyProtection="0"/>
    <xf numFmtId="0" fontId="3" fillId="30" borderId="0"/>
    <xf numFmtId="0" fontId="3" fillId="29" borderId="0" applyNumberFormat="0" applyBorder="0" applyAlignment="0" applyProtection="0"/>
    <xf numFmtId="0" fontId="3" fillId="30" borderId="0"/>
    <xf numFmtId="0" fontId="3" fillId="29" borderId="0" applyNumberFormat="0" applyBorder="0" applyAlignment="0" applyProtection="0"/>
    <xf numFmtId="0" fontId="3" fillId="30" borderId="0"/>
    <xf numFmtId="0" fontId="3" fillId="40" borderId="0" applyNumberFormat="0" applyBorder="0" applyAlignment="0" applyProtection="0"/>
    <xf numFmtId="0" fontId="3" fillId="31" borderId="0" applyNumberFormat="0" applyBorder="0" applyAlignment="0" applyProtection="0"/>
    <xf numFmtId="0" fontId="3" fillId="28" borderId="0"/>
    <xf numFmtId="0" fontId="3" fillId="31" borderId="0" applyNumberFormat="0" applyBorder="0" applyAlignment="0" applyProtection="0"/>
    <xf numFmtId="0" fontId="3" fillId="28" borderId="0"/>
    <xf numFmtId="0" fontId="3" fillId="31" borderId="0" applyNumberFormat="0" applyBorder="0" applyAlignment="0" applyProtection="0"/>
    <xf numFmtId="0" fontId="3" fillId="28" borderId="0"/>
    <xf numFmtId="0" fontId="3" fillId="28" borderId="0" applyNumberFormat="0" applyBorder="0" applyAlignment="0" applyProtection="0"/>
    <xf numFmtId="0" fontId="3" fillId="41" borderId="0" applyNumberFormat="0" applyBorder="0" applyAlignment="0" applyProtection="0"/>
    <xf numFmtId="0" fontId="3" fillId="42" borderId="0"/>
    <xf numFmtId="0" fontId="3" fillId="41" borderId="0" applyNumberFormat="0" applyBorder="0" applyAlignment="0" applyProtection="0"/>
    <xf numFmtId="0" fontId="3" fillId="42" borderId="0"/>
    <xf numFmtId="0" fontId="3" fillId="41" borderId="0" applyNumberFormat="0" applyBorder="0" applyAlignment="0" applyProtection="0"/>
    <xf numFmtId="0" fontId="3" fillId="42" borderId="0"/>
    <xf numFmtId="0" fontId="3" fillId="42" borderId="0" applyNumberFormat="0" applyBorder="0" applyAlignment="0" applyProtection="0"/>
    <xf numFmtId="0" fontId="4" fillId="5" borderId="0" applyNumberFormat="0" applyBorder="0" applyAlignment="0" applyProtection="0"/>
    <xf numFmtId="0" fontId="33" fillId="55" borderId="0" applyNumberFormat="0" applyBorder="0" applyAlignment="0" applyProtection="0"/>
    <xf numFmtId="0" fontId="21" fillId="40" borderId="0"/>
    <xf numFmtId="0" fontId="4" fillId="6" borderId="0"/>
    <xf numFmtId="0" fontId="4" fillId="5" borderId="0" applyNumberFormat="0" applyBorder="0" applyAlignment="0" applyProtection="0"/>
    <xf numFmtId="0" fontId="4" fillId="6" borderId="0"/>
    <xf numFmtId="0" fontId="4" fillId="5" borderId="0" applyNumberFormat="0" applyBorder="0" applyAlignment="0" applyProtection="0"/>
    <xf numFmtId="0" fontId="4" fillId="6" borderId="0"/>
    <xf numFmtId="0" fontId="4" fillId="6" borderId="0" applyNumberFormat="0" applyBorder="0" applyAlignment="0" applyProtection="0"/>
    <xf numFmtId="0" fontId="5" fillId="43" borderId="1" applyNumberFormat="0" applyAlignment="0" applyProtection="0"/>
    <xf numFmtId="0" fontId="5" fillId="18" borderId="1"/>
    <xf numFmtId="0" fontId="5" fillId="43" borderId="1" applyNumberFormat="0" applyAlignment="0" applyProtection="0"/>
    <xf numFmtId="0" fontId="5" fillId="18" borderId="1"/>
    <xf numFmtId="0" fontId="5" fillId="43" borderId="1" applyNumberFormat="0" applyAlignment="0" applyProtection="0"/>
    <xf numFmtId="0" fontId="5" fillId="18" borderId="1"/>
    <xf numFmtId="0" fontId="34" fillId="56" borderId="22" applyNumberFormat="0" applyAlignment="0" applyProtection="0"/>
    <xf numFmtId="0" fontId="22" fillId="44" borderId="1"/>
    <xf numFmtId="0" fontId="5" fillId="4" borderId="1" applyNumberFormat="0" applyAlignment="0" applyProtection="0"/>
    <xf numFmtId="0" fontId="6" fillId="45" borderId="2" applyNumberFormat="0" applyAlignment="0" applyProtection="0"/>
    <xf numFmtId="0" fontId="35" fillId="57" borderId="23" applyNumberFormat="0" applyAlignment="0" applyProtection="0"/>
    <xf numFmtId="0" fontId="6" fillId="46" borderId="3"/>
    <xf numFmtId="0" fontId="6" fillId="47" borderId="2"/>
    <xf numFmtId="0" fontId="6" fillId="45" borderId="2" applyNumberFormat="0" applyAlignment="0" applyProtection="0"/>
    <xf numFmtId="0" fontId="6" fillId="47" borderId="2"/>
    <xf numFmtId="0" fontId="6" fillId="45" borderId="2" applyNumberFormat="0" applyAlignment="0" applyProtection="0"/>
    <xf numFmtId="0" fontId="6" fillId="47" borderId="2"/>
    <xf numFmtId="0" fontId="6" fillId="47" borderId="2" applyNumberFormat="0" applyAlignment="0" applyProtection="0"/>
    <xf numFmtId="44" fontId="32" fillId="0" borderId="0" applyFont="0" applyFill="0" applyBorder="0" applyAlignment="0" applyProtection="0"/>
    <xf numFmtId="44" fontId="32" fillId="0" borderId="0" applyFont="0" applyFill="0" applyBorder="0" applyAlignment="0" applyProtection="0"/>
    <xf numFmtId="164" fontId="1" fillId="0" borderId="0"/>
    <xf numFmtId="0" fontId="7" fillId="48" borderId="1" applyNumberFormat="0" applyAlignment="0" applyProtection="0"/>
    <xf numFmtId="0" fontId="7" fillId="49" borderId="1"/>
    <xf numFmtId="0" fontId="7" fillId="7" borderId="1"/>
    <xf numFmtId="0" fontId="7" fillId="7" borderId="1"/>
    <xf numFmtId="0" fontId="2" fillId="0" borderId="0"/>
    <xf numFmtId="0" fontId="2" fillId="0" borderId="0"/>
    <xf numFmtId="0" fontId="2" fillId="0" borderId="0"/>
    <xf numFmtId="0" fontId="1" fillId="0" borderId="0"/>
    <xf numFmtId="0" fontId="8" fillId="0" borderId="0" applyNumberFormat="0" applyFill="0" applyBorder="0" applyAlignment="0" applyProtection="0"/>
    <xf numFmtId="0" fontId="8" fillId="0" borderId="0"/>
    <xf numFmtId="0" fontId="8" fillId="0" borderId="0" applyNumberFormat="0" applyFill="0" applyBorder="0" applyAlignment="0" applyProtection="0"/>
    <xf numFmtId="0" fontId="8" fillId="0" borderId="0"/>
    <xf numFmtId="0" fontId="8" fillId="0" borderId="0" applyNumberFormat="0" applyFill="0" applyBorder="0" applyAlignment="0" applyProtection="0"/>
    <xf numFmtId="0" fontId="8" fillId="0" borderId="0"/>
    <xf numFmtId="0" fontId="9" fillId="8" borderId="0" applyNumberFormat="0" applyBorder="0" applyAlignment="0" applyProtection="0"/>
    <xf numFmtId="0" fontId="36" fillId="58" borderId="0" applyNumberFormat="0" applyBorder="0" applyAlignment="0" applyProtection="0"/>
    <xf numFmtId="0" fontId="23" fillId="50" borderId="0"/>
    <xf numFmtId="0" fontId="9" fillId="9" borderId="0"/>
    <xf numFmtId="0" fontId="9" fillId="8" borderId="0" applyNumberFormat="0" applyBorder="0" applyAlignment="0" applyProtection="0"/>
    <xf numFmtId="0" fontId="9" fillId="9" borderId="0"/>
    <xf numFmtId="0" fontId="9" fillId="8" borderId="0" applyNumberFormat="0" applyBorder="0" applyAlignment="0" applyProtection="0"/>
    <xf numFmtId="0" fontId="9" fillId="9" borderId="0"/>
    <xf numFmtId="0" fontId="9" fillId="9" borderId="0" applyNumberFormat="0" applyBorder="0" applyAlignment="0" applyProtection="0"/>
    <xf numFmtId="0" fontId="10" fillId="0" borderId="4" applyNumberFormat="0" applyFill="0" applyAlignment="0" applyProtection="0"/>
    <xf numFmtId="0" fontId="10" fillId="0" borderId="4"/>
    <xf numFmtId="0" fontId="10" fillId="0" borderId="4" applyNumberFormat="0" applyFill="0" applyAlignment="0" applyProtection="0"/>
    <xf numFmtId="0" fontId="10" fillId="0" borderId="4"/>
    <xf numFmtId="0" fontId="10" fillId="0" borderId="4" applyNumberFormat="0" applyFill="0" applyAlignment="0" applyProtection="0"/>
    <xf numFmtId="0" fontId="10" fillId="0" borderId="4"/>
    <xf numFmtId="0" fontId="24" fillId="0" borderId="5" applyNumberFormat="0" applyFill="0" applyAlignment="0" applyProtection="0"/>
    <xf numFmtId="0" fontId="11" fillId="0" borderId="6" applyNumberFormat="0" applyFill="0" applyAlignment="0" applyProtection="0"/>
    <xf numFmtId="0" fontId="11" fillId="0" borderId="6"/>
    <xf numFmtId="0" fontId="11" fillId="0" borderId="6" applyNumberFormat="0" applyFill="0" applyAlignment="0" applyProtection="0"/>
    <xf numFmtId="0" fontId="11" fillId="0" borderId="6"/>
    <xf numFmtId="0" fontId="11" fillId="0" borderId="6" applyNumberFormat="0" applyFill="0" applyAlignment="0" applyProtection="0"/>
    <xf numFmtId="0" fontId="11" fillId="0" borderId="6"/>
    <xf numFmtId="0" fontId="25" fillId="0" borderId="6" applyNumberFormat="0" applyFill="0" applyAlignment="0" applyProtection="0"/>
    <xf numFmtId="0" fontId="12" fillId="0" borderId="7" applyNumberFormat="0" applyFill="0" applyAlignment="0" applyProtection="0"/>
    <xf numFmtId="0" fontId="12" fillId="0" borderId="7"/>
    <xf numFmtId="0" fontId="12" fillId="0" borderId="7" applyNumberFormat="0" applyFill="0" applyAlignment="0" applyProtection="0"/>
    <xf numFmtId="0" fontId="12" fillId="0" borderId="7"/>
    <xf numFmtId="0" fontId="12" fillId="0" borderId="7" applyNumberFormat="0" applyFill="0" applyAlignment="0" applyProtection="0"/>
    <xf numFmtId="0" fontId="12" fillId="0" borderId="7"/>
    <xf numFmtId="0" fontId="26" fillId="0" borderId="8" applyNumberFormat="0" applyFill="0" applyAlignment="0" applyProtection="0"/>
    <xf numFmtId="0" fontId="12" fillId="0" borderId="0" applyNumberFormat="0" applyFill="0" applyBorder="0" applyAlignment="0" applyProtection="0"/>
    <xf numFmtId="0" fontId="12" fillId="0" borderId="0"/>
    <xf numFmtId="0" fontId="12" fillId="0" borderId="0" applyNumberFormat="0" applyFill="0" applyBorder="0" applyAlignment="0" applyProtection="0"/>
    <xf numFmtId="0" fontId="12" fillId="0" borderId="0"/>
    <xf numFmtId="0" fontId="12" fillId="0" borderId="0" applyNumberFormat="0" applyFill="0" applyBorder="0" applyAlignment="0" applyProtection="0"/>
    <xf numFmtId="0" fontId="12" fillId="0" borderId="0"/>
    <xf numFmtId="0" fontId="26"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alignment vertical="top"/>
      <protection locked="0"/>
    </xf>
    <xf numFmtId="0" fontId="13" fillId="0" borderId="0" applyNumberFormat="0" applyFill="0" applyBorder="0" applyAlignment="0" applyProtection="0">
      <alignment vertical="top"/>
      <protection locked="0"/>
    </xf>
    <xf numFmtId="0" fontId="13" fillId="0" borderId="0"/>
    <xf numFmtId="0" fontId="27" fillId="0" borderId="0"/>
    <xf numFmtId="0" fontId="7" fillId="15" borderId="1" applyNumberFormat="0" applyAlignment="0" applyProtection="0"/>
    <xf numFmtId="0" fontId="39" fillId="59" borderId="22" applyNumberFormat="0" applyAlignment="0" applyProtection="0"/>
    <xf numFmtId="0" fontId="7" fillId="7" borderId="1"/>
    <xf numFmtId="0" fontId="7" fillId="7" borderId="1"/>
    <xf numFmtId="0" fontId="7" fillId="15" borderId="1" applyNumberFormat="0" applyAlignment="0" applyProtection="0"/>
    <xf numFmtId="0" fontId="7" fillId="7" borderId="1"/>
    <xf numFmtId="0" fontId="7" fillId="15" borderId="1" applyNumberFormat="0" applyAlignment="0" applyProtection="0"/>
    <xf numFmtId="0" fontId="7" fillId="7" borderId="1"/>
    <xf numFmtId="0" fontId="7" fillId="7" borderId="1" applyNumberFormat="0" applyAlignment="0" applyProtection="0"/>
    <xf numFmtId="0" fontId="14" fillId="0" borderId="9" applyNumberFormat="0" applyFill="0" applyAlignment="0" applyProtection="0"/>
    <xf numFmtId="0" fontId="14" fillId="0" borderId="9"/>
    <xf numFmtId="0" fontId="14" fillId="0" borderId="9" applyNumberFormat="0" applyFill="0" applyAlignment="0" applyProtection="0"/>
    <xf numFmtId="0" fontId="14" fillId="0" borderId="9"/>
    <xf numFmtId="0" fontId="14" fillId="0" borderId="9" applyNumberFormat="0" applyFill="0" applyAlignment="0" applyProtection="0"/>
    <xf numFmtId="0" fontId="14" fillId="0" borderId="9"/>
    <xf numFmtId="0" fontId="15" fillId="51" borderId="0" applyNumberFormat="0" applyBorder="0" applyAlignment="0" applyProtection="0"/>
    <xf numFmtId="0" fontId="40" fillId="60" borderId="0" applyNumberFormat="0" applyBorder="0" applyAlignment="0" applyProtection="0"/>
    <xf numFmtId="0" fontId="28" fillId="52" borderId="0"/>
    <xf numFmtId="0" fontId="15" fillId="23" borderId="0"/>
    <xf numFmtId="0" fontId="15" fillId="51" borderId="0" applyNumberFormat="0" applyBorder="0" applyAlignment="0" applyProtection="0"/>
    <xf numFmtId="0" fontId="15" fillId="23" borderId="0"/>
    <xf numFmtId="0" fontId="15" fillId="51" borderId="0" applyNumberFormat="0" applyBorder="0" applyAlignment="0" applyProtection="0"/>
    <xf numFmtId="0" fontId="15" fillId="23" borderId="0"/>
    <xf numFmtId="0" fontId="15" fillId="23" borderId="0" applyNumberFormat="0" applyBorder="0" applyAlignment="0" applyProtection="0"/>
    <xf numFmtId="0" fontId="1" fillId="0" borderId="0"/>
    <xf numFmtId="0" fontId="2" fillId="0" borderId="0"/>
    <xf numFmtId="0" fontId="1" fillId="0" borderId="0"/>
    <xf numFmtId="0" fontId="1" fillId="0" borderId="0"/>
    <xf numFmtId="0" fontId="41" fillId="0" borderId="0"/>
    <xf numFmtId="0" fontId="17" fillId="0" borderId="0"/>
    <xf numFmtId="0" fontId="41" fillId="0" borderId="0"/>
    <xf numFmtId="0" fontId="42" fillId="0" borderId="0"/>
    <xf numFmtId="0" fontId="2" fillId="0" borderId="0"/>
    <xf numFmtId="0" fontId="17" fillId="0" borderId="0"/>
    <xf numFmtId="0" fontId="1" fillId="0" borderId="0"/>
    <xf numFmtId="0" fontId="43" fillId="0" borderId="0"/>
    <xf numFmtId="0" fontId="2" fillId="53" borderId="10" applyNumberFormat="0" applyFont="0" applyAlignment="0" applyProtection="0"/>
    <xf numFmtId="0" fontId="1" fillId="61" borderId="24" applyNumberFormat="0" applyFont="0" applyAlignment="0" applyProtection="0"/>
    <xf numFmtId="0" fontId="1" fillId="10" borderId="11"/>
    <xf numFmtId="0" fontId="2" fillId="53" borderId="10" applyNumberFormat="0" applyFont="0" applyAlignment="0" applyProtection="0"/>
    <xf numFmtId="0" fontId="1" fillId="10" borderId="10"/>
    <xf numFmtId="0" fontId="1" fillId="10" borderId="10"/>
    <xf numFmtId="0" fontId="2" fillId="53" borderId="10" applyNumberFormat="0" applyFont="0" applyAlignment="0" applyProtection="0"/>
    <xf numFmtId="0" fontId="2" fillId="53" borderId="10" applyNumberFormat="0" applyFont="0" applyAlignment="0" applyProtection="0"/>
    <xf numFmtId="0" fontId="1" fillId="10" borderId="10"/>
    <xf numFmtId="0" fontId="1" fillId="10" borderId="10"/>
    <xf numFmtId="0" fontId="2" fillId="53" borderId="10" applyNumberFormat="0" applyFont="0" applyAlignment="0" applyProtection="0"/>
    <xf numFmtId="0" fontId="2" fillId="53" borderId="10" applyNumberFormat="0" applyFont="0" applyAlignment="0" applyProtection="0"/>
    <xf numFmtId="0" fontId="1" fillId="10" borderId="10"/>
    <xf numFmtId="0" fontId="1" fillId="10" borderId="10"/>
    <xf numFmtId="0" fontId="1" fillId="10" borderId="10" applyNumberFormat="0" applyAlignment="0" applyProtection="0"/>
    <xf numFmtId="0" fontId="16" fillId="43" borderId="12" applyNumberFormat="0" applyAlignment="0" applyProtection="0"/>
    <xf numFmtId="0" fontId="16" fillId="18" borderId="12"/>
    <xf numFmtId="0" fontId="16" fillId="43" borderId="12" applyNumberFormat="0" applyAlignment="0" applyProtection="0"/>
    <xf numFmtId="0" fontId="16" fillId="18" borderId="12"/>
    <xf numFmtId="0" fontId="16" fillId="43" borderId="12" applyNumberFormat="0" applyAlignment="0" applyProtection="0"/>
    <xf numFmtId="0" fontId="16" fillId="18" borderId="12"/>
    <xf numFmtId="0" fontId="16" fillId="4" borderId="12" applyNumberFormat="0" applyAlignment="0" applyProtection="0"/>
    <xf numFmtId="0" fontId="17" fillId="0" borderId="0">
      <alignment vertical="top"/>
    </xf>
    <xf numFmtId="0" fontId="18" fillId="0" borderId="0" applyNumberFormat="0" applyFill="0" applyBorder="0" applyAlignment="0" applyProtection="0"/>
    <xf numFmtId="0" fontId="18" fillId="0" borderId="0"/>
    <xf numFmtId="0" fontId="18" fillId="0" borderId="0" applyNumberFormat="0" applyFill="0" applyBorder="0" applyAlignment="0" applyProtection="0"/>
    <xf numFmtId="0" fontId="18" fillId="0" borderId="0"/>
    <xf numFmtId="0" fontId="18" fillId="0" borderId="0" applyNumberFormat="0" applyFill="0" applyBorder="0" applyAlignment="0" applyProtection="0"/>
    <xf numFmtId="0" fontId="18" fillId="0" borderId="0"/>
    <xf numFmtId="0" fontId="29" fillId="0" borderId="0" applyNumberFormat="0" applyFill="0" applyBorder="0" applyAlignment="0" applyProtection="0"/>
    <xf numFmtId="0" fontId="19" fillId="0" borderId="13" applyNumberFormat="0" applyFill="0" applyAlignment="0" applyProtection="0"/>
    <xf numFmtId="0" fontId="19" fillId="0" borderId="13"/>
    <xf numFmtId="0" fontId="19" fillId="0" borderId="13" applyNumberFormat="0" applyFill="0" applyAlignment="0" applyProtection="0"/>
    <xf numFmtId="0" fontId="19" fillId="0" borderId="13"/>
    <xf numFmtId="0" fontId="19" fillId="0" borderId="13" applyNumberFormat="0" applyFill="0" applyAlignment="0" applyProtection="0"/>
    <xf numFmtId="0" fontId="19" fillId="0" borderId="13"/>
    <xf numFmtId="0" fontId="19" fillId="0" borderId="14" applyNumberFormat="0" applyFill="0" applyAlignment="0" applyProtection="0"/>
    <xf numFmtId="0" fontId="20" fillId="0" borderId="0" applyNumberFormat="0" applyFill="0" applyBorder="0" applyAlignment="0" applyProtection="0"/>
    <xf numFmtId="0" fontId="20" fillId="0" borderId="0"/>
    <xf numFmtId="0" fontId="20" fillId="0" borderId="0" applyNumberFormat="0" applyFill="0" applyBorder="0" applyAlignment="0" applyProtection="0"/>
    <xf numFmtId="0" fontId="20" fillId="0" borderId="0"/>
    <xf numFmtId="0" fontId="20" fillId="0" borderId="0" applyNumberFormat="0" applyFill="0" applyBorder="0" applyAlignment="0" applyProtection="0"/>
    <xf numFmtId="0" fontId="20" fillId="0" borderId="0"/>
    <xf numFmtId="0" fontId="32" fillId="0" borderId="0"/>
    <xf numFmtId="0" fontId="32" fillId="0" borderId="0"/>
    <xf numFmtId="0" fontId="32" fillId="61" borderId="24" applyNumberFormat="0" applyFont="0" applyAlignment="0" applyProtection="0"/>
    <xf numFmtId="0" fontId="32" fillId="120" borderId="0" applyNumberFormat="0" applyBorder="0" applyAlignment="0" applyProtection="0"/>
    <xf numFmtId="0" fontId="32" fillId="121" borderId="0" applyNumberFormat="0" applyBorder="0" applyAlignment="0" applyProtection="0"/>
    <xf numFmtId="0" fontId="32" fillId="122" borderId="0" applyNumberFormat="0" applyBorder="0" applyAlignment="0" applyProtection="0"/>
    <xf numFmtId="0" fontId="32" fillId="123" borderId="0" applyNumberFormat="0" applyBorder="0" applyAlignment="0" applyProtection="0"/>
    <xf numFmtId="0" fontId="32" fillId="124" borderId="0" applyNumberFormat="0" applyBorder="0" applyAlignment="0" applyProtection="0"/>
    <xf numFmtId="0" fontId="32" fillId="125" borderId="0" applyNumberFormat="0" applyBorder="0" applyAlignment="0" applyProtection="0"/>
    <xf numFmtId="0" fontId="32" fillId="126" borderId="0" applyNumberFormat="0" applyBorder="0" applyAlignment="0" applyProtection="0"/>
    <xf numFmtId="0" fontId="32" fillId="129" borderId="0" applyNumberFormat="0" applyBorder="0" applyAlignment="0" applyProtection="0"/>
    <xf numFmtId="0" fontId="32" fillId="130" borderId="0" applyNumberFormat="0" applyBorder="0" applyAlignment="0" applyProtection="0"/>
  </cellStyleXfs>
  <cellXfs count="924">
    <xf numFmtId="0" fontId="0" fillId="0" borderId="0" xfId="0"/>
    <xf numFmtId="0" fontId="44" fillId="0" borderId="0" xfId="0" applyFont="1"/>
    <xf numFmtId="0" fontId="0" fillId="0" borderId="15" xfId="0" applyBorder="1"/>
    <xf numFmtId="0" fontId="0" fillId="0" borderId="16" xfId="0" applyBorder="1"/>
    <xf numFmtId="0" fontId="45" fillId="0" borderId="0" xfId="0" applyFont="1" applyAlignment="1">
      <alignment vertical="center"/>
    </xf>
    <xf numFmtId="0" fontId="48" fillId="0" borderId="0" xfId="351" applyFont="1"/>
    <xf numFmtId="0" fontId="49" fillId="0" borderId="0" xfId="0" applyFont="1"/>
    <xf numFmtId="0" fontId="0" fillId="0" borderId="0" xfId="0" quotePrefix="1"/>
    <xf numFmtId="0" fontId="0" fillId="0" borderId="0" xfId="0" quotePrefix="1" applyAlignment="1">
      <alignment horizontal="left"/>
    </xf>
    <xf numFmtId="49" fontId="0" fillId="0" borderId="15" xfId="0" quotePrefix="1" applyNumberFormat="1" applyBorder="1"/>
    <xf numFmtId="0" fontId="45" fillId="0" borderId="0" xfId="0" applyFont="1" applyAlignment="1">
      <alignment vertical="center" wrapText="1"/>
    </xf>
    <xf numFmtId="0" fontId="50" fillId="0" borderId="0" xfId="0" applyFont="1"/>
    <xf numFmtId="0" fontId="44" fillId="0" borderId="0" xfId="0" applyFont="1" applyAlignment="1">
      <alignment vertical="center"/>
    </xf>
    <xf numFmtId="0" fontId="50" fillId="0" borderId="0" xfId="0" quotePrefix="1" applyFont="1"/>
    <xf numFmtId="0" fontId="51" fillId="0" borderId="0" xfId="0" applyFont="1"/>
    <xf numFmtId="0" fontId="51" fillId="0" borderId="0" xfId="0" applyFont="1" applyAlignment="1">
      <alignment wrapText="1"/>
    </xf>
    <xf numFmtId="0" fontId="48" fillId="0" borderId="0" xfId="0" applyFont="1"/>
    <xf numFmtId="0" fontId="45" fillId="0" borderId="0" xfId="0" applyFont="1" applyAlignment="1">
      <alignment horizontal="left" wrapText="1"/>
    </xf>
    <xf numFmtId="0" fontId="45" fillId="0" borderId="0" xfId="0" applyFont="1"/>
    <xf numFmtId="0" fontId="51" fillId="0" borderId="0" xfId="0" quotePrefix="1" applyFont="1" applyAlignment="1">
      <alignment horizontal="left"/>
    </xf>
    <xf numFmtId="0" fontId="52" fillId="0" borderId="0" xfId="0" applyFont="1"/>
    <xf numFmtId="0" fontId="51" fillId="0" borderId="0" xfId="0" quotePrefix="1" applyFont="1"/>
    <xf numFmtId="0" fontId="51" fillId="0" borderId="0" xfId="0" quotePrefix="1" applyFont="1" applyAlignment="1">
      <alignment wrapText="1"/>
    </xf>
    <xf numFmtId="0" fontId="51" fillId="0" borderId="0" xfId="0" quotePrefix="1" applyFont="1" applyAlignment="1">
      <alignment horizontal="right"/>
    </xf>
    <xf numFmtId="0" fontId="51" fillId="0" borderId="15" xfId="0" quotePrefix="1" applyFont="1" applyBorder="1"/>
    <xf numFmtId="0" fontId="51" fillId="0" borderId="0" xfId="0" applyFont="1" applyAlignment="1">
      <alignment horizontal="left"/>
    </xf>
    <xf numFmtId="0" fontId="51" fillId="0" borderId="15" xfId="0" applyFont="1" applyBorder="1"/>
    <xf numFmtId="0" fontId="48" fillId="0" borderId="0" xfId="0" quotePrefix="1" applyFont="1"/>
    <xf numFmtId="0" fontId="51" fillId="0" borderId="16" xfId="0" applyFont="1" applyBorder="1"/>
    <xf numFmtId="49" fontId="51" fillId="0" borderId="15" xfId="0" quotePrefix="1" applyNumberFormat="1" applyFont="1" applyBorder="1"/>
    <xf numFmtId="0" fontId="53" fillId="0" borderId="0" xfId="0" applyFont="1"/>
    <xf numFmtId="0" fontId="50" fillId="0" borderId="0" xfId="0" applyFont="1" applyAlignment="1">
      <alignment vertical="center" wrapText="1"/>
    </xf>
    <xf numFmtId="0" fontId="54" fillId="0" borderId="0" xfId="0" quotePrefix="1" applyFont="1"/>
    <xf numFmtId="0" fontId="43" fillId="0" borderId="0" xfId="362"/>
    <xf numFmtId="167" fontId="43" fillId="0" borderId="0" xfId="362" applyNumberFormat="1"/>
    <xf numFmtId="169" fontId="43" fillId="0" borderId="0" xfId="362" applyNumberFormat="1"/>
    <xf numFmtId="170" fontId="43" fillId="0" borderId="0" xfId="362" applyNumberFormat="1"/>
    <xf numFmtId="171" fontId="43" fillId="0" borderId="0" xfId="362" applyNumberFormat="1"/>
    <xf numFmtId="0" fontId="55" fillId="0" borderId="0" xfId="362" applyFont="1" applyAlignment="1">
      <alignment horizontal="center"/>
    </xf>
    <xf numFmtId="166" fontId="43" fillId="0" borderId="0" xfId="362" applyNumberFormat="1"/>
    <xf numFmtId="172" fontId="43" fillId="0" borderId="0" xfId="268" applyNumberFormat="1" applyFont="1"/>
    <xf numFmtId="0" fontId="56" fillId="0" borderId="0" xfId="0" applyFont="1"/>
    <xf numFmtId="0" fontId="43" fillId="0" borderId="0" xfId="362" applyAlignment="1">
      <alignment wrapText="1"/>
    </xf>
    <xf numFmtId="0" fontId="37" fillId="0" borderId="0" xfId="322"/>
    <xf numFmtId="20" fontId="0" fillId="0" borderId="0" xfId="0" applyNumberFormat="1"/>
    <xf numFmtId="0" fontId="48" fillId="0" borderId="25" xfId="0" applyFont="1" applyBorder="1" applyAlignment="1">
      <alignment vertical="center" wrapText="1"/>
    </xf>
    <xf numFmtId="0" fontId="67" fillId="0" borderId="25" xfId="0" applyFont="1" applyBorder="1" applyAlignment="1">
      <alignment vertical="center" wrapText="1"/>
    </xf>
    <xf numFmtId="0" fontId="45" fillId="0" borderId="25" xfId="0" applyFont="1" applyBorder="1" applyAlignment="1">
      <alignment vertical="center" wrapText="1"/>
    </xf>
    <xf numFmtId="0" fontId="68" fillId="0" borderId="25" xfId="0" applyFont="1" applyBorder="1" applyAlignment="1">
      <alignment vertical="center" wrapText="1"/>
    </xf>
    <xf numFmtId="0" fontId="62" fillId="0" borderId="25" xfId="0" applyFont="1" applyBorder="1" applyAlignment="1">
      <alignment vertical="center" wrapText="1"/>
    </xf>
    <xf numFmtId="0" fontId="49" fillId="0" borderId="25" xfId="0" applyFont="1" applyBorder="1" applyAlignment="1">
      <alignment vertical="center" wrapText="1"/>
    </xf>
    <xf numFmtId="0" fontId="66" fillId="0" borderId="25" xfId="0" applyFont="1" applyBorder="1" applyAlignment="1">
      <alignment vertical="center" wrapText="1"/>
    </xf>
    <xf numFmtId="0" fontId="51" fillId="0" borderId="0" xfId="0" applyFont="1" applyAlignment="1">
      <alignment vertical="center"/>
    </xf>
    <xf numFmtId="0" fontId="51" fillId="0" borderId="0" xfId="0" quotePrefix="1" applyFont="1" applyAlignment="1">
      <alignment vertical="center"/>
    </xf>
    <xf numFmtId="0" fontId="45" fillId="0" borderId="0" xfId="0" applyFont="1" applyAlignment="1">
      <alignment wrapText="1"/>
    </xf>
    <xf numFmtId="49" fontId="51" fillId="0" borderId="15" xfId="0" quotePrefix="1" applyNumberFormat="1" applyFont="1" applyBorder="1" applyAlignment="1">
      <alignment wrapText="1"/>
    </xf>
    <xf numFmtId="165" fontId="0" fillId="0" borderId="0" xfId="268" applyNumberFormat="1" applyFont="1"/>
    <xf numFmtId="0" fontId="0" fillId="64" borderId="15" xfId="0" applyFill="1" applyBorder="1"/>
    <xf numFmtId="0" fontId="0" fillId="65" borderId="15" xfId="0" applyFill="1" applyBorder="1"/>
    <xf numFmtId="0" fontId="0" fillId="66" borderId="15" xfId="0" applyFill="1" applyBorder="1"/>
    <xf numFmtId="0" fontId="0" fillId="67" borderId="15" xfId="0" applyFill="1" applyBorder="1"/>
    <xf numFmtId="0" fontId="0" fillId="68" borderId="15" xfId="0" applyFill="1" applyBorder="1"/>
    <xf numFmtId="0" fontId="0" fillId="69" borderId="15" xfId="0" applyFill="1" applyBorder="1"/>
    <xf numFmtId="0" fontId="0" fillId="70" borderId="15" xfId="0" applyFill="1" applyBorder="1"/>
    <xf numFmtId="0" fontId="0" fillId="71" borderId="15" xfId="0" applyFill="1" applyBorder="1"/>
    <xf numFmtId="0" fontId="46" fillId="0" borderId="26" xfId="0" applyFont="1" applyBorder="1"/>
    <xf numFmtId="0" fontId="46" fillId="0" borderId="27" xfId="0" applyFont="1" applyBorder="1"/>
    <xf numFmtId="165" fontId="46" fillId="0" borderId="28" xfId="268" applyNumberFormat="1" applyFont="1" applyBorder="1"/>
    <xf numFmtId="0" fontId="60" fillId="0" borderId="17" xfId="0" applyFont="1" applyBorder="1"/>
    <xf numFmtId="165" fontId="0" fillId="0" borderId="18" xfId="268" applyNumberFormat="1" applyFont="1" applyBorder="1" applyAlignment="1">
      <alignment horizontal="center"/>
    </xf>
    <xf numFmtId="0" fontId="60" fillId="0" borderId="19" xfId="0" applyFont="1" applyBorder="1"/>
    <xf numFmtId="0" fontId="0" fillId="72" borderId="20" xfId="0" applyFill="1" applyBorder="1"/>
    <xf numFmtId="165" fontId="0" fillId="0" borderId="21" xfId="268" applyNumberFormat="1" applyFont="1" applyBorder="1" applyAlignment="1">
      <alignment horizontal="center"/>
    </xf>
    <xf numFmtId="0" fontId="73" fillId="0" borderId="0" xfId="362" applyFont="1"/>
    <xf numFmtId="0" fontId="74" fillId="0" borderId="0" xfId="0" applyFont="1"/>
    <xf numFmtId="0" fontId="75" fillId="0" borderId="0" xfId="0" applyFont="1"/>
    <xf numFmtId="0" fontId="76" fillId="0" borderId="0" xfId="0" applyFont="1" applyAlignment="1">
      <alignment wrapText="1"/>
    </xf>
    <xf numFmtId="0" fontId="77" fillId="0" borderId="0" xfId="0" applyFont="1" applyAlignment="1">
      <alignment wrapText="1"/>
    </xf>
    <xf numFmtId="0" fontId="74" fillId="0" borderId="0" xfId="0" applyFont="1" applyAlignment="1">
      <alignment wrapText="1"/>
    </xf>
    <xf numFmtId="0" fontId="75" fillId="0" borderId="0" xfId="0" applyFont="1" applyAlignment="1">
      <alignment horizontal="left"/>
    </xf>
    <xf numFmtId="0" fontId="93" fillId="0" borderId="0" xfId="0" applyFont="1"/>
    <xf numFmtId="14" fontId="93" fillId="0" borderId="0" xfId="0" applyNumberFormat="1" applyFont="1"/>
    <xf numFmtId="0" fontId="94" fillId="0" borderId="0" xfId="0" applyFont="1"/>
    <xf numFmtId="0" fontId="93" fillId="0" borderId="0" xfId="0" applyFont="1" applyAlignment="1">
      <alignment wrapText="1"/>
    </xf>
    <xf numFmtId="0" fontId="93" fillId="0" borderId="0" xfId="0" applyFont="1" applyAlignment="1">
      <alignment horizontal="left" wrapText="1"/>
    </xf>
    <xf numFmtId="0" fontId="94" fillId="0" borderId="0" xfId="0" applyFont="1" applyAlignment="1">
      <alignment wrapText="1"/>
    </xf>
    <xf numFmtId="0" fontId="93" fillId="0" borderId="0" xfId="0" applyFont="1" applyAlignment="1">
      <alignment horizontal="left"/>
    </xf>
    <xf numFmtId="0" fontId="93" fillId="0" borderId="0" xfId="0" applyFont="1" applyAlignment="1">
      <alignment horizontal="left" vertical="center" wrapText="1"/>
    </xf>
    <xf numFmtId="0" fontId="95" fillId="0" borderId="0" xfId="0" applyFont="1"/>
    <xf numFmtId="0" fontId="93" fillId="0" borderId="0" xfId="0" quotePrefix="1" applyFont="1" applyAlignment="1">
      <alignment horizontal="left"/>
    </xf>
    <xf numFmtId="0" fontId="94" fillId="0" borderId="0" xfId="0" quotePrefix="1" applyFont="1"/>
    <xf numFmtId="0" fontId="94" fillId="0" borderId="0" xfId="351" applyFont="1"/>
    <xf numFmtId="0" fontId="93" fillId="0" borderId="0" xfId="362" applyFont="1"/>
    <xf numFmtId="0" fontId="93" fillId="0" borderId="0" xfId="0" quotePrefix="1" applyFont="1"/>
    <xf numFmtId="0" fontId="98" fillId="0" borderId="0" xfId="0" applyFont="1"/>
    <xf numFmtId="0" fontId="93" fillId="0" borderId="0" xfId="0" quotePrefix="1" applyFont="1" applyAlignment="1">
      <alignment horizontal="right"/>
    </xf>
    <xf numFmtId="0" fontId="95" fillId="0" borderId="0" xfId="0" applyFont="1" applyAlignment="1">
      <alignment vertical="center"/>
    </xf>
    <xf numFmtId="0" fontId="95" fillId="0" borderId="0" xfId="0" applyFont="1" applyAlignment="1">
      <alignment wrapText="1"/>
    </xf>
    <xf numFmtId="0" fontId="100" fillId="0" borderId="0" xfId="322" applyFont="1"/>
    <xf numFmtId="0" fontId="93" fillId="0" borderId="15" xfId="0" quotePrefix="1" applyFont="1" applyBorder="1"/>
    <xf numFmtId="0" fontId="93" fillId="0" borderId="16" xfId="0" applyFont="1" applyBorder="1"/>
    <xf numFmtId="0" fontId="93" fillId="0" borderId="15" xfId="0" applyFont="1" applyBorder="1"/>
    <xf numFmtId="49" fontId="93" fillId="0" borderId="15" xfId="0" quotePrefix="1" applyNumberFormat="1" applyFont="1" applyBorder="1"/>
    <xf numFmtId="0" fontId="101" fillId="0" borderId="0" xfId="0" applyFont="1"/>
    <xf numFmtId="49" fontId="93" fillId="0" borderId="15" xfId="0" quotePrefix="1" applyNumberFormat="1" applyFont="1" applyBorder="1" applyAlignment="1">
      <alignment wrapText="1"/>
    </xf>
    <xf numFmtId="0" fontId="94" fillId="0" borderId="0" xfId="0" applyFont="1" applyAlignment="1">
      <alignment vertical="center"/>
    </xf>
    <xf numFmtId="0" fontId="94" fillId="0" borderId="0" xfId="0" applyFont="1" applyAlignment="1">
      <alignment horizontal="left" vertical="top"/>
    </xf>
    <xf numFmtId="0" fontId="94" fillId="0" borderId="0" xfId="0" applyFont="1" applyAlignment="1">
      <alignment vertical="center" wrapText="1"/>
    </xf>
    <xf numFmtId="0" fontId="102" fillId="0" borderId="0" xfId="0" quotePrefix="1" applyFont="1"/>
    <xf numFmtId="0" fontId="102" fillId="0" borderId="0" xfId="0" applyFont="1"/>
    <xf numFmtId="0" fontId="103" fillId="0" borderId="0" xfId="0" applyFont="1" applyAlignment="1">
      <alignment vertical="center" wrapText="1"/>
    </xf>
    <xf numFmtId="0" fontId="63" fillId="0" borderId="15" xfId="358" applyFont="1" applyBorder="1" applyAlignment="1">
      <alignment horizontal="left"/>
    </xf>
    <xf numFmtId="8" fontId="41" fillId="0" borderId="15" xfId="358" applyNumberFormat="1" applyFont="1" applyBorder="1" applyAlignment="1">
      <alignment horizontal="right" wrapText="1"/>
    </xf>
    <xf numFmtId="174" fontId="41" fillId="0" borderId="15" xfId="268" applyNumberFormat="1" applyFont="1" applyBorder="1" applyAlignment="1">
      <alignment horizontal="right" wrapText="1"/>
    </xf>
    <xf numFmtId="173" fontId="41" fillId="0" borderId="15" xfId="268" applyNumberFormat="1" applyFont="1" applyBorder="1" applyAlignment="1">
      <alignment horizontal="right" wrapText="1"/>
    </xf>
    <xf numFmtId="0" fontId="71" fillId="0" borderId="15" xfId="358" applyFont="1" applyBorder="1" applyAlignment="1">
      <alignment horizontal="left"/>
    </xf>
    <xf numFmtId="0" fontId="60" fillId="0" borderId="15" xfId="0" applyFont="1" applyBorder="1" applyAlignment="1">
      <alignment horizontal="left" vertical="center"/>
    </xf>
    <xf numFmtId="0" fontId="60" fillId="0" borderId="15" xfId="362" applyFont="1" applyBorder="1" applyAlignment="1">
      <alignment horizontal="left"/>
    </xf>
    <xf numFmtId="0" fontId="60" fillId="0" borderId="15" xfId="0" applyFont="1" applyBorder="1" applyAlignment="1">
      <alignment horizontal="left"/>
    </xf>
    <xf numFmtId="0" fontId="61" fillId="0" borderId="15" xfId="362" applyFont="1" applyBorder="1" applyAlignment="1">
      <alignment horizontal="left"/>
    </xf>
    <xf numFmtId="0" fontId="105" fillId="0" borderId="0" xfId="0" applyFont="1"/>
    <xf numFmtId="0" fontId="106" fillId="0" borderId="0" xfId="0" applyFont="1" applyAlignment="1">
      <alignment vertical="center" wrapText="1"/>
    </xf>
    <xf numFmtId="3" fontId="51" fillId="0" borderId="0" xfId="0" applyNumberFormat="1" applyFont="1"/>
    <xf numFmtId="0" fontId="43" fillId="0" borderId="15" xfId="362" applyBorder="1"/>
    <xf numFmtId="0" fontId="47" fillId="0" borderId="15" xfId="0" applyFont="1" applyBorder="1" applyAlignment="1">
      <alignment vertical="center"/>
    </xf>
    <xf numFmtId="166" fontId="59" fillId="0" borderId="15" xfId="362" applyNumberFormat="1" applyFont="1" applyBorder="1" applyAlignment="1">
      <alignment wrapText="1"/>
    </xf>
    <xf numFmtId="172" fontId="58" fillId="0" borderId="15" xfId="268" applyNumberFormat="1" applyFont="1" applyBorder="1" applyAlignment="1">
      <alignment horizontal="right" wrapText="1"/>
    </xf>
    <xf numFmtId="167" fontId="59" fillId="0" borderId="15" xfId="362" applyNumberFormat="1" applyFont="1" applyBorder="1" applyAlignment="1">
      <alignment wrapText="1"/>
    </xf>
    <xf numFmtId="8" fontId="43" fillId="0" borderId="15" xfId="362" applyNumberFormat="1" applyBorder="1"/>
    <xf numFmtId="166" fontId="72" fillId="0" borderId="15" xfId="358" applyNumberFormat="1" applyFont="1" applyBorder="1" applyAlignment="1">
      <alignment horizontal="right" wrapText="1"/>
    </xf>
    <xf numFmtId="168" fontId="43" fillId="0" borderId="15" xfId="362" applyNumberFormat="1" applyBorder="1"/>
    <xf numFmtId="2" fontId="43" fillId="0" borderId="15" xfId="362" applyNumberFormat="1" applyBorder="1"/>
    <xf numFmtId="166" fontId="109" fillId="0" borderId="15" xfId="358" applyNumberFormat="1" applyFont="1" applyBorder="1" applyAlignment="1">
      <alignment horizontal="right" wrapText="1"/>
    </xf>
    <xf numFmtId="0" fontId="110" fillId="0" borderId="0" xfId="362" applyFont="1"/>
    <xf numFmtId="0" fontId="60" fillId="0" borderId="15" xfId="0" applyFont="1" applyBorder="1"/>
    <xf numFmtId="8" fontId="45" fillId="0" borderId="15" xfId="0" applyNumberFormat="1" applyFont="1" applyBorder="1" applyAlignment="1">
      <alignment wrapText="1"/>
    </xf>
    <xf numFmtId="2" fontId="45" fillId="0" borderId="15" xfId="0" applyNumberFormat="1" applyFont="1" applyBorder="1" applyAlignment="1">
      <alignment wrapText="1"/>
    </xf>
    <xf numFmtId="0" fontId="45" fillId="0" borderId="15" xfId="0" applyFont="1" applyBorder="1" applyAlignment="1">
      <alignment wrapText="1"/>
    </xf>
    <xf numFmtId="175" fontId="73" fillId="0" borderId="0" xfId="362" applyNumberFormat="1" applyFont="1"/>
    <xf numFmtId="174" fontId="72" fillId="0" borderId="15" xfId="358" applyNumberFormat="1" applyFont="1" applyBorder="1" applyAlignment="1">
      <alignment horizontal="right" wrapText="1"/>
    </xf>
    <xf numFmtId="9" fontId="112" fillId="0" borderId="15" xfId="362" applyNumberFormat="1" applyFont="1" applyBorder="1" applyAlignment="1">
      <alignment wrapText="1"/>
    </xf>
    <xf numFmtId="2" fontId="113" fillId="0" borderId="15" xfId="362" applyNumberFormat="1" applyFont="1" applyBorder="1"/>
    <xf numFmtId="176" fontId="43" fillId="0" borderId="0" xfId="362" applyNumberFormat="1"/>
    <xf numFmtId="177" fontId="43" fillId="0" borderId="0" xfId="362" applyNumberFormat="1"/>
    <xf numFmtId="166" fontId="72" fillId="0" borderId="29" xfId="358" applyNumberFormat="1" applyFont="1" applyBorder="1" applyAlignment="1">
      <alignment horizontal="right" wrapText="1"/>
    </xf>
    <xf numFmtId="169" fontId="59" fillId="0" borderId="15" xfId="362" applyNumberFormat="1" applyFont="1" applyBorder="1" applyAlignment="1">
      <alignment wrapText="1"/>
    </xf>
    <xf numFmtId="170" fontId="59" fillId="0" borderId="15" xfId="362" applyNumberFormat="1" applyFont="1" applyBorder="1" applyAlignment="1">
      <alignment wrapText="1"/>
    </xf>
    <xf numFmtId="171" fontId="59" fillId="0" borderId="15" xfId="362" applyNumberFormat="1" applyFont="1" applyBorder="1" applyAlignment="1">
      <alignment wrapText="1"/>
    </xf>
    <xf numFmtId="176" fontId="43" fillId="0" borderId="15" xfId="362" applyNumberFormat="1" applyBorder="1" applyAlignment="1">
      <alignment wrapText="1"/>
    </xf>
    <xf numFmtId="0" fontId="104" fillId="0" borderId="15" xfId="351" applyFont="1" applyBorder="1" applyAlignment="1">
      <alignment horizontal="center" vertical="center" wrapText="1"/>
    </xf>
    <xf numFmtId="9" fontId="104" fillId="0" borderId="15" xfId="351" applyNumberFormat="1" applyFont="1" applyBorder="1" applyAlignment="1">
      <alignment horizontal="center" vertical="center" wrapText="1"/>
    </xf>
    <xf numFmtId="169" fontId="43" fillId="0" borderId="15" xfId="362" applyNumberFormat="1" applyBorder="1"/>
    <xf numFmtId="170" fontId="43" fillId="0" borderId="15" xfId="362" applyNumberFormat="1" applyBorder="1"/>
    <xf numFmtId="171" fontId="43" fillId="0" borderId="15" xfId="362" applyNumberFormat="1" applyBorder="1"/>
    <xf numFmtId="176" fontId="43" fillId="0" borderId="15" xfId="362" applyNumberFormat="1" applyBorder="1"/>
    <xf numFmtId="166" fontId="43" fillId="0" borderId="18" xfId="362" applyNumberFormat="1" applyBorder="1" applyAlignment="1">
      <alignment wrapText="1"/>
    </xf>
    <xf numFmtId="0" fontId="104" fillId="0" borderId="17" xfId="351" applyFont="1" applyBorder="1" applyAlignment="1">
      <alignment horizontal="center" vertical="center" wrapText="1"/>
    </xf>
    <xf numFmtId="0" fontId="60" fillId="0" borderId="17" xfId="362" quotePrefix="1" applyFont="1" applyBorder="1" applyAlignment="1">
      <alignment horizontal="center"/>
    </xf>
    <xf numFmtId="166" fontId="43" fillId="0" borderId="18" xfId="362" applyNumberFormat="1" applyBorder="1"/>
    <xf numFmtId="0" fontId="71" fillId="0" borderId="17" xfId="362" quotePrefix="1" applyFont="1" applyBorder="1" applyAlignment="1">
      <alignment horizontal="center"/>
    </xf>
    <xf numFmtId="0" fontId="60" fillId="0" borderId="17" xfId="0" applyFont="1" applyBorder="1" applyAlignment="1">
      <alignment horizontal="center"/>
    </xf>
    <xf numFmtId="0" fontId="60" fillId="0" borderId="17" xfId="362" applyFont="1" applyBorder="1" applyAlignment="1">
      <alignment horizontal="center"/>
    </xf>
    <xf numFmtId="0" fontId="65" fillId="0" borderId="17" xfId="362" applyFont="1" applyBorder="1" applyAlignment="1">
      <alignment horizontal="center"/>
    </xf>
    <xf numFmtId="0" fontId="60" fillId="0" borderId="19" xfId="0" applyFont="1" applyBorder="1" applyAlignment="1">
      <alignment horizontal="center"/>
    </xf>
    <xf numFmtId="0" fontId="60" fillId="0" borderId="20" xfId="0" applyFont="1" applyBorder="1" applyAlignment="1">
      <alignment horizontal="left"/>
    </xf>
    <xf numFmtId="8" fontId="41" fillId="0" borderId="20" xfId="358" applyNumberFormat="1" applyFont="1" applyBorder="1" applyAlignment="1">
      <alignment horizontal="right" wrapText="1"/>
    </xf>
    <xf numFmtId="2" fontId="43" fillId="0" borderId="20" xfId="362" applyNumberFormat="1" applyBorder="1"/>
    <xf numFmtId="8" fontId="43" fillId="0" borderId="20" xfId="362" applyNumberFormat="1" applyBorder="1"/>
    <xf numFmtId="166" fontId="72" fillId="0" borderId="20" xfId="358" applyNumberFormat="1" applyFont="1" applyBorder="1" applyAlignment="1">
      <alignment horizontal="right" wrapText="1"/>
    </xf>
    <xf numFmtId="166" fontId="109" fillId="0" borderId="20" xfId="358" applyNumberFormat="1" applyFont="1" applyBorder="1" applyAlignment="1">
      <alignment horizontal="right" wrapText="1"/>
    </xf>
    <xf numFmtId="174" fontId="41" fillId="0" borderId="20" xfId="268" applyNumberFormat="1" applyFont="1" applyBorder="1" applyAlignment="1">
      <alignment horizontal="right" wrapText="1"/>
    </xf>
    <xf numFmtId="174" fontId="72" fillId="0" borderId="20" xfId="358" applyNumberFormat="1" applyFont="1" applyBorder="1" applyAlignment="1">
      <alignment horizontal="right" wrapText="1"/>
    </xf>
    <xf numFmtId="173" fontId="41" fillId="0" borderId="20" xfId="268" applyNumberFormat="1" applyFont="1" applyBorder="1" applyAlignment="1">
      <alignment horizontal="right" wrapText="1"/>
    </xf>
    <xf numFmtId="168" fontId="43" fillId="0" borderId="20" xfId="362" applyNumberFormat="1" applyBorder="1"/>
    <xf numFmtId="169" fontId="43" fillId="0" borderId="20" xfId="362" applyNumberFormat="1" applyBorder="1"/>
    <xf numFmtId="170" fontId="43" fillId="0" borderId="20" xfId="362" applyNumberFormat="1" applyBorder="1"/>
    <xf numFmtId="171" fontId="43" fillId="0" borderId="20" xfId="362" applyNumberFormat="1" applyBorder="1"/>
    <xf numFmtId="176" fontId="43" fillId="0" borderId="20" xfId="362" applyNumberFormat="1" applyBorder="1"/>
    <xf numFmtId="166" fontId="43" fillId="0" borderId="21" xfId="362" applyNumberFormat="1" applyBorder="1"/>
    <xf numFmtId="166" fontId="51" fillId="0" borderId="18" xfId="0" applyNumberFormat="1" applyFont="1" applyBorder="1"/>
    <xf numFmtId="0" fontId="118" fillId="117" borderId="0" xfId="0" applyFont="1" applyFill="1" applyAlignment="1">
      <alignment horizontal="center" vertical="center" wrapText="1"/>
    </xf>
    <xf numFmtId="1" fontId="51" fillId="0" borderId="0" xfId="0" applyNumberFormat="1" applyFont="1"/>
    <xf numFmtId="0" fontId="63" fillId="0" borderId="15" xfId="358" applyFont="1" applyBorder="1"/>
    <xf numFmtId="0" fontId="47" fillId="0" borderId="17" xfId="0" applyFont="1" applyBorder="1" applyAlignment="1">
      <alignment horizontal="left" vertical="center"/>
    </xf>
    <xf numFmtId="166" fontId="59" fillId="0" borderId="30" xfId="362" applyNumberFormat="1" applyFont="1" applyBorder="1" applyAlignment="1">
      <alignment wrapText="1"/>
    </xf>
    <xf numFmtId="175" fontId="59" fillId="0" borderId="30" xfId="362" applyNumberFormat="1" applyFont="1" applyBorder="1" applyAlignment="1">
      <alignment wrapText="1"/>
    </xf>
    <xf numFmtId="172" fontId="58" fillId="0" borderId="30" xfId="268" applyNumberFormat="1" applyFont="1" applyBorder="1" applyAlignment="1">
      <alignment horizontal="right" wrapText="1"/>
    </xf>
    <xf numFmtId="167" fontId="59" fillId="0" borderId="30" xfId="362" applyNumberFormat="1" applyFont="1" applyBorder="1" applyAlignment="1">
      <alignment wrapText="1"/>
    </xf>
    <xf numFmtId="169" fontId="59" fillId="0" borderId="30" xfId="362" applyNumberFormat="1" applyFont="1" applyBorder="1" applyAlignment="1">
      <alignment wrapText="1"/>
    </xf>
    <xf numFmtId="170" fontId="59" fillId="0" borderId="30" xfId="362" applyNumberFormat="1" applyFont="1" applyBorder="1" applyAlignment="1">
      <alignment wrapText="1"/>
    </xf>
    <xf numFmtId="171" fontId="59" fillId="0" borderId="30" xfId="362" applyNumberFormat="1" applyFont="1" applyBorder="1" applyAlignment="1">
      <alignment wrapText="1"/>
    </xf>
    <xf numFmtId="176" fontId="43" fillId="0" borderId="30" xfId="362" applyNumberFormat="1" applyBorder="1" applyAlignment="1">
      <alignment wrapText="1"/>
    </xf>
    <xf numFmtId="166" fontId="43" fillId="0" borderId="31" xfId="362" applyNumberFormat="1" applyBorder="1" applyAlignment="1">
      <alignment wrapText="1"/>
    </xf>
    <xf numFmtId="166" fontId="114" fillId="0" borderId="21" xfId="362" applyNumberFormat="1" applyFont="1" applyBorder="1" applyAlignment="1">
      <alignment horizontal="right" wrapText="1"/>
    </xf>
    <xf numFmtId="166" fontId="46" fillId="0" borderId="20" xfId="362" applyNumberFormat="1" applyFont="1" applyBorder="1" applyAlignment="1">
      <alignment wrapText="1"/>
    </xf>
    <xf numFmtId="175" fontId="46" fillId="0" borderId="20" xfId="362" applyNumberFormat="1" applyFont="1" applyBorder="1" applyAlignment="1">
      <alignment wrapText="1"/>
    </xf>
    <xf numFmtId="172" fontId="115" fillId="0" borderId="20" xfId="268" applyNumberFormat="1" applyFont="1" applyBorder="1" applyAlignment="1">
      <alignment horizontal="right" wrapText="1"/>
    </xf>
    <xf numFmtId="167" fontId="46" fillId="0" borderId="20" xfId="362" applyNumberFormat="1" applyFont="1" applyBorder="1" applyAlignment="1">
      <alignment horizontal="right" wrapText="1"/>
    </xf>
    <xf numFmtId="169" fontId="46" fillId="0" borderId="20" xfId="362" applyNumberFormat="1" applyFont="1" applyBorder="1" applyAlignment="1">
      <alignment wrapText="1"/>
    </xf>
    <xf numFmtId="170" fontId="46" fillId="0" borderId="20" xfId="362" applyNumberFormat="1" applyFont="1" applyBorder="1" applyAlignment="1">
      <alignment wrapText="1"/>
    </xf>
    <xf numFmtId="171" fontId="46" fillId="0" borderId="20" xfId="362" applyNumberFormat="1" applyFont="1" applyBorder="1" applyAlignment="1">
      <alignment wrapText="1"/>
    </xf>
    <xf numFmtId="176" fontId="114" fillId="0" borderId="20" xfId="362" applyNumberFormat="1" applyFont="1" applyBorder="1" applyAlignment="1">
      <alignment wrapText="1"/>
    </xf>
    <xf numFmtId="0" fontId="0" fillId="0" borderId="0" xfId="0" applyAlignment="1">
      <alignment wrapText="1"/>
    </xf>
    <xf numFmtId="0" fontId="121" fillId="0" borderId="0" xfId="0" applyFont="1"/>
    <xf numFmtId="0" fontId="95" fillId="0" borderId="0" xfId="0" applyFont="1" applyAlignment="1">
      <alignment horizontal="left" wrapText="1"/>
    </xf>
    <xf numFmtId="0" fontId="95" fillId="0" borderId="0" xfId="0" quotePrefix="1" applyFont="1"/>
    <xf numFmtId="0" fontId="95" fillId="0" borderId="0" xfId="0" applyFont="1" applyAlignment="1">
      <alignment vertical="center" wrapText="1"/>
    </xf>
    <xf numFmtId="0" fontId="37" fillId="0" borderId="0" xfId="322" applyFill="1"/>
    <xf numFmtId="0" fontId="93" fillId="0" borderId="0" xfId="0" quotePrefix="1" applyFont="1" applyAlignment="1">
      <alignment wrapText="1"/>
    </xf>
    <xf numFmtId="0" fontId="93" fillId="0" borderId="0" xfId="0" applyFont="1" applyAlignment="1">
      <alignment vertical="center"/>
    </xf>
    <xf numFmtId="0" fontId="99" fillId="0" borderId="0" xfId="351" applyFont="1"/>
    <xf numFmtId="0" fontId="93" fillId="0" borderId="0" xfId="0" quotePrefix="1" applyFont="1" applyAlignment="1">
      <alignment vertical="center"/>
    </xf>
    <xf numFmtId="0" fontId="120" fillId="0" borderId="0" xfId="0" applyFont="1"/>
    <xf numFmtId="0" fontId="51" fillId="0" borderId="0" xfId="362" applyFont="1"/>
    <xf numFmtId="0" fontId="0" fillId="119" borderId="43" xfId="0" applyFill="1" applyBorder="1"/>
    <xf numFmtId="0" fontId="35" fillId="118" borderId="0" xfId="0" applyFont="1" applyFill="1"/>
    <xf numFmtId="0" fontId="35" fillId="118" borderId="44" xfId="0" applyFont="1" applyFill="1" applyBorder="1"/>
    <xf numFmtId="0" fontId="0" fillId="119" borderId="45" xfId="0" applyFill="1" applyBorder="1"/>
    <xf numFmtId="0" fontId="0" fillId="119" borderId="46" xfId="0" applyFill="1" applyBorder="1"/>
    <xf numFmtId="0" fontId="60" fillId="73" borderId="46" xfId="0" applyFont="1" applyFill="1" applyBorder="1" applyAlignment="1">
      <alignment horizontal="center" vertical="center" wrapText="1"/>
    </xf>
    <xf numFmtId="0" fontId="0" fillId="119" borderId="47" xfId="0" applyFill="1" applyBorder="1"/>
    <xf numFmtId="0" fontId="60" fillId="74" borderId="43" xfId="0" applyFont="1" applyFill="1" applyBorder="1" applyAlignment="1">
      <alignment horizontal="center" vertical="center" wrapText="1"/>
    </xf>
    <xf numFmtId="0" fontId="60" fillId="75" borderId="43" xfId="0" applyFont="1" applyFill="1" applyBorder="1" applyAlignment="1">
      <alignment horizontal="center" vertical="center" wrapText="1"/>
    </xf>
    <xf numFmtId="0" fontId="60" fillId="76" borderId="43" xfId="0" applyFont="1" applyFill="1" applyBorder="1" applyAlignment="1">
      <alignment horizontal="center" vertical="center" wrapText="1"/>
    </xf>
    <xf numFmtId="0" fontId="60" fillId="77" borderId="43" xfId="0" applyFont="1" applyFill="1" applyBorder="1" applyAlignment="1">
      <alignment horizontal="center" vertical="center" wrapText="1"/>
    </xf>
    <xf numFmtId="0" fontId="60" fillId="78" borderId="43" xfId="0" applyFont="1" applyFill="1" applyBorder="1" applyAlignment="1">
      <alignment horizontal="center" vertical="center" wrapText="1"/>
    </xf>
    <xf numFmtId="0" fontId="60" fillId="79" borderId="43" xfId="0" applyFont="1" applyFill="1" applyBorder="1" applyAlignment="1">
      <alignment horizontal="center" vertical="center" wrapText="1"/>
    </xf>
    <xf numFmtId="0" fontId="116" fillId="80" borderId="43" xfId="0" applyFont="1" applyFill="1" applyBorder="1" applyAlignment="1">
      <alignment horizontal="center" vertical="center" wrapText="1"/>
    </xf>
    <xf numFmtId="0" fontId="60" fillId="81" borderId="43" xfId="0" applyFont="1" applyFill="1" applyBorder="1" applyAlignment="1">
      <alignment horizontal="center" vertical="center" wrapText="1"/>
    </xf>
    <xf numFmtId="0" fontId="60" fillId="82" borderId="43" xfId="0" applyFont="1" applyFill="1" applyBorder="1" applyAlignment="1">
      <alignment horizontal="center" vertical="center" wrapText="1"/>
    </xf>
    <xf numFmtId="0" fontId="60" fillId="83" borderId="48" xfId="0" applyFont="1" applyFill="1" applyBorder="1" applyAlignment="1">
      <alignment horizontal="center" vertical="center" wrapText="1"/>
    </xf>
    <xf numFmtId="0" fontId="0" fillId="119" borderId="49" xfId="0" applyFill="1" applyBorder="1"/>
    <xf numFmtId="0" fontId="60" fillId="84" borderId="50" xfId="0" applyFont="1" applyFill="1" applyBorder="1" applyAlignment="1">
      <alignment horizontal="center" vertical="center" wrapText="1"/>
    </xf>
    <xf numFmtId="0" fontId="60" fillId="85" borderId="43" xfId="0" applyFont="1" applyFill="1" applyBorder="1" applyAlignment="1">
      <alignment horizontal="center" vertical="center" wrapText="1"/>
    </xf>
    <xf numFmtId="0" fontId="60" fillId="86" borderId="43" xfId="0" applyFont="1" applyFill="1" applyBorder="1" applyAlignment="1">
      <alignment horizontal="center" vertical="center" wrapText="1"/>
    </xf>
    <xf numFmtId="0" fontId="116" fillId="87" borderId="43" xfId="0" applyFont="1" applyFill="1" applyBorder="1" applyAlignment="1">
      <alignment horizontal="center" vertical="center" wrapText="1"/>
    </xf>
    <xf numFmtId="0" fontId="116" fillId="88" borderId="43" xfId="0" applyFont="1" applyFill="1" applyBorder="1" applyAlignment="1">
      <alignment horizontal="center" vertical="center" wrapText="1"/>
    </xf>
    <xf numFmtId="0" fontId="116" fillId="89" borderId="43" xfId="0" applyFont="1" applyFill="1" applyBorder="1" applyAlignment="1">
      <alignment horizontal="center" vertical="center" wrapText="1"/>
    </xf>
    <xf numFmtId="0" fontId="41" fillId="119" borderId="43" xfId="355" applyFill="1" applyBorder="1" applyAlignment="1">
      <alignment horizontal="right" vertical="top" wrapText="1"/>
    </xf>
    <xf numFmtId="0" fontId="60" fillId="90" borderId="43" xfId="0" applyFont="1" applyFill="1" applyBorder="1" applyAlignment="1">
      <alignment horizontal="center" vertical="center" wrapText="1"/>
    </xf>
    <xf numFmtId="0" fontId="60" fillId="91" borderId="43" xfId="0" applyFont="1" applyFill="1" applyBorder="1" applyAlignment="1">
      <alignment horizontal="center" vertical="center" wrapText="1"/>
    </xf>
    <xf numFmtId="0" fontId="116" fillId="92" borderId="43" xfId="0" applyFont="1" applyFill="1" applyBorder="1" applyAlignment="1">
      <alignment horizontal="center" vertical="center"/>
    </xf>
    <xf numFmtId="0" fontId="0" fillId="119" borderId="43" xfId="0" applyFill="1" applyBorder="1" applyAlignment="1">
      <alignment horizontal="right" vertical="top"/>
    </xf>
    <xf numFmtId="0" fontId="116" fillId="78" borderId="43" xfId="0" applyFont="1" applyFill="1" applyBorder="1" applyAlignment="1">
      <alignment horizontal="center" vertical="center" wrapText="1"/>
    </xf>
    <xf numFmtId="0" fontId="116" fillId="93" borderId="43" xfId="0" applyFont="1" applyFill="1" applyBorder="1" applyAlignment="1">
      <alignment horizontal="center" vertical="center" wrapText="1"/>
    </xf>
    <xf numFmtId="0" fontId="116" fillId="94" borderId="43" xfId="0" applyFont="1" applyFill="1" applyBorder="1" applyAlignment="1">
      <alignment horizontal="center" vertical="center" wrapText="1"/>
    </xf>
    <xf numFmtId="0" fontId="116" fillId="95" borderId="43" xfId="0" applyFont="1" applyFill="1" applyBorder="1" applyAlignment="1">
      <alignment horizontal="center" vertical="center" wrapText="1"/>
    </xf>
    <xf numFmtId="0" fontId="116" fillId="96" borderId="43" xfId="0" applyFont="1" applyFill="1" applyBorder="1" applyAlignment="1">
      <alignment horizontal="center" vertical="center" wrapText="1"/>
    </xf>
    <xf numFmtId="0" fontId="0" fillId="76" borderId="43" xfId="407" applyFont="1" applyFill="1" applyBorder="1" applyAlignment="1">
      <alignment horizontal="center" vertical="center" wrapText="1"/>
    </xf>
    <xf numFmtId="0" fontId="0" fillId="97" borderId="43" xfId="407" applyFont="1" applyFill="1" applyBorder="1" applyAlignment="1">
      <alignment horizontal="center" vertical="center" wrapText="1"/>
    </xf>
    <xf numFmtId="0" fontId="60" fillId="98" borderId="43" xfId="407" applyFont="1" applyFill="1" applyBorder="1" applyAlignment="1">
      <alignment horizontal="center" vertical="center" wrapText="1"/>
    </xf>
    <xf numFmtId="0" fontId="0" fillId="85" borderId="43" xfId="407" applyFont="1" applyFill="1" applyBorder="1" applyAlignment="1">
      <alignment horizontal="center" vertical="center" wrapText="1"/>
    </xf>
    <xf numFmtId="0" fontId="117" fillId="99" borderId="43" xfId="407" applyFont="1" applyFill="1" applyBorder="1" applyAlignment="1">
      <alignment horizontal="center" vertical="center" wrapText="1"/>
    </xf>
    <xf numFmtId="0" fontId="0" fillId="74" borderId="43" xfId="407" applyFont="1" applyFill="1" applyBorder="1" applyAlignment="1">
      <alignment horizontal="center" vertical="center" wrapText="1"/>
    </xf>
    <xf numFmtId="0" fontId="0" fillId="100" borderId="43" xfId="407" applyFont="1" applyFill="1" applyBorder="1" applyAlignment="1">
      <alignment horizontal="center" vertical="center" wrapText="1"/>
    </xf>
    <xf numFmtId="0" fontId="0" fillId="101" borderId="43" xfId="407" applyFont="1" applyFill="1" applyBorder="1" applyAlignment="1">
      <alignment horizontal="center" vertical="center" wrapText="1"/>
    </xf>
    <xf numFmtId="0" fontId="0" fillId="102" borderId="43" xfId="407" applyFont="1" applyFill="1" applyBorder="1" applyAlignment="1">
      <alignment horizontal="center" vertical="center" wrapText="1"/>
    </xf>
    <xf numFmtId="0" fontId="0" fillId="103" borderId="43" xfId="407" applyFont="1" applyFill="1" applyBorder="1" applyAlignment="1">
      <alignment horizontal="center" vertical="center" wrapText="1"/>
    </xf>
    <xf numFmtId="0" fontId="0" fillId="104" borderId="43" xfId="407" applyFont="1" applyFill="1" applyBorder="1" applyAlignment="1">
      <alignment horizontal="center" vertical="center" wrapText="1"/>
    </xf>
    <xf numFmtId="0" fontId="60" fillId="105" borderId="43" xfId="407" applyFont="1" applyFill="1" applyBorder="1" applyAlignment="1">
      <alignment horizontal="center" vertical="center" wrapText="1"/>
    </xf>
    <xf numFmtId="0" fontId="116" fillId="106" borderId="43" xfId="407" applyFont="1" applyFill="1" applyBorder="1" applyAlignment="1">
      <alignment horizontal="center" vertical="center" wrapText="1"/>
    </xf>
    <xf numFmtId="0" fontId="60" fillId="107" borderId="43" xfId="407" applyFont="1" applyFill="1" applyBorder="1" applyAlignment="1">
      <alignment horizontal="center" vertical="center" wrapText="1"/>
    </xf>
    <xf numFmtId="0" fontId="0" fillId="108" borderId="43" xfId="407" applyFont="1" applyFill="1" applyBorder="1" applyAlignment="1">
      <alignment horizontal="center" vertical="center" wrapText="1"/>
    </xf>
    <xf numFmtId="0" fontId="0" fillId="109" borderId="43" xfId="407" applyFont="1" applyFill="1" applyBorder="1" applyAlignment="1">
      <alignment horizontal="center" vertical="center" wrapText="1"/>
    </xf>
    <xf numFmtId="0" fontId="60" fillId="110" borderId="43" xfId="407" applyFont="1" applyFill="1" applyBorder="1" applyAlignment="1">
      <alignment horizontal="center" vertical="center" wrapText="1"/>
    </xf>
    <xf numFmtId="0" fontId="117" fillId="111" borderId="43" xfId="0" applyFont="1" applyFill="1" applyBorder="1" applyAlignment="1">
      <alignment horizontal="center" vertical="center" wrapText="1"/>
    </xf>
    <xf numFmtId="0" fontId="0" fillId="112" borderId="43" xfId="407" applyFont="1" applyFill="1" applyBorder="1" applyAlignment="1">
      <alignment horizontal="center" vertical="center" wrapText="1"/>
    </xf>
    <xf numFmtId="0" fontId="0" fillId="113" borderId="43" xfId="407" applyFont="1" applyFill="1" applyBorder="1" applyAlignment="1">
      <alignment horizontal="center" vertical="center" wrapText="1"/>
    </xf>
    <xf numFmtId="0" fontId="0" fillId="94" borderId="43" xfId="407" applyFont="1" applyFill="1" applyBorder="1" applyAlignment="1">
      <alignment horizontal="center" vertical="center" wrapText="1"/>
    </xf>
    <xf numFmtId="0" fontId="0" fillId="114" borderId="43" xfId="0" applyFill="1" applyBorder="1" applyAlignment="1">
      <alignment horizontal="center" vertical="center" wrapText="1"/>
    </xf>
    <xf numFmtId="0" fontId="0" fillId="104" borderId="43" xfId="0" applyFill="1" applyBorder="1" applyAlignment="1">
      <alignment horizontal="center" vertical="center" wrapText="1"/>
    </xf>
    <xf numFmtId="0" fontId="0" fillId="115" borderId="43" xfId="0" applyFill="1" applyBorder="1" applyAlignment="1">
      <alignment horizontal="center" vertical="center" wrapText="1"/>
    </xf>
    <xf numFmtId="0" fontId="0" fillId="116" borderId="43" xfId="0" applyFill="1" applyBorder="1" applyAlignment="1">
      <alignment horizontal="center" vertical="center" wrapText="1"/>
    </xf>
    <xf numFmtId="0" fontId="46" fillId="0" borderId="0" xfId="0" applyFont="1" applyAlignment="1">
      <alignment wrapText="1"/>
    </xf>
    <xf numFmtId="0" fontId="49" fillId="63" borderId="0" xfId="0" applyFont="1" applyFill="1"/>
    <xf numFmtId="0" fontId="49" fillId="63" borderId="0" xfId="0" quotePrefix="1" applyFont="1" applyFill="1"/>
    <xf numFmtId="0" fontId="88" fillId="0" borderId="0" xfId="406" applyFont="1"/>
    <xf numFmtId="0" fontId="1" fillId="0" borderId="0" xfId="0" applyFont="1" applyAlignment="1">
      <alignment vertical="center"/>
    </xf>
    <xf numFmtId="0" fontId="85" fillId="0" borderId="0" xfId="0" applyFont="1" applyAlignment="1">
      <alignment vertical="center"/>
    </xf>
    <xf numFmtId="0" fontId="89" fillId="62" borderId="0" xfId="278" applyFont="1" applyFill="1" applyAlignment="1">
      <alignment horizontal="left"/>
    </xf>
    <xf numFmtId="0" fontId="74" fillId="0" borderId="0" xfId="406" applyFont="1"/>
    <xf numFmtId="0" fontId="84" fillId="0" borderId="0" xfId="406" applyFont="1"/>
    <xf numFmtId="0" fontId="78" fillId="54" borderId="0" xfId="278" applyFont="1" applyFill="1" applyAlignment="1">
      <alignment horizontal="left"/>
    </xf>
    <xf numFmtId="0" fontId="86" fillId="0" borderId="0" xfId="276" quotePrefix="1" applyFont="1" applyAlignment="1">
      <alignment vertical="top"/>
    </xf>
    <xf numFmtId="0" fontId="81" fillId="0" borderId="0" xfId="351" applyFont="1"/>
    <xf numFmtId="0" fontId="82" fillId="0" borderId="0" xfId="276" applyFont="1" applyAlignment="1">
      <alignment vertical="top" wrapText="1"/>
    </xf>
    <xf numFmtId="0" fontId="84" fillId="0" borderId="0" xfId="0" applyFont="1"/>
    <xf numFmtId="0" fontId="86" fillId="0" borderId="0" xfId="276" applyFont="1" applyAlignment="1">
      <alignment vertical="top" wrapText="1"/>
    </xf>
    <xf numFmtId="0" fontId="83" fillId="0" borderId="0" xfId="0" applyFont="1"/>
    <xf numFmtId="0" fontId="79" fillId="54" borderId="0" xfId="278" applyFont="1" applyFill="1" applyAlignment="1">
      <alignment horizontal="left"/>
    </xf>
    <xf numFmtId="0" fontId="80" fillId="0" borderId="0" xfId="276" quotePrefix="1" applyFont="1" applyAlignment="1">
      <alignment vertical="top" wrapText="1"/>
    </xf>
    <xf numFmtId="0" fontId="37" fillId="0" borderId="0" xfId="322" applyBorder="1"/>
    <xf numFmtId="0" fontId="87" fillId="0" borderId="0" xfId="406" applyFont="1"/>
    <xf numFmtId="0" fontId="83" fillId="0" borderId="0" xfId="406" applyFont="1"/>
    <xf numFmtId="0" fontId="90" fillId="0" borderId="0" xfId="0" applyFont="1"/>
    <xf numFmtId="0" fontId="0" fillId="0" borderId="0" xfId="406" applyFont="1"/>
    <xf numFmtId="0" fontId="92" fillId="0" borderId="0" xfId="0" applyFont="1" applyAlignment="1">
      <alignment wrapText="1"/>
    </xf>
    <xf numFmtId="0" fontId="32" fillId="0" borderId="0" xfId="406"/>
    <xf numFmtId="0" fontId="91" fillId="63" borderId="0" xfId="0" applyFont="1" applyFill="1"/>
    <xf numFmtId="0" fontId="119" fillId="0" borderId="0" xfId="0" applyFont="1" applyAlignment="1">
      <alignment vertical="center" wrapText="1"/>
    </xf>
    <xf numFmtId="0" fontId="119" fillId="0" borderId="0" xfId="0" quotePrefix="1" applyFont="1" applyAlignment="1">
      <alignment vertical="center" wrapText="1"/>
    </xf>
    <xf numFmtId="0" fontId="37" fillId="0" borderId="0" xfId="322" applyFill="1" applyBorder="1"/>
    <xf numFmtId="0" fontId="103" fillId="0" borderId="0" xfId="0" applyFont="1"/>
    <xf numFmtId="0" fontId="86" fillId="0" borderId="0" xfId="276" quotePrefix="1" applyFont="1" applyAlignment="1">
      <alignment vertical="top" wrapText="1"/>
    </xf>
    <xf numFmtId="0" fontId="57" fillId="0" borderId="35" xfId="0" applyFont="1" applyBorder="1" applyAlignment="1">
      <alignment vertical="center"/>
    </xf>
    <xf numFmtId="0" fontId="57" fillId="0" borderId="36" xfId="0" applyFont="1" applyBorder="1" applyAlignment="1">
      <alignment vertical="center"/>
    </xf>
    <xf numFmtId="0" fontId="57" fillId="0" borderId="37" xfId="0" applyFont="1" applyBorder="1" applyAlignment="1">
      <alignment vertical="center"/>
    </xf>
    <xf numFmtId="0" fontId="58" fillId="0" borderId="19" xfId="351" applyFont="1" applyBorder="1" applyAlignment="1">
      <alignment horizontal="center" wrapText="1"/>
    </xf>
    <xf numFmtId="0" fontId="58" fillId="0" borderId="20" xfId="351" applyFont="1" applyBorder="1" applyAlignment="1">
      <alignment horizontal="center" wrapText="1"/>
    </xf>
    <xf numFmtId="0" fontId="58" fillId="0" borderId="20" xfId="351" applyFont="1" applyBorder="1" applyAlignment="1">
      <alignment horizontal="right" wrapText="1"/>
    </xf>
    <xf numFmtId="165" fontId="58" fillId="0" borderId="20" xfId="351" applyNumberFormat="1" applyFont="1" applyBorder="1" applyAlignment="1">
      <alignment horizontal="right" wrapText="1"/>
    </xf>
    <xf numFmtId="0" fontId="59" fillId="0" borderId="20" xfId="362" applyFont="1" applyBorder="1" applyAlignment="1">
      <alignment wrapText="1"/>
    </xf>
    <xf numFmtId="0" fontId="43" fillId="0" borderId="20" xfId="362" applyBorder="1" applyAlignment="1">
      <alignment wrapText="1"/>
    </xf>
    <xf numFmtId="0" fontId="114" fillId="0" borderId="20" xfId="362" applyFont="1" applyBorder="1" applyAlignment="1">
      <alignment wrapText="1"/>
    </xf>
    <xf numFmtId="0" fontId="46" fillId="0" borderId="20" xfId="362" applyFont="1" applyBorder="1" applyAlignment="1">
      <alignment wrapText="1"/>
    </xf>
    <xf numFmtId="0" fontId="123" fillId="0" borderId="0" xfId="0" applyFont="1" applyAlignment="1">
      <alignment wrapText="1"/>
    </xf>
    <xf numFmtId="0" fontId="124" fillId="0" borderId="0" xfId="0" applyFont="1"/>
    <xf numFmtId="0" fontId="2" fillId="2" borderId="17" xfId="1" quotePrefix="1" applyBorder="1" applyAlignment="1">
      <alignment horizontal="center"/>
    </xf>
    <xf numFmtId="0" fontId="2" fillId="2" borderId="15" xfId="1" applyBorder="1" applyAlignment="1">
      <alignment horizontal="left"/>
    </xf>
    <xf numFmtId="8" fontId="2" fillId="2" borderId="15" xfId="1" applyNumberFormat="1" applyBorder="1" applyAlignment="1">
      <alignment horizontal="right" wrapText="1"/>
    </xf>
    <xf numFmtId="2" fontId="2" fillId="2" borderId="15" xfId="1" applyNumberFormat="1" applyBorder="1"/>
    <xf numFmtId="8" fontId="2" fillId="2" borderId="15" xfId="1" applyNumberFormat="1" applyBorder="1"/>
    <xf numFmtId="166" fontId="2" fillId="2" borderId="15" xfId="1" applyNumberFormat="1" applyBorder="1" applyAlignment="1">
      <alignment horizontal="right" wrapText="1"/>
    </xf>
    <xf numFmtId="0" fontId="2" fillId="5" borderId="17" xfId="19" quotePrefix="1" applyBorder="1" applyAlignment="1">
      <alignment horizontal="center"/>
    </xf>
    <xf numFmtId="0" fontId="2" fillId="5" borderId="15" xfId="19" applyBorder="1" applyAlignment="1">
      <alignment horizontal="left"/>
    </xf>
    <xf numFmtId="8" fontId="2" fillId="5" borderId="15" xfId="19" applyNumberFormat="1" applyBorder="1" applyAlignment="1">
      <alignment horizontal="right" wrapText="1"/>
    </xf>
    <xf numFmtId="2" fontId="2" fillId="5" borderId="15" xfId="19" applyNumberFormat="1" applyBorder="1"/>
    <xf numFmtId="8" fontId="2" fillId="5" borderId="15" xfId="19" applyNumberFormat="1" applyBorder="1"/>
    <xf numFmtId="166" fontId="2" fillId="5" borderId="15" xfId="19" applyNumberFormat="1" applyBorder="1" applyAlignment="1">
      <alignment horizontal="right" wrapText="1"/>
    </xf>
    <xf numFmtId="0" fontId="2" fillId="5" borderId="15" xfId="19" applyBorder="1"/>
    <xf numFmtId="0" fontId="2" fillId="5" borderId="17" xfId="18" quotePrefix="1" applyBorder="1" applyAlignment="1">
      <alignment horizontal="center"/>
    </xf>
    <xf numFmtId="0" fontId="2" fillId="5" borderId="15" xfId="18" applyBorder="1" applyAlignment="1">
      <alignment horizontal="left"/>
    </xf>
    <xf numFmtId="8" fontId="2" fillId="5" borderId="15" xfId="18" applyNumberFormat="1" applyBorder="1" applyAlignment="1">
      <alignment horizontal="right" wrapText="1"/>
    </xf>
    <xf numFmtId="2" fontId="2" fillId="5" borderId="15" xfId="18" applyNumberFormat="1" applyBorder="1"/>
    <xf numFmtId="8" fontId="2" fillId="5" borderId="15" xfId="18" applyNumberFormat="1" applyBorder="1"/>
    <xf numFmtId="166" fontId="2" fillId="5" borderId="15" xfId="18" applyNumberFormat="1" applyBorder="1" applyAlignment="1">
      <alignment horizontal="right" wrapText="1"/>
    </xf>
    <xf numFmtId="0" fontId="2" fillId="13" borderId="17" xfId="58" quotePrefix="1" applyBorder="1" applyAlignment="1">
      <alignment horizontal="center"/>
    </xf>
    <xf numFmtId="0" fontId="2" fillId="13" borderId="15" xfId="58" applyBorder="1" applyAlignment="1">
      <alignment horizontal="left"/>
    </xf>
    <xf numFmtId="8" fontId="2" fillId="13" borderId="15" xfId="58" applyNumberFormat="1" applyBorder="1" applyAlignment="1">
      <alignment horizontal="right" wrapText="1"/>
    </xf>
    <xf numFmtId="2" fontId="2" fillId="13" borderId="15" xfId="58" applyNumberFormat="1" applyBorder="1"/>
    <xf numFmtId="8" fontId="2" fillId="13" borderId="15" xfId="58" applyNumberFormat="1" applyBorder="1"/>
    <xf numFmtId="166" fontId="2" fillId="13" borderId="15" xfId="58" applyNumberFormat="1" applyBorder="1" applyAlignment="1">
      <alignment horizontal="right" wrapText="1"/>
    </xf>
    <xf numFmtId="0" fontId="2" fillId="15" borderId="17" xfId="71" quotePrefix="1" applyBorder="1" applyAlignment="1">
      <alignment horizontal="center"/>
    </xf>
    <xf numFmtId="0" fontId="2" fillId="15" borderId="15" xfId="71" applyBorder="1" applyAlignment="1">
      <alignment horizontal="left"/>
    </xf>
    <xf numFmtId="8" fontId="2" fillId="15" borderId="15" xfId="71" applyNumberFormat="1" applyBorder="1" applyAlignment="1">
      <alignment horizontal="right" wrapText="1"/>
    </xf>
    <xf numFmtId="2" fontId="2" fillId="15" borderId="15" xfId="71" applyNumberFormat="1" applyBorder="1"/>
    <xf numFmtId="8" fontId="2" fillId="15" borderId="15" xfId="71" applyNumberFormat="1" applyBorder="1"/>
    <xf numFmtId="166" fontId="2" fillId="15" borderId="15" xfId="71" applyNumberFormat="1" applyBorder="1" applyAlignment="1">
      <alignment horizontal="right" wrapText="1"/>
    </xf>
    <xf numFmtId="0" fontId="2" fillId="16" borderId="17" xfId="80" quotePrefix="1" applyBorder="1" applyAlignment="1">
      <alignment horizontal="center"/>
    </xf>
    <xf numFmtId="0" fontId="2" fillId="16" borderId="15" xfId="80" applyBorder="1" applyAlignment="1">
      <alignment horizontal="left"/>
    </xf>
    <xf numFmtId="8" fontId="2" fillId="16" borderId="15" xfId="80" applyNumberFormat="1" applyBorder="1" applyAlignment="1">
      <alignment horizontal="right" wrapText="1"/>
    </xf>
    <xf numFmtId="2" fontId="2" fillId="16" borderId="15" xfId="80" applyNumberFormat="1" applyBorder="1"/>
    <xf numFmtId="8" fontId="2" fillId="16" borderId="15" xfId="80" applyNumberFormat="1" applyBorder="1"/>
    <xf numFmtId="166" fontId="2" fillId="16" borderId="15" xfId="80" applyNumberFormat="1" applyBorder="1" applyAlignment="1">
      <alignment horizontal="right" wrapText="1"/>
    </xf>
    <xf numFmtId="0" fontId="2" fillId="19" borderId="17" xfId="92" quotePrefix="1" applyBorder="1" applyAlignment="1">
      <alignment horizontal="center"/>
    </xf>
    <xf numFmtId="0" fontId="2" fillId="19" borderId="15" xfId="92" applyBorder="1" applyAlignment="1">
      <alignment horizontal="left"/>
    </xf>
    <xf numFmtId="8" fontId="2" fillId="19" borderId="15" xfId="92" applyNumberFormat="1" applyBorder="1" applyAlignment="1">
      <alignment horizontal="right" wrapText="1"/>
    </xf>
    <xf numFmtId="2" fontId="2" fillId="19" borderId="15" xfId="92" applyNumberFormat="1" applyBorder="1"/>
    <xf numFmtId="8" fontId="2" fillId="19" borderId="15" xfId="92" applyNumberFormat="1" applyBorder="1"/>
    <xf numFmtId="166" fontId="2" fillId="19" borderId="15" xfId="92" applyNumberFormat="1" applyBorder="1" applyAlignment="1">
      <alignment horizontal="right" wrapText="1"/>
    </xf>
    <xf numFmtId="0" fontId="2" fillId="11" borderId="17" xfId="127" quotePrefix="1" applyBorder="1" applyAlignment="1">
      <alignment horizontal="center"/>
    </xf>
    <xf numFmtId="0" fontId="2" fillId="11" borderId="15" xfId="127" applyBorder="1" applyAlignment="1">
      <alignment horizontal="left"/>
    </xf>
    <xf numFmtId="8" fontId="2" fillId="11" borderId="15" xfId="127" applyNumberFormat="1" applyBorder="1" applyAlignment="1">
      <alignment horizontal="right" wrapText="1"/>
    </xf>
    <xf numFmtId="2" fontId="2" fillId="11" borderId="15" xfId="127" applyNumberFormat="1" applyBorder="1"/>
    <xf numFmtId="8" fontId="2" fillId="11" borderId="15" xfId="127" applyNumberFormat="1" applyBorder="1"/>
    <xf numFmtId="166" fontId="2" fillId="11" borderId="15" xfId="127" applyNumberFormat="1" applyBorder="1" applyAlignment="1">
      <alignment horizontal="right" wrapText="1"/>
    </xf>
    <xf numFmtId="0" fontId="2" fillId="16" borderId="17" xfId="131" quotePrefix="1" applyBorder="1" applyAlignment="1">
      <alignment horizontal="center"/>
    </xf>
    <xf numFmtId="0" fontId="2" fillId="16" borderId="15" xfId="131" applyBorder="1" applyAlignment="1">
      <alignment horizontal="left"/>
    </xf>
    <xf numFmtId="8" fontId="2" fillId="16" borderId="15" xfId="131" applyNumberFormat="1" applyBorder="1" applyAlignment="1">
      <alignment horizontal="right" wrapText="1"/>
    </xf>
    <xf numFmtId="2" fontId="2" fillId="16" borderId="15" xfId="131" applyNumberFormat="1" applyBorder="1"/>
    <xf numFmtId="8" fontId="2" fillId="16" borderId="15" xfId="131" applyNumberFormat="1" applyBorder="1"/>
    <xf numFmtId="166" fontId="2" fillId="16" borderId="15" xfId="131" applyNumberFormat="1" applyBorder="1" applyAlignment="1">
      <alignment horizontal="right" wrapText="1"/>
    </xf>
    <xf numFmtId="8" fontId="2" fillId="16" borderId="15" xfId="131" applyNumberFormat="1" applyBorder="1" applyAlignment="1">
      <alignment wrapText="1"/>
    </xf>
    <xf numFmtId="0" fontId="2" fillId="16" borderId="15" xfId="131" applyBorder="1"/>
    <xf numFmtId="0" fontId="2" fillId="24" borderId="17" xfId="145" quotePrefix="1" applyBorder="1" applyAlignment="1">
      <alignment horizontal="center"/>
    </xf>
    <xf numFmtId="0" fontId="2" fillId="24" borderId="15" xfId="145" applyBorder="1" applyAlignment="1">
      <alignment horizontal="left"/>
    </xf>
    <xf numFmtId="8" fontId="2" fillId="24" borderId="15" xfId="145" applyNumberFormat="1" applyBorder="1" applyAlignment="1">
      <alignment horizontal="right" wrapText="1"/>
    </xf>
    <xf numFmtId="8" fontId="2" fillId="24" borderId="15" xfId="145" applyNumberFormat="1" applyBorder="1" applyAlignment="1">
      <alignment wrapText="1"/>
    </xf>
    <xf numFmtId="2" fontId="2" fillId="24" borderId="15" xfId="145" applyNumberFormat="1" applyBorder="1"/>
    <xf numFmtId="8" fontId="2" fillId="24" borderId="15" xfId="145" applyNumberFormat="1" applyBorder="1"/>
    <xf numFmtId="166" fontId="2" fillId="24" borderId="15" xfId="145" applyNumberFormat="1" applyBorder="1" applyAlignment="1">
      <alignment horizontal="right" wrapText="1"/>
    </xf>
    <xf numFmtId="2" fontId="2" fillId="24" borderId="15" xfId="145" applyNumberFormat="1" applyBorder="1" applyAlignment="1">
      <alignment wrapText="1"/>
    </xf>
    <xf numFmtId="0" fontId="2" fillId="24" borderId="15" xfId="145" applyBorder="1" applyAlignment="1">
      <alignment wrapText="1"/>
    </xf>
    <xf numFmtId="0" fontId="3" fillId="28" borderId="17" xfId="163" quotePrefix="1" applyBorder="1" applyAlignment="1">
      <alignment horizontal="center"/>
    </xf>
    <xf numFmtId="0" fontId="3" fillId="28" borderId="15" xfId="163" applyBorder="1" applyAlignment="1">
      <alignment horizontal="left"/>
    </xf>
    <xf numFmtId="8" fontId="3" fillId="28" borderId="15" xfId="163" applyNumberFormat="1" applyBorder="1" applyAlignment="1">
      <alignment horizontal="right" wrapText="1"/>
    </xf>
    <xf numFmtId="8" fontId="3" fillId="28" borderId="15" xfId="163" applyNumberFormat="1" applyBorder="1" applyAlignment="1">
      <alignment wrapText="1"/>
    </xf>
    <xf numFmtId="8" fontId="3" fillId="28" borderId="15" xfId="163" applyNumberFormat="1" applyBorder="1"/>
    <xf numFmtId="166" fontId="3" fillId="28" borderId="15" xfId="163" applyNumberFormat="1" applyBorder="1" applyAlignment="1">
      <alignment horizontal="right" wrapText="1"/>
    </xf>
    <xf numFmtId="2" fontId="3" fillId="28" borderId="15" xfId="163" applyNumberFormat="1" applyBorder="1" applyAlignment="1">
      <alignment wrapText="1"/>
    </xf>
    <xf numFmtId="174" fontId="41" fillId="0" borderId="29" xfId="268" applyNumberFormat="1" applyFont="1" applyBorder="1" applyAlignment="1">
      <alignment horizontal="right" wrapText="1"/>
    </xf>
    <xf numFmtId="0" fontId="60" fillId="0" borderId="51" xfId="362" quotePrefix="1" applyFont="1" applyBorder="1" applyAlignment="1">
      <alignment horizontal="center"/>
    </xf>
    <xf numFmtId="0" fontId="63" fillId="0" borderId="52" xfId="358" applyFont="1" applyBorder="1" applyAlignment="1">
      <alignment horizontal="left"/>
    </xf>
    <xf numFmtId="8" fontId="41" fillId="0" borderId="52" xfId="358" applyNumberFormat="1" applyFont="1" applyBorder="1" applyAlignment="1">
      <alignment horizontal="right" wrapText="1"/>
    </xf>
    <xf numFmtId="8" fontId="43" fillId="0" borderId="52" xfId="362" applyNumberFormat="1" applyBorder="1"/>
    <xf numFmtId="0" fontId="43" fillId="0" borderId="52" xfId="362" applyBorder="1"/>
    <xf numFmtId="2" fontId="43" fillId="0" borderId="52" xfId="362" applyNumberFormat="1" applyBorder="1"/>
    <xf numFmtId="166" fontId="72" fillId="0" borderId="52" xfId="358" applyNumberFormat="1" applyFont="1" applyBorder="1" applyAlignment="1">
      <alignment horizontal="right" wrapText="1"/>
    </xf>
    <xf numFmtId="166" fontId="109" fillId="0" borderId="52" xfId="358" applyNumberFormat="1" applyFont="1" applyBorder="1" applyAlignment="1">
      <alignment horizontal="right" wrapText="1"/>
    </xf>
    <xf numFmtId="0" fontId="60" fillId="0" borderId="53" xfId="362" quotePrefix="1" applyFont="1" applyBorder="1" applyAlignment="1">
      <alignment horizontal="center"/>
    </xf>
    <xf numFmtId="0" fontId="63" fillId="0" borderId="30" xfId="358" applyFont="1" applyBorder="1" applyAlignment="1">
      <alignment horizontal="left"/>
    </xf>
    <xf numFmtId="8" fontId="41" fillId="0" borderId="30" xfId="358" applyNumberFormat="1" applyFont="1" applyBorder="1" applyAlignment="1">
      <alignment horizontal="right" wrapText="1"/>
    </xf>
    <xf numFmtId="8" fontId="43" fillId="0" borderId="30" xfId="362" applyNumberFormat="1" applyBorder="1"/>
    <xf numFmtId="2" fontId="43" fillId="0" borderId="30" xfId="362" applyNumberFormat="1" applyBorder="1"/>
    <xf numFmtId="166" fontId="72" fillId="0" borderId="30" xfId="358" applyNumberFormat="1" applyFont="1" applyBorder="1" applyAlignment="1">
      <alignment horizontal="right" wrapText="1"/>
    </xf>
    <xf numFmtId="166" fontId="109" fillId="0" borderId="30" xfId="358" applyNumberFormat="1" applyFont="1" applyBorder="1" applyAlignment="1">
      <alignment horizontal="right" wrapText="1"/>
    </xf>
    <xf numFmtId="0" fontId="1" fillId="61" borderId="54" xfId="364" quotePrefix="1" applyBorder="1"/>
    <xf numFmtId="0" fontId="1" fillId="61" borderId="55" xfId="364" applyBorder="1"/>
    <xf numFmtId="0" fontId="1" fillId="61" borderId="57" xfId="364" quotePrefix="1" applyBorder="1"/>
    <xf numFmtId="0" fontId="1" fillId="61" borderId="24" xfId="364"/>
    <xf numFmtId="0" fontId="1" fillId="61" borderId="59" xfId="364" quotePrefix="1" applyBorder="1"/>
    <xf numFmtId="0" fontId="1" fillId="61" borderId="60" xfId="364" applyBorder="1"/>
    <xf numFmtId="0" fontId="33" fillId="55" borderId="17" xfId="242" quotePrefix="1" applyBorder="1" applyAlignment="1">
      <alignment horizontal="center"/>
    </xf>
    <xf numFmtId="0" fontId="33" fillId="55" borderId="15" xfId="242" applyBorder="1" applyAlignment="1">
      <alignment horizontal="left"/>
    </xf>
    <xf numFmtId="8" fontId="33" fillId="55" borderId="15" xfId="242" applyNumberFormat="1" applyBorder="1" applyAlignment="1">
      <alignment horizontal="right" wrapText="1"/>
    </xf>
    <xf numFmtId="2" fontId="33" fillId="55" borderId="15" xfId="242" applyNumberFormat="1" applyBorder="1"/>
    <xf numFmtId="8" fontId="33" fillId="55" borderId="15" xfId="242" applyNumberFormat="1" applyBorder="1"/>
    <xf numFmtId="166" fontId="33" fillId="55" borderId="15" xfId="242" applyNumberFormat="1" applyBorder="1" applyAlignment="1">
      <alignment horizontal="right" wrapText="1"/>
    </xf>
    <xf numFmtId="165" fontId="1" fillId="61" borderId="55" xfId="364" applyNumberFormat="1" applyBorder="1"/>
    <xf numFmtId="165" fontId="1" fillId="61" borderId="24" xfId="364" applyNumberFormat="1"/>
    <xf numFmtId="165" fontId="1" fillId="61" borderId="60" xfId="364" applyNumberFormat="1" applyBorder="1"/>
    <xf numFmtId="166" fontId="1" fillId="61" borderId="55" xfId="364" applyNumberFormat="1" applyBorder="1"/>
    <xf numFmtId="166" fontId="1" fillId="61" borderId="24" xfId="364" applyNumberFormat="1"/>
    <xf numFmtId="166" fontId="1" fillId="61" borderId="60" xfId="364" applyNumberFormat="1" applyBorder="1"/>
    <xf numFmtId="166" fontId="1" fillId="61" borderId="56" xfId="364" applyNumberFormat="1" applyBorder="1"/>
    <xf numFmtId="166" fontId="1" fillId="61" borderId="58" xfId="364" applyNumberFormat="1" applyBorder="1"/>
    <xf numFmtId="166" fontId="1" fillId="61" borderId="61" xfId="364" applyNumberFormat="1" applyBorder="1"/>
    <xf numFmtId="8" fontId="2" fillId="16" borderId="15" xfId="80" applyNumberFormat="1" applyBorder="1" applyAlignment="1">
      <alignment horizontal="left" wrapText="1"/>
    </xf>
    <xf numFmtId="0" fontId="104" fillId="0" borderId="53" xfId="351" applyFont="1" applyBorder="1" applyAlignment="1">
      <alignment horizontal="center" vertical="center" wrapText="1"/>
    </xf>
    <xf numFmtId="0" fontId="104" fillId="0" borderId="30" xfId="351" applyFont="1" applyBorder="1" applyAlignment="1">
      <alignment horizontal="center" vertical="center" wrapText="1"/>
    </xf>
    <xf numFmtId="9" fontId="104" fillId="0" borderId="30" xfId="351" applyNumberFormat="1" applyFont="1" applyBorder="1" applyAlignment="1">
      <alignment horizontal="center" vertical="center" wrapText="1"/>
    </xf>
    <xf numFmtId="9" fontId="112" fillId="0" borderId="30" xfId="362" applyNumberFormat="1" applyFont="1" applyBorder="1" applyAlignment="1">
      <alignment wrapText="1"/>
    </xf>
    <xf numFmtId="176" fontId="43" fillId="0" borderId="30" xfId="362" applyNumberFormat="1" applyBorder="1"/>
    <xf numFmtId="0" fontId="2" fillId="7" borderId="17" xfId="78" quotePrefix="1" applyBorder="1" applyAlignment="1">
      <alignment horizontal="center"/>
    </xf>
    <xf numFmtId="0" fontId="2" fillId="7" borderId="15" xfId="78" applyBorder="1" applyAlignment="1">
      <alignment horizontal="left"/>
    </xf>
    <xf numFmtId="8" fontId="2" fillId="7" borderId="15" xfId="78" applyNumberFormat="1" applyBorder="1" applyAlignment="1">
      <alignment horizontal="right" wrapText="1"/>
    </xf>
    <xf numFmtId="2" fontId="2" fillId="7" borderId="15" xfId="78" applyNumberFormat="1" applyBorder="1"/>
    <xf numFmtId="8" fontId="2" fillId="7" borderId="15" xfId="78" applyNumberFormat="1" applyBorder="1"/>
    <xf numFmtId="166" fontId="2" fillId="7" borderId="15" xfId="78" applyNumberFormat="1" applyBorder="1" applyAlignment="1">
      <alignment horizontal="right" wrapText="1"/>
    </xf>
    <xf numFmtId="0" fontId="36" fillId="58" borderId="17" xfId="286" quotePrefix="1" applyBorder="1" applyAlignment="1">
      <alignment horizontal="center"/>
    </xf>
    <xf numFmtId="0" fontId="36" fillId="58" borderId="15" xfId="286" applyBorder="1" applyAlignment="1">
      <alignment horizontal="left"/>
    </xf>
    <xf numFmtId="8" fontId="36" fillId="58" borderId="15" xfId="286" applyNumberFormat="1" applyBorder="1" applyAlignment="1">
      <alignment horizontal="right" wrapText="1"/>
    </xf>
    <xf numFmtId="2" fontId="36" fillId="58" borderId="15" xfId="286" applyNumberFormat="1" applyBorder="1"/>
    <xf numFmtId="8" fontId="36" fillId="58" borderId="15" xfId="286" applyNumberFormat="1" applyBorder="1"/>
    <xf numFmtId="166" fontId="36" fillId="58" borderId="15" xfId="286" applyNumberFormat="1" applyBorder="1" applyAlignment="1">
      <alignment horizontal="right" wrapText="1"/>
    </xf>
    <xf numFmtId="0" fontId="32" fillId="123" borderId="17" xfId="412" quotePrefix="1" applyBorder="1" applyAlignment="1">
      <alignment horizontal="center"/>
    </xf>
    <xf numFmtId="0" fontId="32" fillId="123" borderId="15" xfId="412" applyBorder="1" applyAlignment="1">
      <alignment horizontal="left"/>
    </xf>
    <xf numFmtId="8" fontId="32" fillId="123" borderId="15" xfId="412" applyNumberFormat="1" applyBorder="1" applyAlignment="1">
      <alignment horizontal="right" wrapText="1"/>
    </xf>
    <xf numFmtId="2" fontId="32" fillId="123" borderId="15" xfId="412" applyNumberFormat="1" applyBorder="1"/>
    <xf numFmtId="8" fontId="32" fillId="123" borderId="15" xfId="412" applyNumberFormat="1" applyBorder="1"/>
    <xf numFmtId="166" fontId="32" fillId="123" borderId="15" xfId="412" applyNumberFormat="1" applyBorder="1" applyAlignment="1">
      <alignment horizontal="right" wrapText="1"/>
    </xf>
    <xf numFmtId="0" fontId="32" fillId="120" borderId="17" xfId="409" quotePrefix="1" applyBorder="1" applyAlignment="1">
      <alignment horizontal="center"/>
    </xf>
    <xf numFmtId="0" fontId="32" fillId="120" borderId="15" xfId="409" applyBorder="1" applyAlignment="1">
      <alignment horizontal="left"/>
    </xf>
    <xf numFmtId="8" fontId="32" fillId="120" borderId="15" xfId="409" applyNumberFormat="1" applyBorder="1" applyAlignment="1">
      <alignment horizontal="right" wrapText="1"/>
    </xf>
    <xf numFmtId="2" fontId="32" fillId="120" borderId="15" xfId="409" applyNumberFormat="1" applyBorder="1"/>
    <xf numFmtId="8" fontId="32" fillId="120" borderId="15" xfId="409" applyNumberFormat="1" applyBorder="1"/>
    <xf numFmtId="166" fontId="32" fillId="120" borderId="15" xfId="409" applyNumberFormat="1" applyBorder="1" applyAlignment="1">
      <alignment horizontal="right" wrapText="1"/>
    </xf>
    <xf numFmtId="0" fontId="32" fillId="126" borderId="17" xfId="415" quotePrefix="1" applyBorder="1" applyAlignment="1">
      <alignment horizontal="center"/>
    </xf>
    <xf numFmtId="0" fontId="32" fillId="126" borderId="15" xfId="415" applyBorder="1" applyAlignment="1">
      <alignment horizontal="left"/>
    </xf>
    <xf numFmtId="8" fontId="32" fillId="126" borderId="15" xfId="415" applyNumberFormat="1" applyBorder="1" applyAlignment="1">
      <alignment horizontal="right" wrapText="1"/>
    </xf>
    <xf numFmtId="2" fontId="32" fillId="126" borderId="15" xfId="415" applyNumberFormat="1" applyBorder="1"/>
    <xf numFmtId="8" fontId="32" fillId="126" borderId="15" xfId="415" applyNumberFormat="1" applyBorder="1"/>
    <xf numFmtId="166" fontId="32" fillId="126" borderId="15" xfId="415" applyNumberFormat="1" applyBorder="1" applyAlignment="1">
      <alignment horizontal="right" wrapText="1"/>
    </xf>
    <xf numFmtId="0" fontId="32" fillId="122" borderId="17" xfId="411" quotePrefix="1" applyBorder="1" applyAlignment="1">
      <alignment horizontal="center"/>
    </xf>
    <xf numFmtId="0" fontId="32" fillId="122" borderId="15" xfId="411" applyBorder="1" applyAlignment="1">
      <alignment horizontal="left"/>
    </xf>
    <xf numFmtId="8" fontId="32" fillId="122" borderId="15" xfId="411" applyNumberFormat="1" applyBorder="1" applyAlignment="1">
      <alignment horizontal="right" wrapText="1"/>
    </xf>
    <xf numFmtId="2" fontId="32" fillId="122" borderId="15" xfId="411" applyNumberFormat="1" applyBorder="1"/>
    <xf numFmtId="8" fontId="32" fillId="122" borderId="15" xfId="411" applyNumberFormat="1" applyBorder="1"/>
    <xf numFmtId="166" fontId="32" fillId="122" borderId="15" xfId="411" applyNumberFormat="1" applyBorder="1" applyAlignment="1">
      <alignment horizontal="right" wrapText="1"/>
    </xf>
    <xf numFmtId="0" fontId="32" fillId="121" borderId="17" xfId="410" quotePrefix="1" applyBorder="1" applyAlignment="1">
      <alignment horizontal="center"/>
    </xf>
    <xf numFmtId="0" fontId="32" fillId="121" borderId="15" xfId="410" applyBorder="1" applyAlignment="1">
      <alignment horizontal="left"/>
    </xf>
    <xf numFmtId="8" fontId="32" fillId="121" borderId="15" xfId="410" applyNumberFormat="1" applyBorder="1" applyAlignment="1">
      <alignment horizontal="right" wrapText="1"/>
    </xf>
    <xf numFmtId="2" fontId="32" fillId="121" borderId="15" xfId="410" applyNumberFormat="1" applyBorder="1"/>
    <xf numFmtId="8" fontId="32" fillId="121" borderId="15" xfId="410" applyNumberFormat="1" applyBorder="1"/>
    <xf numFmtId="166" fontId="32" fillId="121" borderId="15" xfId="410" applyNumberFormat="1" applyBorder="1" applyAlignment="1">
      <alignment horizontal="right" wrapText="1"/>
    </xf>
    <xf numFmtId="0" fontId="32" fillId="125" borderId="17" xfId="414" quotePrefix="1" applyBorder="1" applyAlignment="1">
      <alignment horizontal="center"/>
    </xf>
    <xf numFmtId="0" fontId="32" fillId="125" borderId="15" xfId="414" applyBorder="1" applyAlignment="1">
      <alignment horizontal="left"/>
    </xf>
    <xf numFmtId="8" fontId="32" fillId="125" borderId="15" xfId="414" applyNumberFormat="1" applyBorder="1" applyAlignment="1">
      <alignment horizontal="right" wrapText="1"/>
    </xf>
    <xf numFmtId="2" fontId="32" fillId="125" borderId="15" xfId="414" applyNumberFormat="1" applyBorder="1"/>
    <xf numFmtId="8" fontId="32" fillId="125" borderId="15" xfId="414" applyNumberFormat="1" applyBorder="1"/>
    <xf numFmtId="166" fontId="32" fillId="125" borderId="15" xfId="414" applyNumberFormat="1" applyBorder="1" applyAlignment="1">
      <alignment horizontal="right" wrapText="1"/>
    </xf>
    <xf numFmtId="0" fontId="32" fillId="125" borderId="15" xfId="414" applyBorder="1"/>
    <xf numFmtId="0" fontId="60" fillId="61" borderId="24" xfId="408" quotePrefix="1" applyFont="1" applyAlignment="1">
      <alignment horizontal="center"/>
    </xf>
    <xf numFmtId="0" fontId="63" fillId="61" borderId="24" xfId="408" applyFont="1" applyAlignment="1">
      <alignment horizontal="left"/>
    </xf>
    <xf numFmtId="8" fontId="41" fillId="61" borderId="24" xfId="408" applyNumberFormat="1" applyFont="1" applyAlignment="1">
      <alignment horizontal="right" wrapText="1"/>
    </xf>
    <xf numFmtId="2" fontId="43" fillId="61" borderId="24" xfId="408" applyNumberFormat="1" applyFont="1"/>
    <xf numFmtId="8" fontId="43" fillId="61" borderId="24" xfId="408" applyNumberFormat="1" applyFont="1"/>
    <xf numFmtId="166" fontId="72" fillId="61" borderId="24" xfId="408" applyNumberFormat="1" applyFont="1" applyAlignment="1">
      <alignment horizontal="right" wrapText="1"/>
    </xf>
    <xf numFmtId="166" fontId="109" fillId="61" borderId="24" xfId="408" applyNumberFormat="1" applyFont="1" applyAlignment="1">
      <alignment horizontal="right" wrapText="1"/>
    </xf>
    <xf numFmtId="0" fontId="43" fillId="61" borderId="24" xfId="408" applyFont="1"/>
    <xf numFmtId="0" fontId="32" fillId="124" borderId="1" xfId="413" applyBorder="1"/>
    <xf numFmtId="174" fontId="32" fillId="124" borderId="15" xfId="413" applyNumberFormat="1" applyBorder="1" applyAlignment="1">
      <alignment horizontal="right" wrapText="1"/>
    </xf>
    <xf numFmtId="173" fontId="32" fillId="124" borderId="15" xfId="413" applyNumberFormat="1" applyBorder="1" applyAlignment="1">
      <alignment horizontal="right" wrapText="1"/>
    </xf>
    <xf numFmtId="168" fontId="32" fillId="124" borderId="15" xfId="413" applyNumberFormat="1" applyBorder="1"/>
    <xf numFmtId="169" fontId="32" fillId="124" borderId="15" xfId="413" applyNumberFormat="1" applyBorder="1"/>
    <xf numFmtId="170" fontId="32" fillId="124" borderId="15" xfId="413" applyNumberFormat="1" applyBorder="1"/>
    <xf numFmtId="171" fontId="32" fillId="124" borderId="15" xfId="413" applyNumberFormat="1" applyBorder="1"/>
    <xf numFmtId="176" fontId="32" fillId="124" borderId="15" xfId="413" applyNumberFormat="1" applyBorder="1"/>
    <xf numFmtId="166" fontId="32" fillId="124" borderId="18" xfId="413" applyNumberFormat="1" applyBorder="1"/>
    <xf numFmtId="165" fontId="32" fillId="124" borderId="1" xfId="413" applyNumberFormat="1" applyBorder="1"/>
    <xf numFmtId="165" fontId="32" fillId="124" borderId="1" xfId="268" applyNumberFormat="1" applyFill="1" applyBorder="1"/>
    <xf numFmtId="0" fontId="32" fillId="124" borderId="65" xfId="413" quotePrefix="1" applyBorder="1" applyAlignment="1">
      <alignment horizontal="center"/>
    </xf>
    <xf numFmtId="0" fontId="32" fillId="124" borderId="66" xfId="413" quotePrefix="1" applyBorder="1" applyAlignment="1">
      <alignment horizontal="center"/>
    </xf>
    <xf numFmtId="0" fontId="32" fillId="124" borderId="67" xfId="413" quotePrefix="1" applyBorder="1" applyAlignment="1">
      <alignment horizontal="center"/>
    </xf>
    <xf numFmtId="166" fontId="32" fillId="124" borderId="1" xfId="413" applyNumberFormat="1" applyBorder="1"/>
    <xf numFmtId="0" fontId="0" fillId="124" borderId="1" xfId="413" applyFont="1" applyBorder="1"/>
    <xf numFmtId="8" fontId="32" fillId="124" borderId="1" xfId="413" applyNumberFormat="1" applyBorder="1"/>
    <xf numFmtId="0" fontId="2" fillId="10" borderId="17" xfId="39" quotePrefix="1" applyBorder="1" applyAlignment="1">
      <alignment horizontal="center"/>
    </xf>
    <xf numFmtId="0" fontId="2" fillId="10" borderId="15" xfId="39" applyBorder="1" applyAlignment="1">
      <alignment horizontal="left"/>
    </xf>
    <xf numFmtId="8" fontId="2" fillId="10" borderId="15" xfId="39" applyNumberFormat="1" applyBorder="1" applyAlignment="1">
      <alignment horizontal="right" wrapText="1"/>
    </xf>
    <xf numFmtId="2" fontId="2" fillId="10" borderId="15" xfId="39" applyNumberFormat="1" applyBorder="1"/>
    <xf numFmtId="8" fontId="2" fillId="10" borderId="15" xfId="39" applyNumberFormat="1" applyBorder="1"/>
    <xf numFmtId="166" fontId="2" fillId="10" borderId="15" xfId="39" applyNumberFormat="1" applyBorder="1" applyAlignment="1">
      <alignment horizontal="right" wrapText="1"/>
    </xf>
    <xf numFmtId="0" fontId="0" fillId="0" borderId="15" xfId="0" applyBorder="1" applyAlignment="1">
      <alignment horizontal="left" vertical="top"/>
    </xf>
    <xf numFmtId="0" fontId="33" fillId="127" borderId="17" xfId="242" quotePrefix="1" applyFill="1" applyBorder="1" applyAlignment="1">
      <alignment horizontal="center"/>
    </xf>
    <xf numFmtId="0" fontId="33" fillId="127" borderId="15" xfId="242" applyFill="1" applyBorder="1" applyAlignment="1">
      <alignment horizontal="left"/>
    </xf>
    <xf numFmtId="8" fontId="33" fillId="127" borderId="15" xfId="242" applyNumberFormat="1" applyFill="1" applyBorder="1" applyAlignment="1">
      <alignment horizontal="right" wrapText="1"/>
    </xf>
    <xf numFmtId="2" fontId="33" fillId="127" borderId="15" xfId="242" applyNumberFormat="1" applyFill="1" applyBorder="1"/>
    <xf numFmtId="8" fontId="33" fillId="127" borderId="15" xfId="242" applyNumberFormat="1" applyFill="1" applyBorder="1"/>
    <xf numFmtId="166" fontId="33" fillId="127" borderId="15" xfId="242" applyNumberFormat="1" applyFill="1" applyBorder="1" applyAlignment="1">
      <alignment horizontal="right" wrapText="1"/>
    </xf>
    <xf numFmtId="0" fontId="60" fillId="0" borderId="0" xfId="0" applyFont="1"/>
    <xf numFmtId="15" fontId="61" fillId="0" borderId="72" xfId="0" applyNumberFormat="1" applyFont="1" applyBorder="1" applyAlignment="1">
      <alignment horizontal="left" vertical="top" wrapText="1"/>
    </xf>
    <xf numFmtId="0" fontId="61" fillId="0" borderId="73" xfId="0" applyFont="1" applyBorder="1" applyAlignment="1">
      <alignment horizontal="left" vertical="top" wrapText="1"/>
    </xf>
    <xf numFmtId="0" fontId="61" fillId="0" borderId="75" xfId="0" applyFont="1" applyBorder="1" applyAlignment="1">
      <alignment horizontal="left" vertical="top" wrapText="1"/>
    </xf>
    <xf numFmtId="0" fontId="61" fillId="0" borderId="72" xfId="0" applyFont="1" applyBorder="1" applyAlignment="1">
      <alignment horizontal="left" vertical="top" wrapText="1"/>
    </xf>
    <xf numFmtId="0" fontId="131" fillId="0" borderId="0" xfId="0" applyFont="1" applyAlignment="1">
      <alignment horizontal="left" vertical="top" wrapText="1"/>
    </xf>
    <xf numFmtId="0" fontId="61" fillId="0" borderId="78" xfId="0" applyFont="1" applyBorder="1" applyAlignment="1">
      <alignment horizontal="left" vertical="top" wrapText="1"/>
    </xf>
    <xf numFmtId="0" fontId="61" fillId="0" borderId="69" xfId="0" applyFont="1" applyBorder="1" applyAlignment="1">
      <alignment horizontal="left" vertical="top" wrapText="1"/>
    </xf>
    <xf numFmtId="0" fontId="61" fillId="0" borderId="37" xfId="0" applyFont="1" applyBorder="1" applyAlignment="1">
      <alignment horizontal="left" vertical="top" wrapText="1"/>
    </xf>
    <xf numFmtId="0" fontId="61" fillId="0" borderId="34" xfId="0" applyFont="1" applyBorder="1" applyAlignment="1">
      <alignment horizontal="left" vertical="top" wrapText="1"/>
    </xf>
    <xf numFmtId="0" fontId="61" fillId="0" borderId="79" xfId="0" applyFont="1" applyBorder="1" applyAlignment="1">
      <alignment horizontal="left" vertical="top" wrapText="1"/>
    </xf>
    <xf numFmtId="0" fontId="55" fillId="0" borderId="0" xfId="0" applyFont="1"/>
    <xf numFmtId="0" fontId="131" fillId="0" borderId="76" xfId="0" applyFont="1" applyBorder="1" applyAlignment="1">
      <alignment horizontal="left" vertical="top" wrapText="1"/>
    </xf>
    <xf numFmtId="0" fontId="131" fillId="0" borderId="77" xfId="0" applyFont="1" applyBorder="1" applyAlignment="1">
      <alignment horizontal="left" vertical="top" wrapText="1"/>
    </xf>
    <xf numFmtId="0" fontId="131" fillId="0" borderId="36" xfId="0" applyFont="1" applyBorder="1" applyAlignment="1">
      <alignment horizontal="left" vertical="top" wrapText="1"/>
    </xf>
    <xf numFmtId="0" fontId="131" fillId="0" borderId="33" xfId="0" applyFont="1" applyBorder="1" applyAlignment="1">
      <alignment horizontal="left" vertical="top" wrapText="1"/>
    </xf>
    <xf numFmtId="0" fontId="131" fillId="0" borderId="41" xfId="0" applyFont="1" applyBorder="1" applyAlignment="1">
      <alignment horizontal="left" vertical="top" wrapText="1"/>
    </xf>
    <xf numFmtId="0" fontId="131" fillId="0" borderId="70" xfId="0" applyFont="1" applyBorder="1" applyAlignment="1">
      <alignment horizontal="left" vertical="top"/>
    </xf>
    <xf numFmtId="0" fontId="128" fillId="0" borderId="0" xfId="0" applyFont="1" applyAlignment="1">
      <alignment horizontal="center" vertical="center"/>
    </xf>
    <xf numFmtId="0" fontId="131" fillId="0" borderId="36" xfId="0" applyFont="1" applyBorder="1" applyAlignment="1">
      <alignment horizontal="left" vertical="top"/>
    </xf>
    <xf numFmtId="0" fontId="127" fillId="0" borderId="37" xfId="0" applyFont="1" applyBorder="1" applyAlignment="1">
      <alignment horizontal="left" vertical="top" wrapText="1"/>
    </xf>
    <xf numFmtId="0" fontId="55" fillId="0" borderId="70" xfId="0" applyFont="1" applyBorder="1"/>
    <xf numFmtId="0" fontId="60" fillId="0" borderId="73" xfId="0" applyFont="1" applyBorder="1"/>
    <xf numFmtId="0" fontId="131" fillId="0" borderId="70" xfId="0" applyFont="1" applyBorder="1" applyAlignment="1">
      <alignment horizontal="left" vertical="top" wrapText="1"/>
    </xf>
    <xf numFmtId="0" fontId="132" fillId="0" borderId="73" xfId="0" applyFont="1" applyBorder="1" applyAlignment="1">
      <alignment vertical="center" wrapText="1"/>
    </xf>
    <xf numFmtId="0" fontId="132" fillId="0" borderId="37" xfId="0" applyFont="1" applyBorder="1" applyAlignment="1">
      <alignment vertical="center" wrapText="1"/>
    </xf>
    <xf numFmtId="0" fontId="129" fillId="0" borderId="74" xfId="0" applyFont="1" applyBorder="1" applyAlignment="1">
      <alignment horizontal="center" vertical="center" wrapText="1"/>
    </xf>
    <xf numFmtId="0" fontId="55" fillId="0" borderId="80" xfId="0" applyFont="1" applyBorder="1"/>
    <xf numFmtId="15" fontId="130" fillId="0" borderId="37" xfId="0" applyNumberFormat="1" applyFont="1" applyBorder="1" applyAlignment="1">
      <alignment horizontal="left" vertical="top"/>
    </xf>
    <xf numFmtId="174" fontId="72" fillId="128" borderId="15" xfId="358" applyNumberFormat="1" applyFont="1" applyFill="1" applyBorder="1" applyAlignment="1">
      <alignment horizontal="right" wrapText="1"/>
    </xf>
    <xf numFmtId="173" fontId="41" fillId="128" borderId="15" xfId="268" applyNumberFormat="1" applyFont="1" applyFill="1" applyBorder="1" applyAlignment="1">
      <alignment horizontal="right" wrapText="1"/>
    </xf>
    <xf numFmtId="168" fontId="43" fillId="128" borderId="15" xfId="362" applyNumberFormat="1" applyFill="1" applyBorder="1"/>
    <xf numFmtId="169" fontId="43" fillId="128" borderId="15" xfId="362" applyNumberFormat="1" applyFill="1" applyBorder="1"/>
    <xf numFmtId="170" fontId="43" fillId="128" borderId="15" xfId="362" applyNumberFormat="1" applyFill="1" applyBorder="1"/>
    <xf numFmtId="171" fontId="43" fillId="128" borderId="15" xfId="362" applyNumberFormat="1" applyFill="1" applyBorder="1"/>
    <xf numFmtId="176" fontId="43" fillId="128" borderId="15" xfId="362" applyNumberFormat="1" applyFill="1" applyBorder="1"/>
    <xf numFmtId="166" fontId="43" fillId="128" borderId="18" xfId="362" applyNumberFormat="1" applyFill="1" applyBorder="1"/>
    <xf numFmtId="174" fontId="41" fillId="128" borderId="29" xfId="268" applyNumberFormat="1" applyFont="1" applyFill="1" applyBorder="1" applyAlignment="1">
      <alignment horizontal="right" wrapText="1"/>
    </xf>
    <xf numFmtId="0" fontId="32" fillId="124" borderId="82" xfId="413" quotePrefix="1" applyBorder="1" applyAlignment="1">
      <alignment horizontal="center"/>
    </xf>
    <xf numFmtId="0" fontId="32" fillId="124" borderId="83" xfId="413" applyBorder="1"/>
    <xf numFmtId="165" fontId="32" fillId="124" borderId="83" xfId="413" applyNumberFormat="1" applyBorder="1"/>
    <xf numFmtId="165" fontId="32" fillId="124" borderId="83" xfId="268" applyNumberFormat="1" applyFill="1" applyBorder="1"/>
    <xf numFmtId="166" fontId="32" fillId="124" borderId="83" xfId="413" applyNumberFormat="1" applyBorder="1"/>
    <xf numFmtId="0" fontId="32" fillId="124" borderId="84" xfId="413" quotePrefix="1" applyBorder="1" applyAlignment="1">
      <alignment horizontal="center"/>
    </xf>
    <xf numFmtId="0" fontId="32" fillId="124" borderId="85" xfId="413" applyBorder="1"/>
    <xf numFmtId="165" fontId="32" fillId="124" borderId="85" xfId="413" applyNumberFormat="1" applyBorder="1"/>
    <xf numFmtId="165" fontId="32" fillId="124" borderId="85" xfId="268" applyNumberFormat="1" applyFill="1" applyBorder="1"/>
    <xf numFmtId="166" fontId="32" fillId="124" borderId="85" xfId="413" applyNumberFormat="1" applyBorder="1"/>
    <xf numFmtId="0" fontId="133" fillId="128" borderId="81" xfId="242" quotePrefix="1" applyFont="1" applyFill="1" applyBorder="1" applyAlignment="1">
      <alignment horizontal="center"/>
    </xf>
    <xf numFmtId="0" fontId="133" fillId="128" borderId="81" xfId="242" applyFont="1" applyFill="1" applyBorder="1" applyAlignment="1">
      <alignment horizontal="left"/>
    </xf>
    <xf numFmtId="8" fontId="133" fillId="128" borderId="81" xfId="242" applyNumberFormat="1" applyFont="1" applyFill="1" applyBorder="1" applyAlignment="1">
      <alignment horizontal="right" wrapText="1"/>
    </xf>
    <xf numFmtId="2" fontId="133" fillId="128" borderId="81" xfId="242" applyNumberFormat="1" applyFont="1" applyFill="1" applyBorder="1"/>
    <xf numFmtId="8" fontId="133" fillId="128" borderId="81" xfId="242" applyNumberFormat="1" applyFont="1" applyFill="1" applyBorder="1"/>
    <xf numFmtId="166" fontId="133" fillId="128" borderId="81" xfId="242" applyNumberFormat="1" applyFont="1" applyFill="1" applyBorder="1" applyAlignment="1">
      <alignment horizontal="right" wrapText="1"/>
    </xf>
    <xf numFmtId="0" fontId="135" fillId="0" borderId="0" xfId="0" applyFont="1" applyAlignment="1">
      <alignment horizontal="center" vertical="center" wrapText="1"/>
    </xf>
    <xf numFmtId="0" fontId="32" fillId="129" borderId="0" xfId="416"/>
    <xf numFmtId="0" fontId="32" fillId="129" borderId="17" xfId="416" quotePrefix="1" applyBorder="1" applyAlignment="1">
      <alignment horizontal="center"/>
    </xf>
    <xf numFmtId="0" fontId="32" fillId="129" borderId="15" xfId="416" applyBorder="1" applyAlignment="1">
      <alignment horizontal="left"/>
    </xf>
    <xf numFmtId="8" fontId="32" fillId="129" borderId="15" xfId="416" applyNumberFormat="1" applyBorder="1" applyAlignment="1">
      <alignment horizontal="right" wrapText="1"/>
    </xf>
    <xf numFmtId="2" fontId="32" fillId="129" borderId="15" xfId="416" applyNumberFormat="1" applyBorder="1"/>
    <xf numFmtId="8" fontId="32" fillId="129" borderId="15" xfId="416" applyNumberFormat="1" applyBorder="1"/>
    <xf numFmtId="166" fontId="32" fillId="129" borderId="15" xfId="416" applyNumberFormat="1" applyBorder="1" applyAlignment="1">
      <alignment horizontal="right" wrapText="1"/>
    </xf>
    <xf numFmtId="174" fontId="32" fillId="129" borderId="15" xfId="416" applyNumberFormat="1" applyBorder="1" applyAlignment="1">
      <alignment horizontal="right" wrapText="1"/>
    </xf>
    <xf numFmtId="173" fontId="32" fillId="129" borderId="15" xfId="416" applyNumberFormat="1" applyBorder="1" applyAlignment="1">
      <alignment horizontal="right" wrapText="1"/>
    </xf>
    <xf numFmtId="168" fontId="32" fillId="129" borderId="15" xfId="416" applyNumberFormat="1" applyBorder="1"/>
    <xf numFmtId="169" fontId="32" fillId="129" borderId="15" xfId="416" applyNumberFormat="1" applyBorder="1"/>
    <xf numFmtId="170" fontId="32" fillId="129" borderId="15" xfId="416" applyNumberFormat="1" applyBorder="1"/>
    <xf numFmtId="171" fontId="32" fillId="129" borderId="15" xfId="416" applyNumberFormat="1" applyBorder="1"/>
    <xf numFmtId="176" fontId="32" fillId="129" borderId="15" xfId="416" applyNumberFormat="1" applyBorder="1"/>
    <xf numFmtId="166" fontId="32" fillId="129" borderId="18" xfId="416" applyNumberFormat="1" applyBorder="1"/>
    <xf numFmtId="166" fontId="32" fillId="129" borderId="29" xfId="416" applyNumberFormat="1" applyBorder="1" applyAlignment="1">
      <alignment horizontal="right" wrapText="1"/>
    </xf>
    <xf numFmtId="2" fontId="32" fillId="124" borderId="1" xfId="413" applyNumberFormat="1" applyBorder="1"/>
    <xf numFmtId="2" fontId="32" fillId="124" borderId="83" xfId="413" applyNumberFormat="1" applyBorder="1"/>
    <xf numFmtId="0" fontId="43" fillId="0" borderId="0" xfId="362" applyAlignment="1">
      <alignment horizontal="center" vertical="center"/>
    </xf>
    <xf numFmtId="22" fontId="0" fillId="0" borderId="0" xfId="0" applyNumberFormat="1"/>
    <xf numFmtId="0" fontId="136" fillId="0" borderId="86" xfId="0" applyFont="1" applyBorder="1" applyAlignment="1">
      <alignment horizontal="center" vertical="center" wrapText="1"/>
    </xf>
    <xf numFmtId="0" fontId="0" fillId="0" borderId="0" xfId="0" applyAlignment="1">
      <alignment vertical="center"/>
    </xf>
    <xf numFmtId="0" fontId="136" fillId="0" borderId="87" xfId="0" applyFont="1" applyBorder="1" applyAlignment="1">
      <alignment horizontal="center" vertical="center" wrapText="1"/>
    </xf>
    <xf numFmtId="166" fontId="72" fillId="0" borderId="0" xfId="358" applyNumberFormat="1" applyFont="1" applyAlignment="1">
      <alignment horizontal="right" wrapText="1"/>
    </xf>
    <xf numFmtId="0" fontId="137" fillId="0" borderId="77" xfId="362" quotePrefix="1" applyFont="1" applyBorder="1"/>
    <xf numFmtId="0" fontId="137" fillId="0" borderId="78" xfId="362" quotePrefix="1" applyFont="1" applyBorder="1"/>
    <xf numFmtId="8" fontId="32" fillId="129" borderId="81" xfId="416" applyNumberFormat="1" applyBorder="1" applyAlignment="1">
      <alignment horizontal="right" wrapText="1"/>
    </xf>
    <xf numFmtId="0" fontId="32" fillId="129" borderId="81" xfId="416" quotePrefix="1" applyBorder="1" applyAlignment="1">
      <alignment horizontal="center"/>
    </xf>
    <xf numFmtId="0" fontId="32" fillId="129" borderId="81" xfId="416" applyBorder="1" applyAlignment="1">
      <alignment horizontal="left"/>
    </xf>
    <xf numFmtId="2" fontId="32" fillId="129" borderId="81" xfId="416" applyNumberFormat="1" applyBorder="1"/>
    <xf numFmtId="8" fontId="32" fillId="129" borderId="81" xfId="416" applyNumberFormat="1" applyBorder="1"/>
    <xf numFmtId="166" fontId="32" fillId="129" borderId="81" xfId="416" applyNumberFormat="1" applyBorder="1" applyAlignment="1">
      <alignment horizontal="right" wrapText="1"/>
    </xf>
    <xf numFmtId="174" fontId="32" fillId="129" borderId="29" xfId="416" applyNumberFormat="1" applyBorder="1" applyAlignment="1">
      <alignment horizontal="right" wrapText="1"/>
    </xf>
    <xf numFmtId="0" fontId="32" fillId="129" borderId="66" xfId="416" quotePrefix="1" applyBorder="1" applyAlignment="1">
      <alignment horizontal="center"/>
    </xf>
    <xf numFmtId="0" fontId="32" fillId="129" borderId="1" xfId="416" applyBorder="1"/>
    <xf numFmtId="165" fontId="32" fillId="129" borderId="1" xfId="416" applyNumberFormat="1" applyBorder="1"/>
    <xf numFmtId="166" fontId="32" fillId="129" borderId="1" xfId="416" applyNumberFormat="1" applyBorder="1"/>
    <xf numFmtId="0" fontId="32" fillId="129" borderId="67" xfId="416" quotePrefix="1" applyBorder="1" applyAlignment="1">
      <alignment horizontal="center"/>
    </xf>
    <xf numFmtId="0" fontId="32" fillId="129" borderId="81" xfId="416" applyBorder="1" applyAlignment="1">
      <alignment horizontal="center" vertical="center"/>
    </xf>
    <xf numFmtId="0" fontId="32" fillId="130" borderId="17" xfId="417" quotePrefix="1" applyBorder="1" applyAlignment="1">
      <alignment horizontal="center"/>
    </xf>
    <xf numFmtId="0" fontId="32" fillId="130" borderId="15" xfId="417" applyBorder="1" applyAlignment="1">
      <alignment horizontal="left"/>
    </xf>
    <xf numFmtId="8" fontId="32" fillId="130" borderId="15" xfId="417" applyNumberFormat="1" applyBorder="1" applyAlignment="1">
      <alignment horizontal="right" wrapText="1"/>
    </xf>
    <xf numFmtId="8" fontId="32" fillId="130" borderId="81" xfId="417" applyNumberFormat="1" applyBorder="1" applyAlignment="1">
      <alignment horizontal="right" wrapText="1"/>
    </xf>
    <xf numFmtId="2" fontId="32" fillId="130" borderId="15" xfId="417" applyNumberFormat="1" applyBorder="1"/>
    <xf numFmtId="8" fontId="32" fillId="130" borderId="15" xfId="417" applyNumberFormat="1" applyBorder="1"/>
    <xf numFmtId="166" fontId="32" fillId="130" borderId="15" xfId="417" applyNumberFormat="1" applyBorder="1" applyAlignment="1">
      <alignment horizontal="right" wrapText="1"/>
    </xf>
    <xf numFmtId="174" fontId="32" fillId="130" borderId="15" xfId="417" applyNumberFormat="1" applyBorder="1" applyAlignment="1">
      <alignment horizontal="right" wrapText="1"/>
    </xf>
    <xf numFmtId="173" fontId="32" fillId="130" borderId="15" xfId="417" applyNumberFormat="1" applyBorder="1" applyAlignment="1">
      <alignment horizontal="right" wrapText="1"/>
    </xf>
    <xf numFmtId="168" fontId="32" fillId="130" borderId="15" xfId="417" applyNumberFormat="1" applyBorder="1"/>
    <xf numFmtId="169" fontId="32" fillId="130" borderId="15" xfId="417" applyNumberFormat="1" applyBorder="1"/>
    <xf numFmtId="170" fontId="32" fillId="130" borderId="15" xfId="417" applyNumberFormat="1" applyBorder="1"/>
    <xf numFmtId="171" fontId="32" fillId="130" borderId="15" xfId="417" applyNumberFormat="1" applyBorder="1"/>
    <xf numFmtId="176" fontId="32" fillId="130" borderId="15" xfId="417" applyNumberFormat="1" applyBorder="1"/>
    <xf numFmtId="166" fontId="32" fillId="130" borderId="18" xfId="417" applyNumberFormat="1" applyBorder="1"/>
    <xf numFmtId="166" fontId="32" fillId="130" borderId="29" xfId="417" applyNumberFormat="1" applyBorder="1" applyAlignment="1">
      <alignment horizontal="right" wrapText="1"/>
    </xf>
    <xf numFmtId="0" fontId="32" fillId="130" borderId="81" xfId="417" quotePrefix="1" applyBorder="1" applyAlignment="1">
      <alignment horizontal="center"/>
    </xf>
    <xf numFmtId="0" fontId="32" fillId="130" borderId="81" xfId="417" applyBorder="1" applyAlignment="1">
      <alignment horizontal="left"/>
    </xf>
    <xf numFmtId="2" fontId="32" fillId="130" borderId="81" xfId="417" applyNumberFormat="1" applyBorder="1"/>
    <xf numFmtId="8" fontId="32" fillId="130" borderId="81" xfId="417" applyNumberFormat="1" applyBorder="1"/>
    <xf numFmtId="166" fontId="32" fillId="130" borderId="81" xfId="417" applyNumberFormat="1" applyBorder="1" applyAlignment="1">
      <alignment horizontal="right" wrapText="1"/>
    </xf>
    <xf numFmtId="174" fontId="32" fillId="130" borderId="29" xfId="417" applyNumberFormat="1" applyBorder="1" applyAlignment="1">
      <alignment horizontal="right" wrapText="1"/>
    </xf>
    <xf numFmtId="0" fontId="32" fillId="130" borderId="81" xfId="417" applyBorder="1" applyAlignment="1">
      <alignment horizontal="center" vertical="center"/>
    </xf>
    <xf numFmtId="0" fontId="32" fillId="130" borderId="67" xfId="417" quotePrefix="1" applyBorder="1" applyAlignment="1">
      <alignment horizontal="center"/>
    </xf>
    <xf numFmtId="0" fontId="32" fillId="130" borderId="1" xfId="417" applyBorder="1"/>
    <xf numFmtId="165" fontId="32" fillId="130" borderId="1" xfId="417" applyNumberFormat="1" applyBorder="1"/>
    <xf numFmtId="166" fontId="32" fillId="130" borderId="1" xfId="417" applyNumberFormat="1" applyBorder="1"/>
    <xf numFmtId="0" fontId="32" fillId="130" borderId="66" xfId="417" quotePrefix="1" applyBorder="1" applyAlignment="1">
      <alignment horizontal="center"/>
    </xf>
    <xf numFmtId="165" fontId="57" fillId="0" borderId="36" xfId="0" applyNumberFormat="1" applyFont="1" applyBorder="1" applyAlignment="1">
      <alignment vertical="center"/>
    </xf>
    <xf numFmtId="165" fontId="104" fillId="0" borderId="15" xfId="351" applyNumberFormat="1" applyFont="1" applyBorder="1" applyAlignment="1">
      <alignment horizontal="center" vertical="center" wrapText="1"/>
    </xf>
    <xf numFmtId="165" fontId="41" fillId="0" borderId="15" xfId="358" applyNumberFormat="1" applyFont="1" applyBorder="1" applyAlignment="1">
      <alignment horizontal="right" wrapText="1"/>
    </xf>
    <xf numFmtId="165" fontId="41" fillId="0" borderId="52" xfId="358" applyNumberFormat="1" applyFont="1" applyBorder="1" applyAlignment="1">
      <alignment horizontal="right" wrapText="1"/>
    </xf>
    <xf numFmtId="165" fontId="41" fillId="0" borderId="30" xfId="358" applyNumberFormat="1" applyFont="1" applyBorder="1" applyAlignment="1">
      <alignment horizontal="right" wrapText="1"/>
    </xf>
    <xf numFmtId="165" fontId="104" fillId="0" borderId="30" xfId="351" applyNumberFormat="1" applyFont="1" applyBorder="1" applyAlignment="1">
      <alignment horizontal="center" vertical="center" wrapText="1"/>
    </xf>
    <xf numFmtId="165" fontId="2" fillId="2" borderId="15" xfId="1" applyNumberFormat="1" applyBorder="1" applyAlignment="1">
      <alignment horizontal="right" wrapText="1"/>
    </xf>
    <xf numFmtId="165" fontId="2" fillId="5" borderId="15" xfId="19" applyNumberFormat="1" applyBorder="1" applyAlignment="1">
      <alignment horizontal="right" wrapText="1"/>
    </xf>
    <xf numFmtId="165" fontId="2" fillId="5" borderId="15" xfId="18" applyNumberFormat="1" applyBorder="1" applyAlignment="1">
      <alignment horizontal="right" wrapText="1"/>
    </xf>
    <xf numFmtId="165" fontId="33" fillId="55" borderId="15" xfId="242" applyNumberFormat="1" applyBorder="1" applyAlignment="1">
      <alignment horizontal="right" wrapText="1"/>
    </xf>
    <xf numFmtId="165" fontId="33" fillId="127" borderId="15" xfId="242" applyNumberFormat="1" applyFill="1" applyBorder="1" applyAlignment="1">
      <alignment horizontal="right" wrapText="1"/>
    </xf>
    <xf numFmtId="165" fontId="2" fillId="13" borderId="15" xfId="58" applyNumberFormat="1" applyBorder="1" applyAlignment="1">
      <alignment horizontal="right" wrapText="1"/>
    </xf>
    <xf numFmtId="165" fontId="2" fillId="15" borderId="15" xfId="71" applyNumberFormat="1" applyBorder="1" applyAlignment="1">
      <alignment horizontal="right" wrapText="1"/>
    </xf>
    <xf numFmtId="165" fontId="2" fillId="10" borderId="15" xfId="39" applyNumberFormat="1" applyBorder="1" applyAlignment="1">
      <alignment horizontal="right" wrapText="1"/>
    </xf>
    <xf numFmtId="165" fontId="2" fillId="16" borderId="15" xfId="80" applyNumberFormat="1" applyBorder="1" applyAlignment="1">
      <alignment horizontal="right" wrapText="1"/>
    </xf>
    <xf numFmtId="165" fontId="2" fillId="16" borderId="15" xfId="80" applyNumberFormat="1" applyBorder="1"/>
    <xf numFmtId="165" fontId="2" fillId="7" borderId="15" xfId="78" applyNumberFormat="1" applyBorder="1" applyAlignment="1">
      <alignment horizontal="right" wrapText="1"/>
    </xf>
    <xf numFmtId="165" fontId="2" fillId="19" borderId="15" xfId="92" applyNumberFormat="1" applyBorder="1" applyAlignment="1">
      <alignment horizontal="right" wrapText="1"/>
    </xf>
    <xf numFmtId="165" fontId="2" fillId="11" borderId="15" xfId="127" applyNumberFormat="1" applyBorder="1" applyAlignment="1">
      <alignment horizontal="right" wrapText="1"/>
    </xf>
    <xf numFmtId="165" fontId="2" fillId="16" borderId="15" xfId="131" applyNumberFormat="1" applyBorder="1" applyAlignment="1">
      <alignment horizontal="right" wrapText="1"/>
    </xf>
    <xf numFmtId="165" fontId="2" fillId="24" borderId="15" xfId="145" applyNumberFormat="1" applyBorder="1" applyAlignment="1">
      <alignment horizontal="right" wrapText="1"/>
    </xf>
    <xf numFmtId="165" fontId="3" fillId="28" borderId="15" xfId="163" applyNumberFormat="1" applyBorder="1" applyAlignment="1">
      <alignment horizontal="right" wrapText="1"/>
    </xf>
    <xf numFmtId="165" fontId="36" fillId="58" borderId="15" xfId="286" applyNumberFormat="1" applyBorder="1" applyAlignment="1">
      <alignment horizontal="right" wrapText="1"/>
    </xf>
    <xf numFmtId="165" fontId="32" fillId="130" borderId="15" xfId="417" applyNumberFormat="1" applyBorder="1" applyAlignment="1">
      <alignment horizontal="right" wrapText="1"/>
    </xf>
    <xf numFmtId="165" fontId="32" fillId="130" borderId="81" xfId="417" applyNumberFormat="1" applyBorder="1" applyAlignment="1">
      <alignment horizontal="right" wrapText="1"/>
    </xf>
    <xf numFmtId="165" fontId="133" fillId="128" borderId="81" xfId="242" applyNumberFormat="1" applyFont="1" applyFill="1" applyBorder="1" applyAlignment="1">
      <alignment horizontal="right" wrapText="1"/>
    </xf>
    <xf numFmtId="165" fontId="32" fillId="129" borderId="15" xfId="416" applyNumberFormat="1" applyBorder="1" applyAlignment="1">
      <alignment horizontal="right" wrapText="1"/>
    </xf>
    <xf numFmtId="165" fontId="32" fillId="129" borderId="81" xfId="416" applyNumberFormat="1" applyBorder="1" applyAlignment="1">
      <alignment horizontal="right" wrapText="1"/>
    </xf>
    <xf numFmtId="165" fontId="32" fillId="123" borderId="15" xfId="412" applyNumberFormat="1" applyBorder="1" applyAlignment="1">
      <alignment horizontal="right" wrapText="1"/>
    </xf>
    <xf numFmtId="165" fontId="32" fillId="120" borderId="15" xfId="409" applyNumberFormat="1" applyBorder="1" applyAlignment="1">
      <alignment horizontal="right" wrapText="1"/>
    </xf>
    <xf numFmtId="165" fontId="32" fillId="126" borderId="15" xfId="415" applyNumberFormat="1" applyBorder="1" applyAlignment="1">
      <alignment horizontal="right" wrapText="1"/>
    </xf>
    <xf numFmtId="165" fontId="32" fillId="122" borderId="15" xfId="411" applyNumberFormat="1" applyBorder="1" applyAlignment="1">
      <alignment horizontal="right" wrapText="1"/>
    </xf>
    <xf numFmtId="165" fontId="32" fillId="121" borderId="15" xfId="410" applyNumberFormat="1" applyBorder="1" applyAlignment="1">
      <alignment horizontal="right" wrapText="1"/>
    </xf>
    <xf numFmtId="165" fontId="32" fillId="125" borderId="15" xfId="414" applyNumberFormat="1" applyBorder="1" applyAlignment="1">
      <alignment horizontal="right" wrapText="1"/>
    </xf>
    <xf numFmtId="165" fontId="41" fillId="61" borderId="24" xfId="408" applyNumberFormat="1" applyFont="1" applyAlignment="1">
      <alignment horizontal="right" wrapText="1"/>
    </xf>
    <xf numFmtId="165" fontId="41" fillId="0" borderId="20" xfId="358" applyNumberFormat="1" applyFont="1" applyBorder="1" applyAlignment="1">
      <alignment horizontal="right" wrapText="1"/>
    </xf>
    <xf numFmtId="165" fontId="43" fillId="0" borderId="0" xfId="362" applyNumberFormat="1"/>
    <xf numFmtId="0" fontId="33" fillId="72" borderId="17" xfId="242" quotePrefix="1" applyFill="1" applyBorder="1" applyAlignment="1">
      <alignment horizontal="center"/>
    </xf>
    <xf numFmtId="0" fontId="33" fillId="72" borderId="15" xfId="242" applyFill="1" applyBorder="1" applyAlignment="1">
      <alignment horizontal="left"/>
    </xf>
    <xf numFmtId="8" fontId="33" fillId="72" borderId="15" xfId="242" applyNumberFormat="1" applyFill="1" applyBorder="1" applyAlignment="1">
      <alignment horizontal="right" wrapText="1"/>
    </xf>
    <xf numFmtId="165" fontId="33" fillId="72" borderId="15" xfId="242" applyNumberFormat="1" applyFill="1" applyBorder="1" applyAlignment="1">
      <alignment horizontal="right" wrapText="1"/>
    </xf>
    <xf numFmtId="2" fontId="33" fillId="72" borderId="15" xfId="242" applyNumberFormat="1" applyFill="1" applyBorder="1"/>
    <xf numFmtId="8" fontId="33" fillId="72" borderId="15" xfId="242" applyNumberFormat="1" applyFill="1" applyBorder="1"/>
    <xf numFmtId="166" fontId="33" fillId="72" borderId="15" xfId="242" applyNumberFormat="1" applyFill="1" applyBorder="1" applyAlignment="1">
      <alignment horizontal="right" wrapText="1"/>
    </xf>
    <xf numFmtId="8" fontId="41" fillId="72" borderId="15" xfId="358" applyNumberFormat="1" applyFont="1" applyFill="1" applyBorder="1" applyAlignment="1">
      <alignment horizontal="right" wrapText="1"/>
    </xf>
    <xf numFmtId="2" fontId="43" fillId="72" borderId="15" xfId="362" applyNumberFormat="1" applyFill="1" applyBorder="1"/>
    <xf numFmtId="0" fontId="2" fillId="2" borderId="17" xfId="5" quotePrefix="1" applyBorder="1" applyAlignment="1">
      <alignment horizontal="center"/>
    </xf>
    <xf numFmtId="0" fontId="2" fillId="2" borderId="15" xfId="5" applyBorder="1" applyAlignment="1">
      <alignment horizontal="left"/>
    </xf>
    <xf numFmtId="8" fontId="2" fillId="2" borderId="15" xfId="5" applyNumberFormat="1" applyBorder="1" applyAlignment="1">
      <alignment horizontal="right" wrapText="1"/>
    </xf>
    <xf numFmtId="2" fontId="2" fillId="2" borderId="15" xfId="5" applyNumberFormat="1" applyBorder="1"/>
    <xf numFmtId="8" fontId="2" fillId="2" borderId="15" xfId="5" applyNumberFormat="1" applyBorder="1"/>
    <xf numFmtId="166" fontId="2" fillId="2" borderId="15" xfId="5" applyNumberFormat="1" applyBorder="1" applyAlignment="1">
      <alignment horizontal="right" wrapText="1"/>
    </xf>
    <xf numFmtId="0" fontId="32" fillId="124" borderId="0" xfId="413" quotePrefix="1" applyBorder="1" applyAlignment="1">
      <alignment horizontal="center"/>
    </xf>
    <xf numFmtId="165" fontId="32" fillId="124" borderId="0" xfId="413" applyNumberFormat="1" applyBorder="1"/>
    <xf numFmtId="0" fontId="32" fillId="124" borderId="0" xfId="413" applyBorder="1"/>
    <xf numFmtId="165" fontId="32" fillId="124" borderId="0" xfId="268" applyNumberFormat="1" applyFill="1" applyBorder="1"/>
    <xf numFmtId="0" fontId="32" fillId="131" borderId="66" xfId="417" quotePrefix="1" applyFill="1" applyBorder="1" applyAlignment="1">
      <alignment horizontal="center"/>
    </xf>
    <xf numFmtId="0" fontId="32" fillId="131" borderId="15" xfId="417" applyFill="1" applyBorder="1" applyAlignment="1">
      <alignment horizontal="left"/>
    </xf>
    <xf numFmtId="165" fontId="32" fillId="131" borderId="1" xfId="417" applyNumberFormat="1" applyFill="1" applyBorder="1"/>
    <xf numFmtId="8" fontId="32" fillId="131" borderId="81" xfId="417" applyNumberFormat="1" applyFill="1" applyBorder="1" applyAlignment="1">
      <alignment horizontal="right" wrapText="1"/>
    </xf>
    <xf numFmtId="0" fontId="32" fillId="131" borderId="1" xfId="417" applyFill="1" applyBorder="1"/>
    <xf numFmtId="166" fontId="32" fillId="131" borderId="1" xfId="417" applyNumberFormat="1" applyFill="1" applyBorder="1"/>
    <xf numFmtId="174" fontId="32" fillId="131" borderId="15" xfId="417" applyNumberFormat="1" applyFill="1" applyBorder="1" applyAlignment="1">
      <alignment horizontal="right" wrapText="1"/>
    </xf>
    <xf numFmtId="173" fontId="32" fillId="131" borderId="15" xfId="417" applyNumberFormat="1" applyFill="1" applyBorder="1" applyAlignment="1">
      <alignment horizontal="right" wrapText="1"/>
    </xf>
    <xf numFmtId="168" fontId="32" fillId="131" borderId="15" xfId="417" applyNumberFormat="1" applyFill="1" applyBorder="1"/>
    <xf numFmtId="169" fontId="32" fillId="131" borderId="15" xfId="417" applyNumberFormat="1" applyFill="1" applyBorder="1"/>
    <xf numFmtId="170" fontId="32" fillId="131" borderId="15" xfId="417" applyNumberFormat="1" applyFill="1" applyBorder="1"/>
    <xf numFmtId="171" fontId="32" fillId="131" borderId="15" xfId="417" applyNumberFormat="1" applyFill="1" applyBorder="1"/>
    <xf numFmtId="176" fontId="32" fillId="131" borderId="15" xfId="417" applyNumberFormat="1" applyFill="1" applyBorder="1"/>
    <xf numFmtId="166" fontId="32" fillId="131" borderId="18" xfId="417" applyNumberFormat="1" applyFill="1" applyBorder="1"/>
    <xf numFmtId="166" fontId="32" fillId="131" borderId="29" xfId="417" applyNumberFormat="1" applyFill="1" applyBorder="1" applyAlignment="1">
      <alignment horizontal="right" wrapText="1"/>
    </xf>
    <xf numFmtId="0" fontId="32" fillId="131" borderId="81" xfId="417" applyFill="1" applyBorder="1" applyAlignment="1">
      <alignment horizontal="left"/>
    </xf>
    <xf numFmtId="0" fontId="32" fillId="131" borderId="0" xfId="417" applyFill="1" applyBorder="1" applyAlignment="1">
      <alignment horizontal="left"/>
    </xf>
    <xf numFmtId="0" fontId="48" fillId="0" borderId="0" xfId="351" quotePrefix="1" applyFont="1"/>
    <xf numFmtId="178" fontId="43" fillId="0" borderId="15" xfId="362" applyNumberFormat="1" applyBorder="1"/>
    <xf numFmtId="0" fontId="136" fillId="0" borderId="68" xfId="0" applyFont="1" applyBorder="1" applyAlignment="1">
      <alignment horizontal="center" vertical="center" wrapText="1"/>
    </xf>
    <xf numFmtId="0" fontId="32" fillId="130" borderId="0" xfId="417" applyBorder="1" applyAlignment="1">
      <alignment horizontal="left"/>
    </xf>
    <xf numFmtId="0" fontId="32" fillId="130" borderId="0" xfId="417" quotePrefix="1" applyBorder="1" applyAlignment="1">
      <alignment horizontal="center"/>
    </xf>
    <xf numFmtId="0" fontId="32" fillId="132" borderId="0" xfId="413" quotePrefix="1" applyFill="1" applyBorder="1" applyAlignment="1">
      <alignment horizontal="center"/>
    </xf>
    <xf numFmtId="165" fontId="32" fillId="132" borderId="0" xfId="413" applyNumberFormat="1" applyFill="1" applyBorder="1"/>
    <xf numFmtId="174" fontId="32" fillId="132" borderId="15" xfId="413" applyNumberFormat="1" applyFill="1" applyBorder="1" applyAlignment="1">
      <alignment horizontal="right" wrapText="1"/>
    </xf>
    <xf numFmtId="173" fontId="32" fillId="132" borderId="15" xfId="413" applyNumberFormat="1" applyFill="1" applyBorder="1" applyAlignment="1">
      <alignment horizontal="right" wrapText="1"/>
    </xf>
    <xf numFmtId="168" fontId="32" fillId="132" borderId="15" xfId="413" applyNumberFormat="1" applyFill="1" applyBorder="1"/>
    <xf numFmtId="169" fontId="32" fillId="132" borderId="15" xfId="413" applyNumberFormat="1" applyFill="1" applyBorder="1"/>
    <xf numFmtId="170" fontId="32" fillId="132" borderId="15" xfId="413" applyNumberFormat="1" applyFill="1" applyBorder="1"/>
    <xf numFmtId="171" fontId="32" fillId="132" borderId="15" xfId="413" applyNumberFormat="1" applyFill="1" applyBorder="1"/>
    <xf numFmtId="178" fontId="43" fillId="132" borderId="15" xfId="362" applyNumberFormat="1" applyFill="1" applyBorder="1"/>
    <xf numFmtId="176" fontId="32" fillId="132" borderId="15" xfId="413" applyNumberFormat="1" applyFill="1" applyBorder="1"/>
    <xf numFmtId="166" fontId="32" fillId="132" borderId="18" xfId="413" applyNumberFormat="1" applyFill="1" applyBorder="1"/>
    <xf numFmtId="0" fontId="32" fillId="133" borderId="0" xfId="413" quotePrefix="1" applyFill="1" applyBorder="1" applyAlignment="1">
      <alignment horizontal="center"/>
    </xf>
    <xf numFmtId="165" fontId="32" fillId="133" borderId="0" xfId="413" applyNumberFormat="1" applyFill="1" applyBorder="1"/>
    <xf numFmtId="174" fontId="32" fillId="133" borderId="15" xfId="413" applyNumberFormat="1" applyFill="1" applyBorder="1" applyAlignment="1">
      <alignment horizontal="right" wrapText="1"/>
    </xf>
    <xf numFmtId="173" fontId="32" fillId="133" borderId="15" xfId="413" applyNumberFormat="1" applyFill="1" applyBorder="1" applyAlignment="1">
      <alignment horizontal="right" wrapText="1"/>
    </xf>
    <xf numFmtId="168" fontId="32" fillId="133" borderId="15" xfId="413" applyNumberFormat="1" applyFill="1" applyBorder="1"/>
    <xf numFmtId="169" fontId="32" fillId="133" borderId="15" xfId="413" applyNumberFormat="1" applyFill="1" applyBorder="1"/>
    <xf numFmtId="170" fontId="32" fillId="133" borderId="15" xfId="413" applyNumberFormat="1" applyFill="1" applyBorder="1"/>
    <xf numFmtId="171" fontId="32" fillId="133" borderId="15" xfId="413" applyNumberFormat="1" applyFill="1" applyBorder="1"/>
    <xf numFmtId="178" fontId="43" fillId="133" borderId="15" xfId="362" applyNumberFormat="1" applyFill="1" applyBorder="1"/>
    <xf numFmtId="176" fontId="32" fillId="133" borderId="15" xfId="413" applyNumberFormat="1" applyFill="1" applyBorder="1"/>
    <xf numFmtId="166" fontId="32" fillId="133" borderId="18" xfId="413" applyNumberFormat="1" applyFill="1" applyBorder="1"/>
    <xf numFmtId="0" fontId="32" fillId="134" borderId="0" xfId="413" quotePrefix="1" applyFill="1" applyBorder="1" applyAlignment="1">
      <alignment horizontal="center"/>
    </xf>
    <xf numFmtId="165" fontId="32" fillId="134" borderId="0" xfId="413" applyNumberFormat="1" applyFill="1" applyBorder="1"/>
    <xf numFmtId="174" fontId="32" fillId="134" borderId="15" xfId="413" applyNumberFormat="1" applyFill="1" applyBorder="1" applyAlignment="1">
      <alignment horizontal="right" wrapText="1"/>
    </xf>
    <xf numFmtId="173" fontId="32" fillId="134" borderId="15" xfId="413" applyNumberFormat="1" applyFill="1" applyBorder="1" applyAlignment="1">
      <alignment horizontal="right" wrapText="1"/>
    </xf>
    <xf numFmtId="168" fontId="32" fillId="134" borderId="15" xfId="413" applyNumberFormat="1" applyFill="1" applyBorder="1"/>
    <xf numFmtId="169" fontId="32" fillId="134" borderId="15" xfId="413" applyNumberFormat="1" applyFill="1" applyBorder="1"/>
    <xf numFmtId="170" fontId="32" fillId="134" borderId="15" xfId="413" applyNumberFormat="1" applyFill="1" applyBorder="1"/>
    <xf numFmtId="171" fontId="32" fillId="134" borderId="15" xfId="413" applyNumberFormat="1" applyFill="1" applyBorder="1"/>
    <xf numFmtId="178" fontId="43" fillId="134" borderId="15" xfId="362" applyNumberFormat="1" applyFill="1" applyBorder="1"/>
    <xf numFmtId="176" fontId="32" fillId="134" borderId="15" xfId="413" applyNumberFormat="1" applyFill="1" applyBorder="1"/>
    <xf numFmtId="166" fontId="32" fillId="134" borderId="18" xfId="413" applyNumberFormat="1" applyFill="1" applyBorder="1"/>
    <xf numFmtId="166" fontId="32" fillId="134" borderId="1" xfId="413" applyNumberFormat="1" applyFill="1" applyBorder="1"/>
    <xf numFmtId="166" fontId="32" fillId="133" borderId="1" xfId="413" applyNumberFormat="1" applyFill="1" applyBorder="1"/>
    <xf numFmtId="166" fontId="32" fillId="132" borderId="1" xfId="413" applyNumberFormat="1" applyFill="1" applyBorder="1"/>
    <xf numFmtId="0" fontId="2" fillId="133" borderId="17" xfId="5" quotePrefix="1" applyFill="1" applyBorder="1" applyAlignment="1">
      <alignment horizontal="center"/>
    </xf>
    <xf numFmtId="0" fontId="2" fillId="133" borderId="15" xfId="5" applyFill="1" applyBorder="1" applyAlignment="1">
      <alignment horizontal="left"/>
    </xf>
    <xf numFmtId="8" fontId="2" fillId="133" borderId="15" xfId="5" applyNumberFormat="1" applyFill="1" applyBorder="1" applyAlignment="1">
      <alignment horizontal="right" wrapText="1"/>
    </xf>
    <xf numFmtId="2" fontId="2" fillId="133" borderId="15" xfId="5" applyNumberFormat="1" applyFill="1" applyBorder="1"/>
    <xf numFmtId="8" fontId="2" fillId="133" borderId="15" xfId="5" applyNumberFormat="1" applyFill="1" applyBorder="1"/>
    <xf numFmtId="166" fontId="2" fillId="133" borderId="15" xfId="5" applyNumberFormat="1" applyFill="1" applyBorder="1" applyAlignment="1">
      <alignment horizontal="right" wrapText="1"/>
    </xf>
    <xf numFmtId="0" fontId="2" fillId="135" borderId="17" xfId="5" quotePrefix="1" applyFill="1" applyBorder="1" applyAlignment="1">
      <alignment horizontal="center"/>
    </xf>
    <xf numFmtId="0" fontId="2" fillId="135" borderId="15" xfId="5" applyFill="1" applyBorder="1" applyAlignment="1">
      <alignment horizontal="left"/>
    </xf>
    <xf numFmtId="8" fontId="2" fillId="135" borderId="15" xfId="5" applyNumberFormat="1" applyFill="1" applyBorder="1" applyAlignment="1">
      <alignment horizontal="right" wrapText="1"/>
    </xf>
    <xf numFmtId="2" fontId="2" fillId="135" borderId="15" xfId="5" applyNumberFormat="1" applyFill="1" applyBorder="1"/>
    <xf numFmtId="8" fontId="2" fillId="135" borderId="15" xfId="5" applyNumberFormat="1" applyFill="1" applyBorder="1"/>
    <xf numFmtId="166" fontId="2" fillId="135" borderId="15" xfId="5" applyNumberFormat="1" applyFill="1" applyBorder="1" applyAlignment="1">
      <alignment horizontal="right" wrapText="1"/>
    </xf>
    <xf numFmtId="0" fontId="2" fillId="134" borderId="17" xfId="5" quotePrefix="1" applyFill="1" applyBorder="1" applyAlignment="1">
      <alignment horizontal="center"/>
    </xf>
    <xf numFmtId="0" fontId="2" fillId="134" borderId="15" xfId="5" applyFill="1" applyBorder="1" applyAlignment="1">
      <alignment horizontal="left"/>
    </xf>
    <xf numFmtId="8" fontId="2" fillId="134" borderId="15" xfId="5" applyNumberFormat="1" applyFill="1" applyBorder="1" applyAlignment="1">
      <alignment horizontal="right" wrapText="1"/>
    </xf>
    <xf numFmtId="2" fontId="2" fillId="134" borderId="15" xfId="5" applyNumberFormat="1" applyFill="1" applyBorder="1"/>
    <xf numFmtId="8" fontId="2" fillId="134" borderId="15" xfId="5" applyNumberFormat="1" applyFill="1" applyBorder="1"/>
    <xf numFmtId="166" fontId="2" fillId="134" borderId="15" xfId="5" applyNumberFormat="1" applyFill="1" applyBorder="1" applyAlignment="1">
      <alignment horizontal="right" wrapText="1"/>
    </xf>
    <xf numFmtId="8" fontId="41" fillId="0" borderId="33" xfId="358" applyNumberFormat="1" applyFont="1" applyBorder="1" applyAlignment="1">
      <alignment horizontal="right" wrapText="1"/>
    </xf>
    <xf numFmtId="8" fontId="43" fillId="0" borderId="33" xfId="362" applyNumberFormat="1" applyBorder="1"/>
    <xf numFmtId="165" fontId="41" fillId="0" borderId="33" xfId="358" applyNumberFormat="1" applyFont="1" applyBorder="1" applyAlignment="1">
      <alignment horizontal="right" wrapText="1"/>
    </xf>
    <xf numFmtId="2" fontId="43" fillId="0" borderId="33" xfId="362" applyNumberFormat="1" applyBorder="1"/>
    <xf numFmtId="166" fontId="72" fillId="0" borderId="33" xfId="358" applyNumberFormat="1" applyFont="1" applyBorder="1" applyAlignment="1">
      <alignment horizontal="right" wrapText="1"/>
    </xf>
    <xf numFmtId="166" fontId="109" fillId="0" borderId="29" xfId="358" applyNumberFormat="1" applyFont="1" applyBorder="1" applyAlignment="1">
      <alignment horizontal="right" wrapText="1"/>
    </xf>
    <xf numFmtId="174" fontId="41" fillId="0" borderId="30" xfId="268" applyNumberFormat="1" applyFont="1" applyBorder="1" applyAlignment="1">
      <alignment horizontal="right" wrapText="1"/>
    </xf>
    <xf numFmtId="174" fontId="72" fillId="0" borderId="30" xfId="358" applyNumberFormat="1" applyFont="1" applyBorder="1" applyAlignment="1">
      <alignment horizontal="right" wrapText="1"/>
    </xf>
    <xf numFmtId="173" fontId="41" fillId="0" borderId="30" xfId="268" applyNumberFormat="1" applyFont="1" applyBorder="1" applyAlignment="1">
      <alignment horizontal="right" wrapText="1"/>
    </xf>
    <xf numFmtId="168" fontId="43" fillId="0" borderId="30" xfId="362" applyNumberFormat="1" applyBorder="1"/>
    <xf numFmtId="169" fontId="43" fillId="0" borderId="30" xfId="362" applyNumberFormat="1" applyBorder="1"/>
    <xf numFmtId="170" fontId="43" fillId="0" borderId="30" xfId="362" applyNumberFormat="1" applyBorder="1"/>
    <xf numFmtId="171" fontId="43" fillId="0" borderId="30" xfId="362" applyNumberFormat="1" applyBorder="1"/>
    <xf numFmtId="166" fontId="43" fillId="0" borderId="31" xfId="362" applyNumberFormat="1" applyBorder="1"/>
    <xf numFmtId="8" fontId="32" fillId="124" borderId="0" xfId="413" applyNumberFormat="1" applyBorder="1"/>
    <xf numFmtId="0" fontId="32" fillId="136" borderId="0" xfId="413" quotePrefix="1" applyFill="1" applyBorder="1" applyAlignment="1">
      <alignment horizontal="center"/>
    </xf>
    <xf numFmtId="165" fontId="32" fillId="136" borderId="0" xfId="413" applyNumberFormat="1" applyFill="1" applyBorder="1"/>
    <xf numFmtId="166" fontId="32" fillId="136" borderId="1" xfId="413" applyNumberFormat="1" applyFill="1" applyBorder="1"/>
    <xf numFmtId="174" fontId="32" fillId="136" borderId="15" xfId="413" applyNumberFormat="1" applyFill="1" applyBorder="1" applyAlignment="1">
      <alignment horizontal="right" wrapText="1"/>
    </xf>
    <xf numFmtId="173" fontId="32" fillId="136" borderId="15" xfId="413" applyNumberFormat="1" applyFill="1" applyBorder="1" applyAlignment="1">
      <alignment horizontal="right" wrapText="1"/>
    </xf>
    <xf numFmtId="168" fontId="32" fillId="136" borderId="15" xfId="413" applyNumberFormat="1" applyFill="1" applyBorder="1"/>
    <xf numFmtId="169" fontId="32" fillId="136" borderId="15" xfId="413" applyNumberFormat="1" applyFill="1" applyBorder="1"/>
    <xf numFmtId="170" fontId="32" fillId="136" borderId="15" xfId="413" applyNumberFormat="1" applyFill="1" applyBorder="1"/>
    <xf numFmtId="171" fontId="32" fillId="136" borderId="15" xfId="413" applyNumberFormat="1" applyFill="1" applyBorder="1"/>
    <xf numFmtId="178" fontId="43" fillId="136" borderId="15" xfId="362" applyNumberFormat="1" applyFill="1" applyBorder="1"/>
    <xf numFmtId="176" fontId="32" fillId="136" borderId="15" xfId="413" applyNumberFormat="1" applyFill="1" applyBorder="1"/>
    <xf numFmtId="166" fontId="32" fillId="136" borderId="18" xfId="413" applyNumberFormat="1" applyFill="1" applyBorder="1"/>
    <xf numFmtId="166" fontId="72" fillId="136" borderId="29" xfId="358" applyNumberFormat="1" applyFont="1" applyFill="1" applyBorder="1" applyAlignment="1">
      <alignment horizontal="right" wrapText="1"/>
    </xf>
    <xf numFmtId="0" fontId="43" fillId="136" borderId="0" xfId="362" applyFill="1"/>
    <xf numFmtId="0" fontId="32" fillId="137" borderId="66" xfId="417" quotePrefix="1" applyFill="1" applyBorder="1" applyAlignment="1">
      <alignment horizontal="center"/>
    </xf>
    <xf numFmtId="0" fontId="32" fillId="137" borderId="15" xfId="417" applyFill="1" applyBorder="1" applyAlignment="1">
      <alignment horizontal="left"/>
    </xf>
    <xf numFmtId="165" fontId="32" fillId="137" borderId="1" xfId="417" applyNumberFormat="1" applyFill="1" applyBorder="1"/>
    <xf numFmtId="8" fontId="32" fillId="137" borderId="81" xfId="417" applyNumberFormat="1" applyFill="1" applyBorder="1" applyAlignment="1">
      <alignment horizontal="right" wrapText="1"/>
    </xf>
    <xf numFmtId="0" fontId="32" fillId="137" borderId="1" xfId="417" applyFill="1" applyBorder="1"/>
    <xf numFmtId="166" fontId="32" fillId="137" borderId="1" xfId="417" applyNumberFormat="1" applyFill="1" applyBorder="1"/>
    <xf numFmtId="174" fontId="32" fillId="137" borderId="15" xfId="417" applyNumberFormat="1" applyFill="1" applyBorder="1" applyAlignment="1">
      <alignment horizontal="right" wrapText="1"/>
    </xf>
    <xf numFmtId="173" fontId="32" fillId="137" borderId="15" xfId="417" applyNumberFormat="1" applyFill="1" applyBorder="1" applyAlignment="1">
      <alignment horizontal="right" wrapText="1"/>
    </xf>
    <xf numFmtId="168" fontId="32" fillId="137" borderId="15" xfId="417" applyNumberFormat="1" applyFill="1" applyBorder="1"/>
    <xf numFmtId="169" fontId="32" fillId="137" borderId="15" xfId="417" applyNumberFormat="1" applyFill="1" applyBorder="1"/>
    <xf numFmtId="170" fontId="32" fillId="137" borderId="15" xfId="417" applyNumberFormat="1" applyFill="1" applyBorder="1"/>
    <xf numFmtId="171" fontId="32" fillId="137" borderId="15" xfId="417" applyNumberFormat="1" applyFill="1" applyBorder="1"/>
    <xf numFmtId="178" fontId="43" fillId="137" borderId="15" xfId="362" applyNumberFormat="1" applyFill="1" applyBorder="1"/>
    <xf numFmtId="176" fontId="32" fillId="137" borderId="15" xfId="417" applyNumberFormat="1" applyFill="1" applyBorder="1"/>
    <xf numFmtId="166" fontId="32" fillId="137" borderId="18" xfId="417" applyNumberFormat="1" applyFill="1" applyBorder="1"/>
    <xf numFmtId="166" fontId="32" fillId="137" borderId="29" xfId="417" applyNumberFormat="1" applyFill="1" applyBorder="1" applyAlignment="1">
      <alignment horizontal="right" wrapText="1"/>
    </xf>
    <xf numFmtId="0" fontId="32" fillId="137" borderId="81" xfId="417" applyFill="1" applyBorder="1" applyAlignment="1">
      <alignment horizontal="left"/>
    </xf>
    <xf numFmtId="0" fontId="32" fillId="137" borderId="0" xfId="417" applyFill="1" applyBorder="1" applyAlignment="1">
      <alignment horizontal="left"/>
    </xf>
    <xf numFmtId="0" fontId="32" fillId="134" borderId="0" xfId="413" applyFill="1" applyBorder="1"/>
    <xf numFmtId="166" fontId="72" fillId="134" borderId="29" xfId="358" applyNumberFormat="1" applyFont="1" applyFill="1" applyBorder="1" applyAlignment="1">
      <alignment horizontal="right" wrapText="1"/>
    </xf>
    <xf numFmtId="8" fontId="32" fillId="134" borderId="0" xfId="413" applyNumberFormat="1" applyFill="1" applyBorder="1"/>
    <xf numFmtId="165" fontId="32" fillId="134" borderId="0" xfId="268" applyNumberFormat="1" applyFill="1" applyBorder="1"/>
    <xf numFmtId="44" fontId="32" fillId="124" borderId="0" xfId="413" applyNumberFormat="1" applyBorder="1"/>
    <xf numFmtId="0" fontId="32" fillId="138" borderId="0" xfId="413" quotePrefix="1" applyFill="1" applyBorder="1" applyAlignment="1">
      <alignment horizontal="center"/>
    </xf>
    <xf numFmtId="0" fontId="32" fillId="138" borderId="0" xfId="413" applyFill="1" applyBorder="1"/>
    <xf numFmtId="165" fontId="32" fillId="138" borderId="1" xfId="413" applyNumberFormat="1" applyFill="1" applyBorder="1"/>
    <xf numFmtId="0" fontId="32" fillId="138" borderId="1" xfId="413" applyFill="1" applyBorder="1"/>
    <xf numFmtId="8" fontId="32" fillId="138" borderId="1" xfId="413" applyNumberFormat="1" applyFill="1" applyBorder="1"/>
    <xf numFmtId="165" fontId="32" fillId="138" borderId="1" xfId="268" applyNumberFormat="1" applyFill="1" applyBorder="1"/>
    <xf numFmtId="166" fontId="32" fillId="138" borderId="1" xfId="413" applyNumberFormat="1" applyFill="1" applyBorder="1"/>
    <xf numFmtId="174" fontId="32" fillId="138" borderId="15" xfId="413" applyNumberFormat="1" applyFill="1" applyBorder="1" applyAlignment="1">
      <alignment horizontal="right" wrapText="1"/>
    </xf>
    <xf numFmtId="173" fontId="32" fillId="138" borderId="15" xfId="413" applyNumberFormat="1" applyFill="1" applyBorder="1" applyAlignment="1">
      <alignment horizontal="right" wrapText="1"/>
    </xf>
    <xf numFmtId="168" fontId="32" fillId="138" borderId="15" xfId="413" applyNumberFormat="1" applyFill="1" applyBorder="1"/>
    <xf numFmtId="169" fontId="32" fillId="138" borderId="15" xfId="413" applyNumberFormat="1" applyFill="1" applyBorder="1"/>
    <xf numFmtId="170" fontId="32" fillId="138" borderId="15" xfId="413" applyNumberFormat="1" applyFill="1" applyBorder="1"/>
    <xf numFmtId="171" fontId="32" fillId="138" borderId="15" xfId="413" applyNumberFormat="1" applyFill="1" applyBorder="1"/>
    <xf numFmtId="178" fontId="43" fillId="138" borderId="15" xfId="362" applyNumberFormat="1" applyFill="1" applyBorder="1"/>
    <xf numFmtId="176" fontId="32" fillId="138" borderId="15" xfId="413" applyNumberFormat="1" applyFill="1" applyBorder="1"/>
    <xf numFmtId="166" fontId="32" fillId="138" borderId="18" xfId="413" applyNumberFormat="1" applyFill="1" applyBorder="1"/>
    <xf numFmtId="166" fontId="72" fillId="138" borderId="29" xfId="358" applyNumberFormat="1" applyFont="1" applyFill="1" applyBorder="1" applyAlignment="1">
      <alignment horizontal="right" wrapText="1"/>
    </xf>
    <xf numFmtId="0" fontId="2" fillId="132" borderId="17" xfId="5" quotePrefix="1" applyFill="1" applyBorder="1" applyAlignment="1">
      <alignment horizontal="center"/>
    </xf>
    <xf numFmtId="0" fontId="2" fillId="132" borderId="15" xfId="5" applyFill="1" applyBorder="1" applyAlignment="1">
      <alignment horizontal="left"/>
    </xf>
    <xf numFmtId="8" fontId="2" fillId="132" borderId="15" xfId="5" applyNumberFormat="1" applyFill="1" applyBorder="1" applyAlignment="1">
      <alignment horizontal="right" wrapText="1"/>
    </xf>
    <xf numFmtId="2" fontId="2" fillId="132" borderId="15" xfId="5" applyNumberFormat="1" applyFill="1" applyBorder="1"/>
    <xf numFmtId="8" fontId="2" fillId="132" borderId="15" xfId="5" applyNumberFormat="1" applyFill="1" applyBorder="1"/>
    <xf numFmtId="166" fontId="2" fillId="132" borderId="15" xfId="5" applyNumberFormat="1" applyFill="1" applyBorder="1" applyAlignment="1">
      <alignment horizontal="right" wrapText="1"/>
    </xf>
    <xf numFmtId="0" fontId="0" fillId="0" borderId="15" xfId="0" quotePrefix="1" applyBorder="1"/>
    <xf numFmtId="0" fontId="0" fillId="139" borderId="15" xfId="0" quotePrefix="1" applyFill="1" applyBorder="1"/>
    <xf numFmtId="0" fontId="32" fillId="139" borderId="15" xfId="417" applyFill="1" applyBorder="1" applyAlignment="1">
      <alignment horizontal="left"/>
    </xf>
    <xf numFmtId="165" fontId="32" fillId="139" borderId="1" xfId="417" applyNumberFormat="1" applyFill="1" applyBorder="1"/>
    <xf numFmtId="0" fontId="32" fillId="139" borderId="1" xfId="417" applyFill="1" applyBorder="1"/>
    <xf numFmtId="166" fontId="32" fillId="139" borderId="1" xfId="417" applyNumberFormat="1" applyFill="1" applyBorder="1"/>
    <xf numFmtId="174" fontId="32" fillId="139" borderId="15" xfId="417" applyNumberFormat="1" applyFill="1" applyBorder="1" applyAlignment="1">
      <alignment horizontal="right" wrapText="1"/>
    </xf>
    <xf numFmtId="173" fontId="32" fillId="139" borderId="15" xfId="417" applyNumberFormat="1" applyFill="1" applyBorder="1" applyAlignment="1">
      <alignment horizontal="right" wrapText="1"/>
    </xf>
    <xf numFmtId="168" fontId="32" fillId="139" borderId="15" xfId="417" applyNumberFormat="1" applyFill="1" applyBorder="1"/>
    <xf numFmtId="169" fontId="32" fillId="139" borderId="15" xfId="417" applyNumberFormat="1" applyFill="1" applyBorder="1"/>
    <xf numFmtId="170" fontId="32" fillId="139" borderId="15" xfId="417" applyNumberFormat="1" applyFill="1" applyBorder="1"/>
    <xf numFmtId="171" fontId="32" fillId="139" borderId="15" xfId="417" applyNumberFormat="1" applyFill="1" applyBorder="1"/>
    <xf numFmtId="178" fontId="43" fillId="139" borderId="15" xfId="362" applyNumberFormat="1" applyFill="1" applyBorder="1"/>
    <xf numFmtId="176" fontId="32" fillId="139" borderId="15" xfId="417" applyNumberFormat="1" applyFill="1" applyBorder="1"/>
    <xf numFmtId="166" fontId="32" fillId="139" borderId="18" xfId="417" applyNumberFormat="1" applyFill="1" applyBorder="1"/>
    <xf numFmtId="166" fontId="32" fillId="139" borderId="29" xfId="417" applyNumberFormat="1" applyFill="1" applyBorder="1" applyAlignment="1">
      <alignment horizontal="right" wrapText="1"/>
    </xf>
    <xf numFmtId="0" fontId="0" fillId="139" borderId="15" xfId="0" applyFill="1" applyBorder="1"/>
    <xf numFmtId="0" fontId="32" fillId="139" borderId="81" xfId="417" applyFill="1" applyBorder="1" applyAlignment="1">
      <alignment horizontal="left"/>
    </xf>
    <xf numFmtId="0" fontId="32" fillId="139" borderId="0" xfId="417" applyFill="1" applyBorder="1" applyAlignment="1">
      <alignment horizontal="left"/>
    </xf>
    <xf numFmtId="8" fontId="32" fillId="139" borderId="81" xfId="417" applyNumberFormat="1" applyFill="1" applyBorder="1" applyAlignment="1">
      <alignment horizontal="right" wrapText="1"/>
    </xf>
    <xf numFmtId="0" fontId="0" fillId="124" borderId="0" xfId="413" quotePrefix="1" applyFont="1" applyBorder="1" applyAlignment="1">
      <alignment horizontal="center"/>
    </xf>
    <xf numFmtId="0" fontId="0" fillId="124" borderId="0" xfId="413" applyFont="1" applyBorder="1"/>
    <xf numFmtId="0" fontId="43" fillId="0" borderId="0" xfId="362" quotePrefix="1" applyAlignment="1">
      <alignment horizontal="center" vertical="center"/>
    </xf>
    <xf numFmtId="165" fontId="41" fillId="137" borderId="33" xfId="358" applyNumberFormat="1" applyFont="1" applyFill="1" applyBorder="1" applyAlignment="1">
      <alignment horizontal="right" wrapText="1"/>
    </xf>
    <xf numFmtId="44" fontId="33" fillId="55" borderId="15" xfId="242" applyNumberFormat="1" applyBorder="1" applyAlignment="1">
      <alignment horizontal="right" wrapText="1"/>
    </xf>
    <xf numFmtId="0" fontId="48" fillId="0" borderId="0" xfId="0" applyFont="1" applyAlignment="1">
      <alignment wrapText="1"/>
    </xf>
    <xf numFmtId="0" fontId="2" fillId="140" borderId="17" xfId="5" quotePrefix="1" applyFill="1" applyBorder="1" applyAlignment="1">
      <alignment horizontal="center"/>
    </xf>
    <xf numFmtId="0" fontId="2" fillId="140" borderId="15" xfId="5" applyFill="1" applyBorder="1" applyAlignment="1">
      <alignment horizontal="left"/>
    </xf>
    <xf numFmtId="0" fontId="0" fillId="140" borderId="0" xfId="0" applyFill="1" applyAlignment="1">
      <alignment vertical="center"/>
    </xf>
    <xf numFmtId="0" fontId="32" fillId="137" borderId="89" xfId="417" quotePrefix="1" applyFill="1" applyBorder="1" applyAlignment="1">
      <alignment horizontal="center"/>
    </xf>
    <xf numFmtId="0" fontId="0" fillId="0" borderId="33" xfId="0" quotePrefix="1" applyBorder="1"/>
    <xf numFmtId="0" fontId="0" fillId="0" borderId="90" xfId="0" applyBorder="1" applyAlignment="1">
      <alignment horizontal="left" vertical="center"/>
    </xf>
    <xf numFmtId="0" fontId="108" fillId="0" borderId="32" xfId="0" applyFont="1" applyBorder="1" applyAlignment="1">
      <alignment horizontal="center"/>
    </xf>
    <xf numFmtId="0" fontId="108" fillId="0" borderId="33" xfId="0" applyFont="1" applyBorder="1" applyAlignment="1">
      <alignment horizontal="center"/>
    </xf>
    <xf numFmtId="0" fontId="108" fillId="0" borderId="29" xfId="0" applyFont="1" applyBorder="1" applyAlignment="1">
      <alignment horizontal="center"/>
    </xf>
    <xf numFmtId="0" fontId="108" fillId="0" borderId="40" xfId="0" applyFont="1" applyBorder="1" applyAlignment="1">
      <alignment horizontal="center"/>
    </xf>
    <xf numFmtId="0" fontId="108" fillId="0" borderId="41" xfId="0" applyFont="1" applyBorder="1" applyAlignment="1">
      <alignment horizontal="center"/>
    </xf>
    <xf numFmtId="0" fontId="108" fillId="0" borderId="42" xfId="0" applyFont="1" applyBorder="1" applyAlignment="1">
      <alignment horizontal="center"/>
    </xf>
    <xf numFmtId="0" fontId="107" fillId="0" borderId="62" xfId="362" quotePrefix="1" applyFont="1" applyBorder="1" applyAlignment="1">
      <alignment horizontal="center"/>
    </xf>
    <xf numFmtId="0" fontId="107" fillId="0" borderId="63" xfId="362" quotePrefix="1" applyFont="1" applyBorder="1" applyAlignment="1">
      <alignment horizontal="center"/>
    </xf>
    <xf numFmtId="0" fontId="107" fillId="0" borderId="64" xfId="362" quotePrefix="1" applyFont="1" applyBorder="1" applyAlignment="1">
      <alignment horizontal="center"/>
    </xf>
    <xf numFmtId="0" fontId="30" fillId="0" borderId="32" xfId="351" applyFont="1" applyBorder="1" applyAlignment="1">
      <alignment horizontal="left" vertical="center"/>
    </xf>
    <xf numFmtId="0" fontId="30" fillId="0" borderId="29" xfId="351" applyFont="1" applyBorder="1" applyAlignment="1">
      <alignment horizontal="left" vertical="center"/>
    </xf>
    <xf numFmtId="0" fontId="107" fillId="0" borderId="32" xfId="362" quotePrefix="1" applyFont="1" applyBorder="1" applyAlignment="1">
      <alignment horizontal="center"/>
    </xf>
    <xf numFmtId="0" fontId="107" fillId="0" borderId="33" xfId="362" quotePrefix="1" applyFont="1" applyBorder="1" applyAlignment="1">
      <alignment horizontal="center"/>
    </xf>
    <xf numFmtId="0" fontId="107" fillId="0" borderId="29" xfId="362" quotePrefix="1" applyFont="1" applyBorder="1" applyAlignment="1">
      <alignment horizontal="center"/>
    </xf>
    <xf numFmtId="0" fontId="64" fillId="0" borderId="38" xfId="0" applyFont="1" applyBorder="1" applyAlignment="1">
      <alignment horizontal="left" vertical="center"/>
    </xf>
    <xf numFmtId="0" fontId="64" fillId="0" borderId="39" xfId="0" applyFont="1" applyBorder="1" applyAlignment="1">
      <alignment horizontal="left" vertical="center"/>
    </xf>
    <xf numFmtId="0" fontId="104" fillId="0" borderId="38" xfId="351" applyFont="1" applyBorder="1" applyAlignment="1">
      <alignment horizontal="center" wrapText="1"/>
    </xf>
    <xf numFmtId="0" fontId="104" fillId="0" borderId="36" xfId="351" applyFont="1" applyBorder="1" applyAlignment="1">
      <alignment horizontal="center" wrapText="1"/>
    </xf>
    <xf numFmtId="0" fontId="104" fillId="0" borderId="39" xfId="351" applyFont="1" applyBorder="1" applyAlignment="1">
      <alignment horizontal="center" wrapText="1"/>
    </xf>
    <xf numFmtId="0" fontId="111" fillId="0" borderId="32" xfId="362" quotePrefix="1" applyFont="1" applyBorder="1" applyAlignment="1">
      <alignment horizontal="center"/>
    </xf>
    <xf numFmtId="0" fontId="111" fillId="0" borderId="33" xfId="362" quotePrefix="1" applyFont="1" applyBorder="1" applyAlignment="1">
      <alignment horizontal="center"/>
    </xf>
    <xf numFmtId="0" fontId="111" fillId="0" borderId="29" xfId="362" quotePrefix="1" applyFont="1" applyBorder="1" applyAlignment="1">
      <alignment horizontal="center"/>
    </xf>
    <xf numFmtId="0" fontId="31" fillId="0" borderId="16" xfId="351" applyFont="1" applyBorder="1" applyAlignment="1">
      <alignment horizontal="left" vertical="center"/>
    </xf>
    <xf numFmtId="0" fontId="31" fillId="0" borderId="33" xfId="351" applyFont="1" applyBorder="1" applyAlignment="1">
      <alignment horizontal="left" vertical="center"/>
    </xf>
    <xf numFmtId="0" fontId="31" fillId="0" borderId="34" xfId="351" applyFont="1" applyBorder="1" applyAlignment="1">
      <alignment horizontal="left" vertical="center"/>
    </xf>
    <xf numFmtId="0" fontId="47" fillId="0" borderId="16" xfId="0" applyFont="1" applyBorder="1" applyAlignment="1">
      <alignment horizontal="left" vertical="center"/>
    </xf>
    <xf numFmtId="0" fontId="47" fillId="0" borderId="33" xfId="0" applyFont="1" applyBorder="1" applyAlignment="1">
      <alignment horizontal="left" vertical="center"/>
    </xf>
    <xf numFmtId="0" fontId="47" fillId="0" borderId="34" xfId="0" applyFont="1" applyBorder="1" applyAlignment="1">
      <alignment horizontal="left" vertical="center"/>
    </xf>
    <xf numFmtId="0" fontId="104" fillId="0" borderId="32" xfId="351" applyFont="1" applyBorder="1" applyAlignment="1">
      <alignment horizontal="center" wrapText="1"/>
    </xf>
    <xf numFmtId="0" fontId="104" fillId="0" borderId="33" xfId="351" applyFont="1" applyBorder="1" applyAlignment="1">
      <alignment horizontal="center" wrapText="1"/>
    </xf>
    <xf numFmtId="0" fontId="104" fillId="0" borderId="29" xfId="351" applyFont="1" applyBorder="1" applyAlignment="1">
      <alignment horizontal="center" wrapText="1"/>
    </xf>
    <xf numFmtId="0" fontId="137" fillId="0" borderId="88" xfId="362" quotePrefix="1" applyFont="1" applyBorder="1" applyAlignment="1">
      <alignment horizontal="center"/>
    </xf>
    <xf numFmtId="0" fontId="137" fillId="0" borderId="77" xfId="362" quotePrefix="1" applyFont="1" applyBorder="1" applyAlignment="1">
      <alignment horizontal="center"/>
    </xf>
    <xf numFmtId="0" fontId="129" fillId="0" borderId="48" xfId="0" applyFont="1" applyBorder="1" applyAlignment="1">
      <alignment horizontal="center" vertical="center"/>
    </xf>
    <xf numFmtId="0" fontId="129" fillId="0" borderId="71" xfId="0" applyFont="1" applyBorder="1" applyAlignment="1">
      <alignment horizontal="center" vertical="center"/>
    </xf>
    <xf numFmtId="0" fontId="129" fillId="0" borderId="48" xfId="0" applyFont="1" applyBorder="1" applyAlignment="1">
      <alignment horizontal="center" vertical="center" wrapText="1"/>
    </xf>
    <xf numFmtId="0" fontId="129" fillId="0" borderId="68" xfId="0" applyFont="1" applyBorder="1" applyAlignment="1">
      <alignment horizontal="center" vertical="center" wrapText="1"/>
    </xf>
    <xf numFmtId="0" fontId="129" fillId="0" borderId="71" xfId="0" applyFont="1" applyBorder="1" applyAlignment="1">
      <alignment horizontal="center" vertical="center" wrapText="1"/>
    </xf>
    <xf numFmtId="0" fontId="128" fillId="0" borderId="48" xfId="0" applyFont="1" applyBorder="1" applyAlignment="1">
      <alignment horizontal="center" vertical="center"/>
    </xf>
    <xf numFmtId="0" fontId="128" fillId="0" borderId="68" xfId="0" applyFont="1" applyBorder="1" applyAlignment="1">
      <alignment horizontal="center" vertical="center"/>
    </xf>
    <xf numFmtId="0" fontId="128" fillId="0" borderId="48" xfId="0" applyFont="1" applyBorder="1" applyAlignment="1">
      <alignment horizontal="center" vertical="center" wrapText="1"/>
    </xf>
    <xf numFmtId="0" fontId="128" fillId="0" borderId="68" xfId="0" applyFont="1" applyBorder="1" applyAlignment="1">
      <alignment horizontal="center" vertical="center" wrapText="1"/>
    </xf>
    <xf numFmtId="0" fontId="128" fillId="0" borderId="71" xfId="0" applyFont="1" applyBorder="1" applyAlignment="1">
      <alignment horizontal="center" vertical="center" wrapText="1"/>
    </xf>
  </cellXfs>
  <cellStyles count="418">
    <cellStyle name="20% - Accent1 2" xfId="1" xr:uid="{00000000-0005-0000-0000-000000000000}"/>
    <cellStyle name="20% - Accent1 2 2" xfId="2" xr:uid="{00000000-0005-0000-0000-000001000000}"/>
    <cellStyle name="20% - Accent1 2 2 2" xfId="3" xr:uid="{00000000-0005-0000-0000-000002000000}"/>
    <cellStyle name="20% - Accent1 2 3" xfId="4" xr:uid="{00000000-0005-0000-0000-000003000000}"/>
    <cellStyle name="20% - Accent1 3" xfId="5" xr:uid="{00000000-0005-0000-0000-000004000000}"/>
    <cellStyle name="20% - Accent1 3 2" xfId="6" xr:uid="{00000000-0005-0000-0000-000005000000}"/>
    <cellStyle name="20% - Accent1 3 2 2" xfId="7" xr:uid="{00000000-0005-0000-0000-000006000000}"/>
    <cellStyle name="20% - Accent1 3 3" xfId="8" xr:uid="{00000000-0005-0000-0000-000007000000}"/>
    <cellStyle name="20% - Accent1 4" xfId="9" xr:uid="{00000000-0005-0000-0000-000008000000}"/>
    <cellStyle name="20% - Accent1 4 2" xfId="10" xr:uid="{00000000-0005-0000-0000-000009000000}"/>
    <cellStyle name="20% - Accent1 4 2 2" xfId="11" xr:uid="{00000000-0005-0000-0000-00000A000000}"/>
    <cellStyle name="20% - Accent1 4 3" xfId="12" xr:uid="{00000000-0005-0000-0000-00000B000000}"/>
    <cellStyle name="20% - Accent1 5" xfId="13" xr:uid="{00000000-0005-0000-0000-00000C000000}"/>
    <cellStyle name="20% - Accent2 2" xfId="14" xr:uid="{00000000-0005-0000-0000-00000D000000}"/>
    <cellStyle name="20% - Accent2 2 2" xfId="15" xr:uid="{00000000-0005-0000-0000-00000E000000}"/>
    <cellStyle name="20% - Accent2 2 2 2" xfId="16" xr:uid="{00000000-0005-0000-0000-00000F000000}"/>
    <cellStyle name="20% - Accent2 2 3" xfId="17" xr:uid="{00000000-0005-0000-0000-000010000000}"/>
    <cellStyle name="20% - Accent2 3" xfId="18" xr:uid="{00000000-0005-0000-0000-000011000000}"/>
    <cellStyle name="20% - Accent2 3 2" xfId="19" xr:uid="{00000000-0005-0000-0000-000012000000}"/>
    <cellStyle name="20% - Accent2 3 2 2" xfId="20" xr:uid="{00000000-0005-0000-0000-000013000000}"/>
    <cellStyle name="20% - Accent2 3 3" xfId="21" xr:uid="{00000000-0005-0000-0000-000014000000}"/>
    <cellStyle name="20% - Accent2 4" xfId="22" xr:uid="{00000000-0005-0000-0000-000015000000}"/>
    <cellStyle name="20% - Accent2 4 2" xfId="23" xr:uid="{00000000-0005-0000-0000-000016000000}"/>
    <cellStyle name="20% - Accent2 4 2 2" xfId="24" xr:uid="{00000000-0005-0000-0000-000017000000}"/>
    <cellStyle name="20% - Accent2 4 3" xfId="25" xr:uid="{00000000-0005-0000-0000-000018000000}"/>
    <cellStyle name="20% - Accent2 5" xfId="26" xr:uid="{00000000-0005-0000-0000-000019000000}"/>
    <cellStyle name="20% - Accent3 2" xfId="27" xr:uid="{00000000-0005-0000-0000-00001A000000}"/>
    <cellStyle name="20% - Accent3 2 2" xfId="28" xr:uid="{00000000-0005-0000-0000-00001B000000}"/>
    <cellStyle name="20% - Accent3 2 2 2" xfId="29" xr:uid="{00000000-0005-0000-0000-00001C000000}"/>
    <cellStyle name="20% - Accent3 2 3" xfId="30" xr:uid="{00000000-0005-0000-0000-00001D000000}"/>
    <cellStyle name="20% - Accent3 3" xfId="31" xr:uid="{00000000-0005-0000-0000-00001E000000}"/>
    <cellStyle name="20% - Accent3 3 2" xfId="32" xr:uid="{00000000-0005-0000-0000-00001F000000}"/>
    <cellStyle name="20% - Accent3 3 2 2" xfId="33" xr:uid="{00000000-0005-0000-0000-000020000000}"/>
    <cellStyle name="20% - Accent3 3 3" xfId="34" xr:uid="{00000000-0005-0000-0000-000021000000}"/>
    <cellStyle name="20% - Accent3 4" xfId="35" xr:uid="{00000000-0005-0000-0000-000022000000}"/>
    <cellStyle name="20% - Accent3 4 2" xfId="36" xr:uid="{00000000-0005-0000-0000-000023000000}"/>
    <cellStyle name="20% - Accent3 4 2 2" xfId="37" xr:uid="{00000000-0005-0000-0000-000024000000}"/>
    <cellStyle name="20% - Accent3 4 3" xfId="38" xr:uid="{00000000-0005-0000-0000-000025000000}"/>
    <cellStyle name="20% - Accent3 5" xfId="39" xr:uid="{00000000-0005-0000-0000-000026000000}"/>
    <cellStyle name="20% - Accent4" xfId="412" builtinId="42"/>
    <cellStyle name="20% - Accent4 2" xfId="40" xr:uid="{00000000-0005-0000-0000-000027000000}"/>
    <cellStyle name="20% - Accent4 2 2" xfId="41" xr:uid="{00000000-0005-0000-0000-000028000000}"/>
    <cellStyle name="20% - Accent4 2 2 2" xfId="42" xr:uid="{00000000-0005-0000-0000-000029000000}"/>
    <cellStyle name="20% - Accent4 2 3" xfId="43" xr:uid="{00000000-0005-0000-0000-00002A000000}"/>
    <cellStyle name="20% - Accent4 3" xfId="44" xr:uid="{00000000-0005-0000-0000-00002B000000}"/>
    <cellStyle name="20% - Accent4 3 2" xfId="45" xr:uid="{00000000-0005-0000-0000-00002C000000}"/>
    <cellStyle name="20% - Accent4 3 2 2" xfId="46" xr:uid="{00000000-0005-0000-0000-00002D000000}"/>
    <cellStyle name="20% - Accent4 3 3" xfId="47" xr:uid="{00000000-0005-0000-0000-00002E000000}"/>
    <cellStyle name="20% - Accent4 4" xfId="48" xr:uid="{00000000-0005-0000-0000-00002F000000}"/>
    <cellStyle name="20% - Accent4 4 2" xfId="49" xr:uid="{00000000-0005-0000-0000-000030000000}"/>
    <cellStyle name="20% - Accent4 4 2 2" xfId="50" xr:uid="{00000000-0005-0000-0000-000031000000}"/>
    <cellStyle name="20% - Accent4 4 3" xfId="51" xr:uid="{00000000-0005-0000-0000-000032000000}"/>
    <cellStyle name="20% - Accent4 5" xfId="52" xr:uid="{00000000-0005-0000-0000-000033000000}"/>
    <cellStyle name="20% - Accent5" xfId="416" builtinId="46"/>
    <cellStyle name="20% - Accent5 2" xfId="53" xr:uid="{00000000-0005-0000-0000-000034000000}"/>
    <cellStyle name="20% - Accent5 2 2" xfId="54" xr:uid="{00000000-0005-0000-0000-000035000000}"/>
    <cellStyle name="20% - Accent5 2 2 2" xfId="55" xr:uid="{00000000-0005-0000-0000-000036000000}"/>
    <cellStyle name="20% - Accent5 2 3" xfId="56" xr:uid="{00000000-0005-0000-0000-000037000000}"/>
    <cellStyle name="20% - Accent5 3" xfId="57" xr:uid="{00000000-0005-0000-0000-000038000000}"/>
    <cellStyle name="20% - Accent5 3 2" xfId="58" xr:uid="{00000000-0005-0000-0000-000039000000}"/>
    <cellStyle name="20% - Accent5 3 2 2" xfId="59" xr:uid="{00000000-0005-0000-0000-00003A000000}"/>
    <cellStyle name="20% - Accent5 3 3" xfId="60" xr:uid="{00000000-0005-0000-0000-00003B000000}"/>
    <cellStyle name="20% - Accent5 4" xfId="61" xr:uid="{00000000-0005-0000-0000-00003C000000}"/>
    <cellStyle name="20% - Accent5 4 2" xfId="62" xr:uid="{00000000-0005-0000-0000-00003D000000}"/>
    <cellStyle name="20% - Accent5 4 2 2" xfId="63" xr:uid="{00000000-0005-0000-0000-00003E000000}"/>
    <cellStyle name="20% - Accent5 4 3" xfId="64" xr:uid="{00000000-0005-0000-0000-00003F000000}"/>
    <cellStyle name="20% - Accent5 5" xfId="65" xr:uid="{00000000-0005-0000-0000-000040000000}"/>
    <cellStyle name="20% - Accent6" xfId="415" builtinId="50"/>
    <cellStyle name="20% - Accent6 2" xfId="66" xr:uid="{00000000-0005-0000-0000-000041000000}"/>
    <cellStyle name="20% - Accent6 2 2" xfId="67" xr:uid="{00000000-0005-0000-0000-000042000000}"/>
    <cellStyle name="20% - Accent6 2 2 2" xfId="68" xr:uid="{00000000-0005-0000-0000-000043000000}"/>
    <cellStyle name="20% - Accent6 2 3" xfId="69" xr:uid="{00000000-0005-0000-0000-000044000000}"/>
    <cellStyle name="20% - Accent6 3" xfId="70" xr:uid="{00000000-0005-0000-0000-000045000000}"/>
    <cellStyle name="20% - Accent6 3 2" xfId="71" xr:uid="{00000000-0005-0000-0000-000046000000}"/>
    <cellStyle name="20% - Accent6 3 2 2" xfId="72" xr:uid="{00000000-0005-0000-0000-000047000000}"/>
    <cellStyle name="20% - Accent6 3 3" xfId="73" xr:uid="{00000000-0005-0000-0000-000048000000}"/>
    <cellStyle name="20% - Accent6 4" xfId="74" xr:uid="{00000000-0005-0000-0000-000049000000}"/>
    <cellStyle name="20% - Accent6 4 2" xfId="75" xr:uid="{00000000-0005-0000-0000-00004A000000}"/>
    <cellStyle name="20% - Accent6 4 2 2" xfId="76" xr:uid="{00000000-0005-0000-0000-00004B000000}"/>
    <cellStyle name="20% - Accent6 4 3" xfId="77" xr:uid="{00000000-0005-0000-0000-00004C000000}"/>
    <cellStyle name="20% - Accent6 5" xfId="78" xr:uid="{00000000-0005-0000-0000-00004D000000}"/>
    <cellStyle name="40% - Accent1" xfId="409" builtinId="31"/>
    <cellStyle name="40% - Accent1 2" xfId="79" xr:uid="{00000000-0005-0000-0000-00004E000000}"/>
    <cellStyle name="40% - Accent1 2 2" xfId="80" xr:uid="{00000000-0005-0000-0000-00004F000000}"/>
    <cellStyle name="40% - Accent1 2 2 2" xfId="81" xr:uid="{00000000-0005-0000-0000-000050000000}"/>
    <cellStyle name="40% - Accent1 2 3" xfId="82" xr:uid="{00000000-0005-0000-0000-000051000000}"/>
    <cellStyle name="40% - Accent1 3" xfId="83" xr:uid="{00000000-0005-0000-0000-000052000000}"/>
    <cellStyle name="40% - Accent1 3 2" xfId="84" xr:uid="{00000000-0005-0000-0000-000053000000}"/>
    <cellStyle name="40% - Accent1 3 2 2" xfId="85" xr:uid="{00000000-0005-0000-0000-000054000000}"/>
    <cellStyle name="40% - Accent1 3 3" xfId="86" xr:uid="{00000000-0005-0000-0000-000055000000}"/>
    <cellStyle name="40% - Accent1 4" xfId="87" xr:uid="{00000000-0005-0000-0000-000056000000}"/>
    <cellStyle name="40% - Accent1 4 2" xfId="88" xr:uid="{00000000-0005-0000-0000-000057000000}"/>
    <cellStyle name="40% - Accent1 4 2 2" xfId="89" xr:uid="{00000000-0005-0000-0000-000058000000}"/>
    <cellStyle name="40% - Accent1 4 3" xfId="90" xr:uid="{00000000-0005-0000-0000-000059000000}"/>
    <cellStyle name="40% - Accent1 5" xfId="91" xr:uid="{00000000-0005-0000-0000-00005A000000}"/>
    <cellStyle name="40% - Accent2" xfId="410" builtinId="35"/>
    <cellStyle name="40% - Accent2 2" xfId="92" xr:uid="{00000000-0005-0000-0000-00005B000000}"/>
    <cellStyle name="40% - Accent2 2 2" xfId="93" xr:uid="{00000000-0005-0000-0000-00005C000000}"/>
    <cellStyle name="40% - Accent2 2 2 2" xfId="94" xr:uid="{00000000-0005-0000-0000-00005D000000}"/>
    <cellStyle name="40% - Accent2 2 3" xfId="95" xr:uid="{00000000-0005-0000-0000-00005E000000}"/>
    <cellStyle name="40% - Accent2 3" xfId="96" xr:uid="{00000000-0005-0000-0000-00005F000000}"/>
    <cellStyle name="40% - Accent2 3 2" xfId="97" xr:uid="{00000000-0005-0000-0000-000060000000}"/>
    <cellStyle name="40% - Accent2 3 2 2" xfId="98" xr:uid="{00000000-0005-0000-0000-000061000000}"/>
    <cellStyle name="40% - Accent2 3 3" xfId="99" xr:uid="{00000000-0005-0000-0000-000062000000}"/>
    <cellStyle name="40% - Accent2 4" xfId="100" xr:uid="{00000000-0005-0000-0000-000063000000}"/>
    <cellStyle name="40% - Accent2 4 2" xfId="101" xr:uid="{00000000-0005-0000-0000-000064000000}"/>
    <cellStyle name="40% - Accent2 4 2 2" xfId="102" xr:uid="{00000000-0005-0000-0000-000065000000}"/>
    <cellStyle name="40% - Accent2 4 3" xfId="103" xr:uid="{00000000-0005-0000-0000-000066000000}"/>
    <cellStyle name="40% - Accent2 5" xfId="104" xr:uid="{00000000-0005-0000-0000-000067000000}"/>
    <cellStyle name="40% - Accent3" xfId="411" builtinId="39"/>
    <cellStyle name="40% - Accent3 2" xfId="105" xr:uid="{00000000-0005-0000-0000-000068000000}"/>
    <cellStyle name="40% - Accent3 2 2" xfId="106" xr:uid="{00000000-0005-0000-0000-000069000000}"/>
    <cellStyle name="40% - Accent3 2 2 2" xfId="107" xr:uid="{00000000-0005-0000-0000-00006A000000}"/>
    <cellStyle name="40% - Accent3 2 3" xfId="108" xr:uid="{00000000-0005-0000-0000-00006B000000}"/>
    <cellStyle name="40% - Accent3 3" xfId="109" xr:uid="{00000000-0005-0000-0000-00006C000000}"/>
    <cellStyle name="40% - Accent3 3 2" xfId="110" xr:uid="{00000000-0005-0000-0000-00006D000000}"/>
    <cellStyle name="40% - Accent3 3 2 2" xfId="111" xr:uid="{00000000-0005-0000-0000-00006E000000}"/>
    <cellStyle name="40% - Accent3 3 3" xfId="112" xr:uid="{00000000-0005-0000-0000-00006F000000}"/>
    <cellStyle name="40% - Accent3 4" xfId="113" xr:uid="{00000000-0005-0000-0000-000070000000}"/>
    <cellStyle name="40% - Accent3 4 2" xfId="114" xr:uid="{00000000-0005-0000-0000-000071000000}"/>
    <cellStyle name="40% - Accent3 4 2 2" xfId="115" xr:uid="{00000000-0005-0000-0000-000072000000}"/>
    <cellStyle name="40% - Accent3 4 3" xfId="116" xr:uid="{00000000-0005-0000-0000-000073000000}"/>
    <cellStyle name="40% - Accent3 5" xfId="117" xr:uid="{00000000-0005-0000-0000-000074000000}"/>
    <cellStyle name="40% - Accent4 2" xfId="118" xr:uid="{00000000-0005-0000-0000-000075000000}"/>
    <cellStyle name="40% - Accent4 2 2" xfId="119" xr:uid="{00000000-0005-0000-0000-000076000000}"/>
    <cellStyle name="40% - Accent4 2 2 2" xfId="120" xr:uid="{00000000-0005-0000-0000-000077000000}"/>
    <cellStyle name="40% - Accent4 2 3" xfId="121" xr:uid="{00000000-0005-0000-0000-000078000000}"/>
    <cellStyle name="40% - Accent4 3" xfId="122" xr:uid="{00000000-0005-0000-0000-000079000000}"/>
    <cellStyle name="40% - Accent4 3 2" xfId="123" xr:uid="{00000000-0005-0000-0000-00007A000000}"/>
    <cellStyle name="40% - Accent4 3 2 2" xfId="124" xr:uid="{00000000-0005-0000-0000-00007B000000}"/>
    <cellStyle name="40% - Accent4 3 3" xfId="125" xr:uid="{00000000-0005-0000-0000-00007C000000}"/>
    <cellStyle name="40% - Accent4 4" xfId="126" xr:uid="{00000000-0005-0000-0000-00007D000000}"/>
    <cellStyle name="40% - Accent4 4 2" xfId="127" xr:uid="{00000000-0005-0000-0000-00007E000000}"/>
    <cellStyle name="40% - Accent4 4 2 2" xfId="128" xr:uid="{00000000-0005-0000-0000-00007F000000}"/>
    <cellStyle name="40% - Accent4 4 3" xfId="129" xr:uid="{00000000-0005-0000-0000-000080000000}"/>
    <cellStyle name="40% - Accent4 5" xfId="130" xr:uid="{00000000-0005-0000-0000-000081000000}"/>
    <cellStyle name="40% - Accent5" xfId="417" builtinId="47"/>
    <cellStyle name="40% - Accent5 2" xfId="131" xr:uid="{00000000-0005-0000-0000-000082000000}"/>
    <cellStyle name="40% - Accent5 2 2" xfId="132" xr:uid="{00000000-0005-0000-0000-000083000000}"/>
    <cellStyle name="40% - Accent5 2 2 2" xfId="133" xr:uid="{00000000-0005-0000-0000-000084000000}"/>
    <cellStyle name="40% - Accent5 2 3" xfId="134" xr:uid="{00000000-0005-0000-0000-000085000000}"/>
    <cellStyle name="40% - Accent5 3" xfId="135" xr:uid="{00000000-0005-0000-0000-000086000000}"/>
    <cellStyle name="40% - Accent5 3 2" xfId="136" xr:uid="{00000000-0005-0000-0000-000087000000}"/>
    <cellStyle name="40% - Accent5 3 2 2" xfId="137" xr:uid="{00000000-0005-0000-0000-000088000000}"/>
    <cellStyle name="40% - Accent5 3 3" xfId="138" xr:uid="{00000000-0005-0000-0000-000089000000}"/>
    <cellStyle name="40% - Accent5 4" xfId="139" xr:uid="{00000000-0005-0000-0000-00008A000000}"/>
    <cellStyle name="40% - Accent5 4 2" xfId="140" xr:uid="{00000000-0005-0000-0000-00008B000000}"/>
    <cellStyle name="40% - Accent5 4 2 2" xfId="141" xr:uid="{00000000-0005-0000-0000-00008C000000}"/>
    <cellStyle name="40% - Accent5 4 3" xfId="142" xr:uid="{00000000-0005-0000-0000-00008D000000}"/>
    <cellStyle name="40% - Accent5 5" xfId="143" xr:uid="{00000000-0005-0000-0000-00008E000000}"/>
    <cellStyle name="40% - Accent6 2" xfId="144" xr:uid="{00000000-0005-0000-0000-00008F000000}"/>
    <cellStyle name="40% - Accent6 2 2" xfId="145" xr:uid="{00000000-0005-0000-0000-000090000000}"/>
    <cellStyle name="40% - Accent6 2 2 2" xfId="146" xr:uid="{00000000-0005-0000-0000-000091000000}"/>
    <cellStyle name="40% - Accent6 2 3" xfId="147" xr:uid="{00000000-0005-0000-0000-000092000000}"/>
    <cellStyle name="40% - Accent6 3" xfId="148" xr:uid="{00000000-0005-0000-0000-000093000000}"/>
    <cellStyle name="40% - Accent6 3 2" xfId="149" xr:uid="{00000000-0005-0000-0000-000094000000}"/>
    <cellStyle name="40% - Accent6 3 2 2" xfId="150" xr:uid="{00000000-0005-0000-0000-000095000000}"/>
    <cellStyle name="40% - Accent6 3 3" xfId="151" xr:uid="{00000000-0005-0000-0000-000096000000}"/>
    <cellStyle name="40% - Accent6 4" xfId="152" xr:uid="{00000000-0005-0000-0000-000097000000}"/>
    <cellStyle name="40% - Accent6 4 2" xfId="153" xr:uid="{00000000-0005-0000-0000-000098000000}"/>
    <cellStyle name="40% - Accent6 4 2 2" xfId="154" xr:uid="{00000000-0005-0000-0000-000099000000}"/>
    <cellStyle name="40% - Accent6 4 3" xfId="155" xr:uid="{00000000-0005-0000-0000-00009A000000}"/>
    <cellStyle name="40% - Accent6 5" xfId="156" xr:uid="{00000000-0005-0000-0000-00009B000000}"/>
    <cellStyle name="60% - Accent1 2" xfId="157" xr:uid="{00000000-0005-0000-0000-00009C000000}"/>
    <cellStyle name="60% - Accent1 2 2" xfId="158" xr:uid="{00000000-0005-0000-0000-00009D000000}"/>
    <cellStyle name="60% - Accent1 3" xfId="159" xr:uid="{00000000-0005-0000-0000-00009E000000}"/>
    <cellStyle name="60% - Accent1 3 2" xfId="160" xr:uid="{00000000-0005-0000-0000-00009F000000}"/>
    <cellStyle name="60% - Accent1 4" xfId="161" xr:uid="{00000000-0005-0000-0000-0000A0000000}"/>
    <cellStyle name="60% - Accent1 4 2" xfId="162" xr:uid="{00000000-0005-0000-0000-0000A1000000}"/>
    <cellStyle name="60% - Accent1 5" xfId="163" xr:uid="{00000000-0005-0000-0000-0000A2000000}"/>
    <cellStyle name="60% - Accent2 2" xfId="164" xr:uid="{00000000-0005-0000-0000-0000A3000000}"/>
    <cellStyle name="60% - Accent2 2 2" xfId="165" xr:uid="{00000000-0005-0000-0000-0000A4000000}"/>
    <cellStyle name="60% - Accent2 3" xfId="166" xr:uid="{00000000-0005-0000-0000-0000A5000000}"/>
    <cellStyle name="60% - Accent2 3 2" xfId="167" xr:uid="{00000000-0005-0000-0000-0000A6000000}"/>
    <cellStyle name="60% - Accent2 4" xfId="168" xr:uid="{00000000-0005-0000-0000-0000A7000000}"/>
    <cellStyle name="60% - Accent2 4 2" xfId="169" xr:uid="{00000000-0005-0000-0000-0000A8000000}"/>
    <cellStyle name="60% - Accent2 5" xfId="170" xr:uid="{00000000-0005-0000-0000-0000A9000000}"/>
    <cellStyle name="60% - Accent3 2" xfId="171" xr:uid="{00000000-0005-0000-0000-0000AA000000}"/>
    <cellStyle name="60% - Accent3 2 2" xfId="172" xr:uid="{00000000-0005-0000-0000-0000AB000000}"/>
    <cellStyle name="60% - Accent3 3" xfId="173" xr:uid="{00000000-0005-0000-0000-0000AC000000}"/>
    <cellStyle name="60% - Accent3 3 2" xfId="174" xr:uid="{00000000-0005-0000-0000-0000AD000000}"/>
    <cellStyle name="60% - Accent3 4" xfId="175" xr:uid="{00000000-0005-0000-0000-0000AE000000}"/>
    <cellStyle name="60% - Accent3 4 2" xfId="176" xr:uid="{00000000-0005-0000-0000-0000AF000000}"/>
    <cellStyle name="60% - Accent3 5" xfId="177" xr:uid="{00000000-0005-0000-0000-0000B0000000}"/>
    <cellStyle name="60% - Accent4" xfId="413" builtinId="44"/>
    <cellStyle name="60% - Accent4 2" xfId="178" xr:uid="{00000000-0005-0000-0000-0000B1000000}"/>
    <cellStyle name="60% - Accent4 2 2" xfId="179" xr:uid="{00000000-0005-0000-0000-0000B2000000}"/>
    <cellStyle name="60% - Accent4 3" xfId="180" xr:uid="{00000000-0005-0000-0000-0000B3000000}"/>
    <cellStyle name="60% - Accent4 3 2" xfId="181" xr:uid="{00000000-0005-0000-0000-0000B4000000}"/>
    <cellStyle name="60% - Accent4 4" xfId="182" xr:uid="{00000000-0005-0000-0000-0000B5000000}"/>
    <cellStyle name="60% - Accent4 4 2" xfId="183" xr:uid="{00000000-0005-0000-0000-0000B6000000}"/>
    <cellStyle name="60% - Accent4 5" xfId="184" xr:uid="{00000000-0005-0000-0000-0000B7000000}"/>
    <cellStyle name="60% - Accent5" xfId="414" builtinId="48"/>
    <cellStyle name="60% - Accent5 2" xfId="185" xr:uid="{00000000-0005-0000-0000-0000B8000000}"/>
    <cellStyle name="60% - Accent5 2 2" xfId="186" xr:uid="{00000000-0005-0000-0000-0000B9000000}"/>
    <cellStyle name="60% - Accent5 3" xfId="187" xr:uid="{00000000-0005-0000-0000-0000BA000000}"/>
    <cellStyle name="60% - Accent5 3 2" xfId="188" xr:uid="{00000000-0005-0000-0000-0000BB000000}"/>
    <cellStyle name="60% - Accent5 4" xfId="189" xr:uid="{00000000-0005-0000-0000-0000BC000000}"/>
    <cellStyle name="60% - Accent5 4 2" xfId="190" xr:uid="{00000000-0005-0000-0000-0000BD000000}"/>
    <cellStyle name="60% - Accent5 5" xfId="191" xr:uid="{00000000-0005-0000-0000-0000BE000000}"/>
    <cellStyle name="60% - Accent6 2" xfId="192" xr:uid="{00000000-0005-0000-0000-0000BF000000}"/>
    <cellStyle name="60% - Accent6 2 2" xfId="193" xr:uid="{00000000-0005-0000-0000-0000C0000000}"/>
    <cellStyle name="60% - Accent6 3" xfId="194" xr:uid="{00000000-0005-0000-0000-0000C1000000}"/>
    <cellStyle name="60% - Accent6 3 2" xfId="195" xr:uid="{00000000-0005-0000-0000-0000C2000000}"/>
    <cellStyle name="60% - Accent6 4" xfId="196" xr:uid="{00000000-0005-0000-0000-0000C3000000}"/>
    <cellStyle name="60% - Accent6 4 2" xfId="197" xr:uid="{00000000-0005-0000-0000-0000C4000000}"/>
    <cellStyle name="60% - Accent6 5" xfId="198" xr:uid="{00000000-0005-0000-0000-0000C5000000}"/>
    <cellStyle name="Accent1 2" xfId="199" xr:uid="{00000000-0005-0000-0000-0000C6000000}"/>
    <cellStyle name="Accent1 2 2" xfId="200" xr:uid="{00000000-0005-0000-0000-0000C7000000}"/>
    <cellStyle name="Accent1 3" xfId="201" xr:uid="{00000000-0005-0000-0000-0000C8000000}"/>
    <cellStyle name="Accent1 3 2" xfId="202" xr:uid="{00000000-0005-0000-0000-0000C9000000}"/>
    <cellStyle name="Accent1 4" xfId="203" xr:uid="{00000000-0005-0000-0000-0000CA000000}"/>
    <cellStyle name="Accent1 4 2" xfId="204" xr:uid="{00000000-0005-0000-0000-0000CB000000}"/>
    <cellStyle name="Accent1 5" xfId="205" xr:uid="{00000000-0005-0000-0000-0000CC000000}"/>
    <cellStyle name="Accent2 2" xfId="206" xr:uid="{00000000-0005-0000-0000-0000CD000000}"/>
    <cellStyle name="Accent2 2 2" xfId="207" xr:uid="{00000000-0005-0000-0000-0000CE000000}"/>
    <cellStyle name="Accent2 3" xfId="208" xr:uid="{00000000-0005-0000-0000-0000CF000000}"/>
    <cellStyle name="Accent2 3 2" xfId="209" xr:uid="{00000000-0005-0000-0000-0000D0000000}"/>
    <cellStyle name="Accent2 4" xfId="210" xr:uid="{00000000-0005-0000-0000-0000D1000000}"/>
    <cellStyle name="Accent2 4 2" xfId="211" xr:uid="{00000000-0005-0000-0000-0000D2000000}"/>
    <cellStyle name="Accent2 5" xfId="212" xr:uid="{00000000-0005-0000-0000-0000D3000000}"/>
    <cellStyle name="Accent3 2" xfId="213" xr:uid="{00000000-0005-0000-0000-0000D4000000}"/>
    <cellStyle name="Accent3 2 2" xfId="214" xr:uid="{00000000-0005-0000-0000-0000D5000000}"/>
    <cellStyle name="Accent3 3" xfId="215" xr:uid="{00000000-0005-0000-0000-0000D6000000}"/>
    <cellStyle name="Accent3 3 2" xfId="216" xr:uid="{00000000-0005-0000-0000-0000D7000000}"/>
    <cellStyle name="Accent3 4" xfId="217" xr:uid="{00000000-0005-0000-0000-0000D8000000}"/>
    <cellStyle name="Accent3 4 2" xfId="218" xr:uid="{00000000-0005-0000-0000-0000D9000000}"/>
    <cellStyle name="Accent3 5" xfId="219" xr:uid="{00000000-0005-0000-0000-0000DA000000}"/>
    <cellStyle name="Accent4 2" xfId="220" xr:uid="{00000000-0005-0000-0000-0000DB000000}"/>
    <cellStyle name="Accent4 2 2" xfId="221" xr:uid="{00000000-0005-0000-0000-0000DC000000}"/>
    <cellStyle name="Accent4 3" xfId="222" xr:uid="{00000000-0005-0000-0000-0000DD000000}"/>
    <cellStyle name="Accent4 3 2" xfId="223" xr:uid="{00000000-0005-0000-0000-0000DE000000}"/>
    <cellStyle name="Accent4 4" xfId="224" xr:uid="{00000000-0005-0000-0000-0000DF000000}"/>
    <cellStyle name="Accent4 4 2" xfId="225" xr:uid="{00000000-0005-0000-0000-0000E0000000}"/>
    <cellStyle name="Accent4 5" xfId="226" xr:uid="{00000000-0005-0000-0000-0000E1000000}"/>
    <cellStyle name="Accent5 2" xfId="227" xr:uid="{00000000-0005-0000-0000-0000E2000000}"/>
    <cellStyle name="Accent5 2 2" xfId="228" xr:uid="{00000000-0005-0000-0000-0000E3000000}"/>
    <cellStyle name="Accent5 3" xfId="229" xr:uid="{00000000-0005-0000-0000-0000E4000000}"/>
    <cellStyle name="Accent5 3 2" xfId="230" xr:uid="{00000000-0005-0000-0000-0000E5000000}"/>
    <cellStyle name="Accent5 4" xfId="231" xr:uid="{00000000-0005-0000-0000-0000E6000000}"/>
    <cellStyle name="Accent5 4 2" xfId="232" xr:uid="{00000000-0005-0000-0000-0000E7000000}"/>
    <cellStyle name="Accent5 5" xfId="233" xr:uid="{00000000-0005-0000-0000-0000E8000000}"/>
    <cellStyle name="Accent6 2" xfId="234" xr:uid="{00000000-0005-0000-0000-0000E9000000}"/>
    <cellStyle name="Accent6 2 2" xfId="235" xr:uid="{00000000-0005-0000-0000-0000EA000000}"/>
    <cellStyle name="Accent6 3" xfId="236" xr:uid="{00000000-0005-0000-0000-0000EB000000}"/>
    <cellStyle name="Accent6 3 2" xfId="237" xr:uid="{00000000-0005-0000-0000-0000EC000000}"/>
    <cellStyle name="Accent6 4" xfId="238" xr:uid="{00000000-0005-0000-0000-0000ED000000}"/>
    <cellStyle name="Accent6 4 2" xfId="239" xr:uid="{00000000-0005-0000-0000-0000EE000000}"/>
    <cellStyle name="Accent6 5" xfId="240" xr:uid="{00000000-0005-0000-0000-0000EF000000}"/>
    <cellStyle name="Bad 2" xfId="241" xr:uid="{00000000-0005-0000-0000-0000F0000000}"/>
    <cellStyle name="Bad 2 2" xfId="242" xr:uid="{00000000-0005-0000-0000-0000F1000000}"/>
    <cellStyle name="Bad 2 2 2" xfId="243" xr:uid="{00000000-0005-0000-0000-0000F2000000}"/>
    <cellStyle name="Bad 2 3" xfId="244" xr:uid="{00000000-0005-0000-0000-0000F3000000}"/>
    <cellStyle name="Bad 3" xfId="245" xr:uid="{00000000-0005-0000-0000-0000F4000000}"/>
    <cellStyle name="Bad 3 2" xfId="246" xr:uid="{00000000-0005-0000-0000-0000F5000000}"/>
    <cellStyle name="Bad 4" xfId="247" xr:uid="{00000000-0005-0000-0000-0000F6000000}"/>
    <cellStyle name="Bad 4 2" xfId="248" xr:uid="{00000000-0005-0000-0000-0000F7000000}"/>
    <cellStyle name="Bad 5" xfId="249" xr:uid="{00000000-0005-0000-0000-0000F8000000}"/>
    <cellStyle name="Calculation 2" xfId="250" xr:uid="{00000000-0005-0000-0000-0000F9000000}"/>
    <cellStyle name="Calculation 2 2" xfId="251" xr:uid="{00000000-0005-0000-0000-0000FA000000}"/>
    <cellStyle name="Calculation 3" xfId="252" xr:uid="{00000000-0005-0000-0000-0000FB000000}"/>
    <cellStyle name="Calculation 3 2" xfId="253" xr:uid="{00000000-0005-0000-0000-0000FC000000}"/>
    <cellStyle name="Calculation 4" xfId="254" xr:uid="{00000000-0005-0000-0000-0000FD000000}"/>
    <cellStyle name="Calculation 4 2" xfId="255" xr:uid="{00000000-0005-0000-0000-0000FE000000}"/>
    <cellStyle name="Calculation 5" xfId="256" xr:uid="{00000000-0005-0000-0000-0000FF000000}"/>
    <cellStyle name="Calculation 5 2" xfId="257" xr:uid="{00000000-0005-0000-0000-000000010000}"/>
    <cellStyle name="Calculation 6" xfId="258" xr:uid="{00000000-0005-0000-0000-000001010000}"/>
    <cellStyle name="Check Cell 2" xfId="259" xr:uid="{00000000-0005-0000-0000-000002010000}"/>
    <cellStyle name="Check Cell 2 2" xfId="260" xr:uid="{00000000-0005-0000-0000-000003010000}"/>
    <cellStyle name="Check Cell 2 2 2" xfId="261" xr:uid="{00000000-0005-0000-0000-000004010000}"/>
    <cellStyle name="Check Cell 2 3" xfId="262" xr:uid="{00000000-0005-0000-0000-000005010000}"/>
    <cellStyle name="Check Cell 3" xfId="263" xr:uid="{00000000-0005-0000-0000-000006010000}"/>
    <cellStyle name="Check Cell 3 2" xfId="264" xr:uid="{00000000-0005-0000-0000-000007010000}"/>
    <cellStyle name="Check Cell 4" xfId="265" xr:uid="{00000000-0005-0000-0000-000008010000}"/>
    <cellStyle name="Check Cell 4 2" xfId="266" xr:uid="{00000000-0005-0000-0000-000009010000}"/>
    <cellStyle name="Check Cell 5" xfId="267" xr:uid="{00000000-0005-0000-0000-00000A010000}"/>
    <cellStyle name="Currency" xfId="268" builtinId="4"/>
    <cellStyle name="Currency 2" xfId="269" xr:uid="{00000000-0005-0000-0000-00000C010000}"/>
    <cellStyle name="Currency 2 2" xfId="270" xr:uid="{00000000-0005-0000-0000-00000D010000}"/>
    <cellStyle name="Excel Built-in Input" xfId="271" xr:uid="{00000000-0005-0000-0000-00000E010000}"/>
    <cellStyle name="Excel Built-in Input 1" xfId="272" xr:uid="{00000000-0005-0000-0000-00000F010000}"/>
    <cellStyle name="Excel Built-in Input 1 2" xfId="273" xr:uid="{00000000-0005-0000-0000-000010010000}"/>
    <cellStyle name="Excel Built-in Input 2" xfId="274" xr:uid="{00000000-0005-0000-0000-000011010000}"/>
    <cellStyle name="Excel Built-in Normal" xfId="275" xr:uid="{00000000-0005-0000-0000-000012010000}"/>
    <cellStyle name="Excel Built-in Normal 1" xfId="276" xr:uid="{00000000-0005-0000-0000-000013010000}"/>
    <cellStyle name="Excel Built-in Normal 1 2" xfId="277" xr:uid="{00000000-0005-0000-0000-000014010000}"/>
    <cellStyle name="Excel Built-in Normal 2" xfId="278" xr:uid="{00000000-0005-0000-0000-000015010000}"/>
    <cellStyle name="Explanatory Text 2" xfId="279" xr:uid="{00000000-0005-0000-0000-000016010000}"/>
    <cellStyle name="Explanatory Text 2 2" xfId="280" xr:uid="{00000000-0005-0000-0000-000017010000}"/>
    <cellStyle name="Explanatory Text 3" xfId="281" xr:uid="{00000000-0005-0000-0000-000018010000}"/>
    <cellStyle name="Explanatory Text 3 2" xfId="282" xr:uid="{00000000-0005-0000-0000-000019010000}"/>
    <cellStyle name="Explanatory Text 4" xfId="283" xr:uid="{00000000-0005-0000-0000-00001A010000}"/>
    <cellStyle name="Explanatory Text 4 2" xfId="284" xr:uid="{00000000-0005-0000-0000-00001B010000}"/>
    <cellStyle name="Good 2" xfId="285" xr:uid="{00000000-0005-0000-0000-00001C010000}"/>
    <cellStyle name="Good 2 2" xfId="286" xr:uid="{00000000-0005-0000-0000-00001D010000}"/>
    <cellStyle name="Good 2 2 2" xfId="287" xr:uid="{00000000-0005-0000-0000-00001E010000}"/>
    <cellStyle name="Good 2 3" xfId="288" xr:uid="{00000000-0005-0000-0000-00001F010000}"/>
    <cellStyle name="Good 3" xfId="289" xr:uid="{00000000-0005-0000-0000-000020010000}"/>
    <cellStyle name="Good 3 2" xfId="290" xr:uid="{00000000-0005-0000-0000-000021010000}"/>
    <cellStyle name="Good 4" xfId="291" xr:uid="{00000000-0005-0000-0000-000022010000}"/>
    <cellStyle name="Good 4 2" xfId="292" xr:uid="{00000000-0005-0000-0000-000023010000}"/>
    <cellStyle name="Good 5" xfId="293" xr:uid="{00000000-0005-0000-0000-000024010000}"/>
    <cellStyle name="Heading 1 2" xfId="294" xr:uid="{00000000-0005-0000-0000-000025010000}"/>
    <cellStyle name="Heading 1 2 2" xfId="295" xr:uid="{00000000-0005-0000-0000-000026010000}"/>
    <cellStyle name="Heading 1 3" xfId="296" xr:uid="{00000000-0005-0000-0000-000027010000}"/>
    <cellStyle name="Heading 1 3 2" xfId="297" xr:uid="{00000000-0005-0000-0000-000028010000}"/>
    <cellStyle name="Heading 1 4" xfId="298" xr:uid="{00000000-0005-0000-0000-000029010000}"/>
    <cellStyle name="Heading 1 4 2" xfId="299" xr:uid="{00000000-0005-0000-0000-00002A010000}"/>
    <cellStyle name="Heading 1 5" xfId="300" xr:uid="{00000000-0005-0000-0000-00002B010000}"/>
    <cellStyle name="Heading 2 2" xfId="301" xr:uid="{00000000-0005-0000-0000-00002C010000}"/>
    <cellStyle name="Heading 2 2 2" xfId="302" xr:uid="{00000000-0005-0000-0000-00002D010000}"/>
    <cellStyle name="Heading 2 3" xfId="303" xr:uid="{00000000-0005-0000-0000-00002E010000}"/>
    <cellStyle name="Heading 2 3 2" xfId="304" xr:uid="{00000000-0005-0000-0000-00002F010000}"/>
    <cellStyle name="Heading 2 4" xfId="305" xr:uid="{00000000-0005-0000-0000-000030010000}"/>
    <cellStyle name="Heading 2 4 2" xfId="306" xr:uid="{00000000-0005-0000-0000-000031010000}"/>
    <cellStyle name="Heading 2 5" xfId="307" xr:uid="{00000000-0005-0000-0000-000032010000}"/>
    <cellStyle name="Heading 3 2" xfId="308" xr:uid="{00000000-0005-0000-0000-000033010000}"/>
    <cellStyle name="Heading 3 2 2" xfId="309" xr:uid="{00000000-0005-0000-0000-000034010000}"/>
    <cellStyle name="Heading 3 3" xfId="310" xr:uid="{00000000-0005-0000-0000-000035010000}"/>
    <cellStyle name="Heading 3 3 2" xfId="311" xr:uid="{00000000-0005-0000-0000-000036010000}"/>
    <cellStyle name="Heading 3 4" xfId="312" xr:uid="{00000000-0005-0000-0000-000037010000}"/>
    <cellStyle name="Heading 3 4 2" xfId="313" xr:uid="{00000000-0005-0000-0000-000038010000}"/>
    <cellStyle name="Heading 3 5" xfId="314" xr:uid="{00000000-0005-0000-0000-000039010000}"/>
    <cellStyle name="Heading 4 2" xfId="315" xr:uid="{00000000-0005-0000-0000-00003A010000}"/>
    <cellStyle name="Heading 4 2 2" xfId="316" xr:uid="{00000000-0005-0000-0000-00003B010000}"/>
    <cellStyle name="Heading 4 3" xfId="317" xr:uid="{00000000-0005-0000-0000-00003C010000}"/>
    <cellStyle name="Heading 4 3 2" xfId="318" xr:uid="{00000000-0005-0000-0000-00003D010000}"/>
    <cellStyle name="Heading 4 4" xfId="319" xr:uid="{00000000-0005-0000-0000-00003E010000}"/>
    <cellStyle name="Heading 4 4 2" xfId="320" xr:uid="{00000000-0005-0000-0000-00003F010000}"/>
    <cellStyle name="Heading 4 5" xfId="321" xr:uid="{00000000-0005-0000-0000-000040010000}"/>
    <cellStyle name="Hyperlink" xfId="322" builtinId="8"/>
    <cellStyle name="Hyperlink 2" xfId="323" xr:uid="{00000000-0005-0000-0000-000042010000}"/>
    <cellStyle name="Hyperlink 2 2" xfId="324" xr:uid="{00000000-0005-0000-0000-000043010000}"/>
    <cellStyle name="Hyperlink 2 2 2" xfId="325" xr:uid="{00000000-0005-0000-0000-000044010000}"/>
    <cellStyle name="Hyperlink 2 3" xfId="326" xr:uid="{00000000-0005-0000-0000-000045010000}"/>
    <cellStyle name="Input 2" xfId="327" xr:uid="{00000000-0005-0000-0000-000046010000}"/>
    <cellStyle name="Input 2 2" xfId="328" xr:uid="{00000000-0005-0000-0000-000047010000}"/>
    <cellStyle name="Input 2 2 2" xfId="329" xr:uid="{00000000-0005-0000-0000-000048010000}"/>
    <cellStyle name="Input 2 3" xfId="330" xr:uid="{00000000-0005-0000-0000-000049010000}"/>
    <cellStyle name="Input 3" xfId="331" xr:uid="{00000000-0005-0000-0000-00004A010000}"/>
    <cellStyle name="Input 3 2" xfId="332" xr:uid="{00000000-0005-0000-0000-00004B010000}"/>
    <cellStyle name="Input 4" xfId="333" xr:uid="{00000000-0005-0000-0000-00004C010000}"/>
    <cellStyle name="Input 4 2" xfId="334" xr:uid="{00000000-0005-0000-0000-00004D010000}"/>
    <cellStyle name="Input 5" xfId="335" xr:uid="{00000000-0005-0000-0000-00004E010000}"/>
    <cellStyle name="Linked Cell 2" xfId="336" xr:uid="{00000000-0005-0000-0000-00004F010000}"/>
    <cellStyle name="Linked Cell 2 2" xfId="337" xr:uid="{00000000-0005-0000-0000-000050010000}"/>
    <cellStyle name="Linked Cell 3" xfId="338" xr:uid="{00000000-0005-0000-0000-000051010000}"/>
    <cellStyle name="Linked Cell 3 2" xfId="339" xr:uid="{00000000-0005-0000-0000-000052010000}"/>
    <cellStyle name="Linked Cell 4" xfId="340" xr:uid="{00000000-0005-0000-0000-000053010000}"/>
    <cellStyle name="Linked Cell 4 2" xfId="341" xr:uid="{00000000-0005-0000-0000-000054010000}"/>
    <cellStyle name="Neutral 2" xfId="342" xr:uid="{00000000-0005-0000-0000-000055010000}"/>
    <cellStyle name="Neutral 2 2" xfId="343" xr:uid="{00000000-0005-0000-0000-000056010000}"/>
    <cellStyle name="Neutral 2 2 2" xfId="344" xr:uid="{00000000-0005-0000-0000-000057010000}"/>
    <cellStyle name="Neutral 2 3" xfId="345" xr:uid="{00000000-0005-0000-0000-000058010000}"/>
    <cellStyle name="Neutral 3" xfId="346" xr:uid="{00000000-0005-0000-0000-000059010000}"/>
    <cellStyle name="Neutral 3 2" xfId="347" xr:uid="{00000000-0005-0000-0000-00005A010000}"/>
    <cellStyle name="Neutral 4" xfId="348" xr:uid="{00000000-0005-0000-0000-00005B010000}"/>
    <cellStyle name="Neutral 4 2" xfId="349" xr:uid="{00000000-0005-0000-0000-00005C010000}"/>
    <cellStyle name="Neutral 5" xfId="350" xr:uid="{00000000-0005-0000-0000-00005D010000}"/>
    <cellStyle name="Normal" xfId="0" builtinId="0"/>
    <cellStyle name="Normal 2" xfId="351" xr:uid="{00000000-0005-0000-0000-00005F010000}"/>
    <cellStyle name="Normal 2 2" xfId="352" xr:uid="{00000000-0005-0000-0000-000060010000}"/>
    <cellStyle name="Normal 3" xfId="353" xr:uid="{00000000-0005-0000-0000-000061010000}"/>
    <cellStyle name="Normal 4" xfId="354" xr:uid="{00000000-0005-0000-0000-000062010000}"/>
    <cellStyle name="Normal 5" xfId="355" xr:uid="{00000000-0005-0000-0000-000063010000}"/>
    <cellStyle name="Normal 5 2" xfId="356" xr:uid="{00000000-0005-0000-0000-000064010000}"/>
    <cellStyle name="Normal 6" xfId="357" xr:uid="{00000000-0005-0000-0000-000065010000}"/>
    <cellStyle name="Normal 6 2" xfId="358" xr:uid="{00000000-0005-0000-0000-000066010000}"/>
    <cellStyle name="Normal 6 2 2" xfId="359" xr:uid="{00000000-0005-0000-0000-000067010000}"/>
    <cellStyle name="Normal 6 3" xfId="360" xr:uid="{00000000-0005-0000-0000-000068010000}"/>
    <cellStyle name="Normal 7" xfId="361" xr:uid="{00000000-0005-0000-0000-000069010000}"/>
    <cellStyle name="Normal 7 2" xfId="406" xr:uid="{00000000-0005-0000-0000-00006A010000}"/>
    <cellStyle name="Normal 8" xfId="362" xr:uid="{00000000-0005-0000-0000-00006B010000}"/>
    <cellStyle name="Normal 9" xfId="407" xr:uid="{CADAEBAA-4226-4E5B-9988-018049A28FE7}"/>
    <cellStyle name="Note" xfId="408" builtinId="10"/>
    <cellStyle name="Note 2" xfId="363" xr:uid="{00000000-0005-0000-0000-00006C010000}"/>
    <cellStyle name="Note 2 2" xfId="364" xr:uid="{00000000-0005-0000-0000-00006D010000}"/>
    <cellStyle name="Note 2 2 2" xfId="365" xr:uid="{00000000-0005-0000-0000-00006E010000}"/>
    <cellStyle name="Note 2 3" xfId="366" xr:uid="{00000000-0005-0000-0000-00006F010000}"/>
    <cellStyle name="Note 2 3 2" xfId="367" xr:uid="{00000000-0005-0000-0000-000070010000}"/>
    <cellStyle name="Note 2 4" xfId="368" xr:uid="{00000000-0005-0000-0000-000071010000}"/>
    <cellStyle name="Note 3" xfId="369" xr:uid="{00000000-0005-0000-0000-000072010000}"/>
    <cellStyle name="Note 3 2" xfId="370" xr:uid="{00000000-0005-0000-0000-000073010000}"/>
    <cellStyle name="Note 3 2 2" xfId="371" xr:uid="{00000000-0005-0000-0000-000074010000}"/>
    <cellStyle name="Note 3 3" xfId="372" xr:uid="{00000000-0005-0000-0000-000075010000}"/>
    <cellStyle name="Note 4" xfId="373" xr:uid="{00000000-0005-0000-0000-000076010000}"/>
    <cellStyle name="Note 4 2" xfId="374" xr:uid="{00000000-0005-0000-0000-000077010000}"/>
    <cellStyle name="Note 4 2 2" xfId="375" xr:uid="{00000000-0005-0000-0000-000078010000}"/>
    <cellStyle name="Note 4 3" xfId="376" xr:uid="{00000000-0005-0000-0000-000079010000}"/>
    <cellStyle name="Note 5" xfId="377" xr:uid="{00000000-0005-0000-0000-00007A010000}"/>
    <cellStyle name="Output 2" xfId="378" xr:uid="{00000000-0005-0000-0000-00007B010000}"/>
    <cellStyle name="Output 2 2" xfId="379" xr:uid="{00000000-0005-0000-0000-00007C010000}"/>
    <cellStyle name="Output 3" xfId="380" xr:uid="{00000000-0005-0000-0000-00007D010000}"/>
    <cellStyle name="Output 3 2" xfId="381" xr:uid="{00000000-0005-0000-0000-00007E010000}"/>
    <cellStyle name="Output 4" xfId="382" xr:uid="{00000000-0005-0000-0000-00007F010000}"/>
    <cellStyle name="Output 4 2" xfId="383" xr:uid="{00000000-0005-0000-0000-000080010000}"/>
    <cellStyle name="Output 5" xfId="384" xr:uid="{00000000-0005-0000-0000-000081010000}"/>
    <cellStyle name="Style 1" xfId="385" xr:uid="{00000000-0005-0000-0000-000082010000}"/>
    <cellStyle name="Title 2" xfId="386" xr:uid="{00000000-0005-0000-0000-000083010000}"/>
    <cellStyle name="Title 2 2" xfId="387" xr:uid="{00000000-0005-0000-0000-000084010000}"/>
    <cellStyle name="Title 3" xfId="388" xr:uid="{00000000-0005-0000-0000-000085010000}"/>
    <cellStyle name="Title 3 2" xfId="389" xr:uid="{00000000-0005-0000-0000-000086010000}"/>
    <cellStyle name="Title 4" xfId="390" xr:uid="{00000000-0005-0000-0000-000087010000}"/>
    <cellStyle name="Title 4 2" xfId="391" xr:uid="{00000000-0005-0000-0000-000088010000}"/>
    <cellStyle name="Title 5" xfId="392" xr:uid="{00000000-0005-0000-0000-000089010000}"/>
    <cellStyle name="Total 2" xfId="393" xr:uid="{00000000-0005-0000-0000-00008A010000}"/>
    <cellStyle name="Total 2 2" xfId="394" xr:uid="{00000000-0005-0000-0000-00008B010000}"/>
    <cellStyle name="Total 3" xfId="395" xr:uid="{00000000-0005-0000-0000-00008C010000}"/>
    <cellStyle name="Total 3 2" xfId="396" xr:uid="{00000000-0005-0000-0000-00008D010000}"/>
    <cellStyle name="Total 4" xfId="397" xr:uid="{00000000-0005-0000-0000-00008E010000}"/>
    <cellStyle name="Total 4 2" xfId="398" xr:uid="{00000000-0005-0000-0000-00008F010000}"/>
    <cellStyle name="Total 5" xfId="399" xr:uid="{00000000-0005-0000-0000-000090010000}"/>
    <cellStyle name="Warning Text 2" xfId="400" xr:uid="{00000000-0005-0000-0000-000091010000}"/>
    <cellStyle name="Warning Text 2 2" xfId="401" xr:uid="{00000000-0005-0000-0000-000092010000}"/>
    <cellStyle name="Warning Text 3" xfId="402" xr:uid="{00000000-0005-0000-0000-000093010000}"/>
    <cellStyle name="Warning Text 3 2" xfId="403" xr:uid="{00000000-0005-0000-0000-000094010000}"/>
    <cellStyle name="Warning Text 4" xfId="404" xr:uid="{00000000-0005-0000-0000-000095010000}"/>
    <cellStyle name="Warning Text 4 2" xfId="405" xr:uid="{00000000-0005-0000-0000-000096010000}"/>
  </cellStyles>
  <dxfs count="0"/>
  <tableStyles count="0" defaultTableStyle="TableStyleMedium9" defaultPivotStyle="PivotStyleLight16"/>
  <colors>
    <mruColors>
      <color rgb="FFC5D9F1"/>
      <color rgb="FFC5B59B"/>
      <color rgb="FFCC9CBF"/>
      <color rgb="FF93A4D9"/>
      <color rgb="FFC6C4C2"/>
      <color rgb="FFFABF8F"/>
      <color rgb="FFC4BD97"/>
      <color rgb="FFE286A9"/>
      <color rgb="FF37E7FF"/>
      <color rgb="FFD349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iagrams/colors1.xml><?xml version="1.0" encoding="utf-8"?>
<dgm:colorsDef xmlns:dgm="http://schemas.openxmlformats.org/drawingml/2006/diagram" xmlns:a="http://schemas.openxmlformats.org/drawingml/2006/main" uniqueId="urn:microsoft.com/office/officeart/2005/8/colors/colorful2">
  <dgm:title val=""/>
  <dgm:desc val=""/>
  <dgm:catLst>
    <dgm:cat type="colorful" pri="10200"/>
  </dgm:catLst>
  <dgm:styleLbl name="node0">
    <dgm:fillClrLst meth="repeat">
      <a:schemeClr val="accent1"/>
    </dgm:fillClrLst>
    <dgm:linClrLst meth="repeat">
      <a:schemeClr val="lt1"/>
    </dgm:linClrLst>
    <dgm:effectClrLst/>
    <dgm:txLinClrLst/>
    <dgm:txFillClrLst/>
    <dgm:txEffectClrLst/>
  </dgm:styleLbl>
  <dgm:styleLbl name="node1">
    <dgm:fillClrLst>
      <a:schemeClr val="accent2"/>
      <a:schemeClr val="accent3"/>
    </dgm:fillClrLst>
    <dgm:linClrLst meth="repeat">
      <a:schemeClr val="lt1"/>
    </dgm:linClrLst>
    <dgm:effectClrLst/>
    <dgm:txLinClrLst/>
    <dgm:txFillClrLst/>
    <dgm:txEffectClrLst/>
  </dgm:styleLbl>
  <dgm:styleLbl name="alignNode1">
    <dgm:fillClrLst>
      <a:schemeClr val="accent2"/>
      <a:schemeClr val="accent3"/>
    </dgm:fillClrLst>
    <dgm:linClrLst>
      <a:schemeClr val="accent2"/>
      <a:schemeClr val="accent3"/>
    </dgm:linClrLst>
    <dgm:effectClrLst/>
    <dgm:txLinClrLst/>
    <dgm:txFillClrLst/>
    <dgm:txEffectClrLst/>
  </dgm:styleLbl>
  <dgm:styleLbl name="lnNode1">
    <dgm:fillClrLst>
      <a:schemeClr val="accent2"/>
      <a:schemeClr val="accent3"/>
    </dgm:fillClrLst>
    <dgm:linClrLst meth="repeat">
      <a:schemeClr val="lt1"/>
    </dgm:linClrLst>
    <dgm:effectClrLst/>
    <dgm:txLinClrLst/>
    <dgm:txFillClrLst/>
    <dgm:txEffectClrLst/>
  </dgm:styleLbl>
  <dgm:styleLbl name="vennNode1">
    <dgm:fillClrLst>
      <a:schemeClr val="accent2">
        <a:alpha val="50000"/>
      </a:schemeClr>
      <a:schemeClr val="accent3">
        <a:alpha val="50000"/>
      </a:schemeClr>
    </dgm:fillClrLst>
    <dgm:linClrLst meth="repeat">
      <a:schemeClr val="lt1"/>
    </dgm:linClrLst>
    <dgm:effectClrLst/>
    <dgm:txLinClrLst/>
    <dgm:txFillClrLst/>
    <dgm:txEffectClrLst/>
  </dgm:styleLbl>
  <dgm:styleLbl name="node2">
    <dgm:fillClrLst>
      <a:schemeClr val="accent3"/>
    </dgm:fillClrLst>
    <dgm:linClrLst meth="repeat">
      <a:schemeClr val="lt1"/>
    </dgm:linClrLst>
    <dgm:effectClrLst/>
    <dgm:txLinClrLst/>
    <dgm:txFillClrLst/>
    <dgm:txEffectClrLst/>
  </dgm:styleLbl>
  <dgm:styleLbl name="node3">
    <dgm:fillClrLst>
      <a:schemeClr val="accent4"/>
    </dgm:fillClrLst>
    <dgm:linClrLst meth="repeat">
      <a:schemeClr val="lt1"/>
    </dgm:linClrLst>
    <dgm:effectClrLst/>
    <dgm:txLinClrLst/>
    <dgm:txFillClrLst/>
    <dgm:txEffectClrLst/>
  </dgm:styleLbl>
  <dgm:styleLbl name="node4">
    <dgm:fillClrLst>
      <a:schemeClr val="accent5"/>
    </dgm:fillClrLst>
    <dgm:linClrLst meth="repeat">
      <a:schemeClr val="lt1"/>
    </dgm:linClrLst>
    <dgm:effectClrLst/>
    <dgm:txLinClrLst/>
    <dgm:txFillClrLst/>
    <dgm:txEffectClrLst/>
  </dgm:styleLbl>
  <dgm:styleLbl name="fgImgPlace1">
    <dgm:fillClrLst>
      <a:schemeClr val="accent2">
        <a:tint val="50000"/>
      </a:schemeClr>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2">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2">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2"/>
      <a:schemeClr val="accent3"/>
    </dgm:fillClrLst>
    <dgm:linClrLst meth="repeat">
      <a:schemeClr val="lt1"/>
    </dgm:linClrLst>
    <dgm:effectClrLst/>
    <dgm:txLinClrLst/>
    <dgm:txFillClrLst/>
    <dgm:txEffectClrLst/>
  </dgm:styleLbl>
  <dgm:styleLbl name="fgSibTrans2D1">
    <dgm:fillClrLst>
      <a:schemeClr val="accent2"/>
      <a:schemeClr val="accent3"/>
    </dgm:fillClrLst>
    <dgm:linClrLst meth="repeat">
      <a:schemeClr val="lt1"/>
    </dgm:linClrLst>
    <dgm:effectClrLst/>
    <dgm:txLinClrLst/>
    <dgm:txFillClrLst meth="repeat">
      <a:schemeClr val="lt1"/>
    </dgm:txFillClrLst>
    <dgm:txEffectClrLst/>
  </dgm:styleLbl>
  <dgm:styleLbl name="bgSibTrans2D1">
    <dgm:fillClrLst>
      <a:schemeClr val="accent2"/>
      <a:schemeClr val="accent3"/>
    </dgm:fillClrLst>
    <dgm:linClrLst meth="repeat">
      <a:schemeClr val="lt1"/>
    </dgm:linClrLst>
    <dgm:effectClrLst/>
    <dgm:txLinClrLst/>
    <dgm:txFillClrLst meth="repeat">
      <a:schemeClr val="lt1"/>
    </dgm:txFillClrLst>
    <dgm:txEffectClrLst/>
  </dgm:styleLbl>
  <dgm:styleLbl name="sibTrans1D1">
    <dgm:fillClrLst/>
    <dgm:linClrLst>
      <a:schemeClr val="accent2"/>
      <a:schemeClr val="accent3"/>
    </dgm:linClrLst>
    <dgm:effectClrLst/>
    <dgm:txLinClrLst/>
    <dgm:txFillClrLst meth="repeat">
      <a:schemeClr val="tx1"/>
    </dgm:txFillClrLst>
    <dgm:txEffectClrLst/>
  </dgm:styleLbl>
  <dgm:styleLbl name="callout">
    <dgm:fillClrLst meth="repeat">
      <a:schemeClr val="accent2"/>
    </dgm:fillClrLst>
    <dgm:linClrLst meth="repeat">
      <a:schemeClr val="accent2">
        <a:tint val="50000"/>
      </a:schemeClr>
    </dgm:linClrLst>
    <dgm:effectClrLst/>
    <dgm:txLinClrLst/>
    <dgm:txFillClrLst meth="repeat">
      <a:schemeClr val="tx1"/>
    </dgm:txFillClrLst>
    <dgm:txEffectClrLst/>
  </dgm:styleLbl>
  <dgm:styleLbl name="asst0">
    <dgm:fillClrLst meth="repeat">
      <a:schemeClr val="accent2"/>
    </dgm:fillClrLst>
    <dgm:linClrLst meth="repeat">
      <a:schemeClr val="lt1">
        <a:shade val="80000"/>
      </a:schemeClr>
    </dgm:linClrLst>
    <dgm:effectClrLst/>
    <dgm:txLinClrLst/>
    <dgm:txFillClrLst/>
    <dgm:txEffectClrLst/>
  </dgm:styleLbl>
  <dgm:styleLbl name="asst1">
    <dgm:fillClrLst meth="repeat">
      <a:schemeClr val="accent3"/>
    </dgm:fillClrLst>
    <dgm:linClrLst meth="repeat">
      <a:schemeClr val="lt1">
        <a:shade val="80000"/>
      </a:schemeClr>
    </dgm:linClrLst>
    <dgm:effectClrLst/>
    <dgm:txLinClrLst/>
    <dgm:txFillClrLst/>
    <dgm:txEffectClrLst/>
  </dgm:styleLbl>
  <dgm:styleLbl name="asst2">
    <dgm:fillClrLst>
      <a:schemeClr val="accent4"/>
    </dgm:fillClrLst>
    <dgm:linClrLst meth="repeat">
      <a:schemeClr val="lt1"/>
    </dgm:linClrLst>
    <dgm:effectClrLst/>
    <dgm:txLinClrLst/>
    <dgm:txFillClrLst/>
    <dgm:txEffectClrLst/>
  </dgm:styleLbl>
  <dgm:styleLbl name="asst3">
    <dgm:fillClrLst>
      <a:schemeClr val="accent5"/>
    </dgm:fillClrLst>
    <dgm:linClrLst meth="repeat">
      <a:schemeClr val="lt1"/>
    </dgm:linClrLst>
    <dgm:effectClrLst/>
    <dgm:txLinClrLst/>
    <dgm:txFillClrLst/>
    <dgm:txEffectClrLst/>
  </dgm:styleLbl>
  <dgm:styleLbl name="asst4">
    <dgm:fillClrLst>
      <a:schemeClr val="accent6"/>
    </dgm:fillClrLst>
    <dgm:linClrLst meth="repeat">
      <a:schemeClr val="lt1"/>
    </dgm:linClrLst>
    <dgm:effectClrLst/>
    <dgm:txLinClrLst/>
    <dgm:txFillClrLst/>
    <dgm:txEffectClrLst/>
  </dgm:styleLbl>
  <dgm:styleLbl name="parChTrans2D1">
    <dgm:fillClrLst meth="repeat">
      <a:schemeClr val="accent2"/>
    </dgm:fillClrLst>
    <dgm:linClrLst meth="repeat">
      <a:schemeClr val="lt1"/>
    </dgm:linClrLst>
    <dgm:effectClrLst/>
    <dgm:txLinClrLst/>
    <dgm:txFillClrLst meth="repeat">
      <a:schemeClr val="lt1"/>
    </dgm:txFillClrLst>
    <dgm:txEffectClrLst/>
  </dgm:styleLbl>
  <dgm:styleLbl name="parChTrans2D2">
    <dgm:fillClrLst meth="repeat">
      <a:schemeClr val="accent3"/>
    </dgm:fillClrLst>
    <dgm:linClrLst meth="repeat">
      <a:schemeClr val="lt1"/>
    </dgm:linClrLst>
    <dgm:effectClrLst/>
    <dgm:txLinClrLst/>
    <dgm:txFillClrLst/>
    <dgm:txEffectClrLst/>
  </dgm:styleLbl>
  <dgm:styleLbl name="parChTrans2D3">
    <dgm:fillClrLst meth="repeat">
      <a:schemeClr val="accent4"/>
    </dgm:fillClrLst>
    <dgm:linClrLst meth="repeat">
      <a:schemeClr val="lt1"/>
    </dgm:linClrLst>
    <dgm:effectClrLst/>
    <dgm:txLinClrLst/>
    <dgm:txFillClrLst/>
    <dgm:txEffectClrLst/>
  </dgm:styleLbl>
  <dgm:styleLbl name="parChTrans2D4">
    <dgm:fillClrLst meth="repeat">
      <a:schemeClr val="accent5"/>
    </dgm:fillClrLst>
    <dgm:linClrLst meth="repeat">
      <a:schemeClr val="lt1"/>
    </dgm:linClrLst>
    <dgm:effectClrLst/>
    <dgm:txLinClrLst/>
    <dgm:txFillClrLst meth="repeat">
      <a:schemeClr val="lt1"/>
    </dgm:txFillClrLst>
    <dgm:txEffectClrLst/>
  </dgm:styleLbl>
  <dgm:styleLbl name="parChTrans1D1">
    <dgm:fillClrLst meth="repeat">
      <a:schemeClr val="accent2"/>
    </dgm:fillClrLst>
    <dgm:linClrLst meth="repeat">
      <a:schemeClr val="accent2"/>
    </dgm:linClrLst>
    <dgm:effectClrLst/>
    <dgm:txLinClrLst/>
    <dgm:txFillClrLst meth="repeat">
      <a:schemeClr val="tx1"/>
    </dgm:txFillClrLst>
    <dgm:txEffectClrLst/>
  </dgm:styleLbl>
  <dgm:styleLbl name="parChTrans1D2">
    <dgm:fillClrLst meth="repeat">
      <a:schemeClr val="accent2">
        <a:tint val="90000"/>
      </a:schemeClr>
    </dgm:fillClrLst>
    <dgm:linClrLst meth="repeat">
      <a:schemeClr val="accent3"/>
    </dgm:linClrLst>
    <dgm:effectClrLst/>
    <dgm:txLinClrLst/>
    <dgm:txFillClrLst meth="repeat">
      <a:schemeClr val="tx1"/>
    </dgm:txFillClrLst>
    <dgm:txEffectClrLst/>
  </dgm:styleLbl>
  <dgm:styleLbl name="parChTrans1D3">
    <dgm:fillClrLst meth="repeat">
      <a:schemeClr val="accent2">
        <a:tint val="70000"/>
      </a:schemeClr>
    </dgm:fillClrLst>
    <dgm:linClrLst meth="repeat">
      <a:schemeClr val="accent4"/>
    </dgm:linClrLst>
    <dgm:effectClrLst/>
    <dgm:txLinClrLst/>
    <dgm:txFillClrLst meth="repeat">
      <a:schemeClr val="tx1"/>
    </dgm:txFillClrLst>
    <dgm:txEffectClrLst/>
  </dgm:styleLbl>
  <dgm:styleLbl name="parChTrans1D4">
    <dgm:fillClrLst meth="repeat">
      <a:schemeClr val="accent2">
        <a:tint val="50000"/>
      </a:schemeClr>
    </dgm:fillClrLst>
    <dgm:linClrLst meth="repeat">
      <a:schemeClr val="accent5"/>
    </dgm:linClrLst>
    <dgm:effectClrLst/>
    <dgm:txLinClrLst/>
    <dgm:txFillClrLst meth="repeat">
      <a:schemeClr val="tx1"/>
    </dgm:txFillClrLst>
    <dgm:txEffectClrLst/>
  </dgm:styleLbl>
  <dgm:styleLbl name="fgAcc1">
    <dgm:fillClrLst meth="repeat">
      <a:schemeClr val="lt1">
        <a:alpha val="90000"/>
      </a:schemeClr>
    </dgm:fillClrLst>
    <dgm:linClrLst>
      <a:schemeClr val="accent2"/>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a:schemeClr val="accent2"/>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a:schemeClr val="accent2"/>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2"/>
    </dgm:linClrLst>
    <dgm:effectClrLst/>
    <dgm:txLinClrLst/>
    <dgm:txFillClrLst meth="repeat">
      <a:schemeClr val="dk1"/>
    </dgm:txFillClrLst>
    <dgm:txEffectClrLst/>
  </dgm:styleLbl>
  <dgm:styleLbl name="bgAcc1">
    <dgm:fillClrLst meth="repeat">
      <a:schemeClr val="lt1">
        <a:alpha val="90000"/>
      </a:schemeClr>
    </dgm:fillClrLst>
    <dgm:linClrLst>
      <a:schemeClr val="accent2"/>
      <a:schemeClr val="accent3"/>
    </dgm:linClrLst>
    <dgm:effectClrLst/>
    <dgm:txLinClrLst/>
    <dgm:txFillClrLst meth="repeat">
      <a:schemeClr val="dk1"/>
    </dgm:txFillClrLst>
    <dgm:txEffectClrLst/>
  </dgm:styleLbl>
  <dgm:styleLbl name="solidFgAcc1">
    <dgm:fillClrLst meth="repeat">
      <a:schemeClr val="lt1"/>
    </dgm:fillClrLst>
    <dgm:linClrLst>
      <a:schemeClr val="accent2"/>
      <a:schemeClr val="accent3"/>
    </dgm:linClrLst>
    <dgm:effectClrLst/>
    <dgm:txLinClrLst/>
    <dgm:txFillClrLst meth="repeat">
      <a:schemeClr val="dk1"/>
    </dgm:txFillClrLst>
    <dgm:txEffectClrLst/>
  </dgm:styleLbl>
  <dgm:styleLbl name="solidAlignAcc1">
    <dgm:fillClrLst meth="repeat">
      <a:schemeClr val="lt1"/>
    </dgm:fillClrLst>
    <dgm:linClrLst>
      <a:schemeClr val="accent2"/>
      <a:schemeClr val="accent3"/>
    </dgm:linClrLst>
    <dgm:effectClrLst/>
    <dgm:txLinClrLst/>
    <dgm:txFillClrLst meth="repeat">
      <a:schemeClr val="dk1"/>
    </dgm:txFillClrLst>
    <dgm:txEffectClrLst/>
  </dgm:styleLbl>
  <dgm:styleLbl name="solidBgAcc1">
    <dgm:fillClrLst meth="repeat">
      <a:schemeClr val="lt1"/>
    </dgm:fillClrLst>
    <dgm:linClrLst>
      <a:schemeClr val="accent2"/>
      <a:schemeClr val="accent3"/>
    </dgm:linClrLst>
    <dgm:effectClrLst/>
    <dgm:txLinClrLst/>
    <dgm:txFillClrLst meth="repeat">
      <a:schemeClr val="dk1"/>
    </dgm:txFillClrLst>
    <dgm:txEffectClrLst/>
  </dgm:styleLbl>
  <dgm:styleLbl name="fgAccFollowNode1">
    <dgm:fillClrLst>
      <a:schemeClr val="accent2">
        <a:tint val="40000"/>
        <a:alpha val="90000"/>
      </a:schemeClr>
      <a:schemeClr val="accent3">
        <a:tint val="40000"/>
        <a:alpha val="90000"/>
      </a:schemeClr>
    </dgm:fillClrLst>
    <dgm:linClrLst>
      <a:schemeClr val="accent2">
        <a:tint val="40000"/>
        <a:alpha val="90000"/>
      </a:schemeClr>
      <a:schemeClr val="accent3">
        <a:tint val="40000"/>
        <a:alpha val="90000"/>
      </a:schemeClr>
    </dgm:linClrLst>
    <dgm:effectClrLst/>
    <dgm:txLinClrLst/>
    <dgm:txFillClrLst meth="repeat">
      <a:schemeClr val="dk1"/>
    </dgm:txFillClrLst>
    <dgm:txEffectClrLst/>
  </dgm:styleLbl>
  <dgm:styleLbl name="alignAccFollowNode1">
    <dgm:fillClrLst>
      <a:schemeClr val="accent2">
        <a:tint val="40000"/>
        <a:alpha val="90000"/>
      </a:schemeClr>
      <a:schemeClr val="accent3">
        <a:tint val="40000"/>
        <a:alpha val="90000"/>
      </a:schemeClr>
    </dgm:fillClrLst>
    <dgm:linClrLst>
      <a:schemeClr val="accent2">
        <a:tint val="40000"/>
        <a:alpha val="90000"/>
      </a:schemeClr>
      <a:schemeClr val="accent3">
        <a:tint val="40000"/>
        <a:alpha val="90000"/>
      </a:schemeClr>
    </dgm:linClrLst>
    <dgm:effectClrLst/>
    <dgm:txLinClrLst/>
    <dgm:txFillClrLst meth="repeat">
      <a:schemeClr val="dk1"/>
    </dgm:txFillClrLst>
    <dgm:txEffectClrLst/>
  </dgm:styleLbl>
  <dgm:styleLbl name="bgAccFollowNode1">
    <dgm:fillClrLst>
      <a:schemeClr val="accent2">
        <a:tint val="40000"/>
        <a:alpha val="90000"/>
      </a:schemeClr>
      <a:schemeClr val="accent3">
        <a:tint val="40000"/>
        <a:alpha val="90000"/>
      </a:schemeClr>
    </dgm:fillClrLst>
    <dgm:linClrLst>
      <a:schemeClr val="accent2">
        <a:tint val="40000"/>
        <a:alpha val="90000"/>
      </a:schemeClr>
      <a:schemeClr val="accent3">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1"/>
    </dgm:linClrLst>
    <dgm:effectClrLst/>
    <dgm:txLinClrLst/>
    <dgm:txFillClrLst meth="repeat">
      <a:schemeClr val="dk1"/>
    </dgm:txFillClrLst>
    <dgm:txEffectClrLst/>
  </dgm:styleLbl>
  <dgm:styleLbl name="fgAcc2">
    <dgm:fillClrLst meth="repeat">
      <a:schemeClr val="lt1">
        <a:alpha val="90000"/>
      </a:schemeClr>
    </dgm:fillClrLst>
    <dgm:linClrLst>
      <a:schemeClr val="accent3"/>
    </dgm:linClrLst>
    <dgm:effectClrLst/>
    <dgm:txLinClrLst/>
    <dgm:txFillClrLst meth="repeat">
      <a:schemeClr val="dk1"/>
    </dgm:txFillClrLst>
    <dgm:txEffectClrLst/>
  </dgm:styleLbl>
  <dgm:styleLbl name="fgAcc3">
    <dgm:fillClrLst meth="repeat">
      <a:schemeClr val="lt1">
        <a:alpha val="90000"/>
      </a:schemeClr>
    </dgm:fillClrLst>
    <dgm:linClrLst>
      <a:schemeClr val="accent4"/>
    </dgm:linClrLst>
    <dgm:effectClrLst/>
    <dgm:txLinClrLst/>
    <dgm:txFillClrLst meth="repeat">
      <a:schemeClr val="dk1"/>
    </dgm:txFillClrLst>
    <dgm:txEffectClrLst/>
  </dgm:styleLbl>
  <dgm:styleLbl name="fgAcc4">
    <dgm:fillClrLst meth="repeat">
      <a:schemeClr val="lt1">
        <a:alpha val="90000"/>
      </a:schemeClr>
    </dgm:fillClrLst>
    <dgm:linClrLst>
      <a:schemeClr val="accent5"/>
    </dgm:linClrLst>
    <dgm:effectClrLst/>
    <dgm:txLinClrLst/>
    <dgm:txFillClrLst meth="repeat">
      <a:schemeClr val="dk1"/>
    </dgm:txFillClrLst>
    <dgm:txEffectClrLst/>
  </dgm:styleLbl>
  <dgm:styleLbl name="bgShp">
    <dgm:fillClrLst meth="repeat">
      <a:schemeClr val="accent2">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2">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2">
        <a:tint val="50000"/>
        <a:alpha val="40000"/>
      </a:schemeClr>
    </dgm:fillClrLst>
    <dgm:linClrLst meth="repeat">
      <a:schemeClr val="accent2"/>
    </dgm:linClrLst>
    <dgm:effectClrLst/>
    <dgm:txLinClrLst/>
    <dgm:txFillClrLst meth="repeat">
      <a:schemeClr val="lt1"/>
    </dgm:txFillClrLst>
    <dgm:txEffectClrLst/>
  </dgm:styleLbl>
  <dgm:styleLbl name="fgShp">
    <dgm:fillClrLst meth="repeat">
      <a:schemeClr val="accent2">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AA4F0990-A051-45E7-AD04-7BD5ECCF86CC}" type="doc">
      <dgm:prSet loTypeId="urn:microsoft.com/office/officeart/2008/layout/NameandTitleOrganizationalChart" loCatId="hierarchy" qsTypeId="urn:microsoft.com/office/officeart/2005/8/quickstyle/simple3" qsCatId="simple" csTypeId="urn:microsoft.com/office/officeart/2005/8/colors/colorful2" csCatId="colorful" phldr="1"/>
      <dgm:spPr/>
      <dgm:t>
        <a:bodyPr/>
        <a:lstStyle/>
        <a:p>
          <a:endParaRPr lang="en-US"/>
        </a:p>
      </dgm:t>
    </dgm:pt>
    <dgm:pt modelId="{656B1062-4D53-4EBE-90D3-D9DF78B25AA3}">
      <dgm:prSet phldrT="[Text]"/>
      <dgm:spPr/>
      <dgm:t>
        <a:bodyPr/>
        <a:lstStyle/>
        <a:p>
          <a:r>
            <a:rPr lang="en-US"/>
            <a:t>Bokitta Board</a:t>
          </a:r>
        </a:p>
      </dgm:t>
    </dgm:pt>
    <dgm:pt modelId="{EFCEA868-2666-4F39-B5C1-8673205328DE}" type="parTrans" cxnId="{52055B41-3B59-4590-B0E6-36316FA1E45F}">
      <dgm:prSet/>
      <dgm:spPr/>
      <dgm:t>
        <a:bodyPr/>
        <a:lstStyle/>
        <a:p>
          <a:endParaRPr lang="en-US"/>
        </a:p>
      </dgm:t>
    </dgm:pt>
    <dgm:pt modelId="{F57E68BF-1AB5-4417-8B32-FDB4193FE009}" type="sibTrans" cxnId="{52055B41-3B59-4590-B0E6-36316FA1E45F}">
      <dgm:prSet/>
      <dgm:spPr/>
      <dgm:t>
        <a:bodyPr/>
        <a:lstStyle/>
        <a:p>
          <a:endParaRPr lang="en-US"/>
        </a:p>
      </dgm:t>
    </dgm:pt>
    <dgm:pt modelId="{70BB2AAF-2A61-4F54-B8BB-F48CD71F86EB}" type="asst">
      <dgm:prSet phldrT="[Text]"/>
      <dgm:spPr/>
      <dgm:t>
        <a:bodyPr/>
        <a:lstStyle/>
        <a:p>
          <a:r>
            <a:rPr lang="en-US"/>
            <a:t>Chairman</a:t>
          </a:r>
        </a:p>
      </dgm:t>
    </dgm:pt>
    <dgm:pt modelId="{63360B81-B9E6-4552-8F31-A15C9970A733}" type="parTrans" cxnId="{6934F105-C950-4CD9-A98B-9E8AE487DBAB}">
      <dgm:prSet/>
      <dgm:spPr/>
      <dgm:t>
        <a:bodyPr/>
        <a:lstStyle/>
        <a:p>
          <a:endParaRPr lang="en-US"/>
        </a:p>
      </dgm:t>
    </dgm:pt>
    <dgm:pt modelId="{766644D6-BCDC-4E42-BB31-447B43340ACA}" type="sibTrans" cxnId="{6934F105-C950-4CD9-A98B-9E8AE487DBAB}">
      <dgm:prSet/>
      <dgm:spPr/>
      <dgm:t>
        <a:bodyPr/>
        <a:lstStyle/>
        <a:p>
          <a:r>
            <a:rPr lang="en-US"/>
            <a:t>Mubde</a:t>
          </a:r>
        </a:p>
      </dgm:t>
    </dgm:pt>
    <dgm:pt modelId="{6BEF5B51-869E-4B7C-AFC1-78C68800CDBB}">
      <dgm:prSet phldrT="[Text]"/>
      <dgm:spPr/>
      <dgm:t>
        <a:bodyPr/>
        <a:lstStyle/>
        <a:p>
          <a:r>
            <a:rPr lang="en-US"/>
            <a:t>Marketing Director</a:t>
          </a:r>
        </a:p>
      </dgm:t>
    </dgm:pt>
    <dgm:pt modelId="{879F51C5-4C98-43F6-81BE-AFA54EADC17C}" type="parTrans" cxnId="{199B0777-6FBE-473C-AD13-2A03A5FE019E}">
      <dgm:prSet/>
      <dgm:spPr/>
      <dgm:t>
        <a:bodyPr/>
        <a:lstStyle/>
        <a:p>
          <a:endParaRPr lang="en-US"/>
        </a:p>
      </dgm:t>
    </dgm:pt>
    <dgm:pt modelId="{2FE8DD4D-151C-4C8F-9123-EDB4DB8140B3}" type="sibTrans" cxnId="{199B0777-6FBE-473C-AD13-2A03A5FE019E}">
      <dgm:prSet/>
      <dgm:spPr/>
      <dgm:t>
        <a:bodyPr/>
        <a:lstStyle/>
        <a:p>
          <a:r>
            <a:rPr lang="en-US"/>
            <a:t>Nadra</a:t>
          </a:r>
        </a:p>
      </dgm:t>
    </dgm:pt>
    <dgm:pt modelId="{AEFDF91D-AEC8-42C4-BADA-1527583801DA}">
      <dgm:prSet phldrT="[Text]"/>
      <dgm:spPr/>
      <dgm:t>
        <a:bodyPr/>
        <a:lstStyle/>
        <a:p>
          <a:r>
            <a:rPr lang="en-US"/>
            <a:t>R&amp;D Director</a:t>
          </a:r>
        </a:p>
      </dgm:t>
    </dgm:pt>
    <dgm:pt modelId="{6C3C3784-5CA9-46A9-9445-34A1334A9174}" type="parTrans" cxnId="{4A07D302-0064-4844-ADBB-B10E14B479B2}">
      <dgm:prSet/>
      <dgm:spPr/>
      <dgm:t>
        <a:bodyPr/>
        <a:lstStyle/>
        <a:p>
          <a:endParaRPr lang="en-US"/>
        </a:p>
      </dgm:t>
    </dgm:pt>
    <dgm:pt modelId="{ABC84364-3E6F-4B1E-9D1D-69F03702BBCD}" type="sibTrans" cxnId="{4A07D302-0064-4844-ADBB-B10E14B479B2}">
      <dgm:prSet/>
      <dgm:spPr/>
      <dgm:t>
        <a:bodyPr/>
        <a:lstStyle/>
        <a:p>
          <a:r>
            <a:rPr lang="en-US"/>
            <a:t>Hala</a:t>
          </a:r>
        </a:p>
      </dgm:t>
    </dgm:pt>
    <dgm:pt modelId="{47CAD87B-7772-4AA4-948C-E11270CD141E}">
      <dgm:prSet phldrT="[Text]"/>
      <dgm:spPr/>
      <dgm:t>
        <a:bodyPr/>
        <a:lstStyle/>
        <a:p>
          <a:r>
            <a:rPr lang="en-US"/>
            <a:t>Production Director</a:t>
          </a:r>
        </a:p>
      </dgm:t>
    </dgm:pt>
    <dgm:pt modelId="{AD79E6C3-E4A3-422E-AC1E-26B8C7B07259}" type="parTrans" cxnId="{8F9BE28B-0705-4EB3-B0F4-3B6A84E52EFE}">
      <dgm:prSet/>
      <dgm:spPr/>
      <dgm:t>
        <a:bodyPr/>
        <a:lstStyle/>
        <a:p>
          <a:endParaRPr lang="en-US"/>
        </a:p>
      </dgm:t>
    </dgm:pt>
    <dgm:pt modelId="{932C94AD-6E24-4E0D-8551-F1CC43D613FB}" type="sibTrans" cxnId="{8F9BE28B-0705-4EB3-B0F4-3B6A84E52EFE}">
      <dgm:prSet/>
      <dgm:spPr/>
      <dgm:t>
        <a:bodyPr/>
        <a:lstStyle/>
        <a:p>
          <a:r>
            <a:rPr lang="en-US"/>
            <a:t>Mohammad</a:t>
          </a:r>
        </a:p>
      </dgm:t>
    </dgm:pt>
    <dgm:pt modelId="{BF3DABDF-F40B-4309-BE17-4AE75EDB69A0}">
      <dgm:prSet phldrT="[Text]"/>
      <dgm:spPr/>
      <dgm:t>
        <a:bodyPr/>
        <a:lstStyle/>
        <a:p>
          <a:r>
            <a:rPr lang="en-US"/>
            <a:t>Business Dev. Director</a:t>
          </a:r>
        </a:p>
      </dgm:t>
    </dgm:pt>
    <dgm:pt modelId="{08AEB555-8C5F-4491-9746-C4133CAA85FA}" type="parTrans" cxnId="{8A3F0092-1395-4F4C-B3DD-2AEAC31E1DCE}">
      <dgm:prSet/>
      <dgm:spPr/>
      <dgm:t>
        <a:bodyPr/>
        <a:lstStyle/>
        <a:p>
          <a:endParaRPr lang="en-US"/>
        </a:p>
      </dgm:t>
    </dgm:pt>
    <dgm:pt modelId="{8ACF7B41-E9B0-4BDC-87F8-D5EA25BC8640}" type="sibTrans" cxnId="{8A3F0092-1395-4F4C-B3DD-2AEAC31E1DCE}">
      <dgm:prSet/>
      <dgm:spPr/>
      <dgm:t>
        <a:bodyPr/>
        <a:lstStyle/>
        <a:p>
          <a:r>
            <a:rPr lang="en-US"/>
            <a:t>Nader</a:t>
          </a:r>
        </a:p>
      </dgm:t>
    </dgm:pt>
    <dgm:pt modelId="{B7833C2A-072A-4D29-8D28-C2DB0C3FDBEE}">
      <dgm:prSet phldrT="[Text]"/>
      <dgm:spPr/>
      <dgm:t>
        <a:bodyPr/>
        <a:lstStyle/>
        <a:p>
          <a:r>
            <a:rPr lang="en-US"/>
            <a:t>Financial Director</a:t>
          </a:r>
        </a:p>
      </dgm:t>
    </dgm:pt>
    <dgm:pt modelId="{4370CA61-5DC8-4F6D-A316-58E5645F5A42}" type="parTrans" cxnId="{0AEAA332-A50C-4FE5-BE0D-65DC83F4196B}">
      <dgm:prSet/>
      <dgm:spPr/>
      <dgm:t>
        <a:bodyPr/>
        <a:lstStyle/>
        <a:p>
          <a:endParaRPr lang="en-US"/>
        </a:p>
      </dgm:t>
    </dgm:pt>
    <dgm:pt modelId="{913686EB-6259-43E1-9296-5A106FE3872B}" type="sibTrans" cxnId="{0AEAA332-A50C-4FE5-BE0D-65DC83F4196B}">
      <dgm:prSet/>
      <dgm:spPr/>
      <dgm:t>
        <a:bodyPr/>
        <a:lstStyle/>
        <a:p>
          <a:endParaRPr lang="en-US"/>
        </a:p>
      </dgm:t>
    </dgm:pt>
    <dgm:pt modelId="{3B903618-D79B-40C8-8DE6-F231ACEF46E7}">
      <dgm:prSet phldrT="[Text]"/>
      <dgm:spPr/>
      <dgm:t>
        <a:bodyPr/>
        <a:lstStyle/>
        <a:p>
          <a:r>
            <a:rPr lang="en-US"/>
            <a:t>IT Director</a:t>
          </a:r>
        </a:p>
      </dgm:t>
    </dgm:pt>
    <dgm:pt modelId="{E0BC18F8-560F-4A1D-B1FC-36EF48868FCF}" type="parTrans" cxnId="{05214702-8619-4B84-9D28-A44BA2E044A6}">
      <dgm:prSet/>
      <dgm:spPr/>
      <dgm:t>
        <a:bodyPr/>
        <a:lstStyle/>
        <a:p>
          <a:endParaRPr lang="en-US"/>
        </a:p>
      </dgm:t>
    </dgm:pt>
    <dgm:pt modelId="{B76FEA8C-040B-486A-8B8B-86704D2BC2BF}" type="sibTrans" cxnId="{05214702-8619-4B84-9D28-A44BA2E044A6}">
      <dgm:prSet/>
      <dgm:spPr/>
      <dgm:t>
        <a:bodyPr/>
        <a:lstStyle/>
        <a:p>
          <a:r>
            <a:rPr lang="en-US"/>
            <a:t>Nadra</a:t>
          </a:r>
        </a:p>
      </dgm:t>
    </dgm:pt>
    <dgm:pt modelId="{20E8AD64-5365-4D0C-9E61-08C0E3DFAC44}">
      <dgm:prSet/>
      <dgm:spPr/>
      <dgm:t>
        <a:bodyPr/>
        <a:lstStyle/>
        <a:p>
          <a:r>
            <a:rPr lang="en-US"/>
            <a:t>Photoshoot Team</a:t>
          </a:r>
        </a:p>
      </dgm:t>
    </dgm:pt>
    <dgm:pt modelId="{7350B2EF-E6BD-417B-9EDC-961EA1C063B6}" type="parTrans" cxnId="{FE2DCF8F-92B5-4276-BF7C-0C1397B68D74}">
      <dgm:prSet/>
      <dgm:spPr/>
      <dgm:t>
        <a:bodyPr/>
        <a:lstStyle/>
        <a:p>
          <a:endParaRPr lang="en-US"/>
        </a:p>
      </dgm:t>
    </dgm:pt>
    <dgm:pt modelId="{38E7BF03-C9AB-42B3-99F0-4D936F2E3920}" type="sibTrans" cxnId="{FE2DCF8F-92B5-4276-BF7C-0C1397B68D74}">
      <dgm:prSet/>
      <dgm:spPr/>
      <dgm:t>
        <a:bodyPr/>
        <a:lstStyle/>
        <a:p>
          <a:endParaRPr lang="en-US"/>
        </a:p>
      </dgm:t>
    </dgm:pt>
    <dgm:pt modelId="{878FA767-937E-4159-ADA7-4102287BB978}">
      <dgm:prSet/>
      <dgm:spPr/>
      <dgm:t>
        <a:bodyPr/>
        <a:lstStyle/>
        <a:p>
          <a:r>
            <a:rPr lang="en-US"/>
            <a:t>PR Co</a:t>
          </a:r>
        </a:p>
      </dgm:t>
    </dgm:pt>
    <dgm:pt modelId="{532F77B2-E58A-488C-B4D1-4C762CB54DAD}" type="parTrans" cxnId="{7BB814A6-44AB-4214-918D-890D8432A03D}">
      <dgm:prSet/>
      <dgm:spPr/>
      <dgm:t>
        <a:bodyPr/>
        <a:lstStyle/>
        <a:p>
          <a:endParaRPr lang="en-US"/>
        </a:p>
      </dgm:t>
    </dgm:pt>
    <dgm:pt modelId="{AC6EE649-2473-4882-BA39-A1D985D00929}" type="sibTrans" cxnId="{7BB814A6-44AB-4214-918D-890D8432A03D}">
      <dgm:prSet/>
      <dgm:spPr/>
      <dgm:t>
        <a:bodyPr/>
        <a:lstStyle/>
        <a:p>
          <a:endParaRPr lang="en-US"/>
        </a:p>
      </dgm:t>
    </dgm:pt>
    <dgm:pt modelId="{3F0E4F33-6643-4865-BD9C-52706DDC39AE}">
      <dgm:prSet/>
      <dgm:spPr/>
      <dgm:t>
        <a:bodyPr/>
        <a:lstStyle/>
        <a:p>
          <a:r>
            <a:rPr lang="en-US"/>
            <a:t>SocialMedia Co</a:t>
          </a:r>
        </a:p>
      </dgm:t>
    </dgm:pt>
    <dgm:pt modelId="{2DF30304-01F3-4E28-A884-703A04FADEBA}" type="parTrans" cxnId="{532EFEF8-8D54-483E-BD69-E4AB1D69946F}">
      <dgm:prSet/>
      <dgm:spPr/>
      <dgm:t>
        <a:bodyPr/>
        <a:lstStyle/>
        <a:p>
          <a:endParaRPr lang="en-US"/>
        </a:p>
      </dgm:t>
    </dgm:pt>
    <dgm:pt modelId="{E80887DB-2DDE-41B4-B409-0ADC386904EC}" type="sibTrans" cxnId="{532EFEF8-8D54-483E-BD69-E4AB1D69946F}">
      <dgm:prSet/>
      <dgm:spPr/>
      <dgm:t>
        <a:bodyPr/>
        <a:lstStyle/>
        <a:p>
          <a:endParaRPr lang="en-US"/>
        </a:p>
      </dgm:t>
    </dgm:pt>
    <dgm:pt modelId="{0EC27029-A39F-401A-9A2D-85546E5F18EE}">
      <dgm:prSet/>
      <dgm:spPr/>
      <dgm:t>
        <a:bodyPr/>
        <a:lstStyle/>
        <a:p>
          <a:r>
            <a:rPr lang="en-US"/>
            <a:t>PR Malaysia</a:t>
          </a:r>
        </a:p>
      </dgm:t>
    </dgm:pt>
    <dgm:pt modelId="{D9C9A536-4F7E-4D33-BB1D-EB8971C4D460}" type="parTrans" cxnId="{60FD5F2D-5916-4B6E-ABB2-304DB04FC6DD}">
      <dgm:prSet/>
      <dgm:spPr/>
      <dgm:t>
        <a:bodyPr/>
        <a:lstStyle/>
        <a:p>
          <a:endParaRPr lang="en-US"/>
        </a:p>
      </dgm:t>
    </dgm:pt>
    <dgm:pt modelId="{E873A2B5-D929-4298-9324-D49E63C4A29F}" type="sibTrans" cxnId="{60FD5F2D-5916-4B6E-ABB2-304DB04FC6DD}">
      <dgm:prSet/>
      <dgm:spPr/>
      <dgm:t>
        <a:bodyPr/>
        <a:lstStyle/>
        <a:p>
          <a:endParaRPr lang="en-US"/>
        </a:p>
      </dgm:t>
    </dgm:pt>
    <dgm:pt modelId="{116C6338-C28F-4FC8-9B0C-32EC52CF178B}">
      <dgm:prSet/>
      <dgm:spPr/>
      <dgm:t>
        <a:bodyPr/>
        <a:lstStyle/>
        <a:p>
          <a:r>
            <a:rPr lang="en-US"/>
            <a:t>PR Indonesia</a:t>
          </a:r>
        </a:p>
      </dgm:t>
    </dgm:pt>
    <dgm:pt modelId="{FB7F7D3C-8498-4B85-A945-168620AD4994}" type="parTrans" cxnId="{F880F6FE-C034-4B18-B694-7BEE53E542ED}">
      <dgm:prSet/>
      <dgm:spPr/>
      <dgm:t>
        <a:bodyPr/>
        <a:lstStyle/>
        <a:p>
          <a:endParaRPr lang="en-US"/>
        </a:p>
      </dgm:t>
    </dgm:pt>
    <dgm:pt modelId="{7762F3EF-CA2B-4DCD-9492-CF1AEE54DF30}" type="sibTrans" cxnId="{F880F6FE-C034-4B18-B694-7BEE53E542ED}">
      <dgm:prSet/>
      <dgm:spPr/>
      <dgm:t>
        <a:bodyPr/>
        <a:lstStyle/>
        <a:p>
          <a:endParaRPr lang="en-US"/>
        </a:p>
      </dgm:t>
    </dgm:pt>
    <dgm:pt modelId="{60D030E3-470B-435C-B32E-5C25FFAC21EF}">
      <dgm:prSet/>
      <dgm:spPr/>
      <dgm:t>
        <a:bodyPr/>
        <a:lstStyle/>
        <a:p>
          <a:r>
            <a:rPr lang="en-US"/>
            <a:t>PR Online</a:t>
          </a:r>
        </a:p>
      </dgm:t>
    </dgm:pt>
    <dgm:pt modelId="{6B486AF8-8394-4A3A-8E8B-9E11BF811FC2}" type="parTrans" cxnId="{A36A1F2C-A5E7-4337-B58E-D24CA217B495}">
      <dgm:prSet/>
      <dgm:spPr/>
      <dgm:t>
        <a:bodyPr/>
        <a:lstStyle/>
        <a:p>
          <a:endParaRPr lang="en-US"/>
        </a:p>
      </dgm:t>
    </dgm:pt>
    <dgm:pt modelId="{EFA45BDF-B53E-4EAD-906D-72B5B6703DAA}" type="sibTrans" cxnId="{A36A1F2C-A5E7-4337-B58E-D24CA217B495}">
      <dgm:prSet/>
      <dgm:spPr/>
      <dgm:t>
        <a:bodyPr/>
        <a:lstStyle/>
        <a:p>
          <a:endParaRPr lang="en-US"/>
        </a:p>
      </dgm:t>
    </dgm:pt>
    <dgm:pt modelId="{A54B7E14-A085-4AF9-8186-610AE366967E}">
      <dgm:prSet/>
      <dgm:spPr/>
      <dgm:t>
        <a:bodyPr/>
        <a:lstStyle/>
        <a:p>
          <a:r>
            <a:rPr lang="en-US"/>
            <a:t>Styling Team</a:t>
          </a:r>
        </a:p>
      </dgm:t>
    </dgm:pt>
    <dgm:pt modelId="{FCDC7B1E-8E3C-4663-ADAE-1F4340455815}" type="parTrans" cxnId="{863122CF-F2A0-4B4F-BDC0-B4F570EFC2C1}">
      <dgm:prSet/>
      <dgm:spPr/>
      <dgm:t>
        <a:bodyPr/>
        <a:lstStyle/>
        <a:p>
          <a:endParaRPr lang="en-US"/>
        </a:p>
      </dgm:t>
    </dgm:pt>
    <dgm:pt modelId="{AD3700DA-AAEE-410D-A5F6-5EE92099D3FF}" type="sibTrans" cxnId="{863122CF-F2A0-4B4F-BDC0-B4F570EFC2C1}">
      <dgm:prSet/>
      <dgm:spPr/>
      <dgm:t>
        <a:bodyPr/>
        <a:lstStyle/>
        <a:p>
          <a:endParaRPr lang="en-US"/>
        </a:p>
      </dgm:t>
    </dgm:pt>
    <dgm:pt modelId="{C8A934ED-FB10-4C7C-837E-E0F193CD19AA}">
      <dgm:prSet/>
      <dgm:spPr/>
      <dgm:t>
        <a:bodyPr/>
        <a:lstStyle/>
        <a:p>
          <a:r>
            <a:rPr lang="en-US"/>
            <a:t>Prints Team</a:t>
          </a:r>
        </a:p>
      </dgm:t>
    </dgm:pt>
    <dgm:pt modelId="{032091D4-EEE5-4BC5-9A8F-80BDDF446AE5}" type="parTrans" cxnId="{9307C0A3-4332-44B1-BB8D-928F7C0067E4}">
      <dgm:prSet/>
      <dgm:spPr/>
      <dgm:t>
        <a:bodyPr/>
        <a:lstStyle/>
        <a:p>
          <a:endParaRPr lang="en-US"/>
        </a:p>
      </dgm:t>
    </dgm:pt>
    <dgm:pt modelId="{21AD9057-0DF2-4250-919B-B4F59D8DDD42}" type="sibTrans" cxnId="{9307C0A3-4332-44B1-BB8D-928F7C0067E4}">
      <dgm:prSet/>
      <dgm:spPr/>
      <dgm:t>
        <a:bodyPr/>
        <a:lstStyle/>
        <a:p>
          <a:endParaRPr lang="en-US"/>
        </a:p>
      </dgm:t>
    </dgm:pt>
    <dgm:pt modelId="{59249B06-B683-46AD-AA22-0340CE9C7D9B}">
      <dgm:prSet/>
      <dgm:spPr/>
      <dgm:t>
        <a:bodyPr/>
        <a:lstStyle/>
        <a:p>
          <a:r>
            <a:rPr lang="en-US"/>
            <a:t>New Product</a:t>
          </a:r>
        </a:p>
      </dgm:t>
    </dgm:pt>
    <dgm:pt modelId="{B8F590F7-0884-4D92-8A65-DBCA3FEBD5A4}" type="parTrans" cxnId="{CE191BAA-5C53-4E41-9E60-7517314EB879}">
      <dgm:prSet/>
      <dgm:spPr/>
      <dgm:t>
        <a:bodyPr/>
        <a:lstStyle/>
        <a:p>
          <a:endParaRPr lang="en-US"/>
        </a:p>
      </dgm:t>
    </dgm:pt>
    <dgm:pt modelId="{C2417C5C-CD6F-4E4F-AFCB-1DA06C049AF8}" type="sibTrans" cxnId="{CE191BAA-5C53-4E41-9E60-7517314EB879}">
      <dgm:prSet/>
      <dgm:spPr/>
      <dgm:t>
        <a:bodyPr/>
        <a:lstStyle/>
        <a:p>
          <a:endParaRPr lang="en-US"/>
        </a:p>
      </dgm:t>
    </dgm:pt>
    <dgm:pt modelId="{79C8A494-8667-4B77-8DA0-4DA7D536C2AE}">
      <dgm:prSet/>
      <dgm:spPr/>
      <dgm:t>
        <a:bodyPr/>
        <a:lstStyle/>
        <a:p>
          <a:r>
            <a:rPr lang="en-US"/>
            <a:t>Story Design Team</a:t>
          </a:r>
        </a:p>
      </dgm:t>
    </dgm:pt>
    <dgm:pt modelId="{6EF71B4E-1CC4-4BA7-838D-FDEEB552868C}" type="parTrans" cxnId="{64820A24-180E-4BC4-BEF9-C611498C3B47}">
      <dgm:prSet/>
      <dgm:spPr/>
      <dgm:t>
        <a:bodyPr/>
        <a:lstStyle/>
        <a:p>
          <a:endParaRPr lang="en-US"/>
        </a:p>
      </dgm:t>
    </dgm:pt>
    <dgm:pt modelId="{AAB0B792-AA21-414D-9927-E32F370AB073}" type="sibTrans" cxnId="{64820A24-180E-4BC4-BEF9-C611498C3B47}">
      <dgm:prSet/>
      <dgm:spPr/>
      <dgm:t>
        <a:bodyPr/>
        <a:lstStyle/>
        <a:p>
          <a:endParaRPr lang="en-US"/>
        </a:p>
      </dgm:t>
    </dgm:pt>
    <dgm:pt modelId="{C526AB4D-DE1B-4904-B52E-D5027E9D2AD5}">
      <dgm:prSet/>
      <dgm:spPr/>
      <dgm:t>
        <a:bodyPr/>
        <a:lstStyle/>
        <a:p>
          <a:r>
            <a:rPr lang="en-US"/>
            <a:t>Events Plan</a:t>
          </a:r>
        </a:p>
      </dgm:t>
    </dgm:pt>
    <dgm:pt modelId="{45D77AAD-6FEB-4D59-8972-51F5B7E8952B}" type="parTrans" cxnId="{C0F064D9-D5D9-4ABF-B429-6BF25C61DAFB}">
      <dgm:prSet/>
      <dgm:spPr/>
      <dgm:t>
        <a:bodyPr/>
        <a:lstStyle/>
        <a:p>
          <a:endParaRPr lang="en-US"/>
        </a:p>
      </dgm:t>
    </dgm:pt>
    <dgm:pt modelId="{97F47CAA-9829-4192-9427-2379ED90AE37}" type="sibTrans" cxnId="{C0F064D9-D5D9-4ABF-B429-6BF25C61DAFB}">
      <dgm:prSet/>
      <dgm:spPr/>
      <dgm:t>
        <a:bodyPr/>
        <a:lstStyle/>
        <a:p>
          <a:endParaRPr lang="en-US"/>
        </a:p>
      </dgm:t>
    </dgm:pt>
    <dgm:pt modelId="{46257B08-A5FE-4AA2-A16E-917E530F9253}">
      <dgm:prSet/>
      <dgm:spPr/>
      <dgm:t>
        <a:bodyPr/>
        <a:lstStyle/>
        <a:p>
          <a:r>
            <a:rPr lang="en-US"/>
            <a:t>Distributors</a:t>
          </a:r>
        </a:p>
      </dgm:t>
    </dgm:pt>
    <dgm:pt modelId="{6D5A9234-12A4-40B1-8BCB-1CE31A131A27}" type="parTrans" cxnId="{BE1B1153-3CEB-4E9B-AF9E-DD298E22806F}">
      <dgm:prSet/>
      <dgm:spPr/>
      <dgm:t>
        <a:bodyPr/>
        <a:lstStyle/>
        <a:p>
          <a:endParaRPr lang="en-US"/>
        </a:p>
      </dgm:t>
    </dgm:pt>
    <dgm:pt modelId="{559CA269-5CE6-4844-878E-1BF46D81823C}" type="sibTrans" cxnId="{BE1B1153-3CEB-4E9B-AF9E-DD298E22806F}">
      <dgm:prSet/>
      <dgm:spPr/>
      <dgm:t>
        <a:bodyPr/>
        <a:lstStyle/>
        <a:p>
          <a:endParaRPr lang="en-US"/>
        </a:p>
      </dgm:t>
    </dgm:pt>
    <dgm:pt modelId="{2F225ED4-D37C-495C-817A-C8B744FA6F5B}">
      <dgm:prSet/>
      <dgm:spPr/>
      <dgm:t>
        <a:bodyPr/>
        <a:lstStyle/>
        <a:p>
          <a:r>
            <a:rPr lang="en-US"/>
            <a:t>Franchisee</a:t>
          </a:r>
        </a:p>
      </dgm:t>
    </dgm:pt>
    <dgm:pt modelId="{25E400DE-5A75-4FC8-8D1A-1B09C63AD7AB}" type="parTrans" cxnId="{2F34CE82-BA21-4896-88BB-F073F46B8CD8}">
      <dgm:prSet/>
      <dgm:spPr/>
      <dgm:t>
        <a:bodyPr/>
        <a:lstStyle/>
        <a:p>
          <a:endParaRPr lang="en-US"/>
        </a:p>
      </dgm:t>
    </dgm:pt>
    <dgm:pt modelId="{5C56E908-F2B8-4B09-9106-7AB1D1315B2A}" type="sibTrans" cxnId="{2F34CE82-BA21-4896-88BB-F073F46B8CD8}">
      <dgm:prSet/>
      <dgm:spPr/>
      <dgm:t>
        <a:bodyPr/>
        <a:lstStyle/>
        <a:p>
          <a:endParaRPr lang="en-US"/>
        </a:p>
      </dgm:t>
    </dgm:pt>
    <dgm:pt modelId="{3EDE8187-790C-4EC6-9AE4-927287E18D6D}">
      <dgm:prSet/>
      <dgm:spPr/>
      <dgm:t>
        <a:bodyPr/>
        <a:lstStyle/>
        <a:p>
          <a:r>
            <a:rPr lang="en-US"/>
            <a:t>Legal</a:t>
          </a:r>
        </a:p>
      </dgm:t>
    </dgm:pt>
    <dgm:pt modelId="{1E43983A-F09D-4AC7-9866-918A28709F00}" type="parTrans" cxnId="{0F422234-E5A2-48F4-8523-71B6C9B8FB5F}">
      <dgm:prSet/>
      <dgm:spPr/>
      <dgm:t>
        <a:bodyPr/>
        <a:lstStyle/>
        <a:p>
          <a:endParaRPr lang="en-US"/>
        </a:p>
      </dgm:t>
    </dgm:pt>
    <dgm:pt modelId="{B6E0C0F8-2008-46BB-9EA1-2BE1904B352F}" type="sibTrans" cxnId="{0F422234-E5A2-48F4-8523-71B6C9B8FB5F}">
      <dgm:prSet/>
      <dgm:spPr/>
      <dgm:t>
        <a:bodyPr/>
        <a:lstStyle/>
        <a:p>
          <a:endParaRPr lang="en-US"/>
        </a:p>
      </dgm:t>
    </dgm:pt>
    <dgm:pt modelId="{E31A9FBB-170F-46C1-B2C9-71FD1E6A9DE8}">
      <dgm:prSet/>
      <dgm:spPr/>
      <dgm:t>
        <a:bodyPr/>
        <a:lstStyle/>
        <a:p>
          <a:r>
            <a:rPr lang="en-US"/>
            <a:t>Manufacturers</a:t>
          </a:r>
        </a:p>
      </dgm:t>
    </dgm:pt>
    <dgm:pt modelId="{6E4132A3-FD98-4E8D-8552-E739F9616E1D}" type="parTrans" cxnId="{2AB666F8-A538-4FBD-B6CE-B3A44C44832E}">
      <dgm:prSet/>
      <dgm:spPr/>
      <dgm:t>
        <a:bodyPr/>
        <a:lstStyle/>
        <a:p>
          <a:endParaRPr lang="en-US"/>
        </a:p>
      </dgm:t>
    </dgm:pt>
    <dgm:pt modelId="{D88FB857-5AC0-4E66-A610-62E23B04C848}" type="sibTrans" cxnId="{2AB666F8-A538-4FBD-B6CE-B3A44C44832E}">
      <dgm:prSet/>
      <dgm:spPr/>
      <dgm:t>
        <a:bodyPr/>
        <a:lstStyle/>
        <a:p>
          <a:endParaRPr lang="en-US"/>
        </a:p>
      </dgm:t>
    </dgm:pt>
    <dgm:pt modelId="{DBCC79D1-1FB2-4E58-B228-C91866CBD84C}">
      <dgm:prSet/>
      <dgm:spPr/>
      <dgm:t>
        <a:bodyPr/>
        <a:lstStyle/>
        <a:p>
          <a:r>
            <a:rPr lang="en-US"/>
            <a:t>Accessories</a:t>
          </a:r>
        </a:p>
      </dgm:t>
    </dgm:pt>
    <dgm:pt modelId="{50F790DF-7FA5-45A2-983A-1182BBBC32B1}" type="parTrans" cxnId="{4F2BE9F6-6B0C-4872-A8C7-F8C8F1EC8BDF}">
      <dgm:prSet/>
      <dgm:spPr/>
      <dgm:t>
        <a:bodyPr/>
        <a:lstStyle/>
        <a:p>
          <a:endParaRPr lang="en-US"/>
        </a:p>
      </dgm:t>
    </dgm:pt>
    <dgm:pt modelId="{6AAA8E27-4912-4250-834E-10F5EDCBCE64}" type="sibTrans" cxnId="{4F2BE9F6-6B0C-4872-A8C7-F8C8F1EC8BDF}">
      <dgm:prSet/>
      <dgm:spPr/>
      <dgm:t>
        <a:bodyPr/>
        <a:lstStyle/>
        <a:p>
          <a:endParaRPr lang="en-US"/>
        </a:p>
      </dgm:t>
    </dgm:pt>
    <dgm:pt modelId="{8E8EF43E-A544-4E41-A02F-AEC1474FF607}">
      <dgm:prSet/>
      <dgm:spPr/>
      <dgm:t>
        <a:bodyPr/>
        <a:lstStyle/>
        <a:p>
          <a:r>
            <a:rPr lang="en-US"/>
            <a:t>Logistics</a:t>
          </a:r>
        </a:p>
      </dgm:t>
    </dgm:pt>
    <dgm:pt modelId="{A76945BC-1EE4-4BFC-8E02-68DB63661FF7}" type="parTrans" cxnId="{DE558C68-DA55-4D25-ADF7-0A56C5542D7D}">
      <dgm:prSet/>
      <dgm:spPr/>
      <dgm:t>
        <a:bodyPr/>
        <a:lstStyle/>
        <a:p>
          <a:endParaRPr lang="en-US"/>
        </a:p>
      </dgm:t>
    </dgm:pt>
    <dgm:pt modelId="{34991AC3-C645-415C-8764-13E8B56D31A4}" type="sibTrans" cxnId="{DE558C68-DA55-4D25-ADF7-0A56C5542D7D}">
      <dgm:prSet/>
      <dgm:spPr/>
      <dgm:t>
        <a:bodyPr/>
        <a:lstStyle/>
        <a:p>
          <a:endParaRPr lang="en-US"/>
        </a:p>
      </dgm:t>
    </dgm:pt>
    <dgm:pt modelId="{4E0EB235-A9A1-4999-952B-CB422C6B503E}">
      <dgm:prSet/>
      <dgm:spPr/>
      <dgm:t>
        <a:bodyPr/>
        <a:lstStyle/>
        <a:p>
          <a:r>
            <a:rPr lang="en-US"/>
            <a:t>Branding</a:t>
          </a:r>
        </a:p>
      </dgm:t>
    </dgm:pt>
    <dgm:pt modelId="{8CA625D1-97DE-4C30-A06E-67564436BD03}" type="parTrans" cxnId="{17DAEB46-2CCA-433A-9006-3B4BFD3CCBE5}">
      <dgm:prSet/>
      <dgm:spPr/>
      <dgm:t>
        <a:bodyPr/>
        <a:lstStyle/>
        <a:p>
          <a:endParaRPr lang="en-US"/>
        </a:p>
      </dgm:t>
    </dgm:pt>
    <dgm:pt modelId="{23D7C9B7-A22A-4136-B1DB-CC7280EE54E5}" type="sibTrans" cxnId="{17DAEB46-2CCA-433A-9006-3B4BFD3CCBE5}">
      <dgm:prSet/>
      <dgm:spPr/>
      <dgm:t>
        <a:bodyPr/>
        <a:lstStyle/>
        <a:p>
          <a:endParaRPr lang="en-US"/>
        </a:p>
      </dgm:t>
    </dgm:pt>
    <dgm:pt modelId="{487CB4E2-CF7A-4E51-A961-B86247273638}">
      <dgm:prSet/>
      <dgm:spPr/>
      <dgm:t>
        <a:bodyPr/>
        <a:lstStyle/>
        <a:p>
          <a:r>
            <a:rPr lang="en-US"/>
            <a:t>Prints Library</a:t>
          </a:r>
        </a:p>
      </dgm:t>
    </dgm:pt>
    <dgm:pt modelId="{3445562F-F916-408D-805E-E7F1EB36B095}" type="parTrans" cxnId="{7241C41C-F88D-4719-BC1B-5D7406F43317}">
      <dgm:prSet/>
      <dgm:spPr/>
      <dgm:t>
        <a:bodyPr/>
        <a:lstStyle/>
        <a:p>
          <a:endParaRPr lang="en-US"/>
        </a:p>
      </dgm:t>
    </dgm:pt>
    <dgm:pt modelId="{CD917CDC-84CA-4893-B265-DD68F2DBD66B}" type="sibTrans" cxnId="{7241C41C-F88D-4719-BC1B-5D7406F43317}">
      <dgm:prSet/>
      <dgm:spPr/>
      <dgm:t>
        <a:bodyPr/>
        <a:lstStyle/>
        <a:p>
          <a:endParaRPr lang="en-US"/>
        </a:p>
      </dgm:t>
    </dgm:pt>
    <dgm:pt modelId="{F7F7F0E6-F2A1-4060-BD93-DB7555DE279E}">
      <dgm:prSet/>
      <dgm:spPr/>
      <dgm:t>
        <a:bodyPr/>
        <a:lstStyle/>
        <a:p>
          <a:r>
            <a:rPr lang="en-US"/>
            <a:t>Motifs Library</a:t>
          </a:r>
        </a:p>
      </dgm:t>
    </dgm:pt>
    <dgm:pt modelId="{C5E953C2-2FBB-448E-BF0D-BAD562434F33}" type="parTrans" cxnId="{1ACB064E-399B-448A-A2BD-04709B98597E}">
      <dgm:prSet/>
      <dgm:spPr/>
      <dgm:t>
        <a:bodyPr/>
        <a:lstStyle/>
        <a:p>
          <a:endParaRPr lang="en-US"/>
        </a:p>
      </dgm:t>
    </dgm:pt>
    <dgm:pt modelId="{80C4951A-FD56-45A8-8E2E-2CB9D24BCF40}" type="sibTrans" cxnId="{1ACB064E-399B-448A-A2BD-04709B98597E}">
      <dgm:prSet/>
      <dgm:spPr/>
      <dgm:t>
        <a:bodyPr/>
        <a:lstStyle/>
        <a:p>
          <a:endParaRPr lang="en-US"/>
        </a:p>
      </dgm:t>
    </dgm:pt>
    <dgm:pt modelId="{1E87C17D-A1F0-4DF5-9207-B016F956F53A}" type="asst">
      <dgm:prSet/>
      <dgm:spPr/>
      <dgm:t>
        <a:bodyPr/>
        <a:lstStyle/>
        <a:p>
          <a:r>
            <a:rPr lang="en-US"/>
            <a:t>Strategy</a:t>
          </a:r>
        </a:p>
      </dgm:t>
    </dgm:pt>
    <dgm:pt modelId="{175F2CDB-AD6A-4A06-8030-A0A970950168}" type="parTrans" cxnId="{62D13D73-83A2-4E64-87DE-B876160D1BFE}">
      <dgm:prSet/>
      <dgm:spPr/>
      <dgm:t>
        <a:bodyPr/>
        <a:lstStyle/>
        <a:p>
          <a:endParaRPr lang="en-US"/>
        </a:p>
      </dgm:t>
    </dgm:pt>
    <dgm:pt modelId="{60CF51EB-2844-4544-AB97-48EFD6528DCF}" type="sibTrans" cxnId="{62D13D73-83A2-4E64-87DE-B876160D1BFE}">
      <dgm:prSet/>
      <dgm:spPr/>
      <dgm:t>
        <a:bodyPr/>
        <a:lstStyle/>
        <a:p>
          <a:endParaRPr lang="en-US"/>
        </a:p>
      </dgm:t>
    </dgm:pt>
    <dgm:pt modelId="{D66BE903-CE32-4725-9F2E-34A5F80CDEB5}" type="asst">
      <dgm:prSet/>
      <dgm:spPr/>
      <dgm:t>
        <a:bodyPr/>
        <a:lstStyle/>
        <a:p>
          <a:r>
            <a:rPr lang="en-US"/>
            <a:t>Textile Shows</a:t>
          </a:r>
        </a:p>
      </dgm:t>
    </dgm:pt>
    <dgm:pt modelId="{80B940F8-2E76-4BA0-992C-DB61E8302298}" type="parTrans" cxnId="{9E07FF26-FA7A-4A61-A46E-A90CB5B0921D}">
      <dgm:prSet/>
      <dgm:spPr/>
      <dgm:t>
        <a:bodyPr/>
        <a:lstStyle/>
        <a:p>
          <a:endParaRPr lang="en-US"/>
        </a:p>
      </dgm:t>
    </dgm:pt>
    <dgm:pt modelId="{4DF8669D-088A-449B-971A-7852EECB506E}" type="sibTrans" cxnId="{9E07FF26-FA7A-4A61-A46E-A90CB5B0921D}">
      <dgm:prSet/>
      <dgm:spPr/>
      <dgm:t>
        <a:bodyPr/>
        <a:lstStyle/>
        <a:p>
          <a:endParaRPr lang="en-US"/>
        </a:p>
      </dgm:t>
    </dgm:pt>
    <dgm:pt modelId="{F3E75BAE-7A87-45D8-841B-8B72ADDCC660}" type="asst">
      <dgm:prSet/>
      <dgm:spPr/>
      <dgm:t>
        <a:bodyPr/>
        <a:lstStyle/>
        <a:p>
          <a:r>
            <a:rPr lang="en-US"/>
            <a:t>Accounting</a:t>
          </a:r>
        </a:p>
      </dgm:t>
    </dgm:pt>
    <dgm:pt modelId="{1BF86513-2A04-4DA0-93A5-3A81F5248AEF}" type="parTrans" cxnId="{D2836BA1-A570-4E11-B8DB-F78C3F0D7BC6}">
      <dgm:prSet/>
      <dgm:spPr/>
      <dgm:t>
        <a:bodyPr/>
        <a:lstStyle/>
        <a:p>
          <a:endParaRPr lang="en-US"/>
        </a:p>
      </dgm:t>
    </dgm:pt>
    <dgm:pt modelId="{8C9FBB5F-E4DF-4C7A-B33A-F65FFD34FC05}" type="sibTrans" cxnId="{D2836BA1-A570-4E11-B8DB-F78C3F0D7BC6}">
      <dgm:prSet/>
      <dgm:spPr/>
      <dgm:t>
        <a:bodyPr/>
        <a:lstStyle/>
        <a:p>
          <a:endParaRPr lang="en-US"/>
        </a:p>
      </dgm:t>
    </dgm:pt>
    <dgm:pt modelId="{AD684FCD-0C11-4D9F-AD2F-B79876969517}">
      <dgm:prSet/>
      <dgm:spPr/>
      <dgm:t>
        <a:bodyPr/>
        <a:lstStyle/>
        <a:p>
          <a:r>
            <a:rPr lang="en-US"/>
            <a:t>Sampling</a:t>
          </a:r>
        </a:p>
      </dgm:t>
    </dgm:pt>
    <dgm:pt modelId="{05CCD07D-50DC-44DD-A52A-76547799D0FF}" type="parTrans" cxnId="{EDA79A69-8E28-4274-BA70-46B0ADE29DFC}">
      <dgm:prSet/>
      <dgm:spPr/>
      <dgm:t>
        <a:bodyPr/>
        <a:lstStyle/>
        <a:p>
          <a:endParaRPr lang="en-US"/>
        </a:p>
      </dgm:t>
    </dgm:pt>
    <dgm:pt modelId="{713FC4FD-46E3-447A-9E24-D17F53C0F42F}" type="sibTrans" cxnId="{EDA79A69-8E28-4274-BA70-46B0ADE29DFC}">
      <dgm:prSet/>
      <dgm:spPr/>
      <dgm:t>
        <a:bodyPr/>
        <a:lstStyle/>
        <a:p>
          <a:endParaRPr lang="en-US"/>
        </a:p>
      </dgm:t>
    </dgm:pt>
    <dgm:pt modelId="{58FAA235-538D-44A7-9F79-5DA435527FB6}">
      <dgm:prSet/>
      <dgm:spPr/>
      <dgm:t>
        <a:bodyPr/>
        <a:lstStyle/>
        <a:p>
          <a:r>
            <a:rPr lang="en-US"/>
            <a:t>Motifs &amp; Character Design</a:t>
          </a:r>
        </a:p>
      </dgm:t>
    </dgm:pt>
    <dgm:pt modelId="{FA343D8C-0235-4E86-8045-10D6E5CA5292}" type="parTrans" cxnId="{8F4957B7-1739-4E1C-A066-E1201F1B66F9}">
      <dgm:prSet/>
      <dgm:spPr/>
      <dgm:t>
        <a:bodyPr/>
        <a:lstStyle/>
        <a:p>
          <a:endParaRPr lang="en-US"/>
        </a:p>
      </dgm:t>
    </dgm:pt>
    <dgm:pt modelId="{40A78E5D-C548-4E79-8F79-C6B3E10C22B2}" type="sibTrans" cxnId="{8F4957B7-1739-4E1C-A066-E1201F1B66F9}">
      <dgm:prSet/>
      <dgm:spPr/>
      <dgm:t>
        <a:bodyPr/>
        <a:lstStyle/>
        <a:p>
          <a:endParaRPr lang="en-US"/>
        </a:p>
      </dgm:t>
    </dgm:pt>
    <dgm:pt modelId="{F1F99A96-D120-473D-A0E0-606DFCBBD192}">
      <dgm:prSet/>
      <dgm:spPr/>
      <dgm:t>
        <a:bodyPr/>
        <a:lstStyle/>
        <a:p>
          <a:r>
            <a:rPr lang="en-US"/>
            <a:t>Animation</a:t>
          </a:r>
        </a:p>
      </dgm:t>
    </dgm:pt>
    <dgm:pt modelId="{C29D87B4-4B99-4D46-8F7C-C4F14568F0EC}" type="parTrans" cxnId="{C93138CA-BF92-4860-A866-C2EE569AA6E4}">
      <dgm:prSet/>
      <dgm:spPr/>
      <dgm:t>
        <a:bodyPr/>
        <a:lstStyle/>
        <a:p>
          <a:endParaRPr lang="en-US"/>
        </a:p>
      </dgm:t>
    </dgm:pt>
    <dgm:pt modelId="{5530CDFB-44E0-47FA-89CD-ECC1DA0D18AC}" type="sibTrans" cxnId="{C93138CA-BF92-4860-A866-C2EE569AA6E4}">
      <dgm:prSet/>
      <dgm:spPr/>
      <dgm:t>
        <a:bodyPr/>
        <a:lstStyle/>
        <a:p>
          <a:endParaRPr lang="en-US"/>
        </a:p>
      </dgm:t>
    </dgm:pt>
    <dgm:pt modelId="{DAFD2D45-C674-4E87-ACCC-CE63604AEE02}">
      <dgm:prSet/>
      <dgm:spPr/>
      <dgm:t>
        <a:bodyPr/>
        <a:lstStyle/>
        <a:p>
          <a:r>
            <a:rPr lang="en-US"/>
            <a:t>Tech Writting</a:t>
          </a:r>
        </a:p>
      </dgm:t>
    </dgm:pt>
    <dgm:pt modelId="{024C8623-9680-48D7-916A-2B3AF058B42C}" type="parTrans" cxnId="{BAF2ADFD-F8F3-4A67-9636-F3F5E189F9F3}">
      <dgm:prSet/>
      <dgm:spPr/>
      <dgm:t>
        <a:bodyPr/>
        <a:lstStyle/>
        <a:p>
          <a:endParaRPr lang="en-US"/>
        </a:p>
      </dgm:t>
    </dgm:pt>
    <dgm:pt modelId="{18B3BF13-1E10-41CF-ADAD-54E1E476FCE2}" type="sibTrans" cxnId="{BAF2ADFD-F8F3-4A67-9636-F3F5E189F9F3}">
      <dgm:prSet/>
      <dgm:spPr/>
      <dgm:t>
        <a:bodyPr/>
        <a:lstStyle/>
        <a:p>
          <a:endParaRPr lang="en-US"/>
        </a:p>
      </dgm:t>
    </dgm:pt>
    <dgm:pt modelId="{3DC50EDB-3BBC-452A-86C5-E8CC27EF4E7D}">
      <dgm:prSet/>
      <dgm:spPr/>
      <dgm:t>
        <a:bodyPr/>
        <a:lstStyle/>
        <a:p>
          <a:r>
            <a:rPr lang="en-US"/>
            <a:t>Marketing Claterals</a:t>
          </a:r>
        </a:p>
      </dgm:t>
    </dgm:pt>
    <dgm:pt modelId="{2300E3DA-DA2A-4957-BD39-5FA8FDB3F4EF}" type="parTrans" cxnId="{CBD3A86A-B0E7-4173-BB25-D5C3B2EB00CC}">
      <dgm:prSet/>
      <dgm:spPr/>
      <dgm:t>
        <a:bodyPr/>
        <a:lstStyle/>
        <a:p>
          <a:endParaRPr lang="en-US"/>
        </a:p>
      </dgm:t>
    </dgm:pt>
    <dgm:pt modelId="{3B33854E-EE7B-4110-B274-138DD49B6215}" type="sibTrans" cxnId="{CBD3A86A-B0E7-4173-BB25-D5C3B2EB00CC}">
      <dgm:prSet/>
      <dgm:spPr/>
      <dgm:t>
        <a:bodyPr/>
        <a:lstStyle/>
        <a:p>
          <a:endParaRPr lang="en-US"/>
        </a:p>
      </dgm:t>
    </dgm:pt>
    <dgm:pt modelId="{9AA11F89-11FB-4100-A3A5-43091EC8A08F}">
      <dgm:prSet/>
      <dgm:spPr/>
      <dgm:t>
        <a:bodyPr/>
        <a:lstStyle/>
        <a:p>
          <a:r>
            <a:rPr lang="en-US"/>
            <a:t>Hijabs</a:t>
          </a:r>
        </a:p>
      </dgm:t>
    </dgm:pt>
    <dgm:pt modelId="{4529ABEC-F14A-40BD-8446-D6EA6F2AEC36}" type="parTrans" cxnId="{CB8ABD0F-A8EE-435C-98CB-BA6263A5BCE5}">
      <dgm:prSet/>
      <dgm:spPr/>
      <dgm:t>
        <a:bodyPr/>
        <a:lstStyle/>
        <a:p>
          <a:endParaRPr lang="en-US"/>
        </a:p>
      </dgm:t>
    </dgm:pt>
    <dgm:pt modelId="{097BE7E5-3251-4307-9777-4D04EE5A6624}" type="sibTrans" cxnId="{CB8ABD0F-A8EE-435C-98CB-BA6263A5BCE5}">
      <dgm:prSet/>
      <dgm:spPr/>
      <dgm:t>
        <a:bodyPr/>
        <a:lstStyle/>
        <a:p>
          <a:endParaRPr lang="en-US"/>
        </a:p>
      </dgm:t>
    </dgm:pt>
    <dgm:pt modelId="{F9A6D713-99F7-4677-B361-2B34CA153FE7}">
      <dgm:prSet/>
      <dgm:spPr/>
      <dgm:t>
        <a:bodyPr/>
        <a:lstStyle/>
        <a:p>
          <a:r>
            <a:rPr lang="en-US"/>
            <a:t>Events Production</a:t>
          </a:r>
        </a:p>
      </dgm:t>
    </dgm:pt>
    <dgm:pt modelId="{D649DF24-0EE1-4E00-A407-CF18023E10F0}" type="sibTrans" cxnId="{343E20A6-9336-4BD3-9B64-E1792F98E47F}">
      <dgm:prSet/>
      <dgm:spPr/>
      <dgm:t>
        <a:bodyPr/>
        <a:lstStyle/>
        <a:p>
          <a:endParaRPr lang="en-US"/>
        </a:p>
      </dgm:t>
    </dgm:pt>
    <dgm:pt modelId="{0B4D0187-EF2D-4553-B113-394AF55C3464}" type="parTrans" cxnId="{343E20A6-9336-4BD3-9B64-E1792F98E47F}">
      <dgm:prSet/>
      <dgm:spPr/>
      <dgm:t>
        <a:bodyPr/>
        <a:lstStyle/>
        <a:p>
          <a:endParaRPr lang="en-US"/>
        </a:p>
      </dgm:t>
    </dgm:pt>
    <dgm:pt modelId="{AF2A689B-8AE2-43A4-A0E9-A6EFD435A917}">
      <dgm:prSet/>
      <dgm:spPr/>
      <dgm:t>
        <a:bodyPr/>
        <a:lstStyle/>
        <a:p>
          <a:r>
            <a:rPr lang="en-US"/>
            <a:t>Workshop</a:t>
          </a:r>
        </a:p>
      </dgm:t>
    </dgm:pt>
    <dgm:pt modelId="{AC60D45F-98BB-42CF-8F84-07CF67EFBCDD}" type="parTrans" cxnId="{75FE31B0-B67D-4AB4-A8FA-E195160BE58F}">
      <dgm:prSet/>
      <dgm:spPr/>
      <dgm:t>
        <a:bodyPr/>
        <a:lstStyle/>
        <a:p>
          <a:endParaRPr lang="en-US"/>
        </a:p>
      </dgm:t>
    </dgm:pt>
    <dgm:pt modelId="{4F3BFF86-934B-41C2-BD82-67E1FCAB6396}" type="sibTrans" cxnId="{75FE31B0-B67D-4AB4-A8FA-E195160BE58F}">
      <dgm:prSet/>
      <dgm:spPr/>
      <dgm:t>
        <a:bodyPr/>
        <a:lstStyle/>
        <a:p>
          <a:endParaRPr lang="en-US"/>
        </a:p>
      </dgm:t>
    </dgm:pt>
    <dgm:pt modelId="{115933E3-DD03-4DDB-AA90-89FD4192D2B5}">
      <dgm:prSet/>
      <dgm:spPr/>
      <dgm:t>
        <a:bodyPr/>
        <a:lstStyle/>
        <a:p>
          <a:r>
            <a:rPr lang="en-US"/>
            <a:t>Social Media Posts</a:t>
          </a:r>
        </a:p>
      </dgm:t>
    </dgm:pt>
    <dgm:pt modelId="{737A4D9D-8A7D-469F-BAD6-F078DD1846F2}" type="parTrans" cxnId="{E94BD984-DD3A-4CD1-B36D-EE692CDB6E7F}">
      <dgm:prSet/>
      <dgm:spPr/>
      <dgm:t>
        <a:bodyPr/>
        <a:lstStyle/>
        <a:p>
          <a:endParaRPr lang="en-US"/>
        </a:p>
      </dgm:t>
    </dgm:pt>
    <dgm:pt modelId="{BCFA126D-6801-4523-B8F1-BD2156F4E023}" type="sibTrans" cxnId="{E94BD984-DD3A-4CD1-B36D-EE692CDB6E7F}">
      <dgm:prSet/>
      <dgm:spPr/>
      <dgm:t>
        <a:bodyPr/>
        <a:lstStyle/>
        <a:p>
          <a:endParaRPr lang="en-US"/>
        </a:p>
      </dgm:t>
    </dgm:pt>
    <dgm:pt modelId="{14E0F63A-94EE-4B73-9F94-802C9AE30ED1}">
      <dgm:prSet/>
      <dgm:spPr/>
      <dgm:t>
        <a:bodyPr/>
        <a:lstStyle/>
        <a:p>
          <a:r>
            <a:rPr lang="en-US"/>
            <a:t>Story booklet</a:t>
          </a:r>
        </a:p>
      </dgm:t>
    </dgm:pt>
    <dgm:pt modelId="{EFEC7B40-D145-4DC0-BA70-D7CC1DA5D267}" type="parTrans" cxnId="{B5B3E973-6AE5-4B8E-99BD-FCBF0854F3DA}">
      <dgm:prSet/>
      <dgm:spPr/>
      <dgm:t>
        <a:bodyPr/>
        <a:lstStyle/>
        <a:p>
          <a:endParaRPr lang="en-US"/>
        </a:p>
      </dgm:t>
    </dgm:pt>
    <dgm:pt modelId="{5C0325DB-5251-41BC-8C07-03763A1B7FA3}" type="sibTrans" cxnId="{B5B3E973-6AE5-4B8E-99BD-FCBF0854F3DA}">
      <dgm:prSet/>
      <dgm:spPr/>
      <dgm:t>
        <a:bodyPr/>
        <a:lstStyle/>
        <a:p>
          <a:endParaRPr lang="en-US"/>
        </a:p>
      </dgm:t>
    </dgm:pt>
    <dgm:pt modelId="{D38D29A6-9066-40D8-AFE5-92C99FBFCD32}">
      <dgm:prSet/>
      <dgm:spPr/>
      <dgm:t>
        <a:bodyPr/>
        <a:lstStyle/>
        <a:p>
          <a:r>
            <a:rPr lang="en-US"/>
            <a:t>Online Shops</a:t>
          </a:r>
        </a:p>
      </dgm:t>
    </dgm:pt>
    <dgm:pt modelId="{95D1B97A-2931-40B8-AB0B-0C9623121643}" type="parTrans" cxnId="{E87EB61D-F885-4234-86DA-F4BC9C93E052}">
      <dgm:prSet/>
      <dgm:spPr/>
      <dgm:t>
        <a:bodyPr/>
        <a:lstStyle/>
        <a:p>
          <a:endParaRPr lang="en-US"/>
        </a:p>
      </dgm:t>
    </dgm:pt>
    <dgm:pt modelId="{B2B6058D-2A71-4FF3-B4DE-774A7398246C}" type="sibTrans" cxnId="{E87EB61D-F885-4234-86DA-F4BC9C93E052}">
      <dgm:prSet/>
      <dgm:spPr/>
      <dgm:t>
        <a:bodyPr/>
        <a:lstStyle/>
        <a:p>
          <a:endParaRPr lang="en-US"/>
        </a:p>
      </dgm:t>
    </dgm:pt>
    <dgm:pt modelId="{7AABF4BE-4FDF-46BD-BD43-6801128B9EF5}">
      <dgm:prSet/>
      <dgm:spPr/>
      <dgm:t>
        <a:bodyPr/>
        <a:lstStyle/>
        <a:p>
          <a:r>
            <a:rPr lang="en-US"/>
            <a:t>Web site</a:t>
          </a:r>
        </a:p>
      </dgm:t>
    </dgm:pt>
    <dgm:pt modelId="{541CAB92-A1C0-4EF7-A299-8C515A489149}" type="parTrans" cxnId="{03092C50-9EBC-43BC-99A0-B2E02AC9C414}">
      <dgm:prSet/>
      <dgm:spPr/>
      <dgm:t>
        <a:bodyPr/>
        <a:lstStyle/>
        <a:p>
          <a:endParaRPr lang="en-US"/>
        </a:p>
      </dgm:t>
    </dgm:pt>
    <dgm:pt modelId="{B4737F89-7F4B-4929-9FE4-A4F3BF6E9FDD}" type="sibTrans" cxnId="{03092C50-9EBC-43BC-99A0-B2E02AC9C414}">
      <dgm:prSet/>
      <dgm:spPr/>
      <dgm:t>
        <a:bodyPr/>
        <a:lstStyle/>
        <a:p>
          <a:endParaRPr lang="en-US"/>
        </a:p>
      </dgm:t>
    </dgm:pt>
    <dgm:pt modelId="{7BD0C8BA-F4E6-4A34-B1B4-C724E07A29BC}">
      <dgm:prSet/>
      <dgm:spPr/>
      <dgm:t>
        <a:bodyPr/>
        <a:lstStyle/>
        <a:p>
          <a:r>
            <a:rPr lang="en-US"/>
            <a:t>App</a:t>
          </a:r>
        </a:p>
      </dgm:t>
    </dgm:pt>
    <dgm:pt modelId="{5284F944-E7C1-4472-8F14-DCD3E43310B1}" type="parTrans" cxnId="{5833C671-35A9-4178-8FB0-38E1C1FB65FC}">
      <dgm:prSet/>
      <dgm:spPr/>
      <dgm:t>
        <a:bodyPr/>
        <a:lstStyle/>
        <a:p>
          <a:endParaRPr lang="en-US"/>
        </a:p>
      </dgm:t>
    </dgm:pt>
    <dgm:pt modelId="{008C91F3-AFFD-4559-A726-F88B20F151A6}" type="sibTrans" cxnId="{5833C671-35A9-4178-8FB0-38E1C1FB65FC}">
      <dgm:prSet/>
      <dgm:spPr/>
      <dgm:t>
        <a:bodyPr/>
        <a:lstStyle/>
        <a:p>
          <a:endParaRPr lang="en-US"/>
        </a:p>
      </dgm:t>
    </dgm:pt>
    <dgm:pt modelId="{D4131962-9B70-49A1-AF93-24907EE3A26E}" type="asst">
      <dgm:prSet/>
      <dgm:spPr/>
      <dgm:t>
        <a:bodyPr/>
        <a:lstStyle/>
        <a:p>
          <a:r>
            <a:rPr lang="en-US"/>
            <a:t>Brain Storming Team</a:t>
          </a:r>
        </a:p>
      </dgm:t>
    </dgm:pt>
    <dgm:pt modelId="{D8646458-329D-4C93-A11B-E02F3D792D16}" type="parTrans" cxnId="{A750022C-D0C7-4A47-A3B8-D72FD32AB5E0}">
      <dgm:prSet/>
      <dgm:spPr/>
      <dgm:t>
        <a:bodyPr/>
        <a:lstStyle/>
        <a:p>
          <a:endParaRPr lang="en-US"/>
        </a:p>
      </dgm:t>
    </dgm:pt>
    <dgm:pt modelId="{F818DF91-D3FA-4944-9D4C-AC624F2D659C}" type="sibTrans" cxnId="{A750022C-D0C7-4A47-A3B8-D72FD32AB5E0}">
      <dgm:prSet/>
      <dgm:spPr/>
      <dgm:t>
        <a:bodyPr/>
        <a:lstStyle/>
        <a:p>
          <a:endParaRPr lang="en-US"/>
        </a:p>
      </dgm:t>
    </dgm:pt>
    <dgm:pt modelId="{A02FF294-D00D-4ABC-B893-D0CF74E94488}">
      <dgm:prSet/>
      <dgm:spPr/>
      <dgm:t>
        <a:bodyPr/>
        <a:lstStyle/>
        <a:p>
          <a:r>
            <a:rPr lang="en-US"/>
            <a:t>Shahi</a:t>
          </a:r>
        </a:p>
      </dgm:t>
    </dgm:pt>
    <dgm:pt modelId="{DC6918A5-7E13-4A41-8AC5-FB5C45461798}" type="parTrans" cxnId="{EC8A48F6-2545-464B-924E-A627A198C0BF}">
      <dgm:prSet/>
      <dgm:spPr/>
      <dgm:t>
        <a:bodyPr/>
        <a:lstStyle/>
        <a:p>
          <a:endParaRPr lang="en-US"/>
        </a:p>
      </dgm:t>
    </dgm:pt>
    <dgm:pt modelId="{83F452B9-80CD-4EDE-9D2A-D2C04329D31D}" type="sibTrans" cxnId="{EC8A48F6-2545-464B-924E-A627A198C0BF}">
      <dgm:prSet/>
      <dgm:spPr/>
      <dgm:t>
        <a:bodyPr/>
        <a:lstStyle/>
        <a:p>
          <a:endParaRPr lang="en-US"/>
        </a:p>
      </dgm:t>
    </dgm:pt>
    <dgm:pt modelId="{B682A802-A56B-4665-91EE-3127F6856656}">
      <dgm:prSet/>
      <dgm:spPr/>
      <dgm:t>
        <a:bodyPr/>
        <a:lstStyle/>
        <a:p>
          <a:r>
            <a:rPr lang="en-US"/>
            <a:t>Indian Designs</a:t>
          </a:r>
        </a:p>
      </dgm:t>
    </dgm:pt>
    <dgm:pt modelId="{004F622E-CD35-4036-A4D2-64EF60FBE987}" type="parTrans" cxnId="{CE7F75A6-4C59-4562-989E-154DE51498C7}">
      <dgm:prSet/>
      <dgm:spPr/>
      <dgm:t>
        <a:bodyPr/>
        <a:lstStyle/>
        <a:p>
          <a:endParaRPr lang="en-US"/>
        </a:p>
      </dgm:t>
    </dgm:pt>
    <dgm:pt modelId="{ABA946CA-D358-4C98-B4C2-72D980D8FC37}" type="sibTrans" cxnId="{CE7F75A6-4C59-4562-989E-154DE51498C7}">
      <dgm:prSet/>
      <dgm:spPr/>
      <dgm:t>
        <a:bodyPr/>
        <a:lstStyle/>
        <a:p>
          <a:endParaRPr lang="en-US"/>
        </a:p>
      </dgm:t>
    </dgm:pt>
    <dgm:pt modelId="{9D16E441-8852-4D6D-86C7-35E53BBB18DB}">
      <dgm:prSet/>
      <dgm:spPr/>
      <dgm:t>
        <a:bodyPr/>
        <a:lstStyle/>
        <a:p>
          <a:r>
            <a:rPr lang="en-US"/>
            <a:t>Visionland</a:t>
          </a:r>
        </a:p>
      </dgm:t>
    </dgm:pt>
    <dgm:pt modelId="{977DFFFB-E84A-40B2-8A84-C12203F9293D}" type="parTrans" cxnId="{E5A65D55-B3CF-4A30-8D1A-1FE9FBFB49C1}">
      <dgm:prSet/>
      <dgm:spPr/>
      <dgm:t>
        <a:bodyPr/>
        <a:lstStyle/>
        <a:p>
          <a:endParaRPr lang="en-US"/>
        </a:p>
      </dgm:t>
    </dgm:pt>
    <dgm:pt modelId="{8DE3B295-23D7-47FA-8544-269FC6FB27D4}" type="sibTrans" cxnId="{E5A65D55-B3CF-4A30-8D1A-1FE9FBFB49C1}">
      <dgm:prSet/>
      <dgm:spPr/>
      <dgm:t>
        <a:bodyPr/>
        <a:lstStyle/>
        <a:p>
          <a:endParaRPr lang="en-US"/>
        </a:p>
      </dgm:t>
    </dgm:pt>
    <dgm:pt modelId="{CFCC55C8-9421-4273-80DA-262A668FF753}">
      <dgm:prSet/>
      <dgm:spPr/>
      <dgm:t>
        <a:bodyPr/>
        <a:lstStyle/>
        <a:p>
          <a:r>
            <a:rPr lang="en-US"/>
            <a:t>Online Store</a:t>
          </a:r>
        </a:p>
      </dgm:t>
    </dgm:pt>
    <dgm:pt modelId="{EF0BBB4B-EC39-48E0-B338-3E986A1CCA68}" type="parTrans" cxnId="{3A5085D4-5CCD-4344-8C2F-1E2967D47915}">
      <dgm:prSet/>
      <dgm:spPr/>
      <dgm:t>
        <a:bodyPr/>
        <a:lstStyle/>
        <a:p>
          <a:endParaRPr lang="en-US"/>
        </a:p>
      </dgm:t>
    </dgm:pt>
    <dgm:pt modelId="{06AFC156-3E27-464E-B310-9363120FE20F}" type="sibTrans" cxnId="{3A5085D4-5CCD-4344-8C2F-1E2967D47915}">
      <dgm:prSet/>
      <dgm:spPr/>
      <dgm:t>
        <a:bodyPr/>
        <a:lstStyle/>
        <a:p>
          <a:endParaRPr lang="en-US"/>
        </a:p>
      </dgm:t>
    </dgm:pt>
    <dgm:pt modelId="{6A8AE917-CA5A-420D-92BA-2C2184E71575}" type="pres">
      <dgm:prSet presAssocID="{AA4F0990-A051-45E7-AD04-7BD5ECCF86CC}" presName="hierChild1" presStyleCnt="0">
        <dgm:presLayoutVars>
          <dgm:orgChart val="1"/>
          <dgm:chPref val="1"/>
          <dgm:dir/>
          <dgm:animOne val="branch"/>
          <dgm:animLvl val="lvl"/>
          <dgm:resizeHandles/>
        </dgm:presLayoutVars>
      </dgm:prSet>
      <dgm:spPr/>
    </dgm:pt>
    <dgm:pt modelId="{6696760A-99C8-4ADF-B375-9E6E57C05061}" type="pres">
      <dgm:prSet presAssocID="{656B1062-4D53-4EBE-90D3-D9DF78B25AA3}" presName="hierRoot1" presStyleCnt="0">
        <dgm:presLayoutVars>
          <dgm:hierBranch val="init"/>
        </dgm:presLayoutVars>
      </dgm:prSet>
      <dgm:spPr/>
    </dgm:pt>
    <dgm:pt modelId="{C50955BF-77F2-44F0-A82A-36FB69497017}" type="pres">
      <dgm:prSet presAssocID="{656B1062-4D53-4EBE-90D3-D9DF78B25AA3}" presName="rootComposite1" presStyleCnt="0"/>
      <dgm:spPr/>
    </dgm:pt>
    <dgm:pt modelId="{29E50E54-A77F-4D08-A1AA-61DEE4B17991}" type="pres">
      <dgm:prSet presAssocID="{656B1062-4D53-4EBE-90D3-D9DF78B25AA3}" presName="rootText1" presStyleLbl="node0" presStyleIdx="0" presStyleCnt="1">
        <dgm:presLayoutVars>
          <dgm:chMax/>
          <dgm:chPref val="3"/>
        </dgm:presLayoutVars>
      </dgm:prSet>
      <dgm:spPr/>
    </dgm:pt>
    <dgm:pt modelId="{9413F626-C1CD-43CE-82B5-B3A371A4C8DA}" type="pres">
      <dgm:prSet presAssocID="{656B1062-4D53-4EBE-90D3-D9DF78B25AA3}" presName="titleText1" presStyleLbl="fgAcc0" presStyleIdx="0" presStyleCnt="1" custLinFactNeighborX="-4870" custLinFactNeighborY="-9393">
        <dgm:presLayoutVars>
          <dgm:chMax val="0"/>
          <dgm:chPref val="0"/>
        </dgm:presLayoutVars>
      </dgm:prSet>
      <dgm:spPr/>
    </dgm:pt>
    <dgm:pt modelId="{0680276E-DC18-4504-A66E-104C893B70DC}" type="pres">
      <dgm:prSet presAssocID="{656B1062-4D53-4EBE-90D3-D9DF78B25AA3}" presName="rootConnector1" presStyleLbl="node1" presStyleIdx="0" presStyleCnt="43"/>
      <dgm:spPr/>
    </dgm:pt>
    <dgm:pt modelId="{611585AD-C4DA-4186-8F1F-ECBD9BF948FE}" type="pres">
      <dgm:prSet presAssocID="{656B1062-4D53-4EBE-90D3-D9DF78B25AA3}" presName="hierChild2" presStyleCnt="0"/>
      <dgm:spPr/>
    </dgm:pt>
    <dgm:pt modelId="{FD931DDA-0F3B-4ABA-A1E2-1F411D6BE095}" type="pres">
      <dgm:prSet presAssocID="{879F51C5-4C98-43F6-81BE-AFA54EADC17C}" presName="Name37" presStyleLbl="parChTrans1D2" presStyleIdx="0" presStyleCnt="7"/>
      <dgm:spPr/>
    </dgm:pt>
    <dgm:pt modelId="{FC986583-041C-4DD4-81C2-244CB924CC45}" type="pres">
      <dgm:prSet presAssocID="{6BEF5B51-869E-4B7C-AFC1-78C68800CDBB}" presName="hierRoot2" presStyleCnt="0">
        <dgm:presLayoutVars>
          <dgm:hierBranch val="init"/>
        </dgm:presLayoutVars>
      </dgm:prSet>
      <dgm:spPr/>
    </dgm:pt>
    <dgm:pt modelId="{B853B151-6948-4AA9-87B7-9CB566DA82ED}" type="pres">
      <dgm:prSet presAssocID="{6BEF5B51-869E-4B7C-AFC1-78C68800CDBB}" presName="rootComposite" presStyleCnt="0"/>
      <dgm:spPr/>
    </dgm:pt>
    <dgm:pt modelId="{A65725DB-E244-4EAA-A19B-16C1D0AE0553}" type="pres">
      <dgm:prSet presAssocID="{6BEF5B51-869E-4B7C-AFC1-78C68800CDBB}" presName="rootText" presStyleLbl="node1" presStyleIdx="0" presStyleCnt="43">
        <dgm:presLayoutVars>
          <dgm:chMax/>
          <dgm:chPref val="3"/>
        </dgm:presLayoutVars>
      </dgm:prSet>
      <dgm:spPr/>
    </dgm:pt>
    <dgm:pt modelId="{C0730173-B3F2-41A5-A341-F08B05325D2E}" type="pres">
      <dgm:prSet presAssocID="{6BEF5B51-869E-4B7C-AFC1-78C68800CDBB}" presName="titleText2" presStyleLbl="fgAcc1" presStyleIdx="0" presStyleCnt="43">
        <dgm:presLayoutVars>
          <dgm:chMax val="0"/>
          <dgm:chPref val="0"/>
        </dgm:presLayoutVars>
      </dgm:prSet>
      <dgm:spPr/>
    </dgm:pt>
    <dgm:pt modelId="{85CE1120-2A42-4E4A-8502-8A85550E1AF4}" type="pres">
      <dgm:prSet presAssocID="{6BEF5B51-869E-4B7C-AFC1-78C68800CDBB}" presName="rootConnector" presStyleLbl="node2" presStyleIdx="0" presStyleCnt="0"/>
      <dgm:spPr/>
    </dgm:pt>
    <dgm:pt modelId="{A2861DF0-25FC-405F-B655-BBE6B4212212}" type="pres">
      <dgm:prSet presAssocID="{6BEF5B51-869E-4B7C-AFC1-78C68800CDBB}" presName="hierChild4" presStyleCnt="0"/>
      <dgm:spPr/>
    </dgm:pt>
    <dgm:pt modelId="{E08ECBA6-8EC1-4774-BCE2-042619E2D08A}" type="pres">
      <dgm:prSet presAssocID="{7350B2EF-E6BD-417B-9EDC-961EA1C063B6}" presName="Name37" presStyleLbl="parChTrans1D3" presStyleIdx="0" presStyleCnt="20"/>
      <dgm:spPr/>
    </dgm:pt>
    <dgm:pt modelId="{8F7308ED-B481-40ED-B1D9-2208127B5DAF}" type="pres">
      <dgm:prSet presAssocID="{20E8AD64-5365-4D0C-9E61-08C0E3DFAC44}" presName="hierRoot2" presStyleCnt="0">
        <dgm:presLayoutVars>
          <dgm:hierBranch val="init"/>
        </dgm:presLayoutVars>
      </dgm:prSet>
      <dgm:spPr/>
    </dgm:pt>
    <dgm:pt modelId="{C3E73308-CA5E-42D6-91CD-4D348455956F}" type="pres">
      <dgm:prSet presAssocID="{20E8AD64-5365-4D0C-9E61-08C0E3DFAC44}" presName="rootComposite" presStyleCnt="0"/>
      <dgm:spPr/>
    </dgm:pt>
    <dgm:pt modelId="{94D0C26C-087A-425C-AD8F-6504EE607565}" type="pres">
      <dgm:prSet presAssocID="{20E8AD64-5365-4D0C-9E61-08C0E3DFAC44}" presName="rootText" presStyleLbl="node1" presStyleIdx="1" presStyleCnt="43">
        <dgm:presLayoutVars>
          <dgm:chMax/>
          <dgm:chPref val="3"/>
        </dgm:presLayoutVars>
      </dgm:prSet>
      <dgm:spPr/>
    </dgm:pt>
    <dgm:pt modelId="{5CD74AFD-4AA6-475C-BFBE-652AFC715F32}" type="pres">
      <dgm:prSet presAssocID="{20E8AD64-5365-4D0C-9E61-08C0E3DFAC44}" presName="titleText2" presStyleLbl="fgAcc1" presStyleIdx="1" presStyleCnt="43">
        <dgm:presLayoutVars>
          <dgm:chMax val="0"/>
          <dgm:chPref val="0"/>
        </dgm:presLayoutVars>
      </dgm:prSet>
      <dgm:spPr/>
    </dgm:pt>
    <dgm:pt modelId="{5E3F7E24-BC24-4C05-B092-5BC67F9B8F53}" type="pres">
      <dgm:prSet presAssocID="{20E8AD64-5365-4D0C-9E61-08C0E3DFAC44}" presName="rootConnector" presStyleLbl="node3" presStyleIdx="0" presStyleCnt="0"/>
      <dgm:spPr/>
    </dgm:pt>
    <dgm:pt modelId="{2F871995-56C2-4A8D-BF86-DDFB3F9C3190}" type="pres">
      <dgm:prSet presAssocID="{20E8AD64-5365-4D0C-9E61-08C0E3DFAC44}" presName="hierChild4" presStyleCnt="0"/>
      <dgm:spPr/>
    </dgm:pt>
    <dgm:pt modelId="{A74AB352-5A2D-4595-A220-8085E459DCAA}" type="pres">
      <dgm:prSet presAssocID="{20E8AD64-5365-4D0C-9E61-08C0E3DFAC44}" presName="hierChild5" presStyleCnt="0"/>
      <dgm:spPr/>
    </dgm:pt>
    <dgm:pt modelId="{D9243236-3106-4D74-945F-9FFDDBDFEEE9}" type="pres">
      <dgm:prSet presAssocID="{532F77B2-E58A-488C-B4D1-4C762CB54DAD}" presName="Name37" presStyleLbl="parChTrans1D3" presStyleIdx="1" presStyleCnt="20"/>
      <dgm:spPr/>
    </dgm:pt>
    <dgm:pt modelId="{979AE696-900D-4199-9BCD-7DC552F3EF84}" type="pres">
      <dgm:prSet presAssocID="{878FA767-937E-4159-ADA7-4102287BB978}" presName="hierRoot2" presStyleCnt="0">
        <dgm:presLayoutVars>
          <dgm:hierBranch val="init"/>
        </dgm:presLayoutVars>
      </dgm:prSet>
      <dgm:spPr/>
    </dgm:pt>
    <dgm:pt modelId="{A5B0D921-FD17-4930-987C-09AC18F8B5D3}" type="pres">
      <dgm:prSet presAssocID="{878FA767-937E-4159-ADA7-4102287BB978}" presName="rootComposite" presStyleCnt="0"/>
      <dgm:spPr/>
    </dgm:pt>
    <dgm:pt modelId="{88C2F8CC-BFFE-4396-A21A-5CE4244A9458}" type="pres">
      <dgm:prSet presAssocID="{878FA767-937E-4159-ADA7-4102287BB978}" presName="rootText" presStyleLbl="node1" presStyleIdx="2" presStyleCnt="43">
        <dgm:presLayoutVars>
          <dgm:chMax/>
          <dgm:chPref val="3"/>
        </dgm:presLayoutVars>
      </dgm:prSet>
      <dgm:spPr/>
    </dgm:pt>
    <dgm:pt modelId="{BB452D0A-1171-4D75-AC35-29B51B381DB3}" type="pres">
      <dgm:prSet presAssocID="{878FA767-937E-4159-ADA7-4102287BB978}" presName="titleText2" presStyleLbl="fgAcc1" presStyleIdx="2" presStyleCnt="43">
        <dgm:presLayoutVars>
          <dgm:chMax val="0"/>
          <dgm:chPref val="0"/>
        </dgm:presLayoutVars>
      </dgm:prSet>
      <dgm:spPr/>
    </dgm:pt>
    <dgm:pt modelId="{370256DA-3AE6-47B8-8984-E14B4C975945}" type="pres">
      <dgm:prSet presAssocID="{878FA767-937E-4159-ADA7-4102287BB978}" presName="rootConnector" presStyleLbl="node3" presStyleIdx="0" presStyleCnt="0"/>
      <dgm:spPr/>
    </dgm:pt>
    <dgm:pt modelId="{CB7402FA-5DBC-4A0C-AA3B-811DCF36F672}" type="pres">
      <dgm:prSet presAssocID="{878FA767-937E-4159-ADA7-4102287BB978}" presName="hierChild4" presStyleCnt="0"/>
      <dgm:spPr/>
    </dgm:pt>
    <dgm:pt modelId="{CB82A031-D981-4340-A304-EC725BE3BD89}" type="pres">
      <dgm:prSet presAssocID="{D9C9A536-4F7E-4D33-BB1D-EB8971C4D460}" presName="Name37" presStyleLbl="parChTrans1D4" presStyleIdx="0" presStyleCnt="21"/>
      <dgm:spPr/>
    </dgm:pt>
    <dgm:pt modelId="{8745F660-A411-41E0-9167-F978325F3144}" type="pres">
      <dgm:prSet presAssocID="{0EC27029-A39F-401A-9A2D-85546E5F18EE}" presName="hierRoot2" presStyleCnt="0">
        <dgm:presLayoutVars>
          <dgm:hierBranch val="init"/>
        </dgm:presLayoutVars>
      </dgm:prSet>
      <dgm:spPr/>
    </dgm:pt>
    <dgm:pt modelId="{C07285BA-ED27-4277-9F7F-A8E93434A4CE}" type="pres">
      <dgm:prSet presAssocID="{0EC27029-A39F-401A-9A2D-85546E5F18EE}" presName="rootComposite" presStyleCnt="0"/>
      <dgm:spPr/>
    </dgm:pt>
    <dgm:pt modelId="{860FC1CE-DDA9-4E1C-B250-1C869958F3FF}" type="pres">
      <dgm:prSet presAssocID="{0EC27029-A39F-401A-9A2D-85546E5F18EE}" presName="rootText" presStyleLbl="node1" presStyleIdx="3" presStyleCnt="43">
        <dgm:presLayoutVars>
          <dgm:chMax/>
          <dgm:chPref val="3"/>
        </dgm:presLayoutVars>
      </dgm:prSet>
      <dgm:spPr/>
    </dgm:pt>
    <dgm:pt modelId="{D2EB59D8-102D-468F-A494-A8410B040EDC}" type="pres">
      <dgm:prSet presAssocID="{0EC27029-A39F-401A-9A2D-85546E5F18EE}" presName="titleText2" presStyleLbl="fgAcc1" presStyleIdx="3" presStyleCnt="43">
        <dgm:presLayoutVars>
          <dgm:chMax val="0"/>
          <dgm:chPref val="0"/>
        </dgm:presLayoutVars>
      </dgm:prSet>
      <dgm:spPr/>
    </dgm:pt>
    <dgm:pt modelId="{700169DF-B7A0-4FC0-A13B-BE04F42194CC}" type="pres">
      <dgm:prSet presAssocID="{0EC27029-A39F-401A-9A2D-85546E5F18EE}" presName="rootConnector" presStyleLbl="node4" presStyleIdx="0" presStyleCnt="0"/>
      <dgm:spPr/>
    </dgm:pt>
    <dgm:pt modelId="{6069118C-F5F4-444B-8A78-08E5A80D5ED4}" type="pres">
      <dgm:prSet presAssocID="{0EC27029-A39F-401A-9A2D-85546E5F18EE}" presName="hierChild4" presStyleCnt="0"/>
      <dgm:spPr/>
    </dgm:pt>
    <dgm:pt modelId="{67DAD1AE-E3E0-4934-A75D-BF3DEE769CA0}" type="pres">
      <dgm:prSet presAssocID="{0EC27029-A39F-401A-9A2D-85546E5F18EE}" presName="hierChild5" presStyleCnt="0"/>
      <dgm:spPr/>
    </dgm:pt>
    <dgm:pt modelId="{DAC94E2F-0C4F-4945-9007-4B602FD19BA7}" type="pres">
      <dgm:prSet presAssocID="{FB7F7D3C-8498-4B85-A945-168620AD4994}" presName="Name37" presStyleLbl="parChTrans1D4" presStyleIdx="1" presStyleCnt="21"/>
      <dgm:spPr/>
    </dgm:pt>
    <dgm:pt modelId="{AC08EEFA-3C63-47F2-AADD-C409D1BE663F}" type="pres">
      <dgm:prSet presAssocID="{116C6338-C28F-4FC8-9B0C-32EC52CF178B}" presName="hierRoot2" presStyleCnt="0">
        <dgm:presLayoutVars>
          <dgm:hierBranch val="init"/>
        </dgm:presLayoutVars>
      </dgm:prSet>
      <dgm:spPr/>
    </dgm:pt>
    <dgm:pt modelId="{0CECE39B-7070-4DA7-8301-A6ADF7C3E33F}" type="pres">
      <dgm:prSet presAssocID="{116C6338-C28F-4FC8-9B0C-32EC52CF178B}" presName="rootComposite" presStyleCnt="0"/>
      <dgm:spPr/>
    </dgm:pt>
    <dgm:pt modelId="{89AC1690-E1FC-4C81-8FDF-55BBEA20D5FF}" type="pres">
      <dgm:prSet presAssocID="{116C6338-C28F-4FC8-9B0C-32EC52CF178B}" presName="rootText" presStyleLbl="node1" presStyleIdx="4" presStyleCnt="43">
        <dgm:presLayoutVars>
          <dgm:chMax/>
          <dgm:chPref val="3"/>
        </dgm:presLayoutVars>
      </dgm:prSet>
      <dgm:spPr/>
    </dgm:pt>
    <dgm:pt modelId="{78508745-8E5C-4807-9032-5DBC63D519BD}" type="pres">
      <dgm:prSet presAssocID="{116C6338-C28F-4FC8-9B0C-32EC52CF178B}" presName="titleText2" presStyleLbl="fgAcc1" presStyleIdx="4" presStyleCnt="43">
        <dgm:presLayoutVars>
          <dgm:chMax val="0"/>
          <dgm:chPref val="0"/>
        </dgm:presLayoutVars>
      </dgm:prSet>
      <dgm:spPr/>
    </dgm:pt>
    <dgm:pt modelId="{80393B28-4B4C-4ECF-9364-A687AC84AED6}" type="pres">
      <dgm:prSet presAssocID="{116C6338-C28F-4FC8-9B0C-32EC52CF178B}" presName="rootConnector" presStyleLbl="node4" presStyleIdx="0" presStyleCnt="0"/>
      <dgm:spPr/>
    </dgm:pt>
    <dgm:pt modelId="{FF713D02-4042-445E-991A-363070650D68}" type="pres">
      <dgm:prSet presAssocID="{116C6338-C28F-4FC8-9B0C-32EC52CF178B}" presName="hierChild4" presStyleCnt="0"/>
      <dgm:spPr/>
    </dgm:pt>
    <dgm:pt modelId="{6595A7C3-605B-4832-9483-B4C950677A37}" type="pres">
      <dgm:prSet presAssocID="{116C6338-C28F-4FC8-9B0C-32EC52CF178B}" presName="hierChild5" presStyleCnt="0"/>
      <dgm:spPr/>
    </dgm:pt>
    <dgm:pt modelId="{7C21F473-C731-4F50-BDA9-5F2D84DC3C7A}" type="pres">
      <dgm:prSet presAssocID="{6B486AF8-8394-4A3A-8E8B-9E11BF811FC2}" presName="Name37" presStyleLbl="parChTrans1D4" presStyleIdx="2" presStyleCnt="21"/>
      <dgm:spPr/>
    </dgm:pt>
    <dgm:pt modelId="{3ADDC116-D813-43C5-AAC2-93CEE372FD8F}" type="pres">
      <dgm:prSet presAssocID="{60D030E3-470B-435C-B32E-5C25FFAC21EF}" presName="hierRoot2" presStyleCnt="0">
        <dgm:presLayoutVars>
          <dgm:hierBranch val="init"/>
        </dgm:presLayoutVars>
      </dgm:prSet>
      <dgm:spPr/>
    </dgm:pt>
    <dgm:pt modelId="{9A56F571-C414-4480-867D-28F75541E026}" type="pres">
      <dgm:prSet presAssocID="{60D030E3-470B-435C-B32E-5C25FFAC21EF}" presName="rootComposite" presStyleCnt="0"/>
      <dgm:spPr/>
    </dgm:pt>
    <dgm:pt modelId="{D515E12C-4C8B-4968-AEBC-046CA33ECA12}" type="pres">
      <dgm:prSet presAssocID="{60D030E3-470B-435C-B32E-5C25FFAC21EF}" presName="rootText" presStyleLbl="node1" presStyleIdx="5" presStyleCnt="43">
        <dgm:presLayoutVars>
          <dgm:chMax/>
          <dgm:chPref val="3"/>
        </dgm:presLayoutVars>
      </dgm:prSet>
      <dgm:spPr/>
    </dgm:pt>
    <dgm:pt modelId="{55847919-BEF6-4AAA-8E0D-844D6A303765}" type="pres">
      <dgm:prSet presAssocID="{60D030E3-470B-435C-B32E-5C25FFAC21EF}" presName="titleText2" presStyleLbl="fgAcc1" presStyleIdx="5" presStyleCnt="43">
        <dgm:presLayoutVars>
          <dgm:chMax val="0"/>
          <dgm:chPref val="0"/>
        </dgm:presLayoutVars>
      </dgm:prSet>
      <dgm:spPr/>
    </dgm:pt>
    <dgm:pt modelId="{5C8804A8-DD8C-4A13-BFB0-3BA16A346A10}" type="pres">
      <dgm:prSet presAssocID="{60D030E3-470B-435C-B32E-5C25FFAC21EF}" presName="rootConnector" presStyleLbl="node4" presStyleIdx="0" presStyleCnt="0"/>
      <dgm:spPr/>
    </dgm:pt>
    <dgm:pt modelId="{9DA165F2-C113-4B79-B5B5-EF00CC0736C9}" type="pres">
      <dgm:prSet presAssocID="{60D030E3-470B-435C-B32E-5C25FFAC21EF}" presName="hierChild4" presStyleCnt="0"/>
      <dgm:spPr/>
    </dgm:pt>
    <dgm:pt modelId="{53FB3B1C-1A6D-4E3E-9D57-9ABDFBF2DEE5}" type="pres">
      <dgm:prSet presAssocID="{60D030E3-470B-435C-B32E-5C25FFAC21EF}" presName="hierChild5" presStyleCnt="0"/>
      <dgm:spPr/>
    </dgm:pt>
    <dgm:pt modelId="{CE73276B-D116-4E8A-9DCA-1D728E2245B2}" type="pres">
      <dgm:prSet presAssocID="{878FA767-937E-4159-ADA7-4102287BB978}" presName="hierChild5" presStyleCnt="0"/>
      <dgm:spPr/>
    </dgm:pt>
    <dgm:pt modelId="{96C3C544-38F2-47A4-8E89-025026595E47}" type="pres">
      <dgm:prSet presAssocID="{2DF30304-01F3-4E28-A884-703A04FADEBA}" presName="Name37" presStyleLbl="parChTrans1D3" presStyleIdx="2" presStyleCnt="20"/>
      <dgm:spPr/>
    </dgm:pt>
    <dgm:pt modelId="{224B81DC-6654-4AB8-87ED-F5AD34C577B2}" type="pres">
      <dgm:prSet presAssocID="{3F0E4F33-6643-4865-BD9C-52706DDC39AE}" presName="hierRoot2" presStyleCnt="0">
        <dgm:presLayoutVars>
          <dgm:hierBranch val="init"/>
        </dgm:presLayoutVars>
      </dgm:prSet>
      <dgm:spPr/>
    </dgm:pt>
    <dgm:pt modelId="{EC517242-C0C5-4FD3-A72E-9C203A011C6F}" type="pres">
      <dgm:prSet presAssocID="{3F0E4F33-6643-4865-BD9C-52706DDC39AE}" presName="rootComposite" presStyleCnt="0"/>
      <dgm:spPr/>
    </dgm:pt>
    <dgm:pt modelId="{CDDEE7AE-A1F3-4521-8707-709682337D72}" type="pres">
      <dgm:prSet presAssocID="{3F0E4F33-6643-4865-BD9C-52706DDC39AE}" presName="rootText" presStyleLbl="node1" presStyleIdx="6" presStyleCnt="43">
        <dgm:presLayoutVars>
          <dgm:chMax/>
          <dgm:chPref val="3"/>
        </dgm:presLayoutVars>
      </dgm:prSet>
      <dgm:spPr/>
    </dgm:pt>
    <dgm:pt modelId="{EF6A7625-936A-4CF1-B54E-42CE87E7646B}" type="pres">
      <dgm:prSet presAssocID="{3F0E4F33-6643-4865-BD9C-52706DDC39AE}" presName="titleText2" presStyleLbl="fgAcc1" presStyleIdx="6" presStyleCnt="43">
        <dgm:presLayoutVars>
          <dgm:chMax val="0"/>
          <dgm:chPref val="0"/>
        </dgm:presLayoutVars>
      </dgm:prSet>
      <dgm:spPr/>
    </dgm:pt>
    <dgm:pt modelId="{32FD57ED-2D76-43A0-B340-50F4391180E7}" type="pres">
      <dgm:prSet presAssocID="{3F0E4F33-6643-4865-BD9C-52706DDC39AE}" presName="rootConnector" presStyleLbl="node3" presStyleIdx="0" presStyleCnt="0"/>
      <dgm:spPr/>
    </dgm:pt>
    <dgm:pt modelId="{50E8CB16-F088-428F-9405-079CA7EE5D09}" type="pres">
      <dgm:prSet presAssocID="{3F0E4F33-6643-4865-BD9C-52706DDC39AE}" presName="hierChild4" presStyleCnt="0"/>
      <dgm:spPr/>
    </dgm:pt>
    <dgm:pt modelId="{6076094B-AB5C-4356-98F0-FC878C1857BD}" type="pres">
      <dgm:prSet presAssocID="{3F0E4F33-6643-4865-BD9C-52706DDC39AE}" presName="hierChild5" presStyleCnt="0"/>
      <dgm:spPr/>
    </dgm:pt>
    <dgm:pt modelId="{4306B593-3C08-4D22-83DD-7AA7FD6E7B29}" type="pres">
      <dgm:prSet presAssocID="{6BEF5B51-869E-4B7C-AFC1-78C68800CDBB}" presName="hierChild5" presStyleCnt="0"/>
      <dgm:spPr/>
    </dgm:pt>
    <dgm:pt modelId="{204D1EDD-4BDD-4892-A692-39BD4AE4C1CB}" type="pres">
      <dgm:prSet presAssocID="{6C3C3784-5CA9-46A9-9445-34A1334A9174}" presName="Name37" presStyleLbl="parChTrans1D2" presStyleIdx="1" presStyleCnt="7"/>
      <dgm:spPr/>
    </dgm:pt>
    <dgm:pt modelId="{C11DA873-D66D-4F27-82AA-7BDE141805C0}" type="pres">
      <dgm:prSet presAssocID="{AEFDF91D-AEC8-42C4-BADA-1527583801DA}" presName="hierRoot2" presStyleCnt="0">
        <dgm:presLayoutVars>
          <dgm:hierBranch val="init"/>
        </dgm:presLayoutVars>
      </dgm:prSet>
      <dgm:spPr/>
    </dgm:pt>
    <dgm:pt modelId="{231FF350-80C4-4062-921D-B589D0E9EBBF}" type="pres">
      <dgm:prSet presAssocID="{AEFDF91D-AEC8-42C4-BADA-1527583801DA}" presName="rootComposite" presStyleCnt="0"/>
      <dgm:spPr/>
    </dgm:pt>
    <dgm:pt modelId="{FFB60FA6-7C52-4EB4-9F25-9F525DB1EA36}" type="pres">
      <dgm:prSet presAssocID="{AEFDF91D-AEC8-42C4-BADA-1527583801DA}" presName="rootText" presStyleLbl="node1" presStyleIdx="7" presStyleCnt="43">
        <dgm:presLayoutVars>
          <dgm:chMax/>
          <dgm:chPref val="3"/>
        </dgm:presLayoutVars>
      </dgm:prSet>
      <dgm:spPr/>
    </dgm:pt>
    <dgm:pt modelId="{D465F0C3-10D9-41D3-B314-D6179353AAFE}" type="pres">
      <dgm:prSet presAssocID="{AEFDF91D-AEC8-42C4-BADA-1527583801DA}" presName="titleText2" presStyleLbl="fgAcc1" presStyleIdx="7" presStyleCnt="43">
        <dgm:presLayoutVars>
          <dgm:chMax val="0"/>
          <dgm:chPref val="0"/>
        </dgm:presLayoutVars>
      </dgm:prSet>
      <dgm:spPr/>
    </dgm:pt>
    <dgm:pt modelId="{DCEC6F43-2F1B-4861-A2A6-4AB3713EBFB9}" type="pres">
      <dgm:prSet presAssocID="{AEFDF91D-AEC8-42C4-BADA-1527583801DA}" presName="rootConnector" presStyleLbl="node2" presStyleIdx="0" presStyleCnt="0"/>
      <dgm:spPr/>
    </dgm:pt>
    <dgm:pt modelId="{FA2B16AC-6FB6-45A0-8D6F-132C63AA525A}" type="pres">
      <dgm:prSet presAssocID="{AEFDF91D-AEC8-42C4-BADA-1527583801DA}" presName="hierChild4" presStyleCnt="0"/>
      <dgm:spPr/>
    </dgm:pt>
    <dgm:pt modelId="{7A6F277E-4E98-4BED-B5B6-F13CB4807655}" type="pres">
      <dgm:prSet presAssocID="{FCDC7B1E-8E3C-4663-ADAE-1F4340455815}" presName="Name37" presStyleLbl="parChTrans1D3" presStyleIdx="3" presStyleCnt="20"/>
      <dgm:spPr/>
    </dgm:pt>
    <dgm:pt modelId="{62CF3550-08D6-409C-856C-2A074780399F}" type="pres">
      <dgm:prSet presAssocID="{A54B7E14-A085-4AF9-8186-610AE366967E}" presName="hierRoot2" presStyleCnt="0">
        <dgm:presLayoutVars>
          <dgm:hierBranch val="init"/>
        </dgm:presLayoutVars>
      </dgm:prSet>
      <dgm:spPr/>
    </dgm:pt>
    <dgm:pt modelId="{8EE96868-94C6-4B24-BC42-1FC74A258DEC}" type="pres">
      <dgm:prSet presAssocID="{A54B7E14-A085-4AF9-8186-610AE366967E}" presName="rootComposite" presStyleCnt="0"/>
      <dgm:spPr/>
    </dgm:pt>
    <dgm:pt modelId="{11F4918D-B9D3-4712-9E50-929F7D056D98}" type="pres">
      <dgm:prSet presAssocID="{A54B7E14-A085-4AF9-8186-610AE366967E}" presName="rootText" presStyleLbl="node1" presStyleIdx="8" presStyleCnt="43">
        <dgm:presLayoutVars>
          <dgm:chMax/>
          <dgm:chPref val="3"/>
        </dgm:presLayoutVars>
      </dgm:prSet>
      <dgm:spPr/>
    </dgm:pt>
    <dgm:pt modelId="{18CD162C-48F2-42E1-ABF6-C57F5F0C9F60}" type="pres">
      <dgm:prSet presAssocID="{A54B7E14-A085-4AF9-8186-610AE366967E}" presName="titleText2" presStyleLbl="fgAcc1" presStyleIdx="8" presStyleCnt="43">
        <dgm:presLayoutVars>
          <dgm:chMax val="0"/>
          <dgm:chPref val="0"/>
        </dgm:presLayoutVars>
      </dgm:prSet>
      <dgm:spPr/>
    </dgm:pt>
    <dgm:pt modelId="{42CB681C-D58D-439A-9087-A8395CE10D6E}" type="pres">
      <dgm:prSet presAssocID="{A54B7E14-A085-4AF9-8186-610AE366967E}" presName="rootConnector" presStyleLbl="node3" presStyleIdx="0" presStyleCnt="0"/>
      <dgm:spPr/>
    </dgm:pt>
    <dgm:pt modelId="{55D8BFBB-8546-40A3-BD68-A15555512BF9}" type="pres">
      <dgm:prSet presAssocID="{A54B7E14-A085-4AF9-8186-610AE366967E}" presName="hierChild4" presStyleCnt="0"/>
      <dgm:spPr/>
    </dgm:pt>
    <dgm:pt modelId="{CB441DCF-C009-4A95-8F0B-30111D753620}" type="pres">
      <dgm:prSet presAssocID="{A54B7E14-A085-4AF9-8186-610AE366967E}" presName="hierChild5" presStyleCnt="0"/>
      <dgm:spPr/>
    </dgm:pt>
    <dgm:pt modelId="{58F25E4C-7C70-4466-B7F2-5638F9C21330}" type="pres">
      <dgm:prSet presAssocID="{032091D4-EEE5-4BC5-9A8F-80BDDF446AE5}" presName="Name37" presStyleLbl="parChTrans1D3" presStyleIdx="4" presStyleCnt="20"/>
      <dgm:spPr/>
    </dgm:pt>
    <dgm:pt modelId="{ED9C3757-A48C-441C-8D85-F95E2A43D065}" type="pres">
      <dgm:prSet presAssocID="{C8A934ED-FB10-4C7C-837E-E0F193CD19AA}" presName="hierRoot2" presStyleCnt="0">
        <dgm:presLayoutVars>
          <dgm:hierBranch val="init"/>
        </dgm:presLayoutVars>
      </dgm:prSet>
      <dgm:spPr/>
    </dgm:pt>
    <dgm:pt modelId="{87FBA7D1-E3EF-424A-95FF-B50369089CA9}" type="pres">
      <dgm:prSet presAssocID="{C8A934ED-FB10-4C7C-837E-E0F193CD19AA}" presName="rootComposite" presStyleCnt="0"/>
      <dgm:spPr/>
    </dgm:pt>
    <dgm:pt modelId="{4E74F875-E32F-433B-B39D-12ED3EF297FB}" type="pres">
      <dgm:prSet presAssocID="{C8A934ED-FB10-4C7C-837E-E0F193CD19AA}" presName="rootText" presStyleLbl="node1" presStyleIdx="9" presStyleCnt="43">
        <dgm:presLayoutVars>
          <dgm:chMax/>
          <dgm:chPref val="3"/>
        </dgm:presLayoutVars>
      </dgm:prSet>
      <dgm:spPr/>
    </dgm:pt>
    <dgm:pt modelId="{38A5C0AF-1553-441A-B4F5-E6F24BE07C2B}" type="pres">
      <dgm:prSet presAssocID="{C8A934ED-FB10-4C7C-837E-E0F193CD19AA}" presName="titleText2" presStyleLbl="fgAcc1" presStyleIdx="9" presStyleCnt="43">
        <dgm:presLayoutVars>
          <dgm:chMax val="0"/>
          <dgm:chPref val="0"/>
        </dgm:presLayoutVars>
      </dgm:prSet>
      <dgm:spPr/>
    </dgm:pt>
    <dgm:pt modelId="{777FA782-6AAE-4D9C-859A-DEBBDCFE5FFD}" type="pres">
      <dgm:prSet presAssocID="{C8A934ED-FB10-4C7C-837E-E0F193CD19AA}" presName="rootConnector" presStyleLbl="node3" presStyleIdx="0" presStyleCnt="0"/>
      <dgm:spPr/>
    </dgm:pt>
    <dgm:pt modelId="{3D020974-A82A-4ADC-A470-E398AD2AE6D7}" type="pres">
      <dgm:prSet presAssocID="{C8A934ED-FB10-4C7C-837E-E0F193CD19AA}" presName="hierChild4" presStyleCnt="0"/>
      <dgm:spPr/>
    </dgm:pt>
    <dgm:pt modelId="{CC3AA947-EF06-4109-B824-722A9BA5B912}" type="pres">
      <dgm:prSet presAssocID="{6EF71B4E-1CC4-4BA7-838D-FDEEB552868C}" presName="Name37" presStyleLbl="parChTrans1D4" presStyleIdx="3" presStyleCnt="21"/>
      <dgm:spPr/>
    </dgm:pt>
    <dgm:pt modelId="{AE36C398-C1B2-4E73-A966-BF442556E0AE}" type="pres">
      <dgm:prSet presAssocID="{79C8A494-8667-4B77-8DA0-4DA7D536C2AE}" presName="hierRoot2" presStyleCnt="0">
        <dgm:presLayoutVars>
          <dgm:hierBranch val="init"/>
        </dgm:presLayoutVars>
      </dgm:prSet>
      <dgm:spPr/>
    </dgm:pt>
    <dgm:pt modelId="{0B0AAD20-528B-4550-B24C-591008D31B19}" type="pres">
      <dgm:prSet presAssocID="{79C8A494-8667-4B77-8DA0-4DA7D536C2AE}" presName="rootComposite" presStyleCnt="0"/>
      <dgm:spPr/>
    </dgm:pt>
    <dgm:pt modelId="{76AC0E85-2CC6-4B74-A94A-D34BA90B8AC7}" type="pres">
      <dgm:prSet presAssocID="{79C8A494-8667-4B77-8DA0-4DA7D536C2AE}" presName="rootText" presStyleLbl="node1" presStyleIdx="10" presStyleCnt="43">
        <dgm:presLayoutVars>
          <dgm:chMax/>
          <dgm:chPref val="3"/>
        </dgm:presLayoutVars>
      </dgm:prSet>
      <dgm:spPr/>
    </dgm:pt>
    <dgm:pt modelId="{BB2BF125-2C51-4056-B8FA-AE628A4DB7FC}" type="pres">
      <dgm:prSet presAssocID="{79C8A494-8667-4B77-8DA0-4DA7D536C2AE}" presName="titleText2" presStyleLbl="fgAcc1" presStyleIdx="10" presStyleCnt="43">
        <dgm:presLayoutVars>
          <dgm:chMax val="0"/>
          <dgm:chPref val="0"/>
        </dgm:presLayoutVars>
      </dgm:prSet>
      <dgm:spPr/>
    </dgm:pt>
    <dgm:pt modelId="{5AB568D7-A423-47D9-B618-802D10745FEF}" type="pres">
      <dgm:prSet presAssocID="{79C8A494-8667-4B77-8DA0-4DA7D536C2AE}" presName="rootConnector" presStyleLbl="node4" presStyleIdx="0" presStyleCnt="0"/>
      <dgm:spPr/>
    </dgm:pt>
    <dgm:pt modelId="{F8ADC2BC-5B8B-4684-8B4E-D187B61C9913}" type="pres">
      <dgm:prSet presAssocID="{79C8A494-8667-4B77-8DA0-4DA7D536C2AE}" presName="hierChild4" presStyleCnt="0"/>
      <dgm:spPr/>
    </dgm:pt>
    <dgm:pt modelId="{C87FE9FD-F007-46BE-9B5A-B263CC82402D}" type="pres">
      <dgm:prSet presAssocID="{FA343D8C-0235-4E86-8045-10D6E5CA5292}" presName="Name37" presStyleLbl="parChTrans1D4" presStyleIdx="4" presStyleCnt="21"/>
      <dgm:spPr/>
    </dgm:pt>
    <dgm:pt modelId="{8AA3FE4B-B992-472E-9B61-965114EB4F2C}" type="pres">
      <dgm:prSet presAssocID="{58FAA235-538D-44A7-9F79-5DA435527FB6}" presName="hierRoot2" presStyleCnt="0">
        <dgm:presLayoutVars>
          <dgm:hierBranch val="init"/>
        </dgm:presLayoutVars>
      </dgm:prSet>
      <dgm:spPr/>
    </dgm:pt>
    <dgm:pt modelId="{459B0A46-1E3B-40DF-A432-6512290C6A0A}" type="pres">
      <dgm:prSet presAssocID="{58FAA235-538D-44A7-9F79-5DA435527FB6}" presName="rootComposite" presStyleCnt="0"/>
      <dgm:spPr/>
    </dgm:pt>
    <dgm:pt modelId="{1C3DD156-CEAD-4EA3-83D3-B47A1A591391}" type="pres">
      <dgm:prSet presAssocID="{58FAA235-538D-44A7-9F79-5DA435527FB6}" presName="rootText" presStyleLbl="node1" presStyleIdx="11" presStyleCnt="43">
        <dgm:presLayoutVars>
          <dgm:chMax/>
          <dgm:chPref val="3"/>
        </dgm:presLayoutVars>
      </dgm:prSet>
      <dgm:spPr/>
    </dgm:pt>
    <dgm:pt modelId="{DDEFDC7B-3228-4F62-8431-E0266FF3F240}" type="pres">
      <dgm:prSet presAssocID="{58FAA235-538D-44A7-9F79-5DA435527FB6}" presName="titleText2" presStyleLbl="fgAcc1" presStyleIdx="11" presStyleCnt="43">
        <dgm:presLayoutVars>
          <dgm:chMax val="0"/>
          <dgm:chPref val="0"/>
        </dgm:presLayoutVars>
      </dgm:prSet>
      <dgm:spPr/>
    </dgm:pt>
    <dgm:pt modelId="{A0B5EE96-42F4-45AD-AC9C-33F95D010CA4}" type="pres">
      <dgm:prSet presAssocID="{58FAA235-538D-44A7-9F79-5DA435527FB6}" presName="rootConnector" presStyleLbl="node4" presStyleIdx="0" presStyleCnt="0"/>
      <dgm:spPr/>
    </dgm:pt>
    <dgm:pt modelId="{5153742A-DA0B-41ED-8BCC-5A3999B9713F}" type="pres">
      <dgm:prSet presAssocID="{58FAA235-538D-44A7-9F79-5DA435527FB6}" presName="hierChild4" presStyleCnt="0"/>
      <dgm:spPr/>
    </dgm:pt>
    <dgm:pt modelId="{5CA6E85B-C92B-402E-9DB0-5ADC0DD8568F}" type="pres">
      <dgm:prSet presAssocID="{58FAA235-538D-44A7-9F79-5DA435527FB6}" presName="hierChild5" presStyleCnt="0"/>
      <dgm:spPr/>
    </dgm:pt>
    <dgm:pt modelId="{7A2C8A66-D9E7-41BC-9984-4A63AA6CA507}" type="pres">
      <dgm:prSet presAssocID="{C29D87B4-4B99-4D46-8F7C-C4F14568F0EC}" presName="Name37" presStyleLbl="parChTrans1D4" presStyleIdx="5" presStyleCnt="21"/>
      <dgm:spPr/>
    </dgm:pt>
    <dgm:pt modelId="{1E1ECFAE-FA7E-48C3-AD17-B35D2EB41321}" type="pres">
      <dgm:prSet presAssocID="{F1F99A96-D120-473D-A0E0-606DFCBBD192}" presName="hierRoot2" presStyleCnt="0">
        <dgm:presLayoutVars>
          <dgm:hierBranch val="init"/>
        </dgm:presLayoutVars>
      </dgm:prSet>
      <dgm:spPr/>
    </dgm:pt>
    <dgm:pt modelId="{99D4AFD8-3241-4003-AAC4-71D876017734}" type="pres">
      <dgm:prSet presAssocID="{F1F99A96-D120-473D-A0E0-606DFCBBD192}" presName="rootComposite" presStyleCnt="0"/>
      <dgm:spPr/>
    </dgm:pt>
    <dgm:pt modelId="{BBFCB1DC-4D09-4294-A969-F877AED1ABD5}" type="pres">
      <dgm:prSet presAssocID="{F1F99A96-D120-473D-A0E0-606DFCBBD192}" presName="rootText" presStyleLbl="node1" presStyleIdx="12" presStyleCnt="43">
        <dgm:presLayoutVars>
          <dgm:chMax/>
          <dgm:chPref val="3"/>
        </dgm:presLayoutVars>
      </dgm:prSet>
      <dgm:spPr/>
    </dgm:pt>
    <dgm:pt modelId="{2DBE4667-C779-4870-A2F5-C74C1473A23C}" type="pres">
      <dgm:prSet presAssocID="{F1F99A96-D120-473D-A0E0-606DFCBBD192}" presName="titleText2" presStyleLbl="fgAcc1" presStyleIdx="12" presStyleCnt="43">
        <dgm:presLayoutVars>
          <dgm:chMax val="0"/>
          <dgm:chPref val="0"/>
        </dgm:presLayoutVars>
      </dgm:prSet>
      <dgm:spPr/>
    </dgm:pt>
    <dgm:pt modelId="{8E99217C-65FB-463A-A72C-22C60CA802B6}" type="pres">
      <dgm:prSet presAssocID="{F1F99A96-D120-473D-A0E0-606DFCBBD192}" presName="rootConnector" presStyleLbl="node4" presStyleIdx="0" presStyleCnt="0"/>
      <dgm:spPr/>
    </dgm:pt>
    <dgm:pt modelId="{0BE125F5-02C9-48FC-9F56-822E147025E9}" type="pres">
      <dgm:prSet presAssocID="{F1F99A96-D120-473D-A0E0-606DFCBBD192}" presName="hierChild4" presStyleCnt="0"/>
      <dgm:spPr/>
    </dgm:pt>
    <dgm:pt modelId="{36B1C46A-1942-47A5-8D28-F196600388F9}" type="pres">
      <dgm:prSet presAssocID="{F1F99A96-D120-473D-A0E0-606DFCBBD192}" presName="hierChild5" presStyleCnt="0"/>
      <dgm:spPr/>
    </dgm:pt>
    <dgm:pt modelId="{332B83D3-8F8B-4B00-8C0A-4D35794AA4FF}" type="pres">
      <dgm:prSet presAssocID="{024C8623-9680-48D7-916A-2B3AF058B42C}" presName="Name37" presStyleLbl="parChTrans1D4" presStyleIdx="6" presStyleCnt="21"/>
      <dgm:spPr/>
    </dgm:pt>
    <dgm:pt modelId="{3FC005B8-106D-482A-9256-EEF4607CC584}" type="pres">
      <dgm:prSet presAssocID="{DAFD2D45-C674-4E87-ACCC-CE63604AEE02}" presName="hierRoot2" presStyleCnt="0">
        <dgm:presLayoutVars>
          <dgm:hierBranch val="init"/>
        </dgm:presLayoutVars>
      </dgm:prSet>
      <dgm:spPr/>
    </dgm:pt>
    <dgm:pt modelId="{3EA165A5-891C-49EA-A4DC-AEDF5583F630}" type="pres">
      <dgm:prSet presAssocID="{DAFD2D45-C674-4E87-ACCC-CE63604AEE02}" presName="rootComposite" presStyleCnt="0"/>
      <dgm:spPr/>
    </dgm:pt>
    <dgm:pt modelId="{DE448DA4-337B-47DF-B609-F81DAE1EB33E}" type="pres">
      <dgm:prSet presAssocID="{DAFD2D45-C674-4E87-ACCC-CE63604AEE02}" presName="rootText" presStyleLbl="node1" presStyleIdx="13" presStyleCnt="43">
        <dgm:presLayoutVars>
          <dgm:chMax/>
          <dgm:chPref val="3"/>
        </dgm:presLayoutVars>
      </dgm:prSet>
      <dgm:spPr/>
    </dgm:pt>
    <dgm:pt modelId="{1EB58F5D-27F9-493A-8556-836CA675E57F}" type="pres">
      <dgm:prSet presAssocID="{DAFD2D45-C674-4E87-ACCC-CE63604AEE02}" presName="titleText2" presStyleLbl="fgAcc1" presStyleIdx="13" presStyleCnt="43">
        <dgm:presLayoutVars>
          <dgm:chMax val="0"/>
          <dgm:chPref val="0"/>
        </dgm:presLayoutVars>
      </dgm:prSet>
      <dgm:spPr/>
    </dgm:pt>
    <dgm:pt modelId="{54D42EA1-D53B-4B4C-A61F-61358D6E148B}" type="pres">
      <dgm:prSet presAssocID="{DAFD2D45-C674-4E87-ACCC-CE63604AEE02}" presName="rootConnector" presStyleLbl="node4" presStyleIdx="0" presStyleCnt="0"/>
      <dgm:spPr/>
    </dgm:pt>
    <dgm:pt modelId="{13709904-8BCE-4017-9FD0-D6F35387F032}" type="pres">
      <dgm:prSet presAssocID="{DAFD2D45-C674-4E87-ACCC-CE63604AEE02}" presName="hierChild4" presStyleCnt="0"/>
      <dgm:spPr/>
    </dgm:pt>
    <dgm:pt modelId="{079AD5FC-EFCC-40AF-A885-E2872656801B}" type="pres">
      <dgm:prSet presAssocID="{DAFD2D45-C674-4E87-ACCC-CE63604AEE02}" presName="hierChild5" presStyleCnt="0"/>
      <dgm:spPr/>
    </dgm:pt>
    <dgm:pt modelId="{321AFC79-94F6-43EC-B7EE-4F3E07A6B5E6}" type="pres">
      <dgm:prSet presAssocID="{2300E3DA-DA2A-4957-BD39-5FA8FDB3F4EF}" presName="Name37" presStyleLbl="parChTrans1D4" presStyleIdx="7" presStyleCnt="21"/>
      <dgm:spPr/>
    </dgm:pt>
    <dgm:pt modelId="{028929F6-B589-4D34-8DCE-D410514B4313}" type="pres">
      <dgm:prSet presAssocID="{3DC50EDB-3BBC-452A-86C5-E8CC27EF4E7D}" presName="hierRoot2" presStyleCnt="0">
        <dgm:presLayoutVars>
          <dgm:hierBranch val="init"/>
        </dgm:presLayoutVars>
      </dgm:prSet>
      <dgm:spPr/>
    </dgm:pt>
    <dgm:pt modelId="{E1739C66-1104-4E85-90BE-8F2E99E9DA41}" type="pres">
      <dgm:prSet presAssocID="{3DC50EDB-3BBC-452A-86C5-E8CC27EF4E7D}" presName="rootComposite" presStyleCnt="0"/>
      <dgm:spPr/>
    </dgm:pt>
    <dgm:pt modelId="{2A506C38-CCBF-4924-97B9-DB58855F0AA7}" type="pres">
      <dgm:prSet presAssocID="{3DC50EDB-3BBC-452A-86C5-E8CC27EF4E7D}" presName="rootText" presStyleLbl="node1" presStyleIdx="14" presStyleCnt="43">
        <dgm:presLayoutVars>
          <dgm:chMax/>
          <dgm:chPref val="3"/>
        </dgm:presLayoutVars>
      </dgm:prSet>
      <dgm:spPr/>
    </dgm:pt>
    <dgm:pt modelId="{93912A10-8227-4ABE-B157-E9C4C78D3FD0}" type="pres">
      <dgm:prSet presAssocID="{3DC50EDB-3BBC-452A-86C5-E8CC27EF4E7D}" presName="titleText2" presStyleLbl="fgAcc1" presStyleIdx="14" presStyleCnt="43">
        <dgm:presLayoutVars>
          <dgm:chMax val="0"/>
          <dgm:chPref val="0"/>
        </dgm:presLayoutVars>
      </dgm:prSet>
      <dgm:spPr/>
    </dgm:pt>
    <dgm:pt modelId="{CF0CFC06-D241-40E8-A455-281DD97B4ACA}" type="pres">
      <dgm:prSet presAssocID="{3DC50EDB-3BBC-452A-86C5-E8CC27EF4E7D}" presName="rootConnector" presStyleLbl="node4" presStyleIdx="0" presStyleCnt="0"/>
      <dgm:spPr/>
    </dgm:pt>
    <dgm:pt modelId="{3288C30B-BE5B-48A9-A6FE-A1AE6404D8D0}" type="pres">
      <dgm:prSet presAssocID="{3DC50EDB-3BBC-452A-86C5-E8CC27EF4E7D}" presName="hierChild4" presStyleCnt="0"/>
      <dgm:spPr/>
    </dgm:pt>
    <dgm:pt modelId="{2EADE8CB-F5CA-473D-BD00-3317C6E8DB83}" type="pres">
      <dgm:prSet presAssocID="{737A4D9D-8A7D-469F-BAD6-F078DD1846F2}" presName="Name37" presStyleLbl="parChTrans1D4" presStyleIdx="8" presStyleCnt="21"/>
      <dgm:spPr/>
    </dgm:pt>
    <dgm:pt modelId="{B8CFCFE4-E171-44FC-9F80-87A97930939F}" type="pres">
      <dgm:prSet presAssocID="{115933E3-DD03-4DDB-AA90-89FD4192D2B5}" presName="hierRoot2" presStyleCnt="0">
        <dgm:presLayoutVars>
          <dgm:hierBranch val="init"/>
        </dgm:presLayoutVars>
      </dgm:prSet>
      <dgm:spPr/>
    </dgm:pt>
    <dgm:pt modelId="{64DD06A4-C60D-43C1-AAE6-710539E4ECF3}" type="pres">
      <dgm:prSet presAssocID="{115933E3-DD03-4DDB-AA90-89FD4192D2B5}" presName="rootComposite" presStyleCnt="0"/>
      <dgm:spPr/>
    </dgm:pt>
    <dgm:pt modelId="{43AAE933-CE18-4659-9A81-7ABB7006F1C3}" type="pres">
      <dgm:prSet presAssocID="{115933E3-DD03-4DDB-AA90-89FD4192D2B5}" presName="rootText" presStyleLbl="node1" presStyleIdx="15" presStyleCnt="43">
        <dgm:presLayoutVars>
          <dgm:chMax/>
          <dgm:chPref val="3"/>
        </dgm:presLayoutVars>
      </dgm:prSet>
      <dgm:spPr/>
    </dgm:pt>
    <dgm:pt modelId="{8600965C-9BCD-4485-A1B5-CFF697831370}" type="pres">
      <dgm:prSet presAssocID="{115933E3-DD03-4DDB-AA90-89FD4192D2B5}" presName="titleText2" presStyleLbl="fgAcc1" presStyleIdx="15" presStyleCnt="43">
        <dgm:presLayoutVars>
          <dgm:chMax val="0"/>
          <dgm:chPref val="0"/>
        </dgm:presLayoutVars>
      </dgm:prSet>
      <dgm:spPr/>
    </dgm:pt>
    <dgm:pt modelId="{B0F5C7AE-1060-4E18-BDE1-361A9E3AEDA1}" type="pres">
      <dgm:prSet presAssocID="{115933E3-DD03-4DDB-AA90-89FD4192D2B5}" presName="rootConnector" presStyleLbl="node4" presStyleIdx="0" presStyleCnt="0"/>
      <dgm:spPr/>
    </dgm:pt>
    <dgm:pt modelId="{0CD91EAE-9ABF-4998-BC78-DD7077E5D0A0}" type="pres">
      <dgm:prSet presAssocID="{115933E3-DD03-4DDB-AA90-89FD4192D2B5}" presName="hierChild4" presStyleCnt="0"/>
      <dgm:spPr/>
    </dgm:pt>
    <dgm:pt modelId="{B42801B3-5537-4661-9980-1A9361690FC3}" type="pres">
      <dgm:prSet presAssocID="{115933E3-DD03-4DDB-AA90-89FD4192D2B5}" presName="hierChild5" presStyleCnt="0"/>
      <dgm:spPr/>
    </dgm:pt>
    <dgm:pt modelId="{54504FC1-5558-4E9A-BE9C-C2B3227E9119}" type="pres">
      <dgm:prSet presAssocID="{EFEC7B40-D145-4DC0-BA70-D7CC1DA5D267}" presName="Name37" presStyleLbl="parChTrans1D4" presStyleIdx="9" presStyleCnt="21"/>
      <dgm:spPr/>
    </dgm:pt>
    <dgm:pt modelId="{9986E252-FD3F-40B4-A8E4-A0DD1D13D1D6}" type="pres">
      <dgm:prSet presAssocID="{14E0F63A-94EE-4B73-9F94-802C9AE30ED1}" presName="hierRoot2" presStyleCnt="0">
        <dgm:presLayoutVars>
          <dgm:hierBranch val="init"/>
        </dgm:presLayoutVars>
      </dgm:prSet>
      <dgm:spPr/>
    </dgm:pt>
    <dgm:pt modelId="{EDC4715C-1F3E-454F-B9F6-0C9C361015C9}" type="pres">
      <dgm:prSet presAssocID="{14E0F63A-94EE-4B73-9F94-802C9AE30ED1}" presName="rootComposite" presStyleCnt="0"/>
      <dgm:spPr/>
    </dgm:pt>
    <dgm:pt modelId="{F22576BF-E997-4A52-900C-23E8D45A6DA4}" type="pres">
      <dgm:prSet presAssocID="{14E0F63A-94EE-4B73-9F94-802C9AE30ED1}" presName="rootText" presStyleLbl="node1" presStyleIdx="16" presStyleCnt="43">
        <dgm:presLayoutVars>
          <dgm:chMax/>
          <dgm:chPref val="3"/>
        </dgm:presLayoutVars>
      </dgm:prSet>
      <dgm:spPr/>
    </dgm:pt>
    <dgm:pt modelId="{F16D3437-19ED-4080-967E-31188D76167F}" type="pres">
      <dgm:prSet presAssocID="{14E0F63A-94EE-4B73-9F94-802C9AE30ED1}" presName="titleText2" presStyleLbl="fgAcc1" presStyleIdx="16" presStyleCnt="43">
        <dgm:presLayoutVars>
          <dgm:chMax val="0"/>
          <dgm:chPref val="0"/>
        </dgm:presLayoutVars>
      </dgm:prSet>
      <dgm:spPr/>
    </dgm:pt>
    <dgm:pt modelId="{F8327B18-484D-4F5E-BD69-211A06508363}" type="pres">
      <dgm:prSet presAssocID="{14E0F63A-94EE-4B73-9F94-802C9AE30ED1}" presName="rootConnector" presStyleLbl="node4" presStyleIdx="0" presStyleCnt="0"/>
      <dgm:spPr/>
    </dgm:pt>
    <dgm:pt modelId="{0F50CBF5-2C15-48FD-BE30-13356E4B7243}" type="pres">
      <dgm:prSet presAssocID="{14E0F63A-94EE-4B73-9F94-802C9AE30ED1}" presName="hierChild4" presStyleCnt="0"/>
      <dgm:spPr/>
    </dgm:pt>
    <dgm:pt modelId="{2A30BA30-75D3-4D66-A9C9-F7F3485D3E5E}" type="pres">
      <dgm:prSet presAssocID="{14E0F63A-94EE-4B73-9F94-802C9AE30ED1}" presName="hierChild5" presStyleCnt="0"/>
      <dgm:spPr/>
    </dgm:pt>
    <dgm:pt modelId="{0736F914-1EF6-4FC7-8C39-D4FB814875B7}" type="pres">
      <dgm:prSet presAssocID="{3DC50EDB-3BBC-452A-86C5-E8CC27EF4E7D}" presName="hierChild5" presStyleCnt="0"/>
      <dgm:spPr/>
    </dgm:pt>
    <dgm:pt modelId="{499F5227-EB52-44B7-B42C-1115184D6E22}" type="pres">
      <dgm:prSet presAssocID="{79C8A494-8667-4B77-8DA0-4DA7D536C2AE}" presName="hierChild5" presStyleCnt="0"/>
      <dgm:spPr/>
    </dgm:pt>
    <dgm:pt modelId="{CAA796B3-5CC4-4476-A067-3985664C4117}" type="pres">
      <dgm:prSet presAssocID="{3445562F-F916-408D-805E-E7F1EB36B095}" presName="Name37" presStyleLbl="parChTrans1D4" presStyleIdx="10" presStyleCnt="21"/>
      <dgm:spPr/>
    </dgm:pt>
    <dgm:pt modelId="{F1883769-F3BC-43DE-AB02-AE58BCE217A5}" type="pres">
      <dgm:prSet presAssocID="{487CB4E2-CF7A-4E51-A961-B86247273638}" presName="hierRoot2" presStyleCnt="0">
        <dgm:presLayoutVars>
          <dgm:hierBranch val="init"/>
        </dgm:presLayoutVars>
      </dgm:prSet>
      <dgm:spPr/>
    </dgm:pt>
    <dgm:pt modelId="{FA15BA1D-BC7F-4775-9C10-65ED18B6D973}" type="pres">
      <dgm:prSet presAssocID="{487CB4E2-CF7A-4E51-A961-B86247273638}" presName="rootComposite" presStyleCnt="0"/>
      <dgm:spPr/>
    </dgm:pt>
    <dgm:pt modelId="{6881C69B-2C6A-4DE4-86E1-B34ABD1AFBF9}" type="pres">
      <dgm:prSet presAssocID="{487CB4E2-CF7A-4E51-A961-B86247273638}" presName="rootText" presStyleLbl="node1" presStyleIdx="17" presStyleCnt="43">
        <dgm:presLayoutVars>
          <dgm:chMax/>
          <dgm:chPref val="3"/>
        </dgm:presLayoutVars>
      </dgm:prSet>
      <dgm:spPr/>
    </dgm:pt>
    <dgm:pt modelId="{8535754B-6EE4-4B2C-8964-B6E4ED4A2B41}" type="pres">
      <dgm:prSet presAssocID="{487CB4E2-CF7A-4E51-A961-B86247273638}" presName="titleText2" presStyleLbl="fgAcc1" presStyleIdx="17" presStyleCnt="43">
        <dgm:presLayoutVars>
          <dgm:chMax val="0"/>
          <dgm:chPref val="0"/>
        </dgm:presLayoutVars>
      </dgm:prSet>
      <dgm:spPr/>
    </dgm:pt>
    <dgm:pt modelId="{40288471-F343-48CE-BEE9-542E383C492E}" type="pres">
      <dgm:prSet presAssocID="{487CB4E2-CF7A-4E51-A961-B86247273638}" presName="rootConnector" presStyleLbl="node4" presStyleIdx="0" presStyleCnt="0"/>
      <dgm:spPr/>
    </dgm:pt>
    <dgm:pt modelId="{97339594-9F21-4AB6-B011-8B4BCE1D730F}" type="pres">
      <dgm:prSet presAssocID="{487CB4E2-CF7A-4E51-A961-B86247273638}" presName="hierChild4" presStyleCnt="0"/>
      <dgm:spPr/>
    </dgm:pt>
    <dgm:pt modelId="{AF2A1CC7-931B-467C-87E8-9DA92C3B6167}" type="pres">
      <dgm:prSet presAssocID="{487CB4E2-CF7A-4E51-A961-B86247273638}" presName="hierChild5" presStyleCnt="0"/>
      <dgm:spPr/>
    </dgm:pt>
    <dgm:pt modelId="{03733E9B-6785-48A7-A3C7-4B6E6803814A}" type="pres">
      <dgm:prSet presAssocID="{C5E953C2-2FBB-448E-BF0D-BAD562434F33}" presName="Name37" presStyleLbl="parChTrans1D4" presStyleIdx="11" presStyleCnt="21"/>
      <dgm:spPr/>
    </dgm:pt>
    <dgm:pt modelId="{2DA7CB8A-2B81-4D01-9722-12F9E550675A}" type="pres">
      <dgm:prSet presAssocID="{F7F7F0E6-F2A1-4060-BD93-DB7555DE279E}" presName="hierRoot2" presStyleCnt="0">
        <dgm:presLayoutVars>
          <dgm:hierBranch val="init"/>
        </dgm:presLayoutVars>
      </dgm:prSet>
      <dgm:spPr/>
    </dgm:pt>
    <dgm:pt modelId="{C7839F34-B300-46A8-A3F8-1B0DD7DDB285}" type="pres">
      <dgm:prSet presAssocID="{F7F7F0E6-F2A1-4060-BD93-DB7555DE279E}" presName="rootComposite" presStyleCnt="0"/>
      <dgm:spPr/>
    </dgm:pt>
    <dgm:pt modelId="{CA50766E-CFFC-4AC9-BD04-58E3D65330D8}" type="pres">
      <dgm:prSet presAssocID="{F7F7F0E6-F2A1-4060-BD93-DB7555DE279E}" presName="rootText" presStyleLbl="node1" presStyleIdx="18" presStyleCnt="43">
        <dgm:presLayoutVars>
          <dgm:chMax/>
          <dgm:chPref val="3"/>
        </dgm:presLayoutVars>
      </dgm:prSet>
      <dgm:spPr/>
    </dgm:pt>
    <dgm:pt modelId="{E5C490DC-6CDA-4CDB-9B32-A4B6E290F7FD}" type="pres">
      <dgm:prSet presAssocID="{F7F7F0E6-F2A1-4060-BD93-DB7555DE279E}" presName="titleText2" presStyleLbl="fgAcc1" presStyleIdx="18" presStyleCnt="43">
        <dgm:presLayoutVars>
          <dgm:chMax val="0"/>
          <dgm:chPref val="0"/>
        </dgm:presLayoutVars>
      </dgm:prSet>
      <dgm:spPr/>
    </dgm:pt>
    <dgm:pt modelId="{A004976D-EAAF-43B3-9BE2-1ED549642F66}" type="pres">
      <dgm:prSet presAssocID="{F7F7F0E6-F2A1-4060-BD93-DB7555DE279E}" presName="rootConnector" presStyleLbl="node4" presStyleIdx="0" presStyleCnt="0"/>
      <dgm:spPr/>
    </dgm:pt>
    <dgm:pt modelId="{BB6C85C2-235F-4A19-8C23-31D07CC391B4}" type="pres">
      <dgm:prSet presAssocID="{F7F7F0E6-F2A1-4060-BD93-DB7555DE279E}" presName="hierChild4" presStyleCnt="0"/>
      <dgm:spPr/>
    </dgm:pt>
    <dgm:pt modelId="{1ED3AB11-EBE7-4384-815E-89C5687569E9}" type="pres">
      <dgm:prSet presAssocID="{F7F7F0E6-F2A1-4060-BD93-DB7555DE279E}" presName="hierChild5" presStyleCnt="0"/>
      <dgm:spPr/>
    </dgm:pt>
    <dgm:pt modelId="{0D7E412B-9698-4E04-82DB-D2656C9C30B8}" type="pres">
      <dgm:prSet presAssocID="{C8A934ED-FB10-4C7C-837E-E0F193CD19AA}" presName="hierChild5" presStyleCnt="0"/>
      <dgm:spPr/>
    </dgm:pt>
    <dgm:pt modelId="{5BE09F50-B8E8-4B37-9755-A9DA8791BF09}" type="pres">
      <dgm:prSet presAssocID="{B8F590F7-0884-4D92-8A65-DBCA3FEBD5A4}" presName="Name37" presStyleLbl="parChTrans1D3" presStyleIdx="5" presStyleCnt="20"/>
      <dgm:spPr/>
    </dgm:pt>
    <dgm:pt modelId="{0611BEA2-BF56-4B6A-8683-0FF8002F949E}" type="pres">
      <dgm:prSet presAssocID="{59249B06-B683-46AD-AA22-0340CE9C7D9B}" presName="hierRoot2" presStyleCnt="0">
        <dgm:presLayoutVars>
          <dgm:hierBranch val="init"/>
        </dgm:presLayoutVars>
      </dgm:prSet>
      <dgm:spPr/>
    </dgm:pt>
    <dgm:pt modelId="{2BAEC290-5095-4FB6-A82D-07A60A102209}" type="pres">
      <dgm:prSet presAssocID="{59249B06-B683-46AD-AA22-0340CE9C7D9B}" presName="rootComposite" presStyleCnt="0"/>
      <dgm:spPr/>
    </dgm:pt>
    <dgm:pt modelId="{9899998B-88CF-45C7-83C6-DEAFF5E8FFA1}" type="pres">
      <dgm:prSet presAssocID="{59249B06-B683-46AD-AA22-0340CE9C7D9B}" presName="rootText" presStyleLbl="node1" presStyleIdx="19" presStyleCnt="43">
        <dgm:presLayoutVars>
          <dgm:chMax/>
          <dgm:chPref val="3"/>
        </dgm:presLayoutVars>
      </dgm:prSet>
      <dgm:spPr/>
    </dgm:pt>
    <dgm:pt modelId="{E20F98BB-DC99-4738-9816-A9EC15AEED97}" type="pres">
      <dgm:prSet presAssocID="{59249B06-B683-46AD-AA22-0340CE9C7D9B}" presName="titleText2" presStyleLbl="fgAcc1" presStyleIdx="19" presStyleCnt="43">
        <dgm:presLayoutVars>
          <dgm:chMax val="0"/>
          <dgm:chPref val="0"/>
        </dgm:presLayoutVars>
      </dgm:prSet>
      <dgm:spPr/>
    </dgm:pt>
    <dgm:pt modelId="{45EFDAC7-900C-42C9-B9E7-FC07B66C1AF3}" type="pres">
      <dgm:prSet presAssocID="{59249B06-B683-46AD-AA22-0340CE9C7D9B}" presName="rootConnector" presStyleLbl="node3" presStyleIdx="0" presStyleCnt="0"/>
      <dgm:spPr/>
    </dgm:pt>
    <dgm:pt modelId="{DB2290D6-41C3-4402-82BB-27BCFE84E697}" type="pres">
      <dgm:prSet presAssocID="{59249B06-B683-46AD-AA22-0340CE9C7D9B}" presName="hierChild4" presStyleCnt="0"/>
      <dgm:spPr/>
    </dgm:pt>
    <dgm:pt modelId="{E38BA96A-6DC1-4AE5-8913-1372424B7CC2}" type="pres">
      <dgm:prSet presAssocID="{59249B06-B683-46AD-AA22-0340CE9C7D9B}" presName="hierChild5" presStyleCnt="0"/>
      <dgm:spPr/>
    </dgm:pt>
    <dgm:pt modelId="{1F17FFBB-5190-4B7C-BD1B-62C1E4C1E1D1}" type="pres">
      <dgm:prSet presAssocID="{AEFDF91D-AEC8-42C4-BADA-1527583801DA}" presName="hierChild5" presStyleCnt="0"/>
      <dgm:spPr/>
    </dgm:pt>
    <dgm:pt modelId="{38A71EEE-7E67-4F39-B378-AE93C057A654}" type="pres">
      <dgm:prSet presAssocID="{AD79E6C3-E4A3-422E-AC1E-26B8C7B07259}" presName="Name37" presStyleLbl="parChTrans1D2" presStyleIdx="2" presStyleCnt="7"/>
      <dgm:spPr/>
    </dgm:pt>
    <dgm:pt modelId="{63E7BEFC-283C-4C62-8E0C-DEBB4194DC38}" type="pres">
      <dgm:prSet presAssocID="{47CAD87B-7772-4AA4-948C-E11270CD141E}" presName="hierRoot2" presStyleCnt="0">
        <dgm:presLayoutVars>
          <dgm:hierBranch val="init"/>
        </dgm:presLayoutVars>
      </dgm:prSet>
      <dgm:spPr/>
    </dgm:pt>
    <dgm:pt modelId="{4381E06C-0785-4384-9C07-3B6A4DA5816A}" type="pres">
      <dgm:prSet presAssocID="{47CAD87B-7772-4AA4-948C-E11270CD141E}" presName="rootComposite" presStyleCnt="0"/>
      <dgm:spPr/>
    </dgm:pt>
    <dgm:pt modelId="{418C6B62-E786-4B38-B1F9-7760238A7B09}" type="pres">
      <dgm:prSet presAssocID="{47CAD87B-7772-4AA4-948C-E11270CD141E}" presName="rootText" presStyleLbl="node1" presStyleIdx="20" presStyleCnt="43">
        <dgm:presLayoutVars>
          <dgm:chMax/>
          <dgm:chPref val="3"/>
        </dgm:presLayoutVars>
      </dgm:prSet>
      <dgm:spPr/>
    </dgm:pt>
    <dgm:pt modelId="{BE295DAD-08B1-4BB9-A271-9D9E8C7C72A6}" type="pres">
      <dgm:prSet presAssocID="{47CAD87B-7772-4AA4-948C-E11270CD141E}" presName="titleText2" presStyleLbl="fgAcc1" presStyleIdx="20" presStyleCnt="43">
        <dgm:presLayoutVars>
          <dgm:chMax val="0"/>
          <dgm:chPref val="0"/>
        </dgm:presLayoutVars>
      </dgm:prSet>
      <dgm:spPr/>
    </dgm:pt>
    <dgm:pt modelId="{0334961C-772D-4B06-9844-A961D24E2C40}" type="pres">
      <dgm:prSet presAssocID="{47CAD87B-7772-4AA4-948C-E11270CD141E}" presName="rootConnector" presStyleLbl="node2" presStyleIdx="0" presStyleCnt="0"/>
      <dgm:spPr/>
    </dgm:pt>
    <dgm:pt modelId="{3695C469-0199-48CF-A012-EE75AF88FBA7}" type="pres">
      <dgm:prSet presAssocID="{47CAD87B-7772-4AA4-948C-E11270CD141E}" presName="hierChild4" presStyleCnt="0"/>
      <dgm:spPr/>
    </dgm:pt>
    <dgm:pt modelId="{2073FD97-84AE-4EE2-8069-D7E1ED378441}" type="pres">
      <dgm:prSet presAssocID="{6E4132A3-FD98-4E8D-8552-E739F9616E1D}" presName="Name37" presStyleLbl="parChTrans1D3" presStyleIdx="6" presStyleCnt="20"/>
      <dgm:spPr/>
    </dgm:pt>
    <dgm:pt modelId="{50480B8A-E7B6-4344-BEAC-F424402313E8}" type="pres">
      <dgm:prSet presAssocID="{E31A9FBB-170F-46C1-B2C9-71FD1E6A9DE8}" presName="hierRoot2" presStyleCnt="0">
        <dgm:presLayoutVars>
          <dgm:hierBranch val="init"/>
        </dgm:presLayoutVars>
      </dgm:prSet>
      <dgm:spPr/>
    </dgm:pt>
    <dgm:pt modelId="{BC31C715-F500-41B7-B79F-7842A66E7D97}" type="pres">
      <dgm:prSet presAssocID="{E31A9FBB-170F-46C1-B2C9-71FD1E6A9DE8}" presName="rootComposite" presStyleCnt="0"/>
      <dgm:spPr/>
    </dgm:pt>
    <dgm:pt modelId="{74DF9E42-1FC3-45BB-8010-26D5AA9B5613}" type="pres">
      <dgm:prSet presAssocID="{E31A9FBB-170F-46C1-B2C9-71FD1E6A9DE8}" presName="rootText" presStyleLbl="node1" presStyleIdx="21" presStyleCnt="43">
        <dgm:presLayoutVars>
          <dgm:chMax/>
          <dgm:chPref val="3"/>
        </dgm:presLayoutVars>
      </dgm:prSet>
      <dgm:spPr/>
    </dgm:pt>
    <dgm:pt modelId="{3505C58C-9829-431E-AE58-527F6AE39DEF}" type="pres">
      <dgm:prSet presAssocID="{E31A9FBB-170F-46C1-B2C9-71FD1E6A9DE8}" presName="titleText2" presStyleLbl="fgAcc1" presStyleIdx="21" presStyleCnt="43">
        <dgm:presLayoutVars>
          <dgm:chMax val="0"/>
          <dgm:chPref val="0"/>
        </dgm:presLayoutVars>
      </dgm:prSet>
      <dgm:spPr/>
    </dgm:pt>
    <dgm:pt modelId="{56F44D0F-FF1B-48A8-9E75-3385BFB58A13}" type="pres">
      <dgm:prSet presAssocID="{E31A9FBB-170F-46C1-B2C9-71FD1E6A9DE8}" presName="rootConnector" presStyleLbl="node3" presStyleIdx="0" presStyleCnt="0"/>
      <dgm:spPr/>
    </dgm:pt>
    <dgm:pt modelId="{152D296C-C489-468B-866F-7B94C2FE92F1}" type="pres">
      <dgm:prSet presAssocID="{E31A9FBB-170F-46C1-B2C9-71FD1E6A9DE8}" presName="hierChild4" presStyleCnt="0"/>
      <dgm:spPr/>
    </dgm:pt>
    <dgm:pt modelId="{40AEA32D-0FB3-4CFE-A5BD-AD13847E2834}" type="pres">
      <dgm:prSet presAssocID="{4529ABEC-F14A-40BD-8446-D6EA6F2AEC36}" presName="Name37" presStyleLbl="parChTrans1D4" presStyleIdx="12" presStyleCnt="21"/>
      <dgm:spPr/>
    </dgm:pt>
    <dgm:pt modelId="{D2478146-B79E-468F-99EF-0D1757E790CA}" type="pres">
      <dgm:prSet presAssocID="{9AA11F89-11FB-4100-A3A5-43091EC8A08F}" presName="hierRoot2" presStyleCnt="0">
        <dgm:presLayoutVars>
          <dgm:hierBranch val="init"/>
        </dgm:presLayoutVars>
      </dgm:prSet>
      <dgm:spPr/>
    </dgm:pt>
    <dgm:pt modelId="{8802577E-0A12-4322-8EF4-5CF1327A0685}" type="pres">
      <dgm:prSet presAssocID="{9AA11F89-11FB-4100-A3A5-43091EC8A08F}" presName="rootComposite" presStyleCnt="0"/>
      <dgm:spPr/>
    </dgm:pt>
    <dgm:pt modelId="{E2CB12FE-E0D4-423B-B007-AF9E07A5265F}" type="pres">
      <dgm:prSet presAssocID="{9AA11F89-11FB-4100-A3A5-43091EC8A08F}" presName="rootText" presStyleLbl="node1" presStyleIdx="22" presStyleCnt="43">
        <dgm:presLayoutVars>
          <dgm:chMax/>
          <dgm:chPref val="3"/>
        </dgm:presLayoutVars>
      </dgm:prSet>
      <dgm:spPr/>
    </dgm:pt>
    <dgm:pt modelId="{E1248E57-CD68-4CC7-A03E-CE6362C64CFE}" type="pres">
      <dgm:prSet presAssocID="{9AA11F89-11FB-4100-A3A5-43091EC8A08F}" presName="titleText2" presStyleLbl="fgAcc1" presStyleIdx="22" presStyleCnt="43">
        <dgm:presLayoutVars>
          <dgm:chMax val="0"/>
          <dgm:chPref val="0"/>
        </dgm:presLayoutVars>
      </dgm:prSet>
      <dgm:spPr/>
    </dgm:pt>
    <dgm:pt modelId="{5BBF824E-871D-4BB9-AE8F-F4284E3DFC9B}" type="pres">
      <dgm:prSet presAssocID="{9AA11F89-11FB-4100-A3A5-43091EC8A08F}" presName="rootConnector" presStyleLbl="node4" presStyleIdx="0" presStyleCnt="0"/>
      <dgm:spPr/>
    </dgm:pt>
    <dgm:pt modelId="{2F9FF0B0-DDF5-4CA6-B7A9-B38F25AC480D}" type="pres">
      <dgm:prSet presAssocID="{9AA11F89-11FB-4100-A3A5-43091EC8A08F}" presName="hierChild4" presStyleCnt="0"/>
      <dgm:spPr/>
    </dgm:pt>
    <dgm:pt modelId="{ED48E435-1EFB-47AC-9742-016D68AFFF96}" type="pres">
      <dgm:prSet presAssocID="{DC6918A5-7E13-4A41-8AC5-FB5C45461798}" presName="Name37" presStyleLbl="parChTrans1D4" presStyleIdx="13" presStyleCnt="21"/>
      <dgm:spPr/>
    </dgm:pt>
    <dgm:pt modelId="{792E2812-2A8F-4689-A75F-A05FB7974CE9}" type="pres">
      <dgm:prSet presAssocID="{A02FF294-D00D-4ABC-B893-D0CF74E94488}" presName="hierRoot2" presStyleCnt="0">
        <dgm:presLayoutVars>
          <dgm:hierBranch val="init"/>
        </dgm:presLayoutVars>
      </dgm:prSet>
      <dgm:spPr/>
    </dgm:pt>
    <dgm:pt modelId="{50024DC1-6C7D-473C-9513-041912A38C72}" type="pres">
      <dgm:prSet presAssocID="{A02FF294-D00D-4ABC-B893-D0CF74E94488}" presName="rootComposite" presStyleCnt="0"/>
      <dgm:spPr/>
    </dgm:pt>
    <dgm:pt modelId="{723829B5-FCE6-4181-BED4-011333252A97}" type="pres">
      <dgm:prSet presAssocID="{A02FF294-D00D-4ABC-B893-D0CF74E94488}" presName="rootText" presStyleLbl="node1" presStyleIdx="23" presStyleCnt="43">
        <dgm:presLayoutVars>
          <dgm:chMax/>
          <dgm:chPref val="3"/>
        </dgm:presLayoutVars>
      </dgm:prSet>
      <dgm:spPr/>
    </dgm:pt>
    <dgm:pt modelId="{22C78128-239E-4686-B286-DDB280E7998F}" type="pres">
      <dgm:prSet presAssocID="{A02FF294-D00D-4ABC-B893-D0CF74E94488}" presName="titleText2" presStyleLbl="fgAcc1" presStyleIdx="23" presStyleCnt="43">
        <dgm:presLayoutVars>
          <dgm:chMax val="0"/>
          <dgm:chPref val="0"/>
        </dgm:presLayoutVars>
      </dgm:prSet>
      <dgm:spPr/>
    </dgm:pt>
    <dgm:pt modelId="{3C4BF342-51EF-4F6E-A4A2-CB2729599714}" type="pres">
      <dgm:prSet presAssocID="{A02FF294-D00D-4ABC-B893-D0CF74E94488}" presName="rootConnector" presStyleLbl="node4" presStyleIdx="0" presStyleCnt="0"/>
      <dgm:spPr/>
    </dgm:pt>
    <dgm:pt modelId="{14CB662E-B552-454A-A78C-B49BC5B8C0A7}" type="pres">
      <dgm:prSet presAssocID="{A02FF294-D00D-4ABC-B893-D0CF74E94488}" presName="hierChild4" presStyleCnt="0"/>
      <dgm:spPr/>
    </dgm:pt>
    <dgm:pt modelId="{C9BEAA7B-E477-4547-BFF9-F32120A6ADB7}" type="pres">
      <dgm:prSet presAssocID="{A02FF294-D00D-4ABC-B893-D0CF74E94488}" presName="hierChild5" presStyleCnt="0"/>
      <dgm:spPr/>
    </dgm:pt>
    <dgm:pt modelId="{21FCC932-782C-4E0B-9E64-4799353FE7D8}" type="pres">
      <dgm:prSet presAssocID="{004F622E-CD35-4036-A4D2-64EF60FBE987}" presName="Name37" presStyleLbl="parChTrans1D4" presStyleIdx="14" presStyleCnt="21"/>
      <dgm:spPr/>
    </dgm:pt>
    <dgm:pt modelId="{2D2CB353-2C2B-4DE3-BD6F-547246666C56}" type="pres">
      <dgm:prSet presAssocID="{B682A802-A56B-4665-91EE-3127F6856656}" presName="hierRoot2" presStyleCnt="0">
        <dgm:presLayoutVars>
          <dgm:hierBranch val="init"/>
        </dgm:presLayoutVars>
      </dgm:prSet>
      <dgm:spPr/>
    </dgm:pt>
    <dgm:pt modelId="{7A19CD4A-9A28-41CA-8DA4-9554025EBAC3}" type="pres">
      <dgm:prSet presAssocID="{B682A802-A56B-4665-91EE-3127F6856656}" presName="rootComposite" presStyleCnt="0"/>
      <dgm:spPr/>
    </dgm:pt>
    <dgm:pt modelId="{81C7C912-9620-4630-94E8-C93CA8EFD21A}" type="pres">
      <dgm:prSet presAssocID="{B682A802-A56B-4665-91EE-3127F6856656}" presName="rootText" presStyleLbl="node1" presStyleIdx="24" presStyleCnt="43">
        <dgm:presLayoutVars>
          <dgm:chMax/>
          <dgm:chPref val="3"/>
        </dgm:presLayoutVars>
      </dgm:prSet>
      <dgm:spPr/>
    </dgm:pt>
    <dgm:pt modelId="{0541DCF8-819B-42EA-BD19-C84D89A4139C}" type="pres">
      <dgm:prSet presAssocID="{B682A802-A56B-4665-91EE-3127F6856656}" presName="titleText2" presStyleLbl="fgAcc1" presStyleIdx="24" presStyleCnt="43">
        <dgm:presLayoutVars>
          <dgm:chMax val="0"/>
          <dgm:chPref val="0"/>
        </dgm:presLayoutVars>
      </dgm:prSet>
      <dgm:spPr/>
    </dgm:pt>
    <dgm:pt modelId="{D7F4026A-CF3B-429C-A851-C2B5AE1A782F}" type="pres">
      <dgm:prSet presAssocID="{B682A802-A56B-4665-91EE-3127F6856656}" presName="rootConnector" presStyleLbl="node4" presStyleIdx="0" presStyleCnt="0"/>
      <dgm:spPr/>
    </dgm:pt>
    <dgm:pt modelId="{5D80D8A1-A605-4CB3-9AC3-015CC43A35BE}" type="pres">
      <dgm:prSet presAssocID="{B682A802-A56B-4665-91EE-3127F6856656}" presName="hierChild4" presStyleCnt="0"/>
      <dgm:spPr/>
    </dgm:pt>
    <dgm:pt modelId="{40FC5A69-4311-46FB-8D15-0E5544CE4CDB}" type="pres">
      <dgm:prSet presAssocID="{B682A802-A56B-4665-91EE-3127F6856656}" presName="hierChild5" presStyleCnt="0"/>
      <dgm:spPr/>
    </dgm:pt>
    <dgm:pt modelId="{44E5021A-193A-4766-A3A5-941E5494B38F}" type="pres">
      <dgm:prSet presAssocID="{977DFFFB-E84A-40B2-8A84-C12203F9293D}" presName="Name37" presStyleLbl="parChTrans1D4" presStyleIdx="15" presStyleCnt="21"/>
      <dgm:spPr/>
    </dgm:pt>
    <dgm:pt modelId="{1257F333-0BF7-4710-8FA4-3AA579364345}" type="pres">
      <dgm:prSet presAssocID="{9D16E441-8852-4D6D-86C7-35E53BBB18DB}" presName="hierRoot2" presStyleCnt="0">
        <dgm:presLayoutVars>
          <dgm:hierBranch val="init"/>
        </dgm:presLayoutVars>
      </dgm:prSet>
      <dgm:spPr/>
    </dgm:pt>
    <dgm:pt modelId="{7BC5B266-DE74-4BFA-B9AD-10D635FE5AFA}" type="pres">
      <dgm:prSet presAssocID="{9D16E441-8852-4D6D-86C7-35E53BBB18DB}" presName="rootComposite" presStyleCnt="0"/>
      <dgm:spPr/>
    </dgm:pt>
    <dgm:pt modelId="{7D699359-AAAC-4344-88AE-013E4DFA5020}" type="pres">
      <dgm:prSet presAssocID="{9D16E441-8852-4D6D-86C7-35E53BBB18DB}" presName="rootText" presStyleLbl="node1" presStyleIdx="25" presStyleCnt="43">
        <dgm:presLayoutVars>
          <dgm:chMax/>
          <dgm:chPref val="3"/>
        </dgm:presLayoutVars>
      </dgm:prSet>
      <dgm:spPr/>
    </dgm:pt>
    <dgm:pt modelId="{93A51917-2189-41FF-A154-4F0F62FD9BD1}" type="pres">
      <dgm:prSet presAssocID="{9D16E441-8852-4D6D-86C7-35E53BBB18DB}" presName="titleText2" presStyleLbl="fgAcc1" presStyleIdx="25" presStyleCnt="43">
        <dgm:presLayoutVars>
          <dgm:chMax val="0"/>
          <dgm:chPref val="0"/>
        </dgm:presLayoutVars>
      </dgm:prSet>
      <dgm:spPr/>
    </dgm:pt>
    <dgm:pt modelId="{2B85EF55-8866-4127-8925-054B9BF89494}" type="pres">
      <dgm:prSet presAssocID="{9D16E441-8852-4D6D-86C7-35E53BBB18DB}" presName="rootConnector" presStyleLbl="node4" presStyleIdx="0" presStyleCnt="0"/>
      <dgm:spPr/>
    </dgm:pt>
    <dgm:pt modelId="{71C7D686-259A-4C04-A4FC-740966C229DB}" type="pres">
      <dgm:prSet presAssocID="{9D16E441-8852-4D6D-86C7-35E53BBB18DB}" presName="hierChild4" presStyleCnt="0"/>
      <dgm:spPr/>
    </dgm:pt>
    <dgm:pt modelId="{97EE7BA3-B68E-4616-950F-FBFF7B1D0173}" type="pres">
      <dgm:prSet presAssocID="{9D16E441-8852-4D6D-86C7-35E53BBB18DB}" presName="hierChild5" presStyleCnt="0"/>
      <dgm:spPr/>
    </dgm:pt>
    <dgm:pt modelId="{AD585A08-B646-496B-AB02-DF90CBE594D9}" type="pres">
      <dgm:prSet presAssocID="{9AA11F89-11FB-4100-A3A5-43091EC8A08F}" presName="hierChild5" presStyleCnt="0"/>
      <dgm:spPr/>
    </dgm:pt>
    <dgm:pt modelId="{4E9EA564-E2C9-42E8-A5D6-F59C212A607D}" type="pres">
      <dgm:prSet presAssocID="{AC60D45F-98BB-42CF-8F84-07CF67EFBCDD}" presName="Name37" presStyleLbl="parChTrans1D4" presStyleIdx="16" presStyleCnt="21"/>
      <dgm:spPr/>
    </dgm:pt>
    <dgm:pt modelId="{383FF76D-D910-4B77-8C0C-901A92926E66}" type="pres">
      <dgm:prSet presAssocID="{AF2A689B-8AE2-43A4-A0E9-A6EFD435A917}" presName="hierRoot2" presStyleCnt="0">
        <dgm:presLayoutVars>
          <dgm:hierBranch val="init"/>
        </dgm:presLayoutVars>
      </dgm:prSet>
      <dgm:spPr/>
    </dgm:pt>
    <dgm:pt modelId="{580792F8-FB9F-4045-957B-57A0DD0EE25B}" type="pres">
      <dgm:prSet presAssocID="{AF2A689B-8AE2-43A4-A0E9-A6EFD435A917}" presName="rootComposite" presStyleCnt="0"/>
      <dgm:spPr/>
    </dgm:pt>
    <dgm:pt modelId="{E1671724-1A65-4602-ABE9-20C335F5E9FF}" type="pres">
      <dgm:prSet presAssocID="{AF2A689B-8AE2-43A4-A0E9-A6EFD435A917}" presName="rootText" presStyleLbl="node1" presStyleIdx="26" presStyleCnt="43">
        <dgm:presLayoutVars>
          <dgm:chMax/>
          <dgm:chPref val="3"/>
        </dgm:presLayoutVars>
      </dgm:prSet>
      <dgm:spPr/>
    </dgm:pt>
    <dgm:pt modelId="{D654119E-9AB0-40FD-AAA4-B98A84764CB8}" type="pres">
      <dgm:prSet presAssocID="{AF2A689B-8AE2-43A4-A0E9-A6EFD435A917}" presName="titleText2" presStyleLbl="fgAcc1" presStyleIdx="26" presStyleCnt="43">
        <dgm:presLayoutVars>
          <dgm:chMax val="0"/>
          <dgm:chPref val="0"/>
        </dgm:presLayoutVars>
      </dgm:prSet>
      <dgm:spPr/>
    </dgm:pt>
    <dgm:pt modelId="{A967E21D-0F92-4066-AAB8-5FD950471034}" type="pres">
      <dgm:prSet presAssocID="{AF2A689B-8AE2-43A4-A0E9-A6EFD435A917}" presName="rootConnector" presStyleLbl="node4" presStyleIdx="0" presStyleCnt="0"/>
      <dgm:spPr/>
    </dgm:pt>
    <dgm:pt modelId="{62B7D312-CAE6-486E-85CA-061A4DB42CF7}" type="pres">
      <dgm:prSet presAssocID="{AF2A689B-8AE2-43A4-A0E9-A6EFD435A917}" presName="hierChild4" presStyleCnt="0"/>
      <dgm:spPr/>
    </dgm:pt>
    <dgm:pt modelId="{204CE9E2-DD8B-4E42-94BE-2A2037C1B8FC}" type="pres">
      <dgm:prSet presAssocID="{05CCD07D-50DC-44DD-A52A-76547799D0FF}" presName="Name37" presStyleLbl="parChTrans1D4" presStyleIdx="17" presStyleCnt="21"/>
      <dgm:spPr/>
    </dgm:pt>
    <dgm:pt modelId="{EA1A0131-0A50-4200-B04D-3168F6EDA197}" type="pres">
      <dgm:prSet presAssocID="{AD684FCD-0C11-4D9F-AD2F-B79876969517}" presName="hierRoot2" presStyleCnt="0">
        <dgm:presLayoutVars>
          <dgm:hierBranch val="init"/>
        </dgm:presLayoutVars>
      </dgm:prSet>
      <dgm:spPr/>
    </dgm:pt>
    <dgm:pt modelId="{74550BD4-A869-432A-BD1B-E726E4E8B4A9}" type="pres">
      <dgm:prSet presAssocID="{AD684FCD-0C11-4D9F-AD2F-B79876969517}" presName="rootComposite" presStyleCnt="0"/>
      <dgm:spPr/>
    </dgm:pt>
    <dgm:pt modelId="{7F1F1F95-8555-4BDE-8AC4-197ECF46274E}" type="pres">
      <dgm:prSet presAssocID="{AD684FCD-0C11-4D9F-AD2F-B79876969517}" presName="rootText" presStyleLbl="node1" presStyleIdx="27" presStyleCnt="43">
        <dgm:presLayoutVars>
          <dgm:chMax/>
          <dgm:chPref val="3"/>
        </dgm:presLayoutVars>
      </dgm:prSet>
      <dgm:spPr/>
    </dgm:pt>
    <dgm:pt modelId="{798548FF-4564-4911-B4BF-89AD6D2DB087}" type="pres">
      <dgm:prSet presAssocID="{AD684FCD-0C11-4D9F-AD2F-B79876969517}" presName="titleText2" presStyleLbl="fgAcc1" presStyleIdx="27" presStyleCnt="43">
        <dgm:presLayoutVars>
          <dgm:chMax val="0"/>
          <dgm:chPref val="0"/>
        </dgm:presLayoutVars>
      </dgm:prSet>
      <dgm:spPr/>
    </dgm:pt>
    <dgm:pt modelId="{FA758E98-1DC4-4527-AFC9-3A33544C2325}" type="pres">
      <dgm:prSet presAssocID="{AD684FCD-0C11-4D9F-AD2F-B79876969517}" presName="rootConnector" presStyleLbl="node4" presStyleIdx="0" presStyleCnt="0"/>
      <dgm:spPr/>
    </dgm:pt>
    <dgm:pt modelId="{3F2830D5-159C-4205-B2A5-F5E8CCEDEB2C}" type="pres">
      <dgm:prSet presAssocID="{AD684FCD-0C11-4D9F-AD2F-B79876969517}" presName="hierChild4" presStyleCnt="0"/>
      <dgm:spPr/>
    </dgm:pt>
    <dgm:pt modelId="{B75DD9BB-69C0-4F62-A99F-0C1ECAA0D52D}" type="pres">
      <dgm:prSet presAssocID="{AD684FCD-0C11-4D9F-AD2F-B79876969517}" presName="hierChild5" presStyleCnt="0"/>
      <dgm:spPr/>
    </dgm:pt>
    <dgm:pt modelId="{3C9041A9-09E2-4AEF-9F24-C791F87690BD}" type="pres">
      <dgm:prSet presAssocID="{AF2A689B-8AE2-43A4-A0E9-A6EFD435A917}" presName="hierChild5" presStyleCnt="0"/>
      <dgm:spPr/>
    </dgm:pt>
    <dgm:pt modelId="{51CF9F09-3BAD-4BB7-9251-D7A52FCDF44E}" type="pres">
      <dgm:prSet presAssocID="{50F790DF-7FA5-45A2-983A-1182BBBC32B1}" presName="Name37" presStyleLbl="parChTrans1D4" presStyleIdx="18" presStyleCnt="21"/>
      <dgm:spPr/>
    </dgm:pt>
    <dgm:pt modelId="{27C26711-186C-4717-8259-2D053CDEADA4}" type="pres">
      <dgm:prSet presAssocID="{DBCC79D1-1FB2-4E58-B228-C91866CBD84C}" presName="hierRoot2" presStyleCnt="0">
        <dgm:presLayoutVars>
          <dgm:hierBranch val="init"/>
        </dgm:presLayoutVars>
      </dgm:prSet>
      <dgm:spPr/>
    </dgm:pt>
    <dgm:pt modelId="{122F2886-837A-446C-A9A6-B25DEE90C709}" type="pres">
      <dgm:prSet presAssocID="{DBCC79D1-1FB2-4E58-B228-C91866CBD84C}" presName="rootComposite" presStyleCnt="0"/>
      <dgm:spPr/>
    </dgm:pt>
    <dgm:pt modelId="{597E5ABB-DD4C-47EB-B8C5-62426FD7B1CE}" type="pres">
      <dgm:prSet presAssocID="{DBCC79D1-1FB2-4E58-B228-C91866CBD84C}" presName="rootText" presStyleLbl="node1" presStyleIdx="28" presStyleCnt="43">
        <dgm:presLayoutVars>
          <dgm:chMax/>
          <dgm:chPref val="3"/>
        </dgm:presLayoutVars>
      </dgm:prSet>
      <dgm:spPr/>
    </dgm:pt>
    <dgm:pt modelId="{A86CA140-C7EB-4476-86AD-84357C27FBB8}" type="pres">
      <dgm:prSet presAssocID="{DBCC79D1-1FB2-4E58-B228-C91866CBD84C}" presName="titleText2" presStyleLbl="fgAcc1" presStyleIdx="28" presStyleCnt="43">
        <dgm:presLayoutVars>
          <dgm:chMax val="0"/>
          <dgm:chPref val="0"/>
        </dgm:presLayoutVars>
      </dgm:prSet>
      <dgm:spPr/>
    </dgm:pt>
    <dgm:pt modelId="{5849722E-B960-4B2D-9291-1539F3C46781}" type="pres">
      <dgm:prSet presAssocID="{DBCC79D1-1FB2-4E58-B228-C91866CBD84C}" presName="rootConnector" presStyleLbl="node4" presStyleIdx="0" presStyleCnt="0"/>
      <dgm:spPr/>
    </dgm:pt>
    <dgm:pt modelId="{EADB3525-7413-4F60-B0D5-C99335E9E648}" type="pres">
      <dgm:prSet presAssocID="{DBCC79D1-1FB2-4E58-B228-C91866CBD84C}" presName="hierChild4" presStyleCnt="0"/>
      <dgm:spPr/>
    </dgm:pt>
    <dgm:pt modelId="{3ADFD7FA-3A0F-41F6-8C24-857CF7CC95A6}" type="pres">
      <dgm:prSet presAssocID="{DBCC79D1-1FB2-4E58-B228-C91866CBD84C}" presName="hierChild5" presStyleCnt="0"/>
      <dgm:spPr/>
    </dgm:pt>
    <dgm:pt modelId="{BA2E3188-65A6-47CA-893A-3B6C1E8D6DEE}" type="pres">
      <dgm:prSet presAssocID="{E31A9FBB-170F-46C1-B2C9-71FD1E6A9DE8}" presName="hierChild5" presStyleCnt="0"/>
      <dgm:spPr/>
    </dgm:pt>
    <dgm:pt modelId="{30871499-D192-4BAD-B20B-9963188CD528}" type="pres">
      <dgm:prSet presAssocID="{A76945BC-1EE4-4BFC-8E02-68DB63661FF7}" presName="Name37" presStyleLbl="parChTrans1D3" presStyleIdx="7" presStyleCnt="20"/>
      <dgm:spPr/>
    </dgm:pt>
    <dgm:pt modelId="{43DBC103-1A2D-4BF1-93BD-51D26B8B51B3}" type="pres">
      <dgm:prSet presAssocID="{8E8EF43E-A544-4E41-A02F-AEC1474FF607}" presName="hierRoot2" presStyleCnt="0">
        <dgm:presLayoutVars>
          <dgm:hierBranch val="init"/>
        </dgm:presLayoutVars>
      </dgm:prSet>
      <dgm:spPr/>
    </dgm:pt>
    <dgm:pt modelId="{8509771F-01CD-49D5-B79C-2724FBDE577E}" type="pres">
      <dgm:prSet presAssocID="{8E8EF43E-A544-4E41-A02F-AEC1474FF607}" presName="rootComposite" presStyleCnt="0"/>
      <dgm:spPr/>
    </dgm:pt>
    <dgm:pt modelId="{28AE0BA4-9E79-4712-A112-FA446550F4BF}" type="pres">
      <dgm:prSet presAssocID="{8E8EF43E-A544-4E41-A02F-AEC1474FF607}" presName="rootText" presStyleLbl="node1" presStyleIdx="29" presStyleCnt="43">
        <dgm:presLayoutVars>
          <dgm:chMax/>
          <dgm:chPref val="3"/>
        </dgm:presLayoutVars>
      </dgm:prSet>
      <dgm:spPr/>
    </dgm:pt>
    <dgm:pt modelId="{E099E179-A463-4A79-B90A-D9B85EC35ED3}" type="pres">
      <dgm:prSet presAssocID="{8E8EF43E-A544-4E41-A02F-AEC1474FF607}" presName="titleText2" presStyleLbl="fgAcc1" presStyleIdx="29" presStyleCnt="43">
        <dgm:presLayoutVars>
          <dgm:chMax val="0"/>
          <dgm:chPref val="0"/>
        </dgm:presLayoutVars>
      </dgm:prSet>
      <dgm:spPr/>
    </dgm:pt>
    <dgm:pt modelId="{BCE100A9-2571-4C83-B1E0-5BC525395795}" type="pres">
      <dgm:prSet presAssocID="{8E8EF43E-A544-4E41-A02F-AEC1474FF607}" presName="rootConnector" presStyleLbl="node3" presStyleIdx="0" presStyleCnt="0"/>
      <dgm:spPr/>
    </dgm:pt>
    <dgm:pt modelId="{1BAC2E69-5E6D-42BB-9E4F-B4B4A982CD95}" type="pres">
      <dgm:prSet presAssocID="{8E8EF43E-A544-4E41-A02F-AEC1474FF607}" presName="hierChild4" presStyleCnt="0"/>
      <dgm:spPr/>
    </dgm:pt>
    <dgm:pt modelId="{6CB8A2E4-4E69-43DB-8B60-7AF332B79FC9}" type="pres">
      <dgm:prSet presAssocID="{8E8EF43E-A544-4E41-A02F-AEC1474FF607}" presName="hierChild5" presStyleCnt="0"/>
      <dgm:spPr/>
    </dgm:pt>
    <dgm:pt modelId="{BCF4529F-2976-4555-B6C9-C78B5199E4EB}" type="pres">
      <dgm:prSet presAssocID="{0B4D0187-EF2D-4553-B113-394AF55C3464}" presName="Name37" presStyleLbl="parChTrans1D3" presStyleIdx="8" presStyleCnt="20"/>
      <dgm:spPr/>
    </dgm:pt>
    <dgm:pt modelId="{0349F39D-B6EE-4914-AAB6-3469AA91CFE1}" type="pres">
      <dgm:prSet presAssocID="{F9A6D713-99F7-4677-B361-2B34CA153FE7}" presName="hierRoot2" presStyleCnt="0">
        <dgm:presLayoutVars>
          <dgm:hierBranch val="init"/>
        </dgm:presLayoutVars>
      </dgm:prSet>
      <dgm:spPr/>
    </dgm:pt>
    <dgm:pt modelId="{D1E78C33-D3C2-465F-BB29-9D5CDAE7CB34}" type="pres">
      <dgm:prSet presAssocID="{F9A6D713-99F7-4677-B361-2B34CA153FE7}" presName="rootComposite" presStyleCnt="0"/>
      <dgm:spPr/>
    </dgm:pt>
    <dgm:pt modelId="{B80EDEDB-588A-4CD2-AA05-7C1C16B4A384}" type="pres">
      <dgm:prSet presAssocID="{F9A6D713-99F7-4677-B361-2B34CA153FE7}" presName="rootText" presStyleLbl="node1" presStyleIdx="30" presStyleCnt="43">
        <dgm:presLayoutVars>
          <dgm:chMax/>
          <dgm:chPref val="3"/>
        </dgm:presLayoutVars>
      </dgm:prSet>
      <dgm:spPr/>
    </dgm:pt>
    <dgm:pt modelId="{6404715D-6B7A-4AE0-846D-322681194F3E}" type="pres">
      <dgm:prSet presAssocID="{F9A6D713-99F7-4677-B361-2B34CA153FE7}" presName="titleText2" presStyleLbl="fgAcc1" presStyleIdx="30" presStyleCnt="43">
        <dgm:presLayoutVars>
          <dgm:chMax val="0"/>
          <dgm:chPref val="0"/>
        </dgm:presLayoutVars>
      </dgm:prSet>
      <dgm:spPr/>
    </dgm:pt>
    <dgm:pt modelId="{72FF3FBE-3DD5-4F2B-AFFC-D349DEF0BAE4}" type="pres">
      <dgm:prSet presAssocID="{F9A6D713-99F7-4677-B361-2B34CA153FE7}" presName="rootConnector" presStyleLbl="node3" presStyleIdx="0" presStyleCnt="0"/>
      <dgm:spPr/>
    </dgm:pt>
    <dgm:pt modelId="{987B7EFD-06C1-44D6-A6CC-57B0B40D2036}" type="pres">
      <dgm:prSet presAssocID="{F9A6D713-99F7-4677-B361-2B34CA153FE7}" presName="hierChild4" presStyleCnt="0"/>
      <dgm:spPr/>
    </dgm:pt>
    <dgm:pt modelId="{7459EFDA-D95D-44FA-A565-C88B9A8AC679}" type="pres">
      <dgm:prSet presAssocID="{F9A6D713-99F7-4677-B361-2B34CA153FE7}" presName="hierChild5" presStyleCnt="0"/>
      <dgm:spPr/>
    </dgm:pt>
    <dgm:pt modelId="{48796702-C6DC-4940-911A-59BF37A7EF3D}" type="pres">
      <dgm:prSet presAssocID="{47CAD87B-7772-4AA4-948C-E11270CD141E}" presName="hierChild5" presStyleCnt="0"/>
      <dgm:spPr/>
    </dgm:pt>
    <dgm:pt modelId="{627F55DA-9A46-4704-8855-21496A283AB1}" type="pres">
      <dgm:prSet presAssocID="{08AEB555-8C5F-4491-9746-C4133CAA85FA}" presName="Name37" presStyleLbl="parChTrans1D2" presStyleIdx="3" presStyleCnt="7"/>
      <dgm:spPr/>
    </dgm:pt>
    <dgm:pt modelId="{B3475018-FD35-42FF-8432-EE8281DB1759}" type="pres">
      <dgm:prSet presAssocID="{BF3DABDF-F40B-4309-BE17-4AE75EDB69A0}" presName="hierRoot2" presStyleCnt="0">
        <dgm:presLayoutVars>
          <dgm:hierBranch val="init"/>
        </dgm:presLayoutVars>
      </dgm:prSet>
      <dgm:spPr/>
    </dgm:pt>
    <dgm:pt modelId="{C2425AE5-59B1-42FF-8938-B7DCA45F083B}" type="pres">
      <dgm:prSet presAssocID="{BF3DABDF-F40B-4309-BE17-4AE75EDB69A0}" presName="rootComposite" presStyleCnt="0"/>
      <dgm:spPr/>
    </dgm:pt>
    <dgm:pt modelId="{610A5357-15EC-426E-9B8C-E31F54A742DD}" type="pres">
      <dgm:prSet presAssocID="{BF3DABDF-F40B-4309-BE17-4AE75EDB69A0}" presName="rootText" presStyleLbl="node1" presStyleIdx="31" presStyleCnt="43">
        <dgm:presLayoutVars>
          <dgm:chMax/>
          <dgm:chPref val="3"/>
        </dgm:presLayoutVars>
      </dgm:prSet>
      <dgm:spPr/>
    </dgm:pt>
    <dgm:pt modelId="{814B02CB-26A0-4465-B7FF-37B2FA136C80}" type="pres">
      <dgm:prSet presAssocID="{BF3DABDF-F40B-4309-BE17-4AE75EDB69A0}" presName="titleText2" presStyleLbl="fgAcc1" presStyleIdx="31" presStyleCnt="43" custScaleX="126846" custScaleY="96380">
        <dgm:presLayoutVars>
          <dgm:chMax val="0"/>
          <dgm:chPref val="0"/>
        </dgm:presLayoutVars>
      </dgm:prSet>
      <dgm:spPr/>
    </dgm:pt>
    <dgm:pt modelId="{E952995B-8C5E-4006-9727-6FF9DCB2D2B1}" type="pres">
      <dgm:prSet presAssocID="{BF3DABDF-F40B-4309-BE17-4AE75EDB69A0}" presName="rootConnector" presStyleLbl="node2" presStyleIdx="0" presStyleCnt="0"/>
      <dgm:spPr/>
    </dgm:pt>
    <dgm:pt modelId="{41E21AB3-417F-402B-812B-9649842E2925}" type="pres">
      <dgm:prSet presAssocID="{BF3DABDF-F40B-4309-BE17-4AE75EDB69A0}" presName="hierChild4" presStyleCnt="0"/>
      <dgm:spPr/>
    </dgm:pt>
    <dgm:pt modelId="{667FDE49-4EF2-4B8E-8179-CFA0EE6343B6}" type="pres">
      <dgm:prSet presAssocID="{45D77AAD-6FEB-4D59-8972-51F5B7E8952B}" presName="Name37" presStyleLbl="parChTrans1D3" presStyleIdx="9" presStyleCnt="20"/>
      <dgm:spPr/>
    </dgm:pt>
    <dgm:pt modelId="{9DA8472F-1F86-4AD5-9D79-930BF21BFCBA}" type="pres">
      <dgm:prSet presAssocID="{C526AB4D-DE1B-4904-B52E-D5027E9D2AD5}" presName="hierRoot2" presStyleCnt="0">
        <dgm:presLayoutVars>
          <dgm:hierBranch val="init"/>
        </dgm:presLayoutVars>
      </dgm:prSet>
      <dgm:spPr/>
    </dgm:pt>
    <dgm:pt modelId="{832A7C09-CFC8-44C1-89A1-1B3CA684031B}" type="pres">
      <dgm:prSet presAssocID="{C526AB4D-DE1B-4904-B52E-D5027E9D2AD5}" presName="rootComposite" presStyleCnt="0"/>
      <dgm:spPr/>
    </dgm:pt>
    <dgm:pt modelId="{8AAD011B-6D9D-4BBA-9EB3-552CCC8AAB8A}" type="pres">
      <dgm:prSet presAssocID="{C526AB4D-DE1B-4904-B52E-D5027E9D2AD5}" presName="rootText" presStyleLbl="node1" presStyleIdx="32" presStyleCnt="43">
        <dgm:presLayoutVars>
          <dgm:chMax/>
          <dgm:chPref val="3"/>
        </dgm:presLayoutVars>
      </dgm:prSet>
      <dgm:spPr/>
    </dgm:pt>
    <dgm:pt modelId="{6D200416-8DEE-4F47-9B92-23A84C7C6329}" type="pres">
      <dgm:prSet presAssocID="{C526AB4D-DE1B-4904-B52E-D5027E9D2AD5}" presName="titleText2" presStyleLbl="fgAcc1" presStyleIdx="32" presStyleCnt="43">
        <dgm:presLayoutVars>
          <dgm:chMax val="0"/>
          <dgm:chPref val="0"/>
        </dgm:presLayoutVars>
      </dgm:prSet>
      <dgm:spPr/>
    </dgm:pt>
    <dgm:pt modelId="{7DA32812-818B-4467-B8A3-4C1A0D09D6ED}" type="pres">
      <dgm:prSet presAssocID="{C526AB4D-DE1B-4904-B52E-D5027E9D2AD5}" presName="rootConnector" presStyleLbl="node3" presStyleIdx="0" presStyleCnt="0"/>
      <dgm:spPr/>
    </dgm:pt>
    <dgm:pt modelId="{15B1BA28-954A-4618-AAA9-06C5BED9A938}" type="pres">
      <dgm:prSet presAssocID="{C526AB4D-DE1B-4904-B52E-D5027E9D2AD5}" presName="hierChild4" presStyleCnt="0"/>
      <dgm:spPr/>
    </dgm:pt>
    <dgm:pt modelId="{26A90901-3DDF-4F22-AE5B-83875A4FBFE2}" type="pres">
      <dgm:prSet presAssocID="{C526AB4D-DE1B-4904-B52E-D5027E9D2AD5}" presName="hierChild5" presStyleCnt="0"/>
      <dgm:spPr/>
    </dgm:pt>
    <dgm:pt modelId="{C2E8308E-54FB-4557-9B50-7B248A174C22}" type="pres">
      <dgm:prSet presAssocID="{6D5A9234-12A4-40B1-8BCB-1CE31A131A27}" presName="Name37" presStyleLbl="parChTrans1D3" presStyleIdx="10" presStyleCnt="20"/>
      <dgm:spPr/>
    </dgm:pt>
    <dgm:pt modelId="{1E303D6E-0A90-4794-8F60-6E4902FE1BEF}" type="pres">
      <dgm:prSet presAssocID="{46257B08-A5FE-4AA2-A16E-917E530F9253}" presName="hierRoot2" presStyleCnt="0">
        <dgm:presLayoutVars>
          <dgm:hierBranch val="init"/>
        </dgm:presLayoutVars>
      </dgm:prSet>
      <dgm:spPr/>
    </dgm:pt>
    <dgm:pt modelId="{B63C7428-5D7B-46A9-8234-822F1C53DD31}" type="pres">
      <dgm:prSet presAssocID="{46257B08-A5FE-4AA2-A16E-917E530F9253}" presName="rootComposite" presStyleCnt="0"/>
      <dgm:spPr/>
    </dgm:pt>
    <dgm:pt modelId="{8C66E3EB-ECD5-4F1D-B562-89CA1673E539}" type="pres">
      <dgm:prSet presAssocID="{46257B08-A5FE-4AA2-A16E-917E530F9253}" presName="rootText" presStyleLbl="node1" presStyleIdx="33" presStyleCnt="43">
        <dgm:presLayoutVars>
          <dgm:chMax/>
          <dgm:chPref val="3"/>
        </dgm:presLayoutVars>
      </dgm:prSet>
      <dgm:spPr/>
    </dgm:pt>
    <dgm:pt modelId="{0817EB5A-1D61-4081-AB07-F0EFE33C808C}" type="pres">
      <dgm:prSet presAssocID="{46257B08-A5FE-4AA2-A16E-917E530F9253}" presName="titleText2" presStyleLbl="fgAcc1" presStyleIdx="33" presStyleCnt="43">
        <dgm:presLayoutVars>
          <dgm:chMax val="0"/>
          <dgm:chPref val="0"/>
        </dgm:presLayoutVars>
      </dgm:prSet>
      <dgm:spPr/>
    </dgm:pt>
    <dgm:pt modelId="{9F1D01CF-E631-40D3-9090-101456F24FB2}" type="pres">
      <dgm:prSet presAssocID="{46257B08-A5FE-4AA2-A16E-917E530F9253}" presName="rootConnector" presStyleLbl="node3" presStyleIdx="0" presStyleCnt="0"/>
      <dgm:spPr/>
    </dgm:pt>
    <dgm:pt modelId="{B5397584-8BB8-4B4A-AFCF-247354ADD0BF}" type="pres">
      <dgm:prSet presAssocID="{46257B08-A5FE-4AA2-A16E-917E530F9253}" presName="hierChild4" presStyleCnt="0"/>
      <dgm:spPr/>
    </dgm:pt>
    <dgm:pt modelId="{4B536318-541E-4322-9696-EE2A9AC8D82C}" type="pres">
      <dgm:prSet presAssocID="{25E400DE-5A75-4FC8-8D1A-1B09C63AD7AB}" presName="Name37" presStyleLbl="parChTrans1D4" presStyleIdx="19" presStyleCnt="21"/>
      <dgm:spPr/>
    </dgm:pt>
    <dgm:pt modelId="{855F9195-6F33-4860-BBE6-8655E514598F}" type="pres">
      <dgm:prSet presAssocID="{2F225ED4-D37C-495C-817A-C8B744FA6F5B}" presName="hierRoot2" presStyleCnt="0">
        <dgm:presLayoutVars>
          <dgm:hierBranch val="init"/>
        </dgm:presLayoutVars>
      </dgm:prSet>
      <dgm:spPr/>
    </dgm:pt>
    <dgm:pt modelId="{4A9A6FF1-AFBB-4288-A9D7-1ABF4D11F330}" type="pres">
      <dgm:prSet presAssocID="{2F225ED4-D37C-495C-817A-C8B744FA6F5B}" presName="rootComposite" presStyleCnt="0"/>
      <dgm:spPr/>
    </dgm:pt>
    <dgm:pt modelId="{94CF6074-0D08-4CF3-A74C-E9EBEB4CEE38}" type="pres">
      <dgm:prSet presAssocID="{2F225ED4-D37C-495C-817A-C8B744FA6F5B}" presName="rootText" presStyleLbl="node1" presStyleIdx="34" presStyleCnt="43">
        <dgm:presLayoutVars>
          <dgm:chMax/>
          <dgm:chPref val="3"/>
        </dgm:presLayoutVars>
      </dgm:prSet>
      <dgm:spPr/>
    </dgm:pt>
    <dgm:pt modelId="{B10E87E4-AD32-454E-8BFD-F715018744AB}" type="pres">
      <dgm:prSet presAssocID="{2F225ED4-D37C-495C-817A-C8B744FA6F5B}" presName="titleText2" presStyleLbl="fgAcc1" presStyleIdx="34" presStyleCnt="43">
        <dgm:presLayoutVars>
          <dgm:chMax val="0"/>
          <dgm:chPref val="0"/>
        </dgm:presLayoutVars>
      </dgm:prSet>
      <dgm:spPr/>
    </dgm:pt>
    <dgm:pt modelId="{A64D8720-3F66-41B2-9C15-83F3A66C3A75}" type="pres">
      <dgm:prSet presAssocID="{2F225ED4-D37C-495C-817A-C8B744FA6F5B}" presName="rootConnector" presStyleLbl="node4" presStyleIdx="0" presStyleCnt="0"/>
      <dgm:spPr/>
    </dgm:pt>
    <dgm:pt modelId="{CBEE6B5D-9626-419A-A799-34082CC11028}" type="pres">
      <dgm:prSet presAssocID="{2F225ED4-D37C-495C-817A-C8B744FA6F5B}" presName="hierChild4" presStyleCnt="0"/>
      <dgm:spPr/>
    </dgm:pt>
    <dgm:pt modelId="{B550EEBA-CA49-408B-82C5-C006217C777F}" type="pres">
      <dgm:prSet presAssocID="{2F225ED4-D37C-495C-817A-C8B744FA6F5B}" presName="hierChild5" presStyleCnt="0"/>
      <dgm:spPr/>
    </dgm:pt>
    <dgm:pt modelId="{8E82270E-1CA5-4527-B02D-7A4CB5162BB4}" type="pres">
      <dgm:prSet presAssocID="{95D1B97A-2931-40B8-AB0B-0C9623121643}" presName="Name37" presStyleLbl="parChTrans1D4" presStyleIdx="20" presStyleCnt="21"/>
      <dgm:spPr/>
    </dgm:pt>
    <dgm:pt modelId="{7EE39CA9-D3A0-4CEC-80D1-A16262D4825B}" type="pres">
      <dgm:prSet presAssocID="{D38D29A6-9066-40D8-AFE5-92C99FBFCD32}" presName="hierRoot2" presStyleCnt="0">
        <dgm:presLayoutVars>
          <dgm:hierBranch val="init"/>
        </dgm:presLayoutVars>
      </dgm:prSet>
      <dgm:spPr/>
    </dgm:pt>
    <dgm:pt modelId="{5FD2D1FF-8CD6-4ECD-9E4B-704E68331348}" type="pres">
      <dgm:prSet presAssocID="{D38D29A6-9066-40D8-AFE5-92C99FBFCD32}" presName="rootComposite" presStyleCnt="0"/>
      <dgm:spPr/>
    </dgm:pt>
    <dgm:pt modelId="{204782A1-1C5F-48EA-90CD-29A09457B077}" type="pres">
      <dgm:prSet presAssocID="{D38D29A6-9066-40D8-AFE5-92C99FBFCD32}" presName="rootText" presStyleLbl="node1" presStyleIdx="35" presStyleCnt="43">
        <dgm:presLayoutVars>
          <dgm:chMax/>
          <dgm:chPref val="3"/>
        </dgm:presLayoutVars>
      </dgm:prSet>
      <dgm:spPr/>
    </dgm:pt>
    <dgm:pt modelId="{05DD4620-80FC-43A4-B20A-879A71E03FCD}" type="pres">
      <dgm:prSet presAssocID="{D38D29A6-9066-40D8-AFE5-92C99FBFCD32}" presName="titleText2" presStyleLbl="fgAcc1" presStyleIdx="35" presStyleCnt="43">
        <dgm:presLayoutVars>
          <dgm:chMax val="0"/>
          <dgm:chPref val="0"/>
        </dgm:presLayoutVars>
      </dgm:prSet>
      <dgm:spPr/>
    </dgm:pt>
    <dgm:pt modelId="{C49AC4A6-2FBB-475C-B116-B6EB26592E6C}" type="pres">
      <dgm:prSet presAssocID="{D38D29A6-9066-40D8-AFE5-92C99FBFCD32}" presName="rootConnector" presStyleLbl="node4" presStyleIdx="0" presStyleCnt="0"/>
      <dgm:spPr/>
    </dgm:pt>
    <dgm:pt modelId="{E27FB4CF-D4A6-47D3-93EE-631671F415FD}" type="pres">
      <dgm:prSet presAssocID="{D38D29A6-9066-40D8-AFE5-92C99FBFCD32}" presName="hierChild4" presStyleCnt="0"/>
      <dgm:spPr/>
    </dgm:pt>
    <dgm:pt modelId="{33771F89-E1CB-47BA-89E8-868A6DA5CB7C}" type="pres">
      <dgm:prSet presAssocID="{D38D29A6-9066-40D8-AFE5-92C99FBFCD32}" presName="hierChild5" presStyleCnt="0"/>
      <dgm:spPr/>
    </dgm:pt>
    <dgm:pt modelId="{C911433D-40C7-4A0F-B492-A8C1007F8182}" type="pres">
      <dgm:prSet presAssocID="{46257B08-A5FE-4AA2-A16E-917E530F9253}" presName="hierChild5" presStyleCnt="0"/>
      <dgm:spPr/>
    </dgm:pt>
    <dgm:pt modelId="{F019E24F-DCD3-425A-9B10-705DE201AB05}" type="pres">
      <dgm:prSet presAssocID="{1E43983A-F09D-4AC7-9866-918A28709F00}" presName="Name37" presStyleLbl="parChTrans1D3" presStyleIdx="11" presStyleCnt="20"/>
      <dgm:spPr/>
    </dgm:pt>
    <dgm:pt modelId="{03E6FB2B-F63E-45F5-A3CA-43CF4A36110F}" type="pres">
      <dgm:prSet presAssocID="{3EDE8187-790C-4EC6-9AE4-927287E18D6D}" presName="hierRoot2" presStyleCnt="0">
        <dgm:presLayoutVars>
          <dgm:hierBranch val="init"/>
        </dgm:presLayoutVars>
      </dgm:prSet>
      <dgm:spPr/>
    </dgm:pt>
    <dgm:pt modelId="{73CB7A30-5617-402C-9297-2FA21A3038EE}" type="pres">
      <dgm:prSet presAssocID="{3EDE8187-790C-4EC6-9AE4-927287E18D6D}" presName="rootComposite" presStyleCnt="0"/>
      <dgm:spPr/>
    </dgm:pt>
    <dgm:pt modelId="{3C95116B-A9AB-45B7-A5A0-DBF3F4C2FD87}" type="pres">
      <dgm:prSet presAssocID="{3EDE8187-790C-4EC6-9AE4-927287E18D6D}" presName="rootText" presStyleLbl="node1" presStyleIdx="36" presStyleCnt="43">
        <dgm:presLayoutVars>
          <dgm:chMax/>
          <dgm:chPref val="3"/>
        </dgm:presLayoutVars>
      </dgm:prSet>
      <dgm:spPr/>
    </dgm:pt>
    <dgm:pt modelId="{F9D21A89-847E-4ED2-A446-8C42448BE9E9}" type="pres">
      <dgm:prSet presAssocID="{3EDE8187-790C-4EC6-9AE4-927287E18D6D}" presName="titleText2" presStyleLbl="fgAcc1" presStyleIdx="36" presStyleCnt="43">
        <dgm:presLayoutVars>
          <dgm:chMax val="0"/>
          <dgm:chPref val="0"/>
        </dgm:presLayoutVars>
      </dgm:prSet>
      <dgm:spPr/>
    </dgm:pt>
    <dgm:pt modelId="{5BABDD0E-B5C0-49E4-B83C-7530A121996A}" type="pres">
      <dgm:prSet presAssocID="{3EDE8187-790C-4EC6-9AE4-927287E18D6D}" presName="rootConnector" presStyleLbl="node3" presStyleIdx="0" presStyleCnt="0"/>
      <dgm:spPr/>
    </dgm:pt>
    <dgm:pt modelId="{12156330-DC11-49BE-BF69-78D3857010BA}" type="pres">
      <dgm:prSet presAssocID="{3EDE8187-790C-4EC6-9AE4-927287E18D6D}" presName="hierChild4" presStyleCnt="0"/>
      <dgm:spPr/>
    </dgm:pt>
    <dgm:pt modelId="{7BAE9809-31E4-43FF-A991-EC57228C6290}" type="pres">
      <dgm:prSet presAssocID="{3EDE8187-790C-4EC6-9AE4-927287E18D6D}" presName="hierChild5" presStyleCnt="0"/>
      <dgm:spPr/>
    </dgm:pt>
    <dgm:pt modelId="{90C05E39-03DF-4BF1-93B8-0C1C1288CEF4}" type="pres">
      <dgm:prSet presAssocID="{8CA625D1-97DE-4C30-A06E-67564436BD03}" presName="Name37" presStyleLbl="parChTrans1D3" presStyleIdx="12" presStyleCnt="20"/>
      <dgm:spPr/>
    </dgm:pt>
    <dgm:pt modelId="{5D35FF37-BF17-4455-BBDA-5106FF770D89}" type="pres">
      <dgm:prSet presAssocID="{4E0EB235-A9A1-4999-952B-CB422C6B503E}" presName="hierRoot2" presStyleCnt="0">
        <dgm:presLayoutVars>
          <dgm:hierBranch val="init"/>
        </dgm:presLayoutVars>
      </dgm:prSet>
      <dgm:spPr/>
    </dgm:pt>
    <dgm:pt modelId="{CD3FB71C-BF7A-4769-A2FF-F5341CC9FA30}" type="pres">
      <dgm:prSet presAssocID="{4E0EB235-A9A1-4999-952B-CB422C6B503E}" presName="rootComposite" presStyleCnt="0"/>
      <dgm:spPr/>
    </dgm:pt>
    <dgm:pt modelId="{34C5CA96-8785-4F4D-9383-AC002E8BB5AE}" type="pres">
      <dgm:prSet presAssocID="{4E0EB235-A9A1-4999-952B-CB422C6B503E}" presName="rootText" presStyleLbl="node1" presStyleIdx="37" presStyleCnt="43">
        <dgm:presLayoutVars>
          <dgm:chMax/>
          <dgm:chPref val="3"/>
        </dgm:presLayoutVars>
      </dgm:prSet>
      <dgm:spPr/>
    </dgm:pt>
    <dgm:pt modelId="{FBB577A1-386D-4D58-8278-B5AE6DF8CBA6}" type="pres">
      <dgm:prSet presAssocID="{4E0EB235-A9A1-4999-952B-CB422C6B503E}" presName="titleText2" presStyleLbl="fgAcc1" presStyleIdx="37" presStyleCnt="43">
        <dgm:presLayoutVars>
          <dgm:chMax val="0"/>
          <dgm:chPref val="0"/>
        </dgm:presLayoutVars>
      </dgm:prSet>
      <dgm:spPr/>
    </dgm:pt>
    <dgm:pt modelId="{865F702D-C765-4B5A-85A2-329AAD07E610}" type="pres">
      <dgm:prSet presAssocID="{4E0EB235-A9A1-4999-952B-CB422C6B503E}" presName="rootConnector" presStyleLbl="node3" presStyleIdx="0" presStyleCnt="0"/>
      <dgm:spPr/>
    </dgm:pt>
    <dgm:pt modelId="{082D2B1D-0ABF-4DC1-A038-62F0233D5A75}" type="pres">
      <dgm:prSet presAssocID="{4E0EB235-A9A1-4999-952B-CB422C6B503E}" presName="hierChild4" presStyleCnt="0"/>
      <dgm:spPr/>
    </dgm:pt>
    <dgm:pt modelId="{33179461-63FB-4D40-8861-14C7B72EF4B2}" type="pres">
      <dgm:prSet presAssocID="{4E0EB235-A9A1-4999-952B-CB422C6B503E}" presName="hierChild5" presStyleCnt="0"/>
      <dgm:spPr/>
    </dgm:pt>
    <dgm:pt modelId="{5432DC81-DBB8-4336-A300-887A9B6A83EE}" type="pres">
      <dgm:prSet presAssocID="{BF3DABDF-F40B-4309-BE17-4AE75EDB69A0}" presName="hierChild5" presStyleCnt="0"/>
      <dgm:spPr/>
    </dgm:pt>
    <dgm:pt modelId="{A89DFB60-6984-4236-80C4-B3523A293408}" type="pres">
      <dgm:prSet presAssocID="{4370CA61-5DC8-4F6D-A316-58E5645F5A42}" presName="Name37" presStyleLbl="parChTrans1D2" presStyleIdx="4" presStyleCnt="7"/>
      <dgm:spPr/>
    </dgm:pt>
    <dgm:pt modelId="{782CF701-D773-45CF-856B-F7FE1CD04F9D}" type="pres">
      <dgm:prSet presAssocID="{B7833C2A-072A-4D29-8D28-C2DB0C3FDBEE}" presName="hierRoot2" presStyleCnt="0">
        <dgm:presLayoutVars>
          <dgm:hierBranch val="init"/>
        </dgm:presLayoutVars>
      </dgm:prSet>
      <dgm:spPr/>
    </dgm:pt>
    <dgm:pt modelId="{C57C839D-597C-4780-AF93-C98464918209}" type="pres">
      <dgm:prSet presAssocID="{B7833C2A-072A-4D29-8D28-C2DB0C3FDBEE}" presName="rootComposite" presStyleCnt="0"/>
      <dgm:spPr/>
    </dgm:pt>
    <dgm:pt modelId="{0F31ACFB-6864-4948-BCD3-8F8D03144F4C}" type="pres">
      <dgm:prSet presAssocID="{B7833C2A-072A-4D29-8D28-C2DB0C3FDBEE}" presName="rootText" presStyleLbl="node1" presStyleIdx="38" presStyleCnt="43">
        <dgm:presLayoutVars>
          <dgm:chMax/>
          <dgm:chPref val="3"/>
        </dgm:presLayoutVars>
      </dgm:prSet>
      <dgm:spPr/>
    </dgm:pt>
    <dgm:pt modelId="{7D30E91E-C860-46AC-AEBE-10A9DD00DC84}" type="pres">
      <dgm:prSet presAssocID="{B7833C2A-072A-4D29-8D28-C2DB0C3FDBEE}" presName="titleText2" presStyleLbl="fgAcc1" presStyleIdx="38" presStyleCnt="43">
        <dgm:presLayoutVars>
          <dgm:chMax val="0"/>
          <dgm:chPref val="0"/>
        </dgm:presLayoutVars>
      </dgm:prSet>
      <dgm:spPr/>
    </dgm:pt>
    <dgm:pt modelId="{8413453D-AE16-4517-A4F7-CAA033384CDA}" type="pres">
      <dgm:prSet presAssocID="{B7833C2A-072A-4D29-8D28-C2DB0C3FDBEE}" presName="rootConnector" presStyleLbl="node2" presStyleIdx="0" presStyleCnt="0"/>
      <dgm:spPr/>
    </dgm:pt>
    <dgm:pt modelId="{33D07049-2213-40F3-8E31-90D579EC4506}" type="pres">
      <dgm:prSet presAssocID="{B7833C2A-072A-4D29-8D28-C2DB0C3FDBEE}" presName="hierChild4" presStyleCnt="0"/>
      <dgm:spPr/>
    </dgm:pt>
    <dgm:pt modelId="{51268A3D-5EC9-412A-8B56-4E9AF5B11910}" type="pres">
      <dgm:prSet presAssocID="{B7833C2A-072A-4D29-8D28-C2DB0C3FDBEE}" presName="hierChild5" presStyleCnt="0"/>
      <dgm:spPr/>
    </dgm:pt>
    <dgm:pt modelId="{BA1A8CA5-8EBC-488C-8E8F-060967E2D008}" type="pres">
      <dgm:prSet presAssocID="{E0BC18F8-560F-4A1D-B1FC-36EF48868FCF}" presName="Name37" presStyleLbl="parChTrans1D2" presStyleIdx="5" presStyleCnt="7"/>
      <dgm:spPr/>
    </dgm:pt>
    <dgm:pt modelId="{22D260BC-0309-4655-A2D2-73C016A8A072}" type="pres">
      <dgm:prSet presAssocID="{3B903618-D79B-40C8-8DE6-F231ACEF46E7}" presName="hierRoot2" presStyleCnt="0">
        <dgm:presLayoutVars>
          <dgm:hierBranch val="init"/>
        </dgm:presLayoutVars>
      </dgm:prSet>
      <dgm:spPr/>
    </dgm:pt>
    <dgm:pt modelId="{64D7456A-122F-4221-B137-817B259654C0}" type="pres">
      <dgm:prSet presAssocID="{3B903618-D79B-40C8-8DE6-F231ACEF46E7}" presName="rootComposite" presStyleCnt="0"/>
      <dgm:spPr/>
    </dgm:pt>
    <dgm:pt modelId="{C73F3C7B-C5A4-4048-90C8-C3CC9A200C4E}" type="pres">
      <dgm:prSet presAssocID="{3B903618-D79B-40C8-8DE6-F231ACEF46E7}" presName="rootText" presStyleLbl="node1" presStyleIdx="39" presStyleCnt="43">
        <dgm:presLayoutVars>
          <dgm:chMax/>
          <dgm:chPref val="3"/>
        </dgm:presLayoutVars>
      </dgm:prSet>
      <dgm:spPr/>
    </dgm:pt>
    <dgm:pt modelId="{8383158B-C03F-454B-99D6-20127D22853A}" type="pres">
      <dgm:prSet presAssocID="{3B903618-D79B-40C8-8DE6-F231ACEF46E7}" presName="titleText2" presStyleLbl="fgAcc1" presStyleIdx="39" presStyleCnt="43">
        <dgm:presLayoutVars>
          <dgm:chMax val="0"/>
          <dgm:chPref val="0"/>
        </dgm:presLayoutVars>
      </dgm:prSet>
      <dgm:spPr/>
    </dgm:pt>
    <dgm:pt modelId="{26BC6396-66D3-4540-88AF-716F7611F132}" type="pres">
      <dgm:prSet presAssocID="{3B903618-D79B-40C8-8DE6-F231ACEF46E7}" presName="rootConnector" presStyleLbl="node2" presStyleIdx="0" presStyleCnt="0"/>
      <dgm:spPr/>
    </dgm:pt>
    <dgm:pt modelId="{E353EDCF-DBFC-4349-AA9B-86A9F4E7D541}" type="pres">
      <dgm:prSet presAssocID="{3B903618-D79B-40C8-8DE6-F231ACEF46E7}" presName="hierChild4" presStyleCnt="0"/>
      <dgm:spPr/>
    </dgm:pt>
    <dgm:pt modelId="{A9357AF7-7E33-4B67-94E6-7CC171CA785B}" type="pres">
      <dgm:prSet presAssocID="{541CAB92-A1C0-4EF7-A299-8C515A489149}" presName="Name37" presStyleLbl="parChTrans1D3" presStyleIdx="13" presStyleCnt="20"/>
      <dgm:spPr/>
    </dgm:pt>
    <dgm:pt modelId="{A4FEDA20-67CF-40AB-BBEB-79F6E0F61D24}" type="pres">
      <dgm:prSet presAssocID="{7AABF4BE-4FDF-46BD-BD43-6801128B9EF5}" presName="hierRoot2" presStyleCnt="0">
        <dgm:presLayoutVars>
          <dgm:hierBranch val="init"/>
        </dgm:presLayoutVars>
      </dgm:prSet>
      <dgm:spPr/>
    </dgm:pt>
    <dgm:pt modelId="{04A8C66E-5721-46FB-B88F-FC986C150B37}" type="pres">
      <dgm:prSet presAssocID="{7AABF4BE-4FDF-46BD-BD43-6801128B9EF5}" presName="rootComposite" presStyleCnt="0"/>
      <dgm:spPr/>
    </dgm:pt>
    <dgm:pt modelId="{EF895E4D-35AD-4601-B999-2DA5761547EB}" type="pres">
      <dgm:prSet presAssocID="{7AABF4BE-4FDF-46BD-BD43-6801128B9EF5}" presName="rootText" presStyleLbl="node1" presStyleIdx="40" presStyleCnt="43">
        <dgm:presLayoutVars>
          <dgm:chMax/>
          <dgm:chPref val="3"/>
        </dgm:presLayoutVars>
      </dgm:prSet>
      <dgm:spPr/>
    </dgm:pt>
    <dgm:pt modelId="{C15E0E97-01F7-4D93-AC49-3E691C4D4286}" type="pres">
      <dgm:prSet presAssocID="{7AABF4BE-4FDF-46BD-BD43-6801128B9EF5}" presName="titleText2" presStyleLbl="fgAcc1" presStyleIdx="40" presStyleCnt="43">
        <dgm:presLayoutVars>
          <dgm:chMax val="0"/>
          <dgm:chPref val="0"/>
        </dgm:presLayoutVars>
      </dgm:prSet>
      <dgm:spPr/>
    </dgm:pt>
    <dgm:pt modelId="{20533C43-1486-4C60-A7CF-DDEFC6A98405}" type="pres">
      <dgm:prSet presAssocID="{7AABF4BE-4FDF-46BD-BD43-6801128B9EF5}" presName="rootConnector" presStyleLbl="node3" presStyleIdx="0" presStyleCnt="0"/>
      <dgm:spPr/>
    </dgm:pt>
    <dgm:pt modelId="{016075EE-509A-4712-9FFE-B3368B9DB484}" type="pres">
      <dgm:prSet presAssocID="{7AABF4BE-4FDF-46BD-BD43-6801128B9EF5}" presName="hierChild4" presStyleCnt="0"/>
      <dgm:spPr/>
    </dgm:pt>
    <dgm:pt modelId="{39550F7C-41FB-462C-B0A9-3A6D92F62AAB}" type="pres">
      <dgm:prSet presAssocID="{7AABF4BE-4FDF-46BD-BD43-6801128B9EF5}" presName="hierChild5" presStyleCnt="0"/>
      <dgm:spPr/>
    </dgm:pt>
    <dgm:pt modelId="{A1616C85-36D3-48F2-BED3-96AE64B90D84}" type="pres">
      <dgm:prSet presAssocID="{5284F944-E7C1-4472-8F14-DCD3E43310B1}" presName="Name37" presStyleLbl="parChTrans1D3" presStyleIdx="14" presStyleCnt="20"/>
      <dgm:spPr/>
    </dgm:pt>
    <dgm:pt modelId="{C39641EE-6C58-4867-841A-C6F6102A535C}" type="pres">
      <dgm:prSet presAssocID="{7BD0C8BA-F4E6-4A34-B1B4-C724E07A29BC}" presName="hierRoot2" presStyleCnt="0">
        <dgm:presLayoutVars>
          <dgm:hierBranch val="init"/>
        </dgm:presLayoutVars>
      </dgm:prSet>
      <dgm:spPr/>
    </dgm:pt>
    <dgm:pt modelId="{3DCE6580-E8D6-4522-91DF-C5E4B1BE331D}" type="pres">
      <dgm:prSet presAssocID="{7BD0C8BA-F4E6-4A34-B1B4-C724E07A29BC}" presName="rootComposite" presStyleCnt="0"/>
      <dgm:spPr/>
    </dgm:pt>
    <dgm:pt modelId="{487BEC78-8911-476D-AFD7-136ECF01677F}" type="pres">
      <dgm:prSet presAssocID="{7BD0C8BA-F4E6-4A34-B1B4-C724E07A29BC}" presName="rootText" presStyleLbl="node1" presStyleIdx="41" presStyleCnt="43">
        <dgm:presLayoutVars>
          <dgm:chMax/>
          <dgm:chPref val="3"/>
        </dgm:presLayoutVars>
      </dgm:prSet>
      <dgm:spPr/>
    </dgm:pt>
    <dgm:pt modelId="{7803572C-C17B-4C7A-8440-594996174D5E}" type="pres">
      <dgm:prSet presAssocID="{7BD0C8BA-F4E6-4A34-B1B4-C724E07A29BC}" presName="titleText2" presStyleLbl="fgAcc1" presStyleIdx="41" presStyleCnt="43">
        <dgm:presLayoutVars>
          <dgm:chMax val="0"/>
          <dgm:chPref val="0"/>
        </dgm:presLayoutVars>
      </dgm:prSet>
      <dgm:spPr/>
    </dgm:pt>
    <dgm:pt modelId="{8113D9B1-C170-437A-BE7F-73783F85E84A}" type="pres">
      <dgm:prSet presAssocID="{7BD0C8BA-F4E6-4A34-B1B4-C724E07A29BC}" presName="rootConnector" presStyleLbl="node3" presStyleIdx="0" presStyleCnt="0"/>
      <dgm:spPr/>
    </dgm:pt>
    <dgm:pt modelId="{E31EDD1E-D084-4178-A69A-F113D003CC51}" type="pres">
      <dgm:prSet presAssocID="{7BD0C8BA-F4E6-4A34-B1B4-C724E07A29BC}" presName="hierChild4" presStyleCnt="0"/>
      <dgm:spPr/>
    </dgm:pt>
    <dgm:pt modelId="{F1AF9E61-6101-41C9-9B73-FA8DE3777E66}" type="pres">
      <dgm:prSet presAssocID="{7BD0C8BA-F4E6-4A34-B1B4-C724E07A29BC}" presName="hierChild5" presStyleCnt="0"/>
      <dgm:spPr/>
    </dgm:pt>
    <dgm:pt modelId="{3AEA6B0C-ECF6-4CCA-B40D-490E5A76D3A1}" type="pres">
      <dgm:prSet presAssocID="{EF0BBB4B-EC39-48E0-B338-3E986A1CCA68}" presName="Name37" presStyleLbl="parChTrans1D3" presStyleIdx="15" presStyleCnt="20"/>
      <dgm:spPr/>
    </dgm:pt>
    <dgm:pt modelId="{F5D87A60-261C-47AD-85B6-3B6841D64966}" type="pres">
      <dgm:prSet presAssocID="{CFCC55C8-9421-4273-80DA-262A668FF753}" presName="hierRoot2" presStyleCnt="0">
        <dgm:presLayoutVars>
          <dgm:hierBranch val="init"/>
        </dgm:presLayoutVars>
      </dgm:prSet>
      <dgm:spPr/>
    </dgm:pt>
    <dgm:pt modelId="{3A7618DE-ABBC-4741-BB25-8E747B5AAA03}" type="pres">
      <dgm:prSet presAssocID="{CFCC55C8-9421-4273-80DA-262A668FF753}" presName="rootComposite" presStyleCnt="0"/>
      <dgm:spPr/>
    </dgm:pt>
    <dgm:pt modelId="{BCCB82B4-FE4A-4C19-B5E6-FD4F72B4FF89}" type="pres">
      <dgm:prSet presAssocID="{CFCC55C8-9421-4273-80DA-262A668FF753}" presName="rootText" presStyleLbl="node1" presStyleIdx="42" presStyleCnt="43">
        <dgm:presLayoutVars>
          <dgm:chMax/>
          <dgm:chPref val="3"/>
        </dgm:presLayoutVars>
      </dgm:prSet>
      <dgm:spPr/>
    </dgm:pt>
    <dgm:pt modelId="{58107E3C-CA5B-490B-A5F1-AA21A342D4CE}" type="pres">
      <dgm:prSet presAssocID="{CFCC55C8-9421-4273-80DA-262A668FF753}" presName="titleText2" presStyleLbl="fgAcc1" presStyleIdx="42" presStyleCnt="43">
        <dgm:presLayoutVars>
          <dgm:chMax val="0"/>
          <dgm:chPref val="0"/>
        </dgm:presLayoutVars>
      </dgm:prSet>
      <dgm:spPr/>
    </dgm:pt>
    <dgm:pt modelId="{51800F61-3DD7-4EF3-85A6-53AADE88AC20}" type="pres">
      <dgm:prSet presAssocID="{CFCC55C8-9421-4273-80DA-262A668FF753}" presName="rootConnector" presStyleLbl="node3" presStyleIdx="0" presStyleCnt="0"/>
      <dgm:spPr/>
    </dgm:pt>
    <dgm:pt modelId="{852849F2-EEEA-4477-B7C7-861AD4624279}" type="pres">
      <dgm:prSet presAssocID="{CFCC55C8-9421-4273-80DA-262A668FF753}" presName="hierChild4" presStyleCnt="0"/>
      <dgm:spPr/>
    </dgm:pt>
    <dgm:pt modelId="{0E02820B-1D49-4272-A3CD-D9CE150B7925}" type="pres">
      <dgm:prSet presAssocID="{CFCC55C8-9421-4273-80DA-262A668FF753}" presName="hierChild5" presStyleCnt="0"/>
      <dgm:spPr/>
    </dgm:pt>
    <dgm:pt modelId="{61093754-4493-427E-B3E7-1B480126BC24}" type="pres">
      <dgm:prSet presAssocID="{3B903618-D79B-40C8-8DE6-F231ACEF46E7}" presName="hierChild5" presStyleCnt="0"/>
      <dgm:spPr/>
    </dgm:pt>
    <dgm:pt modelId="{F5F1C4BC-9A4A-4AB6-94BF-0D8F0E0A667B}" type="pres">
      <dgm:prSet presAssocID="{656B1062-4D53-4EBE-90D3-D9DF78B25AA3}" presName="hierChild3" presStyleCnt="0"/>
      <dgm:spPr/>
    </dgm:pt>
    <dgm:pt modelId="{039E77F2-F6D5-4BC9-BC96-B5AE5C9F7C8F}" type="pres">
      <dgm:prSet presAssocID="{63360B81-B9E6-4552-8F31-A15C9970A733}" presName="Name96" presStyleLbl="parChTrans1D2" presStyleIdx="6" presStyleCnt="7"/>
      <dgm:spPr/>
    </dgm:pt>
    <dgm:pt modelId="{28A7CF82-DFEC-4305-9429-6DA1A89C6D9A}" type="pres">
      <dgm:prSet presAssocID="{70BB2AAF-2A61-4F54-B8BB-F48CD71F86EB}" presName="hierRoot3" presStyleCnt="0">
        <dgm:presLayoutVars>
          <dgm:hierBranch val="init"/>
        </dgm:presLayoutVars>
      </dgm:prSet>
      <dgm:spPr/>
    </dgm:pt>
    <dgm:pt modelId="{2B035C4F-3BAD-438B-BE87-E447BFBE6674}" type="pres">
      <dgm:prSet presAssocID="{70BB2AAF-2A61-4F54-B8BB-F48CD71F86EB}" presName="rootComposite3" presStyleCnt="0"/>
      <dgm:spPr/>
    </dgm:pt>
    <dgm:pt modelId="{0B48F13A-310C-4762-A7D6-31E7EB25EB76}" type="pres">
      <dgm:prSet presAssocID="{70BB2AAF-2A61-4F54-B8BB-F48CD71F86EB}" presName="rootText3" presStyleLbl="asst1" presStyleIdx="0" presStyleCnt="5">
        <dgm:presLayoutVars>
          <dgm:chPref val="3"/>
        </dgm:presLayoutVars>
      </dgm:prSet>
      <dgm:spPr/>
    </dgm:pt>
    <dgm:pt modelId="{8F2FC5F5-FB72-4843-8537-CCCAD833BC43}" type="pres">
      <dgm:prSet presAssocID="{70BB2AAF-2A61-4F54-B8BB-F48CD71F86EB}" presName="titleText3" presStyleLbl="fgAcc2" presStyleIdx="0" presStyleCnt="5">
        <dgm:presLayoutVars>
          <dgm:chMax val="0"/>
          <dgm:chPref val="0"/>
        </dgm:presLayoutVars>
      </dgm:prSet>
      <dgm:spPr/>
    </dgm:pt>
    <dgm:pt modelId="{4C7FC3B9-BECE-4ACA-B66F-5DAFA36BC2EB}" type="pres">
      <dgm:prSet presAssocID="{70BB2AAF-2A61-4F54-B8BB-F48CD71F86EB}" presName="rootConnector3" presStyleLbl="asst1" presStyleIdx="0" presStyleCnt="5"/>
      <dgm:spPr/>
    </dgm:pt>
    <dgm:pt modelId="{6574F62F-C107-48F0-BD81-BBB3F9FF3D0E}" type="pres">
      <dgm:prSet presAssocID="{70BB2AAF-2A61-4F54-B8BB-F48CD71F86EB}" presName="hierChild6" presStyleCnt="0"/>
      <dgm:spPr/>
    </dgm:pt>
    <dgm:pt modelId="{03E6B506-2120-45B4-9312-EDC6CBE306FE}" type="pres">
      <dgm:prSet presAssocID="{70BB2AAF-2A61-4F54-B8BB-F48CD71F86EB}" presName="hierChild7" presStyleCnt="0"/>
      <dgm:spPr/>
    </dgm:pt>
    <dgm:pt modelId="{A51621A9-E263-404F-A273-BD4D7695A264}" type="pres">
      <dgm:prSet presAssocID="{175F2CDB-AD6A-4A06-8030-A0A970950168}" presName="Name96" presStyleLbl="parChTrans1D3" presStyleIdx="16" presStyleCnt="20"/>
      <dgm:spPr/>
    </dgm:pt>
    <dgm:pt modelId="{3A908E6D-44E0-444A-8CD5-01F20389FB02}" type="pres">
      <dgm:prSet presAssocID="{1E87C17D-A1F0-4DF5-9207-B016F956F53A}" presName="hierRoot3" presStyleCnt="0">
        <dgm:presLayoutVars>
          <dgm:hierBranch val="init"/>
        </dgm:presLayoutVars>
      </dgm:prSet>
      <dgm:spPr/>
    </dgm:pt>
    <dgm:pt modelId="{DBB58BA3-F75F-4854-8C9B-BC056E5C446C}" type="pres">
      <dgm:prSet presAssocID="{1E87C17D-A1F0-4DF5-9207-B016F956F53A}" presName="rootComposite3" presStyleCnt="0"/>
      <dgm:spPr/>
    </dgm:pt>
    <dgm:pt modelId="{001C3485-3A0E-4408-B382-79A3963B79E3}" type="pres">
      <dgm:prSet presAssocID="{1E87C17D-A1F0-4DF5-9207-B016F956F53A}" presName="rootText3" presStyleLbl="asst1" presStyleIdx="1" presStyleCnt="5">
        <dgm:presLayoutVars>
          <dgm:chPref val="3"/>
        </dgm:presLayoutVars>
      </dgm:prSet>
      <dgm:spPr/>
    </dgm:pt>
    <dgm:pt modelId="{4A701E01-7172-41D7-AD6A-FB7A5760EE14}" type="pres">
      <dgm:prSet presAssocID="{1E87C17D-A1F0-4DF5-9207-B016F956F53A}" presName="titleText3" presStyleLbl="fgAcc2" presStyleIdx="1" presStyleCnt="5">
        <dgm:presLayoutVars>
          <dgm:chMax val="0"/>
          <dgm:chPref val="0"/>
        </dgm:presLayoutVars>
      </dgm:prSet>
      <dgm:spPr/>
    </dgm:pt>
    <dgm:pt modelId="{9E449772-742B-47FE-B51C-A934B669C411}" type="pres">
      <dgm:prSet presAssocID="{1E87C17D-A1F0-4DF5-9207-B016F956F53A}" presName="rootConnector3" presStyleLbl="asst1" presStyleIdx="1" presStyleCnt="5"/>
      <dgm:spPr/>
    </dgm:pt>
    <dgm:pt modelId="{AC8A4F11-551A-49AC-A253-A7940D5988C1}" type="pres">
      <dgm:prSet presAssocID="{1E87C17D-A1F0-4DF5-9207-B016F956F53A}" presName="hierChild6" presStyleCnt="0"/>
      <dgm:spPr/>
    </dgm:pt>
    <dgm:pt modelId="{BFF8D41C-014B-4107-BFAE-29A10D64D936}" type="pres">
      <dgm:prSet presAssocID="{1E87C17D-A1F0-4DF5-9207-B016F956F53A}" presName="hierChild7" presStyleCnt="0"/>
      <dgm:spPr/>
    </dgm:pt>
    <dgm:pt modelId="{901AE2C4-56F4-45C1-A92A-B0BD704B7569}" type="pres">
      <dgm:prSet presAssocID="{80B940F8-2E76-4BA0-992C-DB61E8302298}" presName="Name96" presStyleLbl="parChTrans1D3" presStyleIdx="17" presStyleCnt="20"/>
      <dgm:spPr/>
    </dgm:pt>
    <dgm:pt modelId="{90F4B499-CD06-4C36-AC9F-F31E107BA2AA}" type="pres">
      <dgm:prSet presAssocID="{D66BE903-CE32-4725-9F2E-34A5F80CDEB5}" presName="hierRoot3" presStyleCnt="0">
        <dgm:presLayoutVars>
          <dgm:hierBranch val="init"/>
        </dgm:presLayoutVars>
      </dgm:prSet>
      <dgm:spPr/>
    </dgm:pt>
    <dgm:pt modelId="{D4AC647A-A9F5-4E61-B6D2-ED23B8CE3156}" type="pres">
      <dgm:prSet presAssocID="{D66BE903-CE32-4725-9F2E-34A5F80CDEB5}" presName="rootComposite3" presStyleCnt="0"/>
      <dgm:spPr/>
    </dgm:pt>
    <dgm:pt modelId="{072A3696-E242-40F2-A65E-7B495151496A}" type="pres">
      <dgm:prSet presAssocID="{D66BE903-CE32-4725-9F2E-34A5F80CDEB5}" presName="rootText3" presStyleLbl="asst1" presStyleIdx="2" presStyleCnt="5">
        <dgm:presLayoutVars>
          <dgm:chPref val="3"/>
        </dgm:presLayoutVars>
      </dgm:prSet>
      <dgm:spPr/>
    </dgm:pt>
    <dgm:pt modelId="{975B4200-2504-4C61-95D3-FB46BE53CCCB}" type="pres">
      <dgm:prSet presAssocID="{D66BE903-CE32-4725-9F2E-34A5F80CDEB5}" presName="titleText3" presStyleLbl="fgAcc2" presStyleIdx="2" presStyleCnt="5">
        <dgm:presLayoutVars>
          <dgm:chMax val="0"/>
          <dgm:chPref val="0"/>
        </dgm:presLayoutVars>
      </dgm:prSet>
      <dgm:spPr/>
    </dgm:pt>
    <dgm:pt modelId="{68CA6CC1-27D9-4715-9724-9812E6978F6D}" type="pres">
      <dgm:prSet presAssocID="{D66BE903-CE32-4725-9F2E-34A5F80CDEB5}" presName="rootConnector3" presStyleLbl="asst1" presStyleIdx="2" presStyleCnt="5"/>
      <dgm:spPr/>
    </dgm:pt>
    <dgm:pt modelId="{D386FF96-7ECE-4705-A021-34AEAB9078DB}" type="pres">
      <dgm:prSet presAssocID="{D66BE903-CE32-4725-9F2E-34A5F80CDEB5}" presName="hierChild6" presStyleCnt="0"/>
      <dgm:spPr/>
    </dgm:pt>
    <dgm:pt modelId="{4589684D-5E3D-4F27-A6D0-D882069AB768}" type="pres">
      <dgm:prSet presAssocID="{D66BE903-CE32-4725-9F2E-34A5F80CDEB5}" presName="hierChild7" presStyleCnt="0"/>
      <dgm:spPr/>
    </dgm:pt>
    <dgm:pt modelId="{65F637E8-70F0-4BE0-A273-4C4F058DFC0D}" type="pres">
      <dgm:prSet presAssocID="{1BF86513-2A04-4DA0-93A5-3A81F5248AEF}" presName="Name96" presStyleLbl="parChTrans1D3" presStyleIdx="18" presStyleCnt="20"/>
      <dgm:spPr/>
    </dgm:pt>
    <dgm:pt modelId="{2268A9FF-007C-483D-A0B3-D055B4A237D7}" type="pres">
      <dgm:prSet presAssocID="{F3E75BAE-7A87-45D8-841B-8B72ADDCC660}" presName="hierRoot3" presStyleCnt="0">
        <dgm:presLayoutVars>
          <dgm:hierBranch val="init"/>
        </dgm:presLayoutVars>
      </dgm:prSet>
      <dgm:spPr/>
    </dgm:pt>
    <dgm:pt modelId="{7F7AB975-39D7-4B72-9A95-618AE0F006F0}" type="pres">
      <dgm:prSet presAssocID="{F3E75BAE-7A87-45D8-841B-8B72ADDCC660}" presName="rootComposite3" presStyleCnt="0"/>
      <dgm:spPr/>
    </dgm:pt>
    <dgm:pt modelId="{832C09CF-81D3-449E-BFA8-CFC8FE881030}" type="pres">
      <dgm:prSet presAssocID="{F3E75BAE-7A87-45D8-841B-8B72ADDCC660}" presName="rootText3" presStyleLbl="asst1" presStyleIdx="3" presStyleCnt="5">
        <dgm:presLayoutVars>
          <dgm:chPref val="3"/>
        </dgm:presLayoutVars>
      </dgm:prSet>
      <dgm:spPr/>
    </dgm:pt>
    <dgm:pt modelId="{E58823FC-FBBB-4187-B6DF-4CB39B098CDE}" type="pres">
      <dgm:prSet presAssocID="{F3E75BAE-7A87-45D8-841B-8B72ADDCC660}" presName="titleText3" presStyleLbl="fgAcc2" presStyleIdx="3" presStyleCnt="5">
        <dgm:presLayoutVars>
          <dgm:chMax val="0"/>
          <dgm:chPref val="0"/>
        </dgm:presLayoutVars>
      </dgm:prSet>
      <dgm:spPr/>
    </dgm:pt>
    <dgm:pt modelId="{505F60C5-9687-48B4-9A35-2804A62536DB}" type="pres">
      <dgm:prSet presAssocID="{F3E75BAE-7A87-45D8-841B-8B72ADDCC660}" presName="rootConnector3" presStyleLbl="asst1" presStyleIdx="3" presStyleCnt="5"/>
      <dgm:spPr/>
    </dgm:pt>
    <dgm:pt modelId="{EFBCCF9E-BB92-4B9A-940B-904735E7899A}" type="pres">
      <dgm:prSet presAssocID="{F3E75BAE-7A87-45D8-841B-8B72ADDCC660}" presName="hierChild6" presStyleCnt="0"/>
      <dgm:spPr/>
    </dgm:pt>
    <dgm:pt modelId="{526A0D03-EE22-42C7-8B7D-102DB0BE7837}" type="pres">
      <dgm:prSet presAssocID="{F3E75BAE-7A87-45D8-841B-8B72ADDCC660}" presName="hierChild7" presStyleCnt="0"/>
      <dgm:spPr/>
    </dgm:pt>
    <dgm:pt modelId="{F4A5E5DB-AE6F-453D-AFD7-82A54F2C029B}" type="pres">
      <dgm:prSet presAssocID="{D8646458-329D-4C93-A11B-E02F3D792D16}" presName="Name96" presStyleLbl="parChTrans1D3" presStyleIdx="19" presStyleCnt="20"/>
      <dgm:spPr/>
    </dgm:pt>
    <dgm:pt modelId="{08FDFD61-A1F2-4E0F-B19B-4CFDA598EBAE}" type="pres">
      <dgm:prSet presAssocID="{D4131962-9B70-49A1-AF93-24907EE3A26E}" presName="hierRoot3" presStyleCnt="0">
        <dgm:presLayoutVars>
          <dgm:hierBranch val="init"/>
        </dgm:presLayoutVars>
      </dgm:prSet>
      <dgm:spPr/>
    </dgm:pt>
    <dgm:pt modelId="{3E702A5F-D7A2-4A52-A1E8-8011243E032D}" type="pres">
      <dgm:prSet presAssocID="{D4131962-9B70-49A1-AF93-24907EE3A26E}" presName="rootComposite3" presStyleCnt="0"/>
      <dgm:spPr/>
    </dgm:pt>
    <dgm:pt modelId="{A8275EEA-36E8-4DB7-BBC4-C403DA090CF3}" type="pres">
      <dgm:prSet presAssocID="{D4131962-9B70-49A1-AF93-24907EE3A26E}" presName="rootText3" presStyleLbl="asst1" presStyleIdx="4" presStyleCnt="5">
        <dgm:presLayoutVars>
          <dgm:chPref val="3"/>
        </dgm:presLayoutVars>
      </dgm:prSet>
      <dgm:spPr/>
    </dgm:pt>
    <dgm:pt modelId="{29E7829D-99AA-4528-A014-15D97708F106}" type="pres">
      <dgm:prSet presAssocID="{D4131962-9B70-49A1-AF93-24907EE3A26E}" presName="titleText3" presStyleLbl="fgAcc2" presStyleIdx="4" presStyleCnt="5">
        <dgm:presLayoutVars>
          <dgm:chMax val="0"/>
          <dgm:chPref val="0"/>
        </dgm:presLayoutVars>
      </dgm:prSet>
      <dgm:spPr/>
    </dgm:pt>
    <dgm:pt modelId="{9950F4A5-9381-43AA-AEB7-B8049E71E703}" type="pres">
      <dgm:prSet presAssocID="{D4131962-9B70-49A1-AF93-24907EE3A26E}" presName="rootConnector3" presStyleLbl="asst1" presStyleIdx="4" presStyleCnt="5"/>
      <dgm:spPr/>
    </dgm:pt>
    <dgm:pt modelId="{5ABF4F08-7C07-4A0A-8C59-C6D5BCD4C57A}" type="pres">
      <dgm:prSet presAssocID="{D4131962-9B70-49A1-AF93-24907EE3A26E}" presName="hierChild6" presStyleCnt="0"/>
      <dgm:spPr/>
    </dgm:pt>
    <dgm:pt modelId="{BAD5AE9B-33AB-4500-AD46-144D03F825D2}" type="pres">
      <dgm:prSet presAssocID="{D4131962-9B70-49A1-AF93-24907EE3A26E}" presName="hierChild7" presStyleCnt="0"/>
      <dgm:spPr/>
    </dgm:pt>
  </dgm:ptLst>
  <dgm:cxnLst>
    <dgm:cxn modelId="{78447401-11CB-4351-B1B7-CFE3CC824112}" type="presOf" srcId="{008C91F3-AFFD-4559-A726-F88B20F151A6}" destId="{7803572C-C17B-4C7A-8440-594996174D5E}" srcOrd="0" destOrd="0" presId="urn:microsoft.com/office/officeart/2008/layout/NameandTitleOrganizationalChart"/>
    <dgm:cxn modelId="{05214702-8619-4B84-9D28-A44BA2E044A6}" srcId="{656B1062-4D53-4EBE-90D3-D9DF78B25AA3}" destId="{3B903618-D79B-40C8-8DE6-F231ACEF46E7}" srcOrd="6" destOrd="0" parTransId="{E0BC18F8-560F-4A1D-B1FC-36EF48868FCF}" sibTransId="{B76FEA8C-040B-486A-8B8B-86704D2BC2BF}"/>
    <dgm:cxn modelId="{4A07D302-0064-4844-ADBB-B10E14B479B2}" srcId="{656B1062-4D53-4EBE-90D3-D9DF78B25AA3}" destId="{AEFDF91D-AEC8-42C4-BADA-1527583801DA}" srcOrd="2" destOrd="0" parTransId="{6C3C3784-5CA9-46A9-9445-34A1334A9174}" sibTransId="{ABC84364-3E6F-4B1E-9D1D-69F03702BBCD}"/>
    <dgm:cxn modelId="{CD838C03-5DDC-4771-AF1A-71F385ED98F5}" type="presOf" srcId="{97F47CAA-9829-4192-9427-2379ED90AE37}" destId="{6D200416-8DEE-4F47-9B92-23A84C7C6329}" srcOrd="0" destOrd="0" presId="urn:microsoft.com/office/officeart/2008/layout/NameandTitleOrganizationalChart"/>
    <dgm:cxn modelId="{92238B05-56A8-484B-B40C-D8849D1E77B5}" type="presOf" srcId="{B682A802-A56B-4665-91EE-3127F6856656}" destId="{81C7C912-9620-4630-94E8-C93CA8EFD21A}" srcOrd="0" destOrd="0" presId="urn:microsoft.com/office/officeart/2008/layout/NameandTitleOrganizationalChart"/>
    <dgm:cxn modelId="{6934F105-C950-4CD9-A98B-9E8AE487DBAB}" srcId="{656B1062-4D53-4EBE-90D3-D9DF78B25AA3}" destId="{70BB2AAF-2A61-4F54-B8BB-F48CD71F86EB}" srcOrd="0" destOrd="0" parTransId="{63360B81-B9E6-4552-8F31-A15C9970A733}" sibTransId="{766644D6-BCDC-4E42-BB31-447B43340ACA}"/>
    <dgm:cxn modelId="{DA322206-5E81-4B81-88BC-E0B73B5F809E}" type="presOf" srcId="{F1F99A96-D120-473D-A0E0-606DFCBBD192}" destId="{BBFCB1DC-4D09-4294-A969-F877AED1ABD5}" srcOrd="0" destOrd="0" presId="urn:microsoft.com/office/officeart/2008/layout/NameandTitleOrganizationalChart"/>
    <dgm:cxn modelId="{AA750807-933B-4220-A7C1-946C9238EF0C}" type="presOf" srcId="{2F225ED4-D37C-495C-817A-C8B744FA6F5B}" destId="{A64D8720-3F66-41B2-9C15-83F3A66C3A75}" srcOrd="1" destOrd="0" presId="urn:microsoft.com/office/officeart/2008/layout/NameandTitleOrganizationalChart"/>
    <dgm:cxn modelId="{39435F09-A365-4F16-8A91-2D8A7629FF38}" type="presOf" srcId="{6D5A9234-12A4-40B1-8BCB-1CE31A131A27}" destId="{C2E8308E-54FB-4557-9B50-7B248A174C22}" srcOrd="0" destOrd="0" presId="urn:microsoft.com/office/officeart/2008/layout/NameandTitleOrganizationalChart"/>
    <dgm:cxn modelId="{BCE2CB0B-A9F9-4AED-A450-D86BC0FA0E0F}" type="presOf" srcId="{A54B7E14-A085-4AF9-8186-610AE366967E}" destId="{11F4918D-B9D3-4712-9E50-929F7D056D98}" srcOrd="0" destOrd="0" presId="urn:microsoft.com/office/officeart/2008/layout/NameandTitleOrganizationalChart"/>
    <dgm:cxn modelId="{9CB3A90C-FDBF-4DCC-833A-69F173CC01BE}" type="presOf" srcId="{3B903618-D79B-40C8-8DE6-F231ACEF46E7}" destId="{26BC6396-66D3-4540-88AF-716F7611F132}" srcOrd="1" destOrd="0" presId="urn:microsoft.com/office/officeart/2008/layout/NameandTitleOrganizationalChart"/>
    <dgm:cxn modelId="{3503520D-D6F3-4549-A09C-A7DB39A86771}" type="presOf" srcId="{9AA11F89-11FB-4100-A3A5-43091EC8A08F}" destId="{E2CB12FE-E0D4-423B-B007-AF9E07A5265F}" srcOrd="0" destOrd="0" presId="urn:microsoft.com/office/officeart/2008/layout/NameandTitleOrganizationalChart"/>
    <dgm:cxn modelId="{CEEED60D-810C-47F9-BB2B-9B230355C08A}" type="presOf" srcId="{3F0E4F33-6643-4865-BD9C-52706DDC39AE}" destId="{32FD57ED-2D76-43A0-B340-50F4391180E7}" srcOrd="1" destOrd="0" presId="urn:microsoft.com/office/officeart/2008/layout/NameandTitleOrganizationalChart"/>
    <dgm:cxn modelId="{B4A8020E-5F0D-4BAA-8199-EB24241F17FF}" type="presOf" srcId="{878FA767-937E-4159-ADA7-4102287BB978}" destId="{370256DA-3AE6-47B8-8984-E14B4C975945}" srcOrd="1" destOrd="0" presId="urn:microsoft.com/office/officeart/2008/layout/NameandTitleOrganizationalChart"/>
    <dgm:cxn modelId="{CB8ABD0F-A8EE-435C-98CB-BA6263A5BCE5}" srcId="{E31A9FBB-170F-46C1-B2C9-71FD1E6A9DE8}" destId="{9AA11F89-11FB-4100-A3A5-43091EC8A08F}" srcOrd="0" destOrd="0" parTransId="{4529ABEC-F14A-40BD-8446-D6EA6F2AEC36}" sibTransId="{097BE7E5-3251-4307-9777-4D04EE5A6624}"/>
    <dgm:cxn modelId="{E9CE2B10-D816-43F7-907D-08B16B03E27C}" type="presOf" srcId="{79C8A494-8667-4B77-8DA0-4DA7D536C2AE}" destId="{5AB568D7-A423-47D9-B618-802D10745FEF}" srcOrd="1" destOrd="0" presId="urn:microsoft.com/office/officeart/2008/layout/NameandTitleOrganizationalChart"/>
    <dgm:cxn modelId="{AE706B10-2EE0-4A05-9378-23010ACADC6A}" type="presOf" srcId="{656B1062-4D53-4EBE-90D3-D9DF78B25AA3}" destId="{29E50E54-A77F-4D08-A1AA-61DEE4B17991}" srcOrd="0" destOrd="0" presId="urn:microsoft.com/office/officeart/2008/layout/NameandTitleOrganizationalChart"/>
    <dgm:cxn modelId="{B095B811-41D7-4D9E-B9BF-63C509925187}" type="presOf" srcId="{4370CA61-5DC8-4F6D-A316-58E5645F5A42}" destId="{A89DFB60-6984-4236-80C4-B3523A293408}" srcOrd="0" destOrd="0" presId="urn:microsoft.com/office/officeart/2008/layout/NameandTitleOrganizationalChart"/>
    <dgm:cxn modelId="{0831EC12-C55A-4D9C-81C6-F27ED9E09B25}" type="presOf" srcId="{50F790DF-7FA5-45A2-983A-1182BBBC32B1}" destId="{51CF9F09-3BAD-4BB7-9251-D7A52FCDF44E}" srcOrd="0" destOrd="0" presId="urn:microsoft.com/office/officeart/2008/layout/NameandTitleOrganizationalChart"/>
    <dgm:cxn modelId="{3FD12F13-9E38-4DD9-8EC1-16CC39EEDF3D}" type="presOf" srcId="{EFEC7B40-D145-4DC0-BA70-D7CC1DA5D267}" destId="{54504FC1-5558-4E9A-BE9C-C2B3227E9119}" srcOrd="0" destOrd="0" presId="urn:microsoft.com/office/officeart/2008/layout/NameandTitleOrganizationalChart"/>
    <dgm:cxn modelId="{ADE2E013-1DE5-4714-AD2A-CB1DD26C66A2}" type="presOf" srcId="{F1F99A96-D120-473D-A0E0-606DFCBBD192}" destId="{8E99217C-65FB-463A-A72C-22C60CA802B6}" srcOrd="1" destOrd="0" presId="urn:microsoft.com/office/officeart/2008/layout/NameandTitleOrganizationalChart"/>
    <dgm:cxn modelId="{0EF18D15-2790-4B1F-A44D-F9AA8D670102}" type="presOf" srcId="{34991AC3-C645-415C-8764-13E8B56D31A4}" destId="{E099E179-A463-4A79-B90A-D9B85EC35ED3}" srcOrd="0" destOrd="0" presId="urn:microsoft.com/office/officeart/2008/layout/NameandTitleOrganizationalChart"/>
    <dgm:cxn modelId="{74AF5E16-37A8-4BFC-A61B-AB3C09A4F0D0}" type="presOf" srcId="{23D7C9B7-A22A-4136-B1DB-CC7280EE54E5}" destId="{FBB577A1-386D-4D58-8278-B5AE6DF8CBA6}" srcOrd="0" destOrd="0" presId="urn:microsoft.com/office/officeart/2008/layout/NameandTitleOrganizationalChart"/>
    <dgm:cxn modelId="{8A090B18-C988-4153-A839-6F654CF770BA}" type="presOf" srcId="{B76FEA8C-040B-486A-8B8B-86704D2BC2BF}" destId="{8383158B-C03F-454B-99D6-20127D22853A}" srcOrd="0" destOrd="0" presId="urn:microsoft.com/office/officeart/2008/layout/NameandTitleOrganizationalChart"/>
    <dgm:cxn modelId="{81321419-187F-4C9A-9E4E-8CD6C34788DE}" type="presOf" srcId="{8ACF7B41-E9B0-4BDC-87F8-D5EA25BC8640}" destId="{814B02CB-26A0-4465-B7FF-37B2FA136C80}" srcOrd="0" destOrd="0" presId="urn:microsoft.com/office/officeart/2008/layout/NameandTitleOrganizationalChart"/>
    <dgm:cxn modelId="{8D5F221A-B444-4CDC-810A-985FE3E0EB84}" type="presOf" srcId="{05CCD07D-50DC-44DD-A52A-76547799D0FF}" destId="{204CE9E2-DD8B-4E42-94BE-2A2037C1B8FC}" srcOrd="0" destOrd="0" presId="urn:microsoft.com/office/officeart/2008/layout/NameandTitleOrganizationalChart"/>
    <dgm:cxn modelId="{793A661B-B884-48D9-A802-EF8B25AA47B6}" type="presOf" srcId="{879F51C5-4C98-43F6-81BE-AFA54EADC17C}" destId="{FD931DDA-0F3B-4ABA-A1E2-1F411D6BE095}" srcOrd="0" destOrd="0" presId="urn:microsoft.com/office/officeart/2008/layout/NameandTitleOrganizationalChart"/>
    <dgm:cxn modelId="{85D8BB1B-425C-4D92-AC15-AB6B5AED10A3}" type="presOf" srcId="{4DF8669D-088A-449B-971A-7852EECB506E}" destId="{975B4200-2504-4C61-95D3-FB46BE53CCCB}" srcOrd="0" destOrd="0" presId="urn:microsoft.com/office/officeart/2008/layout/NameandTitleOrganizationalChart"/>
    <dgm:cxn modelId="{7241C41C-F88D-4719-BC1B-5D7406F43317}" srcId="{C8A934ED-FB10-4C7C-837E-E0F193CD19AA}" destId="{487CB4E2-CF7A-4E51-A961-B86247273638}" srcOrd="1" destOrd="0" parTransId="{3445562F-F916-408D-805E-E7F1EB36B095}" sibTransId="{CD917CDC-84CA-4893-B265-DD68F2DBD66B}"/>
    <dgm:cxn modelId="{E87EB61D-F885-4234-86DA-F4BC9C93E052}" srcId="{46257B08-A5FE-4AA2-A16E-917E530F9253}" destId="{D38D29A6-9066-40D8-AFE5-92C99FBFCD32}" srcOrd="1" destOrd="0" parTransId="{95D1B97A-2931-40B8-AB0B-0C9623121643}" sibTransId="{B2B6058D-2A71-4FF3-B4DE-774A7398246C}"/>
    <dgm:cxn modelId="{8422E01D-796C-42D9-B24F-A78BBD9BA41D}" type="presOf" srcId="{977DFFFB-E84A-40B2-8A84-C12203F9293D}" destId="{44E5021A-193A-4766-A3A5-941E5494B38F}" srcOrd="0" destOrd="0" presId="urn:microsoft.com/office/officeart/2008/layout/NameandTitleOrganizationalChart"/>
    <dgm:cxn modelId="{64820A24-180E-4BC4-BEF9-C611498C3B47}" srcId="{C8A934ED-FB10-4C7C-837E-E0F193CD19AA}" destId="{79C8A494-8667-4B77-8DA0-4DA7D536C2AE}" srcOrd="0" destOrd="0" parTransId="{6EF71B4E-1CC4-4BA7-838D-FDEEB552868C}" sibTransId="{AAB0B792-AA21-414D-9927-E32F370AB073}"/>
    <dgm:cxn modelId="{34171525-D0FB-4DBA-90EA-12F30D10BAD8}" type="presOf" srcId="{6C3C3784-5CA9-46A9-9445-34A1334A9174}" destId="{204D1EDD-4BDD-4892-A692-39BD4AE4C1CB}" srcOrd="0" destOrd="0" presId="urn:microsoft.com/office/officeart/2008/layout/NameandTitleOrganizationalChart"/>
    <dgm:cxn modelId="{1D961925-9A82-44E0-AF1A-D20F9CB48AD6}" type="presOf" srcId="{C526AB4D-DE1B-4904-B52E-D5027E9D2AD5}" destId="{8AAD011B-6D9D-4BBA-9EB3-552CCC8AAB8A}" srcOrd="0" destOrd="0" presId="urn:microsoft.com/office/officeart/2008/layout/NameandTitleOrganizationalChart"/>
    <dgm:cxn modelId="{2E7A4626-3E20-48C8-89BE-8643AC7F62C7}" type="presOf" srcId="{DBCC79D1-1FB2-4E58-B228-C91866CBD84C}" destId="{597E5ABB-DD4C-47EB-B8C5-62426FD7B1CE}" srcOrd="0" destOrd="0" presId="urn:microsoft.com/office/officeart/2008/layout/NameandTitleOrganizationalChart"/>
    <dgm:cxn modelId="{9E07FF26-FA7A-4A61-A46E-A90CB5B0921D}" srcId="{70BB2AAF-2A61-4F54-B8BB-F48CD71F86EB}" destId="{D66BE903-CE32-4725-9F2E-34A5F80CDEB5}" srcOrd="1" destOrd="0" parTransId="{80B940F8-2E76-4BA0-992C-DB61E8302298}" sibTransId="{4DF8669D-088A-449B-971A-7852EECB506E}"/>
    <dgm:cxn modelId="{42AD8C28-FB6D-4089-BF20-C049E0CE92C1}" type="presOf" srcId="{DAFD2D45-C674-4E87-ACCC-CE63604AEE02}" destId="{54D42EA1-D53B-4B4C-A61F-61358D6E148B}" srcOrd="1" destOrd="0" presId="urn:microsoft.com/office/officeart/2008/layout/NameandTitleOrganizationalChart"/>
    <dgm:cxn modelId="{0DF45C29-8F4D-4F41-A80F-7B49A4A5DDC3}" type="presOf" srcId="{18B3BF13-1E10-41CF-ADAD-54E1E476FCE2}" destId="{1EB58F5D-27F9-493A-8556-836CA675E57F}" srcOrd="0" destOrd="0" presId="urn:microsoft.com/office/officeart/2008/layout/NameandTitleOrganizationalChart"/>
    <dgm:cxn modelId="{83975E29-9173-4E13-8BB4-F7B36E327AD9}" type="presOf" srcId="{713FC4FD-46E3-447A-9E24-D17F53C0F42F}" destId="{798548FF-4564-4911-B4BF-89AD6D2DB087}" srcOrd="0" destOrd="0" presId="urn:microsoft.com/office/officeart/2008/layout/NameandTitleOrganizationalChart"/>
    <dgm:cxn modelId="{3110C72B-2369-4F1D-9B95-DF987974288F}" type="presOf" srcId="{FCDC7B1E-8E3C-4663-ADAE-1F4340455815}" destId="{7A6F277E-4E98-4BED-B5B6-F13CB4807655}" srcOrd="0" destOrd="0" presId="urn:microsoft.com/office/officeart/2008/layout/NameandTitleOrganizationalChart"/>
    <dgm:cxn modelId="{A4D6D22B-BF38-4F6E-BB07-0ECD9121F563}" type="presOf" srcId="{D38D29A6-9066-40D8-AFE5-92C99FBFCD32}" destId="{204782A1-1C5F-48EA-90CD-29A09457B077}" srcOrd="0" destOrd="0" presId="urn:microsoft.com/office/officeart/2008/layout/NameandTitleOrganizationalChart"/>
    <dgm:cxn modelId="{A750022C-D0C7-4A47-A3B8-D72FD32AB5E0}" srcId="{70BB2AAF-2A61-4F54-B8BB-F48CD71F86EB}" destId="{D4131962-9B70-49A1-AF93-24907EE3A26E}" srcOrd="3" destOrd="0" parTransId="{D8646458-329D-4C93-A11B-E02F3D792D16}" sibTransId="{F818DF91-D3FA-4944-9D4C-AC624F2D659C}"/>
    <dgm:cxn modelId="{A36A1F2C-A5E7-4337-B58E-D24CA217B495}" srcId="{878FA767-937E-4159-ADA7-4102287BB978}" destId="{60D030E3-470B-435C-B32E-5C25FFAC21EF}" srcOrd="2" destOrd="0" parTransId="{6B486AF8-8394-4A3A-8E8B-9E11BF811FC2}" sibTransId="{EFA45BDF-B53E-4EAD-906D-72B5B6703DAA}"/>
    <dgm:cxn modelId="{01882D2C-9570-49EA-A4C4-36F21B402FB8}" type="presOf" srcId="{656B1062-4D53-4EBE-90D3-D9DF78B25AA3}" destId="{0680276E-DC18-4504-A66E-104C893B70DC}" srcOrd="1" destOrd="0" presId="urn:microsoft.com/office/officeart/2008/layout/NameandTitleOrganizationalChart"/>
    <dgm:cxn modelId="{60FD5F2D-5916-4B6E-ABB2-304DB04FC6DD}" srcId="{878FA767-937E-4159-ADA7-4102287BB978}" destId="{0EC27029-A39F-401A-9A2D-85546E5F18EE}" srcOrd="0" destOrd="0" parTransId="{D9C9A536-4F7E-4D33-BB1D-EB8971C4D460}" sibTransId="{E873A2B5-D929-4298-9324-D49E63C4A29F}"/>
    <dgm:cxn modelId="{15E46030-B6B2-430E-BFBA-1BDF711E015B}" type="presOf" srcId="{20E8AD64-5365-4D0C-9E61-08C0E3DFAC44}" destId="{94D0C26C-087A-425C-AD8F-6504EE607565}" srcOrd="0" destOrd="0" presId="urn:microsoft.com/office/officeart/2008/layout/NameandTitleOrganizationalChart"/>
    <dgm:cxn modelId="{9F92E230-250B-40BE-9019-27DB070D4E82}" type="presOf" srcId="{A54B7E14-A085-4AF9-8186-610AE366967E}" destId="{42CB681C-D58D-439A-9087-A8395CE10D6E}" srcOrd="1" destOrd="0" presId="urn:microsoft.com/office/officeart/2008/layout/NameandTitleOrganizationalChart"/>
    <dgm:cxn modelId="{0AEAA332-A50C-4FE5-BE0D-65DC83F4196B}" srcId="{656B1062-4D53-4EBE-90D3-D9DF78B25AA3}" destId="{B7833C2A-072A-4D29-8D28-C2DB0C3FDBEE}" srcOrd="5" destOrd="0" parTransId="{4370CA61-5DC8-4F6D-A316-58E5645F5A42}" sibTransId="{913686EB-6259-43E1-9296-5A106FE3872B}"/>
    <dgm:cxn modelId="{A7C21933-DEDB-4381-B7AD-B2B9D22D3E9E}" type="presOf" srcId="{AC6EE649-2473-4882-BA39-A1D985D00929}" destId="{BB452D0A-1171-4D75-AC35-29B51B381DB3}" srcOrd="0" destOrd="0" presId="urn:microsoft.com/office/officeart/2008/layout/NameandTitleOrganizationalChart"/>
    <dgm:cxn modelId="{77426233-806B-41E1-870E-47C68E85AF3A}" type="presOf" srcId="{0B4D0187-EF2D-4553-B113-394AF55C3464}" destId="{BCF4529F-2976-4555-B6C9-C78B5199E4EB}" srcOrd="0" destOrd="0" presId="urn:microsoft.com/office/officeart/2008/layout/NameandTitleOrganizationalChart"/>
    <dgm:cxn modelId="{0F422234-E5A2-48F4-8523-71B6C9B8FB5F}" srcId="{BF3DABDF-F40B-4309-BE17-4AE75EDB69A0}" destId="{3EDE8187-790C-4EC6-9AE4-927287E18D6D}" srcOrd="2" destOrd="0" parTransId="{1E43983A-F09D-4AC7-9866-918A28709F00}" sibTransId="{B6E0C0F8-2008-46BB-9EA1-2BE1904B352F}"/>
    <dgm:cxn modelId="{270FB334-9F83-47D7-9F2F-EDC1940042D2}" type="presOf" srcId="{C29D87B4-4B99-4D46-8F7C-C4F14568F0EC}" destId="{7A2C8A66-D9E7-41BC-9984-4A63AA6CA507}" srcOrd="0" destOrd="0" presId="urn:microsoft.com/office/officeart/2008/layout/NameandTitleOrganizationalChart"/>
    <dgm:cxn modelId="{BE34BB34-56C6-4EBA-8DCF-FB45CB23CBC4}" type="presOf" srcId="{9AA11F89-11FB-4100-A3A5-43091EC8A08F}" destId="{5BBF824E-871D-4BB9-AE8F-F4284E3DFC9B}" srcOrd="1" destOrd="0" presId="urn:microsoft.com/office/officeart/2008/layout/NameandTitleOrganizationalChart"/>
    <dgm:cxn modelId="{4B7A9F35-8D8D-4DA5-8954-A6D5513DBEF4}" type="presOf" srcId="{F57E68BF-1AB5-4417-8B32-FDB4193FE009}" destId="{9413F626-C1CD-43CE-82B5-B3A371A4C8DA}" srcOrd="0" destOrd="0" presId="urn:microsoft.com/office/officeart/2008/layout/NameandTitleOrganizationalChart"/>
    <dgm:cxn modelId="{11442D36-44DC-4DF8-9E57-EFD110FFAE44}" type="presOf" srcId="{79C8A494-8667-4B77-8DA0-4DA7D536C2AE}" destId="{76AC0E85-2CC6-4B74-A94A-D34BA90B8AC7}" srcOrd="0" destOrd="0" presId="urn:microsoft.com/office/officeart/2008/layout/NameandTitleOrganizationalChart"/>
    <dgm:cxn modelId="{A3D01137-1F9E-47A0-B060-D89F7660C041}" type="presOf" srcId="{AD684FCD-0C11-4D9F-AD2F-B79876969517}" destId="{7F1F1F95-8555-4BDE-8AC4-197ECF46274E}" srcOrd="0" destOrd="0" presId="urn:microsoft.com/office/officeart/2008/layout/NameandTitleOrganizationalChart"/>
    <dgm:cxn modelId="{774A9938-0BAC-4AE9-A90B-41935DB5D128}" type="presOf" srcId="{C5E953C2-2FBB-448E-BF0D-BAD562434F33}" destId="{03733E9B-6785-48A7-A3C7-4B6E6803814A}" srcOrd="0" destOrd="0" presId="urn:microsoft.com/office/officeart/2008/layout/NameandTitleOrganizationalChart"/>
    <dgm:cxn modelId="{36A35539-34B1-4547-89FC-0B3CD9C4B2FF}" type="presOf" srcId="{3F0E4F33-6643-4865-BD9C-52706DDC39AE}" destId="{CDDEE7AE-A1F3-4521-8707-709682337D72}" srcOrd="0" destOrd="0" presId="urn:microsoft.com/office/officeart/2008/layout/NameandTitleOrganizationalChart"/>
    <dgm:cxn modelId="{E7327E3A-EC98-4C9B-BEF9-1364E57CC74B}" type="presOf" srcId="{6E4132A3-FD98-4E8D-8552-E739F9616E1D}" destId="{2073FD97-84AE-4EE2-8069-D7E1ED378441}" srcOrd="0" destOrd="0" presId="urn:microsoft.com/office/officeart/2008/layout/NameandTitleOrganizationalChart"/>
    <dgm:cxn modelId="{3F59823A-5DC9-4648-B06D-14463DE953FC}" type="presOf" srcId="{D66BE903-CE32-4725-9F2E-34A5F80CDEB5}" destId="{68CA6CC1-27D9-4715-9724-9812E6978F6D}" srcOrd="1" destOrd="0" presId="urn:microsoft.com/office/officeart/2008/layout/NameandTitleOrganizationalChart"/>
    <dgm:cxn modelId="{7C6F993B-8E54-480F-8592-30FD6552E503}" type="presOf" srcId="{766644D6-BCDC-4E42-BB31-447B43340ACA}" destId="{8F2FC5F5-FB72-4843-8537-CCCAD833BC43}" srcOrd="0" destOrd="0" presId="urn:microsoft.com/office/officeart/2008/layout/NameandTitleOrganizationalChart"/>
    <dgm:cxn modelId="{FFCF263D-1607-4834-8A77-5A90D0116D63}" type="presOf" srcId="{47CAD87B-7772-4AA4-948C-E11270CD141E}" destId="{418C6B62-E786-4B38-B1F9-7760238A7B09}" srcOrd="0" destOrd="0" presId="urn:microsoft.com/office/officeart/2008/layout/NameandTitleOrganizationalChart"/>
    <dgm:cxn modelId="{1C30523E-7FF2-44D8-A5FD-2D5669A2B4CD}" type="presOf" srcId="{DBCC79D1-1FB2-4E58-B228-C91866CBD84C}" destId="{5849722E-B960-4B2D-9291-1539F3C46781}" srcOrd="1" destOrd="0" presId="urn:microsoft.com/office/officeart/2008/layout/NameandTitleOrganizationalChart"/>
    <dgm:cxn modelId="{B50C593F-0838-4E3A-9842-61FE721C14D0}" type="presOf" srcId="{9D16E441-8852-4D6D-86C7-35E53BBB18DB}" destId="{7D699359-AAAC-4344-88AE-013E4DFA5020}" srcOrd="0" destOrd="0" presId="urn:microsoft.com/office/officeart/2008/layout/NameandTitleOrganizationalChart"/>
    <dgm:cxn modelId="{573EF640-1D76-4BD3-ADD4-0536AD0308CA}" type="presOf" srcId="{83F452B9-80CD-4EDE-9D2A-D2C04329D31D}" destId="{22C78128-239E-4686-B286-DDB280E7998F}" srcOrd="0" destOrd="0" presId="urn:microsoft.com/office/officeart/2008/layout/NameandTitleOrganizationalChart"/>
    <dgm:cxn modelId="{C5C1D75E-0512-40C2-BBB5-F93145DA1DAC}" type="presOf" srcId="{D9C9A536-4F7E-4D33-BB1D-EB8971C4D460}" destId="{CB82A031-D981-4340-A304-EC725BE3BD89}" srcOrd="0" destOrd="0" presId="urn:microsoft.com/office/officeart/2008/layout/NameandTitleOrganizationalChart"/>
    <dgm:cxn modelId="{4EC3D960-1F1B-4DF8-9A5B-76C70DDE34F0}" type="presOf" srcId="{46257B08-A5FE-4AA2-A16E-917E530F9253}" destId="{8C66E3EB-ECD5-4F1D-B562-89CA1673E539}" srcOrd="0" destOrd="0" presId="urn:microsoft.com/office/officeart/2008/layout/NameandTitleOrganizationalChart"/>
    <dgm:cxn modelId="{52055B41-3B59-4590-B0E6-36316FA1E45F}" srcId="{AA4F0990-A051-45E7-AD04-7BD5ECCF86CC}" destId="{656B1062-4D53-4EBE-90D3-D9DF78B25AA3}" srcOrd="0" destOrd="0" parTransId="{EFCEA868-2666-4F39-B5C1-8673205328DE}" sibTransId="{F57E68BF-1AB5-4417-8B32-FDB4193FE009}"/>
    <dgm:cxn modelId="{AF550B62-B355-45B2-A843-5082BA802E70}" type="presOf" srcId="{7AABF4BE-4FDF-46BD-BD43-6801128B9EF5}" destId="{EF895E4D-35AD-4601-B999-2DA5761547EB}" srcOrd="0" destOrd="0" presId="urn:microsoft.com/office/officeart/2008/layout/NameandTitleOrganizationalChart"/>
    <dgm:cxn modelId="{29638C42-F760-4C37-9074-8B268D5DE6C2}" type="presOf" srcId="{8E8EF43E-A544-4E41-A02F-AEC1474FF607}" destId="{BCE100A9-2571-4C83-B1E0-5BC525395795}" srcOrd="1" destOrd="0" presId="urn:microsoft.com/office/officeart/2008/layout/NameandTitleOrganizationalChart"/>
    <dgm:cxn modelId="{1A928743-C067-4312-BD70-7FC28322EB71}" type="presOf" srcId="{59249B06-B683-46AD-AA22-0340CE9C7D9B}" destId="{9899998B-88CF-45C7-83C6-DEAFF5E8FFA1}" srcOrd="0" destOrd="0" presId="urn:microsoft.com/office/officeart/2008/layout/NameandTitleOrganizationalChart"/>
    <dgm:cxn modelId="{EED41665-E0ED-45C2-81CA-17AD55ADAB8C}" type="presOf" srcId="{7350B2EF-E6BD-417B-9EDC-961EA1C063B6}" destId="{E08ECBA6-8EC1-4774-BCE2-042619E2D08A}" srcOrd="0" destOrd="0" presId="urn:microsoft.com/office/officeart/2008/layout/NameandTitleOrganizationalChart"/>
    <dgm:cxn modelId="{4D139E65-A17D-498E-AC4C-1C4EF1986AFA}" type="presOf" srcId="{487CB4E2-CF7A-4E51-A961-B86247273638}" destId="{40288471-F343-48CE-BEE9-542E383C492E}" srcOrd="1" destOrd="0" presId="urn:microsoft.com/office/officeart/2008/layout/NameandTitleOrganizationalChart"/>
    <dgm:cxn modelId="{26DEF365-9F9F-4954-98E1-F5C716E178D7}" type="presOf" srcId="{097BE7E5-3251-4307-9777-4D04EE5A6624}" destId="{E1248E57-CD68-4CC7-A03E-CE6362C64CFE}" srcOrd="0" destOrd="0" presId="urn:microsoft.com/office/officeart/2008/layout/NameandTitleOrganizationalChart"/>
    <dgm:cxn modelId="{087FF945-5D1B-41EA-8356-15B1744E74E7}" type="presOf" srcId="{115933E3-DD03-4DDB-AA90-89FD4192D2B5}" destId="{B0F5C7AE-1060-4E18-BDE1-361A9E3AEDA1}" srcOrd="1" destOrd="0" presId="urn:microsoft.com/office/officeart/2008/layout/NameandTitleOrganizationalChart"/>
    <dgm:cxn modelId="{0EE8C566-860A-4D81-9DA8-CD6898D766C5}" type="presOf" srcId="{3DC50EDB-3BBC-452A-86C5-E8CC27EF4E7D}" destId="{CF0CFC06-D241-40E8-A455-281DD97B4ACA}" srcOrd="1" destOrd="0" presId="urn:microsoft.com/office/officeart/2008/layout/NameandTitleOrganizationalChart"/>
    <dgm:cxn modelId="{17DAEB46-2CCA-433A-9006-3B4BFD3CCBE5}" srcId="{BF3DABDF-F40B-4309-BE17-4AE75EDB69A0}" destId="{4E0EB235-A9A1-4999-952B-CB422C6B503E}" srcOrd="3" destOrd="0" parTransId="{8CA625D1-97DE-4C30-A06E-67564436BD03}" sibTransId="{23D7C9B7-A22A-4136-B1DB-CC7280EE54E5}"/>
    <dgm:cxn modelId="{E159EE67-4907-4FB8-A58C-B55B9581600C}" type="presOf" srcId="{737A4D9D-8A7D-469F-BAD6-F078DD1846F2}" destId="{2EADE8CB-F5CA-473D-BD00-3317C6E8DB83}" srcOrd="0" destOrd="0" presId="urn:microsoft.com/office/officeart/2008/layout/NameandTitleOrganizationalChart"/>
    <dgm:cxn modelId="{DE558C68-DA55-4D25-ADF7-0A56C5542D7D}" srcId="{47CAD87B-7772-4AA4-948C-E11270CD141E}" destId="{8E8EF43E-A544-4E41-A02F-AEC1474FF607}" srcOrd="1" destOrd="0" parTransId="{A76945BC-1EE4-4BFC-8E02-68DB63661FF7}" sibTransId="{34991AC3-C645-415C-8764-13E8B56D31A4}"/>
    <dgm:cxn modelId="{EDA79A69-8E28-4274-BA70-46B0ADE29DFC}" srcId="{AF2A689B-8AE2-43A4-A0E9-A6EFD435A917}" destId="{AD684FCD-0C11-4D9F-AD2F-B79876969517}" srcOrd="0" destOrd="0" parTransId="{05CCD07D-50DC-44DD-A52A-76547799D0FF}" sibTransId="{713FC4FD-46E3-447A-9E24-D17F53C0F42F}"/>
    <dgm:cxn modelId="{E045FF69-BAD6-4A00-B344-B0A42EF8BD87}" type="presOf" srcId="{46257B08-A5FE-4AA2-A16E-917E530F9253}" destId="{9F1D01CF-E631-40D3-9090-101456F24FB2}" srcOrd="1" destOrd="0" presId="urn:microsoft.com/office/officeart/2008/layout/NameandTitleOrganizationalChart"/>
    <dgm:cxn modelId="{CBD3A86A-B0E7-4173-BB25-D5C3B2EB00CC}" srcId="{79C8A494-8667-4B77-8DA0-4DA7D536C2AE}" destId="{3DC50EDB-3BBC-452A-86C5-E8CC27EF4E7D}" srcOrd="3" destOrd="0" parTransId="{2300E3DA-DA2A-4957-BD39-5FA8FDB3F4EF}" sibTransId="{3B33854E-EE7B-4110-B274-138DD49B6215}"/>
    <dgm:cxn modelId="{2356E66B-CB80-475F-9A93-EF46B7905F7F}" type="presOf" srcId="{6B486AF8-8394-4A3A-8E8B-9E11BF811FC2}" destId="{7C21F473-C731-4F50-BDA9-5F2D84DC3C7A}" srcOrd="0" destOrd="0" presId="urn:microsoft.com/office/officeart/2008/layout/NameandTitleOrganizationalChart"/>
    <dgm:cxn modelId="{00258F6C-7A18-4A44-A5C5-19347F67AB0C}" type="presOf" srcId="{3DC50EDB-3BBC-452A-86C5-E8CC27EF4E7D}" destId="{2A506C38-CCBF-4924-97B9-DB58855F0AA7}" srcOrd="0" destOrd="0" presId="urn:microsoft.com/office/officeart/2008/layout/NameandTitleOrganizationalChart"/>
    <dgm:cxn modelId="{FFEAA06D-5164-4426-A215-8A493DF27E3C}" type="presOf" srcId="{E80887DB-2DDE-41B4-B409-0ADC386904EC}" destId="{EF6A7625-936A-4CF1-B54E-42CE87E7646B}" srcOrd="0" destOrd="0" presId="urn:microsoft.com/office/officeart/2008/layout/NameandTitleOrganizationalChart"/>
    <dgm:cxn modelId="{C170C44D-6D3F-4A59-88E9-43CC81C2B51D}" type="presOf" srcId="{F818DF91-D3FA-4944-9D4C-AC624F2D659C}" destId="{29E7829D-99AA-4528-A014-15D97708F106}" srcOrd="0" destOrd="0" presId="urn:microsoft.com/office/officeart/2008/layout/NameandTitleOrganizationalChart"/>
    <dgm:cxn modelId="{1ACB064E-399B-448A-A2BD-04709B98597E}" srcId="{C8A934ED-FB10-4C7C-837E-E0F193CD19AA}" destId="{F7F7F0E6-F2A1-4060-BD93-DB7555DE279E}" srcOrd="2" destOrd="0" parTransId="{C5E953C2-2FBB-448E-BF0D-BAD562434F33}" sibTransId="{80C4951A-FD56-45A8-8E2E-2CB9D24BCF40}"/>
    <dgm:cxn modelId="{AFEF804E-A096-479A-A727-A1A8AD24503E}" type="presOf" srcId="{F7F7F0E6-F2A1-4060-BD93-DB7555DE279E}" destId="{A004976D-EAAF-43B3-9BE2-1ED549642F66}" srcOrd="1" destOrd="0" presId="urn:microsoft.com/office/officeart/2008/layout/NameandTitleOrganizationalChart"/>
    <dgm:cxn modelId="{03092C50-9EBC-43BC-99A0-B2E02AC9C414}" srcId="{3B903618-D79B-40C8-8DE6-F231ACEF46E7}" destId="{7AABF4BE-4FDF-46BD-BD43-6801128B9EF5}" srcOrd="0" destOrd="0" parTransId="{541CAB92-A1C0-4EF7-A299-8C515A489149}" sibTransId="{B4737F89-7F4B-4929-9FE4-A4F3BF6E9FDD}"/>
    <dgm:cxn modelId="{5833C671-35A9-4178-8FB0-38E1C1FB65FC}" srcId="{3B903618-D79B-40C8-8DE6-F231ACEF46E7}" destId="{7BD0C8BA-F4E6-4A34-B1B4-C724E07A29BC}" srcOrd="1" destOrd="0" parTransId="{5284F944-E7C1-4472-8F14-DCD3E43310B1}" sibTransId="{008C91F3-AFFD-4559-A726-F88B20F151A6}"/>
    <dgm:cxn modelId="{0E930173-74C5-4540-AB8B-E38CFED575BB}" type="presOf" srcId="{024C8623-9680-48D7-916A-2B3AF058B42C}" destId="{332B83D3-8F8B-4B00-8C0A-4D35794AA4FF}" srcOrd="0" destOrd="0" presId="urn:microsoft.com/office/officeart/2008/layout/NameandTitleOrganizationalChart"/>
    <dgm:cxn modelId="{BE1B1153-3CEB-4E9B-AF9E-DD298E22806F}" srcId="{BF3DABDF-F40B-4309-BE17-4AE75EDB69A0}" destId="{46257B08-A5FE-4AA2-A16E-917E530F9253}" srcOrd="1" destOrd="0" parTransId="{6D5A9234-12A4-40B1-8BCB-1CE31A131A27}" sibTransId="{559CA269-5CE6-4844-878E-1BF46D81823C}"/>
    <dgm:cxn modelId="{62D13D73-83A2-4E64-87DE-B876160D1BFE}" srcId="{70BB2AAF-2A61-4F54-B8BB-F48CD71F86EB}" destId="{1E87C17D-A1F0-4DF5-9207-B016F956F53A}" srcOrd="0" destOrd="0" parTransId="{175F2CDB-AD6A-4A06-8030-A0A970950168}" sibTransId="{60CF51EB-2844-4544-AB97-48EFD6528DCF}"/>
    <dgm:cxn modelId="{B5B3E973-6AE5-4B8E-99BD-FCBF0854F3DA}" srcId="{3DC50EDB-3BBC-452A-86C5-E8CC27EF4E7D}" destId="{14E0F63A-94EE-4B73-9F94-802C9AE30ED1}" srcOrd="1" destOrd="0" parTransId="{EFEC7B40-D145-4DC0-BA70-D7CC1DA5D267}" sibTransId="{5C0325DB-5251-41BC-8C07-03763A1B7FA3}"/>
    <dgm:cxn modelId="{86675374-03C7-4A34-8B09-8C21762AAF19}" type="presOf" srcId="{541CAB92-A1C0-4EF7-A299-8C515A489149}" destId="{A9357AF7-7E33-4B67-94E6-7CC171CA785B}" srcOrd="0" destOrd="0" presId="urn:microsoft.com/office/officeart/2008/layout/NameandTitleOrganizationalChart"/>
    <dgm:cxn modelId="{E5A65D55-B3CF-4A30-8D1A-1FE9FBFB49C1}" srcId="{9AA11F89-11FB-4100-A3A5-43091EC8A08F}" destId="{9D16E441-8852-4D6D-86C7-35E53BBB18DB}" srcOrd="2" destOrd="0" parTransId="{977DFFFB-E84A-40B2-8A84-C12203F9293D}" sibTransId="{8DE3B295-23D7-47FA-8544-269FC6FB27D4}"/>
    <dgm:cxn modelId="{0F6D0A76-8FCD-4C10-8125-877025D555A9}" type="presOf" srcId="{06AFC156-3E27-464E-B310-9363120FE20F}" destId="{58107E3C-CA5B-490B-A5F1-AA21A342D4CE}" srcOrd="0" destOrd="0" presId="urn:microsoft.com/office/officeart/2008/layout/NameandTitleOrganizationalChart"/>
    <dgm:cxn modelId="{B03E2856-076D-4937-AC4A-93BFE75703CF}" type="presOf" srcId="{175F2CDB-AD6A-4A06-8030-A0A970950168}" destId="{A51621A9-E263-404F-A273-BD4D7695A264}" srcOrd="0" destOrd="0" presId="urn:microsoft.com/office/officeart/2008/layout/NameandTitleOrganizationalChart"/>
    <dgm:cxn modelId="{9EF97C76-E65D-46ED-97E6-A0F31C954F9E}" type="presOf" srcId="{AF2A689B-8AE2-43A4-A0E9-A6EFD435A917}" destId="{A967E21D-0F92-4066-AAB8-5FD950471034}" srcOrd="1" destOrd="0" presId="urn:microsoft.com/office/officeart/2008/layout/NameandTitleOrganizationalChart"/>
    <dgm:cxn modelId="{B1B69D76-4BAB-4B1C-B695-EA387C2ACFE1}" type="presOf" srcId="{80B940F8-2E76-4BA0-992C-DB61E8302298}" destId="{901AE2C4-56F4-45C1-A92A-B0BD704B7569}" srcOrd="0" destOrd="0" presId="urn:microsoft.com/office/officeart/2008/layout/NameandTitleOrganizationalChart"/>
    <dgm:cxn modelId="{22B8DC56-0DA3-4C92-B32F-08F4560D7203}" type="presOf" srcId="{F3E75BAE-7A87-45D8-841B-8B72ADDCC660}" destId="{832C09CF-81D3-449E-BFA8-CFC8FE881030}" srcOrd="0" destOrd="0" presId="urn:microsoft.com/office/officeart/2008/layout/NameandTitleOrganizationalChart"/>
    <dgm:cxn modelId="{E49E0657-F6A5-4071-90B6-95FE6DEB76E4}" type="presOf" srcId="{60CF51EB-2844-4544-AB97-48EFD6528DCF}" destId="{4A701E01-7172-41D7-AD6A-FB7A5760EE14}" srcOrd="0" destOrd="0" presId="urn:microsoft.com/office/officeart/2008/layout/NameandTitleOrganizationalChart"/>
    <dgm:cxn modelId="{199B0777-6FBE-473C-AD13-2A03A5FE019E}" srcId="{656B1062-4D53-4EBE-90D3-D9DF78B25AA3}" destId="{6BEF5B51-869E-4B7C-AFC1-78C68800CDBB}" srcOrd="1" destOrd="0" parTransId="{879F51C5-4C98-43F6-81BE-AFA54EADC17C}" sibTransId="{2FE8DD4D-151C-4C8F-9123-EDB4DB8140B3}"/>
    <dgm:cxn modelId="{E3BCD677-581C-4699-BFE2-A7B8C84320E2}" type="presOf" srcId="{58FAA235-538D-44A7-9F79-5DA435527FB6}" destId="{A0B5EE96-42F4-45AD-AC9C-33F95D010CA4}" srcOrd="1" destOrd="0" presId="urn:microsoft.com/office/officeart/2008/layout/NameandTitleOrganizationalChart"/>
    <dgm:cxn modelId="{DB31E357-F2BE-4B8A-8E9F-6258FCFAC365}" type="presOf" srcId="{F7F7F0E6-F2A1-4060-BD93-DB7555DE279E}" destId="{CA50766E-CFFC-4AC9-BD04-58E3D65330D8}" srcOrd="0" destOrd="0" presId="urn:microsoft.com/office/officeart/2008/layout/NameandTitleOrganizationalChart"/>
    <dgm:cxn modelId="{2B7FE778-0D25-4080-BBA7-34791886EF17}" type="presOf" srcId="{95D1B97A-2931-40B8-AB0B-0C9623121643}" destId="{8E82270E-1CA5-4527-B02D-7A4CB5162BB4}" srcOrd="0" destOrd="0" presId="urn:microsoft.com/office/officeart/2008/layout/NameandTitleOrganizationalChart"/>
    <dgm:cxn modelId="{C9D63979-00E8-415B-9D78-3731CEE5CC63}" type="presOf" srcId="{B7833C2A-072A-4D29-8D28-C2DB0C3FDBEE}" destId="{0F31ACFB-6864-4948-BCD3-8F8D03144F4C}" srcOrd="0" destOrd="0" presId="urn:microsoft.com/office/officeart/2008/layout/NameandTitleOrganizationalChart"/>
    <dgm:cxn modelId="{DA05E059-579D-402E-8F31-BD31D31EA93F}" type="presOf" srcId="{80C4951A-FD56-45A8-8E2E-2CB9D24BCF40}" destId="{E5C490DC-6CDA-4CDB-9B32-A4B6E290F7FD}" srcOrd="0" destOrd="0" presId="urn:microsoft.com/office/officeart/2008/layout/NameandTitleOrganizationalChart"/>
    <dgm:cxn modelId="{5AB8EB59-4AA5-41CF-AE4C-374F76CFEAEF}" type="presOf" srcId="{CFCC55C8-9421-4273-80DA-262A668FF753}" destId="{51800F61-3DD7-4EF3-85A6-53AADE88AC20}" srcOrd="1" destOrd="0" presId="urn:microsoft.com/office/officeart/2008/layout/NameandTitleOrganizationalChart"/>
    <dgm:cxn modelId="{BD390D7A-7E4F-487C-8B2B-B8FFE0A44070}" type="presOf" srcId="{59249B06-B683-46AD-AA22-0340CE9C7D9B}" destId="{45EFDAC7-900C-42C9-B9E7-FC07B66C1AF3}" srcOrd="1" destOrd="0" presId="urn:microsoft.com/office/officeart/2008/layout/NameandTitleOrganizationalChart"/>
    <dgm:cxn modelId="{8D99375A-8FB2-46B8-8DDD-2DDF0AA254CD}" type="presOf" srcId="{45D77AAD-6FEB-4D59-8972-51F5B7E8952B}" destId="{667FDE49-4EF2-4B8E-8179-CFA0EE6343B6}" srcOrd="0" destOrd="0" presId="urn:microsoft.com/office/officeart/2008/layout/NameandTitleOrganizationalChart"/>
    <dgm:cxn modelId="{1568DA5A-E2AB-4D97-9882-1D79BA3A3092}" type="presOf" srcId="{DC6918A5-7E13-4A41-8AC5-FB5C45461798}" destId="{ED48E435-1EFB-47AC-9742-016D68AFFF96}" srcOrd="0" destOrd="0" presId="urn:microsoft.com/office/officeart/2008/layout/NameandTitleOrganizationalChart"/>
    <dgm:cxn modelId="{F6B3187B-4A87-4BA0-8C05-C8D0ACE41D48}" type="presOf" srcId="{FA343D8C-0235-4E86-8045-10D6E5CA5292}" destId="{C87FE9FD-F007-46BE-9B5A-B263CC82402D}" srcOrd="0" destOrd="0" presId="urn:microsoft.com/office/officeart/2008/layout/NameandTitleOrganizationalChart"/>
    <dgm:cxn modelId="{0923377B-7121-48DF-8515-6805178AA81D}" type="presOf" srcId="{AA4F0990-A051-45E7-AD04-7BD5ECCF86CC}" destId="{6A8AE917-CA5A-420D-92BA-2C2184E71575}" srcOrd="0" destOrd="0" presId="urn:microsoft.com/office/officeart/2008/layout/NameandTitleOrganizationalChart"/>
    <dgm:cxn modelId="{09C1D07B-EB1B-4B4B-A614-3B38510F45CF}" type="presOf" srcId="{E0BC18F8-560F-4A1D-B1FC-36EF48868FCF}" destId="{BA1A8CA5-8EBC-488C-8E8F-060967E2D008}" srcOrd="0" destOrd="0" presId="urn:microsoft.com/office/officeart/2008/layout/NameandTitleOrganizationalChart"/>
    <dgm:cxn modelId="{4E90F37D-CBD9-4FE7-8DBD-DA28611250D9}" type="presOf" srcId="{B682A802-A56B-4665-91EE-3127F6856656}" destId="{D7F4026A-CF3B-429C-A851-C2B5AE1A782F}" srcOrd="1" destOrd="0" presId="urn:microsoft.com/office/officeart/2008/layout/NameandTitleOrganizationalChart"/>
    <dgm:cxn modelId="{B13EB47E-5272-4AEA-BE62-2F192CEC93E8}" type="presOf" srcId="{0EC27029-A39F-401A-9A2D-85546E5F18EE}" destId="{860FC1CE-DDA9-4E1C-B250-1C869958F3FF}" srcOrd="0" destOrd="0" presId="urn:microsoft.com/office/officeart/2008/layout/NameandTitleOrganizationalChart"/>
    <dgm:cxn modelId="{9662167F-3D21-4365-B15D-A27DAFE7FF54}" type="presOf" srcId="{E31A9FBB-170F-46C1-B2C9-71FD1E6A9DE8}" destId="{74DF9E42-1FC3-45BB-8010-26D5AA9B5613}" srcOrd="0" destOrd="0" presId="urn:microsoft.com/office/officeart/2008/layout/NameandTitleOrganizationalChart"/>
    <dgm:cxn modelId="{47E7EB7F-FC47-4CBD-8C02-6ADC458725D1}" type="presOf" srcId="{BF3DABDF-F40B-4309-BE17-4AE75EDB69A0}" destId="{E952995B-8C5E-4006-9727-6FF9DCB2D2B1}" srcOrd="1" destOrd="0" presId="urn:microsoft.com/office/officeart/2008/layout/NameandTitleOrganizationalChart"/>
    <dgm:cxn modelId="{665D5A81-FF7C-4B1D-BB7A-DBF34F2D7067}" type="presOf" srcId="{D88FB857-5AC0-4E66-A610-62E23B04C848}" destId="{3505C58C-9829-431E-AE58-527F6AE39DEF}" srcOrd="0" destOrd="0" presId="urn:microsoft.com/office/officeart/2008/layout/NameandTitleOrganizationalChart"/>
    <dgm:cxn modelId="{986BC281-555D-4ACF-BD47-14C6FAF645DD}" type="presOf" srcId="{A76945BC-1EE4-4BFC-8E02-68DB63661FF7}" destId="{30871499-D192-4BAD-B20B-9963188CD528}" srcOrd="0" destOrd="0" presId="urn:microsoft.com/office/officeart/2008/layout/NameandTitleOrganizationalChart"/>
    <dgm:cxn modelId="{5FB17582-1FD1-418B-A77B-CA4E500893BC}" type="presOf" srcId="{7AABF4BE-4FDF-46BD-BD43-6801128B9EF5}" destId="{20533C43-1486-4C60-A7CF-DDEFC6A98405}" srcOrd="1" destOrd="0" presId="urn:microsoft.com/office/officeart/2008/layout/NameandTitleOrganizationalChart"/>
    <dgm:cxn modelId="{2F34CE82-BA21-4896-88BB-F073F46B8CD8}" srcId="{46257B08-A5FE-4AA2-A16E-917E530F9253}" destId="{2F225ED4-D37C-495C-817A-C8B744FA6F5B}" srcOrd="0" destOrd="0" parTransId="{25E400DE-5A75-4FC8-8D1A-1B09C63AD7AB}" sibTransId="{5C56E908-F2B8-4B09-9106-7AB1D1315B2A}"/>
    <dgm:cxn modelId="{FD011083-CB17-4F7A-B7F2-EB4572C398F9}" type="presOf" srcId="{8DE3B295-23D7-47FA-8544-269FC6FB27D4}" destId="{93A51917-2189-41FF-A154-4F0F62FD9BD1}" srcOrd="0" destOrd="0" presId="urn:microsoft.com/office/officeart/2008/layout/NameandTitleOrganizationalChart"/>
    <dgm:cxn modelId="{34666183-368B-4878-BE66-52740C393F93}" type="presOf" srcId="{3B33854E-EE7B-4110-B274-138DD49B6215}" destId="{93912A10-8227-4ABE-B157-E9C4C78D3FD0}" srcOrd="0" destOrd="0" presId="urn:microsoft.com/office/officeart/2008/layout/NameandTitleOrganizationalChart"/>
    <dgm:cxn modelId="{D628A883-4029-481F-88D4-E38239724A85}" type="presOf" srcId="{CFCC55C8-9421-4273-80DA-262A668FF753}" destId="{BCCB82B4-FE4A-4C19-B5E6-FD4F72B4FF89}" srcOrd="0" destOrd="0" presId="urn:microsoft.com/office/officeart/2008/layout/NameandTitleOrganizationalChart"/>
    <dgm:cxn modelId="{7B248884-3CBA-46C4-8270-8CA97EB9440B}" type="presOf" srcId="{47CAD87B-7772-4AA4-948C-E11270CD141E}" destId="{0334961C-772D-4B06-9844-A961D24E2C40}" srcOrd="1" destOrd="0" presId="urn:microsoft.com/office/officeart/2008/layout/NameandTitleOrganizationalChart"/>
    <dgm:cxn modelId="{E94BD984-DD3A-4CD1-B36D-EE692CDB6E7F}" srcId="{3DC50EDB-3BBC-452A-86C5-E8CC27EF4E7D}" destId="{115933E3-DD03-4DDB-AA90-89FD4192D2B5}" srcOrd="0" destOrd="0" parTransId="{737A4D9D-8A7D-469F-BAD6-F078DD1846F2}" sibTransId="{BCFA126D-6801-4523-B8F1-BD2156F4E023}"/>
    <dgm:cxn modelId="{7203CF86-1A2B-4C83-BDB0-C7F7DA1F8328}" type="presOf" srcId="{4E0EB235-A9A1-4999-952B-CB422C6B503E}" destId="{34C5CA96-8785-4F4D-9383-AC002E8BB5AE}" srcOrd="0" destOrd="0" presId="urn:microsoft.com/office/officeart/2008/layout/NameandTitleOrganizationalChart"/>
    <dgm:cxn modelId="{04554089-81EB-4773-973F-B5122E24F2F5}" type="presOf" srcId="{20E8AD64-5365-4D0C-9E61-08C0E3DFAC44}" destId="{5E3F7E24-BC24-4C05-B092-5BC67F9B8F53}" srcOrd="1" destOrd="0" presId="urn:microsoft.com/office/officeart/2008/layout/NameandTitleOrganizationalChart"/>
    <dgm:cxn modelId="{28F66C89-4507-4657-A577-4BBB9403343F}" type="presOf" srcId="{3445562F-F916-408D-805E-E7F1EB36B095}" destId="{CAA796B3-5CC4-4476-A067-3985664C4117}" srcOrd="0" destOrd="0" presId="urn:microsoft.com/office/officeart/2008/layout/NameandTitleOrganizationalChart"/>
    <dgm:cxn modelId="{8F9BE28B-0705-4EB3-B0F4-3B6A84E52EFE}" srcId="{656B1062-4D53-4EBE-90D3-D9DF78B25AA3}" destId="{47CAD87B-7772-4AA4-948C-E11270CD141E}" srcOrd="3" destOrd="0" parTransId="{AD79E6C3-E4A3-422E-AC1E-26B8C7B07259}" sibTransId="{932C94AD-6E24-4E0D-8551-F1CC43D613FB}"/>
    <dgm:cxn modelId="{4E2AE18E-63C1-482F-ACBA-B9CCE0E1B49E}" type="presOf" srcId="{2300E3DA-DA2A-4957-BD39-5FA8FDB3F4EF}" destId="{321AFC79-94F6-43EC-B7EE-4F3E07A6B5E6}" srcOrd="0" destOrd="0" presId="urn:microsoft.com/office/officeart/2008/layout/NameandTitleOrganizationalChart"/>
    <dgm:cxn modelId="{921E278F-C9BB-4F3C-8076-1B3DB239943A}" type="presOf" srcId="{B7833C2A-072A-4D29-8D28-C2DB0C3FDBEE}" destId="{8413453D-AE16-4517-A4F7-CAA033384CDA}" srcOrd="1" destOrd="0" presId="urn:microsoft.com/office/officeart/2008/layout/NameandTitleOrganizationalChart"/>
    <dgm:cxn modelId="{42987A8F-FE7D-4EB3-A5AD-6D299137422A}" type="presOf" srcId="{7762F3EF-CA2B-4DCD-9492-CF1AEE54DF30}" destId="{78508745-8E5C-4807-9032-5DBC63D519BD}" srcOrd="0" destOrd="0" presId="urn:microsoft.com/office/officeart/2008/layout/NameandTitleOrganizationalChart"/>
    <dgm:cxn modelId="{193BC18F-5153-4D4F-AEEB-6B0E86A80D19}" type="presOf" srcId="{932C94AD-6E24-4E0D-8551-F1CC43D613FB}" destId="{BE295DAD-08B1-4BB9-A271-9D9E8C7C72A6}" srcOrd="0" destOrd="0" presId="urn:microsoft.com/office/officeart/2008/layout/NameandTitleOrganizationalChart"/>
    <dgm:cxn modelId="{FE2DCF8F-92B5-4276-BF7C-0C1397B68D74}" srcId="{6BEF5B51-869E-4B7C-AFC1-78C68800CDBB}" destId="{20E8AD64-5365-4D0C-9E61-08C0E3DFAC44}" srcOrd="0" destOrd="0" parTransId="{7350B2EF-E6BD-417B-9EDC-961EA1C063B6}" sibTransId="{38E7BF03-C9AB-42B3-99F0-4D936F2E3920}"/>
    <dgm:cxn modelId="{7F4F4690-B5F4-4EDE-A414-0D3B8317A827}" type="presOf" srcId="{25E400DE-5A75-4FC8-8D1A-1B09C63AD7AB}" destId="{4B536318-541E-4322-9696-EE2A9AC8D82C}" srcOrd="0" destOrd="0" presId="urn:microsoft.com/office/officeart/2008/layout/NameandTitleOrganizationalChart"/>
    <dgm:cxn modelId="{8A3F0092-1395-4F4C-B3DD-2AEAC31E1DCE}" srcId="{656B1062-4D53-4EBE-90D3-D9DF78B25AA3}" destId="{BF3DABDF-F40B-4309-BE17-4AE75EDB69A0}" srcOrd="4" destOrd="0" parTransId="{08AEB555-8C5F-4491-9746-C4133CAA85FA}" sibTransId="{8ACF7B41-E9B0-4BDC-87F8-D5EA25BC8640}"/>
    <dgm:cxn modelId="{7934A793-B533-4260-9B7B-B0DED4F090A5}" type="presOf" srcId="{E873A2B5-D929-4298-9324-D49E63C4A29F}" destId="{D2EB59D8-102D-468F-A494-A8410B040EDC}" srcOrd="0" destOrd="0" presId="urn:microsoft.com/office/officeart/2008/layout/NameandTitleOrganizationalChart"/>
    <dgm:cxn modelId="{42EE0B94-6836-47E8-A4FD-92888DDB9BDA}" type="presOf" srcId="{08AEB555-8C5F-4491-9746-C4133CAA85FA}" destId="{627F55DA-9A46-4704-8855-21496A283AB1}" srcOrd="0" destOrd="0" presId="urn:microsoft.com/office/officeart/2008/layout/NameandTitleOrganizationalChart"/>
    <dgm:cxn modelId="{754D0C94-12DD-407A-8442-2E6D06B41949}" type="presOf" srcId="{D38D29A6-9066-40D8-AFE5-92C99FBFCD32}" destId="{C49AC4A6-2FBB-475C-B116-B6EB26592E6C}" srcOrd="1" destOrd="0" presId="urn:microsoft.com/office/officeart/2008/layout/NameandTitleOrganizationalChart"/>
    <dgm:cxn modelId="{1AFCDF94-A181-4AF9-9E19-2024647979AF}" type="presOf" srcId="{5530CDFB-44E0-47FA-89CD-ECC1DA0D18AC}" destId="{2DBE4667-C779-4870-A2F5-C74C1473A23C}" srcOrd="0" destOrd="0" presId="urn:microsoft.com/office/officeart/2008/layout/NameandTitleOrganizationalChart"/>
    <dgm:cxn modelId="{E9B16797-0B47-4E1F-926C-A52F33D95F82}" type="presOf" srcId="{5284F944-E7C1-4472-8F14-DCD3E43310B1}" destId="{A1616C85-36D3-48F2-BED3-96AE64B90D84}" srcOrd="0" destOrd="0" presId="urn:microsoft.com/office/officeart/2008/layout/NameandTitleOrganizationalChart"/>
    <dgm:cxn modelId="{6D092B98-8623-4078-B30E-876EF713DEB3}" type="presOf" srcId="{C526AB4D-DE1B-4904-B52E-D5027E9D2AD5}" destId="{7DA32812-818B-4467-B8A3-4C1A0D09D6ED}" srcOrd="1" destOrd="0" presId="urn:microsoft.com/office/officeart/2008/layout/NameandTitleOrganizationalChart"/>
    <dgm:cxn modelId="{5A907E98-EA42-49C0-A57F-7F8E4A84B5F8}" type="presOf" srcId="{C8A934ED-FB10-4C7C-837E-E0F193CD19AA}" destId="{777FA782-6AAE-4D9C-859A-DEBBDCFE5FFD}" srcOrd="1" destOrd="0" presId="urn:microsoft.com/office/officeart/2008/layout/NameandTitleOrganizationalChart"/>
    <dgm:cxn modelId="{790B8898-CD48-4AFB-871F-7FB555059FD4}" type="presOf" srcId="{AAB0B792-AA21-414D-9927-E32F370AB073}" destId="{BB2BF125-2C51-4056-B8FA-AE628A4DB7FC}" srcOrd="0" destOrd="0" presId="urn:microsoft.com/office/officeart/2008/layout/NameandTitleOrganizationalChart"/>
    <dgm:cxn modelId="{2939529A-CEAD-442A-B762-1919D9FE9088}" type="presOf" srcId="{CD917CDC-84CA-4893-B265-DD68F2DBD66B}" destId="{8535754B-6EE4-4B2C-8964-B6E4ED4A2B41}" srcOrd="0" destOrd="0" presId="urn:microsoft.com/office/officeart/2008/layout/NameandTitleOrganizationalChart"/>
    <dgm:cxn modelId="{9485529E-3669-4077-9B69-CDB080A0D22C}" type="presOf" srcId="{EF0BBB4B-EC39-48E0-B338-3E986A1CCA68}" destId="{3AEA6B0C-ECF6-4CCA-B40D-490E5A76D3A1}" srcOrd="0" destOrd="0" presId="urn:microsoft.com/office/officeart/2008/layout/NameandTitleOrganizationalChart"/>
    <dgm:cxn modelId="{2E9B999F-4995-4BDB-B4E0-3287BA69C9D7}" type="presOf" srcId="{EFA45BDF-B53E-4EAD-906D-72B5B6703DAA}" destId="{55847919-BEF6-4AAA-8E0D-844D6A303765}" srcOrd="0" destOrd="0" presId="urn:microsoft.com/office/officeart/2008/layout/NameandTitleOrganizationalChart"/>
    <dgm:cxn modelId="{D78FD79F-5508-4DC8-8E23-5248033E200A}" type="presOf" srcId="{2F225ED4-D37C-495C-817A-C8B744FA6F5B}" destId="{94CF6074-0D08-4CF3-A74C-E9EBEB4CEE38}" srcOrd="0" destOrd="0" presId="urn:microsoft.com/office/officeart/2008/layout/NameandTitleOrganizationalChart"/>
    <dgm:cxn modelId="{D2836BA1-A570-4E11-B8DB-F78C3F0D7BC6}" srcId="{70BB2AAF-2A61-4F54-B8BB-F48CD71F86EB}" destId="{F3E75BAE-7A87-45D8-841B-8B72ADDCC660}" srcOrd="2" destOrd="0" parTransId="{1BF86513-2A04-4DA0-93A5-3A81F5248AEF}" sibTransId="{8C9FBB5F-E4DF-4C7A-B33A-F65FFD34FC05}"/>
    <dgm:cxn modelId="{53FBC9A2-6E6A-44CA-AD6D-DD436F8321BC}" type="presOf" srcId="{60D030E3-470B-435C-B32E-5C25FFAC21EF}" destId="{D515E12C-4C8B-4968-AEBC-046CA33ECA12}" srcOrd="0" destOrd="0" presId="urn:microsoft.com/office/officeart/2008/layout/NameandTitleOrganizationalChart"/>
    <dgm:cxn modelId="{250B4DA3-DE6C-4C38-8BFC-93F842A12B84}" type="presOf" srcId="{C8A934ED-FB10-4C7C-837E-E0F193CD19AA}" destId="{4E74F875-E32F-433B-B39D-12ED3EF297FB}" srcOrd="0" destOrd="0" presId="urn:microsoft.com/office/officeart/2008/layout/NameandTitleOrganizationalChart"/>
    <dgm:cxn modelId="{9307C0A3-4332-44B1-BB8D-928F7C0067E4}" srcId="{AEFDF91D-AEC8-42C4-BADA-1527583801DA}" destId="{C8A934ED-FB10-4C7C-837E-E0F193CD19AA}" srcOrd="1" destOrd="0" parTransId="{032091D4-EEE5-4BC5-9A8F-80BDDF446AE5}" sibTransId="{21AD9057-0DF2-4250-919B-B4F59D8DDD42}"/>
    <dgm:cxn modelId="{03A381A4-D594-48A4-BFDD-6217B112281D}" type="presOf" srcId="{559CA269-5CE6-4844-878E-1BF46D81823C}" destId="{0817EB5A-1D61-4081-AB07-F0EFE33C808C}" srcOrd="0" destOrd="0" presId="urn:microsoft.com/office/officeart/2008/layout/NameandTitleOrganizationalChart"/>
    <dgm:cxn modelId="{1A648FA5-004D-487E-A15E-A3F8733476FD}" type="presOf" srcId="{032091D4-EEE5-4BC5-9A8F-80BDDF446AE5}" destId="{58F25E4C-7C70-4466-B7F2-5638F9C21330}" srcOrd="0" destOrd="0" presId="urn:microsoft.com/office/officeart/2008/layout/NameandTitleOrganizationalChart"/>
    <dgm:cxn modelId="{7BB814A6-44AB-4214-918D-890D8432A03D}" srcId="{6BEF5B51-869E-4B7C-AFC1-78C68800CDBB}" destId="{878FA767-937E-4159-ADA7-4102287BB978}" srcOrd="1" destOrd="0" parTransId="{532F77B2-E58A-488C-B4D1-4C762CB54DAD}" sibTransId="{AC6EE649-2473-4882-BA39-A1D985D00929}"/>
    <dgm:cxn modelId="{343E20A6-9336-4BD3-9B64-E1792F98E47F}" srcId="{47CAD87B-7772-4AA4-948C-E11270CD141E}" destId="{F9A6D713-99F7-4677-B361-2B34CA153FE7}" srcOrd="2" destOrd="0" parTransId="{0B4D0187-EF2D-4553-B113-394AF55C3464}" sibTransId="{D649DF24-0EE1-4E00-A407-CF18023E10F0}"/>
    <dgm:cxn modelId="{CE7F75A6-4C59-4562-989E-154DE51498C7}" srcId="{9AA11F89-11FB-4100-A3A5-43091EC8A08F}" destId="{B682A802-A56B-4665-91EE-3127F6856656}" srcOrd="1" destOrd="0" parTransId="{004F622E-CD35-4036-A4D2-64EF60FBE987}" sibTransId="{ABA946CA-D358-4C98-B4C2-72D980D8FC37}"/>
    <dgm:cxn modelId="{D53B2BA7-E065-41E0-9354-C1840B528F41}" type="presOf" srcId="{3EDE8187-790C-4EC6-9AE4-927287E18D6D}" destId="{5BABDD0E-B5C0-49E4-B83C-7530A121996A}" srcOrd="1" destOrd="0" presId="urn:microsoft.com/office/officeart/2008/layout/NameandTitleOrganizationalChart"/>
    <dgm:cxn modelId="{2875D8A9-C64A-4D50-AD7D-FB570104C5B9}" type="presOf" srcId="{21AD9057-0DF2-4250-919B-B4F59D8DDD42}" destId="{38A5C0AF-1553-441A-B4F5-E6F24BE07C2B}" srcOrd="0" destOrd="0" presId="urn:microsoft.com/office/officeart/2008/layout/NameandTitleOrganizationalChart"/>
    <dgm:cxn modelId="{CE191BAA-5C53-4E41-9E60-7517314EB879}" srcId="{AEFDF91D-AEC8-42C4-BADA-1527583801DA}" destId="{59249B06-B683-46AD-AA22-0340CE9C7D9B}" srcOrd="2" destOrd="0" parTransId="{B8F590F7-0884-4D92-8A65-DBCA3FEBD5A4}" sibTransId="{C2417C5C-CD6F-4E4F-AFCB-1DA06C049AF8}"/>
    <dgm:cxn modelId="{2B596EAB-3641-454E-843E-9283270ADCA4}" type="presOf" srcId="{4E0EB235-A9A1-4999-952B-CB422C6B503E}" destId="{865F702D-C765-4B5A-85A2-329AAD07E610}" srcOrd="1" destOrd="0" presId="urn:microsoft.com/office/officeart/2008/layout/NameandTitleOrganizationalChart"/>
    <dgm:cxn modelId="{BE0224AC-C8B4-4F0F-A6E3-7302E2A158C4}" type="presOf" srcId="{8CA625D1-97DE-4C30-A06E-67564436BD03}" destId="{90C05E39-03DF-4BF1-93B8-0C1C1288CEF4}" srcOrd="0" destOrd="0" presId="urn:microsoft.com/office/officeart/2008/layout/NameandTitleOrganizationalChart"/>
    <dgm:cxn modelId="{7FAE55AD-C31F-4F40-9C67-F68E80D48B44}" type="presOf" srcId="{B8F590F7-0884-4D92-8A65-DBCA3FEBD5A4}" destId="{5BE09F50-B8E8-4B37-9755-A9DA8791BF09}" srcOrd="0" destOrd="0" presId="urn:microsoft.com/office/officeart/2008/layout/NameandTitleOrganizationalChart"/>
    <dgm:cxn modelId="{64AB9AAD-BB65-4267-8271-7C6C5EC59996}" type="presOf" srcId="{115933E3-DD03-4DDB-AA90-89FD4192D2B5}" destId="{43AAE933-CE18-4659-9A81-7ABB7006F1C3}" srcOrd="0" destOrd="0" presId="urn:microsoft.com/office/officeart/2008/layout/NameandTitleOrganizationalChart"/>
    <dgm:cxn modelId="{75FE31B0-B67D-4AB4-A8FA-E195160BE58F}" srcId="{E31A9FBB-170F-46C1-B2C9-71FD1E6A9DE8}" destId="{AF2A689B-8AE2-43A4-A0E9-A6EFD435A917}" srcOrd="1" destOrd="0" parTransId="{AC60D45F-98BB-42CF-8F84-07CF67EFBCDD}" sibTransId="{4F3BFF86-934B-41C2-BD82-67E1FCAB6396}"/>
    <dgm:cxn modelId="{D9A603B1-8B09-4F9D-B33D-41F1A571577E}" type="presOf" srcId="{AD3700DA-AAEE-410D-A5F6-5EE92099D3FF}" destId="{18CD162C-48F2-42E1-ABF6-C57F5F0C9F60}" srcOrd="0" destOrd="0" presId="urn:microsoft.com/office/officeart/2008/layout/NameandTitleOrganizationalChart"/>
    <dgm:cxn modelId="{8B5970B2-CEC5-4D26-9495-8AC21BA3249A}" type="presOf" srcId="{116C6338-C28F-4FC8-9B0C-32EC52CF178B}" destId="{80393B28-4B4C-4ECF-9364-A687AC84AED6}" srcOrd="1" destOrd="0" presId="urn:microsoft.com/office/officeart/2008/layout/NameandTitleOrganizationalChart"/>
    <dgm:cxn modelId="{B9B11AB4-0603-49D7-8DD9-4CDD93CC4E78}" type="presOf" srcId="{8C9FBB5F-E4DF-4C7A-B33A-F65FFD34FC05}" destId="{E58823FC-FBBB-4187-B6DF-4CB39B098CDE}" srcOrd="0" destOrd="0" presId="urn:microsoft.com/office/officeart/2008/layout/NameandTitleOrganizationalChart"/>
    <dgm:cxn modelId="{72F96EB5-5C63-43AE-8297-C6F4DFD23C7F}" type="presOf" srcId="{ABA946CA-D358-4C98-B4C2-72D980D8FC37}" destId="{0541DCF8-819B-42EA-BD19-C84D89A4139C}" srcOrd="0" destOrd="0" presId="urn:microsoft.com/office/officeart/2008/layout/NameandTitleOrganizationalChart"/>
    <dgm:cxn modelId="{C76091B6-31EA-4403-A853-69399FB1EE59}" type="presOf" srcId="{913686EB-6259-43E1-9296-5A106FE3872B}" destId="{7D30E91E-C860-46AC-AEBE-10A9DD00DC84}" srcOrd="0" destOrd="0" presId="urn:microsoft.com/office/officeart/2008/layout/NameandTitleOrganizationalChart"/>
    <dgm:cxn modelId="{2C8C6CB7-557D-4131-8719-47774FD15349}" type="presOf" srcId="{6BEF5B51-869E-4B7C-AFC1-78C68800CDBB}" destId="{85CE1120-2A42-4E4A-8502-8A85550E1AF4}" srcOrd="1" destOrd="0" presId="urn:microsoft.com/office/officeart/2008/layout/NameandTitleOrganizationalChart"/>
    <dgm:cxn modelId="{8F4957B7-1739-4E1C-A066-E1201F1B66F9}" srcId="{79C8A494-8667-4B77-8DA0-4DA7D536C2AE}" destId="{58FAA235-538D-44A7-9F79-5DA435527FB6}" srcOrd="0" destOrd="0" parTransId="{FA343D8C-0235-4E86-8045-10D6E5CA5292}" sibTransId="{40A78E5D-C548-4E79-8F79-C6B3E10C22B2}"/>
    <dgm:cxn modelId="{E2591DB9-874D-4E09-894C-E8DB4714F488}" type="presOf" srcId="{532F77B2-E58A-488C-B4D1-4C762CB54DAD}" destId="{D9243236-3106-4D74-945F-9FFDDBDFEEE9}" srcOrd="0" destOrd="0" presId="urn:microsoft.com/office/officeart/2008/layout/NameandTitleOrganizationalChart"/>
    <dgm:cxn modelId="{F1CB29BA-0712-48D9-AE66-11D1300656D1}" type="presOf" srcId="{DAFD2D45-C674-4E87-ACCC-CE63604AEE02}" destId="{DE448DA4-337B-47DF-B609-F81DAE1EB33E}" srcOrd="0" destOrd="0" presId="urn:microsoft.com/office/officeart/2008/layout/NameandTitleOrganizationalChart"/>
    <dgm:cxn modelId="{51A753BA-99C6-4908-A334-314DC16038B0}" type="presOf" srcId="{6BEF5B51-869E-4B7C-AFC1-78C68800CDBB}" destId="{A65725DB-E244-4EAA-A19B-16C1D0AE0553}" srcOrd="0" destOrd="0" presId="urn:microsoft.com/office/officeart/2008/layout/NameandTitleOrganizationalChart"/>
    <dgm:cxn modelId="{00077DBB-BA85-4B48-AC74-E064FF83D807}" type="presOf" srcId="{2DF30304-01F3-4E28-A884-703A04FADEBA}" destId="{96C3C544-38F2-47A4-8E89-025026595E47}" srcOrd="0" destOrd="0" presId="urn:microsoft.com/office/officeart/2008/layout/NameandTitleOrganizationalChart"/>
    <dgm:cxn modelId="{606033BE-0D60-4BDD-9563-711D36D5EB59}" type="presOf" srcId="{D649DF24-0EE1-4E00-A407-CF18023E10F0}" destId="{6404715D-6B7A-4AE0-846D-322681194F3E}" srcOrd="0" destOrd="0" presId="urn:microsoft.com/office/officeart/2008/layout/NameandTitleOrganizationalChart"/>
    <dgm:cxn modelId="{37D76FBE-0A0B-46FA-9477-00058F4387F5}" type="presOf" srcId="{116C6338-C28F-4FC8-9B0C-32EC52CF178B}" destId="{89AC1690-E1FC-4C81-8FDF-55BBEA20D5FF}" srcOrd="0" destOrd="0" presId="urn:microsoft.com/office/officeart/2008/layout/NameandTitleOrganizationalChart"/>
    <dgm:cxn modelId="{325B9AC0-FC7E-4646-A2D2-B65AB05653A1}" type="presOf" srcId="{B6E0C0F8-2008-46BB-9EA1-2BE1904B352F}" destId="{F9D21A89-847E-4ED2-A446-8C42448BE9E9}" srcOrd="0" destOrd="0" presId="urn:microsoft.com/office/officeart/2008/layout/NameandTitleOrganizationalChart"/>
    <dgm:cxn modelId="{A5BC99C1-BE40-4104-8662-ED2C407A1B93}" type="presOf" srcId="{14E0F63A-94EE-4B73-9F94-802C9AE30ED1}" destId="{F8327B18-484D-4F5E-BD69-211A06508363}" srcOrd="1" destOrd="0" presId="urn:microsoft.com/office/officeart/2008/layout/NameandTitleOrganizationalChart"/>
    <dgm:cxn modelId="{1130FAC3-56A4-406F-A0D9-DD1B1563DFBE}" type="presOf" srcId="{38E7BF03-C9AB-42B3-99F0-4D936F2E3920}" destId="{5CD74AFD-4AA6-475C-BFBE-652AFC715F32}" srcOrd="0" destOrd="0" presId="urn:microsoft.com/office/officeart/2008/layout/NameandTitleOrganizationalChart"/>
    <dgm:cxn modelId="{EBFDDBC4-1EDD-45FE-9AD8-DE5B9531B780}" type="presOf" srcId="{878FA767-937E-4159-ADA7-4102287BB978}" destId="{88C2F8CC-BFFE-4396-A21A-5CE4244A9458}" srcOrd="0" destOrd="0" presId="urn:microsoft.com/office/officeart/2008/layout/NameandTitleOrganizationalChart"/>
    <dgm:cxn modelId="{5C7DF1C4-6045-46F5-99D0-B39ADFB4F4B5}" type="presOf" srcId="{4529ABEC-F14A-40BD-8446-D6EA6F2AEC36}" destId="{40AEA32D-0FB3-4CFE-A5BD-AD13847E2834}" srcOrd="0" destOrd="0" presId="urn:microsoft.com/office/officeart/2008/layout/NameandTitleOrganizationalChart"/>
    <dgm:cxn modelId="{803602C6-8CF9-4E46-B177-FD80EF5E6908}" type="presOf" srcId="{60D030E3-470B-435C-B32E-5C25FFAC21EF}" destId="{5C8804A8-DD8C-4A13-BFB0-3BA16A346A10}" srcOrd="1" destOrd="0" presId="urn:microsoft.com/office/officeart/2008/layout/NameandTitleOrganizationalChart"/>
    <dgm:cxn modelId="{D76020C6-120F-4353-9894-B5990B556C0A}" type="presOf" srcId="{AEFDF91D-AEC8-42C4-BADA-1527583801DA}" destId="{FFB60FA6-7C52-4EB4-9F25-9F525DB1EA36}" srcOrd="0" destOrd="0" presId="urn:microsoft.com/office/officeart/2008/layout/NameandTitleOrganizationalChart"/>
    <dgm:cxn modelId="{5FF54FC7-2001-4788-9B35-61965B9A46AD}" type="presOf" srcId="{F3E75BAE-7A87-45D8-841B-8B72ADDCC660}" destId="{505F60C5-9687-48B4-9A35-2804A62536DB}" srcOrd="1" destOrd="0" presId="urn:microsoft.com/office/officeart/2008/layout/NameandTitleOrganizationalChart"/>
    <dgm:cxn modelId="{4FE481C8-64A2-4D9B-93A4-BB09E06F8FDC}" type="presOf" srcId="{B2B6058D-2A71-4FF3-B4DE-774A7398246C}" destId="{05DD4620-80FC-43A4-B20A-879A71E03FCD}" srcOrd="0" destOrd="0" presId="urn:microsoft.com/office/officeart/2008/layout/NameandTitleOrganizationalChart"/>
    <dgm:cxn modelId="{203FE7C9-5E92-4A5A-A135-EB96861E2F37}" type="presOf" srcId="{70BB2AAF-2A61-4F54-B8BB-F48CD71F86EB}" destId="{0B48F13A-310C-4762-A7D6-31E7EB25EB76}" srcOrd="0" destOrd="0" presId="urn:microsoft.com/office/officeart/2008/layout/NameandTitleOrganizationalChart"/>
    <dgm:cxn modelId="{C93138CA-BF92-4860-A866-C2EE569AA6E4}" srcId="{79C8A494-8667-4B77-8DA0-4DA7D536C2AE}" destId="{F1F99A96-D120-473D-A0E0-606DFCBBD192}" srcOrd="1" destOrd="0" parTransId="{C29D87B4-4B99-4D46-8F7C-C4F14568F0EC}" sibTransId="{5530CDFB-44E0-47FA-89CD-ECC1DA0D18AC}"/>
    <dgm:cxn modelId="{A248BCCB-4EA1-4AD6-8ABE-D1614025C1D4}" type="presOf" srcId="{7BD0C8BA-F4E6-4A34-B1B4-C724E07A29BC}" destId="{487BEC78-8911-476D-AFD7-136ECF01677F}" srcOrd="0" destOrd="0" presId="urn:microsoft.com/office/officeart/2008/layout/NameandTitleOrganizationalChart"/>
    <dgm:cxn modelId="{E89DC3CD-1394-48AF-9C99-C41AF1FD5B26}" type="presOf" srcId="{004F622E-CD35-4036-A4D2-64EF60FBE987}" destId="{21FCC932-782C-4E0B-9E64-4799353FE7D8}" srcOrd="0" destOrd="0" presId="urn:microsoft.com/office/officeart/2008/layout/NameandTitleOrganizationalChart"/>
    <dgm:cxn modelId="{863122CF-F2A0-4B4F-BDC0-B4F570EFC2C1}" srcId="{AEFDF91D-AEC8-42C4-BADA-1527583801DA}" destId="{A54B7E14-A085-4AF9-8186-610AE366967E}" srcOrd="0" destOrd="0" parTransId="{FCDC7B1E-8E3C-4663-ADAE-1F4340455815}" sibTransId="{AD3700DA-AAEE-410D-A5F6-5EE92099D3FF}"/>
    <dgm:cxn modelId="{D23856CF-7BFB-4EB0-ABDA-3C13820C8807}" type="presOf" srcId="{1E43983A-F09D-4AC7-9866-918A28709F00}" destId="{F019E24F-DCD3-425A-9B10-705DE201AB05}" srcOrd="0" destOrd="0" presId="urn:microsoft.com/office/officeart/2008/layout/NameandTitleOrganizationalChart"/>
    <dgm:cxn modelId="{24B624D1-C201-43D5-A6C7-617D43DC71F4}" type="presOf" srcId="{3EDE8187-790C-4EC6-9AE4-927287E18D6D}" destId="{3C95116B-A9AB-45B7-A5A0-DBF3F4C2FD87}" srcOrd="0" destOrd="0" presId="urn:microsoft.com/office/officeart/2008/layout/NameandTitleOrganizationalChart"/>
    <dgm:cxn modelId="{FD8541D2-AACD-4341-8CD8-67978875BB66}" type="presOf" srcId="{D4131962-9B70-49A1-AF93-24907EE3A26E}" destId="{9950F4A5-9381-43AA-AEB7-B8049E71E703}" srcOrd="1" destOrd="0" presId="urn:microsoft.com/office/officeart/2008/layout/NameandTitleOrganizationalChart"/>
    <dgm:cxn modelId="{A61A66D3-24EC-44D4-A979-0474D7CB6902}" type="presOf" srcId="{AD79E6C3-E4A3-422E-AC1E-26B8C7B07259}" destId="{38A71EEE-7E67-4F39-B378-AE93C057A654}" srcOrd="0" destOrd="0" presId="urn:microsoft.com/office/officeart/2008/layout/NameandTitleOrganizationalChart"/>
    <dgm:cxn modelId="{3A5085D4-5CCD-4344-8C2F-1E2967D47915}" srcId="{3B903618-D79B-40C8-8DE6-F231ACEF46E7}" destId="{CFCC55C8-9421-4273-80DA-262A668FF753}" srcOrd="2" destOrd="0" parTransId="{EF0BBB4B-EC39-48E0-B338-3E986A1CCA68}" sibTransId="{06AFC156-3E27-464E-B310-9363120FE20F}"/>
    <dgm:cxn modelId="{E99E75D6-DF17-44F3-B1CD-A06025C2A339}" type="presOf" srcId="{5C0325DB-5251-41BC-8C07-03763A1B7FA3}" destId="{F16D3437-19ED-4080-967E-31188D76167F}" srcOrd="0" destOrd="0" presId="urn:microsoft.com/office/officeart/2008/layout/NameandTitleOrganizationalChart"/>
    <dgm:cxn modelId="{B882B9D6-3A8F-462A-B89B-3212EBD1A8E8}" type="presOf" srcId="{6EF71B4E-1CC4-4BA7-838D-FDEEB552868C}" destId="{CC3AA947-EF06-4109-B824-722A9BA5B912}" srcOrd="0" destOrd="0" presId="urn:microsoft.com/office/officeart/2008/layout/NameandTitleOrganizationalChart"/>
    <dgm:cxn modelId="{89E308D7-0AD0-46A4-BFE3-61D6F352FAEA}" type="presOf" srcId="{AF2A689B-8AE2-43A4-A0E9-A6EFD435A917}" destId="{E1671724-1A65-4602-ABE9-20C335F5E9FF}" srcOrd="0" destOrd="0" presId="urn:microsoft.com/office/officeart/2008/layout/NameandTitleOrganizationalChart"/>
    <dgm:cxn modelId="{02778CD7-4CB3-43CD-9E2B-6E07C0D327FD}" type="presOf" srcId="{B4737F89-7F4B-4929-9FE4-A4F3BF6E9FDD}" destId="{C15E0E97-01F7-4D93-AC49-3E691C4D4286}" srcOrd="0" destOrd="0" presId="urn:microsoft.com/office/officeart/2008/layout/NameandTitleOrganizationalChart"/>
    <dgm:cxn modelId="{4B8EB5D7-1E5C-447B-916E-6ECDA45B4352}" type="presOf" srcId="{BF3DABDF-F40B-4309-BE17-4AE75EDB69A0}" destId="{610A5357-15EC-426E-9B8C-E31F54A742DD}" srcOrd="0" destOrd="0" presId="urn:microsoft.com/office/officeart/2008/layout/NameandTitleOrganizationalChart"/>
    <dgm:cxn modelId="{C75FB9D8-445B-4E37-9E1B-CD3D64CA5C67}" type="presOf" srcId="{487CB4E2-CF7A-4E51-A961-B86247273638}" destId="{6881C69B-2C6A-4DE4-86E1-B34ABD1AFBF9}" srcOrd="0" destOrd="0" presId="urn:microsoft.com/office/officeart/2008/layout/NameandTitleOrganizationalChart"/>
    <dgm:cxn modelId="{CF88FFD8-1F1C-442E-B62F-CEE1D2EBD472}" type="presOf" srcId="{D66BE903-CE32-4725-9F2E-34A5F80CDEB5}" destId="{072A3696-E242-40F2-A65E-7B495151496A}" srcOrd="0" destOrd="0" presId="urn:microsoft.com/office/officeart/2008/layout/NameandTitleOrganizationalChart"/>
    <dgm:cxn modelId="{C0F064D9-D5D9-4ABF-B429-6BF25C61DAFB}" srcId="{BF3DABDF-F40B-4309-BE17-4AE75EDB69A0}" destId="{C526AB4D-DE1B-4904-B52E-D5027E9D2AD5}" srcOrd="0" destOrd="0" parTransId="{45D77AAD-6FEB-4D59-8972-51F5B7E8952B}" sibTransId="{97F47CAA-9829-4192-9427-2379ED90AE37}"/>
    <dgm:cxn modelId="{B47BBADA-1186-4BB1-83A0-5184BB1E3FAC}" type="presOf" srcId="{1BF86513-2A04-4DA0-93A5-3A81F5248AEF}" destId="{65F637E8-70F0-4BE0-A273-4C4F058DFC0D}" srcOrd="0" destOrd="0" presId="urn:microsoft.com/office/officeart/2008/layout/NameandTitleOrganizationalChart"/>
    <dgm:cxn modelId="{0B9595DB-14E3-4AFF-BBA7-FD4140B5FBEB}" type="presOf" srcId="{8E8EF43E-A544-4E41-A02F-AEC1474FF607}" destId="{28AE0BA4-9E79-4712-A112-FA446550F4BF}" srcOrd="0" destOrd="0" presId="urn:microsoft.com/office/officeart/2008/layout/NameandTitleOrganizationalChart"/>
    <dgm:cxn modelId="{B6DA99DB-E591-4E38-812E-1570D94820E9}" type="presOf" srcId="{AEFDF91D-AEC8-42C4-BADA-1527583801DA}" destId="{DCEC6F43-2F1B-4861-A2A6-4AB3713EBFB9}" srcOrd="1" destOrd="0" presId="urn:microsoft.com/office/officeart/2008/layout/NameandTitleOrganizationalChart"/>
    <dgm:cxn modelId="{D6603EDC-5934-4139-BA56-AC2BDF09BC58}" type="presOf" srcId="{ABC84364-3E6F-4B1E-9D1D-69F03702BBCD}" destId="{D465F0C3-10D9-41D3-B314-D6179353AAFE}" srcOrd="0" destOrd="0" presId="urn:microsoft.com/office/officeart/2008/layout/NameandTitleOrganizationalChart"/>
    <dgm:cxn modelId="{031649DC-AF6A-48BB-B192-A7F41A17E88A}" type="presOf" srcId="{14E0F63A-94EE-4B73-9F94-802C9AE30ED1}" destId="{F22576BF-E997-4A52-900C-23E8D45A6DA4}" srcOrd="0" destOrd="0" presId="urn:microsoft.com/office/officeart/2008/layout/NameandTitleOrganizationalChart"/>
    <dgm:cxn modelId="{BF7538DD-7F2D-4A61-844F-6D55DE7C4201}" type="presOf" srcId="{2FE8DD4D-151C-4C8F-9123-EDB4DB8140B3}" destId="{C0730173-B3F2-41A5-A341-F08B05325D2E}" srcOrd="0" destOrd="0" presId="urn:microsoft.com/office/officeart/2008/layout/NameandTitleOrganizationalChart"/>
    <dgm:cxn modelId="{B462B1DD-B4EE-40F9-86FE-48083D393803}" type="presOf" srcId="{9D16E441-8852-4D6D-86C7-35E53BBB18DB}" destId="{2B85EF55-8866-4127-8925-054B9BF89494}" srcOrd="1" destOrd="0" presId="urn:microsoft.com/office/officeart/2008/layout/NameandTitleOrganizationalChart"/>
    <dgm:cxn modelId="{B51B90DE-E766-4046-B403-D187C4F95B81}" type="presOf" srcId="{58FAA235-538D-44A7-9F79-5DA435527FB6}" destId="{1C3DD156-CEAD-4EA3-83D3-B47A1A591391}" srcOrd="0" destOrd="0" presId="urn:microsoft.com/office/officeart/2008/layout/NameandTitleOrganizationalChart"/>
    <dgm:cxn modelId="{C97914DF-610E-4CB9-9D6D-22AE5DE01256}" type="presOf" srcId="{F9A6D713-99F7-4677-B361-2B34CA153FE7}" destId="{B80EDEDB-588A-4CD2-AA05-7C1C16B4A384}" srcOrd="0" destOrd="0" presId="urn:microsoft.com/office/officeart/2008/layout/NameandTitleOrganizationalChart"/>
    <dgm:cxn modelId="{FC52EAE0-6D54-41EB-B1AC-A29CC1669DC0}" type="presOf" srcId="{3B903618-D79B-40C8-8DE6-F231ACEF46E7}" destId="{C73F3C7B-C5A4-4048-90C8-C3CC9A200C4E}" srcOrd="0" destOrd="0" presId="urn:microsoft.com/office/officeart/2008/layout/NameandTitleOrganizationalChart"/>
    <dgm:cxn modelId="{2976BDE6-ADD3-4897-B9CE-1828373003E1}" type="presOf" srcId="{0EC27029-A39F-401A-9A2D-85546E5F18EE}" destId="{700169DF-B7A0-4FC0-A13B-BE04F42194CC}" srcOrd="1" destOrd="0" presId="urn:microsoft.com/office/officeart/2008/layout/NameandTitleOrganizationalChart"/>
    <dgm:cxn modelId="{D321D7E6-B67E-4980-ABC4-0FBD3732B6D6}" type="presOf" srcId="{1E87C17D-A1F0-4DF5-9207-B016F956F53A}" destId="{001C3485-3A0E-4408-B382-79A3963B79E3}" srcOrd="0" destOrd="0" presId="urn:microsoft.com/office/officeart/2008/layout/NameandTitleOrganizationalChart"/>
    <dgm:cxn modelId="{29EE41E8-A9B3-40F9-9307-C5340FAC460B}" type="presOf" srcId="{FB7F7D3C-8498-4B85-A945-168620AD4994}" destId="{DAC94E2F-0C4F-4945-9007-4B602FD19BA7}" srcOrd="0" destOrd="0" presId="urn:microsoft.com/office/officeart/2008/layout/NameandTitleOrganizationalChart"/>
    <dgm:cxn modelId="{E98CA7EA-D834-4C76-A570-3088C5DEDC64}" type="presOf" srcId="{70BB2AAF-2A61-4F54-B8BB-F48CD71F86EB}" destId="{4C7FC3B9-BECE-4ACA-B66F-5DAFA36BC2EB}" srcOrd="1" destOrd="0" presId="urn:microsoft.com/office/officeart/2008/layout/NameandTitleOrganizationalChart"/>
    <dgm:cxn modelId="{32A8A7EA-AA8D-46B5-B26A-BA2C1E972EFB}" type="presOf" srcId="{F9A6D713-99F7-4677-B361-2B34CA153FE7}" destId="{72FF3FBE-3DD5-4F2B-AFFC-D349DEF0BAE4}" srcOrd="1" destOrd="0" presId="urn:microsoft.com/office/officeart/2008/layout/NameandTitleOrganizationalChart"/>
    <dgm:cxn modelId="{138A89EE-3AD4-4F5B-819A-88159246341F}" type="presOf" srcId="{AC60D45F-98BB-42CF-8F84-07CF67EFBCDD}" destId="{4E9EA564-E2C9-42E8-A5D6-F59C212A607D}" srcOrd="0" destOrd="0" presId="urn:microsoft.com/office/officeart/2008/layout/NameandTitleOrganizationalChart"/>
    <dgm:cxn modelId="{9F8066F0-45C6-4368-9B1F-DFAABF293ACC}" type="presOf" srcId="{AD684FCD-0C11-4D9F-AD2F-B79876969517}" destId="{FA758E98-1DC4-4527-AFC9-3A33544C2325}" srcOrd="1" destOrd="0" presId="urn:microsoft.com/office/officeart/2008/layout/NameandTitleOrganizationalChart"/>
    <dgm:cxn modelId="{23000CF4-A812-4BEE-99AA-83304F893469}" type="presOf" srcId="{D8646458-329D-4C93-A11B-E02F3D792D16}" destId="{F4A5E5DB-AE6F-453D-AFD7-82A54F2C029B}" srcOrd="0" destOrd="0" presId="urn:microsoft.com/office/officeart/2008/layout/NameandTitleOrganizationalChart"/>
    <dgm:cxn modelId="{3A4DE1F4-3070-4017-B0A1-197C99DF08F7}" type="presOf" srcId="{C2417C5C-CD6F-4E4F-AFCB-1DA06C049AF8}" destId="{E20F98BB-DC99-4738-9816-A9EC15AEED97}" srcOrd="0" destOrd="0" presId="urn:microsoft.com/office/officeart/2008/layout/NameandTitleOrganizationalChart"/>
    <dgm:cxn modelId="{1C3E44F5-BF40-4B03-873B-94DB93363266}" type="presOf" srcId="{7BD0C8BA-F4E6-4A34-B1B4-C724E07A29BC}" destId="{8113D9B1-C170-437A-BE7F-73783F85E84A}" srcOrd="1" destOrd="0" presId="urn:microsoft.com/office/officeart/2008/layout/NameandTitleOrganizationalChart"/>
    <dgm:cxn modelId="{398A6DF5-DA21-4D4A-A3AF-ABF1809C55C4}" type="presOf" srcId="{BCFA126D-6801-4523-B8F1-BD2156F4E023}" destId="{8600965C-9BCD-4485-A1B5-CFF697831370}" srcOrd="0" destOrd="0" presId="urn:microsoft.com/office/officeart/2008/layout/NameandTitleOrganizationalChart"/>
    <dgm:cxn modelId="{EC8A48F6-2545-464B-924E-A627A198C0BF}" srcId="{9AA11F89-11FB-4100-A3A5-43091EC8A08F}" destId="{A02FF294-D00D-4ABC-B893-D0CF74E94488}" srcOrd="0" destOrd="0" parTransId="{DC6918A5-7E13-4A41-8AC5-FB5C45461798}" sibTransId="{83F452B9-80CD-4EDE-9D2A-D2C04329D31D}"/>
    <dgm:cxn modelId="{4F2BE9F6-6B0C-4872-A8C7-F8C8F1EC8BDF}" srcId="{E31A9FBB-170F-46C1-B2C9-71FD1E6A9DE8}" destId="{DBCC79D1-1FB2-4E58-B228-C91866CBD84C}" srcOrd="2" destOrd="0" parTransId="{50F790DF-7FA5-45A2-983A-1182BBBC32B1}" sibTransId="{6AAA8E27-4912-4250-834E-10F5EDCBCE64}"/>
    <dgm:cxn modelId="{2AB666F8-A538-4FBD-B6CE-B3A44C44832E}" srcId="{47CAD87B-7772-4AA4-948C-E11270CD141E}" destId="{E31A9FBB-170F-46C1-B2C9-71FD1E6A9DE8}" srcOrd="0" destOrd="0" parTransId="{6E4132A3-FD98-4E8D-8552-E739F9616E1D}" sibTransId="{D88FB857-5AC0-4E66-A610-62E23B04C848}"/>
    <dgm:cxn modelId="{532EFEF8-8D54-483E-BD69-E4AB1D69946F}" srcId="{6BEF5B51-869E-4B7C-AFC1-78C68800CDBB}" destId="{3F0E4F33-6643-4865-BD9C-52706DDC39AE}" srcOrd="2" destOrd="0" parTransId="{2DF30304-01F3-4E28-A884-703A04FADEBA}" sibTransId="{E80887DB-2DDE-41B4-B409-0ADC386904EC}"/>
    <dgm:cxn modelId="{BDE921FA-7C63-4A18-A766-5526AAFE9EA2}" type="presOf" srcId="{E31A9FBB-170F-46C1-B2C9-71FD1E6A9DE8}" destId="{56F44D0F-FF1B-48A8-9E75-3385BFB58A13}" srcOrd="1" destOrd="0" presId="urn:microsoft.com/office/officeart/2008/layout/NameandTitleOrganizationalChart"/>
    <dgm:cxn modelId="{8A7FB2FB-26CB-48E4-9BB3-2421A5773F32}" type="presOf" srcId="{A02FF294-D00D-4ABC-B893-D0CF74E94488}" destId="{723829B5-FCE6-4181-BED4-011333252A97}" srcOrd="0" destOrd="0" presId="urn:microsoft.com/office/officeart/2008/layout/NameandTitleOrganizationalChart"/>
    <dgm:cxn modelId="{B9DCE2FB-6916-45C9-A45F-2D0AF68BF6CF}" type="presOf" srcId="{6AAA8E27-4912-4250-834E-10F5EDCBCE64}" destId="{A86CA140-C7EB-4476-86AD-84357C27FBB8}" srcOrd="0" destOrd="0" presId="urn:microsoft.com/office/officeart/2008/layout/NameandTitleOrganizationalChart"/>
    <dgm:cxn modelId="{CA0E24FC-0005-4AE7-B52F-DF1367DF2AD6}" type="presOf" srcId="{1E87C17D-A1F0-4DF5-9207-B016F956F53A}" destId="{9E449772-742B-47FE-B51C-A934B669C411}" srcOrd="1" destOrd="0" presId="urn:microsoft.com/office/officeart/2008/layout/NameandTitleOrganizationalChart"/>
    <dgm:cxn modelId="{F826DEFC-7F51-4A13-97B3-7A9346253741}" type="presOf" srcId="{63360B81-B9E6-4552-8F31-A15C9970A733}" destId="{039E77F2-F6D5-4BC9-BC96-B5AE5C9F7C8F}" srcOrd="0" destOrd="0" presId="urn:microsoft.com/office/officeart/2008/layout/NameandTitleOrganizationalChart"/>
    <dgm:cxn modelId="{BAF2ADFD-F8F3-4A67-9636-F3F5E189F9F3}" srcId="{79C8A494-8667-4B77-8DA0-4DA7D536C2AE}" destId="{DAFD2D45-C674-4E87-ACCC-CE63604AEE02}" srcOrd="2" destOrd="0" parTransId="{024C8623-9680-48D7-916A-2B3AF058B42C}" sibTransId="{18B3BF13-1E10-41CF-ADAD-54E1E476FCE2}"/>
    <dgm:cxn modelId="{2129CFFD-705B-455C-B5DE-FED91743137F}" type="presOf" srcId="{D4131962-9B70-49A1-AF93-24907EE3A26E}" destId="{A8275EEA-36E8-4DB7-BBC4-C403DA090CF3}" srcOrd="0" destOrd="0" presId="urn:microsoft.com/office/officeart/2008/layout/NameandTitleOrganizationalChart"/>
    <dgm:cxn modelId="{CCC743FE-F960-4A18-A124-512F5F3F6C96}" type="presOf" srcId="{5C56E908-F2B8-4B09-9106-7AB1D1315B2A}" destId="{B10E87E4-AD32-454E-8BFD-F715018744AB}" srcOrd="0" destOrd="0" presId="urn:microsoft.com/office/officeart/2008/layout/NameandTitleOrganizationalChart"/>
    <dgm:cxn modelId="{F880F6FE-C034-4B18-B694-7BEE53E542ED}" srcId="{878FA767-937E-4159-ADA7-4102287BB978}" destId="{116C6338-C28F-4FC8-9B0C-32EC52CF178B}" srcOrd="1" destOrd="0" parTransId="{FB7F7D3C-8498-4B85-A945-168620AD4994}" sibTransId="{7762F3EF-CA2B-4DCD-9492-CF1AEE54DF30}"/>
    <dgm:cxn modelId="{768CF8FE-E77E-4B96-B432-51262AFD4E51}" type="presOf" srcId="{4F3BFF86-934B-41C2-BD82-67E1FCAB6396}" destId="{D654119E-9AB0-40FD-AAA4-B98A84764CB8}" srcOrd="0" destOrd="0" presId="urn:microsoft.com/office/officeart/2008/layout/NameandTitleOrganizationalChart"/>
    <dgm:cxn modelId="{EC2301FF-B8B2-4899-99CF-8F685B2C9B3E}" type="presOf" srcId="{40A78E5D-C548-4E79-8F79-C6B3E10C22B2}" destId="{DDEFDC7B-3228-4F62-8431-E0266FF3F240}" srcOrd="0" destOrd="0" presId="urn:microsoft.com/office/officeart/2008/layout/NameandTitleOrganizationalChart"/>
    <dgm:cxn modelId="{E8255FFF-2F12-41D9-98C1-5F24127FCEF1}" type="presOf" srcId="{A02FF294-D00D-4ABC-B893-D0CF74E94488}" destId="{3C4BF342-51EF-4F6E-A4A2-CB2729599714}" srcOrd="1" destOrd="0" presId="urn:microsoft.com/office/officeart/2008/layout/NameandTitleOrganizationalChart"/>
    <dgm:cxn modelId="{282486EC-C22E-4199-8439-199B447F9E44}" type="presParOf" srcId="{6A8AE917-CA5A-420D-92BA-2C2184E71575}" destId="{6696760A-99C8-4ADF-B375-9E6E57C05061}" srcOrd="0" destOrd="0" presId="urn:microsoft.com/office/officeart/2008/layout/NameandTitleOrganizationalChart"/>
    <dgm:cxn modelId="{7F06E199-C98F-4EAA-8EEC-56E01323182F}" type="presParOf" srcId="{6696760A-99C8-4ADF-B375-9E6E57C05061}" destId="{C50955BF-77F2-44F0-A82A-36FB69497017}" srcOrd="0" destOrd="0" presId="urn:microsoft.com/office/officeart/2008/layout/NameandTitleOrganizationalChart"/>
    <dgm:cxn modelId="{ADFE1D99-3099-435C-BCFA-D15C7A053CFB}" type="presParOf" srcId="{C50955BF-77F2-44F0-A82A-36FB69497017}" destId="{29E50E54-A77F-4D08-A1AA-61DEE4B17991}" srcOrd="0" destOrd="0" presId="urn:microsoft.com/office/officeart/2008/layout/NameandTitleOrganizationalChart"/>
    <dgm:cxn modelId="{245C1F6A-F1AE-4FF4-9149-2A144D879488}" type="presParOf" srcId="{C50955BF-77F2-44F0-A82A-36FB69497017}" destId="{9413F626-C1CD-43CE-82B5-B3A371A4C8DA}" srcOrd="1" destOrd="0" presId="urn:microsoft.com/office/officeart/2008/layout/NameandTitleOrganizationalChart"/>
    <dgm:cxn modelId="{0F7B52D2-E606-40B4-BCAD-B248BAEB8896}" type="presParOf" srcId="{C50955BF-77F2-44F0-A82A-36FB69497017}" destId="{0680276E-DC18-4504-A66E-104C893B70DC}" srcOrd="2" destOrd="0" presId="urn:microsoft.com/office/officeart/2008/layout/NameandTitleOrganizationalChart"/>
    <dgm:cxn modelId="{64A0D137-AF0A-4461-AB6E-B9491D785E7F}" type="presParOf" srcId="{6696760A-99C8-4ADF-B375-9E6E57C05061}" destId="{611585AD-C4DA-4186-8F1F-ECBD9BF948FE}" srcOrd="1" destOrd="0" presId="urn:microsoft.com/office/officeart/2008/layout/NameandTitleOrganizationalChart"/>
    <dgm:cxn modelId="{40832D10-B507-4ABF-843B-4309BB0A9700}" type="presParOf" srcId="{611585AD-C4DA-4186-8F1F-ECBD9BF948FE}" destId="{FD931DDA-0F3B-4ABA-A1E2-1F411D6BE095}" srcOrd="0" destOrd="0" presId="urn:microsoft.com/office/officeart/2008/layout/NameandTitleOrganizationalChart"/>
    <dgm:cxn modelId="{27CBA91B-C79B-41EC-8A75-54048B62F151}" type="presParOf" srcId="{611585AD-C4DA-4186-8F1F-ECBD9BF948FE}" destId="{FC986583-041C-4DD4-81C2-244CB924CC45}" srcOrd="1" destOrd="0" presId="urn:microsoft.com/office/officeart/2008/layout/NameandTitleOrganizationalChart"/>
    <dgm:cxn modelId="{7776D142-F0DC-4D6B-A3F1-499EDD8221DB}" type="presParOf" srcId="{FC986583-041C-4DD4-81C2-244CB924CC45}" destId="{B853B151-6948-4AA9-87B7-9CB566DA82ED}" srcOrd="0" destOrd="0" presId="urn:microsoft.com/office/officeart/2008/layout/NameandTitleOrganizationalChart"/>
    <dgm:cxn modelId="{96C49004-9A11-45BB-89E3-882952613772}" type="presParOf" srcId="{B853B151-6948-4AA9-87B7-9CB566DA82ED}" destId="{A65725DB-E244-4EAA-A19B-16C1D0AE0553}" srcOrd="0" destOrd="0" presId="urn:microsoft.com/office/officeart/2008/layout/NameandTitleOrganizationalChart"/>
    <dgm:cxn modelId="{BB9CB188-D182-40EA-B2AB-77DDF36FD905}" type="presParOf" srcId="{B853B151-6948-4AA9-87B7-9CB566DA82ED}" destId="{C0730173-B3F2-41A5-A341-F08B05325D2E}" srcOrd="1" destOrd="0" presId="urn:microsoft.com/office/officeart/2008/layout/NameandTitleOrganizationalChart"/>
    <dgm:cxn modelId="{C09DACF9-9E4E-4ABA-994E-99476662B72E}" type="presParOf" srcId="{B853B151-6948-4AA9-87B7-9CB566DA82ED}" destId="{85CE1120-2A42-4E4A-8502-8A85550E1AF4}" srcOrd="2" destOrd="0" presId="urn:microsoft.com/office/officeart/2008/layout/NameandTitleOrganizationalChart"/>
    <dgm:cxn modelId="{9AF62258-70DF-4112-8138-63C1B5A35A1D}" type="presParOf" srcId="{FC986583-041C-4DD4-81C2-244CB924CC45}" destId="{A2861DF0-25FC-405F-B655-BBE6B4212212}" srcOrd="1" destOrd="0" presId="urn:microsoft.com/office/officeart/2008/layout/NameandTitleOrganizationalChart"/>
    <dgm:cxn modelId="{B65FFF84-31F1-4835-857B-5CF4E0E554AA}" type="presParOf" srcId="{A2861DF0-25FC-405F-B655-BBE6B4212212}" destId="{E08ECBA6-8EC1-4774-BCE2-042619E2D08A}" srcOrd="0" destOrd="0" presId="urn:microsoft.com/office/officeart/2008/layout/NameandTitleOrganizationalChart"/>
    <dgm:cxn modelId="{333923CD-2959-463A-86BF-885F48EA4808}" type="presParOf" srcId="{A2861DF0-25FC-405F-B655-BBE6B4212212}" destId="{8F7308ED-B481-40ED-B1D9-2208127B5DAF}" srcOrd="1" destOrd="0" presId="urn:microsoft.com/office/officeart/2008/layout/NameandTitleOrganizationalChart"/>
    <dgm:cxn modelId="{56E11F73-7ACE-4C70-A633-523962F41817}" type="presParOf" srcId="{8F7308ED-B481-40ED-B1D9-2208127B5DAF}" destId="{C3E73308-CA5E-42D6-91CD-4D348455956F}" srcOrd="0" destOrd="0" presId="urn:microsoft.com/office/officeart/2008/layout/NameandTitleOrganizationalChart"/>
    <dgm:cxn modelId="{6D13A396-7585-40DE-B5D2-A71390DF8CDD}" type="presParOf" srcId="{C3E73308-CA5E-42D6-91CD-4D348455956F}" destId="{94D0C26C-087A-425C-AD8F-6504EE607565}" srcOrd="0" destOrd="0" presId="urn:microsoft.com/office/officeart/2008/layout/NameandTitleOrganizationalChart"/>
    <dgm:cxn modelId="{88EE027B-5832-4162-9E69-C0D215D879C3}" type="presParOf" srcId="{C3E73308-CA5E-42D6-91CD-4D348455956F}" destId="{5CD74AFD-4AA6-475C-BFBE-652AFC715F32}" srcOrd="1" destOrd="0" presId="urn:microsoft.com/office/officeart/2008/layout/NameandTitleOrganizationalChart"/>
    <dgm:cxn modelId="{F8AE23C2-2ADF-4B09-8BB2-53A204776992}" type="presParOf" srcId="{C3E73308-CA5E-42D6-91CD-4D348455956F}" destId="{5E3F7E24-BC24-4C05-B092-5BC67F9B8F53}" srcOrd="2" destOrd="0" presId="urn:microsoft.com/office/officeart/2008/layout/NameandTitleOrganizationalChart"/>
    <dgm:cxn modelId="{55160C02-DBD3-4A38-921B-98BF749F1035}" type="presParOf" srcId="{8F7308ED-B481-40ED-B1D9-2208127B5DAF}" destId="{2F871995-56C2-4A8D-BF86-DDFB3F9C3190}" srcOrd="1" destOrd="0" presId="urn:microsoft.com/office/officeart/2008/layout/NameandTitleOrganizationalChart"/>
    <dgm:cxn modelId="{FD6452FB-38B3-4024-944B-5BE37CA9C770}" type="presParOf" srcId="{8F7308ED-B481-40ED-B1D9-2208127B5DAF}" destId="{A74AB352-5A2D-4595-A220-8085E459DCAA}" srcOrd="2" destOrd="0" presId="urn:microsoft.com/office/officeart/2008/layout/NameandTitleOrganizationalChart"/>
    <dgm:cxn modelId="{0A3E38DF-988F-4DC5-A6EB-658E711E12D2}" type="presParOf" srcId="{A2861DF0-25FC-405F-B655-BBE6B4212212}" destId="{D9243236-3106-4D74-945F-9FFDDBDFEEE9}" srcOrd="2" destOrd="0" presId="urn:microsoft.com/office/officeart/2008/layout/NameandTitleOrganizationalChart"/>
    <dgm:cxn modelId="{8285C8CD-A000-4D15-9F07-814D20E85E3D}" type="presParOf" srcId="{A2861DF0-25FC-405F-B655-BBE6B4212212}" destId="{979AE696-900D-4199-9BCD-7DC552F3EF84}" srcOrd="3" destOrd="0" presId="urn:microsoft.com/office/officeart/2008/layout/NameandTitleOrganizationalChart"/>
    <dgm:cxn modelId="{C9BF2819-9276-4723-A1C0-478B747F6C02}" type="presParOf" srcId="{979AE696-900D-4199-9BCD-7DC552F3EF84}" destId="{A5B0D921-FD17-4930-987C-09AC18F8B5D3}" srcOrd="0" destOrd="0" presId="urn:microsoft.com/office/officeart/2008/layout/NameandTitleOrganizationalChart"/>
    <dgm:cxn modelId="{114B9A10-D1AA-4492-9014-B7A6E4B25B7D}" type="presParOf" srcId="{A5B0D921-FD17-4930-987C-09AC18F8B5D3}" destId="{88C2F8CC-BFFE-4396-A21A-5CE4244A9458}" srcOrd="0" destOrd="0" presId="urn:microsoft.com/office/officeart/2008/layout/NameandTitleOrganizationalChart"/>
    <dgm:cxn modelId="{0136794F-3CF2-4884-93FA-5A5B525CA0C9}" type="presParOf" srcId="{A5B0D921-FD17-4930-987C-09AC18F8B5D3}" destId="{BB452D0A-1171-4D75-AC35-29B51B381DB3}" srcOrd="1" destOrd="0" presId="urn:microsoft.com/office/officeart/2008/layout/NameandTitleOrganizationalChart"/>
    <dgm:cxn modelId="{6843577E-5F4B-4E3F-9883-EE8414B81E96}" type="presParOf" srcId="{A5B0D921-FD17-4930-987C-09AC18F8B5D3}" destId="{370256DA-3AE6-47B8-8984-E14B4C975945}" srcOrd="2" destOrd="0" presId="urn:microsoft.com/office/officeart/2008/layout/NameandTitleOrganizationalChart"/>
    <dgm:cxn modelId="{4BD13519-76BF-4B6E-8159-E0E0AB3831D0}" type="presParOf" srcId="{979AE696-900D-4199-9BCD-7DC552F3EF84}" destId="{CB7402FA-5DBC-4A0C-AA3B-811DCF36F672}" srcOrd="1" destOrd="0" presId="urn:microsoft.com/office/officeart/2008/layout/NameandTitleOrganizationalChart"/>
    <dgm:cxn modelId="{51DFF823-9EB5-4D18-AB32-E05309128ECE}" type="presParOf" srcId="{CB7402FA-5DBC-4A0C-AA3B-811DCF36F672}" destId="{CB82A031-D981-4340-A304-EC725BE3BD89}" srcOrd="0" destOrd="0" presId="urn:microsoft.com/office/officeart/2008/layout/NameandTitleOrganizationalChart"/>
    <dgm:cxn modelId="{F7970BE6-5A03-4F81-82FF-D322F3894078}" type="presParOf" srcId="{CB7402FA-5DBC-4A0C-AA3B-811DCF36F672}" destId="{8745F660-A411-41E0-9167-F978325F3144}" srcOrd="1" destOrd="0" presId="urn:microsoft.com/office/officeart/2008/layout/NameandTitleOrganizationalChart"/>
    <dgm:cxn modelId="{DC521043-6A28-4343-B1E0-6B9C3C3E2130}" type="presParOf" srcId="{8745F660-A411-41E0-9167-F978325F3144}" destId="{C07285BA-ED27-4277-9F7F-A8E93434A4CE}" srcOrd="0" destOrd="0" presId="urn:microsoft.com/office/officeart/2008/layout/NameandTitleOrganizationalChart"/>
    <dgm:cxn modelId="{679E07DC-FA1F-47EA-A373-EF743CBF0E96}" type="presParOf" srcId="{C07285BA-ED27-4277-9F7F-A8E93434A4CE}" destId="{860FC1CE-DDA9-4E1C-B250-1C869958F3FF}" srcOrd="0" destOrd="0" presId="urn:microsoft.com/office/officeart/2008/layout/NameandTitleOrganizationalChart"/>
    <dgm:cxn modelId="{92227252-12B7-4E09-AEBD-B8B0C3302851}" type="presParOf" srcId="{C07285BA-ED27-4277-9F7F-A8E93434A4CE}" destId="{D2EB59D8-102D-468F-A494-A8410B040EDC}" srcOrd="1" destOrd="0" presId="urn:microsoft.com/office/officeart/2008/layout/NameandTitleOrganizationalChart"/>
    <dgm:cxn modelId="{8FAD9DE9-40A9-43F0-9551-86DEEBE47D86}" type="presParOf" srcId="{C07285BA-ED27-4277-9F7F-A8E93434A4CE}" destId="{700169DF-B7A0-4FC0-A13B-BE04F42194CC}" srcOrd="2" destOrd="0" presId="urn:microsoft.com/office/officeart/2008/layout/NameandTitleOrganizationalChart"/>
    <dgm:cxn modelId="{146FC129-EC18-4883-B67B-3DE82C7E75E0}" type="presParOf" srcId="{8745F660-A411-41E0-9167-F978325F3144}" destId="{6069118C-F5F4-444B-8A78-08E5A80D5ED4}" srcOrd="1" destOrd="0" presId="urn:microsoft.com/office/officeart/2008/layout/NameandTitleOrganizationalChart"/>
    <dgm:cxn modelId="{EBD60696-F8E2-4D31-B246-59F0631E691C}" type="presParOf" srcId="{8745F660-A411-41E0-9167-F978325F3144}" destId="{67DAD1AE-E3E0-4934-A75D-BF3DEE769CA0}" srcOrd="2" destOrd="0" presId="urn:microsoft.com/office/officeart/2008/layout/NameandTitleOrganizationalChart"/>
    <dgm:cxn modelId="{4FFCDED2-B623-4E9F-B50F-973B3605D2BF}" type="presParOf" srcId="{CB7402FA-5DBC-4A0C-AA3B-811DCF36F672}" destId="{DAC94E2F-0C4F-4945-9007-4B602FD19BA7}" srcOrd="2" destOrd="0" presId="urn:microsoft.com/office/officeart/2008/layout/NameandTitleOrganizationalChart"/>
    <dgm:cxn modelId="{A400ECDF-EF42-4754-98AE-A29FE8FF9EC1}" type="presParOf" srcId="{CB7402FA-5DBC-4A0C-AA3B-811DCF36F672}" destId="{AC08EEFA-3C63-47F2-AADD-C409D1BE663F}" srcOrd="3" destOrd="0" presId="urn:microsoft.com/office/officeart/2008/layout/NameandTitleOrganizationalChart"/>
    <dgm:cxn modelId="{B323B67A-C05D-466E-BEBF-EE85D2AE089A}" type="presParOf" srcId="{AC08EEFA-3C63-47F2-AADD-C409D1BE663F}" destId="{0CECE39B-7070-4DA7-8301-A6ADF7C3E33F}" srcOrd="0" destOrd="0" presId="urn:microsoft.com/office/officeart/2008/layout/NameandTitleOrganizationalChart"/>
    <dgm:cxn modelId="{EB8A38E2-25A5-4CA7-A6FD-EB808598488B}" type="presParOf" srcId="{0CECE39B-7070-4DA7-8301-A6ADF7C3E33F}" destId="{89AC1690-E1FC-4C81-8FDF-55BBEA20D5FF}" srcOrd="0" destOrd="0" presId="urn:microsoft.com/office/officeart/2008/layout/NameandTitleOrganizationalChart"/>
    <dgm:cxn modelId="{A3D23B9C-4AC2-43F1-AC3C-24F0B038D3B0}" type="presParOf" srcId="{0CECE39B-7070-4DA7-8301-A6ADF7C3E33F}" destId="{78508745-8E5C-4807-9032-5DBC63D519BD}" srcOrd="1" destOrd="0" presId="urn:microsoft.com/office/officeart/2008/layout/NameandTitleOrganizationalChart"/>
    <dgm:cxn modelId="{B2F035EA-419C-4902-8ED7-B35A16EFD663}" type="presParOf" srcId="{0CECE39B-7070-4DA7-8301-A6ADF7C3E33F}" destId="{80393B28-4B4C-4ECF-9364-A687AC84AED6}" srcOrd="2" destOrd="0" presId="urn:microsoft.com/office/officeart/2008/layout/NameandTitleOrganizationalChart"/>
    <dgm:cxn modelId="{9906FC64-E4C5-4818-89B6-1E9710A5B842}" type="presParOf" srcId="{AC08EEFA-3C63-47F2-AADD-C409D1BE663F}" destId="{FF713D02-4042-445E-991A-363070650D68}" srcOrd="1" destOrd="0" presId="urn:microsoft.com/office/officeart/2008/layout/NameandTitleOrganizationalChart"/>
    <dgm:cxn modelId="{4A3202F9-7029-4A6F-AAB2-ECDC1C25ADAA}" type="presParOf" srcId="{AC08EEFA-3C63-47F2-AADD-C409D1BE663F}" destId="{6595A7C3-605B-4832-9483-B4C950677A37}" srcOrd="2" destOrd="0" presId="urn:microsoft.com/office/officeart/2008/layout/NameandTitleOrganizationalChart"/>
    <dgm:cxn modelId="{DD052817-ED82-405A-B249-E0FE45F9A8D1}" type="presParOf" srcId="{CB7402FA-5DBC-4A0C-AA3B-811DCF36F672}" destId="{7C21F473-C731-4F50-BDA9-5F2D84DC3C7A}" srcOrd="4" destOrd="0" presId="urn:microsoft.com/office/officeart/2008/layout/NameandTitleOrganizationalChart"/>
    <dgm:cxn modelId="{4C477BAD-CD27-4C4E-BAB5-669C12E9C243}" type="presParOf" srcId="{CB7402FA-5DBC-4A0C-AA3B-811DCF36F672}" destId="{3ADDC116-D813-43C5-AAC2-93CEE372FD8F}" srcOrd="5" destOrd="0" presId="urn:microsoft.com/office/officeart/2008/layout/NameandTitleOrganizationalChart"/>
    <dgm:cxn modelId="{1FC97927-9EE5-4462-9BB4-58776E6AEBC8}" type="presParOf" srcId="{3ADDC116-D813-43C5-AAC2-93CEE372FD8F}" destId="{9A56F571-C414-4480-867D-28F75541E026}" srcOrd="0" destOrd="0" presId="urn:microsoft.com/office/officeart/2008/layout/NameandTitleOrganizationalChart"/>
    <dgm:cxn modelId="{4C46998D-7815-4D3D-821A-3EC935F1F32B}" type="presParOf" srcId="{9A56F571-C414-4480-867D-28F75541E026}" destId="{D515E12C-4C8B-4968-AEBC-046CA33ECA12}" srcOrd="0" destOrd="0" presId="urn:microsoft.com/office/officeart/2008/layout/NameandTitleOrganizationalChart"/>
    <dgm:cxn modelId="{1D6484F8-88EB-44AF-9371-AC8FC73CC0FC}" type="presParOf" srcId="{9A56F571-C414-4480-867D-28F75541E026}" destId="{55847919-BEF6-4AAA-8E0D-844D6A303765}" srcOrd="1" destOrd="0" presId="urn:microsoft.com/office/officeart/2008/layout/NameandTitleOrganizationalChart"/>
    <dgm:cxn modelId="{FEC5E270-82E1-45ED-9880-2CDC0C58D56C}" type="presParOf" srcId="{9A56F571-C414-4480-867D-28F75541E026}" destId="{5C8804A8-DD8C-4A13-BFB0-3BA16A346A10}" srcOrd="2" destOrd="0" presId="urn:microsoft.com/office/officeart/2008/layout/NameandTitleOrganizationalChart"/>
    <dgm:cxn modelId="{425EEE58-713D-457E-A841-179C306B4E52}" type="presParOf" srcId="{3ADDC116-D813-43C5-AAC2-93CEE372FD8F}" destId="{9DA165F2-C113-4B79-B5B5-EF00CC0736C9}" srcOrd="1" destOrd="0" presId="urn:microsoft.com/office/officeart/2008/layout/NameandTitleOrganizationalChart"/>
    <dgm:cxn modelId="{EFED20B8-4EF0-46D8-B27A-3E2310C833A1}" type="presParOf" srcId="{3ADDC116-D813-43C5-AAC2-93CEE372FD8F}" destId="{53FB3B1C-1A6D-4E3E-9D57-9ABDFBF2DEE5}" srcOrd="2" destOrd="0" presId="urn:microsoft.com/office/officeart/2008/layout/NameandTitleOrganizationalChart"/>
    <dgm:cxn modelId="{452887AE-0C3E-4FFE-9AF1-F3A691B5A08D}" type="presParOf" srcId="{979AE696-900D-4199-9BCD-7DC552F3EF84}" destId="{CE73276B-D116-4E8A-9DCA-1D728E2245B2}" srcOrd="2" destOrd="0" presId="urn:microsoft.com/office/officeart/2008/layout/NameandTitleOrganizationalChart"/>
    <dgm:cxn modelId="{ACE39454-A9A6-4BD0-82B7-E908D0136C8D}" type="presParOf" srcId="{A2861DF0-25FC-405F-B655-BBE6B4212212}" destId="{96C3C544-38F2-47A4-8E89-025026595E47}" srcOrd="4" destOrd="0" presId="urn:microsoft.com/office/officeart/2008/layout/NameandTitleOrganizationalChart"/>
    <dgm:cxn modelId="{56F3AC8C-C20A-4800-9DC2-719108142C68}" type="presParOf" srcId="{A2861DF0-25FC-405F-B655-BBE6B4212212}" destId="{224B81DC-6654-4AB8-87ED-F5AD34C577B2}" srcOrd="5" destOrd="0" presId="urn:microsoft.com/office/officeart/2008/layout/NameandTitleOrganizationalChart"/>
    <dgm:cxn modelId="{BB35F920-F85E-42DE-8CB9-512F1C786507}" type="presParOf" srcId="{224B81DC-6654-4AB8-87ED-F5AD34C577B2}" destId="{EC517242-C0C5-4FD3-A72E-9C203A011C6F}" srcOrd="0" destOrd="0" presId="urn:microsoft.com/office/officeart/2008/layout/NameandTitleOrganizationalChart"/>
    <dgm:cxn modelId="{7244A426-30D0-4A72-8933-EF3384D8C772}" type="presParOf" srcId="{EC517242-C0C5-4FD3-A72E-9C203A011C6F}" destId="{CDDEE7AE-A1F3-4521-8707-709682337D72}" srcOrd="0" destOrd="0" presId="urn:microsoft.com/office/officeart/2008/layout/NameandTitleOrganizationalChart"/>
    <dgm:cxn modelId="{69B5CC13-2584-4898-BDF9-E192D4BCF5E5}" type="presParOf" srcId="{EC517242-C0C5-4FD3-A72E-9C203A011C6F}" destId="{EF6A7625-936A-4CF1-B54E-42CE87E7646B}" srcOrd="1" destOrd="0" presId="urn:microsoft.com/office/officeart/2008/layout/NameandTitleOrganizationalChart"/>
    <dgm:cxn modelId="{A251BADA-40E8-45A1-9317-1EA636D5F802}" type="presParOf" srcId="{EC517242-C0C5-4FD3-A72E-9C203A011C6F}" destId="{32FD57ED-2D76-43A0-B340-50F4391180E7}" srcOrd="2" destOrd="0" presId="urn:microsoft.com/office/officeart/2008/layout/NameandTitleOrganizationalChart"/>
    <dgm:cxn modelId="{A66DBCE0-AA1D-4177-8D31-82B3E9EE463A}" type="presParOf" srcId="{224B81DC-6654-4AB8-87ED-F5AD34C577B2}" destId="{50E8CB16-F088-428F-9405-079CA7EE5D09}" srcOrd="1" destOrd="0" presId="urn:microsoft.com/office/officeart/2008/layout/NameandTitleOrganizationalChart"/>
    <dgm:cxn modelId="{D9883A79-0A90-41A0-9932-D51DF14F90E7}" type="presParOf" srcId="{224B81DC-6654-4AB8-87ED-F5AD34C577B2}" destId="{6076094B-AB5C-4356-98F0-FC878C1857BD}" srcOrd="2" destOrd="0" presId="urn:microsoft.com/office/officeart/2008/layout/NameandTitleOrganizationalChart"/>
    <dgm:cxn modelId="{FB0D6D18-5019-48C8-A655-9AE7CDBCF82B}" type="presParOf" srcId="{FC986583-041C-4DD4-81C2-244CB924CC45}" destId="{4306B593-3C08-4D22-83DD-7AA7FD6E7B29}" srcOrd="2" destOrd="0" presId="urn:microsoft.com/office/officeart/2008/layout/NameandTitleOrganizationalChart"/>
    <dgm:cxn modelId="{206E6516-314E-487F-8ED3-BCDCD0BBF607}" type="presParOf" srcId="{611585AD-C4DA-4186-8F1F-ECBD9BF948FE}" destId="{204D1EDD-4BDD-4892-A692-39BD4AE4C1CB}" srcOrd="2" destOrd="0" presId="urn:microsoft.com/office/officeart/2008/layout/NameandTitleOrganizationalChart"/>
    <dgm:cxn modelId="{2A945A50-9AD3-4BFF-9FFA-C123FF9E8095}" type="presParOf" srcId="{611585AD-C4DA-4186-8F1F-ECBD9BF948FE}" destId="{C11DA873-D66D-4F27-82AA-7BDE141805C0}" srcOrd="3" destOrd="0" presId="urn:microsoft.com/office/officeart/2008/layout/NameandTitleOrganizationalChart"/>
    <dgm:cxn modelId="{1C249B02-B674-4D89-80C6-B2E993411C5C}" type="presParOf" srcId="{C11DA873-D66D-4F27-82AA-7BDE141805C0}" destId="{231FF350-80C4-4062-921D-B589D0E9EBBF}" srcOrd="0" destOrd="0" presId="urn:microsoft.com/office/officeart/2008/layout/NameandTitleOrganizationalChart"/>
    <dgm:cxn modelId="{17D6FF46-A49B-4D20-9164-6C844F64E317}" type="presParOf" srcId="{231FF350-80C4-4062-921D-B589D0E9EBBF}" destId="{FFB60FA6-7C52-4EB4-9F25-9F525DB1EA36}" srcOrd="0" destOrd="0" presId="urn:microsoft.com/office/officeart/2008/layout/NameandTitleOrganizationalChart"/>
    <dgm:cxn modelId="{563B02D1-9AC3-40F4-93ED-1E39115D8D75}" type="presParOf" srcId="{231FF350-80C4-4062-921D-B589D0E9EBBF}" destId="{D465F0C3-10D9-41D3-B314-D6179353AAFE}" srcOrd="1" destOrd="0" presId="urn:microsoft.com/office/officeart/2008/layout/NameandTitleOrganizationalChart"/>
    <dgm:cxn modelId="{C02DC858-3445-4C6A-9D95-BD5EC600ECEB}" type="presParOf" srcId="{231FF350-80C4-4062-921D-B589D0E9EBBF}" destId="{DCEC6F43-2F1B-4861-A2A6-4AB3713EBFB9}" srcOrd="2" destOrd="0" presId="urn:microsoft.com/office/officeart/2008/layout/NameandTitleOrganizationalChart"/>
    <dgm:cxn modelId="{B81C244A-F8A9-4EC6-8473-54AAFF743CDC}" type="presParOf" srcId="{C11DA873-D66D-4F27-82AA-7BDE141805C0}" destId="{FA2B16AC-6FB6-45A0-8D6F-132C63AA525A}" srcOrd="1" destOrd="0" presId="urn:microsoft.com/office/officeart/2008/layout/NameandTitleOrganizationalChart"/>
    <dgm:cxn modelId="{794E548F-75C8-4D8E-84B8-CE467280B83E}" type="presParOf" srcId="{FA2B16AC-6FB6-45A0-8D6F-132C63AA525A}" destId="{7A6F277E-4E98-4BED-B5B6-F13CB4807655}" srcOrd="0" destOrd="0" presId="urn:microsoft.com/office/officeart/2008/layout/NameandTitleOrganizationalChart"/>
    <dgm:cxn modelId="{2F697224-8E9B-4C82-A6DA-346B1D84397C}" type="presParOf" srcId="{FA2B16AC-6FB6-45A0-8D6F-132C63AA525A}" destId="{62CF3550-08D6-409C-856C-2A074780399F}" srcOrd="1" destOrd="0" presId="urn:microsoft.com/office/officeart/2008/layout/NameandTitleOrganizationalChart"/>
    <dgm:cxn modelId="{6E0E0120-C04B-4139-A9D8-212440768970}" type="presParOf" srcId="{62CF3550-08D6-409C-856C-2A074780399F}" destId="{8EE96868-94C6-4B24-BC42-1FC74A258DEC}" srcOrd="0" destOrd="0" presId="urn:microsoft.com/office/officeart/2008/layout/NameandTitleOrganizationalChart"/>
    <dgm:cxn modelId="{7C3DDB18-094C-4198-8818-9F80ED586908}" type="presParOf" srcId="{8EE96868-94C6-4B24-BC42-1FC74A258DEC}" destId="{11F4918D-B9D3-4712-9E50-929F7D056D98}" srcOrd="0" destOrd="0" presId="urn:microsoft.com/office/officeart/2008/layout/NameandTitleOrganizationalChart"/>
    <dgm:cxn modelId="{35FDA9E4-9832-4899-ABAB-5B15D8382F28}" type="presParOf" srcId="{8EE96868-94C6-4B24-BC42-1FC74A258DEC}" destId="{18CD162C-48F2-42E1-ABF6-C57F5F0C9F60}" srcOrd="1" destOrd="0" presId="urn:microsoft.com/office/officeart/2008/layout/NameandTitleOrganizationalChart"/>
    <dgm:cxn modelId="{D7733F15-D526-4217-B689-3BF570C97A5A}" type="presParOf" srcId="{8EE96868-94C6-4B24-BC42-1FC74A258DEC}" destId="{42CB681C-D58D-439A-9087-A8395CE10D6E}" srcOrd="2" destOrd="0" presId="urn:microsoft.com/office/officeart/2008/layout/NameandTitleOrganizationalChart"/>
    <dgm:cxn modelId="{D45AA18C-B550-425C-ADE5-A4330CC90340}" type="presParOf" srcId="{62CF3550-08D6-409C-856C-2A074780399F}" destId="{55D8BFBB-8546-40A3-BD68-A15555512BF9}" srcOrd="1" destOrd="0" presId="urn:microsoft.com/office/officeart/2008/layout/NameandTitleOrganizationalChart"/>
    <dgm:cxn modelId="{75A22D75-0C5D-459D-9E35-8751EC0C0E23}" type="presParOf" srcId="{62CF3550-08D6-409C-856C-2A074780399F}" destId="{CB441DCF-C009-4A95-8F0B-30111D753620}" srcOrd="2" destOrd="0" presId="urn:microsoft.com/office/officeart/2008/layout/NameandTitleOrganizationalChart"/>
    <dgm:cxn modelId="{1242AA88-4137-4159-B31A-F3DDB1602161}" type="presParOf" srcId="{FA2B16AC-6FB6-45A0-8D6F-132C63AA525A}" destId="{58F25E4C-7C70-4466-B7F2-5638F9C21330}" srcOrd="2" destOrd="0" presId="urn:microsoft.com/office/officeart/2008/layout/NameandTitleOrganizationalChart"/>
    <dgm:cxn modelId="{C722EC68-1426-43E0-B3D9-F618FA3E2647}" type="presParOf" srcId="{FA2B16AC-6FB6-45A0-8D6F-132C63AA525A}" destId="{ED9C3757-A48C-441C-8D85-F95E2A43D065}" srcOrd="3" destOrd="0" presId="urn:microsoft.com/office/officeart/2008/layout/NameandTitleOrganizationalChart"/>
    <dgm:cxn modelId="{B888A868-F0E7-423D-894C-80A33A95B495}" type="presParOf" srcId="{ED9C3757-A48C-441C-8D85-F95E2A43D065}" destId="{87FBA7D1-E3EF-424A-95FF-B50369089CA9}" srcOrd="0" destOrd="0" presId="urn:microsoft.com/office/officeart/2008/layout/NameandTitleOrganizationalChart"/>
    <dgm:cxn modelId="{801C91C6-4365-44DD-ADC2-5C3455E3BC3F}" type="presParOf" srcId="{87FBA7D1-E3EF-424A-95FF-B50369089CA9}" destId="{4E74F875-E32F-433B-B39D-12ED3EF297FB}" srcOrd="0" destOrd="0" presId="urn:microsoft.com/office/officeart/2008/layout/NameandTitleOrganizationalChart"/>
    <dgm:cxn modelId="{1597E60A-EE03-4078-861F-EE4CB206CE2C}" type="presParOf" srcId="{87FBA7D1-E3EF-424A-95FF-B50369089CA9}" destId="{38A5C0AF-1553-441A-B4F5-E6F24BE07C2B}" srcOrd="1" destOrd="0" presId="urn:microsoft.com/office/officeart/2008/layout/NameandTitleOrganizationalChart"/>
    <dgm:cxn modelId="{8A419457-4A28-40A0-8CFF-4165F955DB36}" type="presParOf" srcId="{87FBA7D1-E3EF-424A-95FF-B50369089CA9}" destId="{777FA782-6AAE-4D9C-859A-DEBBDCFE5FFD}" srcOrd="2" destOrd="0" presId="urn:microsoft.com/office/officeart/2008/layout/NameandTitleOrganizationalChart"/>
    <dgm:cxn modelId="{445B790A-1717-4C56-A6B0-FFA5EB6AA41A}" type="presParOf" srcId="{ED9C3757-A48C-441C-8D85-F95E2A43D065}" destId="{3D020974-A82A-4ADC-A470-E398AD2AE6D7}" srcOrd="1" destOrd="0" presId="urn:microsoft.com/office/officeart/2008/layout/NameandTitleOrganizationalChart"/>
    <dgm:cxn modelId="{423D9CCB-44E2-4F1B-9002-EA2831FC7C5D}" type="presParOf" srcId="{3D020974-A82A-4ADC-A470-E398AD2AE6D7}" destId="{CC3AA947-EF06-4109-B824-722A9BA5B912}" srcOrd="0" destOrd="0" presId="urn:microsoft.com/office/officeart/2008/layout/NameandTitleOrganizationalChart"/>
    <dgm:cxn modelId="{D2A7F112-E5B7-4643-BD1D-C6D7B5DA29EC}" type="presParOf" srcId="{3D020974-A82A-4ADC-A470-E398AD2AE6D7}" destId="{AE36C398-C1B2-4E73-A966-BF442556E0AE}" srcOrd="1" destOrd="0" presId="urn:microsoft.com/office/officeart/2008/layout/NameandTitleOrganizationalChart"/>
    <dgm:cxn modelId="{E8F662B8-3686-4F2C-8D2D-11E82281E2F2}" type="presParOf" srcId="{AE36C398-C1B2-4E73-A966-BF442556E0AE}" destId="{0B0AAD20-528B-4550-B24C-591008D31B19}" srcOrd="0" destOrd="0" presId="urn:microsoft.com/office/officeart/2008/layout/NameandTitleOrganizationalChart"/>
    <dgm:cxn modelId="{91A9B2DB-1505-4AED-9ED9-48C0EF26FDE6}" type="presParOf" srcId="{0B0AAD20-528B-4550-B24C-591008D31B19}" destId="{76AC0E85-2CC6-4B74-A94A-D34BA90B8AC7}" srcOrd="0" destOrd="0" presId="urn:microsoft.com/office/officeart/2008/layout/NameandTitleOrganizationalChart"/>
    <dgm:cxn modelId="{9B2C7147-8843-4967-B75F-587E0ACAC5F1}" type="presParOf" srcId="{0B0AAD20-528B-4550-B24C-591008D31B19}" destId="{BB2BF125-2C51-4056-B8FA-AE628A4DB7FC}" srcOrd="1" destOrd="0" presId="urn:microsoft.com/office/officeart/2008/layout/NameandTitleOrganizationalChart"/>
    <dgm:cxn modelId="{4D227153-BB37-4B34-9DB4-58BB82A861FE}" type="presParOf" srcId="{0B0AAD20-528B-4550-B24C-591008D31B19}" destId="{5AB568D7-A423-47D9-B618-802D10745FEF}" srcOrd="2" destOrd="0" presId="urn:microsoft.com/office/officeart/2008/layout/NameandTitleOrganizationalChart"/>
    <dgm:cxn modelId="{5A4DA9B6-13D3-45D3-8EAF-9C10DA272311}" type="presParOf" srcId="{AE36C398-C1B2-4E73-A966-BF442556E0AE}" destId="{F8ADC2BC-5B8B-4684-8B4E-D187B61C9913}" srcOrd="1" destOrd="0" presId="urn:microsoft.com/office/officeart/2008/layout/NameandTitleOrganizationalChart"/>
    <dgm:cxn modelId="{F87C09A6-1CCB-4F35-8125-5F9681D14E56}" type="presParOf" srcId="{F8ADC2BC-5B8B-4684-8B4E-D187B61C9913}" destId="{C87FE9FD-F007-46BE-9B5A-B263CC82402D}" srcOrd="0" destOrd="0" presId="urn:microsoft.com/office/officeart/2008/layout/NameandTitleOrganizationalChart"/>
    <dgm:cxn modelId="{82CE1E7C-4DED-4390-AB8F-34D0472E7711}" type="presParOf" srcId="{F8ADC2BC-5B8B-4684-8B4E-D187B61C9913}" destId="{8AA3FE4B-B992-472E-9B61-965114EB4F2C}" srcOrd="1" destOrd="0" presId="urn:microsoft.com/office/officeart/2008/layout/NameandTitleOrganizationalChart"/>
    <dgm:cxn modelId="{0FC83B6D-C61C-45E6-93BF-FDF1415EA35C}" type="presParOf" srcId="{8AA3FE4B-B992-472E-9B61-965114EB4F2C}" destId="{459B0A46-1E3B-40DF-A432-6512290C6A0A}" srcOrd="0" destOrd="0" presId="urn:microsoft.com/office/officeart/2008/layout/NameandTitleOrganizationalChart"/>
    <dgm:cxn modelId="{D4C537C7-CA88-46B7-80B2-9FBF13E9BC8B}" type="presParOf" srcId="{459B0A46-1E3B-40DF-A432-6512290C6A0A}" destId="{1C3DD156-CEAD-4EA3-83D3-B47A1A591391}" srcOrd="0" destOrd="0" presId="urn:microsoft.com/office/officeart/2008/layout/NameandTitleOrganizationalChart"/>
    <dgm:cxn modelId="{C8A625DE-AC6A-4289-A8DA-168EC9F2B938}" type="presParOf" srcId="{459B0A46-1E3B-40DF-A432-6512290C6A0A}" destId="{DDEFDC7B-3228-4F62-8431-E0266FF3F240}" srcOrd="1" destOrd="0" presId="urn:microsoft.com/office/officeart/2008/layout/NameandTitleOrganizationalChart"/>
    <dgm:cxn modelId="{CEEBD10B-CE6F-4610-BD7B-B4DD7A337442}" type="presParOf" srcId="{459B0A46-1E3B-40DF-A432-6512290C6A0A}" destId="{A0B5EE96-42F4-45AD-AC9C-33F95D010CA4}" srcOrd="2" destOrd="0" presId="urn:microsoft.com/office/officeart/2008/layout/NameandTitleOrganizationalChart"/>
    <dgm:cxn modelId="{08F85374-D2D3-429D-BA0F-A933F396924F}" type="presParOf" srcId="{8AA3FE4B-B992-472E-9B61-965114EB4F2C}" destId="{5153742A-DA0B-41ED-8BCC-5A3999B9713F}" srcOrd="1" destOrd="0" presId="urn:microsoft.com/office/officeart/2008/layout/NameandTitleOrganizationalChart"/>
    <dgm:cxn modelId="{3A437512-0976-40E1-BD5D-10A12140F126}" type="presParOf" srcId="{8AA3FE4B-B992-472E-9B61-965114EB4F2C}" destId="{5CA6E85B-C92B-402E-9DB0-5ADC0DD8568F}" srcOrd="2" destOrd="0" presId="urn:microsoft.com/office/officeart/2008/layout/NameandTitleOrganizationalChart"/>
    <dgm:cxn modelId="{0BC48382-F662-4DE2-833D-A00D0C01E916}" type="presParOf" srcId="{F8ADC2BC-5B8B-4684-8B4E-D187B61C9913}" destId="{7A2C8A66-D9E7-41BC-9984-4A63AA6CA507}" srcOrd="2" destOrd="0" presId="urn:microsoft.com/office/officeart/2008/layout/NameandTitleOrganizationalChart"/>
    <dgm:cxn modelId="{A3088482-38C0-475D-B770-6D892538F2E9}" type="presParOf" srcId="{F8ADC2BC-5B8B-4684-8B4E-D187B61C9913}" destId="{1E1ECFAE-FA7E-48C3-AD17-B35D2EB41321}" srcOrd="3" destOrd="0" presId="urn:microsoft.com/office/officeart/2008/layout/NameandTitleOrganizationalChart"/>
    <dgm:cxn modelId="{EDE71F72-05BF-42B7-A17E-79750A1F8A0E}" type="presParOf" srcId="{1E1ECFAE-FA7E-48C3-AD17-B35D2EB41321}" destId="{99D4AFD8-3241-4003-AAC4-71D876017734}" srcOrd="0" destOrd="0" presId="urn:microsoft.com/office/officeart/2008/layout/NameandTitleOrganizationalChart"/>
    <dgm:cxn modelId="{BC717755-E566-429A-ADD4-136E3641C8B6}" type="presParOf" srcId="{99D4AFD8-3241-4003-AAC4-71D876017734}" destId="{BBFCB1DC-4D09-4294-A969-F877AED1ABD5}" srcOrd="0" destOrd="0" presId="urn:microsoft.com/office/officeart/2008/layout/NameandTitleOrganizationalChart"/>
    <dgm:cxn modelId="{E120C135-E398-4D15-8479-ABEAE9CD7CBF}" type="presParOf" srcId="{99D4AFD8-3241-4003-AAC4-71D876017734}" destId="{2DBE4667-C779-4870-A2F5-C74C1473A23C}" srcOrd="1" destOrd="0" presId="urn:microsoft.com/office/officeart/2008/layout/NameandTitleOrganizationalChart"/>
    <dgm:cxn modelId="{61850F68-44DF-489C-B09F-37963D907577}" type="presParOf" srcId="{99D4AFD8-3241-4003-AAC4-71D876017734}" destId="{8E99217C-65FB-463A-A72C-22C60CA802B6}" srcOrd="2" destOrd="0" presId="urn:microsoft.com/office/officeart/2008/layout/NameandTitleOrganizationalChart"/>
    <dgm:cxn modelId="{EE68F82E-277E-47EC-90CA-C6A60C08EEE8}" type="presParOf" srcId="{1E1ECFAE-FA7E-48C3-AD17-B35D2EB41321}" destId="{0BE125F5-02C9-48FC-9F56-822E147025E9}" srcOrd="1" destOrd="0" presId="urn:microsoft.com/office/officeart/2008/layout/NameandTitleOrganizationalChart"/>
    <dgm:cxn modelId="{B9A29102-410E-437A-A368-95CE16722CBE}" type="presParOf" srcId="{1E1ECFAE-FA7E-48C3-AD17-B35D2EB41321}" destId="{36B1C46A-1942-47A5-8D28-F196600388F9}" srcOrd="2" destOrd="0" presId="urn:microsoft.com/office/officeart/2008/layout/NameandTitleOrganizationalChart"/>
    <dgm:cxn modelId="{912230B3-A4E4-43A9-B5B9-44FF095D9060}" type="presParOf" srcId="{F8ADC2BC-5B8B-4684-8B4E-D187B61C9913}" destId="{332B83D3-8F8B-4B00-8C0A-4D35794AA4FF}" srcOrd="4" destOrd="0" presId="urn:microsoft.com/office/officeart/2008/layout/NameandTitleOrganizationalChart"/>
    <dgm:cxn modelId="{FB73C9DB-3C97-44C6-BF5D-49F1E1EF9B0B}" type="presParOf" srcId="{F8ADC2BC-5B8B-4684-8B4E-D187B61C9913}" destId="{3FC005B8-106D-482A-9256-EEF4607CC584}" srcOrd="5" destOrd="0" presId="urn:microsoft.com/office/officeart/2008/layout/NameandTitleOrganizationalChart"/>
    <dgm:cxn modelId="{8D30D74E-7981-4EB5-9A09-4849D9B6B3BD}" type="presParOf" srcId="{3FC005B8-106D-482A-9256-EEF4607CC584}" destId="{3EA165A5-891C-49EA-A4DC-AEDF5583F630}" srcOrd="0" destOrd="0" presId="urn:microsoft.com/office/officeart/2008/layout/NameandTitleOrganizationalChart"/>
    <dgm:cxn modelId="{D06ED050-0CCE-48F3-90D7-18E6B46B0DC4}" type="presParOf" srcId="{3EA165A5-891C-49EA-A4DC-AEDF5583F630}" destId="{DE448DA4-337B-47DF-B609-F81DAE1EB33E}" srcOrd="0" destOrd="0" presId="urn:microsoft.com/office/officeart/2008/layout/NameandTitleOrganizationalChart"/>
    <dgm:cxn modelId="{08BCA391-601A-4766-9463-DB8429E260FA}" type="presParOf" srcId="{3EA165A5-891C-49EA-A4DC-AEDF5583F630}" destId="{1EB58F5D-27F9-493A-8556-836CA675E57F}" srcOrd="1" destOrd="0" presId="urn:microsoft.com/office/officeart/2008/layout/NameandTitleOrganizationalChart"/>
    <dgm:cxn modelId="{724EC86D-7C22-4154-9D4D-DA19DE9793A7}" type="presParOf" srcId="{3EA165A5-891C-49EA-A4DC-AEDF5583F630}" destId="{54D42EA1-D53B-4B4C-A61F-61358D6E148B}" srcOrd="2" destOrd="0" presId="urn:microsoft.com/office/officeart/2008/layout/NameandTitleOrganizationalChart"/>
    <dgm:cxn modelId="{6F6AC5E7-E5C3-4560-A059-454B80D1BD99}" type="presParOf" srcId="{3FC005B8-106D-482A-9256-EEF4607CC584}" destId="{13709904-8BCE-4017-9FD0-D6F35387F032}" srcOrd="1" destOrd="0" presId="urn:microsoft.com/office/officeart/2008/layout/NameandTitleOrganizationalChart"/>
    <dgm:cxn modelId="{D3827B5B-C1B0-459F-9940-8F7BD8AAF27E}" type="presParOf" srcId="{3FC005B8-106D-482A-9256-EEF4607CC584}" destId="{079AD5FC-EFCC-40AF-A885-E2872656801B}" srcOrd="2" destOrd="0" presId="urn:microsoft.com/office/officeart/2008/layout/NameandTitleOrganizationalChart"/>
    <dgm:cxn modelId="{2A2D0DB1-3BD1-4816-9C8A-6F2F2E8712E7}" type="presParOf" srcId="{F8ADC2BC-5B8B-4684-8B4E-D187B61C9913}" destId="{321AFC79-94F6-43EC-B7EE-4F3E07A6B5E6}" srcOrd="6" destOrd="0" presId="urn:microsoft.com/office/officeart/2008/layout/NameandTitleOrganizationalChart"/>
    <dgm:cxn modelId="{F48824C9-28DB-4C08-970C-1B6C741B3E96}" type="presParOf" srcId="{F8ADC2BC-5B8B-4684-8B4E-D187B61C9913}" destId="{028929F6-B589-4D34-8DCE-D410514B4313}" srcOrd="7" destOrd="0" presId="urn:microsoft.com/office/officeart/2008/layout/NameandTitleOrganizationalChart"/>
    <dgm:cxn modelId="{313FA9B3-0ADE-4E90-B004-826FDBE1E12E}" type="presParOf" srcId="{028929F6-B589-4D34-8DCE-D410514B4313}" destId="{E1739C66-1104-4E85-90BE-8F2E99E9DA41}" srcOrd="0" destOrd="0" presId="urn:microsoft.com/office/officeart/2008/layout/NameandTitleOrganizationalChart"/>
    <dgm:cxn modelId="{B7208D9F-64BE-47CD-9A4F-7E68148AA1D2}" type="presParOf" srcId="{E1739C66-1104-4E85-90BE-8F2E99E9DA41}" destId="{2A506C38-CCBF-4924-97B9-DB58855F0AA7}" srcOrd="0" destOrd="0" presId="urn:microsoft.com/office/officeart/2008/layout/NameandTitleOrganizationalChart"/>
    <dgm:cxn modelId="{DE5EC625-94C7-4203-9908-CD267D913949}" type="presParOf" srcId="{E1739C66-1104-4E85-90BE-8F2E99E9DA41}" destId="{93912A10-8227-4ABE-B157-E9C4C78D3FD0}" srcOrd="1" destOrd="0" presId="urn:microsoft.com/office/officeart/2008/layout/NameandTitleOrganizationalChart"/>
    <dgm:cxn modelId="{B1876BEA-6E05-4418-982D-190AB8B4030B}" type="presParOf" srcId="{E1739C66-1104-4E85-90BE-8F2E99E9DA41}" destId="{CF0CFC06-D241-40E8-A455-281DD97B4ACA}" srcOrd="2" destOrd="0" presId="urn:microsoft.com/office/officeart/2008/layout/NameandTitleOrganizationalChart"/>
    <dgm:cxn modelId="{B32651D0-B873-4190-8B8F-CFE9240F84F0}" type="presParOf" srcId="{028929F6-B589-4D34-8DCE-D410514B4313}" destId="{3288C30B-BE5B-48A9-A6FE-A1AE6404D8D0}" srcOrd="1" destOrd="0" presId="urn:microsoft.com/office/officeart/2008/layout/NameandTitleOrganizationalChart"/>
    <dgm:cxn modelId="{6306046A-4378-4B38-B9C4-5D3E6EA2E4FF}" type="presParOf" srcId="{3288C30B-BE5B-48A9-A6FE-A1AE6404D8D0}" destId="{2EADE8CB-F5CA-473D-BD00-3317C6E8DB83}" srcOrd="0" destOrd="0" presId="urn:microsoft.com/office/officeart/2008/layout/NameandTitleOrganizationalChart"/>
    <dgm:cxn modelId="{7B5DE47D-53B8-4D2B-AAEC-A3532EE92E0C}" type="presParOf" srcId="{3288C30B-BE5B-48A9-A6FE-A1AE6404D8D0}" destId="{B8CFCFE4-E171-44FC-9F80-87A97930939F}" srcOrd="1" destOrd="0" presId="urn:microsoft.com/office/officeart/2008/layout/NameandTitleOrganizationalChart"/>
    <dgm:cxn modelId="{2C86C7CB-DEAF-4E87-A692-88E22B6BFC80}" type="presParOf" srcId="{B8CFCFE4-E171-44FC-9F80-87A97930939F}" destId="{64DD06A4-C60D-43C1-AAE6-710539E4ECF3}" srcOrd="0" destOrd="0" presId="urn:microsoft.com/office/officeart/2008/layout/NameandTitleOrganizationalChart"/>
    <dgm:cxn modelId="{A7C091BA-B320-44CF-B3CD-2F8446B35EF4}" type="presParOf" srcId="{64DD06A4-C60D-43C1-AAE6-710539E4ECF3}" destId="{43AAE933-CE18-4659-9A81-7ABB7006F1C3}" srcOrd="0" destOrd="0" presId="urn:microsoft.com/office/officeart/2008/layout/NameandTitleOrganizationalChart"/>
    <dgm:cxn modelId="{1D6678EB-F01C-401B-81AA-02D4AB2A84D5}" type="presParOf" srcId="{64DD06A4-C60D-43C1-AAE6-710539E4ECF3}" destId="{8600965C-9BCD-4485-A1B5-CFF697831370}" srcOrd="1" destOrd="0" presId="urn:microsoft.com/office/officeart/2008/layout/NameandTitleOrganizationalChart"/>
    <dgm:cxn modelId="{4D359BDC-EC7C-4A5D-91B3-3BB4D2BBC198}" type="presParOf" srcId="{64DD06A4-C60D-43C1-AAE6-710539E4ECF3}" destId="{B0F5C7AE-1060-4E18-BDE1-361A9E3AEDA1}" srcOrd="2" destOrd="0" presId="urn:microsoft.com/office/officeart/2008/layout/NameandTitleOrganizationalChart"/>
    <dgm:cxn modelId="{7C58E011-3593-4E02-9489-CEAB900376B4}" type="presParOf" srcId="{B8CFCFE4-E171-44FC-9F80-87A97930939F}" destId="{0CD91EAE-9ABF-4998-BC78-DD7077E5D0A0}" srcOrd="1" destOrd="0" presId="urn:microsoft.com/office/officeart/2008/layout/NameandTitleOrganizationalChart"/>
    <dgm:cxn modelId="{B9DEC589-B0AD-4AB2-8D24-494F5847EE29}" type="presParOf" srcId="{B8CFCFE4-E171-44FC-9F80-87A97930939F}" destId="{B42801B3-5537-4661-9980-1A9361690FC3}" srcOrd="2" destOrd="0" presId="urn:microsoft.com/office/officeart/2008/layout/NameandTitleOrganizationalChart"/>
    <dgm:cxn modelId="{537DB5C8-2226-480A-B90F-7D05A31008BF}" type="presParOf" srcId="{3288C30B-BE5B-48A9-A6FE-A1AE6404D8D0}" destId="{54504FC1-5558-4E9A-BE9C-C2B3227E9119}" srcOrd="2" destOrd="0" presId="urn:microsoft.com/office/officeart/2008/layout/NameandTitleOrganizationalChart"/>
    <dgm:cxn modelId="{C1E83DE7-B7B7-4887-9068-3DB27E64647C}" type="presParOf" srcId="{3288C30B-BE5B-48A9-A6FE-A1AE6404D8D0}" destId="{9986E252-FD3F-40B4-A8E4-A0DD1D13D1D6}" srcOrd="3" destOrd="0" presId="urn:microsoft.com/office/officeart/2008/layout/NameandTitleOrganizationalChart"/>
    <dgm:cxn modelId="{3486A05D-8521-4008-81F2-D490775BCD83}" type="presParOf" srcId="{9986E252-FD3F-40B4-A8E4-A0DD1D13D1D6}" destId="{EDC4715C-1F3E-454F-B9F6-0C9C361015C9}" srcOrd="0" destOrd="0" presId="urn:microsoft.com/office/officeart/2008/layout/NameandTitleOrganizationalChart"/>
    <dgm:cxn modelId="{51FB3BA4-3991-4B24-AA9F-E9455CB82AFD}" type="presParOf" srcId="{EDC4715C-1F3E-454F-B9F6-0C9C361015C9}" destId="{F22576BF-E997-4A52-900C-23E8D45A6DA4}" srcOrd="0" destOrd="0" presId="urn:microsoft.com/office/officeart/2008/layout/NameandTitleOrganizationalChart"/>
    <dgm:cxn modelId="{CAF650EC-646C-4D44-9EA2-011C60746595}" type="presParOf" srcId="{EDC4715C-1F3E-454F-B9F6-0C9C361015C9}" destId="{F16D3437-19ED-4080-967E-31188D76167F}" srcOrd="1" destOrd="0" presId="urn:microsoft.com/office/officeart/2008/layout/NameandTitleOrganizationalChart"/>
    <dgm:cxn modelId="{59BD3D9C-8BD5-436A-A712-7CA10551776A}" type="presParOf" srcId="{EDC4715C-1F3E-454F-B9F6-0C9C361015C9}" destId="{F8327B18-484D-4F5E-BD69-211A06508363}" srcOrd="2" destOrd="0" presId="urn:microsoft.com/office/officeart/2008/layout/NameandTitleOrganizationalChart"/>
    <dgm:cxn modelId="{D4E8C957-D585-4A97-B12D-A16720DF9423}" type="presParOf" srcId="{9986E252-FD3F-40B4-A8E4-A0DD1D13D1D6}" destId="{0F50CBF5-2C15-48FD-BE30-13356E4B7243}" srcOrd="1" destOrd="0" presId="urn:microsoft.com/office/officeart/2008/layout/NameandTitleOrganizationalChart"/>
    <dgm:cxn modelId="{82D48E59-9C4D-4B6B-9131-C4B98F552972}" type="presParOf" srcId="{9986E252-FD3F-40B4-A8E4-A0DD1D13D1D6}" destId="{2A30BA30-75D3-4D66-A9C9-F7F3485D3E5E}" srcOrd="2" destOrd="0" presId="urn:microsoft.com/office/officeart/2008/layout/NameandTitleOrganizationalChart"/>
    <dgm:cxn modelId="{488CC9E9-0F13-4B9B-8F8B-D92B4063F40E}" type="presParOf" srcId="{028929F6-B589-4D34-8DCE-D410514B4313}" destId="{0736F914-1EF6-4FC7-8C39-D4FB814875B7}" srcOrd="2" destOrd="0" presId="urn:microsoft.com/office/officeart/2008/layout/NameandTitleOrganizationalChart"/>
    <dgm:cxn modelId="{AD564372-5BDA-49C7-B60C-81AEA4B3BD6B}" type="presParOf" srcId="{AE36C398-C1B2-4E73-A966-BF442556E0AE}" destId="{499F5227-EB52-44B7-B42C-1115184D6E22}" srcOrd="2" destOrd="0" presId="urn:microsoft.com/office/officeart/2008/layout/NameandTitleOrganizationalChart"/>
    <dgm:cxn modelId="{68764AD9-EC0A-4D6A-8AEC-272F2572A8C7}" type="presParOf" srcId="{3D020974-A82A-4ADC-A470-E398AD2AE6D7}" destId="{CAA796B3-5CC4-4476-A067-3985664C4117}" srcOrd="2" destOrd="0" presId="urn:microsoft.com/office/officeart/2008/layout/NameandTitleOrganizationalChart"/>
    <dgm:cxn modelId="{F53BF200-402F-4C6E-BC7D-5F37DF137779}" type="presParOf" srcId="{3D020974-A82A-4ADC-A470-E398AD2AE6D7}" destId="{F1883769-F3BC-43DE-AB02-AE58BCE217A5}" srcOrd="3" destOrd="0" presId="urn:microsoft.com/office/officeart/2008/layout/NameandTitleOrganizationalChart"/>
    <dgm:cxn modelId="{6DB868DA-C8A0-4BF9-B5DC-FBECA469E947}" type="presParOf" srcId="{F1883769-F3BC-43DE-AB02-AE58BCE217A5}" destId="{FA15BA1D-BC7F-4775-9C10-65ED18B6D973}" srcOrd="0" destOrd="0" presId="urn:microsoft.com/office/officeart/2008/layout/NameandTitleOrganizationalChart"/>
    <dgm:cxn modelId="{AC4A6CEA-07D7-45A0-9E7E-74B310941480}" type="presParOf" srcId="{FA15BA1D-BC7F-4775-9C10-65ED18B6D973}" destId="{6881C69B-2C6A-4DE4-86E1-B34ABD1AFBF9}" srcOrd="0" destOrd="0" presId="urn:microsoft.com/office/officeart/2008/layout/NameandTitleOrganizationalChart"/>
    <dgm:cxn modelId="{561E942C-7F9A-4B80-BE23-85175FF4AA5A}" type="presParOf" srcId="{FA15BA1D-BC7F-4775-9C10-65ED18B6D973}" destId="{8535754B-6EE4-4B2C-8964-B6E4ED4A2B41}" srcOrd="1" destOrd="0" presId="urn:microsoft.com/office/officeart/2008/layout/NameandTitleOrganizationalChart"/>
    <dgm:cxn modelId="{D6F0449F-552A-4FAF-A556-F5D332D7E584}" type="presParOf" srcId="{FA15BA1D-BC7F-4775-9C10-65ED18B6D973}" destId="{40288471-F343-48CE-BEE9-542E383C492E}" srcOrd="2" destOrd="0" presId="urn:microsoft.com/office/officeart/2008/layout/NameandTitleOrganizationalChart"/>
    <dgm:cxn modelId="{3DCA388D-1E0D-4FB6-82A7-99974FA90F91}" type="presParOf" srcId="{F1883769-F3BC-43DE-AB02-AE58BCE217A5}" destId="{97339594-9F21-4AB6-B011-8B4BCE1D730F}" srcOrd="1" destOrd="0" presId="urn:microsoft.com/office/officeart/2008/layout/NameandTitleOrganizationalChart"/>
    <dgm:cxn modelId="{E1BDE1B1-7783-4444-B02E-945AC411D263}" type="presParOf" srcId="{F1883769-F3BC-43DE-AB02-AE58BCE217A5}" destId="{AF2A1CC7-931B-467C-87E8-9DA92C3B6167}" srcOrd="2" destOrd="0" presId="urn:microsoft.com/office/officeart/2008/layout/NameandTitleOrganizationalChart"/>
    <dgm:cxn modelId="{ED6BB0CD-2BC1-4004-92D9-D0016DEF3BDB}" type="presParOf" srcId="{3D020974-A82A-4ADC-A470-E398AD2AE6D7}" destId="{03733E9B-6785-48A7-A3C7-4B6E6803814A}" srcOrd="4" destOrd="0" presId="urn:microsoft.com/office/officeart/2008/layout/NameandTitleOrganizationalChart"/>
    <dgm:cxn modelId="{739F754D-9E7C-4458-AE73-5356560427CA}" type="presParOf" srcId="{3D020974-A82A-4ADC-A470-E398AD2AE6D7}" destId="{2DA7CB8A-2B81-4D01-9722-12F9E550675A}" srcOrd="5" destOrd="0" presId="urn:microsoft.com/office/officeart/2008/layout/NameandTitleOrganizationalChart"/>
    <dgm:cxn modelId="{756A949F-2EAF-4E0B-A9B9-B1FF6216F131}" type="presParOf" srcId="{2DA7CB8A-2B81-4D01-9722-12F9E550675A}" destId="{C7839F34-B300-46A8-A3F8-1B0DD7DDB285}" srcOrd="0" destOrd="0" presId="urn:microsoft.com/office/officeart/2008/layout/NameandTitleOrganizationalChart"/>
    <dgm:cxn modelId="{AF4C9BE1-64B9-4CDD-9227-DB3E205B7A37}" type="presParOf" srcId="{C7839F34-B300-46A8-A3F8-1B0DD7DDB285}" destId="{CA50766E-CFFC-4AC9-BD04-58E3D65330D8}" srcOrd="0" destOrd="0" presId="urn:microsoft.com/office/officeart/2008/layout/NameandTitleOrganizationalChart"/>
    <dgm:cxn modelId="{70D74304-CE2A-4177-912D-7C9B1A86A73F}" type="presParOf" srcId="{C7839F34-B300-46A8-A3F8-1B0DD7DDB285}" destId="{E5C490DC-6CDA-4CDB-9B32-A4B6E290F7FD}" srcOrd="1" destOrd="0" presId="urn:microsoft.com/office/officeart/2008/layout/NameandTitleOrganizationalChart"/>
    <dgm:cxn modelId="{15BA7D4E-249A-4FCF-A27A-BB486D362967}" type="presParOf" srcId="{C7839F34-B300-46A8-A3F8-1B0DD7DDB285}" destId="{A004976D-EAAF-43B3-9BE2-1ED549642F66}" srcOrd="2" destOrd="0" presId="urn:microsoft.com/office/officeart/2008/layout/NameandTitleOrganizationalChart"/>
    <dgm:cxn modelId="{DAE5A32E-BAE5-482F-8CE0-04B35B47BF47}" type="presParOf" srcId="{2DA7CB8A-2B81-4D01-9722-12F9E550675A}" destId="{BB6C85C2-235F-4A19-8C23-31D07CC391B4}" srcOrd="1" destOrd="0" presId="urn:microsoft.com/office/officeart/2008/layout/NameandTitleOrganizationalChart"/>
    <dgm:cxn modelId="{F3838A2C-1C0C-4326-B594-F3E780F9958A}" type="presParOf" srcId="{2DA7CB8A-2B81-4D01-9722-12F9E550675A}" destId="{1ED3AB11-EBE7-4384-815E-89C5687569E9}" srcOrd="2" destOrd="0" presId="urn:microsoft.com/office/officeart/2008/layout/NameandTitleOrganizationalChart"/>
    <dgm:cxn modelId="{FA610427-4C2F-4E05-B4B8-5736458595A8}" type="presParOf" srcId="{ED9C3757-A48C-441C-8D85-F95E2A43D065}" destId="{0D7E412B-9698-4E04-82DB-D2656C9C30B8}" srcOrd="2" destOrd="0" presId="urn:microsoft.com/office/officeart/2008/layout/NameandTitleOrganizationalChart"/>
    <dgm:cxn modelId="{EF0CBC07-A5DB-4D5D-B043-609FEC6E45D5}" type="presParOf" srcId="{FA2B16AC-6FB6-45A0-8D6F-132C63AA525A}" destId="{5BE09F50-B8E8-4B37-9755-A9DA8791BF09}" srcOrd="4" destOrd="0" presId="urn:microsoft.com/office/officeart/2008/layout/NameandTitleOrganizationalChart"/>
    <dgm:cxn modelId="{DBE45F83-6094-4ABB-B9B0-21B306E78241}" type="presParOf" srcId="{FA2B16AC-6FB6-45A0-8D6F-132C63AA525A}" destId="{0611BEA2-BF56-4B6A-8683-0FF8002F949E}" srcOrd="5" destOrd="0" presId="urn:microsoft.com/office/officeart/2008/layout/NameandTitleOrganizationalChart"/>
    <dgm:cxn modelId="{843BB3E5-9260-492F-8CBF-804531D3B591}" type="presParOf" srcId="{0611BEA2-BF56-4B6A-8683-0FF8002F949E}" destId="{2BAEC290-5095-4FB6-A82D-07A60A102209}" srcOrd="0" destOrd="0" presId="urn:microsoft.com/office/officeart/2008/layout/NameandTitleOrganizationalChart"/>
    <dgm:cxn modelId="{7BCD0849-A298-47E1-92AD-0A5E0370F333}" type="presParOf" srcId="{2BAEC290-5095-4FB6-A82D-07A60A102209}" destId="{9899998B-88CF-45C7-83C6-DEAFF5E8FFA1}" srcOrd="0" destOrd="0" presId="urn:microsoft.com/office/officeart/2008/layout/NameandTitleOrganizationalChart"/>
    <dgm:cxn modelId="{E5503B85-E1D8-4789-B137-87E6576F42F8}" type="presParOf" srcId="{2BAEC290-5095-4FB6-A82D-07A60A102209}" destId="{E20F98BB-DC99-4738-9816-A9EC15AEED97}" srcOrd="1" destOrd="0" presId="urn:microsoft.com/office/officeart/2008/layout/NameandTitleOrganizationalChart"/>
    <dgm:cxn modelId="{614D5FF6-BC30-48A9-971B-5EE977F64BAE}" type="presParOf" srcId="{2BAEC290-5095-4FB6-A82D-07A60A102209}" destId="{45EFDAC7-900C-42C9-B9E7-FC07B66C1AF3}" srcOrd="2" destOrd="0" presId="urn:microsoft.com/office/officeart/2008/layout/NameandTitleOrganizationalChart"/>
    <dgm:cxn modelId="{C59553FC-870D-4C53-959B-7674495F8C76}" type="presParOf" srcId="{0611BEA2-BF56-4B6A-8683-0FF8002F949E}" destId="{DB2290D6-41C3-4402-82BB-27BCFE84E697}" srcOrd="1" destOrd="0" presId="urn:microsoft.com/office/officeart/2008/layout/NameandTitleOrganizationalChart"/>
    <dgm:cxn modelId="{F37EACB1-3EFE-4AE9-90F8-FF23A4F0735B}" type="presParOf" srcId="{0611BEA2-BF56-4B6A-8683-0FF8002F949E}" destId="{E38BA96A-6DC1-4AE5-8913-1372424B7CC2}" srcOrd="2" destOrd="0" presId="urn:microsoft.com/office/officeart/2008/layout/NameandTitleOrganizationalChart"/>
    <dgm:cxn modelId="{74E48834-9CE5-4E2F-A70F-5C89E5D54949}" type="presParOf" srcId="{C11DA873-D66D-4F27-82AA-7BDE141805C0}" destId="{1F17FFBB-5190-4B7C-BD1B-62C1E4C1E1D1}" srcOrd="2" destOrd="0" presId="urn:microsoft.com/office/officeart/2008/layout/NameandTitleOrganizationalChart"/>
    <dgm:cxn modelId="{65C0184E-4D19-4121-876E-8315F3DF84DC}" type="presParOf" srcId="{611585AD-C4DA-4186-8F1F-ECBD9BF948FE}" destId="{38A71EEE-7E67-4F39-B378-AE93C057A654}" srcOrd="4" destOrd="0" presId="urn:microsoft.com/office/officeart/2008/layout/NameandTitleOrganizationalChart"/>
    <dgm:cxn modelId="{B014F89B-507B-4F6A-8DCB-30699450E136}" type="presParOf" srcId="{611585AD-C4DA-4186-8F1F-ECBD9BF948FE}" destId="{63E7BEFC-283C-4C62-8E0C-DEBB4194DC38}" srcOrd="5" destOrd="0" presId="urn:microsoft.com/office/officeart/2008/layout/NameandTitleOrganizationalChart"/>
    <dgm:cxn modelId="{582A6A3B-EA75-475F-879D-162AD499C054}" type="presParOf" srcId="{63E7BEFC-283C-4C62-8E0C-DEBB4194DC38}" destId="{4381E06C-0785-4384-9C07-3B6A4DA5816A}" srcOrd="0" destOrd="0" presId="urn:microsoft.com/office/officeart/2008/layout/NameandTitleOrganizationalChart"/>
    <dgm:cxn modelId="{BD9D91E2-10A9-4A3D-9547-731FA7117F1B}" type="presParOf" srcId="{4381E06C-0785-4384-9C07-3B6A4DA5816A}" destId="{418C6B62-E786-4B38-B1F9-7760238A7B09}" srcOrd="0" destOrd="0" presId="urn:microsoft.com/office/officeart/2008/layout/NameandTitleOrganizationalChart"/>
    <dgm:cxn modelId="{248AF651-BF99-428F-8849-953D1E1A11CC}" type="presParOf" srcId="{4381E06C-0785-4384-9C07-3B6A4DA5816A}" destId="{BE295DAD-08B1-4BB9-A271-9D9E8C7C72A6}" srcOrd="1" destOrd="0" presId="urn:microsoft.com/office/officeart/2008/layout/NameandTitleOrganizationalChart"/>
    <dgm:cxn modelId="{347ABDF0-3F3E-4245-86F9-D78060849F9B}" type="presParOf" srcId="{4381E06C-0785-4384-9C07-3B6A4DA5816A}" destId="{0334961C-772D-4B06-9844-A961D24E2C40}" srcOrd="2" destOrd="0" presId="urn:microsoft.com/office/officeart/2008/layout/NameandTitleOrganizationalChart"/>
    <dgm:cxn modelId="{6E98F4AF-318E-406F-98A9-009DF1C9B255}" type="presParOf" srcId="{63E7BEFC-283C-4C62-8E0C-DEBB4194DC38}" destId="{3695C469-0199-48CF-A012-EE75AF88FBA7}" srcOrd="1" destOrd="0" presId="urn:microsoft.com/office/officeart/2008/layout/NameandTitleOrganizationalChart"/>
    <dgm:cxn modelId="{3552ADFA-2877-4E8A-9466-64FDD206C9CF}" type="presParOf" srcId="{3695C469-0199-48CF-A012-EE75AF88FBA7}" destId="{2073FD97-84AE-4EE2-8069-D7E1ED378441}" srcOrd="0" destOrd="0" presId="urn:microsoft.com/office/officeart/2008/layout/NameandTitleOrganizationalChart"/>
    <dgm:cxn modelId="{1B920ED7-8DA9-4A03-9E81-894871E5C2B0}" type="presParOf" srcId="{3695C469-0199-48CF-A012-EE75AF88FBA7}" destId="{50480B8A-E7B6-4344-BEAC-F424402313E8}" srcOrd="1" destOrd="0" presId="urn:microsoft.com/office/officeart/2008/layout/NameandTitleOrganizationalChart"/>
    <dgm:cxn modelId="{AF9A9D53-B534-4BCC-96E8-018BB9708A24}" type="presParOf" srcId="{50480B8A-E7B6-4344-BEAC-F424402313E8}" destId="{BC31C715-F500-41B7-B79F-7842A66E7D97}" srcOrd="0" destOrd="0" presId="urn:microsoft.com/office/officeart/2008/layout/NameandTitleOrganizationalChart"/>
    <dgm:cxn modelId="{F7518A34-0ECE-43B7-96D5-1D683E84CAE4}" type="presParOf" srcId="{BC31C715-F500-41B7-B79F-7842A66E7D97}" destId="{74DF9E42-1FC3-45BB-8010-26D5AA9B5613}" srcOrd="0" destOrd="0" presId="urn:microsoft.com/office/officeart/2008/layout/NameandTitleOrganizationalChart"/>
    <dgm:cxn modelId="{6CD7380C-0CBE-4757-85A4-E4ACF6CBDC42}" type="presParOf" srcId="{BC31C715-F500-41B7-B79F-7842A66E7D97}" destId="{3505C58C-9829-431E-AE58-527F6AE39DEF}" srcOrd="1" destOrd="0" presId="urn:microsoft.com/office/officeart/2008/layout/NameandTitleOrganizationalChart"/>
    <dgm:cxn modelId="{78D71B53-54E9-4097-9BC4-B45FFE1F16D2}" type="presParOf" srcId="{BC31C715-F500-41B7-B79F-7842A66E7D97}" destId="{56F44D0F-FF1B-48A8-9E75-3385BFB58A13}" srcOrd="2" destOrd="0" presId="urn:microsoft.com/office/officeart/2008/layout/NameandTitleOrganizationalChart"/>
    <dgm:cxn modelId="{3F486BFE-DA73-439B-AD18-46002537B9B5}" type="presParOf" srcId="{50480B8A-E7B6-4344-BEAC-F424402313E8}" destId="{152D296C-C489-468B-866F-7B94C2FE92F1}" srcOrd="1" destOrd="0" presId="urn:microsoft.com/office/officeart/2008/layout/NameandTitleOrganizationalChart"/>
    <dgm:cxn modelId="{61EAAA91-EB15-40EF-A4A7-C55BE3E8538F}" type="presParOf" srcId="{152D296C-C489-468B-866F-7B94C2FE92F1}" destId="{40AEA32D-0FB3-4CFE-A5BD-AD13847E2834}" srcOrd="0" destOrd="0" presId="urn:microsoft.com/office/officeart/2008/layout/NameandTitleOrganizationalChart"/>
    <dgm:cxn modelId="{6590B6E6-9405-4DCF-B5C8-F73EE2465DAB}" type="presParOf" srcId="{152D296C-C489-468B-866F-7B94C2FE92F1}" destId="{D2478146-B79E-468F-99EF-0D1757E790CA}" srcOrd="1" destOrd="0" presId="urn:microsoft.com/office/officeart/2008/layout/NameandTitleOrganizationalChart"/>
    <dgm:cxn modelId="{31AE0278-FEF2-472F-A7CE-88489DAE90C3}" type="presParOf" srcId="{D2478146-B79E-468F-99EF-0D1757E790CA}" destId="{8802577E-0A12-4322-8EF4-5CF1327A0685}" srcOrd="0" destOrd="0" presId="urn:microsoft.com/office/officeart/2008/layout/NameandTitleOrganizationalChart"/>
    <dgm:cxn modelId="{EE871223-E047-4C76-A7B9-ACCBC0E79AA9}" type="presParOf" srcId="{8802577E-0A12-4322-8EF4-5CF1327A0685}" destId="{E2CB12FE-E0D4-423B-B007-AF9E07A5265F}" srcOrd="0" destOrd="0" presId="urn:microsoft.com/office/officeart/2008/layout/NameandTitleOrganizationalChart"/>
    <dgm:cxn modelId="{44A3B316-9113-40A2-923A-2F0732E1A99E}" type="presParOf" srcId="{8802577E-0A12-4322-8EF4-5CF1327A0685}" destId="{E1248E57-CD68-4CC7-A03E-CE6362C64CFE}" srcOrd="1" destOrd="0" presId="urn:microsoft.com/office/officeart/2008/layout/NameandTitleOrganizationalChart"/>
    <dgm:cxn modelId="{19740F2F-8604-4F47-ACAE-686A05547FE2}" type="presParOf" srcId="{8802577E-0A12-4322-8EF4-5CF1327A0685}" destId="{5BBF824E-871D-4BB9-AE8F-F4284E3DFC9B}" srcOrd="2" destOrd="0" presId="urn:microsoft.com/office/officeart/2008/layout/NameandTitleOrganizationalChart"/>
    <dgm:cxn modelId="{6B31A0D5-A49C-41A9-A58C-F5554A310E5E}" type="presParOf" srcId="{D2478146-B79E-468F-99EF-0D1757E790CA}" destId="{2F9FF0B0-DDF5-4CA6-B7A9-B38F25AC480D}" srcOrd="1" destOrd="0" presId="urn:microsoft.com/office/officeart/2008/layout/NameandTitleOrganizationalChart"/>
    <dgm:cxn modelId="{0D3CAF63-615E-4B61-9731-7574E2EBA9CF}" type="presParOf" srcId="{2F9FF0B0-DDF5-4CA6-B7A9-B38F25AC480D}" destId="{ED48E435-1EFB-47AC-9742-016D68AFFF96}" srcOrd="0" destOrd="0" presId="urn:microsoft.com/office/officeart/2008/layout/NameandTitleOrganizationalChart"/>
    <dgm:cxn modelId="{848B0B6C-E3BB-4505-AE61-02CEF614BF9F}" type="presParOf" srcId="{2F9FF0B0-DDF5-4CA6-B7A9-B38F25AC480D}" destId="{792E2812-2A8F-4689-A75F-A05FB7974CE9}" srcOrd="1" destOrd="0" presId="urn:microsoft.com/office/officeart/2008/layout/NameandTitleOrganizationalChart"/>
    <dgm:cxn modelId="{4965D5CF-049F-445E-A69A-558683DB0ED3}" type="presParOf" srcId="{792E2812-2A8F-4689-A75F-A05FB7974CE9}" destId="{50024DC1-6C7D-473C-9513-041912A38C72}" srcOrd="0" destOrd="0" presId="urn:microsoft.com/office/officeart/2008/layout/NameandTitleOrganizationalChart"/>
    <dgm:cxn modelId="{DFC7CDB1-A6AF-4578-9996-ADB991152E78}" type="presParOf" srcId="{50024DC1-6C7D-473C-9513-041912A38C72}" destId="{723829B5-FCE6-4181-BED4-011333252A97}" srcOrd="0" destOrd="0" presId="urn:microsoft.com/office/officeart/2008/layout/NameandTitleOrganizationalChart"/>
    <dgm:cxn modelId="{0F819FFE-C44D-46B7-A2E1-053F857EA5C0}" type="presParOf" srcId="{50024DC1-6C7D-473C-9513-041912A38C72}" destId="{22C78128-239E-4686-B286-DDB280E7998F}" srcOrd="1" destOrd="0" presId="urn:microsoft.com/office/officeart/2008/layout/NameandTitleOrganizationalChart"/>
    <dgm:cxn modelId="{66DD027A-87E7-483D-A42E-3E1F55A4302B}" type="presParOf" srcId="{50024DC1-6C7D-473C-9513-041912A38C72}" destId="{3C4BF342-51EF-4F6E-A4A2-CB2729599714}" srcOrd="2" destOrd="0" presId="urn:microsoft.com/office/officeart/2008/layout/NameandTitleOrganizationalChart"/>
    <dgm:cxn modelId="{5FE54822-6F44-408B-A808-3A113DCE1A17}" type="presParOf" srcId="{792E2812-2A8F-4689-A75F-A05FB7974CE9}" destId="{14CB662E-B552-454A-A78C-B49BC5B8C0A7}" srcOrd="1" destOrd="0" presId="urn:microsoft.com/office/officeart/2008/layout/NameandTitleOrganizationalChart"/>
    <dgm:cxn modelId="{81B05CEF-1697-4EB9-B0AA-341995576C7D}" type="presParOf" srcId="{792E2812-2A8F-4689-A75F-A05FB7974CE9}" destId="{C9BEAA7B-E477-4547-BFF9-F32120A6ADB7}" srcOrd="2" destOrd="0" presId="urn:microsoft.com/office/officeart/2008/layout/NameandTitleOrganizationalChart"/>
    <dgm:cxn modelId="{B7D682CE-0A64-4D03-A12C-BBF214D3AC38}" type="presParOf" srcId="{2F9FF0B0-DDF5-4CA6-B7A9-B38F25AC480D}" destId="{21FCC932-782C-4E0B-9E64-4799353FE7D8}" srcOrd="2" destOrd="0" presId="urn:microsoft.com/office/officeart/2008/layout/NameandTitleOrganizationalChart"/>
    <dgm:cxn modelId="{603F506C-D175-48E3-99A4-9773234A0C4B}" type="presParOf" srcId="{2F9FF0B0-DDF5-4CA6-B7A9-B38F25AC480D}" destId="{2D2CB353-2C2B-4DE3-BD6F-547246666C56}" srcOrd="3" destOrd="0" presId="urn:microsoft.com/office/officeart/2008/layout/NameandTitleOrganizationalChart"/>
    <dgm:cxn modelId="{78121194-599B-4090-B2B6-5227487D217C}" type="presParOf" srcId="{2D2CB353-2C2B-4DE3-BD6F-547246666C56}" destId="{7A19CD4A-9A28-41CA-8DA4-9554025EBAC3}" srcOrd="0" destOrd="0" presId="urn:microsoft.com/office/officeart/2008/layout/NameandTitleOrganizationalChart"/>
    <dgm:cxn modelId="{EF872B16-234D-44C1-AE06-518E14A97E52}" type="presParOf" srcId="{7A19CD4A-9A28-41CA-8DA4-9554025EBAC3}" destId="{81C7C912-9620-4630-94E8-C93CA8EFD21A}" srcOrd="0" destOrd="0" presId="urn:microsoft.com/office/officeart/2008/layout/NameandTitleOrganizationalChart"/>
    <dgm:cxn modelId="{9958FA99-1E47-48E5-A8A5-E17653602117}" type="presParOf" srcId="{7A19CD4A-9A28-41CA-8DA4-9554025EBAC3}" destId="{0541DCF8-819B-42EA-BD19-C84D89A4139C}" srcOrd="1" destOrd="0" presId="urn:microsoft.com/office/officeart/2008/layout/NameandTitleOrganizationalChart"/>
    <dgm:cxn modelId="{BCBBF40A-D1BB-4279-8738-D1FC0AD79BD1}" type="presParOf" srcId="{7A19CD4A-9A28-41CA-8DA4-9554025EBAC3}" destId="{D7F4026A-CF3B-429C-A851-C2B5AE1A782F}" srcOrd="2" destOrd="0" presId="urn:microsoft.com/office/officeart/2008/layout/NameandTitleOrganizationalChart"/>
    <dgm:cxn modelId="{BD0C66E9-6700-4FBB-B4D7-01A9F465A39C}" type="presParOf" srcId="{2D2CB353-2C2B-4DE3-BD6F-547246666C56}" destId="{5D80D8A1-A605-4CB3-9AC3-015CC43A35BE}" srcOrd="1" destOrd="0" presId="urn:microsoft.com/office/officeart/2008/layout/NameandTitleOrganizationalChart"/>
    <dgm:cxn modelId="{A10195F1-3564-4760-8C20-F2DADB180112}" type="presParOf" srcId="{2D2CB353-2C2B-4DE3-BD6F-547246666C56}" destId="{40FC5A69-4311-46FB-8D15-0E5544CE4CDB}" srcOrd="2" destOrd="0" presId="urn:microsoft.com/office/officeart/2008/layout/NameandTitleOrganizationalChart"/>
    <dgm:cxn modelId="{0AD5A311-B38F-4132-A0B6-8750DF29B31B}" type="presParOf" srcId="{2F9FF0B0-DDF5-4CA6-B7A9-B38F25AC480D}" destId="{44E5021A-193A-4766-A3A5-941E5494B38F}" srcOrd="4" destOrd="0" presId="urn:microsoft.com/office/officeart/2008/layout/NameandTitleOrganizationalChart"/>
    <dgm:cxn modelId="{7661D288-38C3-4C9B-83EE-03B62DCCFE5B}" type="presParOf" srcId="{2F9FF0B0-DDF5-4CA6-B7A9-B38F25AC480D}" destId="{1257F333-0BF7-4710-8FA4-3AA579364345}" srcOrd="5" destOrd="0" presId="urn:microsoft.com/office/officeart/2008/layout/NameandTitleOrganizationalChart"/>
    <dgm:cxn modelId="{57477F93-1454-4DB0-AE8E-6CCFFF64B476}" type="presParOf" srcId="{1257F333-0BF7-4710-8FA4-3AA579364345}" destId="{7BC5B266-DE74-4BFA-B9AD-10D635FE5AFA}" srcOrd="0" destOrd="0" presId="urn:microsoft.com/office/officeart/2008/layout/NameandTitleOrganizationalChart"/>
    <dgm:cxn modelId="{0BAD8E3D-DBB8-43ED-BE91-E6C2ECADE358}" type="presParOf" srcId="{7BC5B266-DE74-4BFA-B9AD-10D635FE5AFA}" destId="{7D699359-AAAC-4344-88AE-013E4DFA5020}" srcOrd="0" destOrd="0" presId="urn:microsoft.com/office/officeart/2008/layout/NameandTitleOrganizationalChart"/>
    <dgm:cxn modelId="{E06D924E-44DC-4B87-9E6F-1E0C0D6B451A}" type="presParOf" srcId="{7BC5B266-DE74-4BFA-B9AD-10D635FE5AFA}" destId="{93A51917-2189-41FF-A154-4F0F62FD9BD1}" srcOrd="1" destOrd="0" presId="urn:microsoft.com/office/officeart/2008/layout/NameandTitleOrganizationalChart"/>
    <dgm:cxn modelId="{74869C20-1738-40D1-8FAF-799A91500B54}" type="presParOf" srcId="{7BC5B266-DE74-4BFA-B9AD-10D635FE5AFA}" destId="{2B85EF55-8866-4127-8925-054B9BF89494}" srcOrd="2" destOrd="0" presId="urn:microsoft.com/office/officeart/2008/layout/NameandTitleOrganizationalChart"/>
    <dgm:cxn modelId="{C686AE0C-8E7F-48B0-9E56-39E93336A722}" type="presParOf" srcId="{1257F333-0BF7-4710-8FA4-3AA579364345}" destId="{71C7D686-259A-4C04-A4FC-740966C229DB}" srcOrd="1" destOrd="0" presId="urn:microsoft.com/office/officeart/2008/layout/NameandTitleOrganizationalChart"/>
    <dgm:cxn modelId="{0795791A-3F31-4003-A69A-ADBEDA93909F}" type="presParOf" srcId="{1257F333-0BF7-4710-8FA4-3AA579364345}" destId="{97EE7BA3-B68E-4616-950F-FBFF7B1D0173}" srcOrd="2" destOrd="0" presId="urn:microsoft.com/office/officeart/2008/layout/NameandTitleOrganizationalChart"/>
    <dgm:cxn modelId="{B3CB83B2-6245-4E78-B939-3814A54AB8F5}" type="presParOf" srcId="{D2478146-B79E-468F-99EF-0D1757E790CA}" destId="{AD585A08-B646-496B-AB02-DF90CBE594D9}" srcOrd="2" destOrd="0" presId="urn:microsoft.com/office/officeart/2008/layout/NameandTitleOrganizationalChart"/>
    <dgm:cxn modelId="{B84BE852-009B-4743-9CE0-5E1874B7F5B3}" type="presParOf" srcId="{152D296C-C489-468B-866F-7B94C2FE92F1}" destId="{4E9EA564-E2C9-42E8-A5D6-F59C212A607D}" srcOrd="2" destOrd="0" presId="urn:microsoft.com/office/officeart/2008/layout/NameandTitleOrganizationalChart"/>
    <dgm:cxn modelId="{9B9A6279-C58D-4352-97CE-E7BB74819583}" type="presParOf" srcId="{152D296C-C489-468B-866F-7B94C2FE92F1}" destId="{383FF76D-D910-4B77-8C0C-901A92926E66}" srcOrd="3" destOrd="0" presId="urn:microsoft.com/office/officeart/2008/layout/NameandTitleOrganizationalChart"/>
    <dgm:cxn modelId="{ECF6A885-A9B5-4FF3-AE32-22347918A4F6}" type="presParOf" srcId="{383FF76D-D910-4B77-8C0C-901A92926E66}" destId="{580792F8-FB9F-4045-957B-57A0DD0EE25B}" srcOrd="0" destOrd="0" presId="urn:microsoft.com/office/officeart/2008/layout/NameandTitleOrganizationalChart"/>
    <dgm:cxn modelId="{6255A110-B012-4131-9568-812FB8E4B32D}" type="presParOf" srcId="{580792F8-FB9F-4045-957B-57A0DD0EE25B}" destId="{E1671724-1A65-4602-ABE9-20C335F5E9FF}" srcOrd="0" destOrd="0" presId="urn:microsoft.com/office/officeart/2008/layout/NameandTitleOrganizationalChart"/>
    <dgm:cxn modelId="{9BFE0781-B86C-483E-B403-886EB50B3400}" type="presParOf" srcId="{580792F8-FB9F-4045-957B-57A0DD0EE25B}" destId="{D654119E-9AB0-40FD-AAA4-B98A84764CB8}" srcOrd="1" destOrd="0" presId="urn:microsoft.com/office/officeart/2008/layout/NameandTitleOrganizationalChart"/>
    <dgm:cxn modelId="{8B195769-63E3-4870-9362-1E1D3C820E3D}" type="presParOf" srcId="{580792F8-FB9F-4045-957B-57A0DD0EE25B}" destId="{A967E21D-0F92-4066-AAB8-5FD950471034}" srcOrd="2" destOrd="0" presId="urn:microsoft.com/office/officeart/2008/layout/NameandTitleOrganizationalChart"/>
    <dgm:cxn modelId="{E855E961-53AB-4136-AE2C-62D0294FC744}" type="presParOf" srcId="{383FF76D-D910-4B77-8C0C-901A92926E66}" destId="{62B7D312-CAE6-486E-85CA-061A4DB42CF7}" srcOrd="1" destOrd="0" presId="urn:microsoft.com/office/officeart/2008/layout/NameandTitleOrganizationalChart"/>
    <dgm:cxn modelId="{167012FE-CEBC-4079-B464-0099CFDE7771}" type="presParOf" srcId="{62B7D312-CAE6-486E-85CA-061A4DB42CF7}" destId="{204CE9E2-DD8B-4E42-94BE-2A2037C1B8FC}" srcOrd="0" destOrd="0" presId="urn:microsoft.com/office/officeart/2008/layout/NameandTitleOrganizationalChart"/>
    <dgm:cxn modelId="{A94FAB36-4E76-435E-9C51-3C6B26064AE3}" type="presParOf" srcId="{62B7D312-CAE6-486E-85CA-061A4DB42CF7}" destId="{EA1A0131-0A50-4200-B04D-3168F6EDA197}" srcOrd="1" destOrd="0" presId="urn:microsoft.com/office/officeart/2008/layout/NameandTitleOrganizationalChart"/>
    <dgm:cxn modelId="{FB0F333D-F81C-41E3-84ED-9AD857023C03}" type="presParOf" srcId="{EA1A0131-0A50-4200-B04D-3168F6EDA197}" destId="{74550BD4-A869-432A-BD1B-E726E4E8B4A9}" srcOrd="0" destOrd="0" presId="urn:microsoft.com/office/officeart/2008/layout/NameandTitleOrganizationalChart"/>
    <dgm:cxn modelId="{F04CF9B9-4061-4AE4-9C15-37E73F4FF54A}" type="presParOf" srcId="{74550BD4-A869-432A-BD1B-E726E4E8B4A9}" destId="{7F1F1F95-8555-4BDE-8AC4-197ECF46274E}" srcOrd="0" destOrd="0" presId="urn:microsoft.com/office/officeart/2008/layout/NameandTitleOrganizationalChart"/>
    <dgm:cxn modelId="{EA582F43-A47E-4793-A866-639734FBA564}" type="presParOf" srcId="{74550BD4-A869-432A-BD1B-E726E4E8B4A9}" destId="{798548FF-4564-4911-B4BF-89AD6D2DB087}" srcOrd="1" destOrd="0" presId="urn:microsoft.com/office/officeart/2008/layout/NameandTitleOrganizationalChart"/>
    <dgm:cxn modelId="{61C970D9-20ED-4200-9F50-9AE9C5BCD0F0}" type="presParOf" srcId="{74550BD4-A869-432A-BD1B-E726E4E8B4A9}" destId="{FA758E98-1DC4-4527-AFC9-3A33544C2325}" srcOrd="2" destOrd="0" presId="urn:microsoft.com/office/officeart/2008/layout/NameandTitleOrganizationalChart"/>
    <dgm:cxn modelId="{98C3347C-C725-42D7-BCF2-BC841CFA8151}" type="presParOf" srcId="{EA1A0131-0A50-4200-B04D-3168F6EDA197}" destId="{3F2830D5-159C-4205-B2A5-F5E8CCEDEB2C}" srcOrd="1" destOrd="0" presId="urn:microsoft.com/office/officeart/2008/layout/NameandTitleOrganizationalChart"/>
    <dgm:cxn modelId="{66EB8A50-F8DE-4D49-96BC-DCB415E3BFE9}" type="presParOf" srcId="{EA1A0131-0A50-4200-B04D-3168F6EDA197}" destId="{B75DD9BB-69C0-4F62-A99F-0C1ECAA0D52D}" srcOrd="2" destOrd="0" presId="urn:microsoft.com/office/officeart/2008/layout/NameandTitleOrganizationalChart"/>
    <dgm:cxn modelId="{0E266F17-056E-4298-8A67-8AB24584ED37}" type="presParOf" srcId="{383FF76D-D910-4B77-8C0C-901A92926E66}" destId="{3C9041A9-09E2-4AEF-9F24-C791F87690BD}" srcOrd="2" destOrd="0" presId="urn:microsoft.com/office/officeart/2008/layout/NameandTitleOrganizationalChart"/>
    <dgm:cxn modelId="{87521568-6E31-4691-9BE9-5192F6D3E005}" type="presParOf" srcId="{152D296C-C489-468B-866F-7B94C2FE92F1}" destId="{51CF9F09-3BAD-4BB7-9251-D7A52FCDF44E}" srcOrd="4" destOrd="0" presId="urn:microsoft.com/office/officeart/2008/layout/NameandTitleOrganizationalChart"/>
    <dgm:cxn modelId="{AEBB0ECB-AF68-4938-A0BA-6B73E2A8588C}" type="presParOf" srcId="{152D296C-C489-468B-866F-7B94C2FE92F1}" destId="{27C26711-186C-4717-8259-2D053CDEADA4}" srcOrd="5" destOrd="0" presId="urn:microsoft.com/office/officeart/2008/layout/NameandTitleOrganizationalChart"/>
    <dgm:cxn modelId="{E0715CC1-5659-4F18-9908-21CA7E0E0939}" type="presParOf" srcId="{27C26711-186C-4717-8259-2D053CDEADA4}" destId="{122F2886-837A-446C-A9A6-B25DEE90C709}" srcOrd="0" destOrd="0" presId="urn:microsoft.com/office/officeart/2008/layout/NameandTitleOrganizationalChart"/>
    <dgm:cxn modelId="{83689BFF-9A7C-4033-9734-6C7BAA8D3559}" type="presParOf" srcId="{122F2886-837A-446C-A9A6-B25DEE90C709}" destId="{597E5ABB-DD4C-47EB-B8C5-62426FD7B1CE}" srcOrd="0" destOrd="0" presId="urn:microsoft.com/office/officeart/2008/layout/NameandTitleOrganizationalChart"/>
    <dgm:cxn modelId="{3F371077-FAA9-4BD1-BE18-1EBFDC73BE5B}" type="presParOf" srcId="{122F2886-837A-446C-A9A6-B25DEE90C709}" destId="{A86CA140-C7EB-4476-86AD-84357C27FBB8}" srcOrd="1" destOrd="0" presId="urn:microsoft.com/office/officeart/2008/layout/NameandTitleOrganizationalChart"/>
    <dgm:cxn modelId="{DA800DA3-2A7F-4074-899C-00BADA8BFD8D}" type="presParOf" srcId="{122F2886-837A-446C-A9A6-B25DEE90C709}" destId="{5849722E-B960-4B2D-9291-1539F3C46781}" srcOrd="2" destOrd="0" presId="urn:microsoft.com/office/officeart/2008/layout/NameandTitleOrganizationalChart"/>
    <dgm:cxn modelId="{6E9281E9-3012-430A-B0B9-71037EC0607C}" type="presParOf" srcId="{27C26711-186C-4717-8259-2D053CDEADA4}" destId="{EADB3525-7413-4F60-B0D5-C99335E9E648}" srcOrd="1" destOrd="0" presId="urn:microsoft.com/office/officeart/2008/layout/NameandTitleOrganizationalChart"/>
    <dgm:cxn modelId="{1B4A5BE4-AE80-4DDB-8ECE-6333DFE423AD}" type="presParOf" srcId="{27C26711-186C-4717-8259-2D053CDEADA4}" destId="{3ADFD7FA-3A0F-41F6-8C24-857CF7CC95A6}" srcOrd="2" destOrd="0" presId="urn:microsoft.com/office/officeart/2008/layout/NameandTitleOrganizationalChart"/>
    <dgm:cxn modelId="{F3DB705A-1568-4019-9523-7064933FF002}" type="presParOf" srcId="{50480B8A-E7B6-4344-BEAC-F424402313E8}" destId="{BA2E3188-65A6-47CA-893A-3B6C1E8D6DEE}" srcOrd="2" destOrd="0" presId="urn:microsoft.com/office/officeart/2008/layout/NameandTitleOrganizationalChart"/>
    <dgm:cxn modelId="{F6AADF0F-1090-4274-BEC5-06A5BD801EDF}" type="presParOf" srcId="{3695C469-0199-48CF-A012-EE75AF88FBA7}" destId="{30871499-D192-4BAD-B20B-9963188CD528}" srcOrd="2" destOrd="0" presId="urn:microsoft.com/office/officeart/2008/layout/NameandTitleOrganizationalChart"/>
    <dgm:cxn modelId="{1C787B21-4F13-41DF-A419-F29E2F2C25F1}" type="presParOf" srcId="{3695C469-0199-48CF-A012-EE75AF88FBA7}" destId="{43DBC103-1A2D-4BF1-93BD-51D26B8B51B3}" srcOrd="3" destOrd="0" presId="urn:microsoft.com/office/officeart/2008/layout/NameandTitleOrganizationalChart"/>
    <dgm:cxn modelId="{DCA055B0-098D-433A-89AF-F747AB847FF5}" type="presParOf" srcId="{43DBC103-1A2D-4BF1-93BD-51D26B8B51B3}" destId="{8509771F-01CD-49D5-B79C-2724FBDE577E}" srcOrd="0" destOrd="0" presId="urn:microsoft.com/office/officeart/2008/layout/NameandTitleOrganizationalChart"/>
    <dgm:cxn modelId="{D3C6BE32-D6A7-4F63-BD63-9F102BA65B8E}" type="presParOf" srcId="{8509771F-01CD-49D5-B79C-2724FBDE577E}" destId="{28AE0BA4-9E79-4712-A112-FA446550F4BF}" srcOrd="0" destOrd="0" presId="urn:microsoft.com/office/officeart/2008/layout/NameandTitleOrganizationalChart"/>
    <dgm:cxn modelId="{8CD46EB1-BC86-4425-B820-AAF549F6E498}" type="presParOf" srcId="{8509771F-01CD-49D5-B79C-2724FBDE577E}" destId="{E099E179-A463-4A79-B90A-D9B85EC35ED3}" srcOrd="1" destOrd="0" presId="urn:microsoft.com/office/officeart/2008/layout/NameandTitleOrganizationalChart"/>
    <dgm:cxn modelId="{0F913FAF-8DB9-43DE-8389-6B240B9004F6}" type="presParOf" srcId="{8509771F-01CD-49D5-B79C-2724FBDE577E}" destId="{BCE100A9-2571-4C83-B1E0-5BC525395795}" srcOrd="2" destOrd="0" presId="urn:microsoft.com/office/officeart/2008/layout/NameandTitleOrganizationalChart"/>
    <dgm:cxn modelId="{4A93592C-3D91-4176-A6F9-3DF609C11943}" type="presParOf" srcId="{43DBC103-1A2D-4BF1-93BD-51D26B8B51B3}" destId="{1BAC2E69-5E6D-42BB-9E4F-B4B4A982CD95}" srcOrd="1" destOrd="0" presId="urn:microsoft.com/office/officeart/2008/layout/NameandTitleOrganizationalChart"/>
    <dgm:cxn modelId="{EB1DF103-57CE-485D-8F9D-A18AFEE2221D}" type="presParOf" srcId="{43DBC103-1A2D-4BF1-93BD-51D26B8B51B3}" destId="{6CB8A2E4-4E69-43DB-8B60-7AF332B79FC9}" srcOrd="2" destOrd="0" presId="urn:microsoft.com/office/officeart/2008/layout/NameandTitleOrganizationalChart"/>
    <dgm:cxn modelId="{149CA079-FE61-4B0D-AC6D-266ED36D1A06}" type="presParOf" srcId="{3695C469-0199-48CF-A012-EE75AF88FBA7}" destId="{BCF4529F-2976-4555-B6C9-C78B5199E4EB}" srcOrd="4" destOrd="0" presId="urn:microsoft.com/office/officeart/2008/layout/NameandTitleOrganizationalChart"/>
    <dgm:cxn modelId="{49E7FD2E-DD83-434A-AB94-A517C32535E9}" type="presParOf" srcId="{3695C469-0199-48CF-A012-EE75AF88FBA7}" destId="{0349F39D-B6EE-4914-AAB6-3469AA91CFE1}" srcOrd="5" destOrd="0" presId="urn:microsoft.com/office/officeart/2008/layout/NameandTitleOrganizationalChart"/>
    <dgm:cxn modelId="{F144F5C0-6650-4032-9A2F-46D1097D41C6}" type="presParOf" srcId="{0349F39D-B6EE-4914-AAB6-3469AA91CFE1}" destId="{D1E78C33-D3C2-465F-BB29-9D5CDAE7CB34}" srcOrd="0" destOrd="0" presId="urn:microsoft.com/office/officeart/2008/layout/NameandTitleOrganizationalChart"/>
    <dgm:cxn modelId="{F6DC08FC-A403-4C61-8C06-18716E72A771}" type="presParOf" srcId="{D1E78C33-D3C2-465F-BB29-9D5CDAE7CB34}" destId="{B80EDEDB-588A-4CD2-AA05-7C1C16B4A384}" srcOrd="0" destOrd="0" presId="urn:microsoft.com/office/officeart/2008/layout/NameandTitleOrganizationalChart"/>
    <dgm:cxn modelId="{EB9DBB5E-3111-414D-8B2B-6E26CE65A6A5}" type="presParOf" srcId="{D1E78C33-D3C2-465F-BB29-9D5CDAE7CB34}" destId="{6404715D-6B7A-4AE0-846D-322681194F3E}" srcOrd="1" destOrd="0" presId="urn:microsoft.com/office/officeart/2008/layout/NameandTitleOrganizationalChart"/>
    <dgm:cxn modelId="{4687831E-D2A0-4C8D-B097-AD90E883D710}" type="presParOf" srcId="{D1E78C33-D3C2-465F-BB29-9D5CDAE7CB34}" destId="{72FF3FBE-3DD5-4F2B-AFFC-D349DEF0BAE4}" srcOrd="2" destOrd="0" presId="urn:microsoft.com/office/officeart/2008/layout/NameandTitleOrganizationalChart"/>
    <dgm:cxn modelId="{21385347-7F90-4AD2-AA49-4F36EA965AB5}" type="presParOf" srcId="{0349F39D-B6EE-4914-AAB6-3469AA91CFE1}" destId="{987B7EFD-06C1-44D6-A6CC-57B0B40D2036}" srcOrd="1" destOrd="0" presId="urn:microsoft.com/office/officeart/2008/layout/NameandTitleOrganizationalChart"/>
    <dgm:cxn modelId="{268F3635-EC2A-4369-B620-57EF968A1FB8}" type="presParOf" srcId="{0349F39D-B6EE-4914-AAB6-3469AA91CFE1}" destId="{7459EFDA-D95D-44FA-A565-C88B9A8AC679}" srcOrd="2" destOrd="0" presId="urn:microsoft.com/office/officeart/2008/layout/NameandTitleOrganizationalChart"/>
    <dgm:cxn modelId="{55D1B4F2-A150-4EFE-B8AB-97E178DDA049}" type="presParOf" srcId="{63E7BEFC-283C-4C62-8E0C-DEBB4194DC38}" destId="{48796702-C6DC-4940-911A-59BF37A7EF3D}" srcOrd="2" destOrd="0" presId="urn:microsoft.com/office/officeart/2008/layout/NameandTitleOrganizationalChart"/>
    <dgm:cxn modelId="{CBDC6127-4111-46B3-A6D0-2D9E59047E18}" type="presParOf" srcId="{611585AD-C4DA-4186-8F1F-ECBD9BF948FE}" destId="{627F55DA-9A46-4704-8855-21496A283AB1}" srcOrd="6" destOrd="0" presId="urn:microsoft.com/office/officeart/2008/layout/NameandTitleOrganizationalChart"/>
    <dgm:cxn modelId="{D36189E4-A07C-4191-9313-A9B7FFCC3D0D}" type="presParOf" srcId="{611585AD-C4DA-4186-8F1F-ECBD9BF948FE}" destId="{B3475018-FD35-42FF-8432-EE8281DB1759}" srcOrd="7" destOrd="0" presId="urn:microsoft.com/office/officeart/2008/layout/NameandTitleOrganizationalChart"/>
    <dgm:cxn modelId="{ED98215A-9298-463F-A855-AE864D36561B}" type="presParOf" srcId="{B3475018-FD35-42FF-8432-EE8281DB1759}" destId="{C2425AE5-59B1-42FF-8938-B7DCA45F083B}" srcOrd="0" destOrd="0" presId="urn:microsoft.com/office/officeart/2008/layout/NameandTitleOrganizationalChart"/>
    <dgm:cxn modelId="{41A3BAFB-104D-4498-BB43-BD19828D470B}" type="presParOf" srcId="{C2425AE5-59B1-42FF-8938-B7DCA45F083B}" destId="{610A5357-15EC-426E-9B8C-E31F54A742DD}" srcOrd="0" destOrd="0" presId="urn:microsoft.com/office/officeart/2008/layout/NameandTitleOrganizationalChart"/>
    <dgm:cxn modelId="{14C687E8-4B5B-4DE1-9078-A1A6D255D3EF}" type="presParOf" srcId="{C2425AE5-59B1-42FF-8938-B7DCA45F083B}" destId="{814B02CB-26A0-4465-B7FF-37B2FA136C80}" srcOrd="1" destOrd="0" presId="urn:microsoft.com/office/officeart/2008/layout/NameandTitleOrganizationalChart"/>
    <dgm:cxn modelId="{06FA2FC9-6EB5-4196-B6B6-D457583F7335}" type="presParOf" srcId="{C2425AE5-59B1-42FF-8938-B7DCA45F083B}" destId="{E952995B-8C5E-4006-9727-6FF9DCB2D2B1}" srcOrd="2" destOrd="0" presId="urn:microsoft.com/office/officeart/2008/layout/NameandTitleOrganizationalChart"/>
    <dgm:cxn modelId="{D098E30A-D5D9-4A47-A7FC-071362E901AE}" type="presParOf" srcId="{B3475018-FD35-42FF-8432-EE8281DB1759}" destId="{41E21AB3-417F-402B-812B-9649842E2925}" srcOrd="1" destOrd="0" presId="urn:microsoft.com/office/officeart/2008/layout/NameandTitleOrganizationalChart"/>
    <dgm:cxn modelId="{80F1F681-5DAB-41D1-85AB-CE134CC5DC50}" type="presParOf" srcId="{41E21AB3-417F-402B-812B-9649842E2925}" destId="{667FDE49-4EF2-4B8E-8179-CFA0EE6343B6}" srcOrd="0" destOrd="0" presId="urn:microsoft.com/office/officeart/2008/layout/NameandTitleOrganizationalChart"/>
    <dgm:cxn modelId="{BAEB152A-ABC8-43A4-8B6E-859FBFB3AA5B}" type="presParOf" srcId="{41E21AB3-417F-402B-812B-9649842E2925}" destId="{9DA8472F-1F86-4AD5-9D79-930BF21BFCBA}" srcOrd="1" destOrd="0" presId="urn:microsoft.com/office/officeart/2008/layout/NameandTitleOrganizationalChart"/>
    <dgm:cxn modelId="{5EBA0B05-4462-4A2D-BAA9-F852417B47AA}" type="presParOf" srcId="{9DA8472F-1F86-4AD5-9D79-930BF21BFCBA}" destId="{832A7C09-CFC8-44C1-89A1-1B3CA684031B}" srcOrd="0" destOrd="0" presId="urn:microsoft.com/office/officeart/2008/layout/NameandTitleOrganizationalChart"/>
    <dgm:cxn modelId="{22E9FAE6-4246-4027-BD0D-DCD4FB07AFC2}" type="presParOf" srcId="{832A7C09-CFC8-44C1-89A1-1B3CA684031B}" destId="{8AAD011B-6D9D-4BBA-9EB3-552CCC8AAB8A}" srcOrd="0" destOrd="0" presId="urn:microsoft.com/office/officeart/2008/layout/NameandTitleOrganizationalChart"/>
    <dgm:cxn modelId="{394C6127-D7C5-4182-8087-5CDA5AA66578}" type="presParOf" srcId="{832A7C09-CFC8-44C1-89A1-1B3CA684031B}" destId="{6D200416-8DEE-4F47-9B92-23A84C7C6329}" srcOrd="1" destOrd="0" presId="urn:microsoft.com/office/officeart/2008/layout/NameandTitleOrganizationalChart"/>
    <dgm:cxn modelId="{3845ED58-24F8-4C33-8405-34C8ECC6AC86}" type="presParOf" srcId="{832A7C09-CFC8-44C1-89A1-1B3CA684031B}" destId="{7DA32812-818B-4467-B8A3-4C1A0D09D6ED}" srcOrd="2" destOrd="0" presId="urn:microsoft.com/office/officeart/2008/layout/NameandTitleOrganizationalChart"/>
    <dgm:cxn modelId="{54CE2FE2-1282-4D9D-B577-324FDC98EADD}" type="presParOf" srcId="{9DA8472F-1F86-4AD5-9D79-930BF21BFCBA}" destId="{15B1BA28-954A-4618-AAA9-06C5BED9A938}" srcOrd="1" destOrd="0" presId="urn:microsoft.com/office/officeart/2008/layout/NameandTitleOrganizationalChart"/>
    <dgm:cxn modelId="{D40DF872-717F-44ED-9B9D-94ACAF82DC03}" type="presParOf" srcId="{9DA8472F-1F86-4AD5-9D79-930BF21BFCBA}" destId="{26A90901-3DDF-4F22-AE5B-83875A4FBFE2}" srcOrd="2" destOrd="0" presId="urn:microsoft.com/office/officeart/2008/layout/NameandTitleOrganizationalChart"/>
    <dgm:cxn modelId="{EC79E448-A3BB-4E95-90DA-731666A9B5A8}" type="presParOf" srcId="{41E21AB3-417F-402B-812B-9649842E2925}" destId="{C2E8308E-54FB-4557-9B50-7B248A174C22}" srcOrd="2" destOrd="0" presId="urn:microsoft.com/office/officeart/2008/layout/NameandTitleOrganizationalChart"/>
    <dgm:cxn modelId="{90733EF5-DADD-45B6-8388-8904AEB5933A}" type="presParOf" srcId="{41E21AB3-417F-402B-812B-9649842E2925}" destId="{1E303D6E-0A90-4794-8F60-6E4902FE1BEF}" srcOrd="3" destOrd="0" presId="urn:microsoft.com/office/officeart/2008/layout/NameandTitleOrganizationalChart"/>
    <dgm:cxn modelId="{15256AC0-314F-4184-9C23-FD0ABDA8F8E2}" type="presParOf" srcId="{1E303D6E-0A90-4794-8F60-6E4902FE1BEF}" destId="{B63C7428-5D7B-46A9-8234-822F1C53DD31}" srcOrd="0" destOrd="0" presId="urn:microsoft.com/office/officeart/2008/layout/NameandTitleOrganizationalChart"/>
    <dgm:cxn modelId="{512EAB02-4EC9-4144-98C7-1F285C6BF724}" type="presParOf" srcId="{B63C7428-5D7B-46A9-8234-822F1C53DD31}" destId="{8C66E3EB-ECD5-4F1D-B562-89CA1673E539}" srcOrd="0" destOrd="0" presId="urn:microsoft.com/office/officeart/2008/layout/NameandTitleOrganizationalChart"/>
    <dgm:cxn modelId="{22324001-DA6B-4DF8-BBEC-289361F9C412}" type="presParOf" srcId="{B63C7428-5D7B-46A9-8234-822F1C53DD31}" destId="{0817EB5A-1D61-4081-AB07-F0EFE33C808C}" srcOrd="1" destOrd="0" presId="urn:microsoft.com/office/officeart/2008/layout/NameandTitleOrganizationalChart"/>
    <dgm:cxn modelId="{5853C190-8461-4B0D-933F-1F005A55BCBA}" type="presParOf" srcId="{B63C7428-5D7B-46A9-8234-822F1C53DD31}" destId="{9F1D01CF-E631-40D3-9090-101456F24FB2}" srcOrd="2" destOrd="0" presId="urn:microsoft.com/office/officeart/2008/layout/NameandTitleOrganizationalChart"/>
    <dgm:cxn modelId="{15806A27-3738-4294-A067-63D3FBA6A0A7}" type="presParOf" srcId="{1E303D6E-0A90-4794-8F60-6E4902FE1BEF}" destId="{B5397584-8BB8-4B4A-AFCF-247354ADD0BF}" srcOrd="1" destOrd="0" presId="urn:microsoft.com/office/officeart/2008/layout/NameandTitleOrganizationalChart"/>
    <dgm:cxn modelId="{AE15317C-F37C-41A3-B253-EF2A487F7CA6}" type="presParOf" srcId="{B5397584-8BB8-4B4A-AFCF-247354ADD0BF}" destId="{4B536318-541E-4322-9696-EE2A9AC8D82C}" srcOrd="0" destOrd="0" presId="urn:microsoft.com/office/officeart/2008/layout/NameandTitleOrganizationalChart"/>
    <dgm:cxn modelId="{6AEB028F-17C2-495C-9D72-F9F24A958307}" type="presParOf" srcId="{B5397584-8BB8-4B4A-AFCF-247354ADD0BF}" destId="{855F9195-6F33-4860-BBE6-8655E514598F}" srcOrd="1" destOrd="0" presId="urn:microsoft.com/office/officeart/2008/layout/NameandTitleOrganizationalChart"/>
    <dgm:cxn modelId="{5D838E7C-E7ED-4ED9-9E7C-1094354760FD}" type="presParOf" srcId="{855F9195-6F33-4860-BBE6-8655E514598F}" destId="{4A9A6FF1-AFBB-4288-A9D7-1ABF4D11F330}" srcOrd="0" destOrd="0" presId="urn:microsoft.com/office/officeart/2008/layout/NameandTitleOrganizationalChart"/>
    <dgm:cxn modelId="{0FEC8A80-1E83-4293-B2AC-023FEB417582}" type="presParOf" srcId="{4A9A6FF1-AFBB-4288-A9D7-1ABF4D11F330}" destId="{94CF6074-0D08-4CF3-A74C-E9EBEB4CEE38}" srcOrd="0" destOrd="0" presId="urn:microsoft.com/office/officeart/2008/layout/NameandTitleOrganizationalChart"/>
    <dgm:cxn modelId="{C998EC90-482C-4F8A-9D18-D904DB165409}" type="presParOf" srcId="{4A9A6FF1-AFBB-4288-A9D7-1ABF4D11F330}" destId="{B10E87E4-AD32-454E-8BFD-F715018744AB}" srcOrd="1" destOrd="0" presId="urn:microsoft.com/office/officeart/2008/layout/NameandTitleOrganizationalChart"/>
    <dgm:cxn modelId="{8CF98C80-D7C5-4590-8748-6ED0A2F5F843}" type="presParOf" srcId="{4A9A6FF1-AFBB-4288-A9D7-1ABF4D11F330}" destId="{A64D8720-3F66-41B2-9C15-83F3A66C3A75}" srcOrd="2" destOrd="0" presId="urn:microsoft.com/office/officeart/2008/layout/NameandTitleOrganizationalChart"/>
    <dgm:cxn modelId="{B5936081-DF0D-49E8-A678-26EB14155F2D}" type="presParOf" srcId="{855F9195-6F33-4860-BBE6-8655E514598F}" destId="{CBEE6B5D-9626-419A-A799-34082CC11028}" srcOrd="1" destOrd="0" presId="urn:microsoft.com/office/officeart/2008/layout/NameandTitleOrganizationalChart"/>
    <dgm:cxn modelId="{6588E025-244B-4580-818B-820E54F4A573}" type="presParOf" srcId="{855F9195-6F33-4860-BBE6-8655E514598F}" destId="{B550EEBA-CA49-408B-82C5-C006217C777F}" srcOrd="2" destOrd="0" presId="urn:microsoft.com/office/officeart/2008/layout/NameandTitleOrganizationalChart"/>
    <dgm:cxn modelId="{1C86FF72-18CB-4F0A-8206-033E542C230D}" type="presParOf" srcId="{B5397584-8BB8-4B4A-AFCF-247354ADD0BF}" destId="{8E82270E-1CA5-4527-B02D-7A4CB5162BB4}" srcOrd="2" destOrd="0" presId="urn:microsoft.com/office/officeart/2008/layout/NameandTitleOrganizationalChart"/>
    <dgm:cxn modelId="{4DE0597D-6031-4539-9009-C6F23AFB9F5C}" type="presParOf" srcId="{B5397584-8BB8-4B4A-AFCF-247354ADD0BF}" destId="{7EE39CA9-D3A0-4CEC-80D1-A16262D4825B}" srcOrd="3" destOrd="0" presId="urn:microsoft.com/office/officeart/2008/layout/NameandTitleOrganizationalChart"/>
    <dgm:cxn modelId="{EA8FBB7E-6885-475A-940B-A0D867892504}" type="presParOf" srcId="{7EE39CA9-D3A0-4CEC-80D1-A16262D4825B}" destId="{5FD2D1FF-8CD6-4ECD-9E4B-704E68331348}" srcOrd="0" destOrd="0" presId="urn:microsoft.com/office/officeart/2008/layout/NameandTitleOrganizationalChart"/>
    <dgm:cxn modelId="{350F8920-E62C-4047-8F27-9D38348A36C0}" type="presParOf" srcId="{5FD2D1FF-8CD6-4ECD-9E4B-704E68331348}" destId="{204782A1-1C5F-48EA-90CD-29A09457B077}" srcOrd="0" destOrd="0" presId="urn:microsoft.com/office/officeart/2008/layout/NameandTitleOrganizationalChart"/>
    <dgm:cxn modelId="{E6E1611D-0B51-45B0-8949-07C8E61EC941}" type="presParOf" srcId="{5FD2D1FF-8CD6-4ECD-9E4B-704E68331348}" destId="{05DD4620-80FC-43A4-B20A-879A71E03FCD}" srcOrd="1" destOrd="0" presId="urn:microsoft.com/office/officeart/2008/layout/NameandTitleOrganizationalChart"/>
    <dgm:cxn modelId="{56E2E624-259E-48A3-BD03-626D9BB35813}" type="presParOf" srcId="{5FD2D1FF-8CD6-4ECD-9E4B-704E68331348}" destId="{C49AC4A6-2FBB-475C-B116-B6EB26592E6C}" srcOrd="2" destOrd="0" presId="urn:microsoft.com/office/officeart/2008/layout/NameandTitleOrganizationalChart"/>
    <dgm:cxn modelId="{7B772B2A-280C-4DC8-A91C-BEAE0C9D63B7}" type="presParOf" srcId="{7EE39CA9-D3A0-4CEC-80D1-A16262D4825B}" destId="{E27FB4CF-D4A6-47D3-93EE-631671F415FD}" srcOrd="1" destOrd="0" presId="urn:microsoft.com/office/officeart/2008/layout/NameandTitleOrganizationalChart"/>
    <dgm:cxn modelId="{E6F03601-8976-4C23-8529-B6E797083F38}" type="presParOf" srcId="{7EE39CA9-D3A0-4CEC-80D1-A16262D4825B}" destId="{33771F89-E1CB-47BA-89E8-868A6DA5CB7C}" srcOrd="2" destOrd="0" presId="urn:microsoft.com/office/officeart/2008/layout/NameandTitleOrganizationalChart"/>
    <dgm:cxn modelId="{0668BFF0-0941-42CC-82FA-3C53709331D1}" type="presParOf" srcId="{1E303D6E-0A90-4794-8F60-6E4902FE1BEF}" destId="{C911433D-40C7-4A0F-B492-A8C1007F8182}" srcOrd="2" destOrd="0" presId="urn:microsoft.com/office/officeart/2008/layout/NameandTitleOrganizationalChart"/>
    <dgm:cxn modelId="{02A9BB7B-72CC-43EE-AD50-B739AADD7707}" type="presParOf" srcId="{41E21AB3-417F-402B-812B-9649842E2925}" destId="{F019E24F-DCD3-425A-9B10-705DE201AB05}" srcOrd="4" destOrd="0" presId="urn:microsoft.com/office/officeart/2008/layout/NameandTitleOrganizationalChart"/>
    <dgm:cxn modelId="{A042ED5E-D7FF-4F38-B213-1D21814A000F}" type="presParOf" srcId="{41E21AB3-417F-402B-812B-9649842E2925}" destId="{03E6FB2B-F63E-45F5-A3CA-43CF4A36110F}" srcOrd="5" destOrd="0" presId="urn:microsoft.com/office/officeart/2008/layout/NameandTitleOrganizationalChart"/>
    <dgm:cxn modelId="{66A34EDF-C9E5-44E0-8176-286FEDB3907F}" type="presParOf" srcId="{03E6FB2B-F63E-45F5-A3CA-43CF4A36110F}" destId="{73CB7A30-5617-402C-9297-2FA21A3038EE}" srcOrd="0" destOrd="0" presId="urn:microsoft.com/office/officeart/2008/layout/NameandTitleOrganizationalChart"/>
    <dgm:cxn modelId="{CA292F88-2C54-46AD-A4DD-EF9B9F296DFA}" type="presParOf" srcId="{73CB7A30-5617-402C-9297-2FA21A3038EE}" destId="{3C95116B-A9AB-45B7-A5A0-DBF3F4C2FD87}" srcOrd="0" destOrd="0" presId="urn:microsoft.com/office/officeart/2008/layout/NameandTitleOrganizationalChart"/>
    <dgm:cxn modelId="{350E62BF-648A-45E3-8F2B-24FBCFCAA2FA}" type="presParOf" srcId="{73CB7A30-5617-402C-9297-2FA21A3038EE}" destId="{F9D21A89-847E-4ED2-A446-8C42448BE9E9}" srcOrd="1" destOrd="0" presId="urn:microsoft.com/office/officeart/2008/layout/NameandTitleOrganizationalChart"/>
    <dgm:cxn modelId="{C3761CCB-885F-4103-9C53-F787FF770E84}" type="presParOf" srcId="{73CB7A30-5617-402C-9297-2FA21A3038EE}" destId="{5BABDD0E-B5C0-49E4-B83C-7530A121996A}" srcOrd="2" destOrd="0" presId="urn:microsoft.com/office/officeart/2008/layout/NameandTitleOrganizationalChart"/>
    <dgm:cxn modelId="{16495ADD-ADBD-4449-80F8-4481CF10F91B}" type="presParOf" srcId="{03E6FB2B-F63E-45F5-A3CA-43CF4A36110F}" destId="{12156330-DC11-49BE-BF69-78D3857010BA}" srcOrd="1" destOrd="0" presId="urn:microsoft.com/office/officeart/2008/layout/NameandTitleOrganizationalChart"/>
    <dgm:cxn modelId="{C0CB536B-7706-42CC-BA42-29596EE7CB0A}" type="presParOf" srcId="{03E6FB2B-F63E-45F5-A3CA-43CF4A36110F}" destId="{7BAE9809-31E4-43FF-A991-EC57228C6290}" srcOrd="2" destOrd="0" presId="urn:microsoft.com/office/officeart/2008/layout/NameandTitleOrganizationalChart"/>
    <dgm:cxn modelId="{55003CD5-1769-4291-80CB-D6FD75E0D6A2}" type="presParOf" srcId="{41E21AB3-417F-402B-812B-9649842E2925}" destId="{90C05E39-03DF-4BF1-93B8-0C1C1288CEF4}" srcOrd="6" destOrd="0" presId="urn:microsoft.com/office/officeart/2008/layout/NameandTitleOrganizationalChart"/>
    <dgm:cxn modelId="{793A659D-6B99-4DCE-9C6A-78C28E873618}" type="presParOf" srcId="{41E21AB3-417F-402B-812B-9649842E2925}" destId="{5D35FF37-BF17-4455-BBDA-5106FF770D89}" srcOrd="7" destOrd="0" presId="urn:microsoft.com/office/officeart/2008/layout/NameandTitleOrganizationalChart"/>
    <dgm:cxn modelId="{BD09CBB2-287B-4F1F-8319-27D372531A4F}" type="presParOf" srcId="{5D35FF37-BF17-4455-BBDA-5106FF770D89}" destId="{CD3FB71C-BF7A-4769-A2FF-F5341CC9FA30}" srcOrd="0" destOrd="0" presId="urn:microsoft.com/office/officeart/2008/layout/NameandTitleOrganizationalChart"/>
    <dgm:cxn modelId="{BFD6A7D4-8962-4BC3-A066-DDDA326F098B}" type="presParOf" srcId="{CD3FB71C-BF7A-4769-A2FF-F5341CC9FA30}" destId="{34C5CA96-8785-4F4D-9383-AC002E8BB5AE}" srcOrd="0" destOrd="0" presId="urn:microsoft.com/office/officeart/2008/layout/NameandTitleOrganizationalChart"/>
    <dgm:cxn modelId="{B235FC4E-7B0C-4EBB-BEBF-4860CD835FB2}" type="presParOf" srcId="{CD3FB71C-BF7A-4769-A2FF-F5341CC9FA30}" destId="{FBB577A1-386D-4D58-8278-B5AE6DF8CBA6}" srcOrd="1" destOrd="0" presId="urn:microsoft.com/office/officeart/2008/layout/NameandTitleOrganizationalChart"/>
    <dgm:cxn modelId="{70C9C500-2390-46FD-8170-694FA8D757F9}" type="presParOf" srcId="{CD3FB71C-BF7A-4769-A2FF-F5341CC9FA30}" destId="{865F702D-C765-4B5A-85A2-329AAD07E610}" srcOrd="2" destOrd="0" presId="urn:microsoft.com/office/officeart/2008/layout/NameandTitleOrganizationalChart"/>
    <dgm:cxn modelId="{BE6442F8-CD81-4AFD-87D8-7FEAEA944EA3}" type="presParOf" srcId="{5D35FF37-BF17-4455-BBDA-5106FF770D89}" destId="{082D2B1D-0ABF-4DC1-A038-62F0233D5A75}" srcOrd="1" destOrd="0" presId="urn:microsoft.com/office/officeart/2008/layout/NameandTitleOrganizationalChart"/>
    <dgm:cxn modelId="{A22CF4C4-85AF-4A3B-B6C0-1B8FC25220DC}" type="presParOf" srcId="{5D35FF37-BF17-4455-BBDA-5106FF770D89}" destId="{33179461-63FB-4D40-8861-14C7B72EF4B2}" srcOrd="2" destOrd="0" presId="urn:microsoft.com/office/officeart/2008/layout/NameandTitleOrganizationalChart"/>
    <dgm:cxn modelId="{092B864A-A94A-4805-A4AA-A9C06075A21A}" type="presParOf" srcId="{B3475018-FD35-42FF-8432-EE8281DB1759}" destId="{5432DC81-DBB8-4336-A300-887A9B6A83EE}" srcOrd="2" destOrd="0" presId="urn:microsoft.com/office/officeart/2008/layout/NameandTitleOrganizationalChart"/>
    <dgm:cxn modelId="{B4D6FCE6-1FAD-4F8D-A9FE-EE59A368830D}" type="presParOf" srcId="{611585AD-C4DA-4186-8F1F-ECBD9BF948FE}" destId="{A89DFB60-6984-4236-80C4-B3523A293408}" srcOrd="8" destOrd="0" presId="urn:microsoft.com/office/officeart/2008/layout/NameandTitleOrganizationalChart"/>
    <dgm:cxn modelId="{3FB9DED5-8A49-400E-B123-C22AF19B9A1A}" type="presParOf" srcId="{611585AD-C4DA-4186-8F1F-ECBD9BF948FE}" destId="{782CF701-D773-45CF-856B-F7FE1CD04F9D}" srcOrd="9" destOrd="0" presId="urn:microsoft.com/office/officeart/2008/layout/NameandTitleOrganizationalChart"/>
    <dgm:cxn modelId="{4EEEF9F4-B90C-42BD-B6A2-9D9E52FE353B}" type="presParOf" srcId="{782CF701-D773-45CF-856B-F7FE1CD04F9D}" destId="{C57C839D-597C-4780-AF93-C98464918209}" srcOrd="0" destOrd="0" presId="urn:microsoft.com/office/officeart/2008/layout/NameandTitleOrganizationalChart"/>
    <dgm:cxn modelId="{D46248CD-CD95-4CCA-8AE3-BF7CB761B8C5}" type="presParOf" srcId="{C57C839D-597C-4780-AF93-C98464918209}" destId="{0F31ACFB-6864-4948-BCD3-8F8D03144F4C}" srcOrd="0" destOrd="0" presId="urn:microsoft.com/office/officeart/2008/layout/NameandTitleOrganizationalChart"/>
    <dgm:cxn modelId="{EE9ABFD7-631E-4870-B3D7-2B768259A301}" type="presParOf" srcId="{C57C839D-597C-4780-AF93-C98464918209}" destId="{7D30E91E-C860-46AC-AEBE-10A9DD00DC84}" srcOrd="1" destOrd="0" presId="urn:microsoft.com/office/officeart/2008/layout/NameandTitleOrganizationalChart"/>
    <dgm:cxn modelId="{575E01BE-B7DE-43BD-822D-F96532464DF5}" type="presParOf" srcId="{C57C839D-597C-4780-AF93-C98464918209}" destId="{8413453D-AE16-4517-A4F7-CAA033384CDA}" srcOrd="2" destOrd="0" presId="urn:microsoft.com/office/officeart/2008/layout/NameandTitleOrganizationalChart"/>
    <dgm:cxn modelId="{C5F7F5BD-DBA1-426F-9182-0E29C84342BE}" type="presParOf" srcId="{782CF701-D773-45CF-856B-F7FE1CD04F9D}" destId="{33D07049-2213-40F3-8E31-90D579EC4506}" srcOrd="1" destOrd="0" presId="urn:microsoft.com/office/officeart/2008/layout/NameandTitleOrganizationalChart"/>
    <dgm:cxn modelId="{669A32D3-B25E-4327-A43B-F3F739972010}" type="presParOf" srcId="{782CF701-D773-45CF-856B-F7FE1CD04F9D}" destId="{51268A3D-5EC9-412A-8B56-4E9AF5B11910}" srcOrd="2" destOrd="0" presId="urn:microsoft.com/office/officeart/2008/layout/NameandTitleOrganizationalChart"/>
    <dgm:cxn modelId="{0920B100-1C28-4BDE-A1FE-E7A79F725395}" type="presParOf" srcId="{611585AD-C4DA-4186-8F1F-ECBD9BF948FE}" destId="{BA1A8CA5-8EBC-488C-8E8F-060967E2D008}" srcOrd="10" destOrd="0" presId="urn:microsoft.com/office/officeart/2008/layout/NameandTitleOrganizationalChart"/>
    <dgm:cxn modelId="{4862E1DA-F699-4DC4-B296-F57EB1AE8E7A}" type="presParOf" srcId="{611585AD-C4DA-4186-8F1F-ECBD9BF948FE}" destId="{22D260BC-0309-4655-A2D2-73C016A8A072}" srcOrd="11" destOrd="0" presId="urn:microsoft.com/office/officeart/2008/layout/NameandTitleOrganizationalChart"/>
    <dgm:cxn modelId="{39242D8E-7609-4E10-9CA8-4CB633FC6569}" type="presParOf" srcId="{22D260BC-0309-4655-A2D2-73C016A8A072}" destId="{64D7456A-122F-4221-B137-817B259654C0}" srcOrd="0" destOrd="0" presId="urn:microsoft.com/office/officeart/2008/layout/NameandTitleOrganizationalChart"/>
    <dgm:cxn modelId="{C066C8FB-2AAA-443F-8CF1-842770EFE053}" type="presParOf" srcId="{64D7456A-122F-4221-B137-817B259654C0}" destId="{C73F3C7B-C5A4-4048-90C8-C3CC9A200C4E}" srcOrd="0" destOrd="0" presId="urn:microsoft.com/office/officeart/2008/layout/NameandTitleOrganizationalChart"/>
    <dgm:cxn modelId="{5D1EEF8A-7A82-4CD7-818D-7949077F2F6F}" type="presParOf" srcId="{64D7456A-122F-4221-B137-817B259654C0}" destId="{8383158B-C03F-454B-99D6-20127D22853A}" srcOrd="1" destOrd="0" presId="urn:microsoft.com/office/officeart/2008/layout/NameandTitleOrganizationalChart"/>
    <dgm:cxn modelId="{4AB029E4-E9AE-4613-8CE5-90E0EB9A77BE}" type="presParOf" srcId="{64D7456A-122F-4221-B137-817B259654C0}" destId="{26BC6396-66D3-4540-88AF-716F7611F132}" srcOrd="2" destOrd="0" presId="urn:microsoft.com/office/officeart/2008/layout/NameandTitleOrganizationalChart"/>
    <dgm:cxn modelId="{CED36D2B-2833-47E1-B428-0DDA2B9FC0A2}" type="presParOf" srcId="{22D260BC-0309-4655-A2D2-73C016A8A072}" destId="{E353EDCF-DBFC-4349-AA9B-86A9F4E7D541}" srcOrd="1" destOrd="0" presId="urn:microsoft.com/office/officeart/2008/layout/NameandTitleOrganizationalChart"/>
    <dgm:cxn modelId="{101B4A26-448A-4F3A-B7D1-A057D62ADE65}" type="presParOf" srcId="{E353EDCF-DBFC-4349-AA9B-86A9F4E7D541}" destId="{A9357AF7-7E33-4B67-94E6-7CC171CA785B}" srcOrd="0" destOrd="0" presId="urn:microsoft.com/office/officeart/2008/layout/NameandTitleOrganizationalChart"/>
    <dgm:cxn modelId="{9C176E42-2279-4D18-91CB-1856F5B6EFD2}" type="presParOf" srcId="{E353EDCF-DBFC-4349-AA9B-86A9F4E7D541}" destId="{A4FEDA20-67CF-40AB-BBEB-79F6E0F61D24}" srcOrd="1" destOrd="0" presId="urn:microsoft.com/office/officeart/2008/layout/NameandTitleOrganizationalChart"/>
    <dgm:cxn modelId="{28626C71-DB0D-4D87-8114-E884535FFAD7}" type="presParOf" srcId="{A4FEDA20-67CF-40AB-BBEB-79F6E0F61D24}" destId="{04A8C66E-5721-46FB-B88F-FC986C150B37}" srcOrd="0" destOrd="0" presId="urn:microsoft.com/office/officeart/2008/layout/NameandTitleOrganizationalChart"/>
    <dgm:cxn modelId="{2F208F3A-2A36-442C-9C5E-35E4FEE65BAC}" type="presParOf" srcId="{04A8C66E-5721-46FB-B88F-FC986C150B37}" destId="{EF895E4D-35AD-4601-B999-2DA5761547EB}" srcOrd="0" destOrd="0" presId="urn:microsoft.com/office/officeart/2008/layout/NameandTitleOrganizationalChart"/>
    <dgm:cxn modelId="{9D4614DF-43A1-4499-AB94-ABD1405F65DC}" type="presParOf" srcId="{04A8C66E-5721-46FB-B88F-FC986C150B37}" destId="{C15E0E97-01F7-4D93-AC49-3E691C4D4286}" srcOrd="1" destOrd="0" presId="urn:microsoft.com/office/officeart/2008/layout/NameandTitleOrganizationalChart"/>
    <dgm:cxn modelId="{BDF4C76E-77A0-42C9-896F-CB0612B186CB}" type="presParOf" srcId="{04A8C66E-5721-46FB-B88F-FC986C150B37}" destId="{20533C43-1486-4C60-A7CF-DDEFC6A98405}" srcOrd="2" destOrd="0" presId="urn:microsoft.com/office/officeart/2008/layout/NameandTitleOrganizationalChart"/>
    <dgm:cxn modelId="{EC291833-4FE2-4005-A7CB-FDA1A5CE6BCE}" type="presParOf" srcId="{A4FEDA20-67CF-40AB-BBEB-79F6E0F61D24}" destId="{016075EE-509A-4712-9FFE-B3368B9DB484}" srcOrd="1" destOrd="0" presId="urn:microsoft.com/office/officeart/2008/layout/NameandTitleOrganizationalChart"/>
    <dgm:cxn modelId="{1697053D-09DB-44D5-AF15-031A0DACF836}" type="presParOf" srcId="{A4FEDA20-67CF-40AB-BBEB-79F6E0F61D24}" destId="{39550F7C-41FB-462C-B0A9-3A6D92F62AAB}" srcOrd="2" destOrd="0" presId="urn:microsoft.com/office/officeart/2008/layout/NameandTitleOrganizationalChart"/>
    <dgm:cxn modelId="{6C8B03D3-963E-4262-927F-5B3567BEA078}" type="presParOf" srcId="{E353EDCF-DBFC-4349-AA9B-86A9F4E7D541}" destId="{A1616C85-36D3-48F2-BED3-96AE64B90D84}" srcOrd="2" destOrd="0" presId="urn:microsoft.com/office/officeart/2008/layout/NameandTitleOrganizationalChart"/>
    <dgm:cxn modelId="{7A34EAD0-1EE6-4909-BB77-217980B69CB1}" type="presParOf" srcId="{E353EDCF-DBFC-4349-AA9B-86A9F4E7D541}" destId="{C39641EE-6C58-4867-841A-C6F6102A535C}" srcOrd="3" destOrd="0" presId="urn:microsoft.com/office/officeart/2008/layout/NameandTitleOrganizationalChart"/>
    <dgm:cxn modelId="{E1D8FEE2-DD77-4B6B-8FEE-2145E96C2369}" type="presParOf" srcId="{C39641EE-6C58-4867-841A-C6F6102A535C}" destId="{3DCE6580-E8D6-4522-91DF-C5E4B1BE331D}" srcOrd="0" destOrd="0" presId="urn:microsoft.com/office/officeart/2008/layout/NameandTitleOrganizationalChart"/>
    <dgm:cxn modelId="{D4E34A78-9C0C-496E-8511-441E5AA5DF74}" type="presParOf" srcId="{3DCE6580-E8D6-4522-91DF-C5E4B1BE331D}" destId="{487BEC78-8911-476D-AFD7-136ECF01677F}" srcOrd="0" destOrd="0" presId="urn:microsoft.com/office/officeart/2008/layout/NameandTitleOrganizationalChart"/>
    <dgm:cxn modelId="{888545F5-9AAE-40A0-8F43-4F3668B31D9A}" type="presParOf" srcId="{3DCE6580-E8D6-4522-91DF-C5E4B1BE331D}" destId="{7803572C-C17B-4C7A-8440-594996174D5E}" srcOrd="1" destOrd="0" presId="urn:microsoft.com/office/officeart/2008/layout/NameandTitleOrganizationalChart"/>
    <dgm:cxn modelId="{143F9C0D-2510-4921-AEB9-35EAE0DEA235}" type="presParOf" srcId="{3DCE6580-E8D6-4522-91DF-C5E4B1BE331D}" destId="{8113D9B1-C170-437A-BE7F-73783F85E84A}" srcOrd="2" destOrd="0" presId="urn:microsoft.com/office/officeart/2008/layout/NameandTitleOrganizationalChart"/>
    <dgm:cxn modelId="{E61E4FF2-FF83-4E98-A33F-3ABA83C6E39D}" type="presParOf" srcId="{C39641EE-6C58-4867-841A-C6F6102A535C}" destId="{E31EDD1E-D084-4178-A69A-F113D003CC51}" srcOrd="1" destOrd="0" presId="urn:microsoft.com/office/officeart/2008/layout/NameandTitleOrganizationalChart"/>
    <dgm:cxn modelId="{8EA18C26-F98D-4BE3-A134-5D9F645E2932}" type="presParOf" srcId="{C39641EE-6C58-4867-841A-C6F6102A535C}" destId="{F1AF9E61-6101-41C9-9B73-FA8DE3777E66}" srcOrd="2" destOrd="0" presId="urn:microsoft.com/office/officeart/2008/layout/NameandTitleOrganizationalChart"/>
    <dgm:cxn modelId="{6EB9F99B-DF16-46B7-B0C4-8733527C826F}" type="presParOf" srcId="{E353EDCF-DBFC-4349-AA9B-86A9F4E7D541}" destId="{3AEA6B0C-ECF6-4CCA-B40D-490E5A76D3A1}" srcOrd="4" destOrd="0" presId="urn:microsoft.com/office/officeart/2008/layout/NameandTitleOrganizationalChart"/>
    <dgm:cxn modelId="{4F3450B5-7950-428B-A74D-53412B2FCFEE}" type="presParOf" srcId="{E353EDCF-DBFC-4349-AA9B-86A9F4E7D541}" destId="{F5D87A60-261C-47AD-85B6-3B6841D64966}" srcOrd="5" destOrd="0" presId="urn:microsoft.com/office/officeart/2008/layout/NameandTitleOrganizationalChart"/>
    <dgm:cxn modelId="{065902BC-0CB9-48D6-853E-8AEDE16ADC6E}" type="presParOf" srcId="{F5D87A60-261C-47AD-85B6-3B6841D64966}" destId="{3A7618DE-ABBC-4741-BB25-8E747B5AAA03}" srcOrd="0" destOrd="0" presId="urn:microsoft.com/office/officeart/2008/layout/NameandTitleOrganizationalChart"/>
    <dgm:cxn modelId="{67A83F9A-10F3-4054-91B4-5FA3B924330B}" type="presParOf" srcId="{3A7618DE-ABBC-4741-BB25-8E747B5AAA03}" destId="{BCCB82B4-FE4A-4C19-B5E6-FD4F72B4FF89}" srcOrd="0" destOrd="0" presId="urn:microsoft.com/office/officeart/2008/layout/NameandTitleOrganizationalChart"/>
    <dgm:cxn modelId="{691691E6-3844-43B7-B413-189FC0F75714}" type="presParOf" srcId="{3A7618DE-ABBC-4741-BB25-8E747B5AAA03}" destId="{58107E3C-CA5B-490B-A5F1-AA21A342D4CE}" srcOrd="1" destOrd="0" presId="urn:microsoft.com/office/officeart/2008/layout/NameandTitleOrganizationalChart"/>
    <dgm:cxn modelId="{32A4F322-872A-4508-AF99-3A5021A4357D}" type="presParOf" srcId="{3A7618DE-ABBC-4741-BB25-8E747B5AAA03}" destId="{51800F61-3DD7-4EF3-85A6-53AADE88AC20}" srcOrd="2" destOrd="0" presId="urn:microsoft.com/office/officeart/2008/layout/NameandTitleOrganizationalChart"/>
    <dgm:cxn modelId="{B65B33F6-FD7B-4FFE-9225-E1DD801FD689}" type="presParOf" srcId="{F5D87A60-261C-47AD-85B6-3B6841D64966}" destId="{852849F2-EEEA-4477-B7C7-861AD4624279}" srcOrd="1" destOrd="0" presId="urn:microsoft.com/office/officeart/2008/layout/NameandTitleOrganizationalChart"/>
    <dgm:cxn modelId="{F4921E80-9CF8-44A1-BF3D-A9AC4D26E9A4}" type="presParOf" srcId="{F5D87A60-261C-47AD-85B6-3B6841D64966}" destId="{0E02820B-1D49-4272-A3CD-D9CE150B7925}" srcOrd="2" destOrd="0" presId="urn:microsoft.com/office/officeart/2008/layout/NameandTitleOrganizationalChart"/>
    <dgm:cxn modelId="{2EB55399-8A4E-4ABF-9892-A40730541B78}" type="presParOf" srcId="{22D260BC-0309-4655-A2D2-73C016A8A072}" destId="{61093754-4493-427E-B3E7-1B480126BC24}" srcOrd="2" destOrd="0" presId="urn:microsoft.com/office/officeart/2008/layout/NameandTitleOrganizationalChart"/>
    <dgm:cxn modelId="{5731CE00-8783-4F47-9AFA-A0A2A7CF1B01}" type="presParOf" srcId="{6696760A-99C8-4ADF-B375-9E6E57C05061}" destId="{F5F1C4BC-9A4A-4AB6-94BF-0D8F0E0A667B}" srcOrd="2" destOrd="0" presId="urn:microsoft.com/office/officeart/2008/layout/NameandTitleOrganizationalChart"/>
    <dgm:cxn modelId="{6AFB77CF-9204-4A2D-A7D1-13981F98C441}" type="presParOf" srcId="{F5F1C4BC-9A4A-4AB6-94BF-0D8F0E0A667B}" destId="{039E77F2-F6D5-4BC9-BC96-B5AE5C9F7C8F}" srcOrd="0" destOrd="0" presId="urn:microsoft.com/office/officeart/2008/layout/NameandTitleOrganizationalChart"/>
    <dgm:cxn modelId="{A916F6B7-8D1D-4E74-9F5E-785AE7F11455}" type="presParOf" srcId="{F5F1C4BC-9A4A-4AB6-94BF-0D8F0E0A667B}" destId="{28A7CF82-DFEC-4305-9429-6DA1A89C6D9A}" srcOrd="1" destOrd="0" presId="urn:microsoft.com/office/officeart/2008/layout/NameandTitleOrganizationalChart"/>
    <dgm:cxn modelId="{E24DCB2A-CFCE-4706-9E06-FB88660C4EC6}" type="presParOf" srcId="{28A7CF82-DFEC-4305-9429-6DA1A89C6D9A}" destId="{2B035C4F-3BAD-438B-BE87-E447BFBE6674}" srcOrd="0" destOrd="0" presId="urn:microsoft.com/office/officeart/2008/layout/NameandTitleOrganizationalChart"/>
    <dgm:cxn modelId="{614B3828-8624-4ABE-908C-77D3E684C60D}" type="presParOf" srcId="{2B035C4F-3BAD-438B-BE87-E447BFBE6674}" destId="{0B48F13A-310C-4762-A7D6-31E7EB25EB76}" srcOrd="0" destOrd="0" presId="urn:microsoft.com/office/officeart/2008/layout/NameandTitleOrganizationalChart"/>
    <dgm:cxn modelId="{CF807926-3790-4D7F-B095-42730A537A86}" type="presParOf" srcId="{2B035C4F-3BAD-438B-BE87-E447BFBE6674}" destId="{8F2FC5F5-FB72-4843-8537-CCCAD833BC43}" srcOrd="1" destOrd="0" presId="urn:microsoft.com/office/officeart/2008/layout/NameandTitleOrganizationalChart"/>
    <dgm:cxn modelId="{9D55F5A8-A442-45FF-A1B4-72E4A3B1A620}" type="presParOf" srcId="{2B035C4F-3BAD-438B-BE87-E447BFBE6674}" destId="{4C7FC3B9-BECE-4ACA-B66F-5DAFA36BC2EB}" srcOrd="2" destOrd="0" presId="urn:microsoft.com/office/officeart/2008/layout/NameandTitleOrganizationalChart"/>
    <dgm:cxn modelId="{CD688769-0C6D-47EA-B76D-74A8040622EF}" type="presParOf" srcId="{28A7CF82-DFEC-4305-9429-6DA1A89C6D9A}" destId="{6574F62F-C107-48F0-BD81-BBB3F9FF3D0E}" srcOrd="1" destOrd="0" presId="urn:microsoft.com/office/officeart/2008/layout/NameandTitleOrganizationalChart"/>
    <dgm:cxn modelId="{C7A74DC5-FB68-4754-BF77-30179F38A8B7}" type="presParOf" srcId="{28A7CF82-DFEC-4305-9429-6DA1A89C6D9A}" destId="{03E6B506-2120-45B4-9312-EDC6CBE306FE}" srcOrd="2" destOrd="0" presId="urn:microsoft.com/office/officeart/2008/layout/NameandTitleOrganizationalChart"/>
    <dgm:cxn modelId="{3B39A8CE-0025-49EC-A472-F6CDC9096515}" type="presParOf" srcId="{03E6B506-2120-45B4-9312-EDC6CBE306FE}" destId="{A51621A9-E263-404F-A273-BD4D7695A264}" srcOrd="0" destOrd="0" presId="urn:microsoft.com/office/officeart/2008/layout/NameandTitleOrganizationalChart"/>
    <dgm:cxn modelId="{144B0D34-5661-4C88-BCDC-DBB8DDA9E0EF}" type="presParOf" srcId="{03E6B506-2120-45B4-9312-EDC6CBE306FE}" destId="{3A908E6D-44E0-444A-8CD5-01F20389FB02}" srcOrd="1" destOrd="0" presId="urn:microsoft.com/office/officeart/2008/layout/NameandTitleOrganizationalChart"/>
    <dgm:cxn modelId="{B312737E-925E-4EE6-B87F-7826D7963335}" type="presParOf" srcId="{3A908E6D-44E0-444A-8CD5-01F20389FB02}" destId="{DBB58BA3-F75F-4854-8C9B-BC056E5C446C}" srcOrd="0" destOrd="0" presId="urn:microsoft.com/office/officeart/2008/layout/NameandTitleOrganizationalChart"/>
    <dgm:cxn modelId="{C3F0C925-5DFF-4A90-AD98-413AA52DFEBA}" type="presParOf" srcId="{DBB58BA3-F75F-4854-8C9B-BC056E5C446C}" destId="{001C3485-3A0E-4408-B382-79A3963B79E3}" srcOrd="0" destOrd="0" presId="urn:microsoft.com/office/officeart/2008/layout/NameandTitleOrganizationalChart"/>
    <dgm:cxn modelId="{692A09FB-F494-4EBA-BB18-310ECEA088C8}" type="presParOf" srcId="{DBB58BA3-F75F-4854-8C9B-BC056E5C446C}" destId="{4A701E01-7172-41D7-AD6A-FB7A5760EE14}" srcOrd="1" destOrd="0" presId="urn:microsoft.com/office/officeart/2008/layout/NameandTitleOrganizationalChart"/>
    <dgm:cxn modelId="{E7C41A47-3D54-40F0-9BFF-E0D4D4E71533}" type="presParOf" srcId="{DBB58BA3-F75F-4854-8C9B-BC056E5C446C}" destId="{9E449772-742B-47FE-B51C-A934B669C411}" srcOrd="2" destOrd="0" presId="urn:microsoft.com/office/officeart/2008/layout/NameandTitleOrganizationalChart"/>
    <dgm:cxn modelId="{2C954E1C-12B3-42B9-97B1-6507F93175A7}" type="presParOf" srcId="{3A908E6D-44E0-444A-8CD5-01F20389FB02}" destId="{AC8A4F11-551A-49AC-A253-A7940D5988C1}" srcOrd="1" destOrd="0" presId="urn:microsoft.com/office/officeart/2008/layout/NameandTitleOrganizationalChart"/>
    <dgm:cxn modelId="{6639E9F0-3E24-4E11-AD0F-CFA9E943CA12}" type="presParOf" srcId="{3A908E6D-44E0-444A-8CD5-01F20389FB02}" destId="{BFF8D41C-014B-4107-BFAE-29A10D64D936}" srcOrd="2" destOrd="0" presId="urn:microsoft.com/office/officeart/2008/layout/NameandTitleOrganizationalChart"/>
    <dgm:cxn modelId="{853C9CB0-49E0-4075-B076-BDECC794DA40}" type="presParOf" srcId="{03E6B506-2120-45B4-9312-EDC6CBE306FE}" destId="{901AE2C4-56F4-45C1-A92A-B0BD704B7569}" srcOrd="2" destOrd="0" presId="urn:microsoft.com/office/officeart/2008/layout/NameandTitleOrganizationalChart"/>
    <dgm:cxn modelId="{73E41FC0-7CF4-423D-9167-E33FB148AB4F}" type="presParOf" srcId="{03E6B506-2120-45B4-9312-EDC6CBE306FE}" destId="{90F4B499-CD06-4C36-AC9F-F31E107BA2AA}" srcOrd="3" destOrd="0" presId="urn:microsoft.com/office/officeart/2008/layout/NameandTitleOrganizationalChart"/>
    <dgm:cxn modelId="{B4DE3AAC-61BE-4EC6-82A6-01DC6DC53242}" type="presParOf" srcId="{90F4B499-CD06-4C36-AC9F-F31E107BA2AA}" destId="{D4AC647A-A9F5-4E61-B6D2-ED23B8CE3156}" srcOrd="0" destOrd="0" presId="urn:microsoft.com/office/officeart/2008/layout/NameandTitleOrganizationalChart"/>
    <dgm:cxn modelId="{0F938155-564C-401A-974E-0C12877A0CC6}" type="presParOf" srcId="{D4AC647A-A9F5-4E61-B6D2-ED23B8CE3156}" destId="{072A3696-E242-40F2-A65E-7B495151496A}" srcOrd="0" destOrd="0" presId="urn:microsoft.com/office/officeart/2008/layout/NameandTitleOrganizationalChart"/>
    <dgm:cxn modelId="{0CEF2D66-EF64-4519-9719-B56DA4AED7FE}" type="presParOf" srcId="{D4AC647A-A9F5-4E61-B6D2-ED23B8CE3156}" destId="{975B4200-2504-4C61-95D3-FB46BE53CCCB}" srcOrd="1" destOrd="0" presId="urn:microsoft.com/office/officeart/2008/layout/NameandTitleOrganizationalChart"/>
    <dgm:cxn modelId="{78ACFDA8-B956-49A3-83B4-122BA48B41B7}" type="presParOf" srcId="{D4AC647A-A9F5-4E61-B6D2-ED23B8CE3156}" destId="{68CA6CC1-27D9-4715-9724-9812E6978F6D}" srcOrd="2" destOrd="0" presId="urn:microsoft.com/office/officeart/2008/layout/NameandTitleOrganizationalChart"/>
    <dgm:cxn modelId="{86BA7B20-9BAC-433D-AEEA-7D58B696E318}" type="presParOf" srcId="{90F4B499-CD06-4C36-AC9F-F31E107BA2AA}" destId="{D386FF96-7ECE-4705-A021-34AEAB9078DB}" srcOrd="1" destOrd="0" presId="urn:microsoft.com/office/officeart/2008/layout/NameandTitleOrganizationalChart"/>
    <dgm:cxn modelId="{9F1168D8-22C6-4181-BC2B-BE64788A8CFB}" type="presParOf" srcId="{90F4B499-CD06-4C36-AC9F-F31E107BA2AA}" destId="{4589684D-5E3D-4F27-A6D0-D882069AB768}" srcOrd="2" destOrd="0" presId="urn:microsoft.com/office/officeart/2008/layout/NameandTitleOrganizationalChart"/>
    <dgm:cxn modelId="{6817ADFA-0458-4299-BCE9-61149CCCEAC1}" type="presParOf" srcId="{03E6B506-2120-45B4-9312-EDC6CBE306FE}" destId="{65F637E8-70F0-4BE0-A273-4C4F058DFC0D}" srcOrd="4" destOrd="0" presId="urn:microsoft.com/office/officeart/2008/layout/NameandTitleOrganizationalChart"/>
    <dgm:cxn modelId="{0E3B7592-6DA4-4926-9B39-CDDE4784BB1E}" type="presParOf" srcId="{03E6B506-2120-45B4-9312-EDC6CBE306FE}" destId="{2268A9FF-007C-483D-A0B3-D055B4A237D7}" srcOrd="5" destOrd="0" presId="urn:microsoft.com/office/officeart/2008/layout/NameandTitleOrganizationalChart"/>
    <dgm:cxn modelId="{97D4FCBF-D20C-4CAA-A8AE-33D9D9DE337C}" type="presParOf" srcId="{2268A9FF-007C-483D-A0B3-D055B4A237D7}" destId="{7F7AB975-39D7-4B72-9A95-618AE0F006F0}" srcOrd="0" destOrd="0" presId="urn:microsoft.com/office/officeart/2008/layout/NameandTitleOrganizationalChart"/>
    <dgm:cxn modelId="{6368D04C-A57E-4144-A0B2-1C6FF912CFAB}" type="presParOf" srcId="{7F7AB975-39D7-4B72-9A95-618AE0F006F0}" destId="{832C09CF-81D3-449E-BFA8-CFC8FE881030}" srcOrd="0" destOrd="0" presId="urn:microsoft.com/office/officeart/2008/layout/NameandTitleOrganizationalChart"/>
    <dgm:cxn modelId="{E1DFA410-7DEF-4CE3-9AB3-4823A004C4F5}" type="presParOf" srcId="{7F7AB975-39D7-4B72-9A95-618AE0F006F0}" destId="{E58823FC-FBBB-4187-B6DF-4CB39B098CDE}" srcOrd="1" destOrd="0" presId="urn:microsoft.com/office/officeart/2008/layout/NameandTitleOrganizationalChart"/>
    <dgm:cxn modelId="{23360017-12A4-41D1-8370-B68269735369}" type="presParOf" srcId="{7F7AB975-39D7-4B72-9A95-618AE0F006F0}" destId="{505F60C5-9687-48B4-9A35-2804A62536DB}" srcOrd="2" destOrd="0" presId="urn:microsoft.com/office/officeart/2008/layout/NameandTitleOrganizationalChart"/>
    <dgm:cxn modelId="{512C4588-9826-47CE-B40B-6971BC7ECD69}" type="presParOf" srcId="{2268A9FF-007C-483D-A0B3-D055B4A237D7}" destId="{EFBCCF9E-BB92-4B9A-940B-904735E7899A}" srcOrd="1" destOrd="0" presId="urn:microsoft.com/office/officeart/2008/layout/NameandTitleOrganizationalChart"/>
    <dgm:cxn modelId="{246C8B61-5136-4F36-BC45-1CAC294DC6F3}" type="presParOf" srcId="{2268A9FF-007C-483D-A0B3-D055B4A237D7}" destId="{526A0D03-EE22-42C7-8B7D-102DB0BE7837}" srcOrd="2" destOrd="0" presId="urn:microsoft.com/office/officeart/2008/layout/NameandTitleOrganizationalChart"/>
    <dgm:cxn modelId="{1A3CC899-2ACA-4A78-A7D5-3678C35AE059}" type="presParOf" srcId="{03E6B506-2120-45B4-9312-EDC6CBE306FE}" destId="{F4A5E5DB-AE6F-453D-AFD7-82A54F2C029B}" srcOrd="6" destOrd="0" presId="urn:microsoft.com/office/officeart/2008/layout/NameandTitleOrganizationalChart"/>
    <dgm:cxn modelId="{168139AE-167D-4264-9ACD-AFEC35E4FF06}" type="presParOf" srcId="{03E6B506-2120-45B4-9312-EDC6CBE306FE}" destId="{08FDFD61-A1F2-4E0F-B19B-4CFDA598EBAE}" srcOrd="7" destOrd="0" presId="urn:microsoft.com/office/officeart/2008/layout/NameandTitleOrganizationalChart"/>
    <dgm:cxn modelId="{54F80DFD-BE4C-4E4F-BC4D-F1EC6667ECD7}" type="presParOf" srcId="{08FDFD61-A1F2-4E0F-B19B-4CFDA598EBAE}" destId="{3E702A5F-D7A2-4A52-A1E8-8011243E032D}" srcOrd="0" destOrd="0" presId="urn:microsoft.com/office/officeart/2008/layout/NameandTitleOrganizationalChart"/>
    <dgm:cxn modelId="{9CDF1483-DF20-421C-94C6-E116F9754C57}" type="presParOf" srcId="{3E702A5F-D7A2-4A52-A1E8-8011243E032D}" destId="{A8275EEA-36E8-4DB7-BBC4-C403DA090CF3}" srcOrd="0" destOrd="0" presId="urn:microsoft.com/office/officeart/2008/layout/NameandTitleOrganizationalChart"/>
    <dgm:cxn modelId="{59942EEA-1775-47D9-B31C-95350AA7A341}" type="presParOf" srcId="{3E702A5F-D7A2-4A52-A1E8-8011243E032D}" destId="{29E7829D-99AA-4528-A014-15D97708F106}" srcOrd="1" destOrd="0" presId="urn:microsoft.com/office/officeart/2008/layout/NameandTitleOrganizationalChart"/>
    <dgm:cxn modelId="{686B7768-1967-43BB-8183-5B2D0A107705}" type="presParOf" srcId="{3E702A5F-D7A2-4A52-A1E8-8011243E032D}" destId="{9950F4A5-9381-43AA-AEB7-B8049E71E703}" srcOrd="2" destOrd="0" presId="urn:microsoft.com/office/officeart/2008/layout/NameandTitleOrganizationalChart"/>
    <dgm:cxn modelId="{724852B0-2BAE-4E8F-B02B-81C294A8DC5C}" type="presParOf" srcId="{08FDFD61-A1F2-4E0F-B19B-4CFDA598EBAE}" destId="{5ABF4F08-7C07-4A0A-8C59-C6D5BCD4C57A}" srcOrd="1" destOrd="0" presId="urn:microsoft.com/office/officeart/2008/layout/NameandTitleOrganizationalChart"/>
    <dgm:cxn modelId="{633AA3AF-1232-441A-A308-470031B71268}" type="presParOf" srcId="{08FDFD61-A1F2-4E0F-B19B-4CFDA598EBAE}" destId="{BAD5AE9B-33AB-4500-AD46-144D03F825D2}" srcOrd="2" destOrd="0" presId="urn:microsoft.com/office/officeart/2008/layout/NameandTitleOrganizationalChart"/>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F4A5E5DB-AE6F-453D-AFD7-82A54F2C029B}">
      <dsp:nvSpPr>
        <dsp:cNvPr id="0" name=""/>
        <dsp:cNvSpPr/>
      </dsp:nvSpPr>
      <dsp:spPr>
        <a:xfrm>
          <a:off x="5969080" y="1529031"/>
          <a:ext cx="94493" cy="760624"/>
        </a:xfrm>
        <a:custGeom>
          <a:avLst/>
          <a:gdLst/>
          <a:ahLst/>
          <a:cxnLst/>
          <a:rect l="0" t="0" r="0" b="0"/>
          <a:pathLst>
            <a:path>
              <a:moveTo>
                <a:pt x="0" y="0"/>
              </a:moveTo>
              <a:lnTo>
                <a:pt x="0" y="760624"/>
              </a:lnTo>
              <a:lnTo>
                <a:pt x="94493" y="760624"/>
              </a:lnTo>
            </a:path>
          </a:pathLst>
        </a:custGeom>
        <a:noFill/>
        <a:ln w="25400" cap="flat" cmpd="sng" algn="ctr">
          <a:solidFill>
            <a:schemeClr val="accent4">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65F637E8-70F0-4BE0-A273-4C4F058DFC0D}">
      <dsp:nvSpPr>
        <dsp:cNvPr id="0" name=""/>
        <dsp:cNvSpPr/>
      </dsp:nvSpPr>
      <dsp:spPr>
        <a:xfrm>
          <a:off x="5874586" y="1529031"/>
          <a:ext cx="94493" cy="760624"/>
        </a:xfrm>
        <a:custGeom>
          <a:avLst/>
          <a:gdLst/>
          <a:ahLst/>
          <a:cxnLst/>
          <a:rect l="0" t="0" r="0" b="0"/>
          <a:pathLst>
            <a:path>
              <a:moveTo>
                <a:pt x="94493" y="0"/>
              </a:moveTo>
              <a:lnTo>
                <a:pt x="94493" y="760624"/>
              </a:lnTo>
              <a:lnTo>
                <a:pt x="0" y="760624"/>
              </a:lnTo>
            </a:path>
          </a:pathLst>
        </a:custGeom>
        <a:noFill/>
        <a:ln w="25400" cap="flat" cmpd="sng" algn="ctr">
          <a:solidFill>
            <a:schemeClr val="accent4">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901AE2C4-56F4-45C1-A92A-B0BD704B7569}">
      <dsp:nvSpPr>
        <dsp:cNvPr id="0" name=""/>
        <dsp:cNvSpPr/>
      </dsp:nvSpPr>
      <dsp:spPr>
        <a:xfrm>
          <a:off x="5969080" y="1529031"/>
          <a:ext cx="94493" cy="308705"/>
        </a:xfrm>
        <a:custGeom>
          <a:avLst/>
          <a:gdLst/>
          <a:ahLst/>
          <a:cxnLst/>
          <a:rect l="0" t="0" r="0" b="0"/>
          <a:pathLst>
            <a:path>
              <a:moveTo>
                <a:pt x="0" y="0"/>
              </a:moveTo>
              <a:lnTo>
                <a:pt x="0" y="308705"/>
              </a:lnTo>
              <a:lnTo>
                <a:pt x="94493" y="308705"/>
              </a:lnTo>
            </a:path>
          </a:pathLst>
        </a:custGeom>
        <a:noFill/>
        <a:ln w="25400" cap="flat" cmpd="sng" algn="ctr">
          <a:solidFill>
            <a:schemeClr val="accent4">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A51621A9-E263-404F-A273-BD4D7695A264}">
      <dsp:nvSpPr>
        <dsp:cNvPr id="0" name=""/>
        <dsp:cNvSpPr/>
      </dsp:nvSpPr>
      <dsp:spPr>
        <a:xfrm>
          <a:off x="5874586" y="1529031"/>
          <a:ext cx="94493" cy="308705"/>
        </a:xfrm>
        <a:custGeom>
          <a:avLst/>
          <a:gdLst/>
          <a:ahLst/>
          <a:cxnLst/>
          <a:rect l="0" t="0" r="0" b="0"/>
          <a:pathLst>
            <a:path>
              <a:moveTo>
                <a:pt x="94493" y="0"/>
              </a:moveTo>
              <a:lnTo>
                <a:pt x="94493" y="308705"/>
              </a:lnTo>
              <a:lnTo>
                <a:pt x="0" y="308705"/>
              </a:lnTo>
            </a:path>
          </a:pathLst>
        </a:custGeom>
        <a:noFill/>
        <a:ln w="25400" cap="flat" cmpd="sng" algn="ctr">
          <a:solidFill>
            <a:schemeClr val="accent4">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039E77F2-F6D5-4BC9-BC96-B5AE5C9F7C8F}">
      <dsp:nvSpPr>
        <dsp:cNvPr id="0" name=""/>
        <dsp:cNvSpPr/>
      </dsp:nvSpPr>
      <dsp:spPr>
        <a:xfrm>
          <a:off x="6245685" y="1077112"/>
          <a:ext cx="465591" cy="308705"/>
        </a:xfrm>
        <a:custGeom>
          <a:avLst/>
          <a:gdLst/>
          <a:ahLst/>
          <a:cxnLst/>
          <a:rect l="0" t="0" r="0" b="0"/>
          <a:pathLst>
            <a:path>
              <a:moveTo>
                <a:pt x="465591" y="0"/>
              </a:moveTo>
              <a:lnTo>
                <a:pt x="465591" y="308705"/>
              </a:lnTo>
              <a:lnTo>
                <a:pt x="0" y="308705"/>
              </a:lnTo>
            </a:path>
          </a:pathLst>
        </a:custGeom>
        <a:noFill/>
        <a:ln w="25400" cap="flat" cmpd="sng" algn="ctr">
          <a:solidFill>
            <a:schemeClr val="accent3">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3AEA6B0C-ECF6-4CCA-B40D-490E5A76D3A1}">
      <dsp:nvSpPr>
        <dsp:cNvPr id="0" name=""/>
        <dsp:cNvSpPr/>
      </dsp:nvSpPr>
      <dsp:spPr>
        <a:xfrm>
          <a:off x="12277753" y="2884788"/>
          <a:ext cx="742196" cy="165491"/>
        </a:xfrm>
        <a:custGeom>
          <a:avLst/>
          <a:gdLst/>
          <a:ahLst/>
          <a:cxnLst/>
          <a:rect l="0" t="0" r="0" b="0"/>
          <a:pathLst>
            <a:path>
              <a:moveTo>
                <a:pt x="0" y="0"/>
              </a:moveTo>
              <a:lnTo>
                <a:pt x="0" y="98658"/>
              </a:lnTo>
              <a:lnTo>
                <a:pt x="742196" y="98658"/>
              </a:lnTo>
              <a:lnTo>
                <a:pt x="742196" y="165491"/>
              </a:lnTo>
            </a:path>
          </a:pathLst>
        </a:custGeom>
        <a:noFill/>
        <a:ln w="25400" cap="flat" cmpd="sng" algn="ctr">
          <a:solidFill>
            <a:schemeClr val="accent4">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A1616C85-36D3-48F2-BED3-96AE64B90D84}">
      <dsp:nvSpPr>
        <dsp:cNvPr id="0" name=""/>
        <dsp:cNvSpPr/>
      </dsp:nvSpPr>
      <dsp:spPr>
        <a:xfrm>
          <a:off x="12232033" y="2884788"/>
          <a:ext cx="91440" cy="165491"/>
        </a:xfrm>
        <a:custGeom>
          <a:avLst/>
          <a:gdLst/>
          <a:ahLst/>
          <a:cxnLst/>
          <a:rect l="0" t="0" r="0" b="0"/>
          <a:pathLst>
            <a:path>
              <a:moveTo>
                <a:pt x="45720" y="0"/>
              </a:moveTo>
              <a:lnTo>
                <a:pt x="45720" y="165491"/>
              </a:lnTo>
            </a:path>
          </a:pathLst>
        </a:custGeom>
        <a:noFill/>
        <a:ln w="25400" cap="flat" cmpd="sng" algn="ctr">
          <a:solidFill>
            <a:schemeClr val="accent4">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A9357AF7-7E33-4B67-94E6-7CC171CA785B}">
      <dsp:nvSpPr>
        <dsp:cNvPr id="0" name=""/>
        <dsp:cNvSpPr/>
      </dsp:nvSpPr>
      <dsp:spPr>
        <a:xfrm>
          <a:off x="11535556" y="2884788"/>
          <a:ext cx="742196" cy="165491"/>
        </a:xfrm>
        <a:custGeom>
          <a:avLst/>
          <a:gdLst/>
          <a:ahLst/>
          <a:cxnLst/>
          <a:rect l="0" t="0" r="0" b="0"/>
          <a:pathLst>
            <a:path>
              <a:moveTo>
                <a:pt x="742196" y="0"/>
              </a:moveTo>
              <a:lnTo>
                <a:pt x="742196" y="98658"/>
              </a:lnTo>
              <a:lnTo>
                <a:pt x="0" y="98658"/>
              </a:lnTo>
              <a:lnTo>
                <a:pt x="0" y="165491"/>
              </a:lnTo>
            </a:path>
          </a:pathLst>
        </a:custGeom>
        <a:noFill/>
        <a:ln w="25400" cap="flat" cmpd="sng" algn="ctr">
          <a:solidFill>
            <a:schemeClr val="accent4">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BA1A8CA5-8EBC-488C-8E8F-060967E2D008}">
      <dsp:nvSpPr>
        <dsp:cNvPr id="0" name=""/>
        <dsp:cNvSpPr/>
      </dsp:nvSpPr>
      <dsp:spPr>
        <a:xfrm>
          <a:off x="6711277" y="1077112"/>
          <a:ext cx="5566476" cy="1521248"/>
        </a:xfrm>
        <a:custGeom>
          <a:avLst/>
          <a:gdLst/>
          <a:ahLst/>
          <a:cxnLst/>
          <a:rect l="0" t="0" r="0" b="0"/>
          <a:pathLst>
            <a:path>
              <a:moveTo>
                <a:pt x="0" y="0"/>
              </a:moveTo>
              <a:lnTo>
                <a:pt x="0" y="1454415"/>
              </a:lnTo>
              <a:lnTo>
                <a:pt x="5566476" y="1454415"/>
              </a:lnTo>
              <a:lnTo>
                <a:pt x="5566476" y="1521248"/>
              </a:lnTo>
            </a:path>
          </a:pathLst>
        </a:custGeom>
        <a:noFill/>
        <a:ln w="25400" cap="flat" cmpd="sng" algn="ctr">
          <a:solidFill>
            <a:schemeClr val="accent3">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A89DFB60-6984-4236-80C4-B3523A293408}">
      <dsp:nvSpPr>
        <dsp:cNvPr id="0" name=""/>
        <dsp:cNvSpPr/>
      </dsp:nvSpPr>
      <dsp:spPr>
        <a:xfrm>
          <a:off x="6711277" y="1077112"/>
          <a:ext cx="3744399" cy="1521248"/>
        </a:xfrm>
        <a:custGeom>
          <a:avLst/>
          <a:gdLst/>
          <a:ahLst/>
          <a:cxnLst/>
          <a:rect l="0" t="0" r="0" b="0"/>
          <a:pathLst>
            <a:path>
              <a:moveTo>
                <a:pt x="0" y="0"/>
              </a:moveTo>
              <a:lnTo>
                <a:pt x="0" y="1454415"/>
              </a:lnTo>
              <a:lnTo>
                <a:pt x="3744399" y="1454415"/>
              </a:lnTo>
              <a:lnTo>
                <a:pt x="3744399" y="1521248"/>
              </a:lnTo>
            </a:path>
          </a:pathLst>
        </a:custGeom>
        <a:noFill/>
        <a:ln w="25400" cap="flat" cmpd="sng" algn="ctr">
          <a:solidFill>
            <a:schemeClr val="accent3">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90C05E39-03DF-4BF1-93B8-0C1C1288CEF4}">
      <dsp:nvSpPr>
        <dsp:cNvPr id="0" name=""/>
        <dsp:cNvSpPr/>
      </dsp:nvSpPr>
      <dsp:spPr>
        <a:xfrm>
          <a:off x="9646648" y="2884788"/>
          <a:ext cx="1146711" cy="163763"/>
        </a:xfrm>
        <a:custGeom>
          <a:avLst/>
          <a:gdLst/>
          <a:ahLst/>
          <a:cxnLst/>
          <a:rect l="0" t="0" r="0" b="0"/>
          <a:pathLst>
            <a:path>
              <a:moveTo>
                <a:pt x="0" y="0"/>
              </a:moveTo>
              <a:lnTo>
                <a:pt x="0" y="96930"/>
              </a:lnTo>
              <a:lnTo>
                <a:pt x="1146711" y="96930"/>
              </a:lnTo>
              <a:lnTo>
                <a:pt x="1146711" y="163763"/>
              </a:lnTo>
            </a:path>
          </a:pathLst>
        </a:custGeom>
        <a:noFill/>
        <a:ln w="25400" cap="flat" cmpd="sng" algn="ctr">
          <a:solidFill>
            <a:schemeClr val="accent4">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F019E24F-DCD3-425A-9B10-705DE201AB05}">
      <dsp:nvSpPr>
        <dsp:cNvPr id="0" name=""/>
        <dsp:cNvSpPr/>
      </dsp:nvSpPr>
      <dsp:spPr>
        <a:xfrm>
          <a:off x="9646648" y="2884788"/>
          <a:ext cx="404514" cy="163763"/>
        </a:xfrm>
        <a:custGeom>
          <a:avLst/>
          <a:gdLst/>
          <a:ahLst/>
          <a:cxnLst/>
          <a:rect l="0" t="0" r="0" b="0"/>
          <a:pathLst>
            <a:path>
              <a:moveTo>
                <a:pt x="0" y="0"/>
              </a:moveTo>
              <a:lnTo>
                <a:pt x="0" y="96930"/>
              </a:lnTo>
              <a:lnTo>
                <a:pt x="404514" y="96930"/>
              </a:lnTo>
              <a:lnTo>
                <a:pt x="404514" y="163763"/>
              </a:lnTo>
            </a:path>
          </a:pathLst>
        </a:custGeom>
        <a:noFill/>
        <a:ln w="25400" cap="flat" cmpd="sng" algn="ctr">
          <a:solidFill>
            <a:schemeClr val="accent4">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8E82270E-1CA5-4527-B02D-7A4CB5162BB4}">
      <dsp:nvSpPr>
        <dsp:cNvPr id="0" name=""/>
        <dsp:cNvSpPr/>
      </dsp:nvSpPr>
      <dsp:spPr>
        <a:xfrm>
          <a:off x="9308965" y="3334978"/>
          <a:ext cx="371098" cy="165491"/>
        </a:xfrm>
        <a:custGeom>
          <a:avLst/>
          <a:gdLst/>
          <a:ahLst/>
          <a:cxnLst/>
          <a:rect l="0" t="0" r="0" b="0"/>
          <a:pathLst>
            <a:path>
              <a:moveTo>
                <a:pt x="0" y="0"/>
              </a:moveTo>
              <a:lnTo>
                <a:pt x="0" y="98658"/>
              </a:lnTo>
              <a:lnTo>
                <a:pt x="371098" y="98658"/>
              </a:lnTo>
              <a:lnTo>
                <a:pt x="371098" y="165491"/>
              </a:lnTo>
            </a:path>
          </a:pathLst>
        </a:custGeom>
        <a:noFill/>
        <a:ln w="25400" cap="flat" cmpd="sng" algn="ctr">
          <a:solidFill>
            <a:schemeClr val="accent5">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4B536318-541E-4322-9696-EE2A9AC8D82C}">
      <dsp:nvSpPr>
        <dsp:cNvPr id="0" name=""/>
        <dsp:cNvSpPr/>
      </dsp:nvSpPr>
      <dsp:spPr>
        <a:xfrm>
          <a:off x="8937867" y="3334978"/>
          <a:ext cx="371098" cy="165491"/>
        </a:xfrm>
        <a:custGeom>
          <a:avLst/>
          <a:gdLst/>
          <a:ahLst/>
          <a:cxnLst/>
          <a:rect l="0" t="0" r="0" b="0"/>
          <a:pathLst>
            <a:path>
              <a:moveTo>
                <a:pt x="371098" y="0"/>
              </a:moveTo>
              <a:lnTo>
                <a:pt x="371098" y="98658"/>
              </a:lnTo>
              <a:lnTo>
                <a:pt x="0" y="98658"/>
              </a:lnTo>
              <a:lnTo>
                <a:pt x="0" y="165491"/>
              </a:lnTo>
            </a:path>
          </a:pathLst>
        </a:custGeom>
        <a:noFill/>
        <a:ln w="25400" cap="flat" cmpd="sng" algn="ctr">
          <a:solidFill>
            <a:schemeClr val="accent5">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C2E8308E-54FB-4557-9B50-7B248A174C22}">
      <dsp:nvSpPr>
        <dsp:cNvPr id="0" name=""/>
        <dsp:cNvSpPr/>
      </dsp:nvSpPr>
      <dsp:spPr>
        <a:xfrm>
          <a:off x="9308965" y="2884788"/>
          <a:ext cx="337682" cy="163763"/>
        </a:xfrm>
        <a:custGeom>
          <a:avLst/>
          <a:gdLst/>
          <a:ahLst/>
          <a:cxnLst/>
          <a:rect l="0" t="0" r="0" b="0"/>
          <a:pathLst>
            <a:path>
              <a:moveTo>
                <a:pt x="337682" y="0"/>
              </a:moveTo>
              <a:lnTo>
                <a:pt x="337682" y="96930"/>
              </a:lnTo>
              <a:lnTo>
                <a:pt x="0" y="96930"/>
              </a:lnTo>
              <a:lnTo>
                <a:pt x="0" y="163763"/>
              </a:lnTo>
            </a:path>
          </a:pathLst>
        </a:custGeom>
        <a:noFill/>
        <a:ln w="25400" cap="flat" cmpd="sng" algn="ctr">
          <a:solidFill>
            <a:schemeClr val="accent4">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667FDE49-4EF2-4B8E-8179-CFA0EE6343B6}">
      <dsp:nvSpPr>
        <dsp:cNvPr id="0" name=""/>
        <dsp:cNvSpPr/>
      </dsp:nvSpPr>
      <dsp:spPr>
        <a:xfrm>
          <a:off x="8566769" y="2884788"/>
          <a:ext cx="1079879" cy="163763"/>
        </a:xfrm>
        <a:custGeom>
          <a:avLst/>
          <a:gdLst/>
          <a:ahLst/>
          <a:cxnLst/>
          <a:rect l="0" t="0" r="0" b="0"/>
          <a:pathLst>
            <a:path>
              <a:moveTo>
                <a:pt x="1079879" y="0"/>
              </a:moveTo>
              <a:lnTo>
                <a:pt x="1079879" y="96930"/>
              </a:lnTo>
              <a:lnTo>
                <a:pt x="0" y="96930"/>
              </a:lnTo>
              <a:lnTo>
                <a:pt x="0" y="163763"/>
              </a:lnTo>
            </a:path>
          </a:pathLst>
        </a:custGeom>
        <a:noFill/>
        <a:ln w="25400" cap="flat" cmpd="sng" algn="ctr">
          <a:solidFill>
            <a:schemeClr val="accent4">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627F55DA-9A46-4704-8855-21496A283AB1}">
      <dsp:nvSpPr>
        <dsp:cNvPr id="0" name=""/>
        <dsp:cNvSpPr/>
      </dsp:nvSpPr>
      <dsp:spPr>
        <a:xfrm>
          <a:off x="6711277" y="1077112"/>
          <a:ext cx="2935371" cy="1521248"/>
        </a:xfrm>
        <a:custGeom>
          <a:avLst/>
          <a:gdLst/>
          <a:ahLst/>
          <a:cxnLst/>
          <a:rect l="0" t="0" r="0" b="0"/>
          <a:pathLst>
            <a:path>
              <a:moveTo>
                <a:pt x="0" y="0"/>
              </a:moveTo>
              <a:lnTo>
                <a:pt x="0" y="1454415"/>
              </a:lnTo>
              <a:lnTo>
                <a:pt x="2935371" y="1454415"/>
              </a:lnTo>
              <a:lnTo>
                <a:pt x="2935371" y="1521248"/>
              </a:lnTo>
            </a:path>
          </a:pathLst>
        </a:custGeom>
        <a:noFill/>
        <a:ln w="25400" cap="flat" cmpd="sng" algn="ctr">
          <a:solidFill>
            <a:schemeClr val="accent3">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BCF4529F-2976-4555-B6C9-C78B5199E4EB}">
      <dsp:nvSpPr>
        <dsp:cNvPr id="0" name=""/>
        <dsp:cNvSpPr/>
      </dsp:nvSpPr>
      <dsp:spPr>
        <a:xfrm>
          <a:off x="7082375" y="2884788"/>
          <a:ext cx="742196" cy="165491"/>
        </a:xfrm>
        <a:custGeom>
          <a:avLst/>
          <a:gdLst/>
          <a:ahLst/>
          <a:cxnLst/>
          <a:rect l="0" t="0" r="0" b="0"/>
          <a:pathLst>
            <a:path>
              <a:moveTo>
                <a:pt x="0" y="0"/>
              </a:moveTo>
              <a:lnTo>
                <a:pt x="0" y="98658"/>
              </a:lnTo>
              <a:lnTo>
                <a:pt x="742196" y="98658"/>
              </a:lnTo>
              <a:lnTo>
                <a:pt x="742196" y="165491"/>
              </a:lnTo>
            </a:path>
          </a:pathLst>
        </a:custGeom>
        <a:noFill/>
        <a:ln w="25400" cap="flat" cmpd="sng" algn="ctr">
          <a:solidFill>
            <a:schemeClr val="accent4">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30871499-D192-4BAD-B20B-9963188CD528}">
      <dsp:nvSpPr>
        <dsp:cNvPr id="0" name=""/>
        <dsp:cNvSpPr/>
      </dsp:nvSpPr>
      <dsp:spPr>
        <a:xfrm>
          <a:off x="7036655" y="2884788"/>
          <a:ext cx="91440" cy="165491"/>
        </a:xfrm>
        <a:custGeom>
          <a:avLst/>
          <a:gdLst/>
          <a:ahLst/>
          <a:cxnLst/>
          <a:rect l="0" t="0" r="0" b="0"/>
          <a:pathLst>
            <a:path>
              <a:moveTo>
                <a:pt x="45720" y="0"/>
              </a:moveTo>
              <a:lnTo>
                <a:pt x="45720" y="165491"/>
              </a:lnTo>
            </a:path>
          </a:pathLst>
        </a:custGeom>
        <a:noFill/>
        <a:ln w="25400" cap="flat" cmpd="sng" algn="ctr">
          <a:solidFill>
            <a:schemeClr val="accent4">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51CF9F09-3BAD-4BB7-9251-D7A52FCDF44E}">
      <dsp:nvSpPr>
        <dsp:cNvPr id="0" name=""/>
        <dsp:cNvSpPr/>
      </dsp:nvSpPr>
      <dsp:spPr>
        <a:xfrm>
          <a:off x="6340178" y="3336706"/>
          <a:ext cx="1113295" cy="165491"/>
        </a:xfrm>
        <a:custGeom>
          <a:avLst/>
          <a:gdLst/>
          <a:ahLst/>
          <a:cxnLst/>
          <a:rect l="0" t="0" r="0" b="0"/>
          <a:pathLst>
            <a:path>
              <a:moveTo>
                <a:pt x="0" y="0"/>
              </a:moveTo>
              <a:lnTo>
                <a:pt x="0" y="98658"/>
              </a:lnTo>
              <a:lnTo>
                <a:pt x="1113295" y="98658"/>
              </a:lnTo>
              <a:lnTo>
                <a:pt x="1113295" y="165491"/>
              </a:lnTo>
            </a:path>
          </a:pathLst>
        </a:custGeom>
        <a:noFill/>
        <a:ln w="25400" cap="flat" cmpd="sng" algn="ctr">
          <a:solidFill>
            <a:schemeClr val="accent5">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204CE9E2-DD8B-4E42-94BE-2A2037C1B8FC}">
      <dsp:nvSpPr>
        <dsp:cNvPr id="0" name=""/>
        <dsp:cNvSpPr/>
      </dsp:nvSpPr>
      <dsp:spPr>
        <a:xfrm>
          <a:off x="6665557" y="3788625"/>
          <a:ext cx="91440" cy="165491"/>
        </a:xfrm>
        <a:custGeom>
          <a:avLst/>
          <a:gdLst/>
          <a:ahLst/>
          <a:cxnLst/>
          <a:rect l="0" t="0" r="0" b="0"/>
          <a:pathLst>
            <a:path>
              <a:moveTo>
                <a:pt x="45720" y="0"/>
              </a:moveTo>
              <a:lnTo>
                <a:pt x="45720" y="165491"/>
              </a:lnTo>
            </a:path>
          </a:pathLst>
        </a:custGeom>
        <a:noFill/>
        <a:ln w="25400" cap="flat" cmpd="sng" algn="ctr">
          <a:solidFill>
            <a:schemeClr val="accent5">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4E9EA564-E2C9-42E8-A5D6-F59C212A607D}">
      <dsp:nvSpPr>
        <dsp:cNvPr id="0" name=""/>
        <dsp:cNvSpPr/>
      </dsp:nvSpPr>
      <dsp:spPr>
        <a:xfrm>
          <a:off x="6340178" y="3336706"/>
          <a:ext cx="371098" cy="165491"/>
        </a:xfrm>
        <a:custGeom>
          <a:avLst/>
          <a:gdLst/>
          <a:ahLst/>
          <a:cxnLst/>
          <a:rect l="0" t="0" r="0" b="0"/>
          <a:pathLst>
            <a:path>
              <a:moveTo>
                <a:pt x="0" y="0"/>
              </a:moveTo>
              <a:lnTo>
                <a:pt x="0" y="98658"/>
              </a:lnTo>
              <a:lnTo>
                <a:pt x="371098" y="98658"/>
              </a:lnTo>
              <a:lnTo>
                <a:pt x="371098" y="165491"/>
              </a:lnTo>
            </a:path>
          </a:pathLst>
        </a:custGeom>
        <a:noFill/>
        <a:ln w="25400" cap="flat" cmpd="sng" algn="ctr">
          <a:solidFill>
            <a:schemeClr val="accent5">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44E5021A-193A-4766-A3A5-941E5494B38F}">
      <dsp:nvSpPr>
        <dsp:cNvPr id="0" name=""/>
        <dsp:cNvSpPr/>
      </dsp:nvSpPr>
      <dsp:spPr>
        <a:xfrm>
          <a:off x="5226883" y="3788625"/>
          <a:ext cx="742196" cy="165491"/>
        </a:xfrm>
        <a:custGeom>
          <a:avLst/>
          <a:gdLst/>
          <a:ahLst/>
          <a:cxnLst/>
          <a:rect l="0" t="0" r="0" b="0"/>
          <a:pathLst>
            <a:path>
              <a:moveTo>
                <a:pt x="0" y="0"/>
              </a:moveTo>
              <a:lnTo>
                <a:pt x="0" y="98658"/>
              </a:lnTo>
              <a:lnTo>
                <a:pt x="742196" y="98658"/>
              </a:lnTo>
              <a:lnTo>
                <a:pt x="742196" y="165491"/>
              </a:lnTo>
            </a:path>
          </a:pathLst>
        </a:custGeom>
        <a:noFill/>
        <a:ln w="25400" cap="flat" cmpd="sng" algn="ctr">
          <a:solidFill>
            <a:schemeClr val="accent5">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21FCC932-782C-4E0B-9E64-4799353FE7D8}">
      <dsp:nvSpPr>
        <dsp:cNvPr id="0" name=""/>
        <dsp:cNvSpPr/>
      </dsp:nvSpPr>
      <dsp:spPr>
        <a:xfrm>
          <a:off x="5181163" y="3788625"/>
          <a:ext cx="91440" cy="165491"/>
        </a:xfrm>
        <a:custGeom>
          <a:avLst/>
          <a:gdLst/>
          <a:ahLst/>
          <a:cxnLst/>
          <a:rect l="0" t="0" r="0" b="0"/>
          <a:pathLst>
            <a:path>
              <a:moveTo>
                <a:pt x="45720" y="0"/>
              </a:moveTo>
              <a:lnTo>
                <a:pt x="45720" y="165491"/>
              </a:lnTo>
            </a:path>
          </a:pathLst>
        </a:custGeom>
        <a:noFill/>
        <a:ln w="25400" cap="flat" cmpd="sng" algn="ctr">
          <a:solidFill>
            <a:schemeClr val="accent5">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ED48E435-1EFB-47AC-9742-016D68AFFF96}">
      <dsp:nvSpPr>
        <dsp:cNvPr id="0" name=""/>
        <dsp:cNvSpPr/>
      </dsp:nvSpPr>
      <dsp:spPr>
        <a:xfrm>
          <a:off x="4484686" y="3788625"/>
          <a:ext cx="742196" cy="165491"/>
        </a:xfrm>
        <a:custGeom>
          <a:avLst/>
          <a:gdLst/>
          <a:ahLst/>
          <a:cxnLst/>
          <a:rect l="0" t="0" r="0" b="0"/>
          <a:pathLst>
            <a:path>
              <a:moveTo>
                <a:pt x="742196" y="0"/>
              </a:moveTo>
              <a:lnTo>
                <a:pt x="742196" y="98658"/>
              </a:lnTo>
              <a:lnTo>
                <a:pt x="0" y="98658"/>
              </a:lnTo>
              <a:lnTo>
                <a:pt x="0" y="165491"/>
              </a:lnTo>
            </a:path>
          </a:pathLst>
        </a:custGeom>
        <a:noFill/>
        <a:ln w="25400" cap="flat" cmpd="sng" algn="ctr">
          <a:solidFill>
            <a:schemeClr val="accent5">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40AEA32D-0FB3-4CFE-A5BD-AD13847E2834}">
      <dsp:nvSpPr>
        <dsp:cNvPr id="0" name=""/>
        <dsp:cNvSpPr/>
      </dsp:nvSpPr>
      <dsp:spPr>
        <a:xfrm>
          <a:off x="5226883" y="3336706"/>
          <a:ext cx="1113295" cy="165491"/>
        </a:xfrm>
        <a:custGeom>
          <a:avLst/>
          <a:gdLst/>
          <a:ahLst/>
          <a:cxnLst/>
          <a:rect l="0" t="0" r="0" b="0"/>
          <a:pathLst>
            <a:path>
              <a:moveTo>
                <a:pt x="1113295" y="0"/>
              </a:moveTo>
              <a:lnTo>
                <a:pt x="1113295" y="98658"/>
              </a:lnTo>
              <a:lnTo>
                <a:pt x="0" y="98658"/>
              </a:lnTo>
              <a:lnTo>
                <a:pt x="0" y="165491"/>
              </a:lnTo>
            </a:path>
          </a:pathLst>
        </a:custGeom>
        <a:noFill/>
        <a:ln w="25400" cap="flat" cmpd="sng" algn="ctr">
          <a:solidFill>
            <a:schemeClr val="accent5">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2073FD97-84AE-4EE2-8069-D7E1ED378441}">
      <dsp:nvSpPr>
        <dsp:cNvPr id="0" name=""/>
        <dsp:cNvSpPr/>
      </dsp:nvSpPr>
      <dsp:spPr>
        <a:xfrm>
          <a:off x="6340178" y="2884788"/>
          <a:ext cx="742196" cy="165491"/>
        </a:xfrm>
        <a:custGeom>
          <a:avLst/>
          <a:gdLst/>
          <a:ahLst/>
          <a:cxnLst/>
          <a:rect l="0" t="0" r="0" b="0"/>
          <a:pathLst>
            <a:path>
              <a:moveTo>
                <a:pt x="742196" y="0"/>
              </a:moveTo>
              <a:lnTo>
                <a:pt x="742196" y="98658"/>
              </a:lnTo>
              <a:lnTo>
                <a:pt x="0" y="98658"/>
              </a:lnTo>
              <a:lnTo>
                <a:pt x="0" y="165491"/>
              </a:lnTo>
            </a:path>
          </a:pathLst>
        </a:custGeom>
        <a:noFill/>
        <a:ln w="25400" cap="flat" cmpd="sng" algn="ctr">
          <a:solidFill>
            <a:schemeClr val="accent4">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38A71EEE-7E67-4F39-B378-AE93C057A654}">
      <dsp:nvSpPr>
        <dsp:cNvPr id="0" name=""/>
        <dsp:cNvSpPr/>
      </dsp:nvSpPr>
      <dsp:spPr>
        <a:xfrm>
          <a:off x="6711277" y="1077112"/>
          <a:ext cx="371098" cy="1521248"/>
        </a:xfrm>
        <a:custGeom>
          <a:avLst/>
          <a:gdLst/>
          <a:ahLst/>
          <a:cxnLst/>
          <a:rect l="0" t="0" r="0" b="0"/>
          <a:pathLst>
            <a:path>
              <a:moveTo>
                <a:pt x="0" y="0"/>
              </a:moveTo>
              <a:lnTo>
                <a:pt x="0" y="1454415"/>
              </a:lnTo>
              <a:lnTo>
                <a:pt x="371098" y="1454415"/>
              </a:lnTo>
              <a:lnTo>
                <a:pt x="371098" y="1521248"/>
              </a:lnTo>
            </a:path>
          </a:pathLst>
        </a:custGeom>
        <a:noFill/>
        <a:ln w="25400" cap="flat" cmpd="sng" algn="ctr">
          <a:solidFill>
            <a:schemeClr val="accent3">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5BE09F50-B8E8-4B37-9755-A9DA8791BF09}">
      <dsp:nvSpPr>
        <dsp:cNvPr id="0" name=""/>
        <dsp:cNvSpPr/>
      </dsp:nvSpPr>
      <dsp:spPr>
        <a:xfrm>
          <a:off x="3371391" y="2884788"/>
          <a:ext cx="742196" cy="165491"/>
        </a:xfrm>
        <a:custGeom>
          <a:avLst/>
          <a:gdLst/>
          <a:ahLst/>
          <a:cxnLst/>
          <a:rect l="0" t="0" r="0" b="0"/>
          <a:pathLst>
            <a:path>
              <a:moveTo>
                <a:pt x="0" y="0"/>
              </a:moveTo>
              <a:lnTo>
                <a:pt x="0" y="98658"/>
              </a:lnTo>
              <a:lnTo>
                <a:pt x="742196" y="98658"/>
              </a:lnTo>
              <a:lnTo>
                <a:pt x="742196" y="165491"/>
              </a:lnTo>
            </a:path>
          </a:pathLst>
        </a:custGeom>
        <a:noFill/>
        <a:ln w="25400" cap="flat" cmpd="sng" algn="ctr">
          <a:solidFill>
            <a:schemeClr val="accent4">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03733E9B-6785-48A7-A3C7-4B6E6803814A}">
      <dsp:nvSpPr>
        <dsp:cNvPr id="0" name=""/>
        <dsp:cNvSpPr/>
      </dsp:nvSpPr>
      <dsp:spPr>
        <a:xfrm>
          <a:off x="3371391" y="3336706"/>
          <a:ext cx="742196" cy="165491"/>
        </a:xfrm>
        <a:custGeom>
          <a:avLst/>
          <a:gdLst/>
          <a:ahLst/>
          <a:cxnLst/>
          <a:rect l="0" t="0" r="0" b="0"/>
          <a:pathLst>
            <a:path>
              <a:moveTo>
                <a:pt x="0" y="0"/>
              </a:moveTo>
              <a:lnTo>
                <a:pt x="0" y="98658"/>
              </a:lnTo>
              <a:lnTo>
                <a:pt x="742196" y="98658"/>
              </a:lnTo>
              <a:lnTo>
                <a:pt x="742196" y="165491"/>
              </a:lnTo>
            </a:path>
          </a:pathLst>
        </a:custGeom>
        <a:noFill/>
        <a:ln w="25400" cap="flat" cmpd="sng" algn="ctr">
          <a:solidFill>
            <a:schemeClr val="accent5">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CAA796B3-5CC4-4476-A067-3985664C4117}">
      <dsp:nvSpPr>
        <dsp:cNvPr id="0" name=""/>
        <dsp:cNvSpPr/>
      </dsp:nvSpPr>
      <dsp:spPr>
        <a:xfrm>
          <a:off x="3325671" y="3336706"/>
          <a:ext cx="91440" cy="165491"/>
        </a:xfrm>
        <a:custGeom>
          <a:avLst/>
          <a:gdLst/>
          <a:ahLst/>
          <a:cxnLst/>
          <a:rect l="0" t="0" r="0" b="0"/>
          <a:pathLst>
            <a:path>
              <a:moveTo>
                <a:pt x="45720" y="0"/>
              </a:moveTo>
              <a:lnTo>
                <a:pt x="45720" y="165491"/>
              </a:lnTo>
            </a:path>
          </a:pathLst>
        </a:custGeom>
        <a:noFill/>
        <a:ln w="25400" cap="flat" cmpd="sng" algn="ctr">
          <a:solidFill>
            <a:schemeClr val="accent5">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54504FC1-5558-4E9A-BE9C-C2B3227E9119}">
      <dsp:nvSpPr>
        <dsp:cNvPr id="0" name=""/>
        <dsp:cNvSpPr/>
      </dsp:nvSpPr>
      <dsp:spPr>
        <a:xfrm>
          <a:off x="3742489" y="4240544"/>
          <a:ext cx="371098" cy="165491"/>
        </a:xfrm>
        <a:custGeom>
          <a:avLst/>
          <a:gdLst/>
          <a:ahLst/>
          <a:cxnLst/>
          <a:rect l="0" t="0" r="0" b="0"/>
          <a:pathLst>
            <a:path>
              <a:moveTo>
                <a:pt x="0" y="0"/>
              </a:moveTo>
              <a:lnTo>
                <a:pt x="0" y="98658"/>
              </a:lnTo>
              <a:lnTo>
                <a:pt x="371098" y="98658"/>
              </a:lnTo>
              <a:lnTo>
                <a:pt x="371098" y="165491"/>
              </a:lnTo>
            </a:path>
          </a:pathLst>
        </a:custGeom>
        <a:noFill/>
        <a:ln w="25400" cap="flat" cmpd="sng" algn="ctr">
          <a:solidFill>
            <a:schemeClr val="accent5">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2EADE8CB-F5CA-473D-BD00-3317C6E8DB83}">
      <dsp:nvSpPr>
        <dsp:cNvPr id="0" name=""/>
        <dsp:cNvSpPr/>
      </dsp:nvSpPr>
      <dsp:spPr>
        <a:xfrm>
          <a:off x="3371391" y="4240544"/>
          <a:ext cx="371098" cy="165491"/>
        </a:xfrm>
        <a:custGeom>
          <a:avLst/>
          <a:gdLst/>
          <a:ahLst/>
          <a:cxnLst/>
          <a:rect l="0" t="0" r="0" b="0"/>
          <a:pathLst>
            <a:path>
              <a:moveTo>
                <a:pt x="371098" y="0"/>
              </a:moveTo>
              <a:lnTo>
                <a:pt x="371098" y="98658"/>
              </a:lnTo>
              <a:lnTo>
                <a:pt x="0" y="98658"/>
              </a:lnTo>
              <a:lnTo>
                <a:pt x="0" y="165491"/>
              </a:lnTo>
            </a:path>
          </a:pathLst>
        </a:custGeom>
        <a:noFill/>
        <a:ln w="25400" cap="flat" cmpd="sng" algn="ctr">
          <a:solidFill>
            <a:schemeClr val="accent5">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321AFC79-94F6-43EC-B7EE-4F3E07A6B5E6}">
      <dsp:nvSpPr>
        <dsp:cNvPr id="0" name=""/>
        <dsp:cNvSpPr/>
      </dsp:nvSpPr>
      <dsp:spPr>
        <a:xfrm>
          <a:off x="2629194" y="3788625"/>
          <a:ext cx="1113295" cy="165491"/>
        </a:xfrm>
        <a:custGeom>
          <a:avLst/>
          <a:gdLst/>
          <a:ahLst/>
          <a:cxnLst/>
          <a:rect l="0" t="0" r="0" b="0"/>
          <a:pathLst>
            <a:path>
              <a:moveTo>
                <a:pt x="0" y="0"/>
              </a:moveTo>
              <a:lnTo>
                <a:pt x="0" y="98658"/>
              </a:lnTo>
              <a:lnTo>
                <a:pt x="1113295" y="98658"/>
              </a:lnTo>
              <a:lnTo>
                <a:pt x="1113295" y="165491"/>
              </a:lnTo>
            </a:path>
          </a:pathLst>
        </a:custGeom>
        <a:noFill/>
        <a:ln w="25400" cap="flat" cmpd="sng" algn="ctr">
          <a:solidFill>
            <a:schemeClr val="accent5">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332B83D3-8F8B-4B00-8C0A-4D35794AA4FF}">
      <dsp:nvSpPr>
        <dsp:cNvPr id="0" name=""/>
        <dsp:cNvSpPr/>
      </dsp:nvSpPr>
      <dsp:spPr>
        <a:xfrm>
          <a:off x="2629194" y="3788625"/>
          <a:ext cx="371098" cy="165491"/>
        </a:xfrm>
        <a:custGeom>
          <a:avLst/>
          <a:gdLst/>
          <a:ahLst/>
          <a:cxnLst/>
          <a:rect l="0" t="0" r="0" b="0"/>
          <a:pathLst>
            <a:path>
              <a:moveTo>
                <a:pt x="0" y="0"/>
              </a:moveTo>
              <a:lnTo>
                <a:pt x="0" y="98658"/>
              </a:lnTo>
              <a:lnTo>
                <a:pt x="371098" y="98658"/>
              </a:lnTo>
              <a:lnTo>
                <a:pt x="371098" y="165491"/>
              </a:lnTo>
            </a:path>
          </a:pathLst>
        </a:custGeom>
        <a:noFill/>
        <a:ln w="25400" cap="flat" cmpd="sng" algn="ctr">
          <a:solidFill>
            <a:schemeClr val="accent5">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7A2C8A66-D9E7-41BC-9984-4A63AA6CA507}">
      <dsp:nvSpPr>
        <dsp:cNvPr id="0" name=""/>
        <dsp:cNvSpPr/>
      </dsp:nvSpPr>
      <dsp:spPr>
        <a:xfrm>
          <a:off x="2258096" y="3788625"/>
          <a:ext cx="371098" cy="165491"/>
        </a:xfrm>
        <a:custGeom>
          <a:avLst/>
          <a:gdLst/>
          <a:ahLst/>
          <a:cxnLst/>
          <a:rect l="0" t="0" r="0" b="0"/>
          <a:pathLst>
            <a:path>
              <a:moveTo>
                <a:pt x="371098" y="0"/>
              </a:moveTo>
              <a:lnTo>
                <a:pt x="371098" y="98658"/>
              </a:lnTo>
              <a:lnTo>
                <a:pt x="0" y="98658"/>
              </a:lnTo>
              <a:lnTo>
                <a:pt x="0" y="165491"/>
              </a:lnTo>
            </a:path>
          </a:pathLst>
        </a:custGeom>
        <a:noFill/>
        <a:ln w="25400" cap="flat" cmpd="sng" algn="ctr">
          <a:solidFill>
            <a:schemeClr val="accent5">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C87FE9FD-F007-46BE-9B5A-B263CC82402D}">
      <dsp:nvSpPr>
        <dsp:cNvPr id="0" name=""/>
        <dsp:cNvSpPr/>
      </dsp:nvSpPr>
      <dsp:spPr>
        <a:xfrm>
          <a:off x="1515899" y="3788625"/>
          <a:ext cx="1113295" cy="165491"/>
        </a:xfrm>
        <a:custGeom>
          <a:avLst/>
          <a:gdLst/>
          <a:ahLst/>
          <a:cxnLst/>
          <a:rect l="0" t="0" r="0" b="0"/>
          <a:pathLst>
            <a:path>
              <a:moveTo>
                <a:pt x="1113295" y="0"/>
              </a:moveTo>
              <a:lnTo>
                <a:pt x="1113295" y="98658"/>
              </a:lnTo>
              <a:lnTo>
                <a:pt x="0" y="98658"/>
              </a:lnTo>
              <a:lnTo>
                <a:pt x="0" y="165491"/>
              </a:lnTo>
            </a:path>
          </a:pathLst>
        </a:custGeom>
        <a:noFill/>
        <a:ln w="25400" cap="flat" cmpd="sng" algn="ctr">
          <a:solidFill>
            <a:schemeClr val="accent5">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CC3AA947-EF06-4109-B824-722A9BA5B912}">
      <dsp:nvSpPr>
        <dsp:cNvPr id="0" name=""/>
        <dsp:cNvSpPr/>
      </dsp:nvSpPr>
      <dsp:spPr>
        <a:xfrm>
          <a:off x="2629194" y="3336706"/>
          <a:ext cx="742196" cy="165491"/>
        </a:xfrm>
        <a:custGeom>
          <a:avLst/>
          <a:gdLst/>
          <a:ahLst/>
          <a:cxnLst/>
          <a:rect l="0" t="0" r="0" b="0"/>
          <a:pathLst>
            <a:path>
              <a:moveTo>
                <a:pt x="742196" y="0"/>
              </a:moveTo>
              <a:lnTo>
                <a:pt x="742196" y="98658"/>
              </a:lnTo>
              <a:lnTo>
                <a:pt x="0" y="98658"/>
              </a:lnTo>
              <a:lnTo>
                <a:pt x="0" y="165491"/>
              </a:lnTo>
            </a:path>
          </a:pathLst>
        </a:custGeom>
        <a:noFill/>
        <a:ln w="25400" cap="flat" cmpd="sng" algn="ctr">
          <a:solidFill>
            <a:schemeClr val="accent5">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58F25E4C-7C70-4466-B7F2-5638F9C21330}">
      <dsp:nvSpPr>
        <dsp:cNvPr id="0" name=""/>
        <dsp:cNvSpPr/>
      </dsp:nvSpPr>
      <dsp:spPr>
        <a:xfrm>
          <a:off x="3325671" y="2884788"/>
          <a:ext cx="91440" cy="165491"/>
        </a:xfrm>
        <a:custGeom>
          <a:avLst/>
          <a:gdLst/>
          <a:ahLst/>
          <a:cxnLst/>
          <a:rect l="0" t="0" r="0" b="0"/>
          <a:pathLst>
            <a:path>
              <a:moveTo>
                <a:pt x="45720" y="0"/>
              </a:moveTo>
              <a:lnTo>
                <a:pt x="45720" y="165491"/>
              </a:lnTo>
            </a:path>
          </a:pathLst>
        </a:custGeom>
        <a:noFill/>
        <a:ln w="25400" cap="flat" cmpd="sng" algn="ctr">
          <a:solidFill>
            <a:schemeClr val="accent4">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7A6F277E-4E98-4BED-B5B6-F13CB4807655}">
      <dsp:nvSpPr>
        <dsp:cNvPr id="0" name=""/>
        <dsp:cNvSpPr/>
      </dsp:nvSpPr>
      <dsp:spPr>
        <a:xfrm>
          <a:off x="2629194" y="2884788"/>
          <a:ext cx="742196" cy="165491"/>
        </a:xfrm>
        <a:custGeom>
          <a:avLst/>
          <a:gdLst/>
          <a:ahLst/>
          <a:cxnLst/>
          <a:rect l="0" t="0" r="0" b="0"/>
          <a:pathLst>
            <a:path>
              <a:moveTo>
                <a:pt x="742196" y="0"/>
              </a:moveTo>
              <a:lnTo>
                <a:pt x="742196" y="98658"/>
              </a:lnTo>
              <a:lnTo>
                <a:pt x="0" y="98658"/>
              </a:lnTo>
              <a:lnTo>
                <a:pt x="0" y="165491"/>
              </a:lnTo>
            </a:path>
          </a:pathLst>
        </a:custGeom>
        <a:noFill/>
        <a:ln w="25400" cap="flat" cmpd="sng" algn="ctr">
          <a:solidFill>
            <a:schemeClr val="accent4">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204D1EDD-4BDD-4892-A692-39BD4AE4C1CB}">
      <dsp:nvSpPr>
        <dsp:cNvPr id="0" name=""/>
        <dsp:cNvSpPr/>
      </dsp:nvSpPr>
      <dsp:spPr>
        <a:xfrm>
          <a:off x="3371391" y="1077112"/>
          <a:ext cx="3339885" cy="1521248"/>
        </a:xfrm>
        <a:custGeom>
          <a:avLst/>
          <a:gdLst/>
          <a:ahLst/>
          <a:cxnLst/>
          <a:rect l="0" t="0" r="0" b="0"/>
          <a:pathLst>
            <a:path>
              <a:moveTo>
                <a:pt x="3339885" y="0"/>
              </a:moveTo>
              <a:lnTo>
                <a:pt x="3339885" y="1454415"/>
              </a:lnTo>
              <a:lnTo>
                <a:pt x="0" y="1454415"/>
              </a:lnTo>
              <a:lnTo>
                <a:pt x="0" y="1521248"/>
              </a:lnTo>
            </a:path>
          </a:pathLst>
        </a:custGeom>
        <a:noFill/>
        <a:ln w="25400" cap="flat" cmpd="sng" algn="ctr">
          <a:solidFill>
            <a:schemeClr val="accent3">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96C3C544-38F2-47A4-8E89-025026595E47}">
      <dsp:nvSpPr>
        <dsp:cNvPr id="0" name=""/>
        <dsp:cNvSpPr/>
      </dsp:nvSpPr>
      <dsp:spPr>
        <a:xfrm>
          <a:off x="1144800" y="2884788"/>
          <a:ext cx="742196" cy="165491"/>
        </a:xfrm>
        <a:custGeom>
          <a:avLst/>
          <a:gdLst/>
          <a:ahLst/>
          <a:cxnLst/>
          <a:rect l="0" t="0" r="0" b="0"/>
          <a:pathLst>
            <a:path>
              <a:moveTo>
                <a:pt x="0" y="0"/>
              </a:moveTo>
              <a:lnTo>
                <a:pt x="0" y="98658"/>
              </a:lnTo>
              <a:lnTo>
                <a:pt x="742196" y="98658"/>
              </a:lnTo>
              <a:lnTo>
                <a:pt x="742196" y="165491"/>
              </a:lnTo>
            </a:path>
          </a:pathLst>
        </a:custGeom>
        <a:noFill/>
        <a:ln w="25400" cap="flat" cmpd="sng" algn="ctr">
          <a:solidFill>
            <a:schemeClr val="accent4">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7C21F473-C731-4F50-BDA9-5F2D84DC3C7A}">
      <dsp:nvSpPr>
        <dsp:cNvPr id="0" name=""/>
        <dsp:cNvSpPr/>
      </dsp:nvSpPr>
      <dsp:spPr>
        <a:xfrm>
          <a:off x="1144800" y="3336706"/>
          <a:ext cx="742196" cy="165491"/>
        </a:xfrm>
        <a:custGeom>
          <a:avLst/>
          <a:gdLst/>
          <a:ahLst/>
          <a:cxnLst/>
          <a:rect l="0" t="0" r="0" b="0"/>
          <a:pathLst>
            <a:path>
              <a:moveTo>
                <a:pt x="0" y="0"/>
              </a:moveTo>
              <a:lnTo>
                <a:pt x="0" y="98658"/>
              </a:lnTo>
              <a:lnTo>
                <a:pt x="742196" y="98658"/>
              </a:lnTo>
              <a:lnTo>
                <a:pt x="742196" y="165491"/>
              </a:lnTo>
            </a:path>
          </a:pathLst>
        </a:custGeom>
        <a:noFill/>
        <a:ln w="25400" cap="flat" cmpd="sng" algn="ctr">
          <a:solidFill>
            <a:schemeClr val="accent5">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DAC94E2F-0C4F-4945-9007-4B602FD19BA7}">
      <dsp:nvSpPr>
        <dsp:cNvPr id="0" name=""/>
        <dsp:cNvSpPr/>
      </dsp:nvSpPr>
      <dsp:spPr>
        <a:xfrm>
          <a:off x="1099080" y="3336706"/>
          <a:ext cx="91440" cy="165491"/>
        </a:xfrm>
        <a:custGeom>
          <a:avLst/>
          <a:gdLst/>
          <a:ahLst/>
          <a:cxnLst/>
          <a:rect l="0" t="0" r="0" b="0"/>
          <a:pathLst>
            <a:path>
              <a:moveTo>
                <a:pt x="45720" y="0"/>
              </a:moveTo>
              <a:lnTo>
                <a:pt x="45720" y="165491"/>
              </a:lnTo>
            </a:path>
          </a:pathLst>
        </a:custGeom>
        <a:noFill/>
        <a:ln w="25400" cap="flat" cmpd="sng" algn="ctr">
          <a:solidFill>
            <a:schemeClr val="accent5">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CB82A031-D981-4340-A304-EC725BE3BD89}">
      <dsp:nvSpPr>
        <dsp:cNvPr id="0" name=""/>
        <dsp:cNvSpPr/>
      </dsp:nvSpPr>
      <dsp:spPr>
        <a:xfrm>
          <a:off x="402604" y="3336706"/>
          <a:ext cx="742196" cy="165491"/>
        </a:xfrm>
        <a:custGeom>
          <a:avLst/>
          <a:gdLst/>
          <a:ahLst/>
          <a:cxnLst/>
          <a:rect l="0" t="0" r="0" b="0"/>
          <a:pathLst>
            <a:path>
              <a:moveTo>
                <a:pt x="742196" y="0"/>
              </a:moveTo>
              <a:lnTo>
                <a:pt x="742196" y="98658"/>
              </a:lnTo>
              <a:lnTo>
                <a:pt x="0" y="98658"/>
              </a:lnTo>
              <a:lnTo>
                <a:pt x="0" y="165491"/>
              </a:lnTo>
            </a:path>
          </a:pathLst>
        </a:custGeom>
        <a:noFill/>
        <a:ln w="25400" cap="flat" cmpd="sng" algn="ctr">
          <a:solidFill>
            <a:schemeClr val="accent5">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D9243236-3106-4D74-945F-9FFDDBDFEEE9}">
      <dsp:nvSpPr>
        <dsp:cNvPr id="0" name=""/>
        <dsp:cNvSpPr/>
      </dsp:nvSpPr>
      <dsp:spPr>
        <a:xfrm>
          <a:off x="1099080" y="2884788"/>
          <a:ext cx="91440" cy="165491"/>
        </a:xfrm>
        <a:custGeom>
          <a:avLst/>
          <a:gdLst/>
          <a:ahLst/>
          <a:cxnLst/>
          <a:rect l="0" t="0" r="0" b="0"/>
          <a:pathLst>
            <a:path>
              <a:moveTo>
                <a:pt x="45720" y="0"/>
              </a:moveTo>
              <a:lnTo>
                <a:pt x="45720" y="165491"/>
              </a:lnTo>
            </a:path>
          </a:pathLst>
        </a:custGeom>
        <a:noFill/>
        <a:ln w="25400" cap="flat" cmpd="sng" algn="ctr">
          <a:solidFill>
            <a:schemeClr val="accent4">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E08ECBA6-8EC1-4774-BCE2-042619E2D08A}">
      <dsp:nvSpPr>
        <dsp:cNvPr id="0" name=""/>
        <dsp:cNvSpPr/>
      </dsp:nvSpPr>
      <dsp:spPr>
        <a:xfrm>
          <a:off x="402604" y="2884788"/>
          <a:ext cx="742196" cy="165491"/>
        </a:xfrm>
        <a:custGeom>
          <a:avLst/>
          <a:gdLst/>
          <a:ahLst/>
          <a:cxnLst/>
          <a:rect l="0" t="0" r="0" b="0"/>
          <a:pathLst>
            <a:path>
              <a:moveTo>
                <a:pt x="742196" y="0"/>
              </a:moveTo>
              <a:lnTo>
                <a:pt x="742196" y="98658"/>
              </a:lnTo>
              <a:lnTo>
                <a:pt x="0" y="98658"/>
              </a:lnTo>
              <a:lnTo>
                <a:pt x="0" y="165491"/>
              </a:lnTo>
            </a:path>
          </a:pathLst>
        </a:custGeom>
        <a:noFill/>
        <a:ln w="25400" cap="flat" cmpd="sng" algn="ctr">
          <a:solidFill>
            <a:schemeClr val="accent4">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FD931DDA-0F3B-4ABA-A1E2-1F411D6BE095}">
      <dsp:nvSpPr>
        <dsp:cNvPr id="0" name=""/>
        <dsp:cNvSpPr/>
      </dsp:nvSpPr>
      <dsp:spPr>
        <a:xfrm>
          <a:off x="1144800" y="1077112"/>
          <a:ext cx="5566476" cy="1521248"/>
        </a:xfrm>
        <a:custGeom>
          <a:avLst/>
          <a:gdLst/>
          <a:ahLst/>
          <a:cxnLst/>
          <a:rect l="0" t="0" r="0" b="0"/>
          <a:pathLst>
            <a:path>
              <a:moveTo>
                <a:pt x="5566476" y="0"/>
              </a:moveTo>
              <a:lnTo>
                <a:pt x="5566476" y="1454415"/>
              </a:lnTo>
              <a:lnTo>
                <a:pt x="0" y="1454415"/>
              </a:lnTo>
              <a:lnTo>
                <a:pt x="0" y="1521248"/>
              </a:lnTo>
            </a:path>
          </a:pathLst>
        </a:custGeom>
        <a:noFill/>
        <a:ln w="25400" cap="flat" cmpd="sng" algn="ctr">
          <a:solidFill>
            <a:schemeClr val="accent3">
              <a:hueOff val="0"/>
              <a:satOff val="0"/>
              <a:lumOff val="0"/>
              <a:alphaOff val="0"/>
            </a:schemeClr>
          </a:solidFill>
          <a:prstDash val="solid"/>
        </a:ln>
        <a:effectLst/>
      </dsp:spPr>
      <dsp:style>
        <a:lnRef idx="2">
          <a:scrgbClr r="0" g="0" b="0"/>
        </a:lnRef>
        <a:fillRef idx="0">
          <a:scrgbClr r="0" g="0" b="0"/>
        </a:fillRef>
        <a:effectRef idx="0">
          <a:scrgbClr r="0" g="0" b="0"/>
        </a:effectRef>
        <a:fontRef idx="minor"/>
      </dsp:style>
    </dsp:sp>
    <dsp:sp modelId="{29E50E54-A77F-4D08-A1AA-61DEE4B17991}">
      <dsp:nvSpPr>
        <dsp:cNvPr id="0" name=""/>
        <dsp:cNvSpPr/>
      </dsp:nvSpPr>
      <dsp:spPr>
        <a:xfrm>
          <a:off x="6434672" y="790685"/>
          <a:ext cx="553209" cy="286427"/>
        </a:xfrm>
        <a:prstGeom prst="rect">
          <a:avLst/>
        </a:prstGeom>
        <a:gradFill rotWithShape="0">
          <a:gsLst>
            <a:gs pos="0">
              <a:schemeClr val="accent1">
                <a:hueOff val="0"/>
                <a:satOff val="0"/>
                <a:lumOff val="0"/>
                <a:alphaOff val="0"/>
                <a:tint val="50000"/>
                <a:satMod val="300000"/>
              </a:schemeClr>
            </a:gs>
            <a:gs pos="35000">
              <a:schemeClr val="accent1">
                <a:hueOff val="0"/>
                <a:satOff val="0"/>
                <a:lumOff val="0"/>
                <a:alphaOff val="0"/>
                <a:tint val="37000"/>
                <a:satMod val="300000"/>
              </a:schemeClr>
            </a:gs>
            <a:gs pos="100000">
              <a:schemeClr val="accent1">
                <a:hueOff val="0"/>
                <a:satOff val="0"/>
                <a:lumOff val="0"/>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Bokitta Board</a:t>
          </a:r>
        </a:p>
      </dsp:txBody>
      <dsp:txXfrm>
        <a:off x="6434672" y="790685"/>
        <a:ext cx="553209" cy="286427"/>
      </dsp:txXfrm>
    </dsp:sp>
    <dsp:sp modelId="{9413F626-C1CD-43CE-82B5-B3A371A4C8DA}">
      <dsp:nvSpPr>
        <dsp:cNvPr id="0" name=""/>
        <dsp:cNvSpPr/>
      </dsp:nvSpPr>
      <dsp:spPr>
        <a:xfrm>
          <a:off x="6521066" y="1004493"/>
          <a:ext cx="497888" cy="95475"/>
        </a:xfrm>
        <a:prstGeom prst="rect">
          <a:avLst/>
        </a:prstGeom>
        <a:solidFill>
          <a:schemeClr val="lt1">
            <a:alpha val="90000"/>
            <a:hueOff val="0"/>
            <a:satOff val="0"/>
            <a:lumOff val="0"/>
            <a:alphaOff val="0"/>
          </a:schemeClr>
        </a:solidFill>
        <a:ln w="9525" cap="flat" cmpd="sng" algn="ctr">
          <a:solidFill>
            <a:schemeClr val="accent1">
              <a:hueOff val="0"/>
              <a:satOff val="0"/>
              <a:lumOff val="0"/>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6521066" y="1004493"/>
        <a:ext cx="497888" cy="95475"/>
      </dsp:txXfrm>
    </dsp:sp>
    <dsp:sp modelId="{A65725DB-E244-4EAA-A19B-16C1D0AE0553}">
      <dsp:nvSpPr>
        <dsp:cNvPr id="0" name=""/>
        <dsp:cNvSpPr/>
      </dsp:nvSpPr>
      <dsp:spPr>
        <a:xfrm>
          <a:off x="868196" y="2598360"/>
          <a:ext cx="553209" cy="286427"/>
        </a:xfrm>
        <a:prstGeom prst="rect">
          <a:avLst/>
        </a:prstGeom>
        <a:gradFill rotWithShape="0">
          <a:gsLst>
            <a:gs pos="0">
              <a:schemeClr val="accent2">
                <a:hueOff val="0"/>
                <a:satOff val="0"/>
                <a:lumOff val="0"/>
                <a:alphaOff val="0"/>
                <a:tint val="50000"/>
                <a:satMod val="300000"/>
              </a:schemeClr>
            </a:gs>
            <a:gs pos="35000">
              <a:schemeClr val="accent2">
                <a:hueOff val="0"/>
                <a:satOff val="0"/>
                <a:lumOff val="0"/>
                <a:alphaOff val="0"/>
                <a:tint val="37000"/>
                <a:satMod val="300000"/>
              </a:schemeClr>
            </a:gs>
            <a:gs pos="100000">
              <a:schemeClr val="accent2">
                <a:hueOff val="0"/>
                <a:satOff val="0"/>
                <a:lumOff val="0"/>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Marketing Director</a:t>
          </a:r>
        </a:p>
      </dsp:txBody>
      <dsp:txXfrm>
        <a:off x="868196" y="2598360"/>
        <a:ext cx="553209" cy="286427"/>
      </dsp:txXfrm>
    </dsp:sp>
    <dsp:sp modelId="{C0730173-B3F2-41A5-A341-F08B05325D2E}">
      <dsp:nvSpPr>
        <dsp:cNvPr id="0" name=""/>
        <dsp:cNvSpPr/>
      </dsp:nvSpPr>
      <dsp:spPr>
        <a:xfrm>
          <a:off x="978837" y="2821137"/>
          <a:ext cx="497888" cy="95475"/>
        </a:xfrm>
        <a:prstGeom prst="rect">
          <a:avLst/>
        </a:prstGeom>
        <a:solidFill>
          <a:schemeClr val="lt1">
            <a:alpha val="90000"/>
            <a:hueOff val="0"/>
            <a:satOff val="0"/>
            <a:lumOff val="0"/>
            <a:alphaOff val="0"/>
          </a:schemeClr>
        </a:solidFill>
        <a:ln w="9525" cap="flat" cmpd="sng" algn="ctr">
          <a:solidFill>
            <a:schemeClr val="accent2">
              <a:hueOff val="0"/>
              <a:satOff val="0"/>
              <a:lumOff val="0"/>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r>
            <a:rPr lang="en-US" sz="600" kern="1200"/>
            <a:t>Nadra</a:t>
          </a:r>
        </a:p>
      </dsp:txBody>
      <dsp:txXfrm>
        <a:off x="978837" y="2821137"/>
        <a:ext cx="497888" cy="95475"/>
      </dsp:txXfrm>
    </dsp:sp>
    <dsp:sp modelId="{94D0C26C-087A-425C-AD8F-6504EE607565}">
      <dsp:nvSpPr>
        <dsp:cNvPr id="0" name=""/>
        <dsp:cNvSpPr/>
      </dsp:nvSpPr>
      <dsp:spPr>
        <a:xfrm>
          <a:off x="125999" y="3050279"/>
          <a:ext cx="553209" cy="286427"/>
        </a:xfrm>
        <a:prstGeom prst="rect">
          <a:avLst/>
        </a:prstGeom>
        <a:gradFill rotWithShape="0">
          <a:gsLst>
            <a:gs pos="0">
              <a:schemeClr val="accent2">
                <a:hueOff val="111465"/>
                <a:satOff val="-139"/>
                <a:lumOff val="33"/>
                <a:alphaOff val="0"/>
                <a:tint val="50000"/>
                <a:satMod val="300000"/>
              </a:schemeClr>
            </a:gs>
            <a:gs pos="35000">
              <a:schemeClr val="accent2">
                <a:hueOff val="111465"/>
                <a:satOff val="-139"/>
                <a:lumOff val="33"/>
                <a:alphaOff val="0"/>
                <a:tint val="37000"/>
                <a:satMod val="300000"/>
              </a:schemeClr>
            </a:gs>
            <a:gs pos="100000">
              <a:schemeClr val="accent2">
                <a:hueOff val="111465"/>
                <a:satOff val="-139"/>
                <a:lumOff val="33"/>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Photoshoot Team</a:t>
          </a:r>
        </a:p>
      </dsp:txBody>
      <dsp:txXfrm>
        <a:off x="125999" y="3050279"/>
        <a:ext cx="553209" cy="286427"/>
      </dsp:txXfrm>
    </dsp:sp>
    <dsp:sp modelId="{5CD74AFD-4AA6-475C-BFBE-652AFC715F32}">
      <dsp:nvSpPr>
        <dsp:cNvPr id="0" name=""/>
        <dsp:cNvSpPr/>
      </dsp:nvSpPr>
      <dsp:spPr>
        <a:xfrm>
          <a:off x="236641" y="3273056"/>
          <a:ext cx="497888" cy="95475"/>
        </a:xfrm>
        <a:prstGeom prst="rect">
          <a:avLst/>
        </a:prstGeom>
        <a:solidFill>
          <a:schemeClr val="lt1">
            <a:alpha val="90000"/>
            <a:hueOff val="0"/>
            <a:satOff val="0"/>
            <a:lumOff val="0"/>
            <a:alphaOff val="0"/>
          </a:schemeClr>
        </a:solidFill>
        <a:ln w="9525" cap="flat" cmpd="sng" algn="ctr">
          <a:solidFill>
            <a:schemeClr val="accent2">
              <a:hueOff val="111465"/>
              <a:satOff val="-139"/>
              <a:lumOff val="33"/>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236641" y="3273056"/>
        <a:ext cx="497888" cy="95475"/>
      </dsp:txXfrm>
    </dsp:sp>
    <dsp:sp modelId="{88C2F8CC-BFFE-4396-A21A-5CE4244A9458}">
      <dsp:nvSpPr>
        <dsp:cNvPr id="0" name=""/>
        <dsp:cNvSpPr/>
      </dsp:nvSpPr>
      <dsp:spPr>
        <a:xfrm>
          <a:off x="868196" y="3050279"/>
          <a:ext cx="553209" cy="286427"/>
        </a:xfrm>
        <a:prstGeom prst="rect">
          <a:avLst/>
        </a:prstGeom>
        <a:gradFill rotWithShape="0">
          <a:gsLst>
            <a:gs pos="0">
              <a:schemeClr val="accent2">
                <a:hueOff val="222929"/>
                <a:satOff val="-278"/>
                <a:lumOff val="65"/>
                <a:alphaOff val="0"/>
                <a:tint val="50000"/>
                <a:satMod val="300000"/>
              </a:schemeClr>
            </a:gs>
            <a:gs pos="35000">
              <a:schemeClr val="accent2">
                <a:hueOff val="222929"/>
                <a:satOff val="-278"/>
                <a:lumOff val="65"/>
                <a:alphaOff val="0"/>
                <a:tint val="37000"/>
                <a:satMod val="300000"/>
              </a:schemeClr>
            </a:gs>
            <a:gs pos="100000">
              <a:schemeClr val="accent2">
                <a:hueOff val="222929"/>
                <a:satOff val="-278"/>
                <a:lumOff val="65"/>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PR Co</a:t>
          </a:r>
        </a:p>
      </dsp:txBody>
      <dsp:txXfrm>
        <a:off x="868196" y="3050279"/>
        <a:ext cx="553209" cy="286427"/>
      </dsp:txXfrm>
    </dsp:sp>
    <dsp:sp modelId="{BB452D0A-1171-4D75-AC35-29B51B381DB3}">
      <dsp:nvSpPr>
        <dsp:cNvPr id="0" name=""/>
        <dsp:cNvSpPr/>
      </dsp:nvSpPr>
      <dsp:spPr>
        <a:xfrm>
          <a:off x="978837" y="3273056"/>
          <a:ext cx="497888" cy="95475"/>
        </a:xfrm>
        <a:prstGeom prst="rect">
          <a:avLst/>
        </a:prstGeom>
        <a:solidFill>
          <a:schemeClr val="lt1">
            <a:alpha val="90000"/>
            <a:hueOff val="0"/>
            <a:satOff val="0"/>
            <a:lumOff val="0"/>
            <a:alphaOff val="0"/>
          </a:schemeClr>
        </a:solidFill>
        <a:ln w="9525" cap="flat" cmpd="sng" algn="ctr">
          <a:solidFill>
            <a:schemeClr val="accent2">
              <a:hueOff val="222929"/>
              <a:satOff val="-278"/>
              <a:lumOff val="65"/>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978837" y="3273056"/>
        <a:ext cx="497888" cy="95475"/>
      </dsp:txXfrm>
    </dsp:sp>
    <dsp:sp modelId="{860FC1CE-DDA9-4E1C-B250-1C869958F3FF}">
      <dsp:nvSpPr>
        <dsp:cNvPr id="0" name=""/>
        <dsp:cNvSpPr/>
      </dsp:nvSpPr>
      <dsp:spPr>
        <a:xfrm>
          <a:off x="125999" y="3502198"/>
          <a:ext cx="553209" cy="286427"/>
        </a:xfrm>
        <a:prstGeom prst="rect">
          <a:avLst/>
        </a:prstGeom>
        <a:gradFill rotWithShape="0">
          <a:gsLst>
            <a:gs pos="0">
              <a:schemeClr val="accent2">
                <a:hueOff val="334394"/>
                <a:satOff val="-417"/>
                <a:lumOff val="98"/>
                <a:alphaOff val="0"/>
                <a:tint val="50000"/>
                <a:satMod val="300000"/>
              </a:schemeClr>
            </a:gs>
            <a:gs pos="35000">
              <a:schemeClr val="accent2">
                <a:hueOff val="334394"/>
                <a:satOff val="-417"/>
                <a:lumOff val="98"/>
                <a:alphaOff val="0"/>
                <a:tint val="37000"/>
                <a:satMod val="300000"/>
              </a:schemeClr>
            </a:gs>
            <a:gs pos="100000">
              <a:schemeClr val="accent2">
                <a:hueOff val="334394"/>
                <a:satOff val="-417"/>
                <a:lumOff val="98"/>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PR Malaysia</a:t>
          </a:r>
        </a:p>
      </dsp:txBody>
      <dsp:txXfrm>
        <a:off x="125999" y="3502198"/>
        <a:ext cx="553209" cy="286427"/>
      </dsp:txXfrm>
    </dsp:sp>
    <dsp:sp modelId="{D2EB59D8-102D-468F-A494-A8410B040EDC}">
      <dsp:nvSpPr>
        <dsp:cNvPr id="0" name=""/>
        <dsp:cNvSpPr/>
      </dsp:nvSpPr>
      <dsp:spPr>
        <a:xfrm>
          <a:off x="236641" y="3724975"/>
          <a:ext cx="497888" cy="95475"/>
        </a:xfrm>
        <a:prstGeom prst="rect">
          <a:avLst/>
        </a:prstGeom>
        <a:solidFill>
          <a:schemeClr val="lt1">
            <a:alpha val="90000"/>
            <a:hueOff val="0"/>
            <a:satOff val="0"/>
            <a:lumOff val="0"/>
            <a:alphaOff val="0"/>
          </a:schemeClr>
        </a:solidFill>
        <a:ln w="9525" cap="flat" cmpd="sng" algn="ctr">
          <a:solidFill>
            <a:schemeClr val="accent2">
              <a:hueOff val="334394"/>
              <a:satOff val="-417"/>
              <a:lumOff val="98"/>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236641" y="3724975"/>
        <a:ext cx="497888" cy="95475"/>
      </dsp:txXfrm>
    </dsp:sp>
    <dsp:sp modelId="{89AC1690-E1FC-4C81-8FDF-55BBEA20D5FF}">
      <dsp:nvSpPr>
        <dsp:cNvPr id="0" name=""/>
        <dsp:cNvSpPr/>
      </dsp:nvSpPr>
      <dsp:spPr>
        <a:xfrm>
          <a:off x="868196" y="3502198"/>
          <a:ext cx="553209" cy="286427"/>
        </a:xfrm>
        <a:prstGeom prst="rect">
          <a:avLst/>
        </a:prstGeom>
        <a:gradFill rotWithShape="0">
          <a:gsLst>
            <a:gs pos="0">
              <a:schemeClr val="accent2">
                <a:hueOff val="445859"/>
                <a:satOff val="-556"/>
                <a:lumOff val="131"/>
                <a:alphaOff val="0"/>
                <a:tint val="50000"/>
                <a:satMod val="300000"/>
              </a:schemeClr>
            </a:gs>
            <a:gs pos="35000">
              <a:schemeClr val="accent2">
                <a:hueOff val="445859"/>
                <a:satOff val="-556"/>
                <a:lumOff val="131"/>
                <a:alphaOff val="0"/>
                <a:tint val="37000"/>
                <a:satMod val="300000"/>
              </a:schemeClr>
            </a:gs>
            <a:gs pos="100000">
              <a:schemeClr val="accent2">
                <a:hueOff val="445859"/>
                <a:satOff val="-556"/>
                <a:lumOff val="131"/>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PR Indonesia</a:t>
          </a:r>
        </a:p>
      </dsp:txBody>
      <dsp:txXfrm>
        <a:off x="868196" y="3502198"/>
        <a:ext cx="553209" cy="286427"/>
      </dsp:txXfrm>
    </dsp:sp>
    <dsp:sp modelId="{78508745-8E5C-4807-9032-5DBC63D519BD}">
      <dsp:nvSpPr>
        <dsp:cNvPr id="0" name=""/>
        <dsp:cNvSpPr/>
      </dsp:nvSpPr>
      <dsp:spPr>
        <a:xfrm>
          <a:off x="978837" y="3724975"/>
          <a:ext cx="497888" cy="95475"/>
        </a:xfrm>
        <a:prstGeom prst="rect">
          <a:avLst/>
        </a:prstGeom>
        <a:solidFill>
          <a:schemeClr val="lt1">
            <a:alpha val="90000"/>
            <a:hueOff val="0"/>
            <a:satOff val="0"/>
            <a:lumOff val="0"/>
            <a:alphaOff val="0"/>
          </a:schemeClr>
        </a:solidFill>
        <a:ln w="9525" cap="flat" cmpd="sng" algn="ctr">
          <a:solidFill>
            <a:schemeClr val="accent2">
              <a:hueOff val="445859"/>
              <a:satOff val="-556"/>
              <a:lumOff val="131"/>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978837" y="3724975"/>
        <a:ext cx="497888" cy="95475"/>
      </dsp:txXfrm>
    </dsp:sp>
    <dsp:sp modelId="{D515E12C-4C8B-4968-AEBC-046CA33ECA12}">
      <dsp:nvSpPr>
        <dsp:cNvPr id="0" name=""/>
        <dsp:cNvSpPr/>
      </dsp:nvSpPr>
      <dsp:spPr>
        <a:xfrm>
          <a:off x="1610392" y="3502198"/>
          <a:ext cx="553209" cy="286427"/>
        </a:xfrm>
        <a:prstGeom prst="rect">
          <a:avLst/>
        </a:prstGeom>
        <a:gradFill rotWithShape="0">
          <a:gsLst>
            <a:gs pos="0">
              <a:schemeClr val="accent2">
                <a:hueOff val="557324"/>
                <a:satOff val="-695"/>
                <a:lumOff val="163"/>
                <a:alphaOff val="0"/>
                <a:tint val="50000"/>
                <a:satMod val="300000"/>
              </a:schemeClr>
            </a:gs>
            <a:gs pos="35000">
              <a:schemeClr val="accent2">
                <a:hueOff val="557324"/>
                <a:satOff val="-695"/>
                <a:lumOff val="163"/>
                <a:alphaOff val="0"/>
                <a:tint val="37000"/>
                <a:satMod val="300000"/>
              </a:schemeClr>
            </a:gs>
            <a:gs pos="100000">
              <a:schemeClr val="accent2">
                <a:hueOff val="557324"/>
                <a:satOff val="-695"/>
                <a:lumOff val="163"/>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PR Online</a:t>
          </a:r>
        </a:p>
      </dsp:txBody>
      <dsp:txXfrm>
        <a:off x="1610392" y="3502198"/>
        <a:ext cx="553209" cy="286427"/>
      </dsp:txXfrm>
    </dsp:sp>
    <dsp:sp modelId="{55847919-BEF6-4AAA-8E0D-844D6A303765}">
      <dsp:nvSpPr>
        <dsp:cNvPr id="0" name=""/>
        <dsp:cNvSpPr/>
      </dsp:nvSpPr>
      <dsp:spPr>
        <a:xfrm>
          <a:off x="1721034" y="3724975"/>
          <a:ext cx="497888" cy="95475"/>
        </a:xfrm>
        <a:prstGeom prst="rect">
          <a:avLst/>
        </a:prstGeom>
        <a:solidFill>
          <a:schemeClr val="lt1">
            <a:alpha val="90000"/>
            <a:hueOff val="0"/>
            <a:satOff val="0"/>
            <a:lumOff val="0"/>
            <a:alphaOff val="0"/>
          </a:schemeClr>
        </a:solidFill>
        <a:ln w="9525" cap="flat" cmpd="sng" algn="ctr">
          <a:solidFill>
            <a:schemeClr val="accent2">
              <a:hueOff val="557324"/>
              <a:satOff val="-695"/>
              <a:lumOff val="163"/>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1721034" y="3724975"/>
        <a:ext cx="497888" cy="95475"/>
      </dsp:txXfrm>
    </dsp:sp>
    <dsp:sp modelId="{CDDEE7AE-A1F3-4521-8707-709682337D72}">
      <dsp:nvSpPr>
        <dsp:cNvPr id="0" name=""/>
        <dsp:cNvSpPr/>
      </dsp:nvSpPr>
      <dsp:spPr>
        <a:xfrm>
          <a:off x="1610392" y="3050279"/>
          <a:ext cx="553209" cy="286427"/>
        </a:xfrm>
        <a:prstGeom prst="rect">
          <a:avLst/>
        </a:prstGeom>
        <a:gradFill rotWithShape="0">
          <a:gsLst>
            <a:gs pos="0">
              <a:schemeClr val="accent2">
                <a:hueOff val="668788"/>
                <a:satOff val="-834"/>
                <a:lumOff val="196"/>
                <a:alphaOff val="0"/>
                <a:tint val="50000"/>
                <a:satMod val="300000"/>
              </a:schemeClr>
            </a:gs>
            <a:gs pos="35000">
              <a:schemeClr val="accent2">
                <a:hueOff val="668788"/>
                <a:satOff val="-834"/>
                <a:lumOff val="196"/>
                <a:alphaOff val="0"/>
                <a:tint val="37000"/>
                <a:satMod val="300000"/>
              </a:schemeClr>
            </a:gs>
            <a:gs pos="100000">
              <a:schemeClr val="accent2">
                <a:hueOff val="668788"/>
                <a:satOff val="-834"/>
                <a:lumOff val="196"/>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SocialMedia Co</a:t>
          </a:r>
        </a:p>
      </dsp:txBody>
      <dsp:txXfrm>
        <a:off x="1610392" y="3050279"/>
        <a:ext cx="553209" cy="286427"/>
      </dsp:txXfrm>
    </dsp:sp>
    <dsp:sp modelId="{EF6A7625-936A-4CF1-B54E-42CE87E7646B}">
      <dsp:nvSpPr>
        <dsp:cNvPr id="0" name=""/>
        <dsp:cNvSpPr/>
      </dsp:nvSpPr>
      <dsp:spPr>
        <a:xfrm>
          <a:off x="1721034" y="3273056"/>
          <a:ext cx="497888" cy="95475"/>
        </a:xfrm>
        <a:prstGeom prst="rect">
          <a:avLst/>
        </a:prstGeom>
        <a:solidFill>
          <a:schemeClr val="lt1">
            <a:alpha val="90000"/>
            <a:hueOff val="0"/>
            <a:satOff val="0"/>
            <a:lumOff val="0"/>
            <a:alphaOff val="0"/>
          </a:schemeClr>
        </a:solidFill>
        <a:ln w="9525" cap="flat" cmpd="sng" algn="ctr">
          <a:solidFill>
            <a:schemeClr val="accent2">
              <a:hueOff val="668788"/>
              <a:satOff val="-834"/>
              <a:lumOff val="196"/>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1721034" y="3273056"/>
        <a:ext cx="497888" cy="95475"/>
      </dsp:txXfrm>
    </dsp:sp>
    <dsp:sp modelId="{FFB60FA6-7C52-4EB4-9F25-9F525DB1EA36}">
      <dsp:nvSpPr>
        <dsp:cNvPr id="0" name=""/>
        <dsp:cNvSpPr/>
      </dsp:nvSpPr>
      <dsp:spPr>
        <a:xfrm>
          <a:off x="3094786" y="2598360"/>
          <a:ext cx="553209" cy="286427"/>
        </a:xfrm>
        <a:prstGeom prst="rect">
          <a:avLst/>
        </a:prstGeom>
        <a:gradFill rotWithShape="0">
          <a:gsLst>
            <a:gs pos="0">
              <a:schemeClr val="accent2">
                <a:hueOff val="780253"/>
                <a:satOff val="-973"/>
                <a:lumOff val="229"/>
                <a:alphaOff val="0"/>
                <a:tint val="50000"/>
                <a:satMod val="300000"/>
              </a:schemeClr>
            </a:gs>
            <a:gs pos="35000">
              <a:schemeClr val="accent2">
                <a:hueOff val="780253"/>
                <a:satOff val="-973"/>
                <a:lumOff val="229"/>
                <a:alphaOff val="0"/>
                <a:tint val="37000"/>
                <a:satMod val="300000"/>
              </a:schemeClr>
            </a:gs>
            <a:gs pos="100000">
              <a:schemeClr val="accent2">
                <a:hueOff val="780253"/>
                <a:satOff val="-973"/>
                <a:lumOff val="229"/>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R&amp;D Director</a:t>
          </a:r>
        </a:p>
      </dsp:txBody>
      <dsp:txXfrm>
        <a:off x="3094786" y="2598360"/>
        <a:ext cx="553209" cy="286427"/>
      </dsp:txXfrm>
    </dsp:sp>
    <dsp:sp modelId="{D465F0C3-10D9-41D3-B314-D6179353AAFE}">
      <dsp:nvSpPr>
        <dsp:cNvPr id="0" name=""/>
        <dsp:cNvSpPr/>
      </dsp:nvSpPr>
      <dsp:spPr>
        <a:xfrm>
          <a:off x="3205428" y="2821137"/>
          <a:ext cx="497888" cy="95475"/>
        </a:xfrm>
        <a:prstGeom prst="rect">
          <a:avLst/>
        </a:prstGeom>
        <a:solidFill>
          <a:schemeClr val="lt1">
            <a:alpha val="90000"/>
            <a:hueOff val="0"/>
            <a:satOff val="0"/>
            <a:lumOff val="0"/>
            <a:alphaOff val="0"/>
          </a:schemeClr>
        </a:solidFill>
        <a:ln w="9525" cap="flat" cmpd="sng" algn="ctr">
          <a:solidFill>
            <a:schemeClr val="accent2">
              <a:hueOff val="780253"/>
              <a:satOff val="-973"/>
              <a:lumOff val="229"/>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r>
            <a:rPr lang="en-US" sz="600" kern="1200"/>
            <a:t>Hala</a:t>
          </a:r>
        </a:p>
      </dsp:txBody>
      <dsp:txXfrm>
        <a:off x="3205428" y="2821137"/>
        <a:ext cx="497888" cy="95475"/>
      </dsp:txXfrm>
    </dsp:sp>
    <dsp:sp modelId="{11F4918D-B9D3-4712-9E50-929F7D056D98}">
      <dsp:nvSpPr>
        <dsp:cNvPr id="0" name=""/>
        <dsp:cNvSpPr/>
      </dsp:nvSpPr>
      <dsp:spPr>
        <a:xfrm>
          <a:off x="2352589" y="3050279"/>
          <a:ext cx="553209" cy="286427"/>
        </a:xfrm>
        <a:prstGeom prst="rect">
          <a:avLst/>
        </a:prstGeom>
        <a:gradFill rotWithShape="0">
          <a:gsLst>
            <a:gs pos="0">
              <a:schemeClr val="accent2">
                <a:hueOff val="891718"/>
                <a:satOff val="-1112"/>
                <a:lumOff val="262"/>
                <a:alphaOff val="0"/>
                <a:tint val="50000"/>
                <a:satMod val="300000"/>
              </a:schemeClr>
            </a:gs>
            <a:gs pos="35000">
              <a:schemeClr val="accent2">
                <a:hueOff val="891718"/>
                <a:satOff val="-1112"/>
                <a:lumOff val="262"/>
                <a:alphaOff val="0"/>
                <a:tint val="37000"/>
                <a:satMod val="300000"/>
              </a:schemeClr>
            </a:gs>
            <a:gs pos="100000">
              <a:schemeClr val="accent2">
                <a:hueOff val="891718"/>
                <a:satOff val="-1112"/>
                <a:lumOff val="262"/>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Styling Team</a:t>
          </a:r>
        </a:p>
      </dsp:txBody>
      <dsp:txXfrm>
        <a:off x="2352589" y="3050279"/>
        <a:ext cx="553209" cy="286427"/>
      </dsp:txXfrm>
    </dsp:sp>
    <dsp:sp modelId="{18CD162C-48F2-42E1-ABF6-C57F5F0C9F60}">
      <dsp:nvSpPr>
        <dsp:cNvPr id="0" name=""/>
        <dsp:cNvSpPr/>
      </dsp:nvSpPr>
      <dsp:spPr>
        <a:xfrm>
          <a:off x="2463231" y="3273056"/>
          <a:ext cx="497888" cy="95475"/>
        </a:xfrm>
        <a:prstGeom prst="rect">
          <a:avLst/>
        </a:prstGeom>
        <a:solidFill>
          <a:schemeClr val="lt1">
            <a:alpha val="90000"/>
            <a:hueOff val="0"/>
            <a:satOff val="0"/>
            <a:lumOff val="0"/>
            <a:alphaOff val="0"/>
          </a:schemeClr>
        </a:solidFill>
        <a:ln w="9525" cap="flat" cmpd="sng" algn="ctr">
          <a:solidFill>
            <a:schemeClr val="accent2">
              <a:hueOff val="891718"/>
              <a:satOff val="-1112"/>
              <a:lumOff val="262"/>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2463231" y="3273056"/>
        <a:ext cx="497888" cy="95475"/>
      </dsp:txXfrm>
    </dsp:sp>
    <dsp:sp modelId="{4E74F875-E32F-433B-B39D-12ED3EF297FB}">
      <dsp:nvSpPr>
        <dsp:cNvPr id="0" name=""/>
        <dsp:cNvSpPr/>
      </dsp:nvSpPr>
      <dsp:spPr>
        <a:xfrm>
          <a:off x="3094786" y="3050279"/>
          <a:ext cx="553209" cy="286427"/>
        </a:xfrm>
        <a:prstGeom prst="rect">
          <a:avLst/>
        </a:prstGeom>
        <a:gradFill rotWithShape="0">
          <a:gsLst>
            <a:gs pos="0">
              <a:schemeClr val="accent2">
                <a:hueOff val="1003183"/>
                <a:satOff val="-1251"/>
                <a:lumOff val="294"/>
                <a:alphaOff val="0"/>
                <a:tint val="50000"/>
                <a:satMod val="300000"/>
              </a:schemeClr>
            </a:gs>
            <a:gs pos="35000">
              <a:schemeClr val="accent2">
                <a:hueOff val="1003183"/>
                <a:satOff val="-1251"/>
                <a:lumOff val="294"/>
                <a:alphaOff val="0"/>
                <a:tint val="37000"/>
                <a:satMod val="300000"/>
              </a:schemeClr>
            </a:gs>
            <a:gs pos="100000">
              <a:schemeClr val="accent2">
                <a:hueOff val="1003183"/>
                <a:satOff val="-1251"/>
                <a:lumOff val="294"/>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Prints Team</a:t>
          </a:r>
        </a:p>
      </dsp:txBody>
      <dsp:txXfrm>
        <a:off x="3094786" y="3050279"/>
        <a:ext cx="553209" cy="286427"/>
      </dsp:txXfrm>
    </dsp:sp>
    <dsp:sp modelId="{38A5C0AF-1553-441A-B4F5-E6F24BE07C2B}">
      <dsp:nvSpPr>
        <dsp:cNvPr id="0" name=""/>
        <dsp:cNvSpPr/>
      </dsp:nvSpPr>
      <dsp:spPr>
        <a:xfrm>
          <a:off x="3205428" y="3273056"/>
          <a:ext cx="497888" cy="95475"/>
        </a:xfrm>
        <a:prstGeom prst="rect">
          <a:avLst/>
        </a:prstGeom>
        <a:solidFill>
          <a:schemeClr val="lt1">
            <a:alpha val="90000"/>
            <a:hueOff val="0"/>
            <a:satOff val="0"/>
            <a:lumOff val="0"/>
            <a:alphaOff val="0"/>
          </a:schemeClr>
        </a:solidFill>
        <a:ln w="9525" cap="flat" cmpd="sng" algn="ctr">
          <a:solidFill>
            <a:schemeClr val="accent2">
              <a:hueOff val="1003183"/>
              <a:satOff val="-1251"/>
              <a:lumOff val="294"/>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3205428" y="3273056"/>
        <a:ext cx="497888" cy="95475"/>
      </dsp:txXfrm>
    </dsp:sp>
    <dsp:sp modelId="{76AC0E85-2CC6-4B74-A94A-D34BA90B8AC7}">
      <dsp:nvSpPr>
        <dsp:cNvPr id="0" name=""/>
        <dsp:cNvSpPr/>
      </dsp:nvSpPr>
      <dsp:spPr>
        <a:xfrm>
          <a:off x="2352589" y="3502198"/>
          <a:ext cx="553209" cy="286427"/>
        </a:xfrm>
        <a:prstGeom prst="rect">
          <a:avLst/>
        </a:prstGeom>
        <a:gradFill rotWithShape="0">
          <a:gsLst>
            <a:gs pos="0">
              <a:schemeClr val="accent2">
                <a:hueOff val="1114647"/>
                <a:satOff val="-1390"/>
                <a:lumOff val="327"/>
                <a:alphaOff val="0"/>
                <a:tint val="50000"/>
                <a:satMod val="300000"/>
              </a:schemeClr>
            </a:gs>
            <a:gs pos="35000">
              <a:schemeClr val="accent2">
                <a:hueOff val="1114647"/>
                <a:satOff val="-1390"/>
                <a:lumOff val="327"/>
                <a:alphaOff val="0"/>
                <a:tint val="37000"/>
                <a:satMod val="300000"/>
              </a:schemeClr>
            </a:gs>
            <a:gs pos="100000">
              <a:schemeClr val="accent2">
                <a:hueOff val="1114647"/>
                <a:satOff val="-1390"/>
                <a:lumOff val="327"/>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Story Design Team</a:t>
          </a:r>
        </a:p>
      </dsp:txBody>
      <dsp:txXfrm>
        <a:off x="2352589" y="3502198"/>
        <a:ext cx="553209" cy="286427"/>
      </dsp:txXfrm>
    </dsp:sp>
    <dsp:sp modelId="{BB2BF125-2C51-4056-B8FA-AE628A4DB7FC}">
      <dsp:nvSpPr>
        <dsp:cNvPr id="0" name=""/>
        <dsp:cNvSpPr/>
      </dsp:nvSpPr>
      <dsp:spPr>
        <a:xfrm>
          <a:off x="2463231" y="3724975"/>
          <a:ext cx="497888" cy="95475"/>
        </a:xfrm>
        <a:prstGeom prst="rect">
          <a:avLst/>
        </a:prstGeom>
        <a:solidFill>
          <a:schemeClr val="lt1">
            <a:alpha val="90000"/>
            <a:hueOff val="0"/>
            <a:satOff val="0"/>
            <a:lumOff val="0"/>
            <a:alphaOff val="0"/>
          </a:schemeClr>
        </a:solidFill>
        <a:ln w="9525" cap="flat" cmpd="sng" algn="ctr">
          <a:solidFill>
            <a:schemeClr val="accent2">
              <a:hueOff val="1114647"/>
              <a:satOff val="-1390"/>
              <a:lumOff val="327"/>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2463231" y="3724975"/>
        <a:ext cx="497888" cy="95475"/>
      </dsp:txXfrm>
    </dsp:sp>
    <dsp:sp modelId="{1C3DD156-CEAD-4EA3-83D3-B47A1A591391}">
      <dsp:nvSpPr>
        <dsp:cNvPr id="0" name=""/>
        <dsp:cNvSpPr/>
      </dsp:nvSpPr>
      <dsp:spPr>
        <a:xfrm>
          <a:off x="1239294" y="3954117"/>
          <a:ext cx="553209" cy="286427"/>
        </a:xfrm>
        <a:prstGeom prst="rect">
          <a:avLst/>
        </a:prstGeom>
        <a:gradFill rotWithShape="0">
          <a:gsLst>
            <a:gs pos="0">
              <a:schemeClr val="accent2">
                <a:hueOff val="1226112"/>
                <a:satOff val="-1529"/>
                <a:lumOff val="360"/>
                <a:alphaOff val="0"/>
                <a:tint val="50000"/>
                <a:satMod val="300000"/>
              </a:schemeClr>
            </a:gs>
            <a:gs pos="35000">
              <a:schemeClr val="accent2">
                <a:hueOff val="1226112"/>
                <a:satOff val="-1529"/>
                <a:lumOff val="360"/>
                <a:alphaOff val="0"/>
                <a:tint val="37000"/>
                <a:satMod val="300000"/>
              </a:schemeClr>
            </a:gs>
            <a:gs pos="100000">
              <a:schemeClr val="accent2">
                <a:hueOff val="1226112"/>
                <a:satOff val="-1529"/>
                <a:lumOff val="360"/>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Motifs &amp; Character Design</a:t>
          </a:r>
        </a:p>
      </dsp:txBody>
      <dsp:txXfrm>
        <a:off x="1239294" y="3954117"/>
        <a:ext cx="553209" cy="286427"/>
      </dsp:txXfrm>
    </dsp:sp>
    <dsp:sp modelId="{DDEFDC7B-3228-4F62-8431-E0266FF3F240}">
      <dsp:nvSpPr>
        <dsp:cNvPr id="0" name=""/>
        <dsp:cNvSpPr/>
      </dsp:nvSpPr>
      <dsp:spPr>
        <a:xfrm>
          <a:off x="1349936" y="4176894"/>
          <a:ext cx="497888" cy="95475"/>
        </a:xfrm>
        <a:prstGeom prst="rect">
          <a:avLst/>
        </a:prstGeom>
        <a:solidFill>
          <a:schemeClr val="lt1">
            <a:alpha val="90000"/>
            <a:hueOff val="0"/>
            <a:satOff val="0"/>
            <a:lumOff val="0"/>
            <a:alphaOff val="0"/>
          </a:schemeClr>
        </a:solidFill>
        <a:ln w="9525" cap="flat" cmpd="sng" algn="ctr">
          <a:solidFill>
            <a:schemeClr val="accent2">
              <a:hueOff val="1226112"/>
              <a:satOff val="-1529"/>
              <a:lumOff val="360"/>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1349936" y="4176894"/>
        <a:ext cx="497888" cy="95475"/>
      </dsp:txXfrm>
    </dsp:sp>
    <dsp:sp modelId="{BBFCB1DC-4D09-4294-A969-F877AED1ABD5}">
      <dsp:nvSpPr>
        <dsp:cNvPr id="0" name=""/>
        <dsp:cNvSpPr/>
      </dsp:nvSpPr>
      <dsp:spPr>
        <a:xfrm>
          <a:off x="1981491" y="3954117"/>
          <a:ext cx="553209" cy="286427"/>
        </a:xfrm>
        <a:prstGeom prst="rect">
          <a:avLst/>
        </a:prstGeom>
        <a:gradFill rotWithShape="0">
          <a:gsLst>
            <a:gs pos="0">
              <a:schemeClr val="accent2">
                <a:hueOff val="1337577"/>
                <a:satOff val="-1668"/>
                <a:lumOff val="392"/>
                <a:alphaOff val="0"/>
                <a:tint val="50000"/>
                <a:satMod val="300000"/>
              </a:schemeClr>
            </a:gs>
            <a:gs pos="35000">
              <a:schemeClr val="accent2">
                <a:hueOff val="1337577"/>
                <a:satOff val="-1668"/>
                <a:lumOff val="392"/>
                <a:alphaOff val="0"/>
                <a:tint val="37000"/>
                <a:satMod val="300000"/>
              </a:schemeClr>
            </a:gs>
            <a:gs pos="100000">
              <a:schemeClr val="accent2">
                <a:hueOff val="1337577"/>
                <a:satOff val="-1668"/>
                <a:lumOff val="392"/>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Animation</a:t>
          </a:r>
        </a:p>
      </dsp:txBody>
      <dsp:txXfrm>
        <a:off x="1981491" y="3954117"/>
        <a:ext cx="553209" cy="286427"/>
      </dsp:txXfrm>
    </dsp:sp>
    <dsp:sp modelId="{2DBE4667-C779-4870-A2F5-C74C1473A23C}">
      <dsp:nvSpPr>
        <dsp:cNvPr id="0" name=""/>
        <dsp:cNvSpPr/>
      </dsp:nvSpPr>
      <dsp:spPr>
        <a:xfrm>
          <a:off x="2092133" y="4176894"/>
          <a:ext cx="497888" cy="95475"/>
        </a:xfrm>
        <a:prstGeom prst="rect">
          <a:avLst/>
        </a:prstGeom>
        <a:solidFill>
          <a:schemeClr val="lt1">
            <a:alpha val="90000"/>
            <a:hueOff val="0"/>
            <a:satOff val="0"/>
            <a:lumOff val="0"/>
            <a:alphaOff val="0"/>
          </a:schemeClr>
        </a:solidFill>
        <a:ln w="9525" cap="flat" cmpd="sng" algn="ctr">
          <a:solidFill>
            <a:schemeClr val="accent2">
              <a:hueOff val="1337577"/>
              <a:satOff val="-1668"/>
              <a:lumOff val="392"/>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2092133" y="4176894"/>
        <a:ext cx="497888" cy="95475"/>
      </dsp:txXfrm>
    </dsp:sp>
    <dsp:sp modelId="{DE448DA4-337B-47DF-B609-F81DAE1EB33E}">
      <dsp:nvSpPr>
        <dsp:cNvPr id="0" name=""/>
        <dsp:cNvSpPr/>
      </dsp:nvSpPr>
      <dsp:spPr>
        <a:xfrm>
          <a:off x="2723688" y="3954117"/>
          <a:ext cx="553209" cy="286427"/>
        </a:xfrm>
        <a:prstGeom prst="rect">
          <a:avLst/>
        </a:prstGeom>
        <a:gradFill rotWithShape="0">
          <a:gsLst>
            <a:gs pos="0">
              <a:schemeClr val="accent2">
                <a:hueOff val="1449042"/>
                <a:satOff val="-1807"/>
                <a:lumOff val="425"/>
                <a:alphaOff val="0"/>
                <a:tint val="50000"/>
                <a:satMod val="300000"/>
              </a:schemeClr>
            </a:gs>
            <a:gs pos="35000">
              <a:schemeClr val="accent2">
                <a:hueOff val="1449042"/>
                <a:satOff val="-1807"/>
                <a:lumOff val="425"/>
                <a:alphaOff val="0"/>
                <a:tint val="37000"/>
                <a:satMod val="300000"/>
              </a:schemeClr>
            </a:gs>
            <a:gs pos="100000">
              <a:schemeClr val="accent2">
                <a:hueOff val="1449042"/>
                <a:satOff val="-1807"/>
                <a:lumOff val="425"/>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Tech Writting</a:t>
          </a:r>
        </a:p>
      </dsp:txBody>
      <dsp:txXfrm>
        <a:off x="2723688" y="3954117"/>
        <a:ext cx="553209" cy="286427"/>
      </dsp:txXfrm>
    </dsp:sp>
    <dsp:sp modelId="{1EB58F5D-27F9-493A-8556-836CA675E57F}">
      <dsp:nvSpPr>
        <dsp:cNvPr id="0" name=""/>
        <dsp:cNvSpPr/>
      </dsp:nvSpPr>
      <dsp:spPr>
        <a:xfrm>
          <a:off x="2834329" y="4176894"/>
          <a:ext cx="497888" cy="95475"/>
        </a:xfrm>
        <a:prstGeom prst="rect">
          <a:avLst/>
        </a:prstGeom>
        <a:solidFill>
          <a:schemeClr val="lt1">
            <a:alpha val="90000"/>
            <a:hueOff val="0"/>
            <a:satOff val="0"/>
            <a:lumOff val="0"/>
            <a:alphaOff val="0"/>
          </a:schemeClr>
        </a:solidFill>
        <a:ln w="9525" cap="flat" cmpd="sng" algn="ctr">
          <a:solidFill>
            <a:schemeClr val="accent2">
              <a:hueOff val="1449042"/>
              <a:satOff val="-1807"/>
              <a:lumOff val="425"/>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2834329" y="4176894"/>
        <a:ext cx="497888" cy="95475"/>
      </dsp:txXfrm>
    </dsp:sp>
    <dsp:sp modelId="{2A506C38-CCBF-4924-97B9-DB58855F0AA7}">
      <dsp:nvSpPr>
        <dsp:cNvPr id="0" name=""/>
        <dsp:cNvSpPr/>
      </dsp:nvSpPr>
      <dsp:spPr>
        <a:xfrm>
          <a:off x="3465884" y="3954117"/>
          <a:ext cx="553209" cy="286427"/>
        </a:xfrm>
        <a:prstGeom prst="rect">
          <a:avLst/>
        </a:prstGeom>
        <a:gradFill rotWithShape="0">
          <a:gsLst>
            <a:gs pos="0">
              <a:schemeClr val="accent2">
                <a:hueOff val="1560506"/>
                <a:satOff val="-1946"/>
                <a:lumOff val="458"/>
                <a:alphaOff val="0"/>
                <a:tint val="50000"/>
                <a:satMod val="300000"/>
              </a:schemeClr>
            </a:gs>
            <a:gs pos="35000">
              <a:schemeClr val="accent2">
                <a:hueOff val="1560506"/>
                <a:satOff val="-1946"/>
                <a:lumOff val="458"/>
                <a:alphaOff val="0"/>
                <a:tint val="37000"/>
                <a:satMod val="300000"/>
              </a:schemeClr>
            </a:gs>
            <a:gs pos="100000">
              <a:schemeClr val="accent2">
                <a:hueOff val="1560506"/>
                <a:satOff val="-1946"/>
                <a:lumOff val="458"/>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Marketing Claterals</a:t>
          </a:r>
        </a:p>
      </dsp:txBody>
      <dsp:txXfrm>
        <a:off x="3465884" y="3954117"/>
        <a:ext cx="553209" cy="286427"/>
      </dsp:txXfrm>
    </dsp:sp>
    <dsp:sp modelId="{93912A10-8227-4ABE-B157-E9C4C78D3FD0}">
      <dsp:nvSpPr>
        <dsp:cNvPr id="0" name=""/>
        <dsp:cNvSpPr/>
      </dsp:nvSpPr>
      <dsp:spPr>
        <a:xfrm>
          <a:off x="3576526" y="4176894"/>
          <a:ext cx="497888" cy="95475"/>
        </a:xfrm>
        <a:prstGeom prst="rect">
          <a:avLst/>
        </a:prstGeom>
        <a:solidFill>
          <a:schemeClr val="lt1">
            <a:alpha val="90000"/>
            <a:hueOff val="0"/>
            <a:satOff val="0"/>
            <a:lumOff val="0"/>
            <a:alphaOff val="0"/>
          </a:schemeClr>
        </a:solidFill>
        <a:ln w="9525" cap="flat" cmpd="sng" algn="ctr">
          <a:solidFill>
            <a:schemeClr val="accent2">
              <a:hueOff val="1560506"/>
              <a:satOff val="-1946"/>
              <a:lumOff val="458"/>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3576526" y="4176894"/>
        <a:ext cx="497888" cy="95475"/>
      </dsp:txXfrm>
    </dsp:sp>
    <dsp:sp modelId="{43AAE933-CE18-4659-9A81-7ABB7006F1C3}">
      <dsp:nvSpPr>
        <dsp:cNvPr id="0" name=""/>
        <dsp:cNvSpPr/>
      </dsp:nvSpPr>
      <dsp:spPr>
        <a:xfrm>
          <a:off x="3094786" y="4406036"/>
          <a:ext cx="553209" cy="286427"/>
        </a:xfrm>
        <a:prstGeom prst="rect">
          <a:avLst/>
        </a:prstGeom>
        <a:gradFill rotWithShape="0">
          <a:gsLst>
            <a:gs pos="0">
              <a:schemeClr val="accent2">
                <a:hueOff val="1671971"/>
                <a:satOff val="-2085"/>
                <a:lumOff val="490"/>
                <a:alphaOff val="0"/>
                <a:tint val="50000"/>
                <a:satMod val="300000"/>
              </a:schemeClr>
            </a:gs>
            <a:gs pos="35000">
              <a:schemeClr val="accent2">
                <a:hueOff val="1671971"/>
                <a:satOff val="-2085"/>
                <a:lumOff val="490"/>
                <a:alphaOff val="0"/>
                <a:tint val="37000"/>
                <a:satMod val="300000"/>
              </a:schemeClr>
            </a:gs>
            <a:gs pos="100000">
              <a:schemeClr val="accent2">
                <a:hueOff val="1671971"/>
                <a:satOff val="-2085"/>
                <a:lumOff val="490"/>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Social Media Posts</a:t>
          </a:r>
        </a:p>
      </dsp:txBody>
      <dsp:txXfrm>
        <a:off x="3094786" y="4406036"/>
        <a:ext cx="553209" cy="286427"/>
      </dsp:txXfrm>
    </dsp:sp>
    <dsp:sp modelId="{8600965C-9BCD-4485-A1B5-CFF697831370}">
      <dsp:nvSpPr>
        <dsp:cNvPr id="0" name=""/>
        <dsp:cNvSpPr/>
      </dsp:nvSpPr>
      <dsp:spPr>
        <a:xfrm>
          <a:off x="3205428" y="4628813"/>
          <a:ext cx="497888" cy="95475"/>
        </a:xfrm>
        <a:prstGeom prst="rect">
          <a:avLst/>
        </a:prstGeom>
        <a:solidFill>
          <a:schemeClr val="lt1">
            <a:alpha val="90000"/>
            <a:hueOff val="0"/>
            <a:satOff val="0"/>
            <a:lumOff val="0"/>
            <a:alphaOff val="0"/>
          </a:schemeClr>
        </a:solidFill>
        <a:ln w="9525" cap="flat" cmpd="sng" algn="ctr">
          <a:solidFill>
            <a:schemeClr val="accent2">
              <a:hueOff val="1671971"/>
              <a:satOff val="-2085"/>
              <a:lumOff val="490"/>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3205428" y="4628813"/>
        <a:ext cx="497888" cy="95475"/>
      </dsp:txXfrm>
    </dsp:sp>
    <dsp:sp modelId="{F22576BF-E997-4A52-900C-23E8D45A6DA4}">
      <dsp:nvSpPr>
        <dsp:cNvPr id="0" name=""/>
        <dsp:cNvSpPr/>
      </dsp:nvSpPr>
      <dsp:spPr>
        <a:xfrm>
          <a:off x="3836983" y="4406036"/>
          <a:ext cx="553209" cy="286427"/>
        </a:xfrm>
        <a:prstGeom prst="rect">
          <a:avLst/>
        </a:prstGeom>
        <a:gradFill rotWithShape="0">
          <a:gsLst>
            <a:gs pos="0">
              <a:schemeClr val="accent2">
                <a:hueOff val="1783436"/>
                <a:satOff val="-2224"/>
                <a:lumOff val="523"/>
                <a:alphaOff val="0"/>
                <a:tint val="50000"/>
                <a:satMod val="300000"/>
              </a:schemeClr>
            </a:gs>
            <a:gs pos="35000">
              <a:schemeClr val="accent2">
                <a:hueOff val="1783436"/>
                <a:satOff val="-2224"/>
                <a:lumOff val="523"/>
                <a:alphaOff val="0"/>
                <a:tint val="37000"/>
                <a:satMod val="300000"/>
              </a:schemeClr>
            </a:gs>
            <a:gs pos="100000">
              <a:schemeClr val="accent2">
                <a:hueOff val="1783436"/>
                <a:satOff val="-2224"/>
                <a:lumOff val="523"/>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Story booklet</a:t>
          </a:r>
        </a:p>
      </dsp:txBody>
      <dsp:txXfrm>
        <a:off x="3836983" y="4406036"/>
        <a:ext cx="553209" cy="286427"/>
      </dsp:txXfrm>
    </dsp:sp>
    <dsp:sp modelId="{F16D3437-19ED-4080-967E-31188D76167F}">
      <dsp:nvSpPr>
        <dsp:cNvPr id="0" name=""/>
        <dsp:cNvSpPr/>
      </dsp:nvSpPr>
      <dsp:spPr>
        <a:xfrm>
          <a:off x="3947625" y="4628813"/>
          <a:ext cx="497888" cy="95475"/>
        </a:xfrm>
        <a:prstGeom prst="rect">
          <a:avLst/>
        </a:prstGeom>
        <a:solidFill>
          <a:schemeClr val="lt1">
            <a:alpha val="90000"/>
            <a:hueOff val="0"/>
            <a:satOff val="0"/>
            <a:lumOff val="0"/>
            <a:alphaOff val="0"/>
          </a:schemeClr>
        </a:solidFill>
        <a:ln w="9525" cap="flat" cmpd="sng" algn="ctr">
          <a:solidFill>
            <a:schemeClr val="accent2">
              <a:hueOff val="1783436"/>
              <a:satOff val="-2224"/>
              <a:lumOff val="523"/>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3947625" y="4628813"/>
        <a:ext cx="497888" cy="95475"/>
      </dsp:txXfrm>
    </dsp:sp>
    <dsp:sp modelId="{6881C69B-2C6A-4DE4-86E1-B34ABD1AFBF9}">
      <dsp:nvSpPr>
        <dsp:cNvPr id="0" name=""/>
        <dsp:cNvSpPr/>
      </dsp:nvSpPr>
      <dsp:spPr>
        <a:xfrm>
          <a:off x="3094786" y="3502198"/>
          <a:ext cx="553209" cy="286427"/>
        </a:xfrm>
        <a:prstGeom prst="rect">
          <a:avLst/>
        </a:prstGeom>
        <a:gradFill rotWithShape="0">
          <a:gsLst>
            <a:gs pos="0">
              <a:schemeClr val="accent2">
                <a:hueOff val="1894900"/>
                <a:satOff val="-2363"/>
                <a:lumOff val="556"/>
                <a:alphaOff val="0"/>
                <a:tint val="50000"/>
                <a:satMod val="300000"/>
              </a:schemeClr>
            </a:gs>
            <a:gs pos="35000">
              <a:schemeClr val="accent2">
                <a:hueOff val="1894900"/>
                <a:satOff val="-2363"/>
                <a:lumOff val="556"/>
                <a:alphaOff val="0"/>
                <a:tint val="37000"/>
                <a:satMod val="300000"/>
              </a:schemeClr>
            </a:gs>
            <a:gs pos="100000">
              <a:schemeClr val="accent2">
                <a:hueOff val="1894900"/>
                <a:satOff val="-2363"/>
                <a:lumOff val="556"/>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Prints Library</a:t>
          </a:r>
        </a:p>
      </dsp:txBody>
      <dsp:txXfrm>
        <a:off x="3094786" y="3502198"/>
        <a:ext cx="553209" cy="286427"/>
      </dsp:txXfrm>
    </dsp:sp>
    <dsp:sp modelId="{8535754B-6EE4-4B2C-8964-B6E4ED4A2B41}">
      <dsp:nvSpPr>
        <dsp:cNvPr id="0" name=""/>
        <dsp:cNvSpPr/>
      </dsp:nvSpPr>
      <dsp:spPr>
        <a:xfrm>
          <a:off x="3205428" y="3724975"/>
          <a:ext cx="497888" cy="95475"/>
        </a:xfrm>
        <a:prstGeom prst="rect">
          <a:avLst/>
        </a:prstGeom>
        <a:solidFill>
          <a:schemeClr val="lt1">
            <a:alpha val="90000"/>
            <a:hueOff val="0"/>
            <a:satOff val="0"/>
            <a:lumOff val="0"/>
            <a:alphaOff val="0"/>
          </a:schemeClr>
        </a:solidFill>
        <a:ln w="9525" cap="flat" cmpd="sng" algn="ctr">
          <a:solidFill>
            <a:schemeClr val="accent2">
              <a:hueOff val="1894900"/>
              <a:satOff val="-2363"/>
              <a:lumOff val="556"/>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3205428" y="3724975"/>
        <a:ext cx="497888" cy="95475"/>
      </dsp:txXfrm>
    </dsp:sp>
    <dsp:sp modelId="{CA50766E-CFFC-4AC9-BD04-58E3D65330D8}">
      <dsp:nvSpPr>
        <dsp:cNvPr id="0" name=""/>
        <dsp:cNvSpPr/>
      </dsp:nvSpPr>
      <dsp:spPr>
        <a:xfrm>
          <a:off x="3836983" y="3502198"/>
          <a:ext cx="553209" cy="286427"/>
        </a:xfrm>
        <a:prstGeom prst="rect">
          <a:avLst/>
        </a:prstGeom>
        <a:gradFill rotWithShape="0">
          <a:gsLst>
            <a:gs pos="0">
              <a:schemeClr val="accent2">
                <a:hueOff val="2006365"/>
                <a:satOff val="-2502"/>
                <a:lumOff val="588"/>
                <a:alphaOff val="0"/>
                <a:tint val="50000"/>
                <a:satMod val="300000"/>
              </a:schemeClr>
            </a:gs>
            <a:gs pos="35000">
              <a:schemeClr val="accent2">
                <a:hueOff val="2006365"/>
                <a:satOff val="-2502"/>
                <a:lumOff val="588"/>
                <a:alphaOff val="0"/>
                <a:tint val="37000"/>
                <a:satMod val="300000"/>
              </a:schemeClr>
            </a:gs>
            <a:gs pos="100000">
              <a:schemeClr val="accent2">
                <a:hueOff val="2006365"/>
                <a:satOff val="-2502"/>
                <a:lumOff val="588"/>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Motifs Library</a:t>
          </a:r>
        </a:p>
      </dsp:txBody>
      <dsp:txXfrm>
        <a:off x="3836983" y="3502198"/>
        <a:ext cx="553209" cy="286427"/>
      </dsp:txXfrm>
    </dsp:sp>
    <dsp:sp modelId="{E5C490DC-6CDA-4CDB-9B32-A4B6E290F7FD}">
      <dsp:nvSpPr>
        <dsp:cNvPr id="0" name=""/>
        <dsp:cNvSpPr/>
      </dsp:nvSpPr>
      <dsp:spPr>
        <a:xfrm>
          <a:off x="3947625" y="3724975"/>
          <a:ext cx="497888" cy="95475"/>
        </a:xfrm>
        <a:prstGeom prst="rect">
          <a:avLst/>
        </a:prstGeom>
        <a:solidFill>
          <a:schemeClr val="lt1">
            <a:alpha val="90000"/>
            <a:hueOff val="0"/>
            <a:satOff val="0"/>
            <a:lumOff val="0"/>
            <a:alphaOff val="0"/>
          </a:schemeClr>
        </a:solidFill>
        <a:ln w="9525" cap="flat" cmpd="sng" algn="ctr">
          <a:solidFill>
            <a:schemeClr val="accent2">
              <a:hueOff val="2006365"/>
              <a:satOff val="-2502"/>
              <a:lumOff val="588"/>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3947625" y="3724975"/>
        <a:ext cx="497888" cy="95475"/>
      </dsp:txXfrm>
    </dsp:sp>
    <dsp:sp modelId="{9899998B-88CF-45C7-83C6-DEAFF5E8FFA1}">
      <dsp:nvSpPr>
        <dsp:cNvPr id="0" name=""/>
        <dsp:cNvSpPr/>
      </dsp:nvSpPr>
      <dsp:spPr>
        <a:xfrm>
          <a:off x="3836983" y="3050279"/>
          <a:ext cx="553209" cy="286427"/>
        </a:xfrm>
        <a:prstGeom prst="rect">
          <a:avLst/>
        </a:prstGeom>
        <a:gradFill rotWithShape="0">
          <a:gsLst>
            <a:gs pos="0">
              <a:schemeClr val="accent2">
                <a:hueOff val="2117830"/>
                <a:satOff val="-2641"/>
                <a:lumOff val="621"/>
                <a:alphaOff val="0"/>
                <a:tint val="50000"/>
                <a:satMod val="300000"/>
              </a:schemeClr>
            </a:gs>
            <a:gs pos="35000">
              <a:schemeClr val="accent2">
                <a:hueOff val="2117830"/>
                <a:satOff val="-2641"/>
                <a:lumOff val="621"/>
                <a:alphaOff val="0"/>
                <a:tint val="37000"/>
                <a:satMod val="300000"/>
              </a:schemeClr>
            </a:gs>
            <a:gs pos="100000">
              <a:schemeClr val="accent2">
                <a:hueOff val="2117830"/>
                <a:satOff val="-2641"/>
                <a:lumOff val="621"/>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New Product</a:t>
          </a:r>
        </a:p>
      </dsp:txBody>
      <dsp:txXfrm>
        <a:off x="3836983" y="3050279"/>
        <a:ext cx="553209" cy="286427"/>
      </dsp:txXfrm>
    </dsp:sp>
    <dsp:sp modelId="{E20F98BB-DC99-4738-9816-A9EC15AEED97}">
      <dsp:nvSpPr>
        <dsp:cNvPr id="0" name=""/>
        <dsp:cNvSpPr/>
      </dsp:nvSpPr>
      <dsp:spPr>
        <a:xfrm>
          <a:off x="3947625" y="3273056"/>
          <a:ext cx="497888" cy="95475"/>
        </a:xfrm>
        <a:prstGeom prst="rect">
          <a:avLst/>
        </a:prstGeom>
        <a:solidFill>
          <a:schemeClr val="lt1">
            <a:alpha val="90000"/>
            <a:hueOff val="0"/>
            <a:satOff val="0"/>
            <a:lumOff val="0"/>
            <a:alphaOff val="0"/>
          </a:schemeClr>
        </a:solidFill>
        <a:ln w="9525" cap="flat" cmpd="sng" algn="ctr">
          <a:solidFill>
            <a:schemeClr val="accent2">
              <a:hueOff val="2117830"/>
              <a:satOff val="-2641"/>
              <a:lumOff val="621"/>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3947625" y="3273056"/>
        <a:ext cx="497888" cy="95475"/>
      </dsp:txXfrm>
    </dsp:sp>
    <dsp:sp modelId="{418C6B62-E786-4B38-B1F9-7760238A7B09}">
      <dsp:nvSpPr>
        <dsp:cNvPr id="0" name=""/>
        <dsp:cNvSpPr/>
      </dsp:nvSpPr>
      <dsp:spPr>
        <a:xfrm>
          <a:off x="6805770" y="2598360"/>
          <a:ext cx="553209" cy="286427"/>
        </a:xfrm>
        <a:prstGeom prst="rect">
          <a:avLst/>
        </a:prstGeom>
        <a:gradFill rotWithShape="0">
          <a:gsLst>
            <a:gs pos="0">
              <a:schemeClr val="accent2">
                <a:hueOff val="2229295"/>
                <a:satOff val="-2780"/>
                <a:lumOff val="654"/>
                <a:alphaOff val="0"/>
                <a:tint val="50000"/>
                <a:satMod val="300000"/>
              </a:schemeClr>
            </a:gs>
            <a:gs pos="35000">
              <a:schemeClr val="accent2">
                <a:hueOff val="2229295"/>
                <a:satOff val="-2780"/>
                <a:lumOff val="654"/>
                <a:alphaOff val="0"/>
                <a:tint val="37000"/>
                <a:satMod val="300000"/>
              </a:schemeClr>
            </a:gs>
            <a:gs pos="100000">
              <a:schemeClr val="accent2">
                <a:hueOff val="2229295"/>
                <a:satOff val="-2780"/>
                <a:lumOff val="654"/>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Production Director</a:t>
          </a:r>
        </a:p>
      </dsp:txBody>
      <dsp:txXfrm>
        <a:off x="6805770" y="2598360"/>
        <a:ext cx="553209" cy="286427"/>
      </dsp:txXfrm>
    </dsp:sp>
    <dsp:sp modelId="{BE295DAD-08B1-4BB9-A271-9D9E8C7C72A6}">
      <dsp:nvSpPr>
        <dsp:cNvPr id="0" name=""/>
        <dsp:cNvSpPr/>
      </dsp:nvSpPr>
      <dsp:spPr>
        <a:xfrm>
          <a:off x="6916412" y="2821137"/>
          <a:ext cx="497888" cy="95475"/>
        </a:xfrm>
        <a:prstGeom prst="rect">
          <a:avLst/>
        </a:prstGeom>
        <a:solidFill>
          <a:schemeClr val="lt1">
            <a:alpha val="90000"/>
            <a:hueOff val="0"/>
            <a:satOff val="0"/>
            <a:lumOff val="0"/>
            <a:alphaOff val="0"/>
          </a:schemeClr>
        </a:solidFill>
        <a:ln w="9525" cap="flat" cmpd="sng" algn="ctr">
          <a:solidFill>
            <a:schemeClr val="accent2">
              <a:hueOff val="2229295"/>
              <a:satOff val="-2780"/>
              <a:lumOff val="654"/>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r>
            <a:rPr lang="en-US" sz="600" kern="1200"/>
            <a:t>Mohammad</a:t>
          </a:r>
        </a:p>
      </dsp:txBody>
      <dsp:txXfrm>
        <a:off x="6916412" y="2821137"/>
        <a:ext cx="497888" cy="95475"/>
      </dsp:txXfrm>
    </dsp:sp>
    <dsp:sp modelId="{74DF9E42-1FC3-45BB-8010-26D5AA9B5613}">
      <dsp:nvSpPr>
        <dsp:cNvPr id="0" name=""/>
        <dsp:cNvSpPr/>
      </dsp:nvSpPr>
      <dsp:spPr>
        <a:xfrm>
          <a:off x="6063573" y="3050279"/>
          <a:ext cx="553209" cy="286427"/>
        </a:xfrm>
        <a:prstGeom prst="rect">
          <a:avLst/>
        </a:prstGeom>
        <a:gradFill rotWithShape="0">
          <a:gsLst>
            <a:gs pos="0">
              <a:schemeClr val="accent2">
                <a:hueOff val="2340759"/>
                <a:satOff val="-2919"/>
                <a:lumOff val="686"/>
                <a:alphaOff val="0"/>
                <a:tint val="50000"/>
                <a:satMod val="300000"/>
              </a:schemeClr>
            </a:gs>
            <a:gs pos="35000">
              <a:schemeClr val="accent2">
                <a:hueOff val="2340759"/>
                <a:satOff val="-2919"/>
                <a:lumOff val="686"/>
                <a:alphaOff val="0"/>
                <a:tint val="37000"/>
                <a:satMod val="300000"/>
              </a:schemeClr>
            </a:gs>
            <a:gs pos="100000">
              <a:schemeClr val="accent2">
                <a:hueOff val="2340759"/>
                <a:satOff val="-2919"/>
                <a:lumOff val="686"/>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Manufacturers</a:t>
          </a:r>
        </a:p>
      </dsp:txBody>
      <dsp:txXfrm>
        <a:off x="6063573" y="3050279"/>
        <a:ext cx="553209" cy="286427"/>
      </dsp:txXfrm>
    </dsp:sp>
    <dsp:sp modelId="{3505C58C-9829-431E-AE58-527F6AE39DEF}">
      <dsp:nvSpPr>
        <dsp:cNvPr id="0" name=""/>
        <dsp:cNvSpPr/>
      </dsp:nvSpPr>
      <dsp:spPr>
        <a:xfrm>
          <a:off x="6174215" y="3273056"/>
          <a:ext cx="497888" cy="95475"/>
        </a:xfrm>
        <a:prstGeom prst="rect">
          <a:avLst/>
        </a:prstGeom>
        <a:solidFill>
          <a:schemeClr val="lt1">
            <a:alpha val="90000"/>
            <a:hueOff val="0"/>
            <a:satOff val="0"/>
            <a:lumOff val="0"/>
            <a:alphaOff val="0"/>
          </a:schemeClr>
        </a:solidFill>
        <a:ln w="9525" cap="flat" cmpd="sng" algn="ctr">
          <a:solidFill>
            <a:schemeClr val="accent2">
              <a:hueOff val="2340759"/>
              <a:satOff val="-2919"/>
              <a:lumOff val="686"/>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6174215" y="3273056"/>
        <a:ext cx="497888" cy="95475"/>
      </dsp:txXfrm>
    </dsp:sp>
    <dsp:sp modelId="{E2CB12FE-E0D4-423B-B007-AF9E07A5265F}">
      <dsp:nvSpPr>
        <dsp:cNvPr id="0" name=""/>
        <dsp:cNvSpPr/>
      </dsp:nvSpPr>
      <dsp:spPr>
        <a:xfrm>
          <a:off x="4950278" y="3502198"/>
          <a:ext cx="553209" cy="286427"/>
        </a:xfrm>
        <a:prstGeom prst="rect">
          <a:avLst/>
        </a:prstGeom>
        <a:gradFill rotWithShape="0">
          <a:gsLst>
            <a:gs pos="0">
              <a:schemeClr val="accent2">
                <a:hueOff val="2452224"/>
                <a:satOff val="-3059"/>
                <a:lumOff val="719"/>
                <a:alphaOff val="0"/>
                <a:tint val="50000"/>
                <a:satMod val="300000"/>
              </a:schemeClr>
            </a:gs>
            <a:gs pos="35000">
              <a:schemeClr val="accent2">
                <a:hueOff val="2452224"/>
                <a:satOff val="-3059"/>
                <a:lumOff val="719"/>
                <a:alphaOff val="0"/>
                <a:tint val="37000"/>
                <a:satMod val="300000"/>
              </a:schemeClr>
            </a:gs>
            <a:gs pos="100000">
              <a:schemeClr val="accent2">
                <a:hueOff val="2452224"/>
                <a:satOff val="-3059"/>
                <a:lumOff val="719"/>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Hijabs</a:t>
          </a:r>
        </a:p>
      </dsp:txBody>
      <dsp:txXfrm>
        <a:off x="4950278" y="3502198"/>
        <a:ext cx="553209" cy="286427"/>
      </dsp:txXfrm>
    </dsp:sp>
    <dsp:sp modelId="{E1248E57-CD68-4CC7-A03E-CE6362C64CFE}">
      <dsp:nvSpPr>
        <dsp:cNvPr id="0" name=""/>
        <dsp:cNvSpPr/>
      </dsp:nvSpPr>
      <dsp:spPr>
        <a:xfrm>
          <a:off x="5060920" y="3724975"/>
          <a:ext cx="497888" cy="95475"/>
        </a:xfrm>
        <a:prstGeom prst="rect">
          <a:avLst/>
        </a:prstGeom>
        <a:solidFill>
          <a:schemeClr val="lt1">
            <a:alpha val="90000"/>
            <a:hueOff val="0"/>
            <a:satOff val="0"/>
            <a:lumOff val="0"/>
            <a:alphaOff val="0"/>
          </a:schemeClr>
        </a:solidFill>
        <a:ln w="9525" cap="flat" cmpd="sng" algn="ctr">
          <a:solidFill>
            <a:schemeClr val="accent2">
              <a:hueOff val="2452224"/>
              <a:satOff val="-3059"/>
              <a:lumOff val="719"/>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5060920" y="3724975"/>
        <a:ext cx="497888" cy="95475"/>
      </dsp:txXfrm>
    </dsp:sp>
    <dsp:sp modelId="{723829B5-FCE6-4181-BED4-011333252A97}">
      <dsp:nvSpPr>
        <dsp:cNvPr id="0" name=""/>
        <dsp:cNvSpPr/>
      </dsp:nvSpPr>
      <dsp:spPr>
        <a:xfrm>
          <a:off x="4208081" y="3954117"/>
          <a:ext cx="553209" cy="286427"/>
        </a:xfrm>
        <a:prstGeom prst="rect">
          <a:avLst/>
        </a:prstGeom>
        <a:gradFill rotWithShape="0">
          <a:gsLst>
            <a:gs pos="0">
              <a:schemeClr val="accent2">
                <a:hueOff val="2563689"/>
                <a:satOff val="-3198"/>
                <a:lumOff val="752"/>
                <a:alphaOff val="0"/>
                <a:tint val="50000"/>
                <a:satMod val="300000"/>
              </a:schemeClr>
            </a:gs>
            <a:gs pos="35000">
              <a:schemeClr val="accent2">
                <a:hueOff val="2563689"/>
                <a:satOff val="-3198"/>
                <a:lumOff val="752"/>
                <a:alphaOff val="0"/>
                <a:tint val="37000"/>
                <a:satMod val="300000"/>
              </a:schemeClr>
            </a:gs>
            <a:gs pos="100000">
              <a:schemeClr val="accent2">
                <a:hueOff val="2563689"/>
                <a:satOff val="-3198"/>
                <a:lumOff val="752"/>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Shahi</a:t>
          </a:r>
        </a:p>
      </dsp:txBody>
      <dsp:txXfrm>
        <a:off x="4208081" y="3954117"/>
        <a:ext cx="553209" cy="286427"/>
      </dsp:txXfrm>
    </dsp:sp>
    <dsp:sp modelId="{22C78128-239E-4686-B286-DDB280E7998F}">
      <dsp:nvSpPr>
        <dsp:cNvPr id="0" name=""/>
        <dsp:cNvSpPr/>
      </dsp:nvSpPr>
      <dsp:spPr>
        <a:xfrm>
          <a:off x="4318723" y="4176894"/>
          <a:ext cx="497888" cy="95475"/>
        </a:xfrm>
        <a:prstGeom prst="rect">
          <a:avLst/>
        </a:prstGeom>
        <a:solidFill>
          <a:schemeClr val="lt1">
            <a:alpha val="90000"/>
            <a:hueOff val="0"/>
            <a:satOff val="0"/>
            <a:lumOff val="0"/>
            <a:alphaOff val="0"/>
          </a:schemeClr>
        </a:solidFill>
        <a:ln w="9525" cap="flat" cmpd="sng" algn="ctr">
          <a:solidFill>
            <a:schemeClr val="accent2">
              <a:hueOff val="2563689"/>
              <a:satOff val="-3198"/>
              <a:lumOff val="752"/>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4318723" y="4176894"/>
        <a:ext cx="497888" cy="95475"/>
      </dsp:txXfrm>
    </dsp:sp>
    <dsp:sp modelId="{81C7C912-9620-4630-94E8-C93CA8EFD21A}">
      <dsp:nvSpPr>
        <dsp:cNvPr id="0" name=""/>
        <dsp:cNvSpPr/>
      </dsp:nvSpPr>
      <dsp:spPr>
        <a:xfrm>
          <a:off x="4950278" y="3954117"/>
          <a:ext cx="553209" cy="286427"/>
        </a:xfrm>
        <a:prstGeom prst="rect">
          <a:avLst/>
        </a:prstGeom>
        <a:gradFill rotWithShape="0">
          <a:gsLst>
            <a:gs pos="0">
              <a:schemeClr val="accent2">
                <a:hueOff val="2675154"/>
                <a:satOff val="-3337"/>
                <a:lumOff val="785"/>
                <a:alphaOff val="0"/>
                <a:tint val="50000"/>
                <a:satMod val="300000"/>
              </a:schemeClr>
            </a:gs>
            <a:gs pos="35000">
              <a:schemeClr val="accent2">
                <a:hueOff val="2675154"/>
                <a:satOff val="-3337"/>
                <a:lumOff val="785"/>
                <a:alphaOff val="0"/>
                <a:tint val="37000"/>
                <a:satMod val="300000"/>
              </a:schemeClr>
            </a:gs>
            <a:gs pos="100000">
              <a:schemeClr val="accent2">
                <a:hueOff val="2675154"/>
                <a:satOff val="-3337"/>
                <a:lumOff val="785"/>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Indian Designs</a:t>
          </a:r>
        </a:p>
      </dsp:txBody>
      <dsp:txXfrm>
        <a:off x="4950278" y="3954117"/>
        <a:ext cx="553209" cy="286427"/>
      </dsp:txXfrm>
    </dsp:sp>
    <dsp:sp modelId="{0541DCF8-819B-42EA-BD19-C84D89A4139C}">
      <dsp:nvSpPr>
        <dsp:cNvPr id="0" name=""/>
        <dsp:cNvSpPr/>
      </dsp:nvSpPr>
      <dsp:spPr>
        <a:xfrm>
          <a:off x="5060920" y="4176894"/>
          <a:ext cx="497888" cy="95475"/>
        </a:xfrm>
        <a:prstGeom prst="rect">
          <a:avLst/>
        </a:prstGeom>
        <a:solidFill>
          <a:schemeClr val="lt1">
            <a:alpha val="90000"/>
            <a:hueOff val="0"/>
            <a:satOff val="0"/>
            <a:lumOff val="0"/>
            <a:alphaOff val="0"/>
          </a:schemeClr>
        </a:solidFill>
        <a:ln w="9525" cap="flat" cmpd="sng" algn="ctr">
          <a:solidFill>
            <a:schemeClr val="accent2">
              <a:hueOff val="2675154"/>
              <a:satOff val="-3337"/>
              <a:lumOff val="785"/>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5060920" y="4176894"/>
        <a:ext cx="497888" cy="95475"/>
      </dsp:txXfrm>
    </dsp:sp>
    <dsp:sp modelId="{7D699359-AAAC-4344-88AE-013E4DFA5020}">
      <dsp:nvSpPr>
        <dsp:cNvPr id="0" name=""/>
        <dsp:cNvSpPr/>
      </dsp:nvSpPr>
      <dsp:spPr>
        <a:xfrm>
          <a:off x="5692475" y="3954117"/>
          <a:ext cx="553209" cy="286427"/>
        </a:xfrm>
        <a:prstGeom prst="rect">
          <a:avLst/>
        </a:prstGeom>
        <a:gradFill rotWithShape="0">
          <a:gsLst>
            <a:gs pos="0">
              <a:schemeClr val="accent2">
                <a:hueOff val="2786618"/>
                <a:satOff val="-3476"/>
                <a:lumOff val="817"/>
                <a:alphaOff val="0"/>
                <a:tint val="50000"/>
                <a:satMod val="300000"/>
              </a:schemeClr>
            </a:gs>
            <a:gs pos="35000">
              <a:schemeClr val="accent2">
                <a:hueOff val="2786618"/>
                <a:satOff val="-3476"/>
                <a:lumOff val="817"/>
                <a:alphaOff val="0"/>
                <a:tint val="37000"/>
                <a:satMod val="300000"/>
              </a:schemeClr>
            </a:gs>
            <a:gs pos="100000">
              <a:schemeClr val="accent2">
                <a:hueOff val="2786618"/>
                <a:satOff val="-3476"/>
                <a:lumOff val="817"/>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Visionland</a:t>
          </a:r>
        </a:p>
      </dsp:txBody>
      <dsp:txXfrm>
        <a:off x="5692475" y="3954117"/>
        <a:ext cx="553209" cy="286427"/>
      </dsp:txXfrm>
    </dsp:sp>
    <dsp:sp modelId="{93A51917-2189-41FF-A154-4F0F62FD9BD1}">
      <dsp:nvSpPr>
        <dsp:cNvPr id="0" name=""/>
        <dsp:cNvSpPr/>
      </dsp:nvSpPr>
      <dsp:spPr>
        <a:xfrm>
          <a:off x="5803117" y="4176894"/>
          <a:ext cx="497888" cy="95475"/>
        </a:xfrm>
        <a:prstGeom prst="rect">
          <a:avLst/>
        </a:prstGeom>
        <a:solidFill>
          <a:schemeClr val="lt1">
            <a:alpha val="90000"/>
            <a:hueOff val="0"/>
            <a:satOff val="0"/>
            <a:lumOff val="0"/>
            <a:alphaOff val="0"/>
          </a:schemeClr>
        </a:solidFill>
        <a:ln w="9525" cap="flat" cmpd="sng" algn="ctr">
          <a:solidFill>
            <a:schemeClr val="accent2">
              <a:hueOff val="2786618"/>
              <a:satOff val="-3476"/>
              <a:lumOff val="817"/>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5803117" y="4176894"/>
        <a:ext cx="497888" cy="95475"/>
      </dsp:txXfrm>
    </dsp:sp>
    <dsp:sp modelId="{E1671724-1A65-4602-ABE9-20C335F5E9FF}">
      <dsp:nvSpPr>
        <dsp:cNvPr id="0" name=""/>
        <dsp:cNvSpPr/>
      </dsp:nvSpPr>
      <dsp:spPr>
        <a:xfrm>
          <a:off x="6434672" y="3502198"/>
          <a:ext cx="553209" cy="286427"/>
        </a:xfrm>
        <a:prstGeom prst="rect">
          <a:avLst/>
        </a:prstGeom>
        <a:gradFill rotWithShape="0">
          <a:gsLst>
            <a:gs pos="0">
              <a:schemeClr val="accent2">
                <a:hueOff val="2898083"/>
                <a:satOff val="-3615"/>
                <a:lumOff val="850"/>
                <a:alphaOff val="0"/>
                <a:tint val="50000"/>
                <a:satMod val="300000"/>
              </a:schemeClr>
            </a:gs>
            <a:gs pos="35000">
              <a:schemeClr val="accent2">
                <a:hueOff val="2898083"/>
                <a:satOff val="-3615"/>
                <a:lumOff val="850"/>
                <a:alphaOff val="0"/>
                <a:tint val="37000"/>
                <a:satMod val="300000"/>
              </a:schemeClr>
            </a:gs>
            <a:gs pos="100000">
              <a:schemeClr val="accent2">
                <a:hueOff val="2898083"/>
                <a:satOff val="-3615"/>
                <a:lumOff val="850"/>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Workshop</a:t>
          </a:r>
        </a:p>
      </dsp:txBody>
      <dsp:txXfrm>
        <a:off x="6434672" y="3502198"/>
        <a:ext cx="553209" cy="286427"/>
      </dsp:txXfrm>
    </dsp:sp>
    <dsp:sp modelId="{D654119E-9AB0-40FD-AAA4-B98A84764CB8}">
      <dsp:nvSpPr>
        <dsp:cNvPr id="0" name=""/>
        <dsp:cNvSpPr/>
      </dsp:nvSpPr>
      <dsp:spPr>
        <a:xfrm>
          <a:off x="6545314" y="3724975"/>
          <a:ext cx="497888" cy="95475"/>
        </a:xfrm>
        <a:prstGeom prst="rect">
          <a:avLst/>
        </a:prstGeom>
        <a:solidFill>
          <a:schemeClr val="lt1">
            <a:alpha val="90000"/>
            <a:hueOff val="0"/>
            <a:satOff val="0"/>
            <a:lumOff val="0"/>
            <a:alphaOff val="0"/>
          </a:schemeClr>
        </a:solidFill>
        <a:ln w="9525" cap="flat" cmpd="sng" algn="ctr">
          <a:solidFill>
            <a:schemeClr val="accent2">
              <a:hueOff val="2898083"/>
              <a:satOff val="-3615"/>
              <a:lumOff val="850"/>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6545314" y="3724975"/>
        <a:ext cx="497888" cy="95475"/>
      </dsp:txXfrm>
    </dsp:sp>
    <dsp:sp modelId="{7F1F1F95-8555-4BDE-8AC4-197ECF46274E}">
      <dsp:nvSpPr>
        <dsp:cNvPr id="0" name=""/>
        <dsp:cNvSpPr/>
      </dsp:nvSpPr>
      <dsp:spPr>
        <a:xfrm>
          <a:off x="6434672" y="3954117"/>
          <a:ext cx="553209" cy="286427"/>
        </a:xfrm>
        <a:prstGeom prst="rect">
          <a:avLst/>
        </a:prstGeom>
        <a:gradFill rotWithShape="0">
          <a:gsLst>
            <a:gs pos="0">
              <a:schemeClr val="accent2">
                <a:hueOff val="3009548"/>
                <a:satOff val="-3754"/>
                <a:lumOff val="883"/>
                <a:alphaOff val="0"/>
                <a:tint val="50000"/>
                <a:satMod val="300000"/>
              </a:schemeClr>
            </a:gs>
            <a:gs pos="35000">
              <a:schemeClr val="accent2">
                <a:hueOff val="3009548"/>
                <a:satOff val="-3754"/>
                <a:lumOff val="883"/>
                <a:alphaOff val="0"/>
                <a:tint val="37000"/>
                <a:satMod val="300000"/>
              </a:schemeClr>
            </a:gs>
            <a:gs pos="100000">
              <a:schemeClr val="accent2">
                <a:hueOff val="3009548"/>
                <a:satOff val="-3754"/>
                <a:lumOff val="883"/>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Sampling</a:t>
          </a:r>
        </a:p>
      </dsp:txBody>
      <dsp:txXfrm>
        <a:off x="6434672" y="3954117"/>
        <a:ext cx="553209" cy="286427"/>
      </dsp:txXfrm>
    </dsp:sp>
    <dsp:sp modelId="{798548FF-4564-4911-B4BF-89AD6D2DB087}">
      <dsp:nvSpPr>
        <dsp:cNvPr id="0" name=""/>
        <dsp:cNvSpPr/>
      </dsp:nvSpPr>
      <dsp:spPr>
        <a:xfrm>
          <a:off x="6545314" y="4176894"/>
          <a:ext cx="497888" cy="95475"/>
        </a:xfrm>
        <a:prstGeom prst="rect">
          <a:avLst/>
        </a:prstGeom>
        <a:solidFill>
          <a:schemeClr val="lt1">
            <a:alpha val="90000"/>
            <a:hueOff val="0"/>
            <a:satOff val="0"/>
            <a:lumOff val="0"/>
            <a:alphaOff val="0"/>
          </a:schemeClr>
        </a:solidFill>
        <a:ln w="9525" cap="flat" cmpd="sng" algn="ctr">
          <a:solidFill>
            <a:schemeClr val="accent2">
              <a:hueOff val="3009548"/>
              <a:satOff val="-3754"/>
              <a:lumOff val="883"/>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6545314" y="4176894"/>
        <a:ext cx="497888" cy="95475"/>
      </dsp:txXfrm>
    </dsp:sp>
    <dsp:sp modelId="{597E5ABB-DD4C-47EB-B8C5-62426FD7B1CE}">
      <dsp:nvSpPr>
        <dsp:cNvPr id="0" name=""/>
        <dsp:cNvSpPr/>
      </dsp:nvSpPr>
      <dsp:spPr>
        <a:xfrm>
          <a:off x="7176868" y="3502198"/>
          <a:ext cx="553209" cy="286427"/>
        </a:xfrm>
        <a:prstGeom prst="rect">
          <a:avLst/>
        </a:prstGeom>
        <a:gradFill rotWithShape="0">
          <a:gsLst>
            <a:gs pos="0">
              <a:schemeClr val="accent2">
                <a:hueOff val="3121013"/>
                <a:satOff val="-3893"/>
                <a:lumOff val="915"/>
                <a:alphaOff val="0"/>
                <a:tint val="50000"/>
                <a:satMod val="300000"/>
              </a:schemeClr>
            </a:gs>
            <a:gs pos="35000">
              <a:schemeClr val="accent2">
                <a:hueOff val="3121013"/>
                <a:satOff val="-3893"/>
                <a:lumOff val="915"/>
                <a:alphaOff val="0"/>
                <a:tint val="37000"/>
                <a:satMod val="300000"/>
              </a:schemeClr>
            </a:gs>
            <a:gs pos="100000">
              <a:schemeClr val="accent2">
                <a:hueOff val="3121013"/>
                <a:satOff val="-3893"/>
                <a:lumOff val="915"/>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Accessories</a:t>
          </a:r>
        </a:p>
      </dsp:txBody>
      <dsp:txXfrm>
        <a:off x="7176868" y="3502198"/>
        <a:ext cx="553209" cy="286427"/>
      </dsp:txXfrm>
    </dsp:sp>
    <dsp:sp modelId="{A86CA140-C7EB-4476-86AD-84357C27FBB8}">
      <dsp:nvSpPr>
        <dsp:cNvPr id="0" name=""/>
        <dsp:cNvSpPr/>
      </dsp:nvSpPr>
      <dsp:spPr>
        <a:xfrm>
          <a:off x="7287510" y="3724975"/>
          <a:ext cx="497888" cy="95475"/>
        </a:xfrm>
        <a:prstGeom prst="rect">
          <a:avLst/>
        </a:prstGeom>
        <a:solidFill>
          <a:schemeClr val="lt1">
            <a:alpha val="90000"/>
            <a:hueOff val="0"/>
            <a:satOff val="0"/>
            <a:lumOff val="0"/>
            <a:alphaOff val="0"/>
          </a:schemeClr>
        </a:solidFill>
        <a:ln w="9525" cap="flat" cmpd="sng" algn="ctr">
          <a:solidFill>
            <a:schemeClr val="accent2">
              <a:hueOff val="3121013"/>
              <a:satOff val="-3893"/>
              <a:lumOff val="915"/>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7287510" y="3724975"/>
        <a:ext cx="497888" cy="95475"/>
      </dsp:txXfrm>
    </dsp:sp>
    <dsp:sp modelId="{28AE0BA4-9E79-4712-A112-FA446550F4BF}">
      <dsp:nvSpPr>
        <dsp:cNvPr id="0" name=""/>
        <dsp:cNvSpPr/>
      </dsp:nvSpPr>
      <dsp:spPr>
        <a:xfrm>
          <a:off x="6805770" y="3050279"/>
          <a:ext cx="553209" cy="286427"/>
        </a:xfrm>
        <a:prstGeom prst="rect">
          <a:avLst/>
        </a:prstGeom>
        <a:gradFill rotWithShape="0">
          <a:gsLst>
            <a:gs pos="0">
              <a:schemeClr val="accent2">
                <a:hueOff val="3232477"/>
                <a:satOff val="-4032"/>
                <a:lumOff val="948"/>
                <a:alphaOff val="0"/>
                <a:tint val="50000"/>
                <a:satMod val="300000"/>
              </a:schemeClr>
            </a:gs>
            <a:gs pos="35000">
              <a:schemeClr val="accent2">
                <a:hueOff val="3232477"/>
                <a:satOff val="-4032"/>
                <a:lumOff val="948"/>
                <a:alphaOff val="0"/>
                <a:tint val="37000"/>
                <a:satMod val="300000"/>
              </a:schemeClr>
            </a:gs>
            <a:gs pos="100000">
              <a:schemeClr val="accent2">
                <a:hueOff val="3232477"/>
                <a:satOff val="-4032"/>
                <a:lumOff val="948"/>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Logistics</a:t>
          </a:r>
        </a:p>
      </dsp:txBody>
      <dsp:txXfrm>
        <a:off x="6805770" y="3050279"/>
        <a:ext cx="553209" cy="286427"/>
      </dsp:txXfrm>
    </dsp:sp>
    <dsp:sp modelId="{E099E179-A463-4A79-B90A-D9B85EC35ED3}">
      <dsp:nvSpPr>
        <dsp:cNvPr id="0" name=""/>
        <dsp:cNvSpPr/>
      </dsp:nvSpPr>
      <dsp:spPr>
        <a:xfrm>
          <a:off x="6916412" y="3273056"/>
          <a:ext cx="497888" cy="95475"/>
        </a:xfrm>
        <a:prstGeom prst="rect">
          <a:avLst/>
        </a:prstGeom>
        <a:solidFill>
          <a:schemeClr val="lt1">
            <a:alpha val="90000"/>
            <a:hueOff val="0"/>
            <a:satOff val="0"/>
            <a:lumOff val="0"/>
            <a:alphaOff val="0"/>
          </a:schemeClr>
        </a:solidFill>
        <a:ln w="9525" cap="flat" cmpd="sng" algn="ctr">
          <a:solidFill>
            <a:schemeClr val="accent2">
              <a:hueOff val="3232477"/>
              <a:satOff val="-4032"/>
              <a:lumOff val="948"/>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6916412" y="3273056"/>
        <a:ext cx="497888" cy="95475"/>
      </dsp:txXfrm>
    </dsp:sp>
    <dsp:sp modelId="{B80EDEDB-588A-4CD2-AA05-7C1C16B4A384}">
      <dsp:nvSpPr>
        <dsp:cNvPr id="0" name=""/>
        <dsp:cNvSpPr/>
      </dsp:nvSpPr>
      <dsp:spPr>
        <a:xfrm>
          <a:off x="7547967" y="3050279"/>
          <a:ext cx="553209" cy="286427"/>
        </a:xfrm>
        <a:prstGeom prst="rect">
          <a:avLst/>
        </a:prstGeom>
        <a:gradFill rotWithShape="0">
          <a:gsLst>
            <a:gs pos="0">
              <a:schemeClr val="accent2">
                <a:hueOff val="3343942"/>
                <a:satOff val="-4171"/>
                <a:lumOff val="981"/>
                <a:alphaOff val="0"/>
                <a:tint val="50000"/>
                <a:satMod val="300000"/>
              </a:schemeClr>
            </a:gs>
            <a:gs pos="35000">
              <a:schemeClr val="accent2">
                <a:hueOff val="3343942"/>
                <a:satOff val="-4171"/>
                <a:lumOff val="981"/>
                <a:alphaOff val="0"/>
                <a:tint val="37000"/>
                <a:satMod val="300000"/>
              </a:schemeClr>
            </a:gs>
            <a:gs pos="100000">
              <a:schemeClr val="accent2">
                <a:hueOff val="3343942"/>
                <a:satOff val="-4171"/>
                <a:lumOff val="981"/>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Events Production</a:t>
          </a:r>
        </a:p>
      </dsp:txBody>
      <dsp:txXfrm>
        <a:off x="7547967" y="3050279"/>
        <a:ext cx="553209" cy="286427"/>
      </dsp:txXfrm>
    </dsp:sp>
    <dsp:sp modelId="{6404715D-6B7A-4AE0-846D-322681194F3E}">
      <dsp:nvSpPr>
        <dsp:cNvPr id="0" name=""/>
        <dsp:cNvSpPr/>
      </dsp:nvSpPr>
      <dsp:spPr>
        <a:xfrm>
          <a:off x="7658609" y="3273056"/>
          <a:ext cx="497888" cy="95475"/>
        </a:xfrm>
        <a:prstGeom prst="rect">
          <a:avLst/>
        </a:prstGeom>
        <a:solidFill>
          <a:schemeClr val="lt1">
            <a:alpha val="90000"/>
            <a:hueOff val="0"/>
            <a:satOff val="0"/>
            <a:lumOff val="0"/>
            <a:alphaOff val="0"/>
          </a:schemeClr>
        </a:solidFill>
        <a:ln w="9525" cap="flat" cmpd="sng" algn="ctr">
          <a:solidFill>
            <a:schemeClr val="accent2">
              <a:hueOff val="3343942"/>
              <a:satOff val="-4171"/>
              <a:lumOff val="981"/>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7658609" y="3273056"/>
        <a:ext cx="497888" cy="95475"/>
      </dsp:txXfrm>
    </dsp:sp>
    <dsp:sp modelId="{610A5357-15EC-426E-9B8C-E31F54A742DD}">
      <dsp:nvSpPr>
        <dsp:cNvPr id="0" name=""/>
        <dsp:cNvSpPr/>
      </dsp:nvSpPr>
      <dsp:spPr>
        <a:xfrm>
          <a:off x="9370043" y="2598360"/>
          <a:ext cx="553209" cy="286427"/>
        </a:xfrm>
        <a:prstGeom prst="rect">
          <a:avLst/>
        </a:prstGeom>
        <a:gradFill rotWithShape="0">
          <a:gsLst>
            <a:gs pos="0">
              <a:schemeClr val="accent2">
                <a:hueOff val="3455407"/>
                <a:satOff val="-4310"/>
                <a:lumOff val="1013"/>
                <a:alphaOff val="0"/>
                <a:tint val="50000"/>
                <a:satMod val="300000"/>
              </a:schemeClr>
            </a:gs>
            <a:gs pos="35000">
              <a:schemeClr val="accent2">
                <a:hueOff val="3455407"/>
                <a:satOff val="-4310"/>
                <a:lumOff val="1013"/>
                <a:alphaOff val="0"/>
                <a:tint val="37000"/>
                <a:satMod val="300000"/>
              </a:schemeClr>
            </a:gs>
            <a:gs pos="100000">
              <a:schemeClr val="accent2">
                <a:hueOff val="3455407"/>
                <a:satOff val="-4310"/>
                <a:lumOff val="1013"/>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Business Dev. Director</a:t>
          </a:r>
        </a:p>
      </dsp:txBody>
      <dsp:txXfrm>
        <a:off x="9370043" y="2598360"/>
        <a:ext cx="553209" cy="286427"/>
      </dsp:txXfrm>
    </dsp:sp>
    <dsp:sp modelId="{814B02CB-26A0-4465-B7FF-37B2FA136C80}">
      <dsp:nvSpPr>
        <dsp:cNvPr id="0" name=""/>
        <dsp:cNvSpPr/>
      </dsp:nvSpPr>
      <dsp:spPr>
        <a:xfrm>
          <a:off x="9413853" y="2822865"/>
          <a:ext cx="631551" cy="92019"/>
        </a:xfrm>
        <a:prstGeom prst="rect">
          <a:avLst/>
        </a:prstGeom>
        <a:solidFill>
          <a:schemeClr val="lt1">
            <a:alpha val="90000"/>
            <a:hueOff val="0"/>
            <a:satOff val="0"/>
            <a:lumOff val="0"/>
            <a:alphaOff val="0"/>
          </a:schemeClr>
        </a:solidFill>
        <a:ln w="9525" cap="flat" cmpd="sng" algn="ctr">
          <a:solidFill>
            <a:schemeClr val="accent2">
              <a:hueOff val="3455407"/>
              <a:satOff val="-4310"/>
              <a:lumOff val="1013"/>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r>
            <a:rPr lang="en-US" sz="600" kern="1200"/>
            <a:t>Nader</a:t>
          </a:r>
        </a:p>
      </dsp:txBody>
      <dsp:txXfrm>
        <a:off x="9413853" y="2822865"/>
        <a:ext cx="631551" cy="92019"/>
      </dsp:txXfrm>
    </dsp:sp>
    <dsp:sp modelId="{8AAD011B-6D9D-4BBA-9EB3-552CCC8AAB8A}">
      <dsp:nvSpPr>
        <dsp:cNvPr id="0" name=""/>
        <dsp:cNvSpPr/>
      </dsp:nvSpPr>
      <dsp:spPr>
        <a:xfrm>
          <a:off x="8290164" y="3048551"/>
          <a:ext cx="553209" cy="286427"/>
        </a:xfrm>
        <a:prstGeom prst="rect">
          <a:avLst/>
        </a:prstGeom>
        <a:gradFill rotWithShape="0">
          <a:gsLst>
            <a:gs pos="0">
              <a:schemeClr val="accent2">
                <a:hueOff val="3566872"/>
                <a:satOff val="-4449"/>
                <a:lumOff val="1046"/>
                <a:alphaOff val="0"/>
                <a:tint val="50000"/>
                <a:satMod val="300000"/>
              </a:schemeClr>
            </a:gs>
            <a:gs pos="35000">
              <a:schemeClr val="accent2">
                <a:hueOff val="3566872"/>
                <a:satOff val="-4449"/>
                <a:lumOff val="1046"/>
                <a:alphaOff val="0"/>
                <a:tint val="37000"/>
                <a:satMod val="300000"/>
              </a:schemeClr>
            </a:gs>
            <a:gs pos="100000">
              <a:schemeClr val="accent2">
                <a:hueOff val="3566872"/>
                <a:satOff val="-4449"/>
                <a:lumOff val="1046"/>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Events Plan</a:t>
          </a:r>
        </a:p>
      </dsp:txBody>
      <dsp:txXfrm>
        <a:off x="8290164" y="3048551"/>
        <a:ext cx="553209" cy="286427"/>
      </dsp:txXfrm>
    </dsp:sp>
    <dsp:sp modelId="{6D200416-8DEE-4F47-9B92-23A84C7C6329}">
      <dsp:nvSpPr>
        <dsp:cNvPr id="0" name=""/>
        <dsp:cNvSpPr/>
      </dsp:nvSpPr>
      <dsp:spPr>
        <a:xfrm>
          <a:off x="8400806" y="3271328"/>
          <a:ext cx="497888" cy="95475"/>
        </a:xfrm>
        <a:prstGeom prst="rect">
          <a:avLst/>
        </a:prstGeom>
        <a:solidFill>
          <a:schemeClr val="lt1">
            <a:alpha val="90000"/>
            <a:hueOff val="0"/>
            <a:satOff val="0"/>
            <a:lumOff val="0"/>
            <a:alphaOff val="0"/>
          </a:schemeClr>
        </a:solidFill>
        <a:ln w="9525" cap="flat" cmpd="sng" algn="ctr">
          <a:solidFill>
            <a:schemeClr val="accent2">
              <a:hueOff val="3566872"/>
              <a:satOff val="-4449"/>
              <a:lumOff val="1046"/>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8400806" y="3271328"/>
        <a:ext cx="497888" cy="95475"/>
      </dsp:txXfrm>
    </dsp:sp>
    <dsp:sp modelId="{8C66E3EB-ECD5-4F1D-B562-89CA1673E539}">
      <dsp:nvSpPr>
        <dsp:cNvPr id="0" name=""/>
        <dsp:cNvSpPr/>
      </dsp:nvSpPr>
      <dsp:spPr>
        <a:xfrm>
          <a:off x="9032361" y="3048551"/>
          <a:ext cx="553209" cy="286427"/>
        </a:xfrm>
        <a:prstGeom prst="rect">
          <a:avLst/>
        </a:prstGeom>
        <a:gradFill rotWithShape="0">
          <a:gsLst>
            <a:gs pos="0">
              <a:schemeClr val="accent2">
                <a:hueOff val="3678336"/>
                <a:satOff val="-4588"/>
                <a:lumOff val="1079"/>
                <a:alphaOff val="0"/>
                <a:tint val="50000"/>
                <a:satMod val="300000"/>
              </a:schemeClr>
            </a:gs>
            <a:gs pos="35000">
              <a:schemeClr val="accent2">
                <a:hueOff val="3678336"/>
                <a:satOff val="-4588"/>
                <a:lumOff val="1079"/>
                <a:alphaOff val="0"/>
                <a:tint val="37000"/>
                <a:satMod val="300000"/>
              </a:schemeClr>
            </a:gs>
            <a:gs pos="100000">
              <a:schemeClr val="accent2">
                <a:hueOff val="3678336"/>
                <a:satOff val="-4588"/>
                <a:lumOff val="1079"/>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Distributors</a:t>
          </a:r>
        </a:p>
      </dsp:txBody>
      <dsp:txXfrm>
        <a:off x="9032361" y="3048551"/>
        <a:ext cx="553209" cy="286427"/>
      </dsp:txXfrm>
    </dsp:sp>
    <dsp:sp modelId="{0817EB5A-1D61-4081-AB07-F0EFE33C808C}">
      <dsp:nvSpPr>
        <dsp:cNvPr id="0" name=""/>
        <dsp:cNvSpPr/>
      </dsp:nvSpPr>
      <dsp:spPr>
        <a:xfrm>
          <a:off x="9143002" y="3271328"/>
          <a:ext cx="497888" cy="95475"/>
        </a:xfrm>
        <a:prstGeom prst="rect">
          <a:avLst/>
        </a:prstGeom>
        <a:solidFill>
          <a:schemeClr val="lt1">
            <a:alpha val="90000"/>
            <a:hueOff val="0"/>
            <a:satOff val="0"/>
            <a:lumOff val="0"/>
            <a:alphaOff val="0"/>
          </a:schemeClr>
        </a:solidFill>
        <a:ln w="9525" cap="flat" cmpd="sng" algn="ctr">
          <a:solidFill>
            <a:schemeClr val="accent2">
              <a:hueOff val="3678336"/>
              <a:satOff val="-4588"/>
              <a:lumOff val="1079"/>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9143002" y="3271328"/>
        <a:ext cx="497888" cy="95475"/>
      </dsp:txXfrm>
    </dsp:sp>
    <dsp:sp modelId="{94CF6074-0D08-4CF3-A74C-E9EBEB4CEE38}">
      <dsp:nvSpPr>
        <dsp:cNvPr id="0" name=""/>
        <dsp:cNvSpPr/>
      </dsp:nvSpPr>
      <dsp:spPr>
        <a:xfrm>
          <a:off x="8661262" y="3500470"/>
          <a:ext cx="553209" cy="286427"/>
        </a:xfrm>
        <a:prstGeom prst="rect">
          <a:avLst/>
        </a:prstGeom>
        <a:gradFill rotWithShape="0">
          <a:gsLst>
            <a:gs pos="0">
              <a:schemeClr val="accent2">
                <a:hueOff val="3789801"/>
                <a:satOff val="-4727"/>
                <a:lumOff val="1111"/>
                <a:alphaOff val="0"/>
                <a:tint val="50000"/>
                <a:satMod val="300000"/>
              </a:schemeClr>
            </a:gs>
            <a:gs pos="35000">
              <a:schemeClr val="accent2">
                <a:hueOff val="3789801"/>
                <a:satOff val="-4727"/>
                <a:lumOff val="1111"/>
                <a:alphaOff val="0"/>
                <a:tint val="37000"/>
                <a:satMod val="300000"/>
              </a:schemeClr>
            </a:gs>
            <a:gs pos="100000">
              <a:schemeClr val="accent2">
                <a:hueOff val="3789801"/>
                <a:satOff val="-4727"/>
                <a:lumOff val="1111"/>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Franchisee</a:t>
          </a:r>
        </a:p>
      </dsp:txBody>
      <dsp:txXfrm>
        <a:off x="8661262" y="3500470"/>
        <a:ext cx="553209" cy="286427"/>
      </dsp:txXfrm>
    </dsp:sp>
    <dsp:sp modelId="{B10E87E4-AD32-454E-8BFD-F715018744AB}">
      <dsp:nvSpPr>
        <dsp:cNvPr id="0" name=""/>
        <dsp:cNvSpPr/>
      </dsp:nvSpPr>
      <dsp:spPr>
        <a:xfrm>
          <a:off x="8771904" y="3723247"/>
          <a:ext cx="497888" cy="95475"/>
        </a:xfrm>
        <a:prstGeom prst="rect">
          <a:avLst/>
        </a:prstGeom>
        <a:solidFill>
          <a:schemeClr val="lt1">
            <a:alpha val="90000"/>
            <a:hueOff val="0"/>
            <a:satOff val="0"/>
            <a:lumOff val="0"/>
            <a:alphaOff val="0"/>
          </a:schemeClr>
        </a:solidFill>
        <a:ln w="9525" cap="flat" cmpd="sng" algn="ctr">
          <a:solidFill>
            <a:schemeClr val="accent2">
              <a:hueOff val="3789801"/>
              <a:satOff val="-4727"/>
              <a:lumOff val="1111"/>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8771904" y="3723247"/>
        <a:ext cx="497888" cy="95475"/>
      </dsp:txXfrm>
    </dsp:sp>
    <dsp:sp modelId="{204782A1-1C5F-48EA-90CD-29A09457B077}">
      <dsp:nvSpPr>
        <dsp:cNvPr id="0" name=""/>
        <dsp:cNvSpPr/>
      </dsp:nvSpPr>
      <dsp:spPr>
        <a:xfrm>
          <a:off x="9403459" y="3500470"/>
          <a:ext cx="553209" cy="286427"/>
        </a:xfrm>
        <a:prstGeom prst="rect">
          <a:avLst/>
        </a:prstGeom>
        <a:gradFill rotWithShape="0">
          <a:gsLst>
            <a:gs pos="0">
              <a:schemeClr val="accent2">
                <a:hueOff val="3901266"/>
                <a:satOff val="-4866"/>
                <a:lumOff val="1144"/>
                <a:alphaOff val="0"/>
                <a:tint val="50000"/>
                <a:satMod val="300000"/>
              </a:schemeClr>
            </a:gs>
            <a:gs pos="35000">
              <a:schemeClr val="accent2">
                <a:hueOff val="3901266"/>
                <a:satOff val="-4866"/>
                <a:lumOff val="1144"/>
                <a:alphaOff val="0"/>
                <a:tint val="37000"/>
                <a:satMod val="300000"/>
              </a:schemeClr>
            </a:gs>
            <a:gs pos="100000">
              <a:schemeClr val="accent2">
                <a:hueOff val="3901266"/>
                <a:satOff val="-4866"/>
                <a:lumOff val="1144"/>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Online Shops</a:t>
          </a:r>
        </a:p>
      </dsp:txBody>
      <dsp:txXfrm>
        <a:off x="9403459" y="3500470"/>
        <a:ext cx="553209" cy="286427"/>
      </dsp:txXfrm>
    </dsp:sp>
    <dsp:sp modelId="{05DD4620-80FC-43A4-B20A-879A71E03FCD}">
      <dsp:nvSpPr>
        <dsp:cNvPr id="0" name=""/>
        <dsp:cNvSpPr/>
      </dsp:nvSpPr>
      <dsp:spPr>
        <a:xfrm>
          <a:off x="9514101" y="3723247"/>
          <a:ext cx="497888" cy="95475"/>
        </a:xfrm>
        <a:prstGeom prst="rect">
          <a:avLst/>
        </a:prstGeom>
        <a:solidFill>
          <a:schemeClr val="lt1">
            <a:alpha val="90000"/>
            <a:hueOff val="0"/>
            <a:satOff val="0"/>
            <a:lumOff val="0"/>
            <a:alphaOff val="0"/>
          </a:schemeClr>
        </a:solidFill>
        <a:ln w="9525" cap="flat" cmpd="sng" algn="ctr">
          <a:solidFill>
            <a:schemeClr val="accent2">
              <a:hueOff val="3901266"/>
              <a:satOff val="-4866"/>
              <a:lumOff val="1144"/>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9514101" y="3723247"/>
        <a:ext cx="497888" cy="95475"/>
      </dsp:txXfrm>
    </dsp:sp>
    <dsp:sp modelId="{3C95116B-A9AB-45B7-A5A0-DBF3F4C2FD87}">
      <dsp:nvSpPr>
        <dsp:cNvPr id="0" name=""/>
        <dsp:cNvSpPr/>
      </dsp:nvSpPr>
      <dsp:spPr>
        <a:xfrm>
          <a:off x="9774557" y="3048551"/>
          <a:ext cx="553209" cy="286427"/>
        </a:xfrm>
        <a:prstGeom prst="rect">
          <a:avLst/>
        </a:prstGeom>
        <a:gradFill rotWithShape="0">
          <a:gsLst>
            <a:gs pos="0">
              <a:schemeClr val="accent2">
                <a:hueOff val="4012731"/>
                <a:satOff val="-5005"/>
                <a:lumOff val="1177"/>
                <a:alphaOff val="0"/>
                <a:tint val="50000"/>
                <a:satMod val="300000"/>
              </a:schemeClr>
            </a:gs>
            <a:gs pos="35000">
              <a:schemeClr val="accent2">
                <a:hueOff val="4012731"/>
                <a:satOff val="-5005"/>
                <a:lumOff val="1177"/>
                <a:alphaOff val="0"/>
                <a:tint val="37000"/>
                <a:satMod val="300000"/>
              </a:schemeClr>
            </a:gs>
            <a:gs pos="100000">
              <a:schemeClr val="accent2">
                <a:hueOff val="4012731"/>
                <a:satOff val="-5005"/>
                <a:lumOff val="1177"/>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Legal</a:t>
          </a:r>
        </a:p>
      </dsp:txBody>
      <dsp:txXfrm>
        <a:off x="9774557" y="3048551"/>
        <a:ext cx="553209" cy="286427"/>
      </dsp:txXfrm>
    </dsp:sp>
    <dsp:sp modelId="{F9D21A89-847E-4ED2-A446-8C42448BE9E9}">
      <dsp:nvSpPr>
        <dsp:cNvPr id="0" name=""/>
        <dsp:cNvSpPr/>
      </dsp:nvSpPr>
      <dsp:spPr>
        <a:xfrm>
          <a:off x="9885199" y="3271328"/>
          <a:ext cx="497888" cy="95475"/>
        </a:xfrm>
        <a:prstGeom prst="rect">
          <a:avLst/>
        </a:prstGeom>
        <a:solidFill>
          <a:schemeClr val="lt1">
            <a:alpha val="90000"/>
            <a:hueOff val="0"/>
            <a:satOff val="0"/>
            <a:lumOff val="0"/>
            <a:alphaOff val="0"/>
          </a:schemeClr>
        </a:solidFill>
        <a:ln w="9525" cap="flat" cmpd="sng" algn="ctr">
          <a:solidFill>
            <a:schemeClr val="accent2">
              <a:hueOff val="4012731"/>
              <a:satOff val="-5005"/>
              <a:lumOff val="1177"/>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9885199" y="3271328"/>
        <a:ext cx="497888" cy="95475"/>
      </dsp:txXfrm>
    </dsp:sp>
    <dsp:sp modelId="{34C5CA96-8785-4F4D-9383-AC002E8BB5AE}">
      <dsp:nvSpPr>
        <dsp:cNvPr id="0" name=""/>
        <dsp:cNvSpPr/>
      </dsp:nvSpPr>
      <dsp:spPr>
        <a:xfrm>
          <a:off x="10516754" y="3048551"/>
          <a:ext cx="553209" cy="286427"/>
        </a:xfrm>
        <a:prstGeom prst="rect">
          <a:avLst/>
        </a:prstGeom>
        <a:gradFill rotWithShape="0">
          <a:gsLst>
            <a:gs pos="0">
              <a:schemeClr val="accent2">
                <a:hueOff val="4124195"/>
                <a:satOff val="-5144"/>
                <a:lumOff val="1210"/>
                <a:alphaOff val="0"/>
                <a:tint val="50000"/>
                <a:satMod val="300000"/>
              </a:schemeClr>
            </a:gs>
            <a:gs pos="35000">
              <a:schemeClr val="accent2">
                <a:hueOff val="4124195"/>
                <a:satOff val="-5144"/>
                <a:lumOff val="1210"/>
                <a:alphaOff val="0"/>
                <a:tint val="37000"/>
                <a:satMod val="300000"/>
              </a:schemeClr>
            </a:gs>
            <a:gs pos="100000">
              <a:schemeClr val="accent2">
                <a:hueOff val="4124195"/>
                <a:satOff val="-5144"/>
                <a:lumOff val="1210"/>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Branding</a:t>
          </a:r>
        </a:p>
      </dsp:txBody>
      <dsp:txXfrm>
        <a:off x="10516754" y="3048551"/>
        <a:ext cx="553209" cy="286427"/>
      </dsp:txXfrm>
    </dsp:sp>
    <dsp:sp modelId="{FBB577A1-386D-4D58-8278-B5AE6DF8CBA6}">
      <dsp:nvSpPr>
        <dsp:cNvPr id="0" name=""/>
        <dsp:cNvSpPr/>
      </dsp:nvSpPr>
      <dsp:spPr>
        <a:xfrm>
          <a:off x="10627396" y="3271328"/>
          <a:ext cx="497888" cy="95475"/>
        </a:xfrm>
        <a:prstGeom prst="rect">
          <a:avLst/>
        </a:prstGeom>
        <a:solidFill>
          <a:schemeClr val="lt1">
            <a:alpha val="90000"/>
            <a:hueOff val="0"/>
            <a:satOff val="0"/>
            <a:lumOff val="0"/>
            <a:alphaOff val="0"/>
          </a:schemeClr>
        </a:solidFill>
        <a:ln w="9525" cap="flat" cmpd="sng" algn="ctr">
          <a:solidFill>
            <a:schemeClr val="accent2">
              <a:hueOff val="4124195"/>
              <a:satOff val="-5144"/>
              <a:lumOff val="1210"/>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10627396" y="3271328"/>
        <a:ext cx="497888" cy="95475"/>
      </dsp:txXfrm>
    </dsp:sp>
    <dsp:sp modelId="{0F31ACFB-6864-4948-BCD3-8F8D03144F4C}">
      <dsp:nvSpPr>
        <dsp:cNvPr id="0" name=""/>
        <dsp:cNvSpPr/>
      </dsp:nvSpPr>
      <dsp:spPr>
        <a:xfrm>
          <a:off x="10179072" y="2598360"/>
          <a:ext cx="553209" cy="286427"/>
        </a:xfrm>
        <a:prstGeom prst="rect">
          <a:avLst/>
        </a:prstGeom>
        <a:gradFill rotWithShape="0">
          <a:gsLst>
            <a:gs pos="0">
              <a:schemeClr val="accent2">
                <a:hueOff val="4235660"/>
                <a:satOff val="-5283"/>
                <a:lumOff val="1242"/>
                <a:alphaOff val="0"/>
                <a:tint val="50000"/>
                <a:satMod val="300000"/>
              </a:schemeClr>
            </a:gs>
            <a:gs pos="35000">
              <a:schemeClr val="accent2">
                <a:hueOff val="4235660"/>
                <a:satOff val="-5283"/>
                <a:lumOff val="1242"/>
                <a:alphaOff val="0"/>
                <a:tint val="37000"/>
                <a:satMod val="300000"/>
              </a:schemeClr>
            </a:gs>
            <a:gs pos="100000">
              <a:schemeClr val="accent2">
                <a:hueOff val="4235660"/>
                <a:satOff val="-5283"/>
                <a:lumOff val="1242"/>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Financial Director</a:t>
          </a:r>
        </a:p>
      </dsp:txBody>
      <dsp:txXfrm>
        <a:off x="10179072" y="2598360"/>
        <a:ext cx="553209" cy="286427"/>
      </dsp:txXfrm>
    </dsp:sp>
    <dsp:sp modelId="{7D30E91E-C860-46AC-AEBE-10A9DD00DC84}">
      <dsp:nvSpPr>
        <dsp:cNvPr id="0" name=""/>
        <dsp:cNvSpPr/>
      </dsp:nvSpPr>
      <dsp:spPr>
        <a:xfrm>
          <a:off x="10289714" y="2821137"/>
          <a:ext cx="497888" cy="95475"/>
        </a:xfrm>
        <a:prstGeom prst="rect">
          <a:avLst/>
        </a:prstGeom>
        <a:solidFill>
          <a:schemeClr val="lt1">
            <a:alpha val="90000"/>
            <a:hueOff val="0"/>
            <a:satOff val="0"/>
            <a:lumOff val="0"/>
            <a:alphaOff val="0"/>
          </a:schemeClr>
        </a:solidFill>
        <a:ln w="9525" cap="flat" cmpd="sng" algn="ctr">
          <a:solidFill>
            <a:schemeClr val="accent2">
              <a:hueOff val="4235660"/>
              <a:satOff val="-5283"/>
              <a:lumOff val="1242"/>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10289714" y="2821137"/>
        <a:ext cx="497888" cy="95475"/>
      </dsp:txXfrm>
    </dsp:sp>
    <dsp:sp modelId="{C73F3C7B-C5A4-4048-90C8-C3CC9A200C4E}">
      <dsp:nvSpPr>
        <dsp:cNvPr id="0" name=""/>
        <dsp:cNvSpPr/>
      </dsp:nvSpPr>
      <dsp:spPr>
        <a:xfrm>
          <a:off x="12001148" y="2598360"/>
          <a:ext cx="553209" cy="286427"/>
        </a:xfrm>
        <a:prstGeom prst="rect">
          <a:avLst/>
        </a:prstGeom>
        <a:gradFill rotWithShape="0">
          <a:gsLst>
            <a:gs pos="0">
              <a:schemeClr val="accent2">
                <a:hueOff val="4347124"/>
                <a:satOff val="-5422"/>
                <a:lumOff val="1275"/>
                <a:alphaOff val="0"/>
                <a:tint val="50000"/>
                <a:satMod val="300000"/>
              </a:schemeClr>
            </a:gs>
            <a:gs pos="35000">
              <a:schemeClr val="accent2">
                <a:hueOff val="4347124"/>
                <a:satOff val="-5422"/>
                <a:lumOff val="1275"/>
                <a:alphaOff val="0"/>
                <a:tint val="37000"/>
                <a:satMod val="300000"/>
              </a:schemeClr>
            </a:gs>
            <a:gs pos="100000">
              <a:schemeClr val="accent2">
                <a:hueOff val="4347124"/>
                <a:satOff val="-5422"/>
                <a:lumOff val="1275"/>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IT Director</a:t>
          </a:r>
        </a:p>
      </dsp:txBody>
      <dsp:txXfrm>
        <a:off x="12001148" y="2598360"/>
        <a:ext cx="553209" cy="286427"/>
      </dsp:txXfrm>
    </dsp:sp>
    <dsp:sp modelId="{8383158B-C03F-454B-99D6-20127D22853A}">
      <dsp:nvSpPr>
        <dsp:cNvPr id="0" name=""/>
        <dsp:cNvSpPr/>
      </dsp:nvSpPr>
      <dsp:spPr>
        <a:xfrm>
          <a:off x="12111790" y="2821137"/>
          <a:ext cx="497888" cy="95475"/>
        </a:xfrm>
        <a:prstGeom prst="rect">
          <a:avLst/>
        </a:prstGeom>
        <a:solidFill>
          <a:schemeClr val="lt1">
            <a:alpha val="90000"/>
            <a:hueOff val="0"/>
            <a:satOff val="0"/>
            <a:lumOff val="0"/>
            <a:alphaOff val="0"/>
          </a:schemeClr>
        </a:solidFill>
        <a:ln w="9525" cap="flat" cmpd="sng" algn="ctr">
          <a:solidFill>
            <a:schemeClr val="accent2">
              <a:hueOff val="4347124"/>
              <a:satOff val="-5422"/>
              <a:lumOff val="1275"/>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r>
            <a:rPr lang="en-US" sz="600" kern="1200"/>
            <a:t>Nadra</a:t>
          </a:r>
        </a:p>
      </dsp:txBody>
      <dsp:txXfrm>
        <a:off x="12111790" y="2821137"/>
        <a:ext cx="497888" cy="95475"/>
      </dsp:txXfrm>
    </dsp:sp>
    <dsp:sp modelId="{EF895E4D-35AD-4601-B999-2DA5761547EB}">
      <dsp:nvSpPr>
        <dsp:cNvPr id="0" name=""/>
        <dsp:cNvSpPr/>
      </dsp:nvSpPr>
      <dsp:spPr>
        <a:xfrm>
          <a:off x="11258951" y="3050279"/>
          <a:ext cx="553209" cy="286427"/>
        </a:xfrm>
        <a:prstGeom prst="rect">
          <a:avLst/>
        </a:prstGeom>
        <a:gradFill rotWithShape="0">
          <a:gsLst>
            <a:gs pos="0">
              <a:schemeClr val="accent2">
                <a:hueOff val="4458589"/>
                <a:satOff val="-5561"/>
                <a:lumOff val="1308"/>
                <a:alphaOff val="0"/>
                <a:tint val="50000"/>
                <a:satMod val="300000"/>
              </a:schemeClr>
            </a:gs>
            <a:gs pos="35000">
              <a:schemeClr val="accent2">
                <a:hueOff val="4458589"/>
                <a:satOff val="-5561"/>
                <a:lumOff val="1308"/>
                <a:alphaOff val="0"/>
                <a:tint val="37000"/>
                <a:satMod val="300000"/>
              </a:schemeClr>
            </a:gs>
            <a:gs pos="100000">
              <a:schemeClr val="accent2">
                <a:hueOff val="4458589"/>
                <a:satOff val="-5561"/>
                <a:lumOff val="1308"/>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Web site</a:t>
          </a:r>
        </a:p>
      </dsp:txBody>
      <dsp:txXfrm>
        <a:off x="11258951" y="3050279"/>
        <a:ext cx="553209" cy="286427"/>
      </dsp:txXfrm>
    </dsp:sp>
    <dsp:sp modelId="{C15E0E97-01F7-4D93-AC49-3E691C4D4286}">
      <dsp:nvSpPr>
        <dsp:cNvPr id="0" name=""/>
        <dsp:cNvSpPr/>
      </dsp:nvSpPr>
      <dsp:spPr>
        <a:xfrm>
          <a:off x="11369593" y="3273056"/>
          <a:ext cx="497888" cy="95475"/>
        </a:xfrm>
        <a:prstGeom prst="rect">
          <a:avLst/>
        </a:prstGeom>
        <a:solidFill>
          <a:schemeClr val="lt1">
            <a:alpha val="90000"/>
            <a:hueOff val="0"/>
            <a:satOff val="0"/>
            <a:lumOff val="0"/>
            <a:alphaOff val="0"/>
          </a:schemeClr>
        </a:solidFill>
        <a:ln w="9525" cap="flat" cmpd="sng" algn="ctr">
          <a:solidFill>
            <a:schemeClr val="accent2">
              <a:hueOff val="4458589"/>
              <a:satOff val="-5561"/>
              <a:lumOff val="1308"/>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11369593" y="3273056"/>
        <a:ext cx="497888" cy="95475"/>
      </dsp:txXfrm>
    </dsp:sp>
    <dsp:sp modelId="{487BEC78-8911-476D-AFD7-136ECF01677F}">
      <dsp:nvSpPr>
        <dsp:cNvPr id="0" name=""/>
        <dsp:cNvSpPr/>
      </dsp:nvSpPr>
      <dsp:spPr>
        <a:xfrm>
          <a:off x="12001148" y="3050279"/>
          <a:ext cx="553209" cy="286427"/>
        </a:xfrm>
        <a:prstGeom prst="rect">
          <a:avLst/>
        </a:prstGeom>
        <a:gradFill rotWithShape="0">
          <a:gsLst>
            <a:gs pos="0">
              <a:schemeClr val="accent2">
                <a:hueOff val="4570054"/>
                <a:satOff val="-5700"/>
                <a:lumOff val="1340"/>
                <a:alphaOff val="0"/>
                <a:tint val="50000"/>
                <a:satMod val="300000"/>
              </a:schemeClr>
            </a:gs>
            <a:gs pos="35000">
              <a:schemeClr val="accent2">
                <a:hueOff val="4570054"/>
                <a:satOff val="-5700"/>
                <a:lumOff val="1340"/>
                <a:alphaOff val="0"/>
                <a:tint val="37000"/>
                <a:satMod val="300000"/>
              </a:schemeClr>
            </a:gs>
            <a:gs pos="100000">
              <a:schemeClr val="accent2">
                <a:hueOff val="4570054"/>
                <a:satOff val="-5700"/>
                <a:lumOff val="1340"/>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App</a:t>
          </a:r>
        </a:p>
      </dsp:txBody>
      <dsp:txXfrm>
        <a:off x="12001148" y="3050279"/>
        <a:ext cx="553209" cy="286427"/>
      </dsp:txXfrm>
    </dsp:sp>
    <dsp:sp modelId="{7803572C-C17B-4C7A-8440-594996174D5E}">
      <dsp:nvSpPr>
        <dsp:cNvPr id="0" name=""/>
        <dsp:cNvSpPr/>
      </dsp:nvSpPr>
      <dsp:spPr>
        <a:xfrm>
          <a:off x="12111790" y="3273056"/>
          <a:ext cx="497888" cy="95475"/>
        </a:xfrm>
        <a:prstGeom prst="rect">
          <a:avLst/>
        </a:prstGeom>
        <a:solidFill>
          <a:schemeClr val="lt1">
            <a:alpha val="90000"/>
            <a:hueOff val="0"/>
            <a:satOff val="0"/>
            <a:lumOff val="0"/>
            <a:alphaOff val="0"/>
          </a:schemeClr>
        </a:solidFill>
        <a:ln w="9525" cap="flat" cmpd="sng" algn="ctr">
          <a:solidFill>
            <a:schemeClr val="accent2">
              <a:hueOff val="4570054"/>
              <a:satOff val="-5700"/>
              <a:lumOff val="1340"/>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12111790" y="3273056"/>
        <a:ext cx="497888" cy="95475"/>
      </dsp:txXfrm>
    </dsp:sp>
    <dsp:sp modelId="{BCCB82B4-FE4A-4C19-B5E6-FD4F72B4FF89}">
      <dsp:nvSpPr>
        <dsp:cNvPr id="0" name=""/>
        <dsp:cNvSpPr/>
      </dsp:nvSpPr>
      <dsp:spPr>
        <a:xfrm>
          <a:off x="12743345" y="3050279"/>
          <a:ext cx="553209" cy="286427"/>
        </a:xfrm>
        <a:prstGeom prst="rect">
          <a:avLst/>
        </a:prstGeom>
        <a:gradFill rotWithShape="0">
          <a:gsLst>
            <a:gs pos="0">
              <a:schemeClr val="accent2">
                <a:hueOff val="4681519"/>
                <a:satOff val="-5839"/>
                <a:lumOff val="1373"/>
                <a:alphaOff val="0"/>
                <a:tint val="50000"/>
                <a:satMod val="300000"/>
              </a:schemeClr>
            </a:gs>
            <a:gs pos="35000">
              <a:schemeClr val="accent2">
                <a:hueOff val="4681519"/>
                <a:satOff val="-5839"/>
                <a:lumOff val="1373"/>
                <a:alphaOff val="0"/>
                <a:tint val="37000"/>
                <a:satMod val="300000"/>
              </a:schemeClr>
            </a:gs>
            <a:gs pos="100000">
              <a:schemeClr val="accent2">
                <a:hueOff val="4681519"/>
                <a:satOff val="-5839"/>
                <a:lumOff val="1373"/>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Online Store</a:t>
          </a:r>
        </a:p>
      </dsp:txBody>
      <dsp:txXfrm>
        <a:off x="12743345" y="3050279"/>
        <a:ext cx="553209" cy="286427"/>
      </dsp:txXfrm>
    </dsp:sp>
    <dsp:sp modelId="{58107E3C-CA5B-490B-A5F1-AA21A342D4CE}">
      <dsp:nvSpPr>
        <dsp:cNvPr id="0" name=""/>
        <dsp:cNvSpPr/>
      </dsp:nvSpPr>
      <dsp:spPr>
        <a:xfrm>
          <a:off x="12853987" y="3273056"/>
          <a:ext cx="497888" cy="95475"/>
        </a:xfrm>
        <a:prstGeom prst="rect">
          <a:avLst/>
        </a:prstGeom>
        <a:solidFill>
          <a:schemeClr val="lt1">
            <a:alpha val="90000"/>
            <a:hueOff val="0"/>
            <a:satOff val="0"/>
            <a:lumOff val="0"/>
            <a:alphaOff val="0"/>
          </a:schemeClr>
        </a:solidFill>
        <a:ln w="9525" cap="flat" cmpd="sng" algn="ctr">
          <a:solidFill>
            <a:schemeClr val="accent2">
              <a:hueOff val="4681519"/>
              <a:satOff val="-5839"/>
              <a:lumOff val="1373"/>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12853987" y="3273056"/>
        <a:ext cx="497888" cy="95475"/>
      </dsp:txXfrm>
    </dsp:sp>
    <dsp:sp modelId="{0B48F13A-310C-4762-A7D6-31E7EB25EB76}">
      <dsp:nvSpPr>
        <dsp:cNvPr id="0" name=""/>
        <dsp:cNvSpPr/>
      </dsp:nvSpPr>
      <dsp:spPr>
        <a:xfrm>
          <a:off x="5692475" y="1242603"/>
          <a:ext cx="553209" cy="286427"/>
        </a:xfrm>
        <a:prstGeom prst="rect">
          <a:avLst/>
        </a:prstGeom>
        <a:gradFill rotWithShape="0">
          <a:gsLst>
            <a:gs pos="0">
              <a:schemeClr val="accent3">
                <a:hueOff val="0"/>
                <a:satOff val="0"/>
                <a:lumOff val="0"/>
                <a:alphaOff val="0"/>
                <a:tint val="50000"/>
                <a:satMod val="300000"/>
              </a:schemeClr>
            </a:gs>
            <a:gs pos="35000">
              <a:schemeClr val="accent3">
                <a:hueOff val="0"/>
                <a:satOff val="0"/>
                <a:lumOff val="0"/>
                <a:alphaOff val="0"/>
                <a:tint val="37000"/>
                <a:satMod val="300000"/>
              </a:schemeClr>
            </a:gs>
            <a:gs pos="100000">
              <a:schemeClr val="accent3">
                <a:hueOff val="0"/>
                <a:satOff val="0"/>
                <a:lumOff val="0"/>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Chairman</a:t>
          </a:r>
        </a:p>
      </dsp:txBody>
      <dsp:txXfrm>
        <a:off x="5692475" y="1242603"/>
        <a:ext cx="553209" cy="286427"/>
      </dsp:txXfrm>
    </dsp:sp>
    <dsp:sp modelId="{8F2FC5F5-FB72-4843-8537-CCCAD833BC43}">
      <dsp:nvSpPr>
        <dsp:cNvPr id="0" name=""/>
        <dsp:cNvSpPr/>
      </dsp:nvSpPr>
      <dsp:spPr>
        <a:xfrm>
          <a:off x="5803117" y="1465380"/>
          <a:ext cx="497888" cy="95475"/>
        </a:xfrm>
        <a:prstGeom prst="rect">
          <a:avLst/>
        </a:prstGeom>
        <a:solidFill>
          <a:schemeClr val="lt1">
            <a:alpha val="90000"/>
            <a:hueOff val="0"/>
            <a:satOff val="0"/>
            <a:lumOff val="0"/>
            <a:alphaOff val="0"/>
          </a:schemeClr>
        </a:solidFill>
        <a:ln w="9525" cap="flat" cmpd="sng" algn="ctr">
          <a:solidFill>
            <a:schemeClr val="accent3">
              <a:hueOff val="0"/>
              <a:satOff val="0"/>
              <a:lumOff val="0"/>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r>
            <a:rPr lang="en-US" sz="600" kern="1200"/>
            <a:t>Mubde</a:t>
          </a:r>
        </a:p>
      </dsp:txBody>
      <dsp:txXfrm>
        <a:off x="5803117" y="1465380"/>
        <a:ext cx="497888" cy="95475"/>
      </dsp:txXfrm>
    </dsp:sp>
    <dsp:sp modelId="{001C3485-3A0E-4408-B382-79A3963B79E3}">
      <dsp:nvSpPr>
        <dsp:cNvPr id="0" name=""/>
        <dsp:cNvSpPr/>
      </dsp:nvSpPr>
      <dsp:spPr>
        <a:xfrm>
          <a:off x="5321376" y="1694522"/>
          <a:ext cx="553209" cy="286427"/>
        </a:xfrm>
        <a:prstGeom prst="rect">
          <a:avLst/>
        </a:prstGeom>
        <a:gradFill rotWithShape="0">
          <a:gsLst>
            <a:gs pos="0">
              <a:schemeClr val="accent3">
                <a:hueOff val="0"/>
                <a:satOff val="0"/>
                <a:lumOff val="0"/>
                <a:alphaOff val="0"/>
                <a:tint val="50000"/>
                <a:satMod val="300000"/>
              </a:schemeClr>
            </a:gs>
            <a:gs pos="35000">
              <a:schemeClr val="accent3">
                <a:hueOff val="0"/>
                <a:satOff val="0"/>
                <a:lumOff val="0"/>
                <a:alphaOff val="0"/>
                <a:tint val="37000"/>
                <a:satMod val="300000"/>
              </a:schemeClr>
            </a:gs>
            <a:gs pos="100000">
              <a:schemeClr val="accent3">
                <a:hueOff val="0"/>
                <a:satOff val="0"/>
                <a:lumOff val="0"/>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Strategy</a:t>
          </a:r>
        </a:p>
      </dsp:txBody>
      <dsp:txXfrm>
        <a:off x="5321376" y="1694522"/>
        <a:ext cx="553209" cy="286427"/>
      </dsp:txXfrm>
    </dsp:sp>
    <dsp:sp modelId="{4A701E01-7172-41D7-AD6A-FB7A5760EE14}">
      <dsp:nvSpPr>
        <dsp:cNvPr id="0" name=""/>
        <dsp:cNvSpPr/>
      </dsp:nvSpPr>
      <dsp:spPr>
        <a:xfrm>
          <a:off x="5432018" y="1917299"/>
          <a:ext cx="497888" cy="95475"/>
        </a:xfrm>
        <a:prstGeom prst="rect">
          <a:avLst/>
        </a:prstGeom>
        <a:solidFill>
          <a:schemeClr val="lt1">
            <a:alpha val="90000"/>
            <a:hueOff val="0"/>
            <a:satOff val="0"/>
            <a:lumOff val="0"/>
            <a:alphaOff val="0"/>
          </a:schemeClr>
        </a:solidFill>
        <a:ln w="9525" cap="flat" cmpd="sng" algn="ctr">
          <a:solidFill>
            <a:schemeClr val="accent3">
              <a:hueOff val="0"/>
              <a:satOff val="0"/>
              <a:lumOff val="0"/>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5432018" y="1917299"/>
        <a:ext cx="497888" cy="95475"/>
      </dsp:txXfrm>
    </dsp:sp>
    <dsp:sp modelId="{072A3696-E242-40F2-A65E-7B495151496A}">
      <dsp:nvSpPr>
        <dsp:cNvPr id="0" name=""/>
        <dsp:cNvSpPr/>
      </dsp:nvSpPr>
      <dsp:spPr>
        <a:xfrm>
          <a:off x="6063573" y="1694522"/>
          <a:ext cx="553209" cy="286427"/>
        </a:xfrm>
        <a:prstGeom prst="rect">
          <a:avLst/>
        </a:prstGeom>
        <a:gradFill rotWithShape="0">
          <a:gsLst>
            <a:gs pos="0">
              <a:schemeClr val="accent3">
                <a:hueOff val="0"/>
                <a:satOff val="0"/>
                <a:lumOff val="0"/>
                <a:alphaOff val="0"/>
                <a:tint val="50000"/>
                <a:satMod val="300000"/>
              </a:schemeClr>
            </a:gs>
            <a:gs pos="35000">
              <a:schemeClr val="accent3">
                <a:hueOff val="0"/>
                <a:satOff val="0"/>
                <a:lumOff val="0"/>
                <a:alphaOff val="0"/>
                <a:tint val="37000"/>
                <a:satMod val="300000"/>
              </a:schemeClr>
            </a:gs>
            <a:gs pos="100000">
              <a:schemeClr val="accent3">
                <a:hueOff val="0"/>
                <a:satOff val="0"/>
                <a:lumOff val="0"/>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Textile Shows</a:t>
          </a:r>
        </a:p>
      </dsp:txBody>
      <dsp:txXfrm>
        <a:off x="6063573" y="1694522"/>
        <a:ext cx="553209" cy="286427"/>
      </dsp:txXfrm>
    </dsp:sp>
    <dsp:sp modelId="{975B4200-2504-4C61-95D3-FB46BE53CCCB}">
      <dsp:nvSpPr>
        <dsp:cNvPr id="0" name=""/>
        <dsp:cNvSpPr/>
      </dsp:nvSpPr>
      <dsp:spPr>
        <a:xfrm>
          <a:off x="6174215" y="1917299"/>
          <a:ext cx="497888" cy="95475"/>
        </a:xfrm>
        <a:prstGeom prst="rect">
          <a:avLst/>
        </a:prstGeom>
        <a:solidFill>
          <a:schemeClr val="lt1">
            <a:alpha val="90000"/>
            <a:hueOff val="0"/>
            <a:satOff val="0"/>
            <a:lumOff val="0"/>
            <a:alphaOff val="0"/>
          </a:schemeClr>
        </a:solidFill>
        <a:ln w="9525" cap="flat" cmpd="sng" algn="ctr">
          <a:solidFill>
            <a:schemeClr val="accent3">
              <a:hueOff val="0"/>
              <a:satOff val="0"/>
              <a:lumOff val="0"/>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6174215" y="1917299"/>
        <a:ext cx="497888" cy="95475"/>
      </dsp:txXfrm>
    </dsp:sp>
    <dsp:sp modelId="{832C09CF-81D3-449E-BFA8-CFC8FE881030}">
      <dsp:nvSpPr>
        <dsp:cNvPr id="0" name=""/>
        <dsp:cNvSpPr/>
      </dsp:nvSpPr>
      <dsp:spPr>
        <a:xfrm>
          <a:off x="5321376" y="2146441"/>
          <a:ext cx="553209" cy="286427"/>
        </a:xfrm>
        <a:prstGeom prst="rect">
          <a:avLst/>
        </a:prstGeom>
        <a:gradFill rotWithShape="0">
          <a:gsLst>
            <a:gs pos="0">
              <a:schemeClr val="accent3">
                <a:hueOff val="0"/>
                <a:satOff val="0"/>
                <a:lumOff val="0"/>
                <a:alphaOff val="0"/>
                <a:tint val="50000"/>
                <a:satMod val="300000"/>
              </a:schemeClr>
            </a:gs>
            <a:gs pos="35000">
              <a:schemeClr val="accent3">
                <a:hueOff val="0"/>
                <a:satOff val="0"/>
                <a:lumOff val="0"/>
                <a:alphaOff val="0"/>
                <a:tint val="37000"/>
                <a:satMod val="300000"/>
              </a:schemeClr>
            </a:gs>
            <a:gs pos="100000">
              <a:schemeClr val="accent3">
                <a:hueOff val="0"/>
                <a:satOff val="0"/>
                <a:lumOff val="0"/>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Accounting</a:t>
          </a:r>
        </a:p>
      </dsp:txBody>
      <dsp:txXfrm>
        <a:off x="5321376" y="2146441"/>
        <a:ext cx="553209" cy="286427"/>
      </dsp:txXfrm>
    </dsp:sp>
    <dsp:sp modelId="{E58823FC-FBBB-4187-B6DF-4CB39B098CDE}">
      <dsp:nvSpPr>
        <dsp:cNvPr id="0" name=""/>
        <dsp:cNvSpPr/>
      </dsp:nvSpPr>
      <dsp:spPr>
        <a:xfrm>
          <a:off x="5432018" y="2369218"/>
          <a:ext cx="497888" cy="95475"/>
        </a:xfrm>
        <a:prstGeom prst="rect">
          <a:avLst/>
        </a:prstGeom>
        <a:solidFill>
          <a:schemeClr val="lt1">
            <a:alpha val="90000"/>
            <a:hueOff val="0"/>
            <a:satOff val="0"/>
            <a:lumOff val="0"/>
            <a:alphaOff val="0"/>
          </a:schemeClr>
        </a:solidFill>
        <a:ln w="9525" cap="flat" cmpd="sng" algn="ctr">
          <a:solidFill>
            <a:schemeClr val="accent3">
              <a:hueOff val="0"/>
              <a:satOff val="0"/>
              <a:lumOff val="0"/>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5432018" y="2369218"/>
        <a:ext cx="497888" cy="95475"/>
      </dsp:txXfrm>
    </dsp:sp>
    <dsp:sp modelId="{A8275EEA-36E8-4DB7-BBC4-C403DA090CF3}">
      <dsp:nvSpPr>
        <dsp:cNvPr id="0" name=""/>
        <dsp:cNvSpPr/>
      </dsp:nvSpPr>
      <dsp:spPr>
        <a:xfrm>
          <a:off x="6063573" y="2146441"/>
          <a:ext cx="553209" cy="286427"/>
        </a:xfrm>
        <a:prstGeom prst="rect">
          <a:avLst/>
        </a:prstGeom>
        <a:gradFill rotWithShape="0">
          <a:gsLst>
            <a:gs pos="0">
              <a:schemeClr val="accent3">
                <a:hueOff val="0"/>
                <a:satOff val="0"/>
                <a:lumOff val="0"/>
                <a:alphaOff val="0"/>
                <a:tint val="50000"/>
                <a:satMod val="300000"/>
              </a:schemeClr>
            </a:gs>
            <a:gs pos="35000">
              <a:schemeClr val="accent3">
                <a:hueOff val="0"/>
                <a:satOff val="0"/>
                <a:lumOff val="0"/>
                <a:alphaOff val="0"/>
                <a:tint val="37000"/>
                <a:satMod val="300000"/>
              </a:schemeClr>
            </a:gs>
            <a:gs pos="100000">
              <a:schemeClr val="accent3">
                <a:hueOff val="0"/>
                <a:satOff val="0"/>
                <a:lumOff val="0"/>
                <a:alphaOff val="0"/>
                <a:tint val="15000"/>
                <a:satMod val="350000"/>
              </a:schemeClr>
            </a:gs>
          </a:gsLst>
          <a:lin ang="16200000" scaled="1"/>
        </a:gradFill>
        <a:ln>
          <a:noFill/>
        </a:ln>
        <a:effectLst>
          <a:outerShdw blurRad="40000" dist="20000" dir="5400000" rotWithShape="0">
            <a:srgbClr val="000000">
              <a:alpha val="38000"/>
            </a:srgbClr>
          </a:outerShdw>
        </a:effectLst>
        <a:scene3d>
          <a:camera prst="orthographicFront"/>
          <a:lightRig rig="flat" dir="t"/>
        </a:scene3d>
        <a:sp3d prstMaterial="dkEdge">
          <a:bevelT w="8200" h="38100"/>
        </a:sp3d>
      </dsp:spPr>
      <dsp:style>
        <a:lnRef idx="0">
          <a:scrgbClr r="0" g="0" b="0"/>
        </a:lnRef>
        <a:fillRef idx="2">
          <a:scrgbClr r="0" g="0" b="0"/>
        </a:fillRef>
        <a:effectRef idx="1">
          <a:scrgbClr r="0" g="0" b="0"/>
        </a:effectRef>
        <a:fontRef idx="minor">
          <a:schemeClr val="dk1"/>
        </a:fontRef>
      </dsp:style>
      <dsp:txBody>
        <a:bodyPr spcFirstLastPara="0" vert="horz" wrap="square" lIns="3810" tIns="3810" rIns="3810" bIns="40418" numCol="1" spcCol="1270" anchor="ctr" anchorCtr="0">
          <a:noAutofit/>
        </a:bodyPr>
        <a:lstStyle/>
        <a:p>
          <a:pPr marL="0" lvl="0" indent="0" algn="ctr" defTabSz="266700">
            <a:lnSpc>
              <a:spcPct val="90000"/>
            </a:lnSpc>
            <a:spcBef>
              <a:spcPct val="0"/>
            </a:spcBef>
            <a:spcAft>
              <a:spcPct val="35000"/>
            </a:spcAft>
            <a:buNone/>
          </a:pPr>
          <a:r>
            <a:rPr lang="en-US" sz="600" kern="1200"/>
            <a:t>Brain Storming Team</a:t>
          </a:r>
        </a:p>
      </dsp:txBody>
      <dsp:txXfrm>
        <a:off x="6063573" y="2146441"/>
        <a:ext cx="553209" cy="286427"/>
      </dsp:txXfrm>
    </dsp:sp>
    <dsp:sp modelId="{29E7829D-99AA-4528-A014-15D97708F106}">
      <dsp:nvSpPr>
        <dsp:cNvPr id="0" name=""/>
        <dsp:cNvSpPr/>
      </dsp:nvSpPr>
      <dsp:spPr>
        <a:xfrm>
          <a:off x="6174215" y="2369218"/>
          <a:ext cx="497888" cy="95475"/>
        </a:xfrm>
        <a:prstGeom prst="rect">
          <a:avLst/>
        </a:prstGeom>
        <a:solidFill>
          <a:schemeClr val="lt1">
            <a:alpha val="90000"/>
            <a:hueOff val="0"/>
            <a:satOff val="0"/>
            <a:lumOff val="0"/>
            <a:alphaOff val="0"/>
          </a:schemeClr>
        </a:solidFill>
        <a:ln w="9525" cap="flat" cmpd="sng" algn="ctr">
          <a:solidFill>
            <a:schemeClr val="accent3">
              <a:hueOff val="0"/>
              <a:satOff val="0"/>
              <a:lumOff val="0"/>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15240" tIns="3810" rIns="15240" bIns="3810" numCol="1" spcCol="1270" anchor="ctr" anchorCtr="0">
          <a:noAutofit/>
        </a:bodyPr>
        <a:lstStyle/>
        <a:p>
          <a:pPr marL="0" lvl="0" indent="0" algn="r" defTabSz="266700">
            <a:lnSpc>
              <a:spcPct val="90000"/>
            </a:lnSpc>
            <a:spcBef>
              <a:spcPct val="0"/>
            </a:spcBef>
            <a:spcAft>
              <a:spcPct val="35000"/>
            </a:spcAft>
            <a:buNone/>
          </a:pPr>
          <a:endParaRPr lang="en-US" sz="600" kern="1200"/>
        </a:p>
      </dsp:txBody>
      <dsp:txXfrm>
        <a:off x="6174215" y="2369218"/>
        <a:ext cx="497888" cy="95475"/>
      </dsp:txXfrm>
    </dsp:sp>
  </dsp:spTree>
</dsp:drawing>
</file>

<file path=xl/diagrams/layout1.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3">
  <dgm:title val=""/>
  <dgm:desc val=""/>
  <dgm:catLst>
    <dgm:cat type="simple" pri="10300"/>
  </dgm:catLst>
  <dgm:scene3d>
    <a:camera prst="orthographicFront"/>
    <a:lightRig rig="threePt" dir="t"/>
  </dgm:scene3d>
  <dgm:styleLbl name="node0">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lnNode1">
    <dgm:scene3d>
      <a:camera prst="orthographicFront"/>
      <a:lightRig rig="flat" dir="t"/>
    </dgm:scene3d>
    <dgm:sp3d prstMaterial="dkEdge">
      <a:bevelT w="8200" h="38100"/>
    </dgm:sp3d>
    <dgm:txPr/>
    <dgm:style>
      <a:lnRef idx="1">
        <a:scrgbClr r="0" g="0" b="0"/>
      </a:lnRef>
      <a:fillRef idx="2">
        <a:scrgbClr r="0" g="0" b="0"/>
      </a:fillRef>
      <a:effectRef idx="0">
        <a:scrgbClr r="0" g="0" b="0"/>
      </a:effectRef>
      <a:fontRef idx="minor">
        <a:schemeClr val="dk1"/>
      </a:fontRef>
    </dgm:style>
  </dgm:styleLbl>
  <dgm:styleLbl name="vennNode1">
    <dgm:scene3d>
      <a:camera prst="orthographicFront"/>
      <a:lightRig rig="flat" dir="t"/>
    </dgm:scene3d>
    <dgm:sp3d prstMaterial="dkEdge">
      <a:bevelT w="8200" h="38100"/>
    </dgm:sp3d>
    <dgm:txPr/>
    <dgm:style>
      <a:lnRef idx="0">
        <a:scrgbClr r="0" g="0" b="0"/>
      </a:lnRef>
      <a:fillRef idx="2">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node1">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node2">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node3">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node4">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fgImgPlace1">
    <dgm:scene3d>
      <a:camera prst="orthographicFront"/>
      <a:lightRig rig="threePt" dir="t"/>
    </dgm:scene3d>
    <dgm:sp3d/>
    <dgm:txPr/>
    <dgm:style>
      <a:lnRef idx="1">
        <a:scrgbClr r="0" g="0" b="0"/>
      </a:lnRef>
      <a:fillRef idx="1">
        <a:scrgbClr r="0" g="0" b="0"/>
      </a:fillRef>
      <a:effectRef idx="1">
        <a:scrgbClr r="0" g="0" b="0"/>
      </a:effectRef>
      <a:fontRef idx="minor"/>
    </dgm:style>
  </dgm:styleLbl>
  <dgm:styleLbl name="alignImgPlace1">
    <dgm:scene3d>
      <a:camera prst="orthographicFront"/>
      <a:lightRig rig="threePt" dir="t"/>
    </dgm:scene3d>
    <dgm:sp3d/>
    <dgm:txPr/>
    <dgm:style>
      <a:lnRef idx="1">
        <a:scrgbClr r="0" g="0" b="0"/>
      </a:lnRef>
      <a:fillRef idx="1">
        <a:scrgbClr r="0" g="0" b="0"/>
      </a:fillRef>
      <a:effectRef idx="1">
        <a:scrgbClr r="0" g="0" b="0"/>
      </a:effectRef>
      <a:fontRef idx="minor"/>
    </dgm:style>
  </dgm:styleLbl>
  <dgm:styleLbl name="bgImgPlace1">
    <dgm:scene3d>
      <a:camera prst="orthographicFront"/>
      <a:lightRig rig="threePt" dir="t"/>
    </dgm:scene3d>
    <dgm:sp3d/>
    <dgm:txPr/>
    <dgm:style>
      <a:lnRef idx="1">
        <a:scrgbClr r="0" g="0" b="0"/>
      </a:lnRef>
      <a:fillRef idx="1">
        <a:scrgbClr r="0" g="0" b="0"/>
      </a:fillRef>
      <a:effectRef idx="1">
        <a:scrgbClr r="0" g="0" b="0"/>
      </a:effectRef>
      <a:fontRef idx="minor"/>
    </dgm:style>
  </dgm:styleLbl>
  <dgm:styleLbl name="sibTrans2D1">
    <dgm:scene3d>
      <a:camera prst="orthographicFront"/>
      <a:lightRig rig="threePt" dir="t"/>
    </dgm:scene3d>
    <dgm:sp3d/>
    <dgm:txPr/>
    <dgm:style>
      <a:lnRef idx="0">
        <a:scrgbClr r="0" g="0" b="0"/>
      </a:lnRef>
      <a:fillRef idx="2">
        <a:scrgbClr r="0" g="0" b="0"/>
      </a:fillRef>
      <a:effectRef idx="1">
        <a:scrgbClr r="0" g="0" b="0"/>
      </a:effectRef>
      <a:fontRef idx="minor">
        <a:schemeClr val="dk1"/>
      </a:fontRef>
    </dgm:style>
  </dgm:styleLbl>
  <dgm:styleLbl name="fgSibTrans2D1">
    <dgm:scene3d>
      <a:camera prst="orthographicFront"/>
      <a:lightRig rig="threePt" dir="t"/>
    </dgm:scene3d>
    <dgm:sp3d/>
    <dgm:txPr/>
    <dgm:style>
      <a:lnRef idx="0">
        <a:scrgbClr r="0" g="0" b="0"/>
      </a:lnRef>
      <a:fillRef idx="2">
        <a:scrgbClr r="0" g="0" b="0"/>
      </a:fillRef>
      <a:effectRef idx="1">
        <a:scrgbClr r="0" g="0" b="0"/>
      </a:effectRef>
      <a:fontRef idx="minor">
        <a:schemeClr val="dk1"/>
      </a:fontRef>
    </dgm:style>
  </dgm:styleLbl>
  <dgm:styleLbl name="bgSibTrans2D1">
    <dgm:scene3d>
      <a:camera prst="orthographicFront"/>
      <a:lightRig rig="threePt" dir="t"/>
    </dgm:scene3d>
    <dgm:sp3d/>
    <dgm:txPr/>
    <dgm:style>
      <a:lnRef idx="0">
        <a:scrgbClr r="0" g="0" b="0"/>
      </a:lnRef>
      <a:fillRef idx="2">
        <a:scrgbClr r="0" g="0" b="0"/>
      </a:fillRef>
      <a:effectRef idx="1">
        <a:scrgbClr r="0" g="0" b="0"/>
      </a:effectRef>
      <a:fontRef idx="minor">
        <a:schemeClr val="dk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2">
        <a:scrgbClr r="0" g="0" b="0"/>
      </a:fillRef>
      <a:effectRef idx="1">
        <a:scrgbClr r="0" g="0" b="0"/>
      </a:effectRef>
      <a:fontRef idx="minor"/>
    </dgm:style>
  </dgm:styleLbl>
  <dgm:styleLbl name="asst0">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1">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2">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3">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asst4">
    <dgm:scene3d>
      <a:camera prst="orthographicFront"/>
      <a:lightRig rig="flat" dir="t"/>
    </dgm:scene3d>
    <dgm:sp3d prstMaterial="dkEdge">
      <a:bevelT w="8200" h="38100"/>
    </dgm:sp3d>
    <dgm:txPr/>
    <dgm:style>
      <a:lnRef idx="0">
        <a:scrgbClr r="0" g="0" b="0"/>
      </a:lnRef>
      <a:fillRef idx="2">
        <a:scrgbClr r="0" g="0" b="0"/>
      </a:fillRef>
      <a:effectRef idx="1">
        <a:scrgbClr r="0" g="0" b="0"/>
      </a:effectRef>
      <a:fontRef idx="minor">
        <a:schemeClr val="dk1"/>
      </a:fontRef>
    </dgm:style>
  </dgm:styleLbl>
  <dgm:styleLbl name="parChTrans2D1">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2D2">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2D3">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2D4">
    <dgm:scene3d>
      <a:camera prst="orthographicFront"/>
      <a:lightRig rig="threePt" dir="t"/>
    </dgm:scene3d>
    <dgm:sp3d/>
    <dgm:txPr/>
    <dgm:style>
      <a:lnRef idx="1">
        <a:scrgbClr r="0" g="0" b="0"/>
      </a:lnRef>
      <a:fillRef idx="2">
        <a:scrgbClr r="0" g="0" b="0"/>
      </a:fillRef>
      <a:effectRef idx="1">
        <a:scrgbClr r="0" g="0" b="0"/>
      </a:effectRef>
      <a:fontRef idx="minor">
        <a:schemeClr val="dk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1">
        <a:scrgbClr r="0" g="0" b="0"/>
      </a:lnRef>
      <a:fillRef idx="2">
        <a:scrgbClr r="0" g="0" b="0"/>
      </a:fillRef>
      <a:effectRef idx="0">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1">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1">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prstMaterial="dkEdge">
      <a:bevelT w="8200" h="38100"/>
    </dgm:sp3d>
    <dgm:txPr/>
    <dgm:style>
      <a:lnRef idx="1">
        <a:scrgbClr r="0" g="0" b="0"/>
      </a:lnRef>
      <a:fillRef idx="2">
        <a:scrgbClr r="0" g="0" b="0"/>
      </a:fillRef>
      <a:effectRef idx="1">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drawing1.xml><?xml version="1.0" encoding="utf-8"?>
<xdr:wsDr xmlns:xdr="http://schemas.openxmlformats.org/drawingml/2006/spreadsheetDrawing" xmlns:a="http://schemas.openxmlformats.org/drawingml/2006/main">
  <xdr:twoCellAnchor editAs="oneCell">
    <xdr:from>
      <xdr:col>2</xdr:col>
      <xdr:colOff>490009</xdr:colOff>
      <xdr:row>0</xdr:row>
      <xdr:rowOff>42334</xdr:rowOff>
    </xdr:from>
    <xdr:to>
      <xdr:col>2</xdr:col>
      <xdr:colOff>3020570</xdr:colOff>
      <xdr:row>0</xdr:row>
      <xdr:rowOff>728134</xdr:rowOff>
    </xdr:to>
    <xdr:pic>
      <xdr:nvPicPr>
        <xdr:cNvPr id="2" name="Picture 1">
          <a:extLst>
            <a:ext uri="{FF2B5EF4-FFF2-40B4-BE49-F238E27FC236}">
              <a16:creationId xmlns:a16="http://schemas.microsoft.com/office/drawing/2014/main" id="{1A3C8AA7-E9B8-436B-81D8-5F45021F1707}"/>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2223559" y="42334"/>
          <a:ext cx="2530561" cy="685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152400</xdr:colOff>
      <xdr:row>5</xdr:row>
      <xdr:rowOff>38101</xdr:rowOff>
    </xdr:from>
    <xdr:to>
      <xdr:col>24</xdr:col>
      <xdr:colOff>219075</xdr:colOff>
      <xdr:row>35</xdr:row>
      <xdr:rowOff>66675</xdr:rowOff>
    </xdr:to>
    <xdr:graphicFrame macro="">
      <xdr:nvGraphicFramePr>
        <xdr:cNvPr id="2" name="Diagram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G:\Shared%20drives\Bokitta%20Private\ERP\common.xlsm" TargetMode="External"/><Relationship Id="rId1" Type="http://schemas.openxmlformats.org/officeDocument/2006/relationships/externalLinkPath" Target="common.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G:\Shared%20drives\Bokitta%20Private\Suppliers\BokittaIndia\orders\po77\Flowy%20set%202%20Abaya%20+%20Dress%20-%20Po%2077.xlsx" TargetMode="External"/><Relationship Id="rId1" Type="http://schemas.openxmlformats.org/officeDocument/2006/relationships/externalLinkPath" Target="/Shared%20drives/Bokitta%20Private/Suppliers/BokittaIndia/orders/po77/Flowy%20set%202%20Abaya%20+%20Dress%20-%20Po%207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antoneAsIs"/>
      <sheetName val="Product Identification"/>
      <sheetName val="ProductsCosting"/>
      <sheetName val="Rates"/>
      <sheetName val="Consumption"/>
      <sheetName val="Allowance"/>
      <sheetName val="BICosting1"/>
      <sheetName val="BICosting2"/>
      <sheetName val="BICosting"/>
      <sheetName val="BIPackage"/>
      <sheetName val="BICost"/>
      <sheetName val="shCost"/>
      <sheetName val="IDCost"/>
      <sheetName val="Ajantha"/>
      <sheetName val="BICostingUG"/>
      <sheetName val="pmCost"/>
      <sheetName val="sbCost"/>
      <sheetName val="BICostBD"/>
      <sheetName val="Shahi-costing"/>
      <sheetName val="IDOcost"/>
      <sheetName val="CKFCost"/>
      <sheetName val="YDCost"/>
      <sheetName val="CKFOC"/>
      <sheetName val="Vastrnami"/>
      <sheetName val="LynxCost"/>
      <sheetName val="Sheet2"/>
      <sheetName val="shCost180430"/>
      <sheetName val="GECost"/>
      <sheetName val="GE-costing"/>
      <sheetName val="sb-costing"/>
      <sheetName val="kcCost"/>
      <sheetName val="kcpo2"/>
      <sheetName val="KCPO3"/>
      <sheetName val="tiCost"/>
      <sheetName val="vlCost"/>
      <sheetName val="RNT M2"/>
      <sheetName val="RNT M6 "/>
      <sheetName val="RNT M12"/>
      <sheetName val="RNT M12m "/>
      <sheetName val="VLPO1"/>
      <sheetName val="VLPO2"/>
      <sheetName val="VL Revise 0417"/>
      <sheetName val="PrCost"/>
      <sheetName val="Current"/>
      <sheetName val="shCostBulk"/>
      <sheetName val="SBCosting"/>
      <sheetName val="shVoila"/>
      <sheetName val="PO7"/>
      <sheetName val="final costs"/>
      <sheetName val="PantoneSorted"/>
      <sheetName val="PANTONE® F+H cotton TCX"/>
      <sheetName val="PantoneNames"/>
      <sheetName val="Taupes"/>
      <sheetName val="All"/>
      <sheetName val="PantoneSortedByRGB"/>
      <sheetName val="UsedColors"/>
      <sheetName val="beige"/>
      <sheetName val="BokittaColors"/>
      <sheetName val="Dashboard"/>
      <sheetName val="210 new colors"/>
      <sheetName val="2017"/>
      <sheetName val="BokittaColorsMin"/>
      <sheetName val="BokittaPal"/>
      <sheetName val="ASE"/>
      <sheetName val="2016 Colors"/>
      <sheetName val="2017 Plai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3">
          <cell r="C3">
            <v>4.4868040101264395</v>
          </cell>
          <cell r="D3">
            <v>4.7123918582277051</v>
          </cell>
          <cell r="E3">
            <v>5.8056252759492244</v>
          </cell>
          <cell r="F3">
            <v>5.8056252759492244</v>
          </cell>
          <cell r="G3">
            <v>5.5973903392403637</v>
          </cell>
          <cell r="H3">
            <v>6.7253295797466919</v>
          </cell>
          <cell r="I3">
            <v>6.7600354025315035</v>
          </cell>
          <cell r="J3">
            <v>4.72974476962011</v>
          </cell>
          <cell r="K3">
            <v>5.371802491139098</v>
          </cell>
          <cell r="L3">
            <v>6.2047422379745409</v>
          </cell>
          <cell r="O3">
            <v>4.9900384405061855</v>
          </cell>
          <cell r="P3">
            <v>6.1006247696201106</v>
          </cell>
          <cell r="Q3">
            <v>5.371802491139098</v>
          </cell>
          <cell r="R3">
            <v>6.3435655291137811</v>
          </cell>
          <cell r="S3">
            <v>5.6320961620251735</v>
          </cell>
          <cell r="T3">
            <v>4.1760394531644147</v>
          </cell>
          <cell r="U3">
            <v>5.4</v>
          </cell>
          <cell r="Y3">
            <v>4.4347452759492239</v>
          </cell>
          <cell r="AB3">
            <v>0.21729873417721532</v>
          </cell>
          <cell r="AQ3">
            <v>5.2329791999998578</v>
          </cell>
          <cell r="AS3">
            <v>5.8229781873416293</v>
          </cell>
          <cell r="AY3">
            <v>6.0659189468353008</v>
          </cell>
          <cell r="AZ3">
            <v>5.8923898329112498</v>
          </cell>
          <cell r="BB3">
            <v>0.59668600562587903</v>
          </cell>
          <cell r="BC3">
            <v>1.4672995780590716</v>
          </cell>
          <cell r="BD3">
            <v>0.15</v>
          </cell>
          <cell r="BE3">
            <v>0.2</v>
          </cell>
          <cell r="BG3">
            <v>0.97145316455696196</v>
          </cell>
          <cell r="BP3">
            <v>0.85063291139240504</v>
          </cell>
          <cell r="BR3">
            <v>0.18972398030942333</v>
          </cell>
        </row>
        <row r="4">
          <cell r="C4">
            <v>4.8929670481011236</v>
          </cell>
          <cell r="D4">
            <v>5.1561528708859328</v>
          </cell>
          <cell r="E4">
            <v>6.4315918582277058</v>
          </cell>
          <cell r="F4">
            <v>6.4315918582277058</v>
          </cell>
          <cell r="G4">
            <v>6.1886510987340353</v>
          </cell>
          <cell r="H4">
            <v>7.5045802126580856</v>
          </cell>
          <cell r="I4">
            <v>7.5450703392403637</v>
          </cell>
          <cell r="J4">
            <v>5.1763979341770723</v>
          </cell>
          <cell r="K4">
            <v>5.9254652759492243</v>
          </cell>
          <cell r="L4">
            <v>6.8972283139239075</v>
          </cell>
          <cell r="O4">
            <v>5.4800738835441605</v>
          </cell>
          <cell r="P4">
            <v>6.7757579341770731</v>
          </cell>
          <cell r="Q4">
            <v>5.9254652759492243</v>
          </cell>
          <cell r="R4">
            <v>7.0591888202530217</v>
          </cell>
          <cell r="S4">
            <v>6.2291412253163134</v>
          </cell>
          <cell r="T4">
            <v>4.5677417316454267</v>
          </cell>
          <cell r="U4">
            <v>6.15</v>
          </cell>
          <cell r="Y4">
            <v>4.8322318582277051</v>
          </cell>
          <cell r="AB4">
            <v>0.25351518987341787</v>
          </cell>
          <cell r="AQ4">
            <v>5.7635047696201109</v>
          </cell>
          <cell r="AS4">
            <v>6.4518369215188445</v>
          </cell>
          <cell r="AY4">
            <v>6.7352678075947949</v>
          </cell>
          <cell r="AZ4">
            <v>6.5328171746834016</v>
          </cell>
          <cell r="BB4">
            <v>0.59668600562587903</v>
          </cell>
          <cell r="BC4">
            <v>1.4672995780590716</v>
          </cell>
          <cell r="BD4">
            <v>0.15</v>
          </cell>
          <cell r="BE4">
            <v>0.2</v>
          </cell>
          <cell r="BG4">
            <v>1.1333620253164558</v>
          </cell>
          <cell r="BP4">
            <v>0.99240506329113909</v>
          </cell>
          <cell r="BR4">
            <v>0.18972398030942333</v>
          </cell>
        </row>
        <row r="5">
          <cell r="C5">
            <v>5.1633350481011231</v>
          </cell>
          <cell r="D5">
            <v>5.4302806683542881</v>
          </cell>
          <cell r="E5">
            <v>6.7239402126580847</v>
          </cell>
          <cell r="F5">
            <v>6.7239402126580847</v>
          </cell>
          <cell r="G5">
            <v>6.4775288708859327</v>
          </cell>
          <cell r="H5">
            <v>7.8122569721517579</v>
          </cell>
          <cell r="I5">
            <v>7.8533255291137811</v>
          </cell>
          <cell r="J5">
            <v>5.4508149468353002</v>
          </cell>
          <cell r="K5">
            <v>6.2105832506327685</v>
          </cell>
          <cell r="L5">
            <v>7.1962286177213759</v>
          </cell>
          <cell r="O5">
            <v>5.7588291240504903</v>
          </cell>
          <cell r="P5">
            <v>7.0730229468352999</v>
          </cell>
          <cell r="Q5">
            <v>6.2105832506327685</v>
          </cell>
          <cell r="R5">
            <v>7.3605028455694779</v>
          </cell>
          <cell r="S5">
            <v>6.5185974278479595</v>
          </cell>
          <cell r="T5">
            <v>4.8366636556960598</v>
          </cell>
          <cell r="U5">
            <v>6.15</v>
          </cell>
          <cell r="Y5">
            <v>5.101732212658086</v>
          </cell>
          <cell r="AB5">
            <v>0.257136835443038</v>
          </cell>
          <cell r="AQ5">
            <v>6.0463090227846674</v>
          </cell>
          <cell r="AS5">
            <v>6.7444744911390977</v>
          </cell>
          <cell r="AY5">
            <v>7.0319543898732748</v>
          </cell>
          <cell r="AZ5">
            <v>6.8266116050631487</v>
          </cell>
          <cell r="BB5">
            <v>0.59668600562587903</v>
          </cell>
          <cell r="BC5">
            <v>1.4672995780590716</v>
          </cell>
          <cell r="BD5">
            <v>0.15</v>
          </cell>
          <cell r="BE5">
            <v>0.2</v>
          </cell>
          <cell r="BG5">
            <v>1.1495529113924052</v>
          </cell>
          <cell r="BP5">
            <v>1.0065822784810126</v>
          </cell>
          <cell r="BR5">
            <v>0.18972398030942333</v>
          </cell>
        </row>
        <row r="6">
          <cell r="C6">
            <v>5.6505463898732744</v>
          </cell>
          <cell r="D6">
            <v>5.9381708962023891</v>
          </cell>
          <cell r="E6">
            <v>7.3320435037973271</v>
          </cell>
          <cell r="F6">
            <v>7.3320435037973271</v>
          </cell>
          <cell r="G6">
            <v>7.0665439594935284</v>
          </cell>
          <cell r="H6">
            <v>8.5046664911390977</v>
          </cell>
          <cell r="I6">
            <v>8.5489164151897317</v>
          </cell>
          <cell r="J6">
            <v>5.9602958582277061</v>
          </cell>
          <cell r="K6">
            <v>6.7789194531644155</v>
          </cell>
          <cell r="L6">
            <v>7.8409176303796038</v>
          </cell>
          <cell r="O6">
            <v>6.2921702886074531</v>
          </cell>
          <cell r="P6">
            <v>7.7081678582277044</v>
          </cell>
          <cell r="Q6">
            <v>6.7789194531644155</v>
          </cell>
          <cell r="R6">
            <v>8.017917326582138</v>
          </cell>
          <cell r="S6">
            <v>7.1107938835441615</v>
          </cell>
          <cell r="T6">
            <v>5.3159215797466928</v>
          </cell>
          <cell r="U6">
            <v>6.15</v>
          </cell>
          <cell r="Y6">
            <v>5.5841715037973261</v>
          </cell>
          <cell r="AB6">
            <v>0.27705588607594933</v>
          </cell>
          <cell r="AQ6">
            <v>6.601919756961883</v>
          </cell>
          <cell r="AS6">
            <v>7.3541684658226423</v>
          </cell>
          <cell r="AY6">
            <v>7.663917934177074</v>
          </cell>
          <cell r="AZ6">
            <v>7.4426683139239085</v>
          </cell>
          <cell r="BB6">
            <v>0.59668600562587903</v>
          </cell>
          <cell r="BC6">
            <v>1.4672995780590716</v>
          </cell>
          <cell r="BD6">
            <v>0.15</v>
          </cell>
          <cell r="BE6">
            <v>0.2</v>
          </cell>
          <cell r="BG6">
            <v>1.2386027848101266</v>
          </cell>
          <cell r="BP6">
            <v>1.0845569620253166</v>
          </cell>
          <cell r="BR6">
            <v>0.18972398030942333</v>
          </cell>
        </row>
        <row r="7">
          <cell r="C7">
            <v>4.0257538835441613</v>
          </cell>
          <cell r="D7">
            <v>4.2325427443036547</v>
          </cell>
          <cell r="E7">
            <v>5.2346733772150467</v>
          </cell>
          <cell r="F7">
            <v>5.2346733772150467</v>
          </cell>
          <cell r="G7">
            <v>5.0437913518985917</v>
          </cell>
          <cell r="H7">
            <v>6.0777356556960598</v>
          </cell>
          <cell r="I7">
            <v>6.1095493265821359</v>
          </cell>
          <cell r="J7">
            <v>4.2484495797466924</v>
          </cell>
          <cell r="K7">
            <v>4.8370024911390983</v>
          </cell>
          <cell r="L7">
            <v>5.6005305924049207</v>
          </cell>
          <cell r="O7">
            <v>4.4870521113922628</v>
          </cell>
          <cell r="P7">
            <v>5.5050895797466932</v>
          </cell>
          <cell r="Q7">
            <v>4.8370024911390983</v>
          </cell>
          <cell r="R7">
            <v>5.7277852759492243</v>
          </cell>
          <cell r="S7">
            <v>5.075605022784667</v>
          </cell>
          <cell r="T7">
            <v>3.7222197063289713</v>
          </cell>
          <cell r="U7">
            <v>6.15</v>
          </cell>
          <cell r="AB7">
            <v>0.19919050632911386</v>
          </cell>
          <cell r="AN7">
            <v>6.4276860354428962</v>
          </cell>
          <cell r="AQ7">
            <v>4.7097478075947938</v>
          </cell>
          <cell r="AS7">
            <v>5.2505802126580852</v>
          </cell>
          <cell r="AY7">
            <v>5.4732759088606171</v>
          </cell>
          <cell r="AZ7">
            <v>5.3142075544302374</v>
          </cell>
          <cell r="BB7">
            <v>0.59668600562587903</v>
          </cell>
          <cell r="BC7">
            <v>1.4672995780590716</v>
          </cell>
          <cell r="BD7">
            <v>0.15</v>
          </cell>
          <cell r="BG7">
            <v>0.89049873417721503</v>
          </cell>
          <cell r="BR7">
            <v>0.18972398030942333</v>
          </cell>
        </row>
        <row r="8">
          <cell r="C8">
            <v>5.3967331240504901</v>
          </cell>
          <cell r="D8">
            <v>5.6223209721517557</v>
          </cell>
          <cell r="E8">
            <v>6.715554389873275</v>
          </cell>
          <cell r="F8">
            <v>6.715554389873275</v>
          </cell>
          <cell r="G8">
            <v>6.5073194531644143</v>
          </cell>
          <cell r="H8">
            <v>7.6352586936707425</v>
          </cell>
          <cell r="I8">
            <v>7.6699645164555532</v>
          </cell>
          <cell r="J8">
            <v>5.6396738835441607</v>
          </cell>
          <cell r="K8">
            <v>6.2817316050631478</v>
          </cell>
          <cell r="L8">
            <v>7.1146713518985907</v>
          </cell>
          <cell r="O8">
            <v>5.899967554430237</v>
          </cell>
          <cell r="P8">
            <v>7.0105538835441621</v>
          </cell>
          <cell r="Q8">
            <v>6.2817316050631478</v>
          </cell>
          <cell r="R8">
            <v>7.2534946430378318</v>
          </cell>
          <cell r="S8">
            <v>6.542025275949225</v>
          </cell>
          <cell r="T8">
            <v>5.0859685670884645</v>
          </cell>
          <cell r="U8">
            <v>6.15</v>
          </cell>
          <cell r="AB8">
            <v>0.21729873417721532</v>
          </cell>
          <cell r="AQ8">
            <v>6.1429083139239085</v>
          </cell>
          <cell r="AY8">
            <v>6.9758480607593523</v>
          </cell>
          <cell r="AZ8">
            <v>6.8023189468353014</v>
          </cell>
          <cell r="BB8">
            <v>0.59668600562587903</v>
          </cell>
          <cell r="BC8">
            <v>1.4672995780590716</v>
          </cell>
          <cell r="BD8">
            <v>0.15</v>
          </cell>
          <cell r="BG8">
            <v>0.97145316455696196</v>
          </cell>
        </row>
        <row r="9">
          <cell r="C9">
            <v>4.7530095797466929</v>
          </cell>
          <cell r="D9">
            <v>4.9409994531644141</v>
          </cell>
          <cell r="E9">
            <v>5.8520273012656796</v>
          </cell>
          <cell r="F9">
            <v>5.8520273012656796</v>
          </cell>
          <cell r="H9">
            <v>6.6184475544302366</v>
          </cell>
          <cell r="I9">
            <v>6.6473690734175781</v>
          </cell>
          <cell r="J9">
            <v>4.9554602126580853</v>
          </cell>
          <cell r="K9">
            <v>5.4905083139239075</v>
          </cell>
          <cell r="X9">
            <v>3.7212122582630096</v>
          </cell>
          <cell r="AB9">
            <v>0.1810822784810126</v>
          </cell>
          <cell r="BB9">
            <v>0.59668600562587903</v>
          </cell>
          <cell r="BD9">
            <v>0.15</v>
          </cell>
          <cell r="BG9">
            <v>0.80954430379746833</v>
          </cell>
          <cell r="BP9">
            <v>0.70886075949367089</v>
          </cell>
        </row>
        <row r="10">
          <cell r="C10">
            <v>3.6096667949365657</v>
          </cell>
          <cell r="D10">
            <v>3.7600586936707434</v>
          </cell>
          <cell r="E10">
            <v>4.4888809721517555</v>
          </cell>
          <cell r="F10">
            <v>4.4888809721517555</v>
          </cell>
          <cell r="G10">
            <v>4.3500576810125153</v>
          </cell>
          <cell r="H10">
            <v>5.102017174683402</v>
          </cell>
          <cell r="I10">
            <v>5.1251543898732743</v>
          </cell>
          <cell r="J10">
            <v>3.7716273012656796</v>
          </cell>
          <cell r="K10">
            <v>4.1996657822783376</v>
          </cell>
          <cell r="L10">
            <v>4.7549589468353002</v>
          </cell>
          <cell r="O10">
            <v>3.94515641518973</v>
          </cell>
          <cell r="P10">
            <v>4.6855473012656805</v>
          </cell>
          <cell r="Q10">
            <v>4.1996657822783376</v>
          </cell>
          <cell r="R10">
            <v>4.8475078075947939</v>
          </cell>
          <cell r="S10">
            <v>4.3731948962023885</v>
          </cell>
          <cell r="T10">
            <v>3.3278237569618825</v>
          </cell>
          <cell r="X10">
            <v>3.9274622582630099</v>
          </cell>
          <cell r="Y10">
            <v>3.5749609721517559</v>
          </cell>
          <cell r="AB10">
            <v>0.14486582278481017</v>
          </cell>
          <cell r="AQ10">
            <v>4.1071169215188448</v>
          </cell>
          <cell r="AS10">
            <v>4.500449579746693</v>
          </cell>
          <cell r="AY10">
            <v>4.6624100860758064</v>
          </cell>
          <cell r="AZ10">
            <v>4.5467240101264395</v>
          </cell>
          <cell r="BB10">
            <v>0.59668600562587903</v>
          </cell>
          <cell r="BC10">
            <v>1.4672995780590716</v>
          </cell>
          <cell r="BD10">
            <v>0.15</v>
          </cell>
          <cell r="BG10">
            <v>1.0524075949367089</v>
          </cell>
          <cell r="BP10">
            <v>0.56708860759493673</v>
          </cell>
          <cell r="BR10">
            <v>0.18972398030942333</v>
          </cell>
        </row>
        <row r="11">
          <cell r="C11">
            <v>4.1502440101264391</v>
          </cell>
          <cell r="D11">
            <v>4.3946308455694769</v>
          </cell>
          <cell r="E11">
            <v>5.5789670481011226</v>
          </cell>
          <cell r="F11">
            <v>5.5789670481011226</v>
          </cell>
          <cell r="G11">
            <v>5.353379199999857</v>
          </cell>
          <cell r="H11">
            <v>6.5753133772150463</v>
          </cell>
          <cell r="I11">
            <v>6.6129113518985925</v>
          </cell>
          <cell r="J11">
            <v>4.4134298329112491</v>
          </cell>
          <cell r="K11">
            <v>5.1089923645568183</v>
          </cell>
          <cell r="L11">
            <v>6.0113437569618826</v>
          </cell>
          <cell r="O11">
            <v>4.6954146430378323</v>
          </cell>
          <cell r="P11">
            <v>5.8985498329112493</v>
          </cell>
          <cell r="Q11">
            <v>5.1089923645568183</v>
          </cell>
          <cell r="R11">
            <v>6.1617356556960603</v>
          </cell>
          <cell r="S11">
            <v>5.3909771746834005</v>
          </cell>
          <cell r="T11">
            <v>3.8322490734175787</v>
          </cell>
          <cell r="X11">
            <v>3.8262469804852319</v>
          </cell>
          <cell r="Y11">
            <v>4.0938470481011224</v>
          </cell>
          <cell r="AB11">
            <v>0.23540696202531636</v>
          </cell>
          <cell r="AQ11">
            <v>4.9586004658226424</v>
          </cell>
          <cell r="AY11">
            <v>5.8609518582277049</v>
          </cell>
          <cell r="AZ11">
            <v>5.6729619848099846</v>
          </cell>
          <cell r="BB11">
            <v>0.59668600562587903</v>
          </cell>
          <cell r="BC11">
            <v>1.4672995780590716</v>
          </cell>
          <cell r="BD11">
            <v>0.15</v>
          </cell>
          <cell r="BG11">
            <v>0.64763544303797482</v>
          </cell>
          <cell r="BP11">
            <v>0.92151898734177207</v>
          </cell>
          <cell r="BR11">
            <v>0.18972398030942333</v>
          </cell>
        </row>
        <row r="12">
          <cell r="C12">
            <v>3.5851033518985909</v>
          </cell>
          <cell r="J12">
            <v>3.7470638582277047</v>
          </cell>
          <cell r="T12">
            <v>3.3032603139239081</v>
          </cell>
          <cell r="Y12">
            <v>3.550397529113781</v>
          </cell>
          <cell r="BB12">
            <v>0.59668600562587903</v>
          </cell>
          <cell r="BR12">
            <v>0.18972398030942333</v>
          </cell>
        </row>
        <row r="13">
          <cell r="C13">
            <v>1.5381700860758063</v>
          </cell>
          <cell r="D13">
            <v>1.7261599594935277</v>
          </cell>
          <cell r="E13">
            <v>2.6371878075947937</v>
          </cell>
          <cell r="F13">
            <v>2.6371878075947937</v>
          </cell>
          <cell r="H13">
            <v>3.4036080607593506</v>
          </cell>
          <cell r="I13">
            <v>3.4325295797466926</v>
          </cell>
          <cell r="J13">
            <v>1.7406207189871987</v>
          </cell>
          <cell r="AB13">
            <v>0.1810822784810126</v>
          </cell>
          <cell r="AH13">
            <v>3.4647215189873419</v>
          </cell>
          <cell r="AK13">
            <v>3.7864376410391638</v>
          </cell>
          <cell r="AL13">
            <v>5.0232131240504909</v>
          </cell>
          <cell r="AN13">
            <v>3.7217447696201105</v>
          </cell>
          <cell r="AO13">
            <v>2.1166004658226418</v>
          </cell>
          <cell r="BB13">
            <v>0.59668600562587903</v>
          </cell>
          <cell r="BD13">
            <v>0.15</v>
          </cell>
          <cell r="BE13">
            <v>0.86</v>
          </cell>
          <cell r="BG13">
            <v>0.80954430379746833</v>
          </cell>
        </row>
        <row r="14">
          <cell r="C14">
            <v>1.8794440101264394</v>
          </cell>
          <cell r="D14">
            <v>2.1426298329112492</v>
          </cell>
          <cell r="E14">
            <v>3.4180688202530218</v>
          </cell>
          <cell r="F14">
            <v>3.4180688202530218</v>
          </cell>
          <cell r="H14">
            <v>4.4910571746834025</v>
          </cell>
          <cell r="I14">
            <v>4.5315473012656806</v>
          </cell>
          <cell r="AB14">
            <v>0.25351518987341787</v>
          </cell>
          <cell r="AN14">
            <v>4.9364485670884646</v>
          </cell>
          <cell r="BB14">
            <v>0.59668600562587903</v>
          </cell>
          <cell r="BD14">
            <v>0.15</v>
          </cell>
          <cell r="BG14">
            <v>1.1333620253164558</v>
          </cell>
        </row>
        <row r="15">
          <cell r="C15">
            <v>1.0378675037973253</v>
          </cell>
          <cell r="D15">
            <v>1.0491468962023887</v>
          </cell>
          <cell r="E15">
            <v>1.1038085670884645</v>
          </cell>
          <cell r="F15">
            <v>1.1038085670884645</v>
          </cell>
          <cell r="H15">
            <v>1.1497937822783382</v>
          </cell>
          <cell r="I15">
            <v>1.1515290734175785</v>
          </cell>
          <cell r="AB15">
            <v>1.0864936708860753E-2</v>
          </cell>
          <cell r="BB15">
            <v>0.59668600562587903</v>
          </cell>
          <cell r="BD15">
            <v>0.15</v>
          </cell>
          <cell r="BG15">
            <v>4.8572658227848092E-2</v>
          </cell>
        </row>
        <row r="16">
          <cell r="C16">
            <v>2.5305978329112491</v>
          </cell>
          <cell r="D16">
            <v>2.5907545924049202</v>
          </cell>
          <cell r="E16">
            <v>2.8822835037973258</v>
          </cell>
          <cell r="F16">
            <v>2.8822835037973258</v>
          </cell>
          <cell r="K16">
            <v>2.7665974278479579</v>
          </cell>
          <cell r="X16">
            <v>2.0090431613741213</v>
          </cell>
          <cell r="AB16">
            <v>5.7946329113924049E-2</v>
          </cell>
          <cell r="BB16">
            <v>0.59668600562587903</v>
          </cell>
          <cell r="BG16">
            <v>0.25905417721518992</v>
          </cell>
        </row>
        <row r="17">
          <cell r="C17">
            <v>2.4986055291137812</v>
          </cell>
          <cell r="D17">
            <v>2.6865954025315024</v>
          </cell>
          <cell r="E17">
            <v>3.5976232506327688</v>
          </cell>
          <cell r="F17">
            <v>3.5976232506327688</v>
          </cell>
          <cell r="G17">
            <v>3.4240941367087179</v>
          </cell>
          <cell r="H17">
            <v>4.3640435037973262</v>
          </cell>
          <cell r="J17">
            <v>2.7010561620251736</v>
          </cell>
          <cell r="K17">
            <v>3.2361042632909967</v>
          </cell>
          <cell r="L17">
            <v>3.9302207189871989</v>
          </cell>
          <cell r="O17">
            <v>2.9179675544302373</v>
          </cell>
          <cell r="P17">
            <v>3.8434561620251735</v>
          </cell>
          <cell r="Q17">
            <v>3.2361042632909967</v>
          </cell>
          <cell r="R17">
            <v>4.045906794936565</v>
          </cell>
          <cell r="S17">
            <v>3.4530156556960598</v>
          </cell>
          <cell r="T17">
            <v>2.2023017316454268</v>
          </cell>
          <cell r="Y17">
            <v>2.4552232506327685</v>
          </cell>
          <cell r="AN17">
            <v>4.6821802126580847</v>
          </cell>
          <cell r="AO17">
            <v>3.0770359088606165</v>
          </cell>
          <cell r="AP17">
            <v>6.8512941367087183</v>
          </cell>
          <cell r="AQ17">
            <v>3.1204181873416292</v>
          </cell>
          <cell r="AS17">
            <v>3.6120840101264395</v>
          </cell>
          <cell r="AY17">
            <v>3.814534643037832</v>
          </cell>
          <cell r="AZ17">
            <v>3.669927048101123</v>
          </cell>
          <cell r="BB17">
            <v>0.59668600562587903</v>
          </cell>
          <cell r="BC17">
            <v>1.4672995780590716</v>
          </cell>
          <cell r="BP17">
            <v>0.70886075949367089</v>
          </cell>
          <cell r="BR17">
            <v>0.18972398030942333</v>
          </cell>
        </row>
        <row r="18">
          <cell r="C18">
            <v>3.4002338835441606</v>
          </cell>
          <cell r="D18">
            <v>3.6634197063289706</v>
          </cell>
          <cell r="E18">
            <v>4.9388586936707428</v>
          </cell>
          <cell r="F18">
            <v>4.9388586936707428</v>
          </cell>
          <cell r="K18">
            <v>4.4327321113922622</v>
          </cell>
          <cell r="L18">
            <v>5.4044951493669453</v>
          </cell>
          <cell r="AP18">
            <v>9.4939979341770719</v>
          </cell>
          <cell r="BB18">
            <v>0.59668600562587903</v>
          </cell>
          <cell r="BP18">
            <v>0.99240506329113909</v>
          </cell>
        </row>
        <row r="19">
          <cell r="Y19">
            <v>1.8996890734175789</v>
          </cell>
          <cell r="AK19">
            <v>5.3371638235841354</v>
          </cell>
          <cell r="AN19">
            <v>5.2401245164555537</v>
          </cell>
          <cell r="AO19">
            <v>2.8324080607593505</v>
          </cell>
          <cell r="BB19">
            <v>0.59668600562587903</v>
          </cell>
        </row>
        <row r="20">
          <cell r="C20">
            <v>3.7346814784808693</v>
          </cell>
          <cell r="D20">
            <v>3.922671351898591</v>
          </cell>
          <cell r="AB20">
            <v>0.1810822784810126</v>
          </cell>
          <cell r="BB20">
            <v>0.59668600562587903</v>
          </cell>
          <cell r="BG20">
            <v>0</v>
          </cell>
        </row>
        <row r="21">
          <cell r="C21">
            <v>4.5503391999998577</v>
          </cell>
          <cell r="AB21">
            <v>0.19919050632911386</v>
          </cell>
          <cell r="BB21">
            <v>0.59668600562587903</v>
          </cell>
          <cell r="BG21">
            <v>0</v>
          </cell>
        </row>
        <row r="22">
          <cell r="C22">
            <v>4.5503391999998577</v>
          </cell>
          <cell r="D22">
            <v>4.7571280607593511</v>
          </cell>
          <cell r="J22">
            <v>4.7730348962023887</v>
          </cell>
          <cell r="K22">
            <v>5.3615878075947947</v>
          </cell>
          <cell r="O22">
            <v>5.0116374278479592</v>
          </cell>
          <cell r="T22">
            <v>4.2468050227846676</v>
          </cell>
          <cell r="Y22">
            <v>4.5026186936707431</v>
          </cell>
          <cell r="AB22">
            <v>0.19919050632911386</v>
          </cell>
          <cell r="BB22">
            <v>0.59668600562587903</v>
          </cell>
          <cell r="BG22">
            <v>0</v>
          </cell>
          <cell r="BP22">
            <v>0.77974683544303813</v>
          </cell>
          <cell r="BR22">
            <v>0.18972398030942333</v>
          </cell>
        </row>
        <row r="23">
          <cell r="X23">
            <v>5.0471056613741201</v>
          </cell>
          <cell r="BB23">
            <v>0.59668600562587903</v>
          </cell>
          <cell r="BG23">
            <v>18.604800000000004</v>
          </cell>
        </row>
        <row r="24">
          <cell r="U24">
            <v>6.15</v>
          </cell>
          <cell r="BB24">
            <v>0.59668600562587903</v>
          </cell>
          <cell r="BG24">
            <v>0</v>
          </cell>
        </row>
        <row r="25">
          <cell r="U25">
            <v>6.15</v>
          </cell>
          <cell r="BB25">
            <v>0.59668600562587903</v>
          </cell>
          <cell r="BG25">
            <v>0</v>
          </cell>
        </row>
        <row r="26">
          <cell r="BG26">
            <v>0.25905417721518992</v>
          </cell>
        </row>
        <row r="27">
          <cell r="C27">
            <v>3.5621873012656806</v>
          </cell>
          <cell r="D27">
            <v>3.7689761620251736</v>
          </cell>
          <cell r="E27">
            <v>4.771106794936566</v>
          </cell>
          <cell r="G27">
            <v>4.580224769620111</v>
          </cell>
          <cell r="H27">
            <v>5.6141690734175791</v>
          </cell>
          <cell r="J27">
            <v>3.7848829974682121</v>
          </cell>
          <cell r="K27">
            <v>4.3734359088606176</v>
          </cell>
          <cell r="L27">
            <v>5.13696401012644</v>
          </cell>
          <cell r="O27">
            <v>4.0234855291137821</v>
          </cell>
          <cell r="P27">
            <v>5.0415229974682125</v>
          </cell>
          <cell r="Q27">
            <v>4.3734359088606176</v>
          </cell>
          <cell r="R27">
            <v>5.2642186936707445</v>
          </cell>
          <cell r="S27">
            <v>4.6120384405061872</v>
          </cell>
          <cell r="T27">
            <v>3.258653124050491</v>
          </cell>
          <cell r="U27">
            <v>6.15</v>
          </cell>
          <cell r="Y27">
            <v>3.7539797164555533</v>
          </cell>
          <cell r="AK27">
            <v>6.0352816117253747</v>
          </cell>
          <cell r="AN27">
            <v>5.9641194531644155</v>
          </cell>
          <cell r="AO27">
            <v>4.1984607189871994</v>
          </cell>
          <cell r="AQ27">
            <v>4.246181225316314</v>
          </cell>
          <cell r="AS27">
            <v>4.7870136303796054</v>
          </cell>
          <cell r="AY27">
            <v>5.0097093265821364</v>
          </cell>
          <cell r="AZ27">
            <v>4.8506409721517558</v>
          </cell>
          <cell r="BB27">
            <v>0.59668600562587903</v>
          </cell>
          <cell r="BC27">
            <v>1.4672995780590716</v>
          </cell>
          <cell r="BG27">
            <v>0</v>
          </cell>
          <cell r="BP27">
            <v>0.77974683544303813</v>
          </cell>
          <cell r="BR27">
            <v>0.18972398030942333</v>
          </cell>
        </row>
        <row r="29">
          <cell r="H29">
            <v>5.821532111392262</v>
          </cell>
          <cell r="AE29">
            <v>2.5286075949367088</v>
          </cell>
          <cell r="BB29">
            <v>0.59668600562587903</v>
          </cell>
        </row>
        <row r="30">
          <cell r="AE30">
            <v>2.7767088607594936</v>
          </cell>
        </row>
        <row r="31">
          <cell r="AE31">
            <v>2.5716455696202529</v>
          </cell>
        </row>
        <row r="32">
          <cell r="AE32">
            <v>2.8197468354430377</v>
          </cell>
        </row>
        <row r="33">
          <cell r="AE33">
            <v>2.6146835443037975</v>
          </cell>
        </row>
        <row r="34">
          <cell r="AE34">
            <v>2.8627848101265823</v>
          </cell>
        </row>
        <row r="37">
          <cell r="AG37">
            <v>1.6396789468353001</v>
          </cell>
        </row>
        <row r="41">
          <cell r="X41">
            <v>4.5533139943741201</v>
          </cell>
          <cell r="BB41">
            <v>0.59668600562587903</v>
          </cell>
        </row>
        <row r="42">
          <cell r="X42">
            <v>4.6733139943741211</v>
          </cell>
          <cell r="BB42">
            <v>0.59668600562587903</v>
          </cell>
          <cell r="BG42">
            <v>0.45</v>
          </cell>
        </row>
        <row r="48">
          <cell r="BB48">
            <v>0.59668600562587903</v>
          </cell>
        </row>
        <row r="74">
          <cell r="C74">
            <v>6.3631584405061865</v>
          </cell>
          <cell r="O74">
            <v>7.0760738835441614</v>
          </cell>
          <cell r="Q74">
            <v>7.6169062886074528</v>
          </cell>
          <cell r="S74">
            <v>7.9856556556960596</v>
          </cell>
          <cell r="AQ74">
            <v>7.4202399594935287</v>
          </cell>
          <cell r="BB74">
            <v>0.59668600562587903</v>
          </cell>
          <cell r="BP74">
            <v>1.2050632911392405</v>
          </cell>
        </row>
        <row r="91">
          <cell r="AG91">
            <v>4.4298947916666664</v>
          </cell>
        </row>
        <row r="92">
          <cell r="AG92">
            <v>4.4298947916666664</v>
          </cell>
        </row>
        <row r="93">
          <cell r="AG93">
            <v>4.4298947916666664</v>
          </cell>
        </row>
        <row r="94">
          <cell r="AG94">
            <v>5.6952309027777783</v>
          </cell>
        </row>
        <row r="95">
          <cell r="AG95">
            <v>5.6952309027777783</v>
          </cell>
        </row>
        <row r="96">
          <cell r="AG96">
            <v>5.6952309027777783</v>
          </cell>
        </row>
        <row r="97">
          <cell r="AG97">
            <v>3.1464697916666666</v>
          </cell>
        </row>
        <row r="98">
          <cell r="AG98">
            <v>3.1464697916666666</v>
          </cell>
        </row>
        <row r="99">
          <cell r="AG99">
            <v>3.1464697916666666</v>
          </cell>
        </row>
        <row r="100">
          <cell r="AG100">
            <v>2.9605086805555558</v>
          </cell>
        </row>
        <row r="101">
          <cell r="AG101">
            <v>2.9605086805555558</v>
          </cell>
        </row>
        <row r="102">
          <cell r="AG102">
            <v>2.9605086805555558</v>
          </cell>
        </row>
        <row r="103">
          <cell r="AG103">
            <v>3.6168420138888888</v>
          </cell>
        </row>
        <row r="104">
          <cell r="AG104">
            <v>3.6168420138888888</v>
          </cell>
        </row>
        <row r="105">
          <cell r="AG105">
            <v>3.6168420138888888</v>
          </cell>
        </row>
        <row r="106">
          <cell r="AG106">
            <v>5.0975642361111113</v>
          </cell>
        </row>
        <row r="107">
          <cell r="AG107">
            <v>5.0975642361111113</v>
          </cell>
        </row>
        <row r="108">
          <cell r="AG108">
            <v>5.0975642361111113</v>
          </cell>
        </row>
        <row r="109">
          <cell r="AG109">
            <v>3.9271031249999999</v>
          </cell>
        </row>
        <row r="110">
          <cell r="AG110">
            <v>3.9271031249999999</v>
          </cell>
        </row>
        <row r="111">
          <cell r="AG111">
            <v>3.9271031249999999</v>
          </cell>
        </row>
        <row r="112">
          <cell r="AG112">
            <v>4.0036753472222228</v>
          </cell>
        </row>
        <row r="113">
          <cell r="AG113">
            <v>4.0036753472222228</v>
          </cell>
        </row>
        <row r="114">
          <cell r="AG114">
            <v>4.0036753472222228</v>
          </cell>
        </row>
        <row r="115">
          <cell r="AG115">
            <v>3.784897569444444</v>
          </cell>
        </row>
        <row r="116">
          <cell r="AG116">
            <v>3.784897569444444</v>
          </cell>
        </row>
        <row r="117">
          <cell r="AG117">
            <v>3.784897569444444</v>
          </cell>
        </row>
        <row r="118">
          <cell r="AG118">
            <v>4.4943975694444438</v>
          </cell>
        </row>
        <row r="119">
          <cell r="AG119">
            <v>1</v>
          </cell>
        </row>
        <row r="120">
          <cell r="AG120">
            <v>1</v>
          </cell>
        </row>
        <row r="121">
          <cell r="AG121">
            <v>1</v>
          </cell>
        </row>
        <row r="122">
          <cell r="AG122">
            <v>4.631897569444444</v>
          </cell>
        </row>
        <row r="123">
          <cell r="AG123">
            <v>3.537263888888889</v>
          </cell>
        </row>
        <row r="124">
          <cell r="AG124">
            <v>3.4761527777777781</v>
          </cell>
        </row>
        <row r="125">
          <cell r="AG125">
            <v>2.6920972222222224</v>
          </cell>
        </row>
        <row r="126">
          <cell r="AG126">
            <v>2.875430555555555</v>
          </cell>
        </row>
        <row r="127">
          <cell r="AG127">
            <v>1.0355277777777778</v>
          </cell>
        </row>
        <row r="128">
          <cell r="AG128">
            <v>1.6199027777777779</v>
          </cell>
        </row>
        <row r="129">
          <cell r="AG129">
            <v>1.8376111111111111</v>
          </cell>
        </row>
        <row r="130">
          <cell r="AG130">
            <v>1.6771944444444447</v>
          </cell>
        </row>
        <row r="131">
          <cell r="AW131">
            <v>6.33</v>
          </cell>
          <cell r="AX131">
            <v>6.6</v>
          </cell>
        </row>
        <row r="132">
          <cell r="AW132">
            <v>6.33</v>
          </cell>
          <cell r="AX132">
            <v>6.6</v>
          </cell>
        </row>
        <row r="133">
          <cell r="AW133">
            <v>6</v>
          </cell>
          <cell r="AX133">
            <v>6.27</v>
          </cell>
        </row>
        <row r="134">
          <cell r="AW134">
            <v>6</v>
          </cell>
          <cell r="AX134">
            <v>6.27</v>
          </cell>
        </row>
        <row r="135">
          <cell r="AW135">
            <v>6.64</v>
          </cell>
          <cell r="AX135">
            <v>6.04</v>
          </cell>
        </row>
        <row r="136">
          <cell r="AW136">
            <v>6.64</v>
          </cell>
          <cell r="AX136">
            <v>6.04</v>
          </cell>
        </row>
        <row r="137">
          <cell r="AW137">
            <v>6.95</v>
          </cell>
          <cell r="AX137">
            <v>6.24</v>
          </cell>
        </row>
        <row r="138">
          <cell r="AW138">
            <v>2.0699999999999998</v>
          </cell>
          <cell r="AX138">
            <v>1.9</v>
          </cell>
        </row>
        <row r="139">
          <cell r="AX139">
            <v>1.49</v>
          </cell>
        </row>
        <row r="140">
          <cell r="AW140">
            <v>5.1100000000000003</v>
          </cell>
          <cell r="AX140">
            <v>5.63</v>
          </cell>
        </row>
        <row r="141">
          <cell r="C141">
            <v>6.3631584405061865</v>
          </cell>
          <cell r="E141">
            <v>8.2314885670884657</v>
          </cell>
          <cell r="G141">
            <v>7.9364890734175795</v>
          </cell>
          <cell r="H141">
            <v>9.5344029974682112</v>
          </cell>
          <cell r="J141">
            <v>6.7073245164555537</v>
          </cell>
          <cell r="L141">
            <v>8.7969042632909975</v>
          </cell>
          <cell r="P141">
            <v>8.6494045164555526</v>
          </cell>
          <cell r="R141">
            <v>8.9935705924049199</v>
          </cell>
          <cell r="T141">
            <v>6.0162419848099828</v>
          </cell>
          <cell r="Y141">
            <v>6.2894085670884641</v>
          </cell>
          <cell r="AY141">
            <v>8.6002379341770734</v>
          </cell>
          <cell r="AZ141">
            <v>8.3544050227846682</v>
          </cell>
          <cell r="BB141">
            <v>0.59668600562587903</v>
          </cell>
          <cell r="BC141">
            <v>1.4672995780590716</v>
          </cell>
          <cell r="BR141">
            <v>0.18972398030942333</v>
          </cell>
        </row>
        <row r="142">
          <cell r="C142">
            <v>3.8156475544302366</v>
          </cell>
          <cell r="D142">
            <v>4.0224364151897305</v>
          </cell>
          <cell r="E142">
            <v>5.0245670481011242</v>
          </cell>
          <cell r="G142">
            <v>4.8336850227846666</v>
          </cell>
          <cell r="H142">
            <v>5.8676293265821364</v>
          </cell>
          <cell r="J142">
            <v>4.038343250632769</v>
          </cell>
          <cell r="L142">
            <v>5.3904242632909973</v>
          </cell>
          <cell r="O142">
            <v>4.2769457822783377</v>
          </cell>
          <cell r="P142">
            <v>5.2949832506327681</v>
          </cell>
          <cell r="Q142">
            <v>4.6268961620251741</v>
          </cell>
          <cell r="R142">
            <v>5.5176789468353018</v>
          </cell>
          <cell r="S142">
            <v>4.8654986936707436</v>
          </cell>
          <cell r="T142">
            <v>3.5121133772150475</v>
          </cell>
          <cell r="Y142">
            <v>3.7679270481011229</v>
          </cell>
          <cell r="AY142">
            <v>5.2631695797466929</v>
          </cell>
          <cell r="AZ142">
            <v>5.104101225316314</v>
          </cell>
          <cell r="BB142">
            <v>0.59668600562587903</v>
          </cell>
          <cell r="BC142">
            <v>1.4672995780590716</v>
          </cell>
          <cell r="BR142">
            <v>0.18972398030942333</v>
          </cell>
        </row>
        <row r="143">
          <cell r="AH143">
            <v>4.3685316455696208</v>
          </cell>
          <cell r="AK143">
            <v>4.3658865417720092</v>
          </cell>
          <cell r="AL143">
            <v>5.5408232506327693</v>
          </cell>
          <cell r="AN143">
            <v>4.304428313923907</v>
          </cell>
          <cell r="AO143">
            <v>2.7795412253163128</v>
          </cell>
          <cell r="BB143">
            <v>0.59668600562587903</v>
          </cell>
        </row>
        <row r="144">
          <cell r="AG144">
            <v>2.9724444444444447</v>
          </cell>
          <cell r="AK144">
            <v>2.9724444444444447</v>
          </cell>
          <cell r="AL144">
            <v>3.6423227848101263</v>
          </cell>
          <cell r="BB144">
            <v>0.59668600562587903</v>
          </cell>
        </row>
        <row r="145">
          <cell r="AG145">
            <v>1.868625</v>
          </cell>
        </row>
        <row r="146">
          <cell r="AG146">
            <v>2.066472222222222</v>
          </cell>
        </row>
        <row r="147">
          <cell r="AG147">
            <v>2.67</v>
          </cell>
        </row>
        <row r="148">
          <cell r="AG148">
            <v>2.84</v>
          </cell>
        </row>
        <row r="149">
          <cell r="AG149">
            <v>3.03</v>
          </cell>
        </row>
        <row r="150">
          <cell r="AG150">
            <v>3.19</v>
          </cell>
        </row>
        <row r="151">
          <cell r="AG151">
            <v>3.63</v>
          </cell>
        </row>
        <row r="152">
          <cell r="AG152">
            <v>3.97</v>
          </cell>
        </row>
        <row r="153">
          <cell r="AG153">
            <v>2.8438055555555555</v>
          </cell>
        </row>
        <row r="154">
          <cell r="C154">
            <v>3.88022476962011</v>
          </cell>
          <cell r="E154">
            <v>5.0891442632909962</v>
          </cell>
          <cell r="G154">
            <v>4.8982622379745404</v>
          </cell>
          <cell r="O154">
            <v>4.3415229974682115</v>
          </cell>
          <cell r="P154">
            <v>5.3595604658226419</v>
          </cell>
          <cell r="T154">
            <v>3.5766905924049204</v>
          </cell>
          <cell r="Y154">
            <v>3.8325042632909967</v>
          </cell>
          <cell r="AK154">
            <v>6.3533190800798041</v>
          </cell>
          <cell r="AN154">
            <v>6.2821569215188449</v>
          </cell>
          <cell r="AO154">
            <v>4.5164981873416288</v>
          </cell>
          <cell r="AQ154">
            <v>4.5642186936707434</v>
          </cell>
          <cell r="AS154">
            <v>5.1050510987340347</v>
          </cell>
          <cell r="AY154">
            <v>5.3277467949365667</v>
          </cell>
          <cell r="AZ154">
            <v>5.1686784405061861</v>
          </cell>
          <cell r="BB154">
            <v>0.59668600562587903</v>
          </cell>
          <cell r="BC154">
            <v>1.4672995780590716</v>
          </cell>
          <cell r="BP154">
            <v>0.77974683544303813</v>
          </cell>
          <cell r="BR154">
            <v>0.18972398030942333</v>
          </cell>
        </row>
        <row r="155">
          <cell r="AM155">
            <v>13.344835443037974</v>
          </cell>
          <cell r="AT155">
            <v>7.2360506329113923</v>
          </cell>
        </row>
        <row r="156">
          <cell r="AR156">
            <v>12.654582278481014</v>
          </cell>
        </row>
        <row r="157">
          <cell r="AR157">
            <v>12.984202531645572</v>
          </cell>
        </row>
        <row r="158">
          <cell r="AR158">
            <v>13.313822784810128</v>
          </cell>
        </row>
        <row r="159">
          <cell r="AR159">
            <v>13.643443037974684</v>
          </cell>
        </row>
        <row r="160">
          <cell r="AR160">
            <v>13.973063291139242</v>
          </cell>
        </row>
        <row r="161">
          <cell r="AR161">
            <v>14.302683544303799</v>
          </cell>
        </row>
        <row r="162">
          <cell r="AR162">
            <v>10.196962025316459</v>
          </cell>
        </row>
        <row r="163">
          <cell r="AR163">
            <v>10.554936708860762</v>
          </cell>
        </row>
        <row r="164">
          <cell r="AR164">
            <v>10.912911392405066</v>
          </cell>
        </row>
        <row r="165">
          <cell r="AR165">
            <v>11.27088607594937</v>
          </cell>
        </row>
        <row r="166">
          <cell r="AR166">
            <v>11.628860759493675</v>
          </cell>
        </row>
        <row r="167">
          <cell r="AR167">
            <v>11.986835443037977</v>
          </cell>
        </row>
        <row r="168">
          <cell r="AN168">
            <v>2.2759523645568192</v>
          </cell>
          <cell r="BB168">
            <v>0.2</v>
          </cell>
        </row>
        <row r="169">
          <cell r="AO169">
            <v>3.9076789468353006</v>
          </cell>
          <cell r="BB169">
            <v>0.2</v>
          </cell>
        </row>
        <row r="170">
          <cell r="AO170">
            <v>2.4760637569618824</v>
          </cell>
          <cell r="BB170">
            <v>0.2</v>
          </cell>
        </row>
        <row r="171">
          <cell r="BA171">
            <v>64.448911396800014</v>
          </cell>
        </row>
        <row r="172">
          <cell r="AR172">
            <v>16.146430379746839</v>
          </cell>
          <cell r="BK172">
            <v>1</v>
          </cell>
        </row>
        <row r="173">
          <cell r="AR173">
            <v>16.386025316455701</v>
          </cell>
          <cell r="BK173">
            <v>1</v>
          </cell>
        </row>
        <row r="174">
          <cell r="AR174">
            <v>16.625620253164559</v>
          </cell>
          <cell r="BK174">
            <v>1</v>
          </cell>
        </row>
        <row r="175">
          <cell r="AR175">
            <v>16.865215189873421</v>
          </cell>
          <cell r="BK175">
            <v>1</v>
          </cell>
        </row>
        <row r="176">
          <cell r="AR176">
            <v>17.324556962025319</v>
          </cell>
          <cell r="BK176">
            <v>1</v>
          </cell>
        </row>
        <row r="177">
          <cell r="AR177">
            <v>17.778227848101267</v>
          </cell>
          <cell r="BK177">
            <v>1</v>
          </cell>
        </row>
        <row r="178">
          <cell r="AD178">
            <v>18.229063291139241</v>
          </cell>
        </row>
        <row r="179">
          <cell r="AD179">
            <v>18.229063291139241</v>
          </cell>
        </row>
        <row r="180">
          <cell r="AD180">
            <v>18.229063291139241</v>
          </cell>
        </row>
        <row r="181">
          <cell r="AD181">
            <v>18.229063291139241</v>
          </cell>
        </row>
        <row r="182">
          <cell r="AD182">
            <v>18.229063291139241</v>
          </cell>
        </row>
        <row r="183">
          <cell r="AD183">
            <v>18.229063291139241</v>
          </cell>
        </row>
        <row r="184">
          <cell r="AD184">
            <v>15.363848101265825</v>
          </cell>
        </row>
        <row r="185">
          <cell r="AD185">
            <v>15.363848101265825</v>
          </cell>
        </row>
        <row r="186">
          <cell r="AD186">
            <v>15.363848101265825</v>
          </cell>
        </row>
        <row r="187">
          <cell r="AD187">
            <v>15.363848101265825</v>
          </cell>
        </row>
        <row r="188">
          <cell r="AD188">
            <v>15.363848101265825</v>
          </cell>
        </row>
        <row r="189">
          <cell r="AD189">
            <v>15.363848101265825</v>
          </cell>
        </row>
        <row r="190">
          <cell r="AI190">
            <v>24.999121984809985</v>
          </cell>
          <cell r="AJ190">
            <v>24.999121984809985</v>
          </cell>
        </row>
        <row r="191">
          <cell r="AI191">
            <v>24.999121984809985</v>
          </cell>
          <cell r="AJ191">
            <v>24.999121984809985</v>
          </cell>
        </row>
        <row r="192">
          <cell r="AI192">
            <v>24.999121984809985</v>
          </cell>
          <cell r="AJ192">
            <v>24.999121984809985</v>
          </cell>
        </row>
        <row r="193">
          <cell r="AI193">
            <v>24.999121984809985</v>
          </cell>
          <cell r="AJ193">
            <v>24.999121984809985</v>
          </cell>
        </row>
        <row r="194">
          <cell r="AI194">
            <v>24.999121984809985</v>
          </cell>
          <cell r="AJ194">
            <v>24.999121984809985</v>
          </cell>
        </row>
        <row r="195">
          <cell r="AI195">
            <v>24.999121984809985</v>
          </cell>
          <cell r="AJ195">
            <v>24.999121984809985</v>
          </cell>
        </row>
        <row r="196">
          <cell r="AI196">
            <v>24.999121984809985</v>
          </cell>
          <cell r="AJ196">
            <v>24.999121984809985</v>
          </cell>
        </row>
        <row r="197">
          <cell r="AI197">
            <v>24.999121984809985</v>
          </cell>
          <cell r="AJ197">
            <v>24.999121984809985</v>
          </cell>
        </row>
        <row r="198">
          <cell r="AI198">
            <v>24.999121984809985</v>
          </cell>
          <cell r="AJ198">
            <v>24.999121984809985</v>
          </cell>
        </row>
        <row r="199">
          <cell r="AI199">
            <v>24.999121984809985</v>
          </cell>
          <cell r="AJ199">
            <v>24.999121984809985</v>
          </cell>
        </row>
        <row r="200">
          <cell r="AI200">
            <v>24.999121984809985</v>
          </cell>
          <cell r="AJ200">
            <v>24.999121984809985</v>
          </cell>
        </row>
        <row r="201">
          <cell r="AI201">
            <v>24.999121984809985</v>
          </cell>
          <cell r="AJ201">
            <v>24.999121984809985</v>
          </cell>
        </row>
        <row r="202">
          <cell r="O202">
            <v>0.80567874430365438</v>
          </cell>
          <cell r="T202">
            <v>0.64834568101251511</v>
          </cell>
          <cell r="BB202">
            <v>0.12</v>
          </cell>
        </row>
        <row r="203">
          <cell r="AG203">
            <v>2.0146662886074518</v>
          </cell>
        </row>
        <row r="204">
          <cell r="AG204">
            <v>2.0288435037973249</v>
          </cell>
        </row>
        <row r="205">
          <cell r="AG205">
            <v>2.0430207189871985</v>
          </cell>
        </row>
      </sheetData>
      <sheetData sheetId="11">
        <row r="3">
          <cell r="C3">
            <v>3.65</v>
          </cell>
          <cell r="D3">
            <v>3.8</v>
          </cell>
          <cell r="E3">
            <v>3.9</v>
          </cell>
          <cell r="F3">
            <v>4.0999999999999996</v>
          </cell>
        </row>
        <row r="4">
          <cell r="C4">
            <v>3.95</v>
          </cell>
          <cell r="D4">
            <v>4.0999999999999996</v>
          </cell>
          <cell r="E4">
            <v>4.2</v>
          </cell>
          <cell r="F4">
            <v>4.4000000000000004</v>
          </cell>
          <cell r="G4">
            <v>4.7</v>
          </cell>
          <cell r="H4">
            <v>4.9000000000000004</v>
          </cell>
          <cell r="M4">
            <v>4.7</v>
          </cell>
          <cell r="P4">
            <v>4.05</v>
          </cell>
          <cell r="Q4">
            <v>4.95</v>
          </cell>
          <cell r="R4">
            <v>4.45</v>
          </cell>
          <cell r="S4">
            <v>5.52</v>
          </cell>
          <cell r="T4">
            <v>6.15</v>
          </cell>
          <cell r="U4">
            <v>5.03</v>
          </cell>
          <cell r="Z4">
            <v>6.95</v>
          </cell>
          <cell r="AB4">
            <v>6.7199999999999989</v>
          </cell>
          <cell r="AC4">
            <v>4.8</v>
          </cell>
          <cell r="AD4">
            <v>6.25</v>
          </cell>
          <cell r="AE4">
            <v>4.46</v>
          </cell>
          <cell r="AF4">
            <v>4.6700000000000008</v>
          </cell>
          <cell r="AM4">
            <v>4.79</v>
          </cell>
          <cell r="AO4">
            <v>5.04</v>
          </cell>
          <cell r="AQ4">
            <v>4.8899999999999997</v>
          </cell>
          <cell r="AR4">
            <v>5.14</v>
          </cell>
          <cell r="AS4">
            <v>4.9899999999999993</v>
          </cell>
          <cell r="AT4">
            <v>5.14</v>
          </cell>
          <cell r="AU4">
            <v>5.14</v>
          </cell>
          <cell r="AV4">
            <v>0.17</v>
          </cell>
          <cell r="AW4">
            <v>0.21</v>
          </cell>
          <cell r="AX4">
            <v>1.23</v>
          </cell>
          <cell r="AY4">
            <v>0.15</v>
          </cell>
          <cell r="AZ4">
            <v>0.2</v>
          </cell>
          <cell r="BA4">
            <v>0.54999999999999982</v>
          </cell>
          <cell r="BC4">
            <v>1.7299999999999995</v>
          </cell>
          <cell r="BD4">
            <v>0.11999999999999922</v>
          </cell>
          <cell r="BF4">
            <v>0.2</v>
          </cell>
          <cell r="BH4">
            <v>0.3</v>
          </cell>
        </row>
        <row r="5">
          <cell r="AF5">
            <v>4.4400000000000004</v>
          </cell>
          <cell r="AM5">
            <v>4.59</v>
          </cell>
          <cell r="AQ5">
            <v>4.6399999999999997</v>
          </cell>
          <cell r="AR5">
            <v>4.9400000000000004</v>
          </cell>
          <cell r="AS5">
            <v>4.79</v>
          </cell>
          <cell r="AT5">
            <v>4.9400000000000004</v>
          </cell>
          <cell r="AU5">
            <v>4.9400000000000004</v>
          </cell>
          <cell r="AV5">
            <v>0.17</v>
          </cell>
          <cell r="AW5">
            <v>0.21</v>
          </cell>
          <cell r="AX5">
            <v>1.23</v>
          </cell>
          <cell r="AY5">
            <v>0.15</v>
          </cell>
          <cell r="BA5">
            <v>0.59999999999999964</v>
          </cell>
          <cell r="BC5">
            <v>1.96</v>
          </cell>
          <cell r="BF5">
            <v>0.2</v>
          </cell>
          <cell r="BH5">
            <v>0.3</v>
          </cell>
        </row>
        <row r="6">
          <cell r="C6">
            <v>4.3</v>
          </cell>
          <cell r="D6">
            <v>4.5</v>
          </cell>
          <cell r="E6">
            <v>4.55</v>
          </cell>
          <cell r="F6">
            <v>4.8</v>
          </cell>
          <cell r="G6">
            <v>5.4</v>
          </cell>
          <cell r="H6">
            <v>5.65</v>
          </cell>
          <cell r="M6">
            <v>5.05</v>
          </cell>
          <cell r="P6">
            <v>4.45</v>
          </cell>
          <cell r="Q6">
            <v>5.2</v>
          </cell>
          <cell r="R6">
            <v>4.75</v>
          </cell>
          <cell r="S6">
            <v>6.06</v>
          </cell>
          <cell r="T6">
            <v>6.55</v>
          </cell>
          <cell r="U6">
            <v>5.37</v>
          </cell>
          <cell r="Z6">
            <v>7.5</v>
          </cell>
          <cell r="AB6">
            <v>7.3699999999999992</v>
          </cell>
          <cell r="AC6">
            <v>5.0999999999999996</v>
          </cell>
          <cell r="AD6">
            <v>6.65</v>
          </cell>
          <cell r="AE6">
            <v>4.55</v>
          </cell>
          <cell r="AF6">
            <v>5.09</v>
          </cell>
          <cell r="AM6">
            <v>5.14</v>
          </cell>
          <cell r="AO6">
            <v>5.39</v>
          </cell>
          <cell r="AQ6">
            <v>5.2399999999999993</v>
          </cell>
          <cell r="AR6">
            <v>5.49</v>
          </cell>
          <cell r="AS6">
            <v>5.34</v>
          </cell>
          <cell r="AT6">
            <v>5.49</v>
          </cell>
          <cell r="AU6">
            <v>5.49</v>
          </cell>
          <cell r="AV6">
            <v>0.17</v>
          </cell>
          <cell r="AW6">
            <v>0.21</v>
          </cell>
          <cell r="AX6">
            <v>1.23</v>
          </cell>
          <cell r="AY6">
            <v>0.15</v>
          </cell>
          <cell r="BA6">
            <v>0.59999999999999964</v>
          </cell>
          <cell r="BD6">
            <v>4.9999999999999822E-2</v>
          </cell>
          <cell r="BF6">
            <v>0.2</v>
          </cell>
          <cell r="BH6">
            <v>0.3</v>
          </cell>
        </row>
        <row r="7">
          <cell r="C7">
            <v>4.4000000000000004</v>
          </cell>
          <cell r="D7">
            <v>4.55</v>
          </cell>
          <cell r="E7">
            <v>4.6500000000000004</v>
          </cell>
          <cell r="F7">
            <v>4.8499999999999996</v>
          </cell>
          <cell r="G7">
            <v>5.5</v>
          </cell>
          <cell r="H7">
            <v>5.85</v>
          </cell>
          <cell r="M7">
            <v>5.0999999999999996</v>
          </cell>
          <cell r="P7">
            <v>4.43</v>
          </cell>
          <cell r="Q7">
            <v>6</v>
          </cell>
          <cell r="R7">
            <v>4.3499999999999996</v>
          </cell>
          <cell r="S7">
            <v>6.39</v>
          </cell>
          <cell r="T7">
            <v>6.6</v>
          </cell>
          <cell r="U7">
            <v>5.65</v>
          </cell>
          <cell r="Z7">
            <v>7.9</v>
          </cell>
          <cell r="AB7">
            <v>7.3899999999999988</v>
          </cell>
          <cell r="AC7">
            <v>5.2</v>
          </cell>
          <cell r="AD7">
            <v>6.7</v>
          </cell>
          <cell r="AE7">
            <v>4.6500000000000004</v>
          </cell>
          <cell r="AF7">
            <v>5.1425000000000001</v>
          </cell>
          <cell r="AM7">
            <v>5.2399999999999993</v>
          </cell>
          <cell r="AO7">
            <v>5.4899999999999993</v>
          </cell>
          <cell r="AQ7">
            <v>5.34</v>
          </cell>
          <cell r="AR7">
            <v>5.59</v>
          </cell>
          <cell r="AS7">
            <v>5.4399999999999995</v>
          </cell>
          <cell r="AT7">
            <v>5.59</v>
          </cell>
          <cell r="AU7">
            <v>5.59</v>
          </cell>
          <cell r="AV7">
            <v>0.12</v>
          </cell>
          <cell r="AW7">
            <v>0.21</v>
          </cell>
          <cell r="AX7">
            <v>1.23</v>
          </cell>
          <cell r="AY7">
            <v>0.15</v>
          </cell>
          <cell r="BA7">
            <v>0.60000000000000053</v>
          </cell>
          <cell r="BC7">
            <v>1.8075000000000001</v>
          </cell>
          <cell r="BD7">
            <v>9.7499999999999254E-2</v>
          </cell>
          <cell r="BF7">
            <v>0.2</v>
          </cell>
          <cell r="BH7">
            <v>0.3</v>
          </cell>
        </row>
        <row r="8">
          <cell r="AF8">
            <v>4.99</v>
          </cell>
          <cell r="AM8">
            <v>4.9399999999999995</v>
          </cell>
          <cell r="AQ8">
            <v>5.04</v>
          </cell>
          <cell r="AR8">
            <v>5.29</v>
          </cell>
          <cell r="AS8">
            <v>5.14</v>
          </cell>
          <cell r="AT8">
            <v>5.29</v>
          </cell>
          <cell r="AU8">
            <v>5.29</v>
          </cell>
          <cell r="AV8">
            <v>0.12</v>
          </cell>
          <cell r="AW8">
            <v>0.21</v>
          </cell>
          <cell r="AX8">
            <v>1.23</v>
          </cell>
          <cell r="AY8">
            <v>0.15</v>
          </cell>
          <cell r="BA8">
            <v>0.75</v>
          </cell>
          <cell r="BF8">
            <v>0.2</v>
          </cell>
          <cell r="BH8">
            <v>0.3</v>
          </cell>
        </row>
        <row r="9">
          <cell r="C9">
            <v>4.75</v>
          </cell>
          <cell r="D9">
            <v>4.95</v>
          </cell>
          <cell r="E9">
            <v>5</v>
          </cell>
          <cell r="F9">
            <v>5.2</v>
          </cell>
          <cell r="G9">
            <v>6.3</v>
          </cell>
          <cell r="H9">
            <v>6.65</v>
          </cell>
          <cell r="M9">
            <v>5.5</v>
          </cell>
          <cell r="P9">
            <v>5.69</v>
          </cell>
          <cell r="R9">
            <v>5.58</v>
          </cell>
          <cell r="S9">
            <v>7.12</v>
          </cell>
          <cell r="T9">
            <v>8.15</v>
          </cell>
          <cell r="U9">
            <v>6.85</v>
          </cell>
          <cell r="Z9">
            <v>8.15</v>
          </cell>
          <cell r="AB9">
            <v>7.9399999999999995</v>
          </cell>
          <cell r="AC9">
            <v>5.7</v>
          </cell>
          <cell r="AD9">
            <v>7.15</v>
          </cell>
          <cell r="AE9">
            <v>5</v>
          </cell>
          <cell r="AF9">
            <v>5.5100000000000007</v>
          </cell>
          <cell r="AM9">
            <v>5.59</v>
          </cell>
          <cell r="AO9">
            <v>5.84</v>
          </cell>
          <cell r="AQ9">
            <v>5.6899999999999995</v>
          </cell>
          <cell r="AR9">
            <v>5.94</v>
          </cell>
          <cell r="AS9">
            <v>5.79</v>
          </cell>
          <cell r="AT9">
            <v>5.94</v>
          </cell>
          <cell r="AU9">
            <v>5.94</v>
          </cell>
          <cell r="AV9">
            <v>0.12</v>
          </cell>
          <cell r="AW9">
            <v>0.21</v>
          </cell>
          <cell r="AX9">
            <v>1.23</v>
          </cell>
          <cell r="AY9">
            <v>0.15</v>
          </cell>
          <cell r="BA9">
            <v>0.64999999999999947</v>
          </cell>
          <cell r="BC9">
            <v>1.839999999999999</v>
          </cell>
          <cell r="BF9">
            <v>0.2</v>
          </cell>
          <cell r="BH9">
            <v>0.3</v>
          </cell>
        </row>
        <row r="10">
          <cell r="AF10">
            <v>3.74</v>
          </cell>
          <cell r="AM10">
            <v>3.7399999999999998</v>
          </cell>
          <cell r="AQ10">
            <v>3.8400000000000003</v>
          </cell>
          <cell r="AR10">
            <v>3.94</v>
          </cell>
          <cell r="AS10">
            <v>3.94</v>
          </cell>
          <cell r="AT10">
            <v>3.94</v>
          </cell>
          <cell r="AU10">
            <v>3.94</v>
          </cell>
          <cell r="AW10">
            <v>0.21</v>
          </cell>
          <cell r="AY10">
            <v>0.15</v>
          </cell>
          <cell r="BA10">
            <v>0.64999999999999947</v>
          </cell>
          <cell r="BF10">
            <v>0.2</v>
          </cell>
          <cell r="BH10">
            <v>0.3</v>
          </cell>
        </row>
        <row r="11">
          <cell r="AB11">
            <v>8.379999999999999</v>
          </cell>
          <cell r="AF11">
            <v>3.95</v>
          </cell>
          <cell r="AM11">
            <v>3.7399999999999998</v>
          </cell>
          <cell r="AQ11">
            <v>3.8400000000000003</v>
          </cell>
          <cell r="AR11">
            <v>3.94</v>
          </cell>
          <cell r="AU11">
            <v>3.94</v>
          </cell>
          <cell r="AW11">
            <v>0.21</v>
          </cell>
          <cell r="AX11">
            <v>1.23</v>
          </cell>
          <cell r="AY11">
            <v>0.15</v>
          </cell>
          <cell r="BA11">
            <v>0.64999999999999947</v>
          </cell>
          <cell r="BF11">
            <v>0.2</v>
          </cell>
          <cell r="BG11">
            <v>0.95</v>
          </cell>
          <cell r="BH11">
            <v>0.3</v>
          </cell>
        </row>
        <row r="12">
          <cell r="AB12">
            <v>9.68</v>
          </cell>
          <cell r="AF12">
            <v>3.95</v>
          </cell>
          <cell r="AM12">
            <v>3.7399999999999998</v>
          </cell>
          <cell r="AQ12">
            <v>3.8400000000000003</v>
          </cell>
          <cell r="AR12">
            <v>3.94</v>
          </cell>
          <cell r="AT12">
            <v>3.94</v>
          </cell>
          <cell r="AU12">
            <v>3.94</v>
          </cell>
          <cell r="AW12">
            <v>0.21</v>
          </cell>
          <cell r="AX12">
            <v>1.23</v>
          </cell>
          <cell r="AY12">
            <v>0.15</v>
          </cell>
          <cell r="BA12">
            <v>0.64999999999999947</v>
          </cell>
          <cell r="BF12">
            <v>0.2</v>
          </cell>
          <cell r="BG12">
            <v>2.25</v>
          </cell>
          <cell r="BH12">
            <v>0.3</v>
          </cell>
        </row>
        <row r="13">
          <cell r="AF13">
            <v>3.9</v>
          </cell>
          <cell r="AM13">
            <v>3.8400000000000003</v>
          </cell>
          <cell r="AQ13">
            <v>3.94</v>
          </cell>
          <cell r="AR13">
            <v>4.04</v>
          </cell>
          <cell r="AS13">
            <v>4.04</v>
          </cell>
          <cell r="AU13">
            <v>4.04</v>
          </cell>
          <cell r="AW13">
            <v>0.21</v>
          </cell>
          <cell r="AY13">
            <v>0.15</v>
          </cell>
          <cell r="BA13">
            <v>0.64999999999999947</v>
          </cell>
          <cell r="BF13">
            <v>0.2</v>
          </cell>
          <cell r="BH13">
            <v>0.3</v>
          </cell>
        </row>
        <row r="14">
          <cell r="AF14">
            <v>2.29</v>
          </cell>
          <cell r="AM14">
            <v>2.29</v>
          </cell>
          <cell r="AQ14">
            <v>2.29</v>
          </cell>
          <cell r="AR14">
            <v>2.29</v>
          </cell>
          <cell r="AS14">
            <v>2.29</v>
          </cell>
          <cell r="AT14">
            <v>2.29</v>
          </cell>
          <cell r="AW14">
            <v>0.16</v>
          </cell>
          <cell r="AY14">
            <v>0.15</v>
          </cell>
          <cell r="BF14">
            <v>0.2</v>
          </cell>
        </row>
        <row r="15">
          <cell r="AF15">
            <v>1.04</v>
          </cell>
          <cell r="AM15">
            <v>1.04</v>
          </cell>
          <cell r="AQ15">
            <v>1.04</v>
          </cell>
          <cell r="AR15">
            <v>1.04</v>
          </cell>
          <cell r="AS15">
            <v>1.04</v>
          </cell>
          <cell r="AT15">
            <v>1.04</v>
          </cell>
          <cell r="AW15">
            <v>0.16</v>
          </cell>
          <cell r="AY15">
            <v>0.15</v>
          </cell>
          <cell r="BF15">
            <v>0.2</v>
          </cell>
        </row>
        <row r="16">
          <cell r="AR16">
            <v>1.1000000000000001</v>
          </cell>
          <cell r="AW16">
            <v>0.16</v>
          </cell>
          <cell r="BF16">
            <v>0.2</v>
          </cell>
        </row>
        <row r="19">
          <cell r="D19">
            <v>6</v>
          </cell>
          <cell r="F19">
            <v>5.8</v>
          </cell>
          <cell r="K19">
            <v>7.06</v>
          </cell>
        </row>
        <row r="20">
          <cell r="D20">
            <v>6.2</v>
          </cell>
          <cell r="F20">
            <v>6</v>
          </cell>
          <cell r="K20">
            <v>7.55</v>
          </cell>
        </row>
        <row r="21">
          <cell r="D21">
            <v>9</v>
          </cell>
          <cell r="F21">
            <v>9</v>
          </cell>
          <cell r="K21">
            <v>9.1</v>
          </cell>
        </row>
        <row r="22">
          <cell r="D22">
            <v>5</v>
          </cell>
          <cell r="F22">
            <v>4.9000000000000004</v>
          </cell>
          <cell r="K22">
            <v>5.6</v>
          </cell>
        </row>
        <row r="23">
          <cell r="D23">
            <v>6</v>
          </cell>
          <cell r="F23">
            <v>5.8</v>
          </cell>
        </row>
        <row r="24">
          <cell r="AF24">
            <v>5</v>
          </cell>
          <cell r="BF24">
            <v>5.7</v>
          </cell>
        </row>
        <row r="25">
          <cell r="BF25">
            <v>6.05</v>
          </cell>
        </row>
        <row r="26">
          <cell r="BF26">
            <v>5.15</v>
          </cell>
        </row>
        <row r="27">
          <cell r="BF27">
            <v>5.5</v>
          </cell>
        </row>
        <row r="28">
          <cell r="H28">
            <v>5.65</v>
          </cell>
          <cell r="AF28">
            <v>4.8</v>
          </cell>
          <cell r="BF28">
            <v>4.2</v>
          </cell>
        </row>
        <row r="32">
          <cell r="H32">
            <v>7.95</v>
          </cell>
        </row>
        <row r="37">
          <cell r="S37">
            <v>9.25</v>
          </cell>
        </row>
        <row r="38">
          <cell r="S38">
            <v>6.5</v>
          </cell>
        </row>
        <row r="39">
          <cell r="S39">
            <v>5.5</v>
          </cell>
        </row>
        <row r="42">
          <cell r="V42">
            <v>6.5</v>
          </cell>
        </row>
        <row r="43">
          <cell r="V43">
            <v>5</v>
          </cell>
        </row>
        <row r="45">
          <cell r="J45">
            <v>10.65</v>
          </cell>
        </row>
        <row r="46">
          <cell r="J46">
            <v>6.5</v>
          </cell>
        </row>
        <row r="47">
          <cell r="J47">
            <v>4.25</v>
          </cell>
        </row>
        <row r="55">
          <cell r="R55">
            <v>11.25</v>
          </cell>
        </row>
        <row r="56">
          <cell r="R56">
            <v>6.5</v>
          </cell>
        </row>
        <row r="57">
          <cell r="R57">
            <v>4.45</v>
          </cell>
        </row>
        <row r="59">
          <cell r="U59">
            <v>9.25</v>
          </cell>
        </row>
        <row r="60">
          <cell r="U60">
            <v>6.5</v>
          </cell>
        </row>
        <row r="61">
          <cell r="U61">
            <v>3.5</v>
          </cell>
        </row>
      </sheetData>
      <sheetData sheetId="12">
        <row r="3">
          <cell r="C3">
            <v>3.65</v>
          </cell>
          <cell r="D3">
            <v>3.8</v>
          </cell>
          <cell r="E3">
            <v>3.9</v>
          </cell>
          <cell r="F3">
            <v>3.9</v>
          </cell>
        </row>
        <row r="4">
          <cell r="C4">
            <v>3.35</v>
          </cell>
          <cell r="D4">
            <v>3.43</v>
          </cell>
          <cell r="E4">
            <v>3.42</v>
          </cell>
          <cell r="F4">
            <v>4.2</v>
          </cell>
          <cell r="G4">
            <v>4.5</v>
          </cell>
          <cell r="I4">
            <v>5.04</v>
          </cell>
          <cell r="J4">
            <v>3.4</v>
          </cell>
          <cell r="K4">
            <v>5.4</v>
          </cell>
          <cell r="Q4">
            <v>4.1999999999999993</v>
          </cell>
          <cell r="Z4">
            <v>0.21</v>
          </cell>
          <cell r="AB4">
            <v>0.15</v>
          </cell>
          <cell r="AF4">
            <v>0.2</v>
          </cell>
        </row>
        <row r="5">
          <cell r="Q5">
            <v>3.9</v>
          </cell>
          <cell r="Z5">
            <v>0.21</v>
          </cell>
          <cell r="AB5">
            <v>0.15</v>
          </cell>
          <cell r="AF5">
            <v>0.2</v>
          </cell>
        </row>
        <row r="6">
          <cell r="D6">
            <v>4.4800000000000004</v>
          </cell>
          <cell r="E6">
            <v>4.45</v>
          </cell>
          <cell r="F6">
            <v>4.95</v>
          </cell>
          <cell r="G6">
            <v>5.0999999999999996</v>
          </cell>
          <cell r="I6">
            <v>5.45</v>
          </cell>
          <cell r="J6">
            <v>3.65</v>
          </cell>
          <cell r="K6">
            <v>6.15</v>
          </cell>
          <cell r="Q6">
            <v>4.6899999999999995</v>
          </cell>
          <cell r="Z6">
            <v>0.21</v>
          </cell>
          <cell r="AB6">
            <v>0.15</v>
          </cell>
          <cell r="AF6">
            <v>0.2</v>
          </cell>
        </row>
        <row r="7">
          <cell r="C7">
            <v>3.8</v>
          </cell>
          <cell r="D7">
            <v>3.67</v>
          </cell>
          <cell r="E7">
            <v>3.9</v>
          </cell>
          <cell r="F7">
            <v>4.8499999999999996</v>
          </cell>
          <cell r="G7">
            <v>5</v>
          </cell>
          <cell r="I7">
            <v>5.38</v>
          </cell>
          <cell r="J7">
            <v>3.75</v>
          </cell>
          <cell r="K7">
            <v>6.05</v>
          </cell>
          <cell r="Q7">
            <v>4.67</v>
          </cell>
          <cell r="Z7">
            <v>0.21</v>
          </cell>
          <cell r="AB7">
            <v>0.15</v>
          </cell>
          <cell r="AF7">
            <v>0.2</v>
          </cell>
        </row>
        <row r="8">
          <cell r="G8">
            <v>5</v>
          </cell>
          <cell r="K8">
            <v>6.05</v>
          </cell>
          <cell r="Q8">
            <v>4.46</v>
          </cell>
          <cell r="Z8">
            <v>0.21</v>
          </cell>
          <cell r="AB8">
            <v>0.15</v>
          </cell>
          <cell r="AF8">
            <v>0.2</v>
          </cell>
        </row>
        <row r="9">
          <cell r="E9">
            <v>4.75</v>
          </cell>
          <cell r="F9">
            <v>5.03</v>
          </cell>
          <cell r="G9">
            <v>5.55</v>
          </cell>
          <cell r="I9">
            <v>5.54</v>
          </cell>
          <cell r="J9">
            <v>3.8</v>
          </cell>
          <cell r="K9">
            <v>6.25</v>
          </cell>
          <cell r="Q9">
            <v>5.21</v>
          </cell>
          <cell r="Z9">
            <v>0.21</v>
          </cell>
          <cell r="AB9">
            <v>0.15</v>
          </cell>
          <cell r="AF9">
            <v>0.2</v>
          </cell>
        </row>
        <row r="10">
          <cell r="M10">
            <v>3.74</v>
          </cell>
          <cell r="Q10">
            <v>3.2300000000000004</v>
          </cell>
          <cell r="Z10">
            <v>0.21</v>
          </cell>
          <cell r="AF10">
            <v>0.2</v>
          </cell>
        </row>
        <row r="11">
          <cell r="Q11">
            <v>3.8400000000000003</v>
          </cell>
          <cell r="Z11">
            <v>0.21</v>
          </cell>
          <cell r="AF11">
            <v>0.2</v>
          </cell>
        </row>
        <row r="12">
          <cell r="Q12">
            <v>3.8400000000000003</v>
          </cell>
          <cell r="Z12">
            <v>0.21</v>
          </cell>
          <cell r="AF12">
            <v>0.2</v>
          </cell>
        </row>
        <row r="13">
          <cell r="Q13">
            <v>3.44</v>
          </cell>
          <cell r="Z13">
            <v>0.21</v>
          </cell>
          <cell r="AB13">
            <v>0.15</v>
          </cell>
          <cell r="AF13">
            <v>0.2</v>
          </cell>
        </row>
        <row r="14">
          <cell r="O14">
            <v>1.1499999999999999</v>
          </cell>
          <cell r="Q14">
            <v>1.1499999999999999</v>
          </cell>
        </row>
        <row r="15">
          <cell r="N15">
            <v>4.9399999999999995</v>
          </cell>
          <cell r="O15">
            <v>4.62</v>
          </cell>
          <cell r="Z15">
            <v>0.21</v>
          </cell>
          <cell r="AF15">
            <v>0.2</v>
          </cell>
        </row>
        <row r="16">
          <cell r="N16">
            <v>5.0600000000000005</v>
          </cell>
          <cell r="O16">
            <v>4.75</v>
          </cell>
          <cell r="Z16">
            <v>0.21</v>
          </cell>
        </row>
        <row r="21">
          <cell r="V21">
            <v>2.2999999999999998</v>
          </cell>
          <cell r="Z21">
            <v>0.68</v>
          </cell>
        </row>
        <row r="22">
          <cell r="V22">
            <v>2.7</v>
          </cell>
          <cell r="Z22">
            <v>0.75</v>
          </cell>
        </row>
        <row r="43">
          <cell r="V43">
            <v>3.2404166666666669</v>
          </cell>
        </row>
        <row r="45">
          <cell r="V45">
            <v>4</v>
          </cell>
          <cell r="Z45">
            <v>0.62</v>
          </cell>
        </row>
        <row r="46">
          <cell r="V46">
            <v>4</v>
          </cell>
          <cell r="Z46">
            <v>0.62</v>
          </cell>
        </row>
        <row r="63">
          <cell r="X63">
            <v>12</v>
          </cell>
        </row>
        <row r="64">
          <cell r="X64">
            <v>12</v>
          </cell>
        </row>
        <row r="65">
          <cell r="X65">
            <v>12</v>
          </cell>
        </row>
        <row r="66">
          <cell r="X66">
            <v>12</v>
          </cell>
        </row>
        <row r="67">
          <cell r="X67">
            <v>12</v>
          </cell>
        </row>
        <row r="68">
          <cell r="X68">
            <v>12.57</v>
          </cell>
        </row>
        <row r="69">
          <cell r="X69">
            <v>12.57</v>
          </cell>
        </row>
        <row r="70">
          <cell r="X70">
            <v>12.57</v>
          </cell>
        </row>
        <row r="71">
          <cell r="X71">
            <v>12.57</v>
          </cell>
        </row>
        <row r="72">
          <cell r="X72">
            <v>12.57</v>
          </cell>
        </row>
        <row r="73">
          <cell r="X73">
            <v>8.85</v>
          </cell>
        </row>
        <row r="74">
          <cell r="X74">
            <v>8.85</v>
          </cell>
        </row>
        <row r="75">
          <cell r="X75">
            <v>8.85</v>
          </cell>
        </row>
        <row r="76">
          <cell r="X76">
            <v>8.85</v>
          </cell>
        </row>
        <row r="77">
          <cell r="X77">
            <v>8.85</v>
          </cell>
        </row>
        <row r="78">
          <cell r="X78">
            <v>9.75</v>
          </cell>
        </row>
        <row r="79">
          <cell r="X79">
            <v>9.75</v>
          </cell>
        </row>
        <row r="80">
          <cell r="X80">
            <v>9.75</v>
          </cell>
        </row>
        <row r="81">
          <cell r="X81">
            <v>9.75</v>
          </cell>
        </row>
        <row r="82">
          <cell r="X82">
            <v>9.75</v>
          </cell>
        </row>
        <row r="83">
          <cell r="X83">
            <v>10.23</v>
          </cell>
        </row>
        <row r="84">
          <cell r="X84">
            <v>10.23</v>
          </cell>
        </row>
        <row r="85">
          <cell r="X85">
            <v>10.23</v>
          </cell>
        </row>
        <row r="86">
          <cell r="X86">
            <v>10.23</v>
          </cell>
        </row>
        <row r="87">
          <cell r="X87">
            <v>10.23</v>
          </cell>
        </row>
        <row r="88">
          <cell r="X88">
            <v>9.5</v>
          </cell>
        </row>
        <row r="89">
          <cell r="X89">
            <v>9.5</v>
          </cell>
        </row>
        <row r="90">
          <cell r="X90">
            <v>9.5</v>
          </cell>
        </row>
        <row r="91">
          <cell r="X91">
            <v>9.5</v>
          </cell>
        </row>
        <row r="92">
          <cell r="X92">
            <v>9.5</v>
          </cell>
        </row>
        <row r="93">
          <cell r="X93">
            <v>7</v>
          </cell>
        </row>
        <row r="94">
          <cell r="X94">
            <v>7</v>
          </cell>
        </row>
        <row r="95">
          <cell r="X95">
            <v>7</v>
          </cell>
        </row>
        <row r="96">
          <cell r="X96">
            <v>7</v>
          </cell>
        </row>
        <row r="97">
          <cell r="X97">
            <v>7</v>
          </cell>
        </row>
        <row r="98">
          <cell r="X98">
            <v>9.8000000000000007</v>
          </cell>
        </row>
        <row r="99">
          <cell r="X99">
            <v>9.8000000000000007</v>
          </cell>
        </row>
        <row r="100">
          <cell r="X100">
            <v>9.8000000000000007</v>
          </cell>
        </row>
        <row r="101">
          <cell r="X101">
            <v>9.8000000000000007</v>
          </cell>
        </row>
        <row r="102">
          <cell r="X102">
            <v>9.8000000000000007</v>
          </cell>
        </row>
        <row r="103">
          <cell r="X103">
            <v>8</v>
          </cell>
        </row>
        <row r="104">
          <cell r="X104">
            <v>8</v>
          </cell>
        </row>
        <row r="105">
          <cell r="X105">
            <v>8</v>
          </cell>
        </row>
        <row r="106">
          <cell r="X106">
            <v>8</v>
          </cell>
        </row>
        <row r="107">
          <cell r="X107">
            <v>8</v>
          </cell>
        </row>
        <row r="108">
          <cell r="X108">
            <v>8</v>
          </cell>
        </row>
        <row r="109">
          <cell r="X109">
            <v>8</v>
          </cell>
        </row>
        <row r="110">
          <cell r="X110">
            <v>8</v>
          </cell>
        </row>
        <row r="111">
          <cell r="X111">
            <v>8</v>
          </cell>
        </row>
        <row r="112">
          <cell r="X112">
            <v>8</v>
          </cell>
        </row>
        <row r="113">
          <cell r="X113">
            <v>7.5</v>
          </cell>
        </row>
        <row r="114">
          <cell r="X114">
            <v>7.5</v>
          </cell>
        </row>
        <row r="115">
          <cell r="X115">
            <v>7.5</v>
          </cell>
        </row>
        <row r="116">
          <cell r="X116">
            <v>7.5</v>
          </cell>
        </row>
        <row r="117">
          <cell r="X117">
            <v>7.5</v>
          </cell>
        </row>
        <row r="118">
          <cell r="X118">
            <v>7</v>
          </cell>
        </row>
        <row r="119">
          <cell r="X119">
            <v>7</v>
          </cell>
        </row>
        <row r="120">
          <cell r="X120">
            <v>7</v>
          </cell>
        </row>
        <row r="121">
          <cell r="X121">
            <v>7</v>
          </cell>
        </row>
        <row r="122">
          <cell r="X122">
            <v>7</v>
          </cell>
        </row>
        <row r="123">
          <cell r="X123">
            <v>7.35</v>
          </cell>
        </row>
        <row r="124">
          <cell r="X124">
            <v>7.35</v>
          </cell>
        </row>
        <row r="125">
          <cell r="X125">
            <v>7.35</v>
          </cell>
        </row>
        <row r="126">
          <cell r="X126">
            <v>7.35</v>
          </cell>
        </row>
        <row r="127">
          <cell r="X127">
            <v>7.35</v>
          </cell>
        </row>
        <row r="128">
          <cell r="X128">
            <v>9.75</v>
          </cell>
        </row>
        <row r="129">
          <cell r="X129">
            <v>9.75</v>
          </cell>
        </row>
        <row r="130">
          <cell r="X130">
            <v>9.75</v>
          </cell>
        </row>
        <row r="131">
          <cell r="X131">
            <v>9.75</v>
          </cell>
        </row>
        <row r="132">
          <cell r="X132">
            <v>9.75</v>
          </cell>
        </row>
        <row r="133">
          <cell r="X133">
            <v>6.75</v>
          </cell>
        </row>
        <row r="134">
          <cell r="X134">
            <v>6.75</v>
          </cell>
        </row>
        <row r="135">
          <cell r="X135">
            <v>6.75</v>
          </cell>
        </row>
        <row r="136">
          <cell r="X136">
            <v>6.75</v>
          </cell>
        </row>
        <row r="137">
          <cell r="X137">
            <v>6.75</v>
          </cell>
        </row>
        <row r="138">
          <cell r="X138">
            <v>9.1</v>
          </cell>
        </row>
        <row r="139">
          <cell r="X139">
            <v>9.1</v>
          </cell>
        </row>
        <row r="140">
          <cell r="X140">
            <v>9.1</v>
          </cell>
        </row>
        <row r="141">
          <cell r="X141">
            <v>9.1</v>
          </cell>
        </row>
        <row r="142">
          <cell r="X142">
            <v>9.1</v>
          </cell>
        </row>
        <row r="143">
          <cell r="X143">
            <v>8</v>
          </cell>
        </row>
        <row r="144">
          <cell r="X144">
            <v>8</v>
          </cell>
        </row>
        <row r="145">
          <cell r="X145">
            <v>8</v>
          </cell>
        </row>
        <row r="146">
          <cell r="X146">
            <v>8</v>
          </cell>
        </row>
        <row r="147">
          <cell r="X147">
            <v>8</v>
          </cell>
        </row>
      </sheetData>
      <sheetData sheetId="13" refreshError="1"/>
      <sheetData sheetId="14" refreshError="1"/>
      <sheetData sheetId="15">
        <row r="4">
          <cell r="D4">
            <v>4.82</v>
          </cell>
          <cell r="E4">
            <v>4.16</v>
          </cell>
          <cell r="G4">
            <v>3.2</v>
          </cell>
          <cell r="H4">
            <v>4.4904000000000002</v>
          </cell>
        </row>
        <row r="5">
          <cell r="D5">
            <v>5.08</v>
          </cell>
          <cell r="E5">
            <v>4.41</v>
          </cell>
          <cell r="G5">
            <v>3.4</v>
          </cell>
          <cell r="H5">
            <v>4.9554999999999998</v>
          </cell>
        </row>
        <row r="6">
          <cell r="D6">
            <v>5.04</v>
          </cell>
          <cell r="E6">
            <v>4.47</v>
          </cell>
          <cell r="G6">
            <v>3.4</v>
          </cell>
          <cell r="H6">
            <v>4.3959000000000001</v>
          </cell>
        </row>
        <row r="7">
          <cell r="D7">
            <v>5.81</v>
          </cell>
          <cell r="E7">
            <v>5.35</v>
          </cell>
          <cell r="G7">
            <v>3.8</v>
          </cell>
          <cell r="H7">
            <v>5.3536999999999999</v>
          </cell>
        </row>
      </sheetData>
      <sheetData sheetId="16">
        <row r="4">
          <cell r="G4">
            <v>5.9984374999999996</v>
          </cell>
          <cell r="H4">
            <v>3.2580645161290325</v>
          </cell>
        </row>
        <row r="6">
          <cell r="F6">
            <v>4.8484848484848486</v>
          </cell>
          <cell r="G6">
            <v>6.2734375</v>
          </cell>
          <cell r="H6">
            <v>3.5483870967741935</v>
          </cell>
        </row>
        <row r="7">
          <cell r="E7">
            <v>3.6457142857142855</v>
          </cell>
          <cell r="G7">
            <v>6.1531250000000002</v>
          </cell>
          <cell r="H7">
            <v>3.4838709677419355</v>
          </cell>
          <cell r="U7">
            <v>0.2</v>
          </cell>
        </row>
        <row r="8">
          <cell r="E8">
            <v>3.5357142857142856</v>
          </cell>
          <cell r="U8">
            <v>0.2</v>
          </cell>
        </row>
        <row r="9">
          <cell r="E9">
            <v>4.1485714285714286</v>
          </cell>
          <cell r="G9">
            <v>6.6859374999999996</v>
          </cell>
          <cell r="H9">
            <v>4.161290322580645</v>
          </cell>
          <cell r="U9">
            <v>0.2</v>
          </cell>
        </row>
        <row r="11">
          <cell r="E11">
            <v>2.86</v>
          </cell>
          <cell r="U11">
            <v>0.2</v>
          </cell>
        </row>
        <row r="13">
          <cell r="E13">
            <v>2.1236111111111113</v>
          </cell>
        </row>
        <row r="14">
          <cell r="E14">
            <v>1.5162162162162163</v>
          </cell>
        </row>
      </sheetData>
      <sheetData sheetId="17" refreshError="1"/>
      <sheetData sheetId="18" refreshError="1"/>
      <sheetData sheetId="19" refreshError="1"/>
      <sheetData sheetId="20">
        <row r="71">
          <cell r="Y71">
            <v>3.75</v>
          </cell>
          <cell r="Z71">
            <v>4.5</v>
          </cell>
        </row>
        <row r="72">
          <cell r="Y72">
            <v>3.94</v>
          </cell>
          <cell r="Z72">
            <v>4.6900000000000004</v>
          </cell>
        </row>
        <row r="73">
          <cell r="Y73">
            <v>4.66</v>
          </cell>
          <cell r="Z73">
            <v>5.3</v>
          </cell>
        </row>
        <row r="74">
          <cell r="Y74">
            <v>4.1399999999999997</v>
          </cell>
          <cell r="Z74">
            <v>4.8899999999999997</v>
          </cell>
        </row>
        <row r="75">
          <cell r="Y75">
            <v>4.24</v>
          </cell>
          <cell r="Z75">
            <v>5</v>
          </cell>
        </row>
        <row r="76">
          <cell r="Y76">
            <v>4.04</v>
          </cell>
          <cell r="Z76">
            <v>4.79</v>
          </cell>
        </row>
        <row r="77">
          <cell r="Y77">
            <v>3.75</v>
          </cell>
          <cell r="Z77">
            <v>4.5</v>
          </cell>
        </row>
        <row r="78">
          <cell r="Y78">
            <v>3.94</v>
          </cell>
          <cell r="Z78">
            <v>4.6900000000000004</v>
          </cell>
        </row>
        <row r="79">
          <cell r="Y79">
            <v>4.66</v>
          </cell>
          <cell r="Z79">
            <v>5.3</v>
          </cell>
        </row>
        <row r="80">
          <cell r="Y80">
            <v>4.1399999999999997</v>
          </cell>
          <cell r="Z80">
            <v>4.8899999999999997</v>
          </cell>
        </row>
        <row r="81">
          <cell r="Y81">
            <v>4.24</v>
          </cell>
          <cell r="Z81">
            <v>5</v>
          </cell>
        </row>
        <row r="82">
          <cell r="Y82">
            <v>4.04</v>
          </cell>
          <cell r="Z82">
            <v>4.79</v>
          </cell>
        </row>
        <row r="83">
          <cell r="Y83">
            <v>3.75</v>
          </cell>
          <cell r="Z83">
            <v>4.5</v>
          </cell>
        </row>
        <row r="84">
          <cell r="Y84">
            <v>3.94</v>
          </cell>
          <cell r="Z84">
            <v>4.6900000000000004</v>
          </cell>
        </row>
        <row r="85">
          <cell r="Y85">
            <v>4.66</v>
          </cell>
          <cell r="Z85">
            <v>5.3</v>
          </cell>
        </row>
        <row r="86">
          <cell r="Y86">
            <v>4.1399999999999997</v>
          </cell>
          <cell r="Z86">
            <v>4.8899999999999997</v>
          </cell>
        </row>
        <row r="87">
          <cell r="Y87">
            <v>4.24</v>
          </cell>
          <cell r="Z87">
            <v>5</v>
          </cell>
        </row>
        <row r="88">
          <cell r="Y88">
            <v>4.04</v>
          </cell>
          <cell r="Z88">
            <v>4.79</v>
          </cell>
        </row>
        <row r="89">
          <cell r="Y89">
            <v>3.75</v>
          </cell>
          <cell r="Z89">
            <v>4.5</v>
          </cell>
        </row>
        <row r="90">
          <cell r="Y90">
            <v>3.94</v>
          </cell>
          <cell r="Z90">
            <v>4.6900000000000004</v>
          </cell>
        </row>
        <row r="91">
          <cell r="Y91">
            <v>4.66</v>
          </cell>
          <cell r="Z91">
            <v>5.3</v>
          </cell>
        </row>
        <row r="92">
          <cell r="Y92">
            <v>4.1399999999999997</v>
          </cell>
          <cell r="Z92">
            <v>4.8899999999999997</v>
          </cell>
        </row>
        <row r="93">
          <cell r="Y93">
            <v>4.24</v>
          </cell>
          <cell r="Z93">
            <v>5</v>
          </cell>
        </row>
        <row r="94">
          <cell r="Y94">
            <v>4.04</v>
          </cell>
          <cell r="Z94">
            <v>4.79</v>
          </cell>
        </row>
        <row r="95">
          <cell r="Y95">
            <v>3.75</v>
          </cell>
          <cell r="Z95">
            <v>4.5</v>
          </cell>
        </row>
        <row r="96">
          <cell r="Y96">
            <v>3.94</v>
          </cell>
          <cell r="Z96">
            <v>4.6900000000000004</v>
          </cell>
        </row>
        <row r="97">
          <cell r="Y97">
            <v>4.66</v>
          </cell>
          <cell r="Z97">
            <v>5.3</v>
          </cell>
        </row>
        <row r="98">
          <cell r="Y98">
            <v>4.1399999999999997</v>
          </cell>
          <cell r="Z98">
            <v>4.8899999999999997</v>
          </cell>
        </row>
        <row r="99">
          <cell r="Y99">
            <v>4.24</v>
          </cell>
          <cell r="Z99">
            <v>5</v>
          </cell>
        </row>
        <row r="100">
          <cell r="Y100">
            <v>4.04</v>
          </cell>
          <cell r="Z100">
            <v>4.79</v>
          </cell>
        </row>
      </sheetData>
      <sheetData sheetId="21">
        <row r="3">
          <cell r="C3">
            <v>6.8</v>
          </cell>
          <cell r="Q3">
            <v>0.95</v>
          </cell>
        </row>
        <row r="4">
          <cell r="C4">
            <v>3.4</v>
          </cell>
          <cell r="Q4">
            <v>0.14000000000000001</v>
          </cell>
        </row>
        <row r="5">
          <cell r="D5">
            <v>4.91</v>
          </cell>
          <cell r="Q5">
            <v>0.76</v>
          </cell>
        </row>
        <row r="6">
          <cell r="D6">
            <v>0.8</v>
          </cell>
          <cell r="Q6">
            <v>0.05</v>
          </cell>
        </row>
        <row r="7">
          <cell r="D7">
            <v>0.69</v>
          </cell>
        </row>
      </sheetData>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ow r="3">
          <cell r="AY3">
            <v>16.61</v>
          </cell>
        </row>
        <row r="4">
          <cell r="AY4">
            <v>18.309999999999999</v>
          </cell>
        </row>
        <row r="5">
          <cell r="AY5">
            <v>18.11</v>
          </cell>
        </row>
        <row r="6">
          <cell r="AY6">
            <v>19.010000000000002</v>
          </cell>
        </row>
        <row r="20">
          <cell r="AF20">
            <v>5</v>
          </cell>
          <cell r="AG20">
            <v>3.48</v>
          </cell>
          <cell r="AH20">
            <v>4.8</v>
          </cell>
          <cell r="AI20">
            <v>5.05</v>
          </cell>
          <cell r="AJ20">
            <v>6.13</v>
          </cell>
          <cell r="AK20">
            <v>3.09</v>
          </cell>
          <cell r="AL20">
            <v>3.78</v>
          </cell>
          <cell r="AM20">
            <v>10.9</v>
          </cell>
          <cell r="AN20">
            <v>10.8</v>
          </cell>
          <cell r="AO20">
            <v>14.403099999999998</v>
          </cell>
          <cell r="AP20">
            <v>15.514339999999999</v>
          </cell>
          <cell r="AQ20">
            <v>10.95</v>
          </cell>
          <cell r="AR20">
            <v>3.8</v>
          </cell>
          <cell r="AS20">
            <v>3.8</v>
          </cell>
          <cell r="AT20">
            <v>7</v>
          </cell>
          <cell r="AU20">
            <v>3.75</v>
          </cell>
          <cell r="AV20">
            <v>3.05</v>
          </cell>
          <cell r="AW20">
            <v>3.9</v>
          </cell>
          <cell r="AX20">
            <v>3.69</v>
          </cell>
        </row>
      </sheetData>
      <sheetData sheetId="31" refreshError="1"/>
      <sheetData sheetId="32" refreshError="1"/>
      <sheetData sheetId="33">
        <row r="4">
          <cell r="AB4">
            <v>4.45</v>
          </cell>
          <cell r="AF4">
            <v>4.8499999999999996</v>
          </cell>
          <cell r="AG4">
            <v>4.7</v>
          </cell>
          <cell r="AH4">
            <v>7.3</v>
          </cell>
        </row>
        <row r="5">
          <cell r="AB5">
            <v>4.8499999999999996</v>
          </cell>
          <cell r="AF5">
            <v>5.35</v>
          </cell>
          <cell r="AH5">
            <v>7.55</v>
          </cell>
        </row>
        <row r="6">
          <cell r="AB6">
            <v>4.8499999999999996</v>
          </cell>
          <cell r="AF6">
            <v>5.35</v>
          </cell>
          <cell r="AG6">
            <v>5.0999999999999996</v>
          </cell>
          <cell r="AH6">
            <v>7.55</v>
          </cell>
        </row>
        <row r="7">
          <cell r="AB7">
            <v>5</v>
          </cell>
          <cell r="AF7">
            <v>5.75</v>
          </cell>
          <cell r="AG7">
            <v>5.5</v>
          </cell>
          <cell r="AH7">
            <v>7.95</v>
          </cell>
        </row>
      </sheetData>
      <sheetData sheetId="34">
        <row r="4">
          <cell r="D4">
            <v>4.0999999999999996</v>
          </cell>
          <cell r="E4">
            <v>4.5999999999999996</v>
          </cell>
          <cell r="F4">
            <v>4.5</v>
          </cell>
          <cell r="M4">
            <v>4.7</v>
          </cell>
          <cell r="V4">
            <v>4.9000000000000004</v>
          </cell>
          <cell r="Y4">
            <v>4.4000000000000004</v>
          </cell>
          <cell r="Z4">
            <v>4.95</v>
          </cell>
          <cell r="AB4">
            <v>5.09</v>
          </cell>
          <cell r="AC4">
            <v>5.22</v>
          </cell>
        </row>
        <row r="5">
          <cell r="D5">
            <v>4.5</v>
          </cell>
          <cell r="E5">
            <v>5.0999999999999996</v>
          </cell>
          <cell r="F5">
            <v>5</v>
          </cell>
          <cell r="M5">
            <v>5.05</v>
          </cell>
          <cell r="V5">
            <v>5.3</v>
          </cell>
          <cell r="Y5">
            <v>4.8</v>
          </cell>
          <cell r="Z5">
            <v>5.45</v>
          </cell>
          <cell r="AB5">
            <v>5.59</v>
          </cell>
          <cell r="AC5">
            <v>5.72</v>
          </cell>
        </row>
        <row r="6">
          <cell r="D6">
            <v>4.55</v>
          </cell>
          <cell r="E6">
            <v>5.05</v>
          </cell>
          <cell r="F6">
            <v>4.95</v>
          </cell>
          <cell r="M6">
            <v>5.0999999999999996</v>
          </cell>
          <cell r="V6">
            <v>5.3</v>
          </cell>
          <cell r="Y6">
            <v>4.8499999999999996</v>
          </cell>
          <cell r="Z6">
            <v>5.45</v>
          </cell>
          <cell r="AB6">
            <v>5.64</v>
          </cell>
          <cell r="AC6">
            <v>5.77</v>
          </cell>
        </row>
        <row r="7">
          <cell r="D7">
            <v>4.95</v>
          </cell>
          <cell r="E7">
            <v>5.4</v>
          </cell>
          <cell r="F7">
            <v>5.3</v>
          </cell>
          <cell r="M7">
            <v>5.5</v>
          </cell>
          <cell r="V7">
            <v>6</v>
          </cell>
          <cell r="Y7">
            <v>5.2</v>
          </cell>
          <cell r="Z7">
            <v>6.05</v>
          </cell>
          <cell r="AB7">
            <v>5.7</v>
          </cell>
          <cell r="AC7">
            <v>5.8</v>
          </cell>
        </row>
      </sheetData>
      <sheetData sheetId="35" refreshError="1"/>
      <sheetData sheetId="36" refreshError="1"/>
      <sheetData sheetId="37" refreshError="1"/>
      <sheetData sheetId="38" refreshError="1"/>
      <sheetData sheetId="39" refreshError="1"/>
      <sheetData sheetId="40" refreshError="1"/>
      <sheetData sheetId="41" refreshError="1"/>
      <sheetData sheetId="42">
        <row r="8">
          <cell r="D8">
            <v>7.23</v>
          </cell>
        </row>
        <row r="9">
          <cell r="D9">
            <v>7.23</v>
          </cell>
        </row>
        <row r="10">
          <cell r="D10">
            <v>7.23</v>
          </cell>
        </row>
        <row r="11">
          <cell r="D11">
            <v>7.23</v>
          </cell>
        </row>
        <row r="12">
          <cell r="D12">
            <v>6.23</v>
          </cell>
        </row>
        <row r="13">
          <cell r="D13">
            <v>6.23</v>
          </cell>
        </row>
        <row r="14">
          <cell r="D14">
            <v>6.23</v>
          </cell>
        </row>
        <row r="15">
          <cell r="D15">
            <v>6.23</v>
          </cell>
        </row>
      </sheetData>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lowy set 2"/>
      <sheetName val="Final cost"/>
      <sheetName val="Abaya"/>
    </sheetNames>
    <sheetDataSet>
      <sheetData sheetId="0" refreshError="1"/>
      <sheetData sheetId="1">
        <row r="25">
          <cell r="D25">
            <v>15.153797468354432</v>
          </cell>
          <cell r="E25">
            <v>15.350000000000001</v>
          </cell>
          <cell r="F25">
            <v>15.546202531645571</v>
          </cell>
          <cell r="G25">
            <v>15.742405063291141</v>
          </cell>
          <cell r="H25">
            <v>15.938607594936711</v>
          </cell>
          <cell r="I25">
            <v>16.134810126582281</v>
          </cell>
        </row>
      </sheetData>
      <sheetData sheetId="2"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hyperlink" Target="mailto:jeffseo6122@gmail.com;jemmy.rizki@bokitta.com" TargetMode="External"/><Relationship Id="rId18" Type="http://schemas.openxmlformats.org/officeDocument/2006/relationships/hyperlink" Target="mailto:ckf.managers@bokitta.com" TargetMode="External"/><Relationship Id="rId26" Type="http://schemas.openxmlformats.org/officeDocument/2006/relationships/hyperlink" Target="mailto:thanga.d@bokitta.net" TargetMode="External"/><Relationship Id="rId3" Type="http://schemas.openxmlformats.org/officeDocument/2006/relationships/printerSettings" Target="../printerSettings/printerSettings3.bin"/><Relationship Id="rId21" Type="http://schemas.openxmlformats.org/officeDocument/2006/relationships/hyperlink" Target="mailto:panenmas.po@bokitta.com" TargetMode="External"/><Relationship Id="rId34" Type="http://schemas.openxmlformats.org/officeDocument/2006/relationships/hyperlink" Target="mailto:hassan.ashraf@bokitta.net" TargetMode="External"/><Relationship Id="rId7" Type="http://schemas.openxmlformats.org/officeDocument/2006/relationships/printerSettings" Target="../printerSettings/printerSettings7.bin"/><Relationship Id="rId12" Type="http://schemas.openxmlformats.org/officeDocument/2006/relationships/hyperlink" Target="mailto:texindia@bokitta.com" TargetMode="External"/><Relationship Id="rId17" Type="http://schemas.openxmlformats.org/officeDocument/2006/relationships/hyperlink" Target="mailto:ckf.po@bokitta.com" TargetMode="External"/><Relationship Id="rId25" Type="http://schemas.openxmlformats.org/officeDocument/2006/relationships/hyperlink" Target="mailto:rangaswamy@indian-designs.com" TargetMode="External"/><Relationship Id="rId33" Type="http://schemas.openxmlformats.org/officeDocument/2006/relationships/hyperlink" Target="mailto:pk.po@bokitta.com" TargetMode="External"/><Relationship Id="rId2" Type="http://schemas.openxmlformats.org/officeDocument/2006/relationships/printerSettings" Target="../printerSettings/printerSettings2.bin"/><Relationship Id="rId16" Type="http://schemas.openxmlformats.org/officeDocument/2006/relationships/hyperlink" Target="mailto:vijay@createknitfashion.in" TargetMode="External"/><Relationship Id="rId20" Type="http://schemas.openxmlformats.org/officeDocument/2006/relationships/hyperlink" Target="mailto:ckf.delivery@bokitta.com" TargetMode="External"/><Relationship Id="rId29" Type="http://schemas.openxmlformats.org/officeDocument/2006/relationships/hyperlink" Target="mailto:mubde@bokitta.com" TargetMode="Externa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hyperlink" Target="mailto:texindia@bokitta.com" TargetMode="External"/><Relationship Id="rId24" Type="http://schemas.openxmlformats.org/officeDocument/2006/relationships/hyperlink" Target="mailto:vishal.kumar@bokitta.net" TargetMode="External"/><Relationship Id="rId32" Type="http://schemas.openxmlformats.org/officeDocument/2006/relationships/hyperlink" Target="mailto:pk.po@bokitta.com" TargetMode="External"/><Relationship Id="rId5" Type="http://schemas.openxmlformats.org/officeDocument/2006/relationships/printerSettings" Target="../printerSettings/printerSettings5.bin"/><Relationship Id="rId15" Type="http://schemas.openxmlformats.org/officeDocument/2006/relationships/hyperlink" Target="mailto:vijay@createknitfashion.in" TargetMode="External"/><Relationship Id="rId23" Type="http://schemas.openxmlformats.org/officeDocument/2006/relationships/hyperlink" Target="mailto:mubde@bokitta.com" TargetMode="External"/><Relationship Id="rId28" Type="http://schemas.openxmlformats.org/officeDocument/2006/relationships/hyperlink" Target="mailto:hassan.ashraf@bokitta.net" TargetMode="External"/><Relationship Id="rId10" Type="http://schemas.openxmlformats.org/officeDocument/2006/relationships/printerSettings" Target="../printerSettings/printerSettings10.bin"/><Relationship Id="rId19" Type="http://schemas.openxmlformats.org/officeDocument/2006/relationships/hyperlink" Target="mailto:vijay@createknitfashion.in;kamal@createknitfashion.in" TargetMode="External"/><Relationship Id="rId31" Type="http://schemas.openxmlformats.org/officeDocument/2006/relationships/hyperlink" Target="mailto:pk.po@bokitta.com" TargetMode="External"/><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hyperlink" Target="mailto:medappa.poovaiah@shahi.co.in;sindhu.ramasamy@shahi.co.in" TargetMode="External"/><Relationship Id="rId22" Type="http://schemas.openxmlformats.org/officeDocument/2006/relationships/hyperlink" Target="mailto:panenmas.managers@bokitta.com" TargetMode="External"/><Relationship Id="rId27" Type="http://schemas.openxmlformats.org/officeDocument/2006/relationships/hyperlink" Target="mailto:vishal.kumar@bokitta.net" TargetMode="External"/><Relationship Id="rId30" Type="http://schemas.openxmlformats.org/officeDocument/2006/relationships/hyperlink" Target="mailto:pk.po@bokitta.com" TargetMode="External"/><Relationship Id="rId35" Type="http://schemas.openxmlformats.org/officeDocument/2006/relationships/printerSettings" Target="../printerSettings/printerSettings11.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19.bin"/><Relationship Id="rId13" Type="http://schemas.openxmlformats.org/officeDocument/2006/relationships/hyperlink" Target="mailto:rosidamd@yahoo.com" TargetMode="External"/><Relationship Id="rId18" Type="http://schemas.openxmlformats.org/officeDocument/2006/relationships/hyperlink" Target="mailto:nader.dalbani@bokitta.com;sherouk.saleh@bokitta.com" TargetMode="External"/><Relationship Id="rId26" Type="http://schemas.openxmlformats.org/officeDocument/2006/relationships/hyperlink" Target="mailto:ain_kamalia82@yahoo.com;unoboutiquecafe@gmail.com" TargetMode="External"/><Relationship Id="rId3" Type="http://schemas.openxmlformats.org/officeDocument/2006/relationships/printerSettings" Target="../printerSettings/printerSettings14.bin"/><Relationship Id="rId21" Type="http://schemas.openxmlformats.org/officeDocument/2006/relationships/hyperlink" Target="mailto:nicemach@gmail.com;colin@jadibatek.com" TargetMode="External"/><Relationship Id="rId7" Type="http://schemas.openxmlformats.org/officeDocument/2006/relationships/printerSettings" Target="../printerSettings/printerSettings18.bin"/><Relationship Id="rId12" Type="http://schemas.openxmlformats.org/officeDocument/2006/relationships/hyperlink" Target="mailto:hussein_jafarawi@hotmail.com" TargetMode="External"/><Relationship Id="rId17" Type="http://schemas.openxmlformats.org/officeDocument/2006/relationships/hyperlink" Target="mailto:online.biz@bokitta.com" TargetMode="External"/><Relationship Id="rId25" Type="http://schemas.openxmlformats.org/officeDocument/2006/relationships/hyperlink" Target="mailto:babytwinkle.sb@gmail.com" TargetMode="External"/><Relationship Id="rId33" Type="http://schemas.openxmlformats.org/officeDocument/2006/relationships/printerSettings" Target="../printerSettings/printerSettings22.bin"/><Relationship Id="rId2" Type="http://schemas.openxmlformats.org/officeDocument/2006/relationships/printerSettings" Target="../printerSettings/printerSettings13.bin"/><Relationship Id="rId16" Type="http://schemas.openxmlformats.org/officeDocument/2006/relationships/hyperlink" Target="mailto:danasyahera@gmail.com" TargetMode="External"/><Relationship Id="rId20" Type="http://schemas.openxmlformats.org/officeDocument/2006/relationships/hyperlink" Target="mailto:dksulfiah911@gmail.com" TargetMode="External"/><Relationship Id="rId29" Type="http://schemas.openxmlformats.org/officeDocument/2006/relationships/hyperlink" Target="mailto:filzahadilamohdlamin@yahoo.com;filzahadil4@gmail.com" TargetMode="External"/><Relationship Id="rId1" Type="http://schemas.openxmlformats.org/officeDocument/2006/relationships/printerSettings" Target="../printerSettings/printerSettings12.bin"/><Relationship Id="rId6" Type="http://schemas.openxmlformats.org/officeDocument/2006/relationships/printerSettings" Target="../printerSettings/printerSettings17.bin"/><Relationship Id="rId11" Type="http://schemas.openxmlformats.org/officeDocument/2006/relationships/hyperlink" Target="mailto:mubdeabsi@gmail.com" TargetMode="External"/><Relationship Id="rId24" Type="http://schemas.openxmlformats.org/officeDocument/2006/relationships/hyperlink" Target="mailto:hassan.ashraf@bokitta.net" TargetMode="External"/><Relationship Id="rId32" Type="http://schemas.openxmlformats.org/officeDocument/2006/relationships/hyperlink" Target="mailto:hannashylla718@gmail.com" TargetMode="External"/><Relationship Id="rId5" Type="http://schemas.openxmlformats.org/officeDocument/2006/relationships/printerSettings" Target="../printerSettings/printerSettings16.bin"/><Relationship Id="rId15" Type="http://schemas.openxmlformats.org/officeDocument/2006/relationships/hyperlink" Target="mailto:thehijabworld13@gmail.com" TargetMode="External"/><Relationship Id="rId23" Type="http://schemas.openxmlformats.org/officeDocument/2006/relationships/hyperlink" Target="mailto:Ashfaq.Ahmed@bokitta.net" TargetMode="External"/><Relationship Id="rId28" Type="http://schemas.openxmlformats.org/officeDocument/2006/relationships/hyperlink" Target="mailto:ain_kamalia82@yahoo.com;unoboutiquecafe@gmail.com" TargetMode="External"/><Relationship Id="rId10" Type="http://schemas.openxmlformats.org/officeDocument/2006/relationships/printerSettings" Target="../printerSettings/printerSettings21.bin"/><Relationship Id="rId19" Type="http://schemas.openxmlformats.org/officeDocument/2006/relationships/hyperlink" Target="mailto:jemmy.rizki@bokitta.com;nader.dalbani@bokitta.com" TargetMode="External"/><Relationship Id="rId31" Type="http://schemas.openxmlformats.org/officeDocument/2006/relationships/hyperlink" Target="mailto:colin@jadibatek.com" TargetMode="External"/><Relationship Id="rId4" Type="http://schemas.openxmlformats.org/officeDocument/2006/relationships/printerSettings" Target="../printerSettings/printerSettings15.bin"/><Relationship Id="rId9" Type="http://schemas.openxmlformats.org/officeDocument/2006/relationships/printerSettings" Target="../printerSettings/printerSettings20.bin"/><Relationship Id="rId14" Type="http://schemas.openxmlformats.org/officeDocument/2006/relationships/hyperlink" Target="mailto:airen_sequins@yahoo.com.my" TargetMode="External"/><Relationship Id="rId22" Type="http://schemas.openxmlformats.org/officeDocument/2006/relationships/hyperlink" Target="mailto:bokittasgp@gmail.com" TargetMode="External"/><Relationship Id="rId27" Type="http://schemas.openxmlformats.org/officeDocument/2006/relationships/hyperlink" Target="mailto:filzahadilamohdlamin@yahoo.com;filzahadil4@gmail.com" TargetMode="External"/><Relationship Id="rId30" Type="http://schemas.openxmlformats.org/officeDocument/2006/relationships/hyperlink" Target="mailto:Aasiyah74@gmail.com" TargetMode="External"/></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30.bin"/><Relationship Id="rId13" Type="http://schemas.openxmlformats.org/officeDocument/2006/relationships/hyperlink" Target="mailto:online.biz@bokitta.com" TargetMode="External"/><Relationship Id="rId18" Type="http://schemas.openxmlformats.org/officeDocument/2006/relationships/hyperlink" Target="mailto:azhar@islamicdesignhouse.com" TargetMode="External"/><Relationship Id="rId26" Type="http://schemas.openxmlformats.org/officeDocument/2006/relationships/hyperlink" Target="mailto:bokitta@bokitta.com;women.connection2013@gmail.com" TargetMode="External"/><Relationship Id="rId3" Type="http://schemas.openxmlformats.org/officeDocument/2006/relationships/printerSettings" Target="../printerSettings/printerSettings25.bin"/><Relationship Id="rId21" Type="http://schemas.openxmlformats.org/officeDocument/2006/relationships/hyperlink" Target="mailto:Andy@venus-express.com" TargetMode="External"/><Relationship Id="rId7" Type="http://schemas.openxmlformats.org/officeDocument/2006/relationships/printerSettings" Target="../printerSettings/printerSettings29.bin"/><Relationship Id="rId12" Type="http://schemas.openxmlformats.org/officeDocument/2006/relationships/hyperlink" Target="mailto:jemmy@bokitta.com" TargetMode="External"/><Relationship Id="rId17" Type="http://schemas.openxmlformats.org/officeDocument/2006/relationships/hyperlink" Target="mailto:jemmy.rizki@bokitta.com;nader.dalbani@bokitta.com;bokitta@bokitta.com" TargetMode="External"/><Relationship Id="rId25" Type="http://schemas.openxmlformats.org/officeDocument/2006/relationships/hyperlink" Target="mailto:bokitta@bokitta.com;women.connection2013@gmail.com" TargetMode="External"/><Relationship Id="rId33" Type="http://schemas.openxmlformats.org/officeDocument/2006/relationships/printerSettings" Target="../printerSettings/printerSettings33.bin"/><Relationship Id="rId2" Type="http://schemas.openxmlformats.org/officeDocument/2006/relationships/printerSettings" Target="../printerSettings/printerSettings24.bin"/><Relationship Id="rId16" Type="http://schemas.openxmlformats.org/officeDocument/2006/relationships/hyperlink" Target="mailto:online.biz@bokitta.com" TargetMode="External"/><Relationship Id="rId20" Type="http://schemas.openxmlformats.org/officeDocument/2006/relationships/hyperlink" Target="mailto:jemmy.rizki@bokitta.com;nader.dalbani@bokitta.com" TargetMode="External"/><Relationship Id="rId29" Type="http://schemas.openxmlformats.org/officeDocument/2006/relationships/hyperlink" Target="mailto:admin@bokitta.com" TargetMode="External"/><Relationship Id="rId1" Type="http://schemas.openxmlformats.org/officeDocument/2006/relationships/printerSettings" Target="../printerSettings/printerSettings23.bin"/><Relationship Id="rId6" Type="http://schemas.openxmlformats.org/officeDocument/2006/relationships/printerSettings" Target="../printerSettings/printerSettings28.bin"/><Relationship Id="rId11" Type="http://schemas.openxmlformats.org/officeDocument/2006/relationships/hyperlink" Target="mailto:amshamsudin@yahoo.com;raizita68@gmail.com" TargetMode="External"/><Relationship Id="rId24" Type="http://schemas.openxmlformats.org/officeDocument/2006/relationships/hyperlink" Target="mailto:bokitta@bokitta.com;zahirah_84@yahoo.com.sg;bokittasgp@gmail.com" TargetMode="External"/><Relationship Id="rId32" Type="http://schemas.openxmlformats.org/officeDocument/2006/relationships/hyperlink" Target="mailto:Aasiyah74@gmail.com" TargetMode="External"/><Relationship Id="rId5" Type="http://schemas.openxmlformats.org/officeDocument/2006/relationships/printerSettings" Target="../printerSettings/printerSettings27.bin"/><Relationship Id="rId15" Type="http://schemas.openxmlformats.org/officeDocument/2006/relationships/hyperlink" Target="mailto:online.biz@bokitta.com" TargetMode="External"/><Relationship Id="rId23" Type="http://schemas.openxmlformats.org/officeDocument/2006/relationships/hyperlink" Target="mailto:brunei-forwarder@bokitta.com;bokitta@bokitta.com;women.connection2013@gmail.com;dksulfiah911@gmail.com" TargetMode="External"/><Relationship Id="rId28" Type="http://schemas.openxmlformats.org/officeDocument/2006/relationships/hyperlink" Target="mailto:hassan.ashraf@bokitta.net" TargetMode="External"/><Relationship Id="rId10" Type="http://schemas.openxmlformats.org/officeDocument/2006/relationships/printerSettings" Target="../printerSettings/printerSettings32.bin"/><Relationship Id="rId19" Type="http://schemas.openxmlformats.org/officeDocument/2006/relationships/hyperlink" Target="mailto:malaysia.forwarder@bokitta.com;bokitta@bokitta.com" TargetMode="External"/><Relationship Id="rId31" Type="http://schemas.openxmlformats.org/officeDocument/2006/relationships/hyperlink" Target="mailto:Aasiyah74@gmail.com" TargetMode="External"/><Relationship Id="rId4" Type="http://schemas.openxmlformats.org/officeDocument/2006/relationships/printerSettings" Target="../printerSettings/printerSettings26.bin"/><Relationship Id="rId9" Type="http://schemas.openxmlformats.org/officeDocument/2006/relationships/printerSettings" Target="../printerSettings/printerSettings31.bin"/><Relationship Id="rId14" Type="http://schemas.openxmlformats.org/officeDocument/2006/relationships/hyperlink" Target="mailto:online.biz@bokitta.com;bokitta@bokitta.com" TargetMode="External"/><Relationship Id="rId22" Type="http://schemas.openxmlformats.org/officeDocument/2006/relationships/hyperlink" Target="mailto:mt@multi-forwarding.com" TargetMode="External"/><Relationship Id="rId27" Type="http://schemas.openxmlformats.org/officeDocument/2006/relationships/hyperlink" Target="mailto:vishal.kumar@bokitta.net;Ashfaq.Ahmed@bokitta.net" TargetMode="External"/><Relationship Id="rId30" Type="http://schemas.openxmlformats.org/officeDocument/2006/relationships/hyperlink" Target="mailto:hassan.ashraf@bokitta.net" TargetMode="External"/></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41.bin"/><Relationship Id="rId3" Type="http://schemas.openxmlformats.org/officeDocument/2006/relationships/printerSettings" Target="../printerSettings/printerSettings36.bin"/><Relationship Id="rId7" Type="http://schemas.openxmlformats.org/officeDocument/2006/relationships/printerSettings" Target="../printerSettings/printerSettings40.bin"/><Relationship Id="rId12" Type="http://schemas.openxmlformats.org/officeDocument/2006/relationships/drawing" Target="../drawings/drawing1.xml"/><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printerSettings" Target="../printerSettings/printerSettings39.bin"/><Relationship Id="rId11" Type="http://schemas.openxmlformats.org/officeDocument/2006/relationships/printerSettings" Target="../printerSettings/printerSettings44.bin"/><Relationship Id="rId5" Type="http://schemas.openxmlformats.org/officeDocument/2006/relationships/printerSettings" Target="../printerSettings/printerSettings38.bin"/><Relationship Id="rId10" Type="http://schemas.openxmlformats.org/officeDocument/2006/relationships/printerSettings" Target="../printerSettings/printerSettings43.bin"/><Relationship Id="rId4" Type="http://schemas.openxmlformats.org/officeDocument/2006/relationships/printerSettings" Target="../printerSettings/printerSettings37.bin"/><Relationship Id="rId9" Type="http://schemas.openxmlformats.org/officeDocument/2006/relationships/printerSettings" Target="../printerSettings/printerSettings42.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52.bin"/><Relationship Id="rId3" Type="http://schemas.openxmlformats.org/officeDocument/2006/relationships/printerSettings" Target="../printerSettings/printerSettings47.bin"/><Relationship Id="rId7" Type="http://schemas.openxmlformats.org/officeDocument/2006/relationships/printerSettings" Target="../printerSettings/printerSettings51.bin"/><Relationship Id="rId2" Type="http://schemas.openxmlformats.org/officeDocument/2006/relationships/printerSettings" Target="../printerSettings/printerSettings46.bin"/><Relationship Id="rId1" Type="http://schemas.openxmlformats.org/officeDocument/2006/relationships/printerSettings" Target="../printerSettings/printerSettings45.bin"/><Relationship Id="rId6" Type="http://schemas.openxmlformats.org/officeDocument/2006/relationships/printerSettings" Target="../printerSettings/printerSettings50.bin"/><Relationship Id="rId11" Type="http://schemas.openxmlformats.org/officeDocument/2006/relationships/printerSettings" Target="../printerSettings/printerSettings55.bin"/><Relationship Id="rId5" Type="http://schemas.openxmlformats.org/officeDocument/2006/relationships/printerSettings" Target="../printerSettings/printerSettings49.bin"/><Relationship Id="rId10" Type="http://schemas.openxmlformats.org/officeDocument/2006/relationships/printerSettings" Target="../printerSettings/printerSettings54.bin"/><Relationship Id="rId4" Type="http://schemas.openxmlformats.org/officeDocument/2006/relationships/printerSettings" Target="../printerSettings/printerSettings48.bin"/><Relationship Id="rId9" Type="http://schemas.openxmlformats.org/officeDocument/2006/relationships/printerSettings" Target="../printerSettings/printerSettings53.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63.bin"/><Relationship Id="rId3" Type="http://schemas.openxmlformats.org/officeDocument/2006/relationships/printerSettings" Target="../printerSettings/printerSettings58.bin"/><Relationship Id="rId7" Type="http://schemas.openxmlformats.org/officeDocument/2006/relationships/printerSettings" Target="../printerSettings/printerSettings62.bin"/><Relationship Id="rId2" Type="http://schemas.openxmlformats.org/officeDocument/2006/relationships/printerSettings" Target="../printerSettings/printerSettings57.bin"/><Relationship Id="rId1" Type="http://schemas.openxmlformats.org/officeDocument/2006/relationships/printerSettings" Target="../printerSettings/printerSettings56.bin"/><Relationship Id="rId6" Type="http://schemas.openxmlformats.org/officeDocument/2006/relationships/printerSettings" Target="../printerSettings/printerSettings61.bin"/><Relationship Id="rId11" Type="http://schemas.openxmlformats.org/officeDocument/2006/relationships/printerSettings" Target="../printerSettings/printerSettings66.bin"/><Relationship Id="rId5" Type="http://schemas.openxmlformats.org/officeDocument/2006/relationships/printerSettings" Target="../printerSettings/printerSettings60.bin"/><Relationship Id="rId10" Type="http://schemas.openxmlformats.org/officeDocument/2006/relationships/printerSettings" Target="../printerSettings/printerSettings65.bin"/><Relationship Id="rId4" Type="http://schemas.openxmlformats.org/officeDocument/2006/relationships/printerSettings" Target="../printerSettings/printerSettings59.bin"/><Relationship Id="rId9" Type="http://schemas.openxmlformats.org/officeDocument/2006/relationships/printerSettings" Target="../printerSettings/printerSettings64.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74.bin"/><Relationship Id="rId3" Type="http://schemas.openxmlformats.org/officeDocument/2006/relationships/printerSettings" Target="../printerSettings/printerSettings69.bin"/><Relationship Id="rId7" Type="http://schemas.openxmlformats.org/officeDocument/2006/relationships/printerSettings" Target="../printerSettings/printerSettings73.bin"/><Relationship Id="rId2" Type="http://schemas.openxmlformats.org/officeDocument/2006/relationships/printerSettings" Target="../printerSettings/printerSettings68.bin"/><Relationship Id="rId1" Type="http://schemas.openxmlformats.org/officeDocument/2006/relationships/printerSettings" Target="../printerSettings/printerSettings67.bin"/><Relationship Id="rId6" Type="http://schemas.openxmlformats.org/officeDocument/2006/relationships/printerSettings" Target="../printerSettings/printerSettings72.bin"/><Relationship Id="rId11" Type="http://schemas.openxmlformats.org/officeDocument/2006/relationships/printerSettings" Target="../printerSettings/printerSettings77.bin"/><Relationship Id="rId5" Type="http://schemas.openxmlformats.org/officeDocument/2006/relationships/printerSettings" Target="../printerSettings/printerSettings71.bin"/><Relationship Id="rId10" Type="http://schemas.openxmlformats.org/officeDocument/2006/relationships/printerSettings" Target="../printerSettings/printerSettings76.bin"/><Relationship Id="rId4" Type="http://schemas.openxmlformats.org/officeDocument/2006/relationships/printerSettings" Target="../printerSettings/printerSettings70.bin"/><Relationship Id="rId9" Type="http://schemas.openxmlformats.org/officeDocument/2006/relationships/printerSettings" Target="../printerSettings/printerSettings75.bin"/></Relationships>
</file>

<file path=xl/worksheets/_rels/sheet15.xml.rels><?xml version="1.0" encoding="UTF-8" standalone="yes"?>
<Relationships xmlns="http://schemas.openxmlformats.org/package/2006/relationships"><Relationship Id="rId1" Type="http://schemas.openxmlformats.org/officeDocument/2006/relationships/hyperlink" Target="mailto:hussein_jafarawi@hotmail.com" TargetMode="External"/></Relationships>
</file>

<file path=xl/worksheets/_rels/sheet16.xml.rels><?xml version="1.0" encoding="UTF-8" standalone="yes"?>
<Relationships xmlns="http://schemas.openxmlformats.org/package/2006/relationships"><Relationship Id="rId8" Type="http://schemas.openxmlformats.org/officeDocument/2006/relationships/printerSettings" Target="../printerSettings/printerSettings85.bin"/><Relationship Id="rId3" Type="http://schemas.openxmlformats.org/officeDocument/2006/relationships/printerSettings" Target="../printerSettings/printerSettings80.bin"/><Relationship Id="rId7" Type="http://schemas.openxmlformats.org/officeDocument/2006/relationships/printerSettings" Target="../printerSettings/printerSettings84.bin"/><Relationship Id="rId2" Type="http://schemas.openxmlformats.org/officeDocument/2006/relationships/printerSettings" Target="../printerSettings/printerSettings79.bin"/><Relationship Id="rId1" Type="http://schemas.openxmlformats.org/officeDocument/2006/relationships/printerSettings" Target="../printerSettings/printerSettings78.bin"/><Relationship Id="rId6" Type="http://schemas.openxmlformats.org/officeDocument/2006/relationships/printerSettings" Target="../printerSettings/printerSettings83.bin"/><Relationship Id="rId5" Type="http://schemas.openxmlformats.org/officeDocument/2006/relationships/printerSettings" Target="../printerSettings/printerSettings82.bin"/><Relationship Id="rId4" Type="http://schemas.openxmlformats.org/officeDocument/2006/relationships/printerSettings" Target="../printerSettings/printerSettings8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B2"/>
  <sheetViews>
    <sheetView workbookViewId="0">
      <selection activeCell="C17" sqref="C17"/>
    </sheetView>
  </sheetViews>
  <sheetFormatPr defaultRowHeight="15"/>
  <cols>
    <col min="1" max="1" width="14.140625" bestFit="1" customWidth="1"/>
    <col min="2" max="11" width="13.42578125" customWidth="1"/>
  </cols>
  <sheetData>
    <row r="1" spans="1:2">
      <c r="A1" t="s">
        <v>680</v>
      </c>
      <c r="B1" t="s">
        <v>1021</v>
      </c>
    </row>
    <row r="2" spans="1:2">
      <c r="A2" t="s">
        <v>681</v>
      </c>
      <c r="B2" t="s">
        <v>1483</v>
      </c>
    </row>
  </sheetData>
  <customSheetViews>
    <customSheetView guid="{16A34490-BCE7-4C63-A6FE-21E9596C2C01}">
      <selection activeCell="C17" sqref="C17"/>
      <pageMargins left="0.7" right="0.7" top="0.75" bottom="0.75" header="0.3" footer="0.3"/>
    </customSheetView>
    <customSheetView guid="{B292A4C9-2A0C-410F-BEAE-3B12EF61E094}">
      <selection activeCell="C17" sqref="C17"/>
      <pageMargins left="0.7" right="0.7" top="0.75" bottom="0.75" header="0.3" footer="0.3"/>
    </customSheetView>
    <customSheetView guid="{2AAE078F-6B13-44A7-8F79-9C22E5DA67A0}">
      <selection activeCell="C17" sqref="C17"/>
      <pageMargins left="0.7" right="0.7" top="0.75" bottom="0.75" header="0.3" footer="0.3"/>
    </customSheetView>
    <customSheetView guid="{F1E82CC8-0CE2-49C8-B176-24D5A03F8886}">
      <selection activeCell="C17" sqref="C17"/>
      <pageMargins left="0.7" right="0.7" top="0.75" bottom="0.75" header="0.3" footer="0.3"/>
    </customSheetView>
    <customSheetView guid="{F50A22D7-7704-43CE-A4F6-E86F470AEBC1}">
      <selection activeCell="C17" sqref="C17"/>
      <pageMargins left="0.7" right="0.7" top="0.75" bottom="0.75" header="0.3" footer="0.3"/>
    </customSheetView>
    <customSheetView guid="{ED2FF858-9118-4EA9-9AC4-99883703487D}">
      <pageMargins left="0.7" right="0.7" top="0.75" bottom="0.75" header="0.3" footer="0.3"/>
    </customSheetView>
    <customSheetView guid="{C4B7C97A-A126-40C7-AA97-8CBBCE6107B1}">
      <pageMargins left="0.7" right="0.7" top="0.75" bottom="0.75" header="0.3" footer="0.3"/>
    </customSheetView>
    <customSheetView guid="{198FF1CE-EB2C-49A9-9B70-4921B2F8AE7C}">
      <pageMargins left="0.7" right="0.7" top="0.75" bottom="0.75" header="0.3" footer="0.3"/>
    </customSheetView>
    <customSheetView guid="{B2519BA8-DBDC-4A0C-BD34-9248E52584E0}">
      <selection activeCell="C17" sqref="C17"/>
      <pageMargins left="0.7" right="0.7" top="0.75" bottom="0.75" header="0.3" footer="0.3"/>
    </customSheetView>
    <customSheetView guid="{0CB027D9-FD5D-441E-BA5D-A1ACE10CAF1F}">
      <selection activeCell="C17" sqref="C17"/>
      <pageMargins left="0.7" right="0.7" top="0.75" bottom="0.75" header="0.3" footer="0.3"/>
    </customSheetView>
  </customSheetView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uppliers">
    <tabColor theme="6" tint="0.39997558519241921"/>
    <pageSetUpPr autoPageBreaks="0"/>
  </sheetPr>
  <dimension ref="A1:AG17"/>
  <sheetViews>
    <sheetView topLeftCell="O5" zoomScaleNormal="100" workbookViewId="0">
      <selection activeCell="T4" sqref="T4"/>
    </sheetView>
  </sheetViews>
  <sheetFormatPr defaultColWidth="9" defaultRowHeight="15"/>
  <cols>
    <col min="1" max="1" width="13.42578125" style="74" bestFit="1" customWidth="1"/>
    <col min="2" max="2" width="9" style="74"/>
    <col min="3" max="3" width="20.28515625" style="74" customWidth="1"/>
    <col min="4" max="4" width="8" style="74" bestFit="1" customWidth="1"/>
    <col min="5" max="5" width="22.5703125" style="74" bestFit="1" customWidth="1"/>
    <col min="6" max="6" width="43.140625" style="74" bestFit="1" customWidth="1"/>
    <col min="7" max="7" width="54.85546875" style="74" bestFit="1" customWidth="1"/>
    <col min="8" max="8" width="23.7109375" style="74" bestFit="1" customWidth="1"/>
    <col min="9" max="9" width="9.7109375" style="74" bestFit="1" customWidth="1"/>
    <col min="10" max="10" width="8.85546875" style="74"/>
    <col min="11" max="11" width="9" style="74"/>
    <col min="12" max="12" width="12.42578125" style="74" customWidth="1"/>
    <col min="13" max="13" width="19" style="74" customWidth="1"/>
    <col min="14" max="14" width="56.28515625" style="74" bestFit="1" customWidth="1"/>
    <col min="15" max="15" width="13.42578125" style="74" bestFit="1" customWidth="1"/>
    <col min="16" max="16" width="21.140625" style="74" customWidth="1"/>
    <col min="17" max="17" width="16.42578125" style="74" customWidth="1"/>
    <col min="18" max="18" width="25.140625" style="74" customWidth="1"/>
    <col min="19" max="19" width="10.28515625" style="74" bestFit="1" customWidth="1"/>
    <col min="20" max="20" width="8.85546875" style="75"/>
    <col min="21" max="21" width="9" style="74"/>
    <col min="22" max="22" width="13.42578125" style="74" bestFit="1" customWidth="1"/>
    <col min="23" max="23" width="17.5703125" style="74" bestFit="1" customWidth="1"/>
    <col min="24" max="24" width="28" style="74" customWidth="1"/>
    <col min="25" max="25" width="15.5703125" style="74" customWidth="1"/>
    <col min="26" max="26" width="28.28515625" style="74" bestFit="1" customWidth="1"/>
    <col min="27" max="27" width="9" style="74"/>
    <col min="28" max="28" width="31.5703125" style="74" bestFit="1" customWidth="1"/>
    <col min="29" max="29" width="22.7109375" style="74" bestFit="1" customWidth="1"/>
    <col min="30" max="30" width="20" style="74" bestFit="1" customWidth="1"/>
    <col min="31" max="31" width="12.7109375" style="74" customWidth="1"/>
    <col min="32" max="32" width="9" style="74"/>
    <col min="33" max="33" width="23" style="74" bestFit="1" customWidth="1"/>
    <col min="34" max="16384" width="9" style="74"/>
  </cols>
  <sheetData>
    <row r="1" spans="1:33">
      <c r="A1" s="74" t="s">
        <v>1022</v>
      </c>
      <c r="B1" s="74" t="s">
        <v>1023</v>
      </c>
      <c r="C1" s="74" t="s">
        <v>1024</v>
      </c>
    </row>
    <row r="2" spans="1:33" ht="18.75">
      <c r="C2" s="76"/>
      <c r="D2" s="76"/>
    </row>
    <row r="3" spans="1:33" ht="18.75">
      <c r="A3" s="76" t="s">
        <v>107</v>
      </c>
      <c r="B3" s="74" t="s">
        <v>60</v>
      </c>
      <c r="C3" s="76" t="s">
        <v>175</v>
      </c>
      <c r="D3" s="273" t="s">
        <v>1778</v>
      </c>
      <c r="E3" s="74" t="s">
        <v>110</v>
      </c>
      <c r="F3" s="74" t="s">
        <v>197</v>
      </c>
      <c r="G3" s="74" t="s">
        <v>198</v>
      </c>
      <c r="H3" s="74" t="s">
        <v>199</v>
      </c>
      <c r="I3" s="74" t="s">
        <v>239</v>
      </c>
      <c r="J3" s="74" t="s">
        <v>244</v>
      </c>
      <c r="K3" s="74" t="s">
        <v>200</v>
      </c>
      <c r="L3" s="74" t="s">
        <v>241</v>
      </c>
      <c r="M3" s="74" t="s">
        <v>201</v>
      </c>
      <c r="N3" s="77" t="s">
        <v>76</v>
      </c>
      <c r="O3" s="78" t="s">
        <v>100</v>
      </c>
      <c r="P3" s="74" t="s">
        <v>335</v>
      </c>
      <c r="Q3" t="s">
        <v>247</v>
      </c>
      <c r="R3" s="74" t="s">
        <v>248</v>
      </c>
      <c r="S3" s="74" t="s">
        <v>332</v>
      </c>
      <c r="T3" s="79" t="s">
        <v>325</v>
      </c>
      <c r="U3" s="74" t="s">
        <v>378</v>
      </c>
      <c r="V3" s="74" t="s">
        <v>855</v>
      </c>
      <c r="W3" s="74" t="s">
        <v>379</v>
      </c>
      <c r="X3" s="74" t="s">
        <v>906</v>
      </c>
      <c r="Y3" s="74" t="s">
        <v>339</v>
      </c>
      <c r="Z3" s="74" t="s">
        <v>907</v>
      </c>
      <c r="AA3" s="74" t="s">
        <v>391</v>
      </c>
      <c r="AB3" s="74" t="s">
        <v>393</v>
      </c>
      <c r="AC3" s="74" t="s">
        <v>718</v>
      </c>
      <c r="AD3" s="74" t="s">
        <v>685</v>
      </c>
      <c r="AE3" s="74" t="s">
        <v>717</v>
      </c>
      <c r="AG3" t="s">
        <v>1724</v>
      </c>
    </row>
    <row r="4" spans="1:33" ht="14.45" customHeight="1">
      <c r="A4" s="74">
        <v>24000</v>
      </c>
      <c r="B4" t="s">
        <v>2134</v>
      </c>
      <c r="C4" t="s">
        <v>2135</v>
      </c>
      <c r="D4" s="74">
        <v>0</v>
      </c>
      <c r="E4" s="282" t="s">
        <v>2136</v>
      </c>
      <c r="F4" s="316" t="s">
        <v>2137</v>
      </c>
      <c r="G4" t="s">
        <v>2138</v>
      </c>
      <c r="H4" s="289" t="s">
        <v>2139</v>
      </c>
      <c r="I4" s="302" t="s">
        <v>1782</v>
      </c>
      <c r="J4" s="74">
        <v>560077</v>
      </c>
      <c r="K4" s="289" t="s">
        <v>236</v>
      </c>
      <c r="L4" s="289" t="s">
        <v>2140</v>
      </c>
      <c r="M4" s="290" t="s">
        <v>2141</v>
      </c>
      <c r="N4" s="207" t="s">
        <v>2622</v>
      </c>
      <c r="O4" s="284" t="s">
        <v>102</v>
      </c>
      <c r="P4" t="s">
        <v>2143</v>
      </c>
      <c r="Q4" t="s">
        <v>2144</v>
      </c>
      <c r="R4" t="s">
        <v>2145</v>
      </c>
      <c r="S4" s="285" t="s">
        <v>2146</v>
      </c>
      <c r="T4" s="75" t="s">
        <v>333</v>
      </c>
      <c r="U4" t="s">
        <v>2147</v>
      </c>
      <c r="V4" s="207" t="s">
        <v>2621</v>
      </c>
      <c r="W4" t="s">
        <v>2147</v>
      </c>
      <c r="X4" t="s">
        <v>2150</v>
      </c>
      <c r="Y4" s="74" t="s">
        <v>1000</v>
      </c>
      <c r="Z4" t="s">
        <v>1375</v>
      </c>
      <c r="AA4" t="s">
        <v>2148</v>
      </c>
      <c r="AB4" s="291" t="s">
        <v>2149</v>
      </c>
      <c r="AC4" t="s">
        <v>2151</v>
      </c>
      <c r="AD4" t="s">
        <v>1367</v>
      </c>
      <c r="AE4" s="74" t="s">
        <v>2152</v>
      </c>
      <c r="AF4" t="s">
        <v>2142</v>
      </c>
    </row>
    <row r="5" spans="1:33" ht="15.75">
      <c r="A5" s="74">
        <v>5000</v>
      </c>
      <c r="B5" s="280" t="s">
        <v>671</v>
      </c>
      <c r="C5" s="281" t="s">
        <v>1994</v>
      </c>
      <c r="D5" s="281">
        <v>1</v>
      </c>
      <c r="E5" s="282" t="s">
        <v>672</v>
      </c>
      <c r="F5" s="278" t="s">
        <v>841</v>
      </c>
      <c r="G5" s="278" t="s">
        <v>842</v>
      </c>
      <c r="H5" s="278" t="s">
        <v>843</v>
      </c>
      <c r="I5" s="278"/>
      <c r="J5" s="278"/>
      <c r="K5" s="74" t="s">
        <v>236</v>
      </c>
      <c r="L5" s="278" t="s">
        <v>674</v>
      </c>
      <c r="M5" s="283" t="s">
        <v>845</v>
      </c>
      <c r="N5" t="s">
        <v>844</v>
      </c>
      <c r="O5" s="284" t="s">
        <v>102</v>
      </c>
      <c r="P5" s="74" t="s">
        <v>1995</v>
      </c>
      <c r="Q5" s="74" t="s">
        <v>1996</v>
      </c>
      <c r="R5" s="74" t="s">
        <v>1997</v>
      </c>
      <c r="S5" s="285" t="s">
        <v>1998</v>
      </c>
      <c r="T5" s="75" t="s">
        <v>333</v>
      </c>
      <c r="U5" s="74" t="s">
        <v>674</v>
      </c>
      <c r="V5" t="s">
        <v>1372</v>
      </c>
      <c r="W5" s="74" t="s">
        <v>674</v>
      </c>
      <c r="X5" t="s">
        <v>1372</v>
      </c>
      <c r="Y5" s="74" t="s">
        <v>1000</v>
      </c>
      <c r="Z5" t="s">
        <v>1375</v>
      </c>
      <c r="AC5" t="s">
        <v>1372</v>
      </c>
      <c r="AD5" t="s">
        <v>1367</v>
      </c>
    </row>
    <row r="6" spans="1:33" ht="15.6" customHeight="1">
      <c r="A6" s="74">
        <v>30000</v>
      </c>
      <c r="B6" t="s">
        <v>1779</v>
      </c>
      <c r="C6" s="286" t="s">
        <v>1780</v>
      </c>
      <c r="D6" s="286">
        <v>2</v>
      </c>
      <c r="E6" s="277"/>
      <c r="F6" s="278"/>
      <c r="G6" s="278"/>
      <c r="H6" s="278"/>
      <c r="I6" s="278"/>
      <c r="J6" s="278"/>
      <c r="K6" s="74" t="s">
        <v>236</v>
      </c>
      <c r="L6" s="278" t="s">
        <v>243</v>
      </c>
      <c r="M6" s="303" t="s">
        <v>1783</v>
      </c>
      <c r="N6" s="288" t="s">
        <v>380</v>
      </c>
      <c r="O6" s="284" t="s">
        <v>102</v>
      </c>
      <c r="P6" s="74" t="s">
        <v>1028</v>
      </c>
      <c r="Q6" s="74" t="s">
        <v>1029</v>
      </c>
      <c r="R6" s="74" t="s">
        <v>1030</v>
      </c>
      <c r="S6" s="285" t="s">
        <v>382</v>
      </c>
      <c r="T6" s="75" t="s">
        <v>333</v>
      </c>
      <c r="U6" t="s">
        <v>2596</v>
      </c>
      <c r="V6" s="291" t="s">
        <v>2622</v>
      </c>
      <c r="W6" t="s">
        <v>2596</v>
      </c>
      <c r="X6" s="74" t="s">
        <v>1371</v>
      </c>
      <c r="Y6" s="74" t="s">
        <v>1000</v>
      </c>
      <c r="Z6" t="s">
        <v>1375</v>
      </c>
      <c r="AC6" t="s">
        <v>1368</v>
      </c>
      <c r="AD6" t="s">
        <v>1367</v>
      </c>
      <c r="AE6" s="288"/>
    </row>
    <row r="7" spans="1:33" ht="15.6" customHeight="1">
      <c r="A7" s="74">
        <v>30000</v>
      </c>
      <c r="B7" s="74" t="s">
        <v>112</v>
      </c>
      <c r="C7" s="286" t="s">
        <v>835</v>
      </c>
      <c r="D7" s="286">
        <v>3</v>
      </c>
      <c r="E7" s="277" t="s">
        <v>1066</v>
      </c>
      <c r="F7" s="278" t="s">
        <v>1067</v>
      </c>
      <c r="G7" s="278" t="s">
        <v>237</v>
      </c>
      <c r="H7" s="277" t="s">
        <v>1781</v>
      </c>
      <c r="I7" s="302" t="s">
        <v>1782</v>
      </c>
      <c r="J7" s="278" t="s">
        <v>246</v>
      </c>
      <c r="K7" s="74" t="s">
        <v>236</v>
      </c>
      <c r="L7" s="278" t="s">
        <v>243</v>
      </c>
      <c r="M7" s="303" t="s">
        <v>1783</v>
      </c>
      <c r="N7" s="288" t="s">
        <v>380</v>
      </c>
      <c r="O7" s="284" t="s">
        <v>102</v>
      </c>
      <c r="P7" s="74" t="s">
        <v>1028</v>
      </c>
      <c r="Q7" s="74" t="s">
        <v>1029</v>
      </c>
      <c r="R7" s="74" t="s">
        <v>1030</v>
      </c>
      <c r="S7" s="285" t="s">
        <v>382</v>
      </c>
      <c r="T7" s="75" t="s">
        <v>333</v>
      </c>
      <c r="U7" t="s">
        <v>2184</v>
      </c>
      <c r="V7" s="291" t="s">
        <v>2183</v>
      </c>
      <c r="W7" t="s">
        <v>2184</v>
      </c>
      <c r="X7" s="74" t="s">
        <v>1371</v>
      </c>
      <c r="Y7" s="74" t="s">
        <v>1000</v>
      </c>
      <c r="Z7" t="s">
        <v>1375</v>
      </c>
      <c r="AC7" t="s">
        <v>1368</v>
      </c>
      <c r="AD7" t="s">
        <v>1367</v>
      </c>
      <c r="AE7" s="288"/>
    </row>
    <row r="8" spans="1:33" ht="14.45" customHeight="1">
      <c r="A8" s="74">
        <v>50000</v>
      </c>
      <c r="B8" s="74" t="s">
        <v>111</v>
      </c>
      <c r="C8" s="74" t="s">
        <v>238</v>
      </c>
      <c r="D8" s="74">
        <v>4</v>
      </c>
      <c r="E8" s="282" t="s">
        <v>235</v>
      </c>
      <c r="F8" s="289" t="s">
        <v>395</v>
      </c>
      <c r="G8" s="74" t="s">
        <v>240</v>
      </c>
      <c r="H8" s="289" t="s">
        <v>397</v>
      </c>
      <c r="I8" s="74" t="s">
        <v>396</v>
      </c>
      <c r="J8" s="74" t="s">
        <v>245</v>
      </c>
      <c r="K8" s="289" t="s">
        <v>236</v>
      </c>
      <c r="L8" s="289" t="s">
        <v>242</v>
      </c>
      <c r="M8" s="290" t="s">
        <v>398</v>
      </c>
      <c r="N8" s="74" t="s">
        <v>390</v>
      </c>
      <c r="O8" s="284" t="s">
        <v>102</v>
      </c>
      <c r="P8" s="74" t="s">
        <v>1025</v>
      </c>
      <c r="Q8" t="s">
        <v>1026</v>
      </c>
      <c r="R8" s="74" t="s">
        <v>1027</v>
      </c>
      <c r="S8" s="285" t="s">
        <v>381</v>
      </c>
      <c r="T8" s="75" t="s">
        <v>333</v>
      </c>
      <c r="U8" s="74" t="s">
        <v>377</v>
      </c>
      <c r="V8" t="s">
        <v>932</v>
      </c>
      <c r="W8" s="74" t="s">
        <v>377</v>
      </c>
      <c r="X8" t="s">
        <v>1369</v>
      </c>
      <c r="Y8" s="74" t="s">
        <v>1000</v>
      </c>
      <c r="Z8" t="s">
        <v>1375</v>
      </c>
      <c r="AA8" s="74" t="s">
        <v>394</v>
      </c>
      <c r="AB8" s="74" t="s">
        <v>392</v>
      </c>
      <c r="AC8" t="s">
        <v>1366</v>
      </c>
      <c r="AD8" t="s">
        <v>1367</v>
      </c>
      <c r="AE8" s="74" t="s">
        <v>1370</v>
      </c>
      <c r="AF8" s="291" t="s">
        <v>1680</v>
      </c>
      <c r="AG8" s="74">
        <v>967029292</v>
      </c>
    </row>
    <row r="9" spans="1:33" ht="15.75">
      <c r="A9" s="74">
        <v>5000</v>
      </c>
      <c r="B9" s="292" t="s">
        <v>825</v>
      </c>
      <c r="C9" s="276" t="s">
        <v>826</v>
      </c>
      <c r="D9" s="276">
        <v>5</v>
      </c>
      <c r="E9" s="279" t="s">
        <v>827</v>
      </c>
      <c r="F9" s="278"/>
      <c r="G9" s="278"/>
      <c r="H9" s="278"/>
      <c r="I9" s="278"/>
      <c r="J9" s="278"/>
      <c r="K9" s="74" t="s">
        <v>236</v>
      </c>
      <c r="L9" s="292" t="s">
        <v>829</v>
      </c>
      <c r="M9" s="287"/>
      <c r="N9" s="293" t="s">
        <v>828</v>
      </c>
      <c r="O9" s="284" t="s">
        <v>102</v>
      </c>
      <c r="P9" s="74" t="s">
        <v>1031</v>
      </c>
      <c r="Q9" s="74" t="s">
        <v>1032</v>
      </c>
      <c r="R9" s="74" t="s">
        <v>1033</v>
      </c>
      <c r="S9" s="285" t="s">
        <v>830</v>
      </c>
      <c r="T9" s="75" t="s">
        <v>333</v>
      </c>
      <c r="U9" s="292" t="s">
        <v>829</v>
      </c>
      <c r="V9" s="293" t="s">
        <v>828</v>
      </c>
      <c r="W9" s="292" t="s">
        <v>829</v>
      </c>
      <c r="X9" s="74" t="s">
        <v>1373</v>
      </c>
      <c r="Y9" s="74" t="s">
        <v>836</v>
      </c>
      <c r="Z9" s="294" t="s">
        <v>837</v>
      </c>
      <c r="AC9" s="293" t="s">
        <v>828</v>
      </c>
      <c r="AD9" t="s">
        <v>1367</v>
      </c>
    </row>
    <row r="10" spans="1:33" ht="26.25">
      <c r="A10">
        <v>5000</v>
      </c>
      <c r="B10" s="295" t="s">
        <v>1441</v>
      </c>
      <c r="C10" t="s">
        <v>1442</v>
      </c>
      <c r="D10" s="276">
        <v>6</v>
      </c>
      <c r="E10" s="296" t="s">
        <v>1443</v>
      </c>
      <c r="F10"/>
      <c r="I10"/>
      <c r="L10" t="s">
        <v>964</v>
      </c>
      <c r="M10" s="7" t="s">
        <v>965</v>
      </c>
      <c r="N10" s="291" t="s">
        <v>1588</v>
      </c>
      <c r="O10" s="296" t="s">
        <v>966</v>
      </c>
      <c r="P10" t="s">
        <v>1648</v>
      </c>
      <c r="Q10" t="s">
        <v>1649</v>
      </c>
      <c r="R10" t="s">
        <v>1650</v>
      </c>
      <c r="S10" s="285" t="s">
        <v>1442</v>
      </c>
      <c r="T10" s="14" t="s">
        <v>112</v>
      </c>
      <c r="U10" t="s">
        <v>964</v>
      </c>
      <c r="W10" t="s">
        <v>964</v>
      </c>
      <c r="X10" t="s">
        <v>1444</v>
      </c>
      <c r="Y10" s="74" t="s">
        <v>1000</v>
      </c>
      <c r="Z10" t="s">
        <v>1375</v>
      </c>
      <c r="AA10" t="s">
        <v>964</v>
      </c>
      <c r="AB10" t="s">
        <v>1444</v>
      </c>
      <c r="AC10" t="s">
        <v>1444</v>
      </c>
      <c r="AD10" t="s">
        <v>1367</v>
      </c>
      <c r="AF10" t="s">
        <v>1444</v>
      </c>
    </row>
    <row r="11" spans="1:33" ht="15.75">
      <c r="A11" s="74">
        <v>5000</v>
      </c>
      <c r="B11" s="292" t="s">
        <v>1329</v>
      </c>
      <c r="C11" s="276" t="s">
        <v>1330</v>
      </c>
      <c r="D11" s="276">
        <v>7</v>
      </c>
      <c r="E11" s="279" t="s">
        <v>1331</v>
      </c>
      <c r="F11" s="277" t="s">
        <v>1334</v>
      </c>
      <c r="G11" s="277" t="s">
        <v>1335</v>
      </c>
      <c r="H11" s="74" t="s">
        <v>1332</v>
      </c>
      <c r="I11" t="s">
        <v>1333</v>
      </c>
      <c r="J11" s="278">
        <v>121003</v>
      </c>
      <c r="K11" s="74" t="s">
        <v>236</v>
      </c>
      <c r="L11" s="292" t="s">
        <v>1406</v>
      </c>
      <c r="M11" s="287"/>
      <c r="N11" t="s">
        <v>1405</v>
      </c>
      <c r="O11" s="284" t="s">
        <v>102</v>
      </c>
      <c r="P11" t="s">
        <v>1336</v>
      </c>
      <c r="Q11" t="s">
        <v>1337</v>
      </c>
      <c r="R11" t="s">
        <v>1338</v>
      </c>
      <c r="S11" s="285" t="s">
        <v>1330</v>
      </c>
      <c r="T11" s="75" t="s">
        <v>333</v>
      </c>
      <c r="U11" s="292" t="s">
        <v>1406</v>
      </c>
      <c r="V11" t="s">
        <v>1405</v>
      </c>
      <c r="W11" s="292" t="s">
        <v>829</v>
      </c>
      <c r="X11" t="s">
        <v>1405</v>
      </c>
      <c r="Y11" s="74" t="s">
        <v>836</v>
      </c>
      <c r="Z11" s="294" t="s">
        <v>837</v>
      </c>
      <c r="AC11" t="s">
        <v>1405</v>
      </c>
      <c r="AD11" t="s">
        <v>1367</v>
      </c>
    </row>
    <row r="12" spans="1:33" ht="26.25">
      <c r="A12">
        <v>5000</v>
      </c>
      <c r="B12" s="297" t="s">
        <v>958</v>
      </c>
      <c r="C12" t="s">
        <v>957</v>
      </c>
      <c r="D12" s="276">
        <v>8</v>
      </c>
      <c r="E12" s="296" t="s">
        <v>956</v>
      </c>
      <c r="F12" t="s">
        <v>960</v>
      </c>
      <c r="G12" s="74" t="s">
        <v>961</v>
      </c>
      <c r="H12" s="74" t="s">
        <v>963</v>
      </c>
      <c r="I12" t="s">
        <v>962</v>
      </c>
      <c r="J12" s="74">
        <v>14140</v>
      </c>
      <c r="K12" s="74" t="s">
        <v>959</v>
      </c>
      <c r="L12" t="s">
        <v>964</v>
      </c>
      <c r="M12" s="7" t="s">
        <v>965</v>
      </c>
      <c r="N12" t="s">
        <v>988</v>
      </c>
      <c r="O12" s="296" t="s">
        <v>966</v>
      </c>
      <c r="P12" t="s">
        <v>1037</v>
      </c>
      <c r="Q12" t="s">
        <v>1038</v>
      </c>
      <c r="R12" t="s">
        <v>1039</v>
      </c>
      <c r="S12" s="285" t="s">
        <v>967</v>
      </c>
      <c r="T12" s="14" t="s">
        <v>112</v>
      </c>
      <c r="U12" t="s">
        <v>964</v>
      </c>
      <c r="W12" t="s">
        <v>964</v>
      </c>
      <c r="X12" t="s">
        <v>1374</v>
      </c>
      <c r="Y12" s="74" t="s">
        <v>1000</v>
      </c>
      <c r="Z12" t="s">
        <v>1375</v>
      </c>
      <c r="AA12" t="s">
        <v>964</v>
      </c>
      <c r="AB12" t="s">
        <v>1374</v>
      </c>
      <c r="AC12" t="s">
        <v>1374</v>
      </c>
      <c r="AD12" t="s">
        <v>1367</v>
      </c>
      <c r="AF12" t="s">
        <v>1374</v>
      </c>
    </row>
    <row r="13" spans="1:33" ht="15.75">
      <c r="A13" s="74">
        <v>5000</v>
      </c>
      <c r="B13" s="292" t="s">
        <v>831</v>
      </c>
      <c r="C13" s="276" t="s">
        <v>832</v>
      </c>
      <c r="D13" s="276">
        <v>9</v>
      </c>
      <c r="E13" s="298" t="s">
        <v>833</v>
      </c>
      <c r="F13" s="278"/>
      <c r="G13" s="278"/>
      <c r="H13" s="278"/>
      <c r="I13" s="278"/>
      <c r="J13" s="278"/>
      <c r="K13" s="74" t="s">
        <v>236</v>
      </c>
      <c r="L13" s="292" t="s">
        <v>829</v>
      </c>
      <c r="M13" s="287"/>
      <c r="N13" s="293" t="s">
        <v>828</v>
      </c>
      <c r="O13" s="284" t="s">
        <v>102</v>
      </c>
      <c r="P13" s="74" t="s">
        <v>1034</v>
      </c>
      <c r="Q13" s="74" t="s">
        <v>1035</v>
      </c>
      <c r="R13" s="74" t="s">
        <v>1036</v>
      </c>
      <c r="S13" s="285" t="s">
        <v>834</v>
      </c>
      <c r="T13" s="75" t="s">
        <v>333</v>
      </c>
      <c r="U13" s="292" t="s">
        <v>829</v>
      </c>
      <c r="V13" s="293" t="s">
        <v>828</v>
      </c>
      <c r="W13" s="292" t="s">
        <v>829</v>
      </c>
      <c r="X13" s="291" t="s">
        <v>1457</v>
      </c>
      <c r="Y13" s="74" t="s">
        <v>836</v>
      </c>
      <c r="Z13" s="294" t="s">
        <v>837</v>
      </c>
      <c r="AC13" s="291" t="s">
        <v>1457</v>
      </c>
      <c r="AD13" t="s">
        <v>1367</v>
      </c>
    </row>
    <row r="14" spans="1:33" ht="45">
      <c r="B14" s="292" t="s">
        <v>1516</v>
      </c>
      <c r="C14" s="276" t="s">
        <v>1515</v>
      </c>
      <c r="D14" s="276">
        <v>10</v>
      </c>
      <c r="E14" s="299" t="s">
        <v>1521</v>
      </c>
      <c r="F14" s="299" t="s">
        <v>1519</v>
      </c>
      <c r="G14" s="74" t="s">
        <v>1520</v>
      </c>
      <c r="H14" s="74" t="s">
        <v>1518</v>
      </c>
      <c r="I14" s="74" t="s">
        <v>1517</v>
      </c>
      <c r="J14" s="74">
        <v>322014</v>
      </c>
      <c r="K14" t="s">
        <v>1511</v>
      </c>
      <c r="L14" s="299" t="s">
        <v>1513</v>
      </c>
      <c r="M14" s="300" t="s">
        <v>1514</v>
      </c>
      <c r="N14" t="s">
        <v>1790</v>
      </c>
      <c r="O14" t="s">
        <v>1512</v>
      </c>
      <c r="P14" t="s">
        <v>1784</v>
      </c>
      <c r="Q14" t="s">
        <v>1785</v>
      </c>
      <c r="R14" t="s">
        <v>1786</v>
      </c>
      <c r="S14" s="285" t="s">
        <v>1787</v>
      </c>
      <c r="T14" s="14" t="s">
        <v>1788</v>
      </c>
      <c r="U14" t="s">
        <v>1789</v>
      </c>
      <c r="V14" t="s">
        <v>1790</v>
      </c>
      <c r="W14" t="s">
        <v>1791</v>
      </c>
      <c r="X14" t="s">
        <v>1790</v>
      </c>
      <c r="Y14" t="s">
        <v>1789</v>
      </c>
      <c r="Z14" t="s">
        <v>1790</v>
      </c>
      <c r="AB14" t="s">
        <v>1790</v>
      </c>
      <c r="AC14" t="s">
        <v>1790</v>
      </c>
      <c r="AD14" t="s">
        <v>1367</v>
      </c>
      <c r="AF14" t="s">
        <v>1367</v>
      </c>
    </row>
    <row r="15" spans="1:33" ht="26.25">
      <c r="B15" s="295" t="s">
        <v>1767</v>
      </c>
      <c r="C15" t="s">
        <v>1766</v>
      </c>
      <c r="D15" s="276">
        <v>11</v>
      </c>
      <c r="E15" t="s">
        <v>1765</v>
      </c>
      <c r="F15" s="274" t="s">
        <v>1761</v>
      </c>
      <c r="G15" s="274" t="s">
        <v>1762</v>
      </c>
      <c r="H15" s="274" t="s">
        <v>1763</v>
      </c>
      <c r="I15" s="274"/>
      <c r="J15" s="274"/>
      <c r="K15" t="s">
        <v>236</v>
      </c>
      <c r="L15" t="s">
        <v>1768</v>
      </c>
      <c r="M15" s="275" t="s">
        <v>1764</v>
      </c>
      <c r="N15" t="s">
        <v>1770</v>
      </c>
      <c r="O15" s="296" t="s">
        <v>966</v>
      </c>
      <c r="P15" t="s">
        <v>1771</v>
      </c>
      <c r="Q15" t="s">
        <v>1772</v>
      </c>
      <c r="R15" t="s">
        <v>1773</v>
      </c>
      <c r="S15" t="s">
        <v>1774</v>
      </c>
      <c r="T15" s="75" t="s">
        <v>333</v>
      </c>
      <c r="U15" s="74" t="s">
        <v>1768</v>
      </c>
      <c r="V15" s="291" t="s">
        <v>1769</v>
      </c>
      <c r="W15" s="74" t="s">
        <v>1768</v>
      </c>
      <c r="X15" s="291" t="s">
        <v>1775</v>
      </c>
      <c r="Y15" s="74" t="s">
        <v>1000</v>
      </c>
      <c r="Z15" s="74" t="s">
        <v>1375</v>
      </c>
      <c r="AA15" s="74" t="s">
        <v>1768</v>
      </c>
      <c r="AB15" s="291" t="s">
        <v>1769</v>
      </c>
      <c r="AC15" s="291" t="s">
        <v>1776</v>
      </c>
      <c r="AD15" s="74" t="s">
        <v>1367</v>
      </c>
      <c r="AE15" s="291" t="s">
        <v>1777</v>
      </c>
      <c r="AF15" s="301" t="s">
        <v>1770</v>
      </c>
    </row>
    <row r="16" spans="1:33" ht="15.75">
      <c r="B16" s="74" t="s">
        <v>1918</v>
      </c>
      <c r="C16" s="74" t="s">
        <v>1919</v>
      </c>
      <c r="D16" s="276">
        <v>12</v>
      </c>
      <c r="E16" s="74" t="s">
        <v>1920</v>
      </c>
      <c r="F16" t="s">
        <v>1924</v>
      </c>
      <c r="G16" t="s">
        <v>1925</v>
      </c>
      <c r="H16" t="s">
        <v>1923</v>
      </c>
      <c r="I16" t="s">
        <v>1921</v>
      </c>
      <c r="K16" t="s">
        <v>1922</v>
      </c>
      <c r="L16" t="s">
        <v>1927</v>
      </c>
      <c r="M16" s="7" t="s">
        <v>1928</v>
      </c>
      <c r="N16" s="74" t="s">
        <v>1929</v>
      </c>
      <c r="O16" t="s">
        <v>1926</v>
      </c>
      <c r="P16" t="s">
        <v>1931</v>
      </c>
      <c r="Q16" t="s">
        <v>1932</v>
      </c>
      <c r="R16" t="s">
        <v>1933</v>
      </c>
      <c r="S16" t="s">
        <v>1934</v>
      </c>
      <c r="T16" s="14" t="s">
        <v>112</v>
      </c>
      <c r="U16" s="74" t="s">
        <v>1927</v>
      </c>
      <c r="V16" s="74" t="s">
        <v>1929</v>
      </c>
      <c r="W16" t="s">
        <v>1937</v>
      </c>
      <c r="X16" s="74" t="s">
        <v>1930</v>
      </c>
      <c r="AA16" s="74" t="s">
        <v>1927</v>
      </c>
      <c r="AB16" s="74" t="s">
        <v>1929</v>
      </c>
      <c r="AC16" s="291" t="s">
        <v>1935</v>
      </c>
      <c r="AD16" s="74" t="s">
        <v>1367</v>
      </c>
      <c r="AE16" s="291" t="s">
        <v>1936</v>
      </c>
      <c r="AF16" s="74" t="s">
        <v>1929</v>
      </c>
    </row>
    <row r="17" spans="1:31" ht="25.5">
      <c r="A17" s="74">
        <v>24000</v>
      </c>
      <c r="B17" t="s">
        <v>3028</v>
      </c>
      <c r="C17" t="s">
        <v>3017</v>
      </c>
      <c r="D17" s="74">
        <v>13</v>
      </c>
      <c r="E17" s="282" t="s">
        <v>3018</v>
      </c>
      <c r="F17" s="316" t="s">
        <v>3019</v>
      </c>
      <c r="G17" t="s">
        <v>3020</v>
      </c>
      <c r="H17" s="289" t="s">
        <v>3021</v>
      </c>
      <c r="I17" s="302" t="s">
        <v>3022</v>
      </c>
      <c r="K17" s="289" t="s">
        <v>3023</v>
      </c>
      <c r="L17" s="289" t="s">
        <v>3024</v>
      </c>
      <c r="M17" s="290" t="s">
        <v>3025</v>
      </c>
      <c r="N17" s="43" t="s">
        <v>3013</v>
      </c>
      <c r="O17" s="284" t="s">
        <v>102</v>
      </c>
      <c r="P17" t="s">
        <v>3026</v>
      </c>
      <c r="Q17" t="s">
        <v>3027</v>
      </c>
      <c r="R17" t="s">
        <v>3009</v>
      </c>
      <c r="S17" s="285" t="s">
        <v>3010</v>
      </c>
      <c r="T17" s="14" t="s">
        <v>3011</v>
      </c>
      <c r="U17" t="s">
        <v>3012</v>
      </c>
      <c r="V17" s="43" t="s">
        <v>3013</v>
      </c>
      <c r="W17" t="s">
        <v>3012</v>
      </c>
      <c r="X17" s="43" t="s">
        <v>3016</v>
      </c>
      <c r="Y17" t="s">
        <v>3015</v>
      </c>
      <c r="Z17" s="43" t="s">
        <v>3016</v>
      </c>
      <c r="AA17" t="s">
        <v>2148</v>
      </c>
      <c r="AB17" s="291" t="s">
        <v>2149</v>
      </c>
      <c r="AC17" s="43" t="s">
        <v>3016</v>
      </c>
      <c r="AD17" t="s">
        <v>1367</v>
      </c>
      <c r="AE17" s="43" t="s">
        <v>3016</v>
      </c>
    </row>
  </sheetData>
  <dataConsolidate link="1"/>
  <customSheetViews>
    <customSheetView guid="{16A34490-BCE7-4C63-A6FE-21E9596C2C01}" topLeftCell="AA1">
      <selection activeCell="W10" sqref="W10"/>
      <pageMargins left="0.7" right="0.7" top="0.75" bottom="0.75" header="0.3" footer="0.3"/>
      <pageSetup orientation="portrait" r:id="rId1"/>
    </customSheetView>
    <customSheetView guid="{B292A4C9-2A0C-410F-BEAE-3B12EF61E094}" topLeftCell="M1">
      <selection activeCell="F19" sqref="F19"/>
      <pageMargins left="0.7" right="0.7" top="0.75" bottom="0.75" header="0.3" footer="0.3"/>
      <pageSetup orientation="portrait" r:id="rId2"/>
    </customSheetView>
    <customSheetView guid="{2AAE078F-6B13-44A7-8F79-9C22E5DA67A0}" topLeftCell="AA1">
      <selection activeCell="W10" sqref="W10"/>
      <pageMargins left="0.7" right="0.7" top="0.75" bottom="0.75" header="0.3" footer="0.3"/>
      <pageSetup orientation="portrait" r:id="rId3"/>
    </customSheetView>
    <customSheetView guid="{F1E82CC8-0CE2-49C8-B176-24D5A03F8886}" topLeftCell="M1">
      <selection activeCell="F19" sqref="F19"/>
      <pageMargins left="0.7" right="0.7" top="0.75" bottom="0.75" header="0.3" footer="0.3"/>
      <pageSetup orientation="portrait" r:id="rId4"/>
    </customSheetView>
    <customSheetView guid="{F50A22D7-7704-43CE-A4F6-E86F470AEBC1}" topLeftCell="AA1">
      <selection activeCell="W10" sqref="W10"/>
      <pageMargins left="0.7" right="0.7" top="0.75" bottom="0.75" header="0.3" footer="0.3"/>
      <pageSetup orientation="portrait" r:id="rId5"/>
    </customSheetView>
    <customSheetView guid="{ED2FF858-9118-4EA9-9AC4-99883703487D}" topLeftCell="AA1">
      <selection activeCell="W10" sqref="W10"/>
      <pageMargins left="0.7" right="0.7" top="0.75" bottom="0.75" header="0.3" footer="0.3"/>
      <pageSetup orientation="portrait" r:id="rId6"/>
    </customSheetView>
    <customSheetView guid="{C4B7C97A-A126-40C7-AA97-8CBBCE6107B1}" topLeftCell="AA1">
      <selection activeCell="W10" sqref="W10"/>
      <pageMargins left="0.7" right="0.7" top="0.75" bottom="0.75" header="0.3" footer="0.3"/>
      <pageSetup orientation="portrait" r:id="rId7"/>
    </customSheetView>
    <customSheetView guid="{198FF1CE-EB2C-49A9-9B70-4921B2F8AE7C}" topLeftCell="AA1">
      <selection activeCell="W10" sqref="W10"/>
      <pageMargins left="0.7" right="0.7" top="0.75" bottom="0.75" header="0.3" footer="0.3"/>
      <pageSetup orientation="portrait" r:id="rId8"/>
    </customSheetView>
    <customSheetView guid="{B2519BA8-DBDC-4A0C-BD34-9248E52584E0}" topLeftCell="AA1">
      <selection activeCell="W10" sqref="W10"/>
      <pageMargins left="0.7" right="0.7" top="0.75" bottom="0.75" header="0.3" footer="0.3"/>
      <pageSetup orientation="portrait" r:id="rId9"/>
    </customSheetView>
    <customSheetView guid="{0CB027D9-FD5D-441E-BA5D-A1ACE10CAF1F}" topLeftCell="AA1">
      <selection activeCell="W10" sqref="W10"/>
      <pageMargins left="0.7" right="0.7" top="0.75" bottom="0.75" header="0.3" footer="0.3"/>
      <pageSetup orientation="portrait" r:id="rId10"/>
    </customSheetView>
  </customSheetViews>
  <phoneticPr fontId="122" type="noConversion"/>
  <hyperlinks>
    <hyperlink ref="X13" r:id="rId11" xr:uid="{30EE3782-558C-4680-A8D3-A67DDF2F555E}"/>
    <hyperlink ref="AC13" r:id="rId12" xr:uid="{B4B46B52-5572-4259-88B4-874898764A28}"/>
    <hyperlink ref="N10" r:id="rId13" xr:uid="{6F2AAEF0-1546-4A85-952F-71D4DB83ED27}"/>
    <hyperlink ref="AF8" r:id="rId14" xr:uid="{4393B39E-2656-455D-B8C1-9EBEE692B5BC}"/>
    <hyperlink ref="V15" r:id="rId15" xr:uid="{51FFF35B-4DD8-42D1-80D5-1C7D951257BF}"/>
    <hyperlink ref="AB15" r:id="rId16" xr:uid="{CA39C092-A1CD-4242-8ED7-586AD485EECC}"/>
    <hyperlink ref="AC15" r:id="rId17" xr:uid="{243822C2-7500-4FEE-988E-5D8DF2D1C586}"/>
    <hyperlink ref="AE15" r:id="rId18" xr:uid="{ABD8C6DD-1398-4534-BA4A-F87797E27218}"/>
    <hyperlink ref="AF15" r:id="rId19" xr:uid="{3681CB74-D063-43F8-8A5F-B52750DA17DD}"/>
    <hyperlink ref="X15" r:id="rId20" xr:uid="{407CD38D-504A-40B6-9A13-1412CEE25F63}"/>
    <hyperlink ref="AC16" r:id="rId21" xr:uid="{C28EB6F6-DC33-4C12-95DB-2C9DDFBEC7CA}"/>
    <hyperlink ref="AE16" r:id="rId22" xr:uid="{3A4B18DA-AFCA-4113-9315-DB85CDEF7617}"/>
    <hyperlink ref="AB4" r:id="rId23" xr:uid="{68D49CAE-4CFB-4500-8C4F-EAED4DA7B0D6}"/>
    <hyperlink ref="N4" r:id="rId24" xr:uid="{46A4BC03-CCA7-48CA-A138-C80F557962EA}"/>
    <hyperlink ref="V7" r:id="rId25" xr:uid="{5E6CB4D5-8113-4AB2-A6D7-1796970D4831}"/>
    <hyperlink ref="V4" r:id="rId26" xr:uid="{013E555A-BA77-48EF-98E6-DF6BCE760E66}"/>
    <hyperlink ref="V6" r:id="rId27" xr:uid="{5622D96E-DAE5-4E67-A1C4-EE2C8B3622DF}"/>
    <hyperlink ref="V17" r:id="rId28" xr:uid="{ACE56D23-4EF7-4400-AEAD-D6C8EBED435B}"/>
    <hyperlink ref="AB17" r:id="rId29" xr:uid="{C9C38246-20F1-4533-84DF-4DA9B25A5DBB}"/>
    <hyperlink ref="AC17" r:id="rId30" xr:uid="{9AD5C9DD-D8A0-41F9-8CBD-453011E93476}"/>
    <hyperlink ref="Z17" r:id="rId31" xr:uid="{4E77FAF6-8E1E-4738-9F9B-F759EE219D02}"/>
    <hyperlink ref="X17" r:id="rId32" xr:uid="{BD0D55D6-CEFB-4AEB-B28A-275470BAECDA}"/>
    <hyperlink ref="AE17" r:id="rId33" xr:uid="{F4B6C9C0-CD26-42FF-8784-4ED5E6B2206C}"/>
    <hyperlink ref="N17" r:id="rId34" xr:uid="{3C1FC14B-82D4-4D56-903D-9E5E7E61E953}"/>
  </hyperlinks>
  <pageMargins left="0.7" right="0.7" top="0.75" bottom="0.75" header="0.3" footer="0.3"/>
  <pageSetup orientation="portrait" r:id="rId3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lients">
    <tabColor theme="3" tint="0.59999389629810485"/>
    <pageSetUpPr autoPageBreaks="0" fitToPage="1"/>
  </sheetPr>
  <dimension ref="A1:FV58"/>
  <sheetViews>
    <sheetView zoomScaleNormal="90" workbookViewId="0">
      <pane xSplit="2" ySplit="3" topLeftCell="Z50" activePane="bottomRight" state="frozenSplit"/>
      <selection pane="topRight" activeCell="C1" sqref="C1"/>
      <selection pane="bottomLeft" activeCell="A4" sqref="A4"/>
      <selection pane="bottomRight" activeCell="W58" sqref="W58"/>
    </sheetView>
  </sheetViews>
  <sheetFormatPr defaultColWidth="8.85546875" defaultRowHeight="16.149999999999999" customHeight="1"/>
  <cols>
    <col min="1" max="1" width="13.42578125" style="80" bestFit="1" customWidth="1"/>
    <col min="2" max="2" width="13.42578125" style="80" customWidth="1"/>
    <col min="3" max="3" width="16" style="80" bestFit="1" customWidth="1"/>
    <col min="4" max="4" width="48" style="80" bestFit="1" customWidth="1"/>
    <col min="5" max="5" width="34.5703125" style="80" bestFit="1" customWidth="1"/>
    <col min="6" max="6" width="15.28515625" style="80" customWidth="1"/>
    <col min="7" max="7" width="15.5703125" style="80" customWidth="1"/>
    <col min="8" max="8" width="21.140625" style="80" bestFit="1" customWidth="1"/>
    <col min="9" max="9" width="8" style="80" customWidth="1"/>
    <col min="10" max="10" width="15.42578125" style="80" bestFit="1" customWidth="1"/>
    <col min="11" max="11" width="24.7109375" style="80" customWidth="1"/>
    <col min="12" max="12" width="16.42578125" style="80" bestFit="1" customWidth="1"/>
    <col min="13" max="13" width="59.5703125" style="80" bestFit="1" customWidth="1"/>
    <col min="14" max="14" width="8.85546875" style="80"/>
    <col min="15" max="15" width="15" style="80" bestFit="1" customWidth="1"/>
    <col min="16" max="16" width="24.42578125" style="80" bestFit="1" customWidth="1"/>
    <col min="17" max="18" width="8.85546875" style="80"/>
    <col min="19" max="19" width="6.7109375" style="80" customWidth="1"/>
    <col min="20" max="20" width="3.85546875" style="80" customWidth="1"/>
    <col min="21" max="21" width="9.42578125" style="80" customWidth="1"/>
    <col min="22" max="22" width="20.42578125" style="80" customWidth="1"/>
    <col min="23" max="24" width="8.85546875" style="80" bestFit="1" customWidth="1"/>
    <col min="25" max="28" width="8.85546875" style="80"/>
    <col min="29" max="29" width="11.42578125" style="80" customWidth="1"/>
    <col min="30" max="30" width="8.85546875" style="80"/>
    <col min="31" max="31" width="11" style="81" bestFit="1" customWidth="1"/>
    <col min="32" max="32" width="8.85546875" style="80"/>
    <col min="33" max="33" width="11.28515625" style="80" bestFit="1" customWidth="1"/>
    <col min="34" max="34" width="12.5703125" style="80" customWidth="1"/>
    <col min="35" max="35" width="7" style="80" customWidth="1"/>
    <col min="36" max="36" width="4.28515625" style="80" customWidth="1"/>
    <col min="37" max="37" width="7.7109375" style="80" customWidth="1"/>
    <col min="38" max="38" width="5" style="80" bestFit="1" customWidth="1"/>
    <col min="39" max="39" width="4.5703125" style="80" customWidth="1"/>
    <col min="40" max="40" width="6" style="80" customWidth="1"/>
    <col min="41" max="41" width="4.5703125" style="80" customWidth="1"/>
    <col min="42" max="42" width="6" style="80" customWidth="1"/>
    <col min="43" max="51" width="4.42578125" style="14" bestFit="1" customWidth="1"/>
    <col min="52" max="52" width="3.140625" style="14" bestFit="1" customWidth="1"/>
    <col min="53" max="53" width="4" style="14" bestFit="1" customWidth="1"/>
    <col min="54" max="54" width="6.140625" style="80" customWidth="1"/>
    <col min="55" max="55" width="9.28515625" style="80" customWidth="1"/>
    <col min="56" max="59" width="8.85546875" style="14"/>
    <col min="60" max="60" width="11.140625" style="14" customWidth="1"/>
    <col min="61" max="61" width="7.7109375" style="80" customWidth="1"/>
    <col min="62" max="62" width="5" style="80" bestFit="1" customWidth="1"/>
    <col min="63" max="63" width="4.5703125" style="80" customWidth="1"/>
    <col min="64" max="64" width="6" style="80" customWidth="1"/>
    <col min="65" max="65" width="4.5703125" style="80" customWidth="1"/>
    <col min="66" max="66" width="6" style="80" customWidth="1"/>
    <col min="67" max="75" width="4.42578125" style="14" bestFit="1" customWidth="1"/>
    <col min="76" max="76" width="3.140625" style="14" bestFit="1" customWidth="1"/>
    <col min="77" max="77" width="3.42578125" style="14" bestFit="1" customWidth="1"/>
    <col min="78" max="78" width="5" style="80" customWidth="1"/>
    <col min="79" max="79" width="8.5703125" style="80" customWidth="1"/>
    <col min="80" max="80" width="8.42578125" style="14" bestFit="1" customWidth="1"/>
    <col min="81" max="81" width="7.42578125" style="14" customWidth="1"/>
    <col min="82" max="82" width="6.28515625" style="14" customWidth="1"/>
    <col min="83" max="83" width="8.85546875" style="14"/>
    <col min="84" max="84" width="11.140625" style="14" customWidth="1"/>
    <col min="85" max="85" width="7.42578125" style="80" customWidth="1"/>
    <col min="86" max="86" width="5.42578125" style="80" bestFit="1" customWidth="1"/>
    <col min="87" max="87" width="5" style="80" bestFit="1" customWidth="1"/>
    <col min="88" max="88" width="6" style="80" customWidth="1"/>
    <col min="89" max="89" width="4.5703125" style="80" customWidth="1"/>
    <col min="90" max="90" width="6" style="80" customWidth="1"/>
    <col min="91" max="99" width="4.42578125" style="14" bestFit="1" customWidth="1"/>
    <col min="100" max="100" width="3.140625" style="14" bestFit="1" customWidth="1"/>
    <col min="101" max="101" width="4" style="14" bestFit="1" customWidth="1"/>
    <col min="102" max="102" width="6.140625" style="80" customWidth="1"/>
    <col min="103" max="103" width="9.28515625" style="80" customWidth="1"/>
    <col min="104" max="107" width="8.85546875" style="14"/>
    <col min="108" max="108" width="11.140625" style="14" customWidth="1"/>
    <col min="109" max="109" width="7.42578125" style="80" customWidth="1"/>
    <col min="110" max="110" width="4.42578125" style="80" bestFit="1" customWidth="1"/>
    <col min="111" max="111" width="4.5703125" style="80" customWidth="1"/>
    <col min="112" max="112" width="6" style="80" customWidth="1"/>
    <col min="113" max="113" width="4.5703125" style="80" customWidth="1"/>
    <col min="114" max="114" width="6" style="80" customWidth="1"/>
    <col min="115" max="123" width="4.42578125" style="14" bestFit="1" customWidth="1"/>
    <col min="124" max="124" width="3.140625" style="14" bestFit="1" customWidth="1"/>
    <col min="125" max="125" width="4" style="14" bestFit="1" customWidth="1"/>
    <col min="126" max="126" width="6.140625" style="80" customWidth="1"/>
    <col min="127" max="127" width="9.28515625" style="80" customWidth="1"/>
    <col min="128" max="131" width="8.85546875" style="14"/>
    <col min="132" max="132" width="11.140625" style="14" customWidth="1"/>
    <col min="133" max="133" width="7.42578125" style="80" customWidth="1"/>
    <col min="134" max="134" width="4.42578125" style="80" bestFit="1" customWidth="1"/>
    <col min="135" max="135" width="4.5703125" style="80" customWidth="1"/>
    <col min="136" max="136" width="6" style="80" bestFit="1" customWidth="1"/>
    <col min="137" max="137" width="4.5703125" style="80" bestFit="1" customWidth="1"/>
    <col min="138" max="138" width="6" style="80" bestFit="1" customWidth="1"/>
    <col min="139" max="139" width="6.140625" style="80" customWidth="1"/>
    <col min="140" max="140" width="9.28515625" style="80" customWidth="1"/>
    <col min="141" max="144" width="8.85546875" style="14"/>
    <col min="145" max="145" width="11.140625" style="14" customWidth="1"/>
    <col min="146" max="146" width="7.42578125" style="80" customWidth="1"/>
    <col min="147" max="147" width="4" style="80" customWidth="1"/>
    <col min="148" max="148" width="4.5703125" style="80" customWidth="1"/>
    <col min="149" max="149" width="6.140625" style="80" customWidth="1"/>
    <col min="150" max="150" width="9.28515625" style="80" customWidth="1"/>
    <col min="151" max="154" width="8.85546875" style="14"/>
    <col min="155" max="155" width="11.140625" style="14" customWidth="1"/>
    <col min="156" max="156" width="7.42578125" style="80" customWidth="1"/>
    <col min="157" max="157" width="5" style="80" bestFit="1" customWidth="1"/>
    <col min="158" max="158" width="4.5703125" style="80" customWidth="1"/>
    <col min="159" max="159" width="6" style="80" bestFit="1" customWidth="1"/>
    <col min="160" max="160" width="7.42578125" style="80" customWidth="1"/>
    <col min="161" max="161" width="5" style="80" bestFit="1" customWidth="1"/>
    <col min="162" max="162" width="4.5703125" style="80" customWidth="1"/>
    <col min="163" max="163" width="4" style="80" bestFit="1" customWidth="1"/>
    <col min="164" max="164" width="6.140625" style="80" customWidth="1"/>
    <col min="165" max="165" width="9.28515625" style="80" customWidth="1"/>
    <col min="166" max="169" width="8.85546875" style="14"/>
    <col min="170" max="170" width="11.140625" style="14" customWidth="1"/>
    <col min="171" max="16384" width="8.85546875" style="80"/>
  </cols>
  <sheetData>
    <row r="1" spans="1:175" ht="16.149999999999999" customHeight="1">
      <c r="A1" s="80" t="s">
        <v>109</v>
      </c>
      <c r="B1" s="80" t="s">
        <v>1040</v>
      </c>
      <c r="C1" s="80">
        <v>2500</v>
      </c>
      <c r="AK1" s="14" t="s">
        <v>1681</v>
      </c>
      <c r="BI1" s="14" t="s">
        <v>1681</v>
      </c>
      <c r="CG1" s="14" t="s">
        <v>1681</v>
      </c>
      <c r="DE1" s="14" t="s">
        <v>1681</v>
      </c>
      <c r="EC1" s="14" t="s">
        <v>1158</v>
      </c>
      <c r="EP1" s="14" t="s">
        <v>1201</v>
      </c>
      <c r="EZ1" s="14" t="s">
        <v>1221</v>
      </c>
      <c r="FD1" s="14"/>
    </row>
    <row r="2" spans="1:175" ht="16.149999999999999" customHeight="1">
      <c r="C2" s="80">
        <v>8</v>
      </c>
      <c r="D2" s="80">
        <v>8</v>
      </c>
      <c r="G2" s="82"/>
      <c r="AK2" s="14" t="s">
        <v>1160</v>
      </c>
      <c r="AL2" s="14" t="s">
        <v>1161</v>
      </c>
      <c r="AM2" s="14" t="s">
        <v>1162</v>
      </c>
      <c r="AN2" s="14" t="s">
        <v>1163</v>
      </c>
      <c r="AO2" s="14" t="s">
        <v>1164</v>
      </c>
      <c r="AP2" s="14" t="s">
        <v>1165</v>
      </c>
      <c r="AQ2" s="14" t="s">
        <v>1589</v>
      </c>
      <c r="AR2" s="14" t="s">
        <v>1660</v>
      </c>
      <c r="AS2" s="14" t="s">
        <v>1661</v>
      </c>
      <c r="AT2" s="14" t="s">
        <v>1662</v>
      </c>
      <c r="AU2" s="14" t="s">
        <v>1665</v>
      </c>
      <c r="AV2" s="14" t="s">
        <v>1666</v>
      </c>
      <c r="AW2" s="14" t="s">
        <v>1675</v>
      </c>
      <c r="AX2" s="14" t="s">
        <v>1603</v>
      </c>
      <c r="AY2" s="14" t="s">
        <v>1659</v>
      </c>
      <c r="AZ2" s="14" t="s">
        <v>1204</v>
      </c>
      <c r="BA2" s="14" t="s">
        <v>1590</v>
      </c>
      <c r="BC2" s="14"/>
      <c r="BI2" s="14" t="s">
        <v>1160</v>
      </c>
      <c r="BJ2" s="14" t="s">
        <v>1161</v>
      </c>
      <c r="BK2" s="14" t="s">
        <v>1162</v>
      </c>
      <c r="BL2" s="14" t="s">
        <v>1163</v>
      </c>
      <c r="BM2" s="14" t="s">
        <v>1164</v>
      </c>
      <c r="BN2" s="14" t="s">
        <v>1165</v>
      </c>
      <c r="BO2" s="14" t="s">
        <v>1589</v>
      </c>
      <c r="BP2" s="14" t="s">
        <v>1660</v>
      </c>
      <c r="BQ2" s="14" t="s">
        <v>1661</v>
      </c>
      <c r="BR2" s="14" t="s">
        <v>1662</v>
      </c>
      <c r="BS2" s="14" t="s">
        <v>1665</v>
      </c>
      <c r="BT2" s="14" t="s">
        <v>1666</v>
      </c>
      <c r="BU2" s="14" t="s">
        <v>1675</v>
      </c>
      <c r="BV2" s="14" t="s">
        <v>1603</v>
      </c>
      <c r="BW2" s="14" t="s">
        <v>1659</v>
      </c>
      <c r="BX2" s="14" t="s">
        <v>1204</v>
      </c>
      <c r="BY2" s="14" t="s">
        <v>1590</v>
      </c>
      <c r="CA2" s="14"/>
      <c r="CG2" s="14" t="s">
        <v>1160</v>
      </c>
      <c r="CH2" s="14" t="s">
        <v>1161</v>
      </c>
      <c r="CI2" s="14" t="s">
        <v>1162</v>
      </c>
      <c r="CJ2" s="14" t="s">
        <v>1163</v>
      </c>
      <c r="CK2" s="14" t="s">
        <v>1164</v>
      </c>
      <c r="CL2" s="14" t="s">
        <v>1165</v>
      </c>
      <c r="CM2" s="14" t="s">
        <v>1589</v>
      </c>
      <c r="CN2" s="14" t="s">
        <v>1660</v>
      </c>
      <c r="CO2" s="14" t="s">
        <v>1661</v>
      </c>
      <c r="CP2" s="14" t="s">
        <v>1662</v>
      </c>
      <c r="CQ2" s="14" t="s">
        <v>1665</v>
      </c>
      <c r="CR2" s="14" t="s">
        <v>1666</v>
      </c>
      <c r="CS2" s="14" t="s">
        <v>1675</v>
      </c>
      <c r="CT2" s="14" t="s">
        <v>1603</v>
      </c>
      <c r="CU2" s="14" t="s">
        <v>1659</v>
      </c>
      <c r="CV2" s="14" t="s">
        <v>1204</v>
      </c>
      <c r="CW2" s="14" t="s">
        <v>1590</v>
      </c>
      <c r="CY2" s="14"/>
      <c r="DE2" s="14" t="s">
        <v>1160</v>
      </c>
      <c r="DF2" s="14" t="s">
        <v>1161</v>
      </c>
      <c r="DG2" s="14" t="s">
        <v>1162</v>
      </c>
      <c r="DH2" s="14" t="s">
        <v>1163</v>
      </c>
      <c r="DI2" s="14" t="s">
        <v>1164</v>
      </c>
      <c r="DJ2" s="14" t="s">
        <v>1165</v>
      </c>
      <c r="DK2" s="14" t="s">
        <v>1589</v>
      </c>
      <c r="DL2" s="14" t="s">
        <v>1660</v>
      </c>
      <c r="DM2" s="14" t="s">
        <v>1661</v>
      </c>
      <c r="DN2" s="14" t="s">
        <v>1662</v>
      </c>
      <c r="DO2" s="14" t="s">
        <v>1665</v>
      </c>
      <c r="DP2" s="14" t="s">
        <v>1666</v>
      </c>
      <c r="DQ2" s="14" t="s">
        <v>1675</v>
      </c>
      <c r="DR2" s="14" t="s">
        <v>1603</v>
      </c>
      <c r="DS2" s="14" t="s">
        <v>1659</v>
      </c>
      <c r="DT2" s="14" t="s">
        <v>1204</v>
      </c>
      <c r="DU2" s="14" t="s">
        <v>1590</v>
      </c>
      <c r="DW2" s="14"/>
      <c r="EC2" s="14" t="s">
        <v>1160</v>
      </c>
      <c r="ED2" s="14" t="s">
        <v>1161</v>
      </c>
      <c r="EE2" s="14" t="s">
        <v>1162</v>
      </c>
      <c r="EF2" s="14" t="s">
        <v>1163</v>
      </c>
      <c r="EG2" s="14" t="s">
        <v>1164</v>
      </c>
      <c r="EH2" s="14" t="s">
        <v>1165</v>
      </c>
      <c r="EJ2" s="14"/>
      <c r="EP2" s="14" t="s">
        <v>1202</v>
      </c>
      <c r="EQ2" s="14" t="s">
        <v>1203</v>
      </c>
      <c r="ER2" s="14" t="s">
        <v>1204</v>
      </c>
      <c r="ET2" s="14"/>
      <c r="EZ2" s="14" t="s">
        <v>1214</v>
      </c>
      <c r="FA2" s="14" t="s">
        <v>1215</v>
      </c>
      <c r="FB2" s="14" t="s">
        <v>1216</v>
      </c>
      <c r="FC2" s="14" t="s">
        <v>1222</v>
      </c>
      <c r="FD2" s="14" t="s">
        <v>1217</v>
      </c>
      <c r="FE2" s="14" t="s">
        <v>1218</v>
      </c>
      <c r="FF2" s="14" t="s">
        <v>1219</v>
      </c>
      <c r="FG2" s="14" t="s">
        <v>1223</v>
      </c>
      <c r="FI2" s="14"/>
    </row>
    <row r="3" spans="1:175" ht="24" customHeight="1">
      <c r="A3" s="83" t="s">
        <v>107</v>
      </c>
      <c r="B3" s="83" t="s">
        <v>60</v>
      </c>
      <c r="C3" s="83" t="s">
        <v>175</v>
      </c>
      <c r="D3" s="83" t="s">
        <v>16</v>
      </c>
      <c r="E3" s="83" t="s">
        <v>14</v>
      </c>
      <c r="F3" s="83" t="s">
        <v>15</v>
      </c>
      <c r="G3" s="83" t="s">
        <v>0</v>
      </c>
      <c r="H3" s="84" t="s">
        <v>33</v>
      </c>
      <c r="I3" s="84" t="s">
        <v>34</v>
      </c>
      <c r="J3" s="83" t="s">
        <v>1</v>
      </c>
      <c r="K3" s="83" t="s">
        <v>19</v>
      </c>
      <c r="L3" s="83" t="s">
        <v>20</v>
      </c>
      <c r="M3" s="85" t="s">
        <v>76</v>
      </c>
      <c r="N3" s="83" t="s">
        <v>100</v>
      </c>
      <c r="O3" s="83" t="s">
        <v>117</v>
      </c>
      <c r="P3" s="83" t="s">
        <v>109</v>
      </c>
      <c r="Q3" s="83" t="s">
        <v>172</v>
      </c>
      <c r="R3" s="15" t="s">
        <v>2103</v>
      </c>
      <c r="S3" s="83" t="s">
        <v>190</v>
      </c>
      <c r="T3" s="83" t="s">
        <v>191</v>
      </c>
      <c r="U3" s="86" t="s">
        <v>195</v>
      </c>
      <c r="V3" s="87" t="s">
        <v>324</v>
      </c>
      <c r="W3" s="86" t="s">
        <v>325</v>
      </c>
      <c r="X3" s="14" t="s">
        <v>339</v>
      </c>
      <c r="Y3" s="14" t="s">
        <v>1600</v>
      </c>
      <c r="Z3" s="14" t="s">
        <v>1601</v>
      </c>
      <c r="AA3" s="80" t="s">
        <v>728</v>
      </c>
      <c r="AB3" s="315" t="s">
        <v>2054</v>
      </c>
      <c r="AC3" s="80" t="s">
        <v>682</v>
      </c>
      <c r="AD3" s="80" t="s">
        <v>683</v>
      </c>
      <c r="AE3" s="81" t="s">
        <v>684</v>
      </c>
      <c r="AF3" s="80" t="s">
        <v>721</v>
      </c>
      <c r="AG3" s="80" t="s">
        <v>719</v>
      </c>
      <c r="AH3" s="80" t="s">
        <v>720</v>
      </c>
      <c r="AI3" s="14" t="s">
        <v>999</v>
      </c>
      <c r="AJ3" s="14" t="s">
        <v>1006</v>
      </c>
      <c r="AK3" s="14" t="s">
        <v>1166</v>
      </c>
      <c r="AL3" s="14"/>
      <c r="AM3" s="14"/>
      <c r="AN3" s="14"/>
      <c r="AO3" s="14"/>
      <c r="AP3" s="14"/>
      <c r="BB3" s="14" t="s">
        <v>1341</v>
      </c>
      <c r="BC3" s="14" t="s">
        <v>1508</v>
      </c>
      <c r="BD3" s="14" t="s">
        <v>1550</v>
      </c>
      <c r="BE3" s="14" t="s">
        <v>1504</v>
      </c>
      <c r="BF3" s="14" t="s">
        <v>1503</v>
      </c>
      <c r="BG3" s="14" t="s">
        <v>1504</v>
      </c>
      <c r="BH3" s="14" t="s">
        <v>1505</v>
      </c>
      <c r="BI3" s="14" t="s">
        <v>1551</v>
      </c>
      <c r="BJ3" s="14"/>
      <c r="BK3" s="14"/>
      <c r="BL3" s="14"/>
      <c r="BM3" s="14"/>
      <c r="BN3" s="14"/>
      <c r="BZ3" s="14" t="s">
        <v>1341</v>
      </c>
      <c r="CA3" s="14" t="s">
        <v>1508</v>
      </c>
      <c r="CB3" s="14" t="s">
        <v>1550</v>
      </c>
      <c r="CC3" s="14" t="s">
        <v>1504</v>
      </c>
      <c r="CD3" s="14" t="s">
        <v>1503</v>
      </c>
      <c r="CE3" s="14" t="s">
        <v>1504</v>
      </c>
      <c r="CF3" s="14" t="s">
        <v>1505</v>
      </c>
      <c r="CG3" s="14" t="s">
        <v>1168</v>
      </c>
      <c r="CH3" s="14"/>
      <c r="CI3" s="14"/>
      <c r="CJ3" s="14"/>
      <c r="CK3" s="14"/>
      <c r="CL3" s="14"/>
      <c r="CX3" s="14" t="s">
        <v>1341</v>
      </c>
      <c r="CY3" s="14" t="s">
        <v>1508</v>
      </c>
      <c r="CZ3" s="14" t="s">
        <v>1503</v>
      </c>
      <c r="DA3" s="14" t="s">
        <v>1504</v>
      </c>
      <c r="DB3" s="14" t="s">
        <v>1503</v>
      </c>
      <c r="DC3" s="14" t="s">
        <v>1504</v>
      </c>
      <c r="DD3" s="14" t="s">
        <v>1505</v>
      </c>
      <c r="DE3" s="14" t="s">
        <v>1167</v>
      </c>
      <c r="DF3" s="14"/>
      <c r="DG3" s="14"/>
      <c r="DH3" s="14"/>
      <c r="DI3" s="14"/>
      <c r="DJ3" s="14"/>
      <c r="DV3" s="14" t="s">
        <v>1341</v>
      </c>
      <c r="DW3" s="14" t="s">
        <v>1508</v>
      </c>
      <c r="DX3" s="14" t="s">
        <v>1503</v>
      </c>
      <c r="DY3" s="14" t="s">
        <v>1504</v>
      </c>
      <c r="DZ3" s="14" t="s">
        <v>1503</v>
      </c>
      <c r="EA3" s="14" t="s">
        <v>1504</v>
      </c>
      <c r="EB3" s="14" t="s">
        <v>1505</v>
      </c>
      <c r="EC3" s="14" t="s">
        <v>1157</v>
      </c>
      <c r="ED3" s="14"/>
      <c r="EE3" s="14"/>
      <c r="EF3" s="14"/>
      <c r="EG3" s="14"/>
      <c r="EH3" s="14"/>
      <c r="EI3" s="14" t="s">
        <v>1341</v>
      </c>
      <c r="EJ3" s="14" t="s">
        <v>1508</v>
      </c>
      <c r="EK3" s="14" t="s">
        <v>1503</v>
      </c>
      <c r="EL3" s="14" t="s">
        <v>1504</v>
      </c>
      <c r="EM3" s="14" t="s">
        <v>1503</v>
      </c>
      <c r="EN3" s="14" t="s">
        <v>1504</v>
      </c>
      <c r="EO3" s="14" t="s">
        <v>1505</v>
      </c>
      <c r="EP3" s="14" t="s">
        <v>1205</v>
      </c>
      <c r="EQ3" s="14"/>
      <c r="ER3" s="14"/>
      <c r="ES3" s="14" t="s">
        <v>1341</v>
      </c>
      <c r="ET3" s="14" t="s">
        <v>1508</v>
      </c>
      <c r="EU3" s="14" t="s">
        <v>1503</v>
      </c>
      <c r="EV3" s="14" t="s">
        <v>1504</v>
      </c>
      <c r="EW3" s="14" t="s">
        <v>1503</v>
      </c>
      <c r="EX3" s="14" t="s">
        <v>1504</v>
      </c>
      <c r="EY3" s="14" t="s">
        <v>1505</v>
      </c>
      <c r="EZ3" s="14" t="s">
        <v>1213</v>
      </c>
      <c r="FA3" s="14"/>
      <c r="FB3" s="14"/>
      <c r="FC3" s="14"/>
      <c r="FD3" s="14"/>
      <c r="FE3" s="14"/>
      <c r="FF3" s="14"/>
      <c r="FG3" s="14"/>
      <c r="FH3" s="14" t="s">
        <v>1341</v>
      </c>
      <c r="FI3" s="14" t="s">
        <v>1508</v>
      </c>
      <c r="FJ3" s="14" t="s">
        <v>1503</v>
      </c>
      <c r="FK3" s="14" t="s">
        <v>1504</v>
      </c>
      <c r="FL3" s="14" t="s">
        <v>1503</v>
      </c>
      <c r="FM3" s="14" t="s">
        <v>1504</v>
      </c>
      <c r="FN3" s="14" t="s">
        <v>1505</v>
      </c>
    </row>
    <row r="4" spans="1:175" ht="16.149999999999999" customHeight="1">
      <c r="A4" s="80">
        <f>DC4</f>
        <v>480</v>
      </c>
      <c r="B4" s="14" t="s">
        <v>1364</v>
      </c>
      <c r="C4" s="18" t="s">
        <v>1365</v>
      </c>
      <c r="D4" s="18" t="s">
        <v>4872</v>
      </c>
      <c r="E4" s="82" t="s">
        <v>249</v>
      </c>
      <c r="F4" s="82" t="s">
        <v>250</v>
      </c>
      <c r="G4" s="82" t="s">
        <v>252</v>
      </c>
      <c r="H4" s="89" t="s">
        <v>253</v>
      </c>
      <c r="I4" s="204">
        <v>64000</v>
      </c>
      <c r="J4" s="80" t="s">
        <v>2</v>
      </c>
      <c r="K4" s="14" t="s">
        <v>1547</v>
      </c>
      <c r="L4" s="27" t="s">
        <v>1548</v>
      </c>
      <c r="M4" s="80" t="s">
        <v>1549</v>
      </c>
      <c r="N4" s="5" t="s">
        <v>101</v>
      </c>
      <c r="O4" s="80" t="s">
        <v>118</v>
      </c>
      <c r="P4" s="80" t="s">
        <v>1041</v>
      </c>
      <c r="Q4" s="80">
        <v>2</v>
      </c>
      <c r="R4" s="80">
        <v>1</v>
      </c>
      <c r="U4" s="80">
        <v>0</v>
      </c>
      <c r="V4" s="92" t="s">
        <v>384</v>
      </c>
      <c r="W4" s="80" t="s">
        <v>256</v>
      </c>
      <c r="X4" s="80" t="s">
        <v>305</v>
      </c>
      <c r="Y4" s="80">
        <v>1</v>
      </c>
      <c r="Z4" s="80">
        <v>1</v>
      </c>
      <c r="AA4" s="205"/>
      <c r="AB4" s="80">
        <v>1.75</v>
      </c>
      <c r="AD4" s="14"/>
      <c r="AE4" s="81">
        <v>42439</v>
      </c>
      <c r="AI4" s="14"/>
      <c r="AJ4" s="14" t="s">
        <v>1007</v>
      </c>
      <c r="AK4">
        <v>5</v>
      </c>
      <c r="AL4">
        <v>5</v>
      </c>
      <c r="AM4">
        <v>0</v>
      </c>
      <c r="AN4">
        <v>0</v>
      </c>
      <c r="AO4">
        <v>5</v>
      </c>
      <c r="AP4">
        <v>5</v>
      </c>
      <c r="AQ4">
        <v>5</v>
      </c>
      <c r="AR4">
        <v>5</v>
      </c>
      <c r="AS4">
        <v>5</v>
      </c>
      <c r="AT4">
        <v>5</v>
      </c>
      <c r="AU4">
        <f t="shared" ref="AU4:AU37" si="0">MROUND(AK4/2,5)</f>
        <v>5</v>
      </c>
      <c r="AV4">
        <f t="shared" ref="AV4:AV37" si="1">MROUND(AL4/2,5)</f>
        <v>5</v>
      </c>
      <c r="AW4">
        <v>5</v>
      </c>
      <c r="AX4">
        <v>5</v>
      </c>
      <c r="AY4">
        <v>5</v>
      </c>
      <c r="AZ4">
        <v>5</v>
      </c>
      <c r="BA4">
        <v>5</v>
      </c>
      <c r="BB4" s="14">
        <v>1</v>
      </c>
      <c r="BC4" s="14">
        <f t="shared" ref="BC4:BC49" si="2">SUM(AK4:AN4)</f>
        <v>10</v>
      </c>
      <c r="BD4" s="14">
        <v>6</v>
      </c>
      <c r="BE4" s="14">
        <f t="shared" ref="BE4:BE49" si="3">BC4*BD4</f>
        <v>60</v>
      </c>
      <c r="BF4" s="14">
        <f t="shared" ref="BF4:BF49" si="4">12*3+12</f>
        <v>48</v>
      </c>
      <c r="BG4" s="14">
        <f>BC4*BF4</f>
        <v>480</v>
      </c>
      <c r="BH4" s="14">
        <f>BG4*10</f>
        <v>4800</v>
      </c>
      <c r="BI4" s="14">
        <f t="shared" ref="BI4:BI49" si="5">MROUND(AK4/2,5)</f>
        <v>5</v>
      </c>
      <c r="BJ4" s="14">
        <f t="shared" ref="BJ4:BJ49" si="6">MROUND(AL4/2,5)</f>
        <v>5</v>
      </c>
      <c r="BK4" s="14">
        <f t="shared" ref="BK4:BK49" si="7">MROUND(AM4/2,5)</f>
        <v>0</v>
      </c>
      <c r="BL4" s="14">
        <f t="shared" ref="BL4:BL49" si="8">MROUND(AN4/2,5)</f>
        <v>0</v>
      </c>
      <c r="BM4" s="14">
        <f t="shared" ref="BM4:BM49" si="9">MROUND(AO4/2,5)</f>
        <v>5</v>
      </c>
      <c r="BN4" s="14">
        <f t="shared" ref="BN4:BN49" si="10">MROUND(AP4/2,5)</f>
        <v>5</v>
      </c>
      <c r="BO4" s="14">
        <f>MROUND($BI4/2,5)</f>
        <v>5</v>
      </c>
      <c r="BP4" s="14">
        <f t="shared" ref="BP4:BW19" si="11">MROUND($BI4/2,5)</f>
        <v>5</v>
      </c>
      <c r="BQ4" s="14">
        <f t="shared" si="11"/>
        <v>5</v>
      </c>
      <c r="BR4" s="14">
        <f t="shared" si="11"/>
        <v>5</v>
      </c>
      <c r="BS4" s="14">
        <f t="shared" si="11"/>
        <v>5</v>
      </c>
      <c r="BT4" s="14">
        <f t="shared" si="11"/>
        <v>5</v>
      </c>
      <c r="BU4" s="14">
        <f t="shared" si="11"/>
        <v>5</v>
      </c>
      <c r="BV4" s="14">
        <f t="shared" si="11"/>
        <v>5</v>
      </c>
      <c r="BW4" s="14">
        <f t="shared" si="11"/>
        <v>5</v>
      </c>
      <c r="BX4" s="14">
        <f t="shared" ref="BX4:BX42" si="12">MROUND(AZ4/2,5)</f>
        <v>5</v>
      </c>
      <c r="BY4" s="14">
        <f t="shared" ref="BY4:BY42" si="13">MROUND(BA4/2,5)</f>
        <v>5</v>
      </c>
      <c r="BZ4" s="14">
        <v>1</v>
      </c>
      <c r="CA4" s="14">
        <f t="shared" ref="CA4:CA49" si="14">SUM(BI4:BL4)</f>
        <v>10</v>
      </c>
      <c r="CB4" s="14">
        <v>6</v>
      </c>
      <c r="CC4" s="14">
        <f t="shared" ref="CC4:CC49" si="15">CA4*CB4</f>
        <v>60</v>
      </c>
      <c r="CD4" s="14">
        <f t="shared" ref="CD4:CD49" si="16">12*3+12</f>
        <v>48</v>
      </c>
      <c r="CE4" s="14">
        <f>CA4*CD4</f>
        <v>480</v>
      </c>
      <c r="CF4" s="14">
        <f>CE4*10</f>
        <v>4800</v>
      </c>
      <c r="CG4">
        <v>5</v>
      </c>
      <c r="CH4">
        <v>5</v>
      </c>
      <c r="CI4" s="14">
        <v>0</v>
      </c>
      <c r="CJ4" s="14">
        <v>0</v>
      </c>
      <c r="CK4" s="14">
        <v>0</v>
      </c>
      <c r="CL4" s="14">
        <v>30</v>
      </c>
      <c r="CM4">
        <f t="shared" ref="CM4:CU20" si="17">MROUND($CG4/2,5)</f>
        <v>5</v>
      </c>
      <c r="CN4">
        <f t="shared" si="17"/>
        <v>5</v>
      </c>
      <c r="CO4">
        <f t="shared" si="17"/>
        <v>5</v>
      </c>
      <c r="CP4">
        <f t="shared" si="17"/>
        <v>5</v>
      </c>
      <c r="CQ4">
        <f t="shared" si="17"/>
        <v>5</v>
      </c>
      <c r="CR4">
        <f t="shared" si="17"/>
        <v>5</v>
      </c>
      <c r="CS4">
        <f t="shared" si="17"/>
        <v>5</v>
      </c>
      <c r="CT4">
        <f t="shared" si="17"/>
        <v>5</v>
      </c>
      <c r="CU4">
        <f t="shared" si="17"/>
        <v>5</v>
      </c>
      <c r="CV4">
        <v>5</v>
      </c>
      <c r="CW4">
        <v>5</v>
      </c>
      <c r="CX4" s="14">
        <v>1</v>
      </c>
      <c r="CY4" s="14">
        <f t="shared" ref="CY4:CY49" si="18">SUM(CG4:CJ4)</f>
        <v>10</v>
      </c>
      <c r="CZ4" s="14">
        <v>6</v>
      </c>
      <c r="DA4" s="14">
        <f>CY4*CZ4</f>
        <v>60</v>
      </c>
      <c r="DB4" s="14">
        <f t="shared" ref="DB4:DB49" si="19">12*3+12</f>
        <v>48</v>
      </c>
      <c r="DC4" s="14">
        <f>CY4*DB4</f>
        <v>480</v>
      </c>
      <c r="DD4" s="14">
        <f>DC4*10</f>
        <v>4800</v>
      </c>
      <c r="DE4">
        <v>5</v>
      </c>
      <c r="DF4">
        <v>5</v>
      </c>
      <c r="DG4">
        <v>0</v>
      </c>
      <c r="DH4">
        <v>0</v>
      </c>
      <c r="DI4" s="14">
        <f t="shared" ref="DI4:DI30" si="20">MROUND(AO4/2,5)</f>
        <v>5</v>
      </c>
      <c r="DJ4" s="14">
        <f t="shared" ref="DJ4:DJ30" si="21">MROUND(AP4/2,5)</f>
        <v>5</v>
      </c>
      <c r="DK4">
        <v>5</v>
      </c>
      <c r="DL4">
        <v>5</v>
      </c>
      <c r="DM4">
        <f>MROUND($DE4/2,5)</f>
        <v>5</v>
      </c>
      <c r="DN4">
        <f t="shared" ref="DN4:DS19" si="22">MROUND($DE4/2,5)</f>
        <v>5</v>
      </c>
      <c r="DO4">
        <f t="shared" si="22"/>
        <v>5</v>
      </c>
      <c r="DP4">
        <f t="shared" si="22"/>
        <v>5</v>
      </c>
      <c r="DQ4">
        <f t="shared" si="22"/>
        <v>5</v>
      </c>
      <c r="DR4">
        <f t="shared" si="22"/>
        <v>5</v>
      </c>
      <c r="DS4">
        <f t="shared" si="22"/>
        <v>5</v>
      </c>
      <c r="DT4">
        <v>5</v>
      </c>
      <c r="DU4">
        <v>5</v>
      </c>
      <c r="DV4" s="14">
        <v>1</v>
      </c>
      <c r="DW4" s="14">
        <f>SUM(DE4:DH4)</f>
        <v>10</v>
      </c>
      <c r="DX4" s="14">
        <v>6</v>
      </c>
      <c r="DY4" s="14">
        <f t="shared" ref="DY4:DY36" si="23">DW4*DX4</f>
        <v>60</v>
      </c>
      <c r="DZ4" s="14">
        <f t="shared" ref="DZ4:DZ49" si="24">12*3+12</f>
        <v>48</v>
      </c>
      <c r="EA4" s="14">
        <f>DW4*DZ4</f>
        <v>480</v>
      </c>
      <c r="EB4" s="14">
        <f>EA4*10</f>
        <v>4800</v>
      </c>
      <c r="EC4" s="14">
        <f t="shared" ref="EC4:EH4" si="25">MROUND(INT(CG4/2),5)</f>
        <v>0</v>
      </c>
      <c r="ED4" s="14">
        <f t="shared" si="25"/>
        <v>0</v>
      </c>
      <c r="EE4" s="14">
        <f t="shared" si="25"/>
        <v>0</v>
      </c>
      <c r="EF4" s="14">
        <f t="shared" si="25"/>
        <v>0</v>
      </c>
      <c r="EG4" s="14">
        <f t="shared" si="25"/>
        <v>0</v>
      </c>
      <c r="EH4" s="14">
        <f t="shared" si="25"/>
        <v>15</v>
      </c>
      <c r="EI4" s="14">
        <v>1</v>
      </c>
      <c r="EJ4" s="14">
        <f>SUM(EC4:EF4)</f>
        <v>0</v>
      </c>
      <c r="EK4" s="14">
        <v>6</v>
      </c>
      <c r="EL4" s="14">
        <f t="shared" ref="EL4:EL43" si="26">EJ4*EK4</f>
        <v>0</v>
      </c>
      <c r="EM4" s="14">
        <f t="shared" ref="EM4:EM49" si="27">12*3+12</f>
        <v>48</v>
      </c>
      <c r="EN4" s="14">
        <f>EJ4*EM4</f>
        <v>0</v>
      </c>
      <c r="EO4" s="14">
        <f>EN4*10</f>
        <v>0</v>
      </c>
      <c r="EP4" s="14">
        <v>20</v>
      </c>
      <c r="EQ4" s="14">
        <v>20</v>
      </c>
      <c r="ER4" s="14">
        <v>20</v>
      </c>
      <c r="ES4" s="14">
        <v>1</v>
      </c>
      <c r="ET4" s="14">
        <f t="shared" ref="ET4:ET49" si="28">SUM(EP4:EP4)</f>
        <v>20</v>
      </c>
      <c r="EU4" s="14">
        <v>6</v>
      </c>
      <c r="EV4" s="14">
        <f t="shared" ref="EV4:EV45" si="29">ET4*EU4</f>
        <v>120</v>
      </c>
      <c r="EW4" s="14">
        <f t="shared" ref="EW4:EW49" si="30">12*3+12</f>
        <v>48</v>
      </c>
      <c r="EX4" s="14">
        <f>ET4*EW4</f>
        <v>960</v>
      </c>
      <c r="EY4" s="14">
        <f>EX4*10</f>
        <v>9600</v>
      </c>
      <c r="EZ4" s="14">
        <f t="shared" ref="EZ4:EZ30" si="31">MROUND(INT(CG4/2),5)</f>
        <v>0</v>
      </c>
      <c r="FA4" s="14">
        <f t="shared" ref="FA4:FA30" si="32">MROUND(INT(CH4/2),5)</f>
        <v>0</v>
      </c>
      <c r="FB4" s="14">
        <f t="shared" ref="FB4:FB30" si="33">MROUND(INT(CI4/2),5)</f>
        <v>0</v>
      </c>
      <c r="FC4" s="14">
        <f t="shared" ref="FC4:FC30" si="34">MROUND(INT(CJ4/2),5)</f>
        <v>0</v>
      </c>
      <c r="FD4" s="14">
        <f t="shared" ref="FD4:FD30" si="35">MROUND(INT(CG4/2),5)</f>
        <v>0</v>
      </c>
      <c r="FE4" s="14">
        <f t="shared" ref="FE4:FE30" si="36">MROUND(INT(CH4/2),5)</f>
        <v>0</v>
      </c>
      <c r="FF4" s="14">
        <f t="shared" ref="FF4:FF30" si="37">MROUND(INT(CI4/2),5)</f>
        <v>0</v>
      </c>
      <c r="FG4" s="14">
        <f t="shared" ref="FG4:FG30" si="38">MROUND(INT(CJ4/2),5)</f>
        <v>0</v>
      </c>
      <c r="FH4" s="14">
        <v>1</v>
      </c>
      <c r="FI4" s="14">
        <f>SUM(FB4:FE4)</f>
        <v>0</v>
      </c>
      <c r="FJ4" s="14">
        <v>6</v>
      </c>
      <c r="FK4" s="14">
        <f t="shared" ref="FK4:FK9" si="39">FI4*FJ4</f>
        <v>0</v>
      </c>
      <c r="FL4" s="14">
        <f t="shared" ref="FL4:FL49" si="40">12*3+12</f>
        <v>48</v>
      </c>
      <c r="FM4" s="14">
        <f>FI4*FL4</f>
        <v>0</v>
      </c>
      <c r="FN4" s="14">
        <f>FM4*10</f>
        <v>0</v>
      </c>
      <c r="FP4" s="80">
        <v>10</v>
      </c>
      <c r="FQ4" s="80">
        <v>10</v>
      </c>
      <c r="FR4" s="80">
        <v>0</v>
      </c>
      <c r="FS4" s="80">
        <v>0</v>
      </c>
    </row>
    <row r="5" spans="1:175" ht="16.149999999999999" customHeight="1">
      <c r="A5" s="80">
        <f>DC5</f>
        <v>17760</v>
      </c>
      <c r="B5" s="80" t="s">
        <v>63</v>
      </c>
      <c r="C5" s="88" t="s">
        <v>177</v>
      </c>
      <c r="D5" s="82" t="s">
        <v>727</v>
      </c>
      <c r="E5" s="16" t="s">
        <v>3036</v>
      </c>
      <c r="F5" s="16" t="s">
        <v>3037</v>
      </c>
      <c r="G5" s="82" t="s">
        <v>358</v>
      </c>
      <c r="H5" s="89" t="s">
        <v>116</v>
      </c>
      <c r="I5" s="204">
        <v>47810</v>
      </c>
      <c r="J5" s="80" t="s">
        <v>2</v>
      </c>
      <c r="K5" s="80" t="s">
        <v>84</v>
      </c>
      <c r="L5" s="90" t="s">
        <v>984</v>
      </c>
      <c r="M5" s="80" t="s">
        <v>625</v>
      </c>
      <c r="N5" s="91" t="s">
        <v>102</v>
      </c>
      <c r="O5" s="80" t="s">
        <v>118</v>
      </c>
      <c r="P5" s="80" t="s">
        <v>1041</v>
      </c>
      <c r="Q5" s="80">
        <v>2</v>
      </c>
      <c r="R5" s="80">
        <v>1</v>
      </c>
      <c r="U5" s="80">
        <v>0</v>
      </c>
      <c r="V5" s="92" t="s">
        <v>384</v>
      </c>
      <c r="W5" s="80" t="s">
        <v>256</v>
      </c>
      <c r="X5" s="80" t="s">
        <v>305</v>
      </c>
      <c r="Y5" s="80">
        <v>1</v>
      </c>
      <c r="Z5" s="80">
        <v>1</v>
      </c>
      <c r="AA5" s="205"/>
      <c r="AB5" s="80">
        <v>1.75</v>
      </c>
      <c r="AD5" s="14">
        <v>1</v>
      </c>
      <c r="AE5" s="81">
        <v>42439</v>
      </c>
      <c r="AI5" s="14">
        <v>1</v>
      </c>
      <c r="AJ5" s="14" t="s">
        <v>1007</v>
      </c>
      <c r="AK5">
        <v>110</v>
      </c>
      <c r="AL5">
        <v>160</v>
      </c>
      <c r="AM5">
        <v>60</v>
      </c>
      <c r="AN5">
        <v>40</v>
      </c>
      <c r="AO5">
        <v>60</v>
      </c>
      <c r="AP5" s="14">
        <v>30</v>
      </c>
      <c r="AQ5">
        <v>40</v>
      </c>
      <c r="AR5">
        <v>40</v>
      </c>
      <c r="AS5">
        <v>40</v>
      </c>
      <c r="AT5">
        <v>40</v>
      </c>
      <c r="AU5">
        <f t="shared" si="0"/>
        <v>55</v>
      </c>
      <c r="AV5">
        <f t="shared" si="1"/>
        <v>80</v>
      </c>
      <c r="AW5">
        <v>40</v>
      </c>
      <c r="AX5">
        <v>40</v>
      </c>
      <c r="AY5">
        <v>40</v>
      </c>
      <c r="BB5" s="14">
        <v>1</v>
      </c>
      <c r="BC5" s="14">
        <f t="shared" si="2"/>
        <v>370</v>
      </c>
      <c r="BD5" s="14">
        <v>6</v>
      </c>
      <c r="BE5" s="14">
        <f t="shared" si="3"/>
        <v>2220</v>
      </c>
      <c r="BF5" s="14">
        <f t="shared" si="4"/>
        <v>48</v>
      </c>
      <c r="BG5" s="14">
        <f>BC5*BF5</f>
        <v>17760</v>
      </c>
      <c r="BH5" s="14">
        <f t="shared" ref="BH5:BH49" si="41">BG5*10</f>
        <v>177600</v>
      </c>
      <c r="BI5" s="14">
        <f t="shared" si="5"/>
        <v>55</v>
      </c>
      <c r="BJ5" s="14">
        <f t="shared" si="6"/>
        <v>80</v>
      </c>
      <c r="BK5" s="14">
        <f t="shared" si="7"/>
        <v>30</v>
      </c>
      <c r="BL5" s="14">
        <f t="shared" si="8"/>
        <v>20</v>
      </c>
      <c r="BM5" s="14">
        <f t="shared" si="9"/>
        <v>30</v>
      </c>
      <c r="BN5" s="14">
        <f t="shared" si="10"/>
        <v>15</v>
      </c>
      <c r="BO5" s="14">
        <f t="shared" ref="BO5:BW50" si="42">MROUND($BI5/2,5)</f>
        <v>30</v>
      </c>
      <c r="BP5" s="14">
        <f t="shared" si="11"/>
        <v>30</v>
      </c>
      <c r="BQ5" s="14">
        <f t="shared" si="11"/>
        <v>30</v>
      </c>
      <c r="BR5" s="14">
        <f t="shared" si="11"/>
        <v>30</v>
      </c>
      <c r="BS5" s="14">
        <f t="shared" si="11"/>
        <v>30</v>
      </c>
      <c r="BT5" s="14">
        <f t="shared" si="11"/>
        <v>30</v>
      </c>
      <c r="BU5" s="14">
        <f t="shared" si="11"/>
        <v>30</v>
      </c>
      <c r="BV5" s="14">
        <f t="shared" si="11"/>
        <v>30</v>
      </c>
      <c r="BW5" s="14">
        <f t="shared" si="11"/>
        <v>30</v>
      </c>
      <c r="BX5" s="14">
        <f t="shared" si="12"/>
        <v>0</v>
      </c>
      <c r="BY5" s="14">
        <f t="shared" si="13"/>
        <v>0</v>
      </c>
      <c r="BZ5" s="14">
        <v>1</v>
      </c>
      <c r="CA5" s="14">
        <f t="shared" si="14"/>
        <v>185</v>
      </c>
      <c r="CB5" s="14">
        <v>6</v>
      </c>
      <c r="CC5" s="14">
        <f t="shared" si="15"/>
        <v>1110</v>
      </c>
      <c r="CD5" s="14">
        <f t="shared" si="16"/>
        <v>48</v>
      </c>
      <c r="CE5" s="14">
        <f>CA5*CD5</f>
        <v>8880</v>
      </c>
      <c r="CF5" s="14">
        <f t="shared" ref="CF5:CF49" si="43">CE5*10</f>
        <v>88800</v>
      </c>
      <c r="CG5">
        <v>110</v>
      </c>
      <c r="CH5">
        <v>160</v>
      </c>
      <c r="CI5">
        <v>60</v>
      </c>
      <c r="CJ5" s="14">
        <v>40</v>
      </c>
      <c r="CK5" s="14">
        <v>30</v>
      </c>
      <c r="CL5" s="14">
        <v>30</v>
      </c>
      <c r="CM5">
        <f t="shared" ref="CM5:CM15" si="44">MROUND($CG5/2,5)</f>
        <v>55</v>
      </c>
      <c r="CN5">
        <f t="shared" ref="CN5:CN37" si="45">CG5</f>
        <v>110</v>
      </c>
      <c r="CO5">
        <f t="shared" si="17"/>
        <v>55</v>
      </c>
      <c r="CP5">
        <f t="shared" si="17"/>
        <v>55</v>
      </c>
      <c r="CQ5">
        <f t="shared" si="17"/>
        <v>55</v>
      </c>
      <c r="CR5">
        <f t="shared" si="17"/>
        <v>55</v>
      </c>
      <c r="CS5">
        <f t="shared" si="17"/>
        <v>55</v>
      </c>
      <c r="CT5">
        <f t="shared" si="17"/>
        <v>55</v>
      </c>
      <c r="CU5">
        <f t="shared" si="17"/>
        <v>55</v>
      </c>
      <c r="CX5" s="14">
        <v>1</v>
      </c>
      <c r="CY5" s="14">
        <f t="shared" si="18"/>
        <v>370</v>
      </c>
      <c r="CZ5" s="14">
        <v>6</v>
      </c>
      <c r="DA5" s="14">
        <f t="shared" ref="DA5:DA49" si="46">CY5*CZ5</f>
        <v>2220</v>
      </c>
      <c r="DB5" s="14">
        <f t="shared" si="19"/>
        <v>48</v>
      </c>
      <c r="DC5" s="14">
        <f>CY5*DB5</f>
        <v>17760</v>
      </c>
      <c r="DD5" s="14">
        <f t="shared" ref="DD5:DD49" si="47">DC5*10</f>
        <v>177600</v>
      </c>
      <c r="DE5">
        <v>110</v>
      </c>
      <c r="DF5">
        <v>160</v>
      </c>
      <c r="DG5">
        <v>60</v>
      </c>
      <c r="DH5">
        <v>40</v>
      </c>
      <c r="DI5" s="14">
        <f t="shared" si="20"/>
        <v>30</v>
      </c>
      <c r="DJ5" s="14">
        <f t="shared" si="21"/>
        <v>15</v>
      </c>
      <c r="DK5">
        <f t="shared" ref="DK5:DK15" si="48">MROUND($CG5/2,5)</f>
        <v>55</v>
      </c>
      <c r="DL5">
        <f t="shared" ref="DL5:DL37" si="49">DE5</f>
        <v>110</v>
      </c>
      <c r="DM5">
        <f t="shared" ref="DM5:DS49" si="50">MROUND($DE5/2,5)</f>
        <v>55</v>
      </c>
      <c r="DN5">
        <f t="shared" si="22"/>
        <v>55</v>
      </c>
      <c r="DO5">
        <f t="shared" si="22"/>
        <v>55</v>
      </c>
      <c r="DP5">
        <f t="shared" si="22"/>
        <v>55</v>
      </c>
      <c r="DQ5">
        <f t="shared" si="22"/>
        <v>55</v>
      </c>
      <c r="DR5">
        <f t="shared" si="22"/>
        <v>55</v>
      </c>
      <c r="DS5">
        <f t="shared" si="22"/>
        <v>55</v>
      </c>
      <c r="DV5" s="14">
        <v>1</v>
      </c>
      <c r="DW5" s="14">
        <f t="shared" ref="DW5:DW49" si="51">SUM(DE5:DH5)</f>
        <v>370</v>
      </c>
      <c r="DX5" s="14">
        <v>6</v>
      </c>
      <c r="DY5" s="14">
        <f t="shared" si="23"/>
        <v>2220</v>
      </c>
      <c r="DZ5" s="14">
        <f t="shared" si="24"/>
        <v>48</v>
      </c>
      <c r="EA5" s="14">
        <f>DW5*DZ5</f>
        <v>17760</v>
      </c>
      <c r="EB5" s="14">
        <f t="shared" ref="EB5:EB49" si="52">EA5*10</f>
        <v>177600</v>
      </c>
      <c r="EC5" s="14">
        <f>MROUND(INT(CG5/2),5)</f>
        <v>55</v>
      </c>
      <c r="ED5" s="14">
        <f>MROUND(INT(CH5/2),5)+15</f>
        <v>95</v>
      </c>
      <c r="EE5" s="14">
        <f>MROUND(INT(CI5/2),5)</f>
        <v>30</v>
      </c>
      <c r="EF5" s="14">
        <f>MROUND(INT(CJ5/2),5)+5</f>
        <v>25</v>
      </c>
      <c r="EG5" s="14">
        <f t="shared" ref="EG5:EG23" si="53">MROUND(INT(CK5/2),5)</f>
        <v>15</v>
      </c>
      <c r="EH5" s="14">
        <f t="shared" ref="EH5:EH23" si="54">MROUND(INT(CL5/2),5)</f>
        <v>15</v>
      </c>
      <c r="EI5" s="14">
        <v>1</v>
      </c>
      <c r="EJ5" s="14">
        <f t="shared" ref="EJ5:EJ49" si="55">SUM(EC5:EF5)</f>
        <v>205</v>
      </c>
      <c r="EK5" s="14">
        <v>6</v>
      </c>
      <c r="EL5" s="14">
        <f t="shared" si="26"/>
        <v>1230</v>
      </c>
      <c r="EM5" s="14">
        <f t="shared" si="27"/>
        <v>48</v>
      </c>
      <c r="EN5" s="14">
        <f>EJ5*EM5</f>
        <v>9840</v>
      </c>
      <c r="EO5" s="14">
        <f t="shared" ref="EO5:EO49" si="56">EN5*10</f>
        <v>98400</v>
      </c>
      <c r="EP5" s="14">
        <v>20</v>
      </c>
      <c r="EQ5" s="14">
        <v>20</v>
      </c>
      <c r="ER5" s="14">
        <v>20</v>
      </c>
      <c r="ES5" s="14">
        <v>1</v>
      </c>
      <c r="ET5" s="14">
        <f t="shared" si="28"/>
        <v>20</v>
      </c>
      <c r="EU5" s="14">
        <v>6</v>
      </c>
      <c r="EV5" s="14">
        <f t="shared" si="29"/>
        <v>120</v>
      </c>
      <c r="EW5" s="14">
        <f t="shared" si="30"/>
        <v>48</v>
      </c>
      <c r="EX5" s="14">
        <f>ET5*EW5</f>
        <v>960</v>
      </c>
      <c r="EY5" s="14">
        <f t="shared" ref="EY5:EY49" si="57">EX5*10</f>
        <v>9600</v>
      </c>
      <c r="EZ5" s="14">
        <f t="shared" si="31"/>
        <v>55</v>
      </c>
      <c r="FA5" s="14">
        <f t="shared" si="32"/>
        <v>80</v>
      </c>
      <c r="FB5" s="14">
        <f t="shared" si="33"/>
        <v>30</v>
      </c>
      <c r="FC5" s="14">
        <f t="shared" si="34"/>
        <v>20</v>
      </c>
      <c r="FD5" s="14">
        <f t="shared" si="35"/>
        <v>55</v>
      </c>
      <c r="FE5" s="14">
        <f t="shared" si="36"/>
        <v>80</v>
      </c>
      <c r="FF5" s="14">
        <f t="shared" si="37"/>
        <v>30</v>
      </c>
      <c r="FG5" s="14">
        <f t="shared" si="38"/>
        <v>20</v>
      </c>
      <c r="FH5" s="14">
        <v>1</v>
      </c>
      <c r="FI5" s="14">
        <f t="shared" ref="FI5:FI49" si="58">SUM(FB5:FE5)</f>
        <v>185</v>
      </c>
      <c r="FJ5" s="14">
        <v>6</v>
      </c>
      <c r="FK5" s="14">
        <f t="shared" si="39"/>
        <v>1110</v>
      </c>
      <c r="FL5" s="14">
        <f t="shared" si="40"/>
        <v>48</v>
      </c>
      <c r="FM5" s="14">
        <f>FI5*FL5</f>
        <v>8880</v>
      </c>
      <c r="FN5" s="14">
        <f t="shared" ref="FN5:FN49" si="59">FM5*10</f>
        <v>88800</v>
      </c>
      <c r="FP5" s="80">
        <v>70</v>
      </c>
      <c r="FQ5" s="80">
        <v>250</v>
      </c>
      <c r="FR5" s="80">
        <v>120</v>
      </c>
      <c r="FS5" s="80">
        <v>40</v>
      </c>
    </row>
    <row r="6" spans="1:175" ht="16.149999999999999" customHeight="1">
      <c r="A6" s="80">
        <f t="shared" ref="A6:A56" si="60">DC6</f>
        <v>25440</v>
      </c>
      <c r="B6" s="80" t="s">
        <v>62</v>
      </c>
      <c r="C6" s="82" t="s">
        <v>176</v>
      </c>
      <c r="D6" s="82" t="s">
        <v>22</v>
      </c>
      <c r="E6" s="82" t="s">
        <v>74</v>
      </c>
      <c r="F6" s="82" t="s">
        <v>75</v>
      </c>
      <c r="G6" s="80" t="s">
        <v>3</v>
      </c>
      <c r="H6" s="80" t="s">
        <v>3</v>
      </c>
      <c r="I6" s="80">
        <v>60000</v>
      </c>
      <c r="J6" s="80" t="s">
        <v>2</v>
      </c>
      <c r="K6" s="204" t="s">
        <v>35</v>
      </c>
      <c r="L6" s="91" t="s">
        <v>82</v>
      </c>
      <c r="M6" s="80" t="s">
        <v>83</v>
      </c>
      <c r="N6" s="91" t="s">
        <v>102</v>
      </c>
      <c r="O6" s="80" t="s">
        <v>118</v>
      </c>
      <c r="P6" s="80" t="s">
        <v>1041</v>
      </c>
      <c r="Q6" s="80">
        <v>2</v>
      </c>
      <c r="R6" s="80">
        <v>1</v>
      </c>
      <c r="U6" s="80">
        <v>0</v>
      </c>
      <c r="V6" s="92" t="s">
        <v>384</v>
      </c>
      <c r="W6" s="80" t="s">
        <v>256</v>
      </c>
      <c r="X6" s="80" t="s">
        <v>305</v>
      </c>
      <c r="Y6" s="80">
        <v>1</v>
      </c>
      <c r="Z6" s="80">
        <v>1</v>
      </c>
      <c r="AA6" s="205"/>
      <c r="AB6" s="80">
        <v>1.75</v>
      </c>
      <c r="AD6" s="14">
        <v>1</v>
      </c>
      <c r="AE6" s="81">
        <v>42439</v>
      </c>
      <c r="AI6" s="14">
        <v>1</v>
      </c>
      <c r="AJ6" s="14" t="s">
        <v>1007</v>
      </c>
      <c r="AK6">
        <v>210</v>
      </c>
      <c r="AL6">
        <v>355</v>
      </c>
      <c r="AM6">
        <v>80</v>
      </c>
      <c r="AN6">
        <v>50</v>
      </c>
      <c r="AO6">
        <v>30</v>
      </c>
      <c r="AP6">
        <v>30</v>
      </c>
      <c r="AQ6">
        <v>40</v>
      </c>
      <c r="AR6">
        <v>40</v>
      </c>
      <c r="AS6">
        <v>40</v>
      </c>
      <c r="AT6">
        <v>40</v>
      </c>
      <c r="AU6">
        <f t="shared" si="0"/>
        <v>105</v>
      </c>
      <c r="AV6">
        <f t="shared" si="1"/>
        <v>180</v>
      </c>
      <c r="AW6">
        <v>40</v>
      </c>
      <c r="AX6">
        <v>40</v>
      </c>
      <c r="AY6">
        <v>40</v>
      </c>
      <c r="BB6" s="14">
        <v>1</v>
      </c>
      <c r="BC6" s="14">
        <f t="shared" si="2"/>
        <v>695</v>
      </c>
      <c r="BD6" s="14">
        <v>6</v>
      </c>
      <c r="BE6" s="14">
        <f t="shared" si="3"/>
        <v>4170</v>
      </c>
      <c r="BF6" s="14">
        <f t="shared" si="4"/>
        <v>48</v>
      </c>
      <c r="BG6" s="14">
        <f>BC6*BF6</f>
        <v>33360</v>
      </c>
      <c r="BH6" s="14">
        <f t="shared" si="41"/>
        <v>333600</v>
      </c>
      <c r="BI6" s="14">
        <f t="shared" si="5"/>
        <v>105</v>
      </c>
      <c r="BJ6" s="14">
        <f t="shared" si="6"/>
        <v>180</v>
      </c>
      <c r="BK6" s="14">
        <f t="shared" si="7"/>
        <v>40</v>
      </c>
      <c r="BL6" s="14">
        <f t="shared" si="8"/>
        <v>25</v>
      </c>
      <c r="BM6" s="14">
        <f t="shared" si="9"/>
        <v>15</v>
      </c>
      <c r="BN6" s="14">
        <f t="shared" si="10"/>
        <v>15</v>
      </c>
      <c r="BO6" s="14">
        <f t="shared" si="42"/>
        <v>55</v>
      </c>
      <c r="BP6" s="14">
        <f t="shared" si="11"/>
        <v>55</v>
      </c>
      <c r="BQ6" s="14">
        <f t="shared" si="11"/>
        <v>55</v>
      </c>
      <c r="BR6" s="14">
        <f t="shared" si="11"/>
        <v>55</v>
      </c>
      <c r="BS6" s="14">
        <f t="shared" si="11"/>
        <v>55</v>
      </c>
      <c r="BT6" s="14">
        <f t="shared" si="11"/>
        <v>55</v>
      </c>
      <c r="BU6" s="14">
        <f t="shared" si="11"/>
        <v>55</v>
      </c>
      <c r="BV6" s="14">
        <f t="shared" si="11"/>
        <v>55</v>
      </c>
      <c r="BW6" s="14">
        <f t="shared" si="11"/>
        <v>55</v>
      </c>
      <c r="BX6" s="14">
        <f t="shared" si="12"/>
        <v>0</v>
      </c>
      <c r="BY6" s="14">
        <f t="shared" si="13"/>
        <v>0</v>
      </c>
      <c r="BZ6" s="14">
        <v>1</v>
      </c>
      <c r="CA6" s="14">
        <f t="shared" si="14"/>
        <v>350</v>
      </c>
      <c r="CB6" s="14">
        <v>6</v>
      </c>
      <c r="CC6" s="14">
        <f t="shared" si="15"/>
        <v>2100</v>
      </c>
      <c r="CD6" s="14">
        <f t="shared" si="16"/>
        <v>48</v>
      </c>
      <c r="CE6" s="14">
        <f>CA6*CD6</f>
        <v>16800</v>
      </c>
      <c r="CF6" s="14">
        <f t="shared" si="43"/>
        <v>168000</v>
      </c>
      <c r="CG6" s="14">
        <v>150</v>
      </c>
      <c r="CH6" s="122">
        <v>280</v>
      </c>
      <c r="CI6" s="14">
        <v>70</v>
      </c>
      <c r="CJ6" s="14">
        <v>30</v>
      </c>
      <c r="CK6" s="14">
        <v>20</v>
      </c>
      <c r="CL6" s="14">
        <v>20</v>
      </c>
      <c r="CM6">
        <f t="shared" si="44"/>
        <v>75</v>
      </c>
      <c r="CN6">
        <f t="shared" si="45"/>
        <v>150</v>
      </c>
      <c r="CO6">
        <f t="shared" si="17"/>
        <v>75</v>
      </c>
      <c r="CP6">
        <f t="shared" si="17"/>
        <v>75</v>
      </c>
      <c r="CQ6">
        <f t="shared" si="17"/>
        <v>75</v>
      </c>
      <c r="CR6">
        <f t="shared" si="17"/>
        <v>75</v>
      </c>
      <c r="CS6">
        <f t="shared" si="17"/>
        <v>75</v>
      </c>
      <c r="CT6">
        <f t="shared" si="17"/>
        <v>75</v>
      </c>
      <c r="CU6">
        <f t="shared" si="17"/>
        <v>75</v>
      </c>
      <c r="CX6" s="14">
        <v>1</v>
      </c>
      <c r="CY6" s="14">
        <f t="shared" si="18"/>
        <v>530</v>
      </c>
      <c r="CZ6" s="14">
        <v>6</v>
      </c>
      <c r="DA6" s="14">
        <f t="shared" si="46"/>
        <v>3180</v>
      </c>
      <c r="DB6" s="14">
        <f t="shared" si="19"/>
        <v>48</v>
      </c>
      <c r="DC6" s="14">
        <f>CY6*DB6</f>
        <v>25440</v>
      </c>
      <c r="DD6" s="14">
        <f t="shared" si="47"/>
        <v>254400</v>
      </c>
      <c r="DE6">
        <v>210</v>
      </c>
      <c r="DF6">
        <v>355</v>
      </c>
      <c r="DG6">
        <v>80</v>
      </c>
      <c r="DH6">
        <v>50</v>
      </c>
      <c r="DI6" s="14">
        <f t="shared" si="20"/>
        <v>15</v>
      </c>
      <c r="DJ6" s="14">
        <f t="shared" si="21"/>
        <v>15</v>
      </c>
      <c r="DK6">
        <f t="shared" si="48"/>
        <v>75</v>
      </c>
      <c r="DL6">
        <f t="shared" si="49"/>
        <v>210</v>
      </c>
      <c r="DM6">
        <f t="shared" si="50"/>
        <v>105</v>
      </c>
      <c r="DN6">
        <f t="shared" si="22"/>
        <v>105</v>
      </c>
      <c r="DO6">
        <f t="shared" si="22"/>
        <v>105</v>
      </c>
      <c r="DP6">
        <f t="shared" si="22"/>
        <v>105</v>
      </c>
      <c r="DQ6">
        <f t="shared" si="22"/>
        <v>105</v>
      </c>
      <c r="DR6">
        <f t="shared" si="22"/>
        <v>105</v>
      </c>
      <c r="DS6">
        <f t="shared" si="22"/>
        <v>105</v>
      </c>
      <c r="DV6" s="14">
        <v>1</v>
      </c>
      <c r="DW6" s="14">
        <f t="shared" si="51"/>
        <v>695</v>
      </c>
      <c r="DX6" s="14">
        <v>6</v>
      </c>
      <c r="DY6" s="14">
        <f t="shared" si="23"/>
        <v>4170</v>
      </c>
      <c r="DZ6" s="14">
        <f t="shared" si="24"/>
        <v>48</v>
      </c>
      <c r="EA6" s="14">
        <f t="shared" ref="EA6:EA37" si="61">DW6*DZ6</f>
        <v>33360</v>
      </c>
      <c r="EB6" s="14">
        <f t="shared" si="52"/>
        <v>333600</v>
      </c>
      <c r="EC6" s="14">
        <f>MROUND(INT(CG6/2),5)-5</f>
        <v>70</v>
      </c>
      <c r="ED6" s="14">
        <f>MROUND(INT(CH6/2),5)+20</f>
        <v>160</v>
      </c>
      <c r="EE6" s="14">
        <f>MROUND(INT(CI6/2),5)</f>
        <v>35</v>
      </c>
      <c r="EF6" s="14">
        <f>MROUND(INT(CJ6/2),5)+5</f>
        <v>20</v>
      </c>
      <c r="EG6" s="14">
        <f t="shared" si="53"/>
        <v>10</v>
      </c>
      <c r="EH6" s="14">
        <f t="shared" si="54"/>
        <v>10</v>
      </c>
      <c r="EI6" s="14">
        <v>1</v>
      </c>
      <c r="EJ6" s="14">
        <f t="shared" si="55"/>
        <v>285</v>
      </c>
      <c r="EK6" s="14">
        <v>6</v>
      </c>
      <c r="EL6" s="14">
        <f t="shared" si="26"/>
        <v>1710</v>
      </c>
      <c r="EM6" s="14">
        <f t="shared" si="27"/>
        <v>48</v>
      </c>
      <c r="EN6" s="14">
        <f>EJ6*EM6</f>
        <v>13680</v>
      </c>
      <c r="EO6" s="14">
        <f t="shared" si="56"/>
        <v>136800</v>
      </c>
      <c r="EP6" s="14">
        <v>20</v>
      </c>
      <c r="EQ6" s="14">
        <v>20</v>
      </c>
      <c r="ER6" s="14">
        <v>20</v>
      </c>
      <c r="ES6" s="14">
        <v>1</v>
      </c>
      <c r="ET6" s="14">
        <f t="shared" si="28"/>
        <v>20</v>
      </c>
      <c r="EU6" s="14">
        <v>6</v>
      </c>
      <c r="EV6" s="14">
        <f t="shared" si="29"/>
        <v>120</v>
      </c>
      <c r="EW6" s="14">
        <f t="shared" si="30"/>
        <v>48</v>
      </c>
      <c r="EX6" s="14">
        <f>ET6*EW6</f>
        <v>960</v>
      </c>
      <c r="EY6" s="14">
        <f t="shared" si="57"/>
        <v>9600</v>
      </c>
      <c r="EZ6" s="14">
        <f t="shared" si="31"/>
        <v>75</v>
      </c>
      <c r="FA6" s="14">
        <f t="shared" si="32"/>
        <v>140</v>
      </c>
      <c r="FB6" s="14">
        <f t="shared" si="33"/>
        <v>35</v>
      </c>
      <c r="FC6" s="14">
        <f t="shared" si="34"/>
        <v>15</v>
      </c>
      <c r="FD6" s="14">
        <f t="shared" si="35"/>
        <v>75</v>
      </c>
      <c r="FE6" s="14">
        <f t="shared" si="36"/>
        <v>140</v>
      </c>
      <c r="FF6" s="14">
        <f t="shared" si="37"/>
        <v>35</v>
      </c>
      <c r="FG6" s="14">
        <f t="shared" si="38"/>
        <v>15</v>
      </c>
      <c r="FH6" s="14">
        <v>1</v>
      </c>
      <c r="FI6" s="14">
        <f t="shared" si="58"/>
        <v>265</v>
      </c>
      <c r="FJ6" s="14">
        <v>6</v>
      </c>
      <c r="FK6" s="14">
        <f t="shared" si="39"/>
        <v>1590</v>
      </c>
      <c r="FL6" s="14">
        <f t="shared" si="40"/>
        <v>48</v>
      </c>
      <c r="FM6" s="14">
        <f>FI6*FL6</f>
        <v>12720</v>
      </c>
      <c r="FN6" s="14">
        <f t="shared" si="59"/>
        <v>127200</v>
      </c>
      <c r="FP6" s="80">
        <v>140</v>
      </c>
      <c r="FQ6" s="80">
        <v>320</v>
      </c>
      <c r="FR6" s="80">
        <v>120</v>
      </c>
      <c r="FS6" s="80">
        <v>50</v>
      </c>
    </row>
    <row r="7" spans="1:175" ht="16.149999999999999" customHeight="1">
      <c r="A7" s="80">
        <f t="shared" si="60"/>
        <v>4800</v>
      </c>
      <c r="B7" s="80" t="s">
        <v>61</v>
      </c>
      <c r="C7" s="80" t="s">
        <v>697</v>
      </c>
      <c r="D7" s="80" t="s">
        <v>690</v>
      </c>
      <c r="E7" s="80" t="s">
        <v>776</v>
      </c>
      <c r="F7" s="80" t="s">
        <v>691</v>
      </c>
      <c r="G7" s="80" t="s">
        <v>692</v>
      </c>
      <c r="H7" s="80" t="s">
        <v>693</v>
      </c>
      <c r="I7" s="95">
        <v>91000</v>
      </c>
      <c r="J7" s="80" t="s">
        <v>8</v>
      </c>
      <c r="K7" s="80" t="s">
        <v>694</v>
      </c>
      <c r="L7" s="80" t="s">
        <v>695</v>
      </c>
      <c r="M7" s="94" t="s">
        <v>696</v>
      </c>
      <c r="N7" s="91" t="s">
        <v>102</v>
      </c>
      <c r="O7" s="80" t="s">
        <v>119</v>
      </c>
      <c r="P7" s="80" t="s">
        <v>1041</v>
      </c>
      <c r="Q7" s="80">
        <v>2</v>
      </c>
      <c r="R7" s="80">
        <v>1</v>
      </c>
      <c r="U7" s="80">
        <v>0</v>
      </c>
      <c r="V7" s="92" t="s">
        <v>384</v>
      </c>
      <c r="W7" s="80" t="s">
        <v>256</v>
      </c>
      <c r="X7" s="80" t="s">
        <v>305</v>
      </c>
      <c r="Y7" s="80">
        <v>1</v>
      </c>
      <c r="Z7" s="80">
        <v>1</v>
      </c>
      <c r="AB7" s="80">
        <v>1.75</v>
      </c>
      <c r="AD7" s="14">
        <v>1</v>
      </c>
      <c r="AE7" s="81">
        <v>42439</v>
      </c>
      <c r="AI7" s="14">
        <v>1</v>
      </c>
      <c r="AJ7" s="14" t="s">
        <v>1007</v>
      </c>
      <c r="AK7">
        <v>10</v>
      </c>
      <c r="AL7">
        <v>30</v>
      </c>
      <c r="AM7">
        <v>10</v>
      </c>
      <c r="AN7">
        <v>10</v>
      </c>
      <c r="AO7">
        <v>60</v>
      </c>
      <c r="AP7">
        <v>30</v>
      </c>
      <c r="AQ7">
        <v>10</v>
      </c>
      <c r="AR7">
        <v>10</v>
      </c>
      <c r="AS7">
        <v>10</v>
      </c>
      <c r="AT7">
        <v>10</v>
      </c>
      <c r="AU7">
        <f t="shared" si="0"/>
        <v>5</v>
      </c>
      <c r="AV7">
        <f t="shared" si="1"/>
        <v>15</v>
      </c>
      <c r="AW7">
        <v>10</v>
      </c>
      <c r="AX7">
        <v>10</v>
      </c>
      <c r="AY7">
        <v>10</v>
      </c>
      <c r="AZ7"/>
      <c r="BA7"/>
      <c r="BB7" s="14">
        <v>1</v>
      </c>
      <c r="BC7" s="14">
        <f t="shared" si="2"/>
        <v>60</v>
      </c>
      <c r="BD7" s="14">
        <v>6</v>
      </c>
      <c r="BE7" s="14">
        <f t="shared" si="3"/>
        <v>360</v>
      </c>
      <c r="BF7" s="14">
        <f t="shared" si="4"/>
        <v>48</v>
      </c>
      <c r="BG7" s="14">
        <f t="shared" ref="BG7:BG49" si="62">BC7*BF7</f>
        <v>2880</v>
      </c>
      <c r="BH7" s="14">
        <f t="shared" si="41"/>
        <v>28800</v>
      </c>
      <c r="BI7" s="14">
        <f t="shared" si="5"/>
        <v>5</v>
      </c>
      <c r="BJ7" s="14">
        <f t="shared" si="6"/>
        <v>15</v>
      </c>
      <c r="BK7" s="14">
        <f t="shared" si="7"/>
        <v>5</v>
      </c>
      <c r="BL7" s="14">
        <f t="shared" si="8"/>
        <v>5</v>
      </c>
      <c r="BM7" s="14">
        <f t="shared" si="9"/>
        <v>30</v>
      </c>
      <c r="BN7" s="14">
        <f t="shared" si="10"/>
        <v>15</v>
      </c>
      <c r="BO7" s="14">
        <f t="shared" si="42"/>
        <v>5</v>
      </c>
      <c r="BP7" s="14">
        <f t="shared" si="11"/>
        <v>5</v>
      </c>
      <c r="BQ7" s="14">
        <f t="shared" si="11"/>
        <v>5</v>
      </c>
      <c r="BR7" s="14">
        <f t="shared" si="11"/>
        <v>5</v>
      </c>
      <c r="BS7" s="14">
        <f t="shared" si="11"/>
        <v>5</v>
      </c>
      <c r="BT7" s="14">
        <f t="shared" si="11"/>
        <v>5</v>
      </c>
      <c r="BU7" s="14">
        <f t="shared" si="11"/>
        <v>5</v>
      </c>
      <c r="BV7" s="14">
        <f t="shared" si="11"/>
        <v>5</v>
      </c>
      <c r="BW7" s="14">
        <f t="shared" si="11"/>
        <v>5</v>
      </c>
      <c r="BX7" s="14">
        <f t="shared" si="12"/>
        <v>0</v>
      </c>
      <c r="BY7" s="14">
        <f t="shared" si="13"/>
        <v>0</v>
      </c>
      <c r="BZ7" s="14">
        <v>1</v>
      </c>
      <c r="CA7" s="14">
        <f t="shared" si="14"/>
        <v>30</v>
      </c>
      <c r="CB7" s="14">
        <v>6</v>
      </c>
      <c r="CC7" s="14">
        <f t="shared" si="15"/>
        <v>180</v>
      </c>
      <c r="CD7" s="14">
        <f t="shared" si="16"/>
        <v>48</v>
      </c>
      <c r="CE7" s="14">
        <f t="shared" ref="CE7:CE49" si="63">CA7*CD7</f>
        <v>1440</v>
      </c>
      <c r="CF7" s="14">
        <f t="shared" si="43"/>
        <v>14400</v>
      </c>
      <c r="CG7">
        <v>20</v>
      </c>
      <c r="CH7">
        <v>60</v>
      </c>
      <c r="CI7">
        <v>10</v>
      </c>
      <c r="CJ7">
        <v>10</v>
      </c>
      <c r="CK7">
        <v>30</v>
      </c>
      <c r="CL7">
        <v>30</v>
      </c>
      <c r="CM7">
        <f t="shared" si="44"/>
        <v>10</v>
      </c>
      <c r="CN7">
        <f t="shared" si="45"/>
        <v>20</v>
      </c>
      <c r="CO7">
        <f t="shared" si="17"/>
        <v>10</v>
      </c>
      <c r="CP7">
        <f t="shared" si="17"/>
        <v>10</v>
      </c>
      <c r="CQ7">
        <f t="shared" si="17"/>
        <v>10</v>
      </c>
      <c r="CR7">
        <f t="shared" si="17"/>
        <v>10</v>
      </c>
      <c r="CS7">
        <f t="shared" si="17"/>
        <v>10</v>
      </c>
      <c r="CT7">
        <f t="shared" si="17"/>
        <v>10</v>
      </c>
      <c r="CU7">
        <f t="shared" si="17"/>
        <v>10</v>
      </c>
      <c r="CV7"/>
      <c r="CW7"/>
      <c r="CX7" s="14">
        <v>1</v>
      </c>
      <c r="CY7" s="14">
        <f t="shared" si="18"/>
        <v>100</v>
      </c>
      <c r="CZ7" s="14">
        <v>6</v>
      </c>
      <c r="DA7" s="14">
        <f t="shared" si="46"/>
        <v>600</v>
      </c>
      <c r="DB7" s="14">
        <f t="shared" si="19"/>
        <v>48</v>
      </c>
      <c r="DC7" s="14">
        <f t="shared" ref="DC7:DC49" si="64">CY7*DB7</f>
        <v>4800</v>
      </c>
      <c r="DD7" s="14">
        <f t="shared" si="47"/>
        <v>48000</v>
      </c>
      <c r="DE7">
        <v>10</v>
      </c>
      <c r="DF7">
        <v>30</v>
      </c>
      <c r="DG7">
        <v>10</v>
      </c>
      <c r="DH7">
        <v>10</v>
      </c>
      <c r="DI7" s="14">
        <f t="shared" si="20"/>
        <v>30</v>
      </c>
      <c r="DJ7" s="14">
        <f t="shared" si="21"/>
        <v>15</v>
      </c>
      <c r="DK7">
        <f t="shared" si="48"/>
        <v>10</v>
      </c>
      <c r="DL7">
        <f t="shared" si="49"/>
        <v>10</v>
      </c>
      <c r="DM7">
        <f t="shared" si="50"/>
        <v>5</v>
      </c>
      <c r="DN7">
        <f t="shared" si="22"/>
        <v>5</v>
      </c>
      <c r="DO7">
        <f t="shared" si="22"/>
        <v>5</v>
      </c>
      <c r="DP7">
        <f t="shared" si="22"/>
        <v>5</v>
      </c>
      <c r="DQ7">
        <f t="shared" si="22"/>
        <v>5</v>
      </c>
      <c r="DR7">
        <f t="shared" si="22"/>
        <v>5</v>
      </c>
      <c r="DS7">
        <f t="shared" si="22"/>
        <v>5</v>
      </c>
      <c r="DT7"/>
      <c r="DU7"/>
      <c r="DV7" s="14">
        <v>1</v>
      </c>
      <c r="DW7" s="14">
        <f t="shared" si="51"/>
        <v>60</v>
      </c>
      <c r="DX7" s="14">
        <v>6</v>
      </c>
      <c r="DY7" s="14">
        <f t="shared" si="23"/>
        <v>360</v>
      </c>
      <c r="DZ7" s="14">
        <f t="shared" si="24"/>
        <v>48</v>
      </c>
      <c r="EA7" s="14">
        <f t="shared" si="61"/>
        <v>2880</v>
      </c>
      <c r="EB7" s="14">
        <f t="shared" si="52"/>
        <v>28800</v>
      </c>
      <c r="EC7" s="14">
        <f>MROUND(INT(CG7/2),5)</f>
        <v>10</v>
      </c>
      <c r="ED7" s="14">
        <f>MROUND(INT(CH7/2),5)+5</f>
        <v>35</v>
      </c>
      <c r="EE7" s="14">
        <f>MROUND(INT(CI7/2),5)</f>
        <v>5</v>
      </c>
      <c r="EF7" s="14">
        <f>MROUND(INT(CJ7/2),5)+5</f>
        <v>10</v>
      </c>
      <c r="EG7" s="14">
        <f t="shared" si="53"/>
        <v>15</v>
      </c>
      <c r="EH7" s="14">
        <f t="shared" si="54"/>
        <v>15</v>
      </c>
      <c r="EI7" s="14">
        <v>1</v>
      </c>
      <c r="EJ7" s="14">
        <f t="shared" si="55"/>
        <v>60</v>
      </c>
      <c r="EK7" s="14">
        <v>6</v>
      </c>
      <c r="EL7" s="14">
        <f t="shared" si="26"/>
        <v>360</v>
      </c>
      <c r="EM7" s="14">
        <f t="shared" si="27"/>
        <v>48</v>
      </c>
      <c r="EN7" s="14">
        <f t="shared" ref="EN7:EN49" si="65">EJ7*EM7</f>
        <v>2880</v>
      </c>
      <c r="EO7" s="14">
        <f t="shared" si="56"/>
        <v>28800</v>
      </c>
      <c r="EP7" s="14">
        <v>20</v>
      </c>
      <c r="EQ7" s="14">
        <v>20</v>
      </c>
      <c r="ER7" s="14">
        <v>20</v>
      </c>
      <c r="ES7" s="14">
        <v>1</v>
      </c>
      <c r="ET7" s="14">
        <f t="shared" si="28"/>
        <v>20</v>
      </c>
      <c r="EU7" s="14">
        <v>6</v>
      </c>
      <c r="EV7" s="14">
        <f t="shared" si="29"/>
        <v>120</v>
      </c>
      <c r="EW7" s="14">
        <f t="shared" si="30"/>
        <v>48</v>
      </c>
      <c r="EX7" s="14">
        <f t="shared" ref="EX7:EX49" si="66">ET7*EW7</f>
        <v>960</v>
      </c>
      <c r="EY7" s="14">
        <f t="shared" si="57"/>
        <v>9600</v>
      </c>
      <c r="EZ7" s="14">
        <f t="shared" si="31"/>
        <v>10</v>
      </c>
      <c r="FA7" s="14">
        <f t="shared" si="32"/>
        <v>30</v>
      </c>
      <c r="FB7" s="14">
        <f t="shared" si="33"/>
        <v>5</v>
      </c>
      <c r="FC7" s="14">
        <f t="shared" si="34"/>
        <v>5</v>
      </c>
      <c r="FD7" s="14">
        <f t="shared" si="35"/>
        <v>10</v>
      </c>
      <c r="FE7" s="14">
        <f t="shared" si="36"/>
        <v>30</v>
      </c>
      <c r="FF7" s="14">
        <f t="shared" si="37"/>
        <v>5</v>
      </c>
      <c r="FG7" s="14">
        <f t="shared" si="38"/>
        <v>5</v>
      </c>
      <c r="FH7" s="14">
        <v>1</v>
      </c>
      <c r="FI7" s="14">
        <f t="shared" si="58"/>
        <v>50</v>
      </c>
      <c r="FJ7" s="14">
        <v>6</v>
      </c>
      <c r="FK7" s="14">
        <f t="shared" si="39"/>
        <v>300</v>
      </c>
      <c r="FL7" s="14">
        <f t="shared" si="40"/>
        <v>48</v>
      </c>
      <c r="FM7" s="14">
        <f t="shared" ref="FM7:FM49" si="67">FI7*FL7</f>
        <v>2400</v>
      </c>
      <c r="FN7" s="14">
        <f t="shared" si="59"/>
        <v>24000</v>
      </c>
      <c r="FP7" s="80">
        <v>30</v>
      </c>
      <c r="FQ7" s="80">
        <v>70</v>
      </c>
      <c r="FR7" s="80">
        <v>20</v>
      </c>
      <c r="FS7" s="80">
        <v>10</v>
      </c>
    </row>
    <row r="8" spans="1:175" ht="16.149999999999999" customHeight="1">
      <c r="A8" s="80">
        <f t="shared" si="60"/>
        <v>9600</v>
      </c>
      <c r="B8" s="80" t="s">
        <v>68</v>
      </c>
      <c r="C8" s="206" t="s">
        <v>25</v>
      </c>
      <c r="D8" s="10" t="s">
        <v>985</v>
      </c>
      <c r="E8" s="10" t="s">
        <v>986</v>
      </c>
      <c r="F8" s="4" t="s">
        <v>987</v>
      </c>
      <c r="G8" s="80" t="s">
        <v>775</v>
      </c>
      <c r="H8" s="89" t="s">
        <v>10</v>
      </c>
      <c r="I8" s="80">
        <v>43300</v>
      </c>
      <c r="J8" s="80" t="s">
        <v>8</v>
      </c>
      <c r="K8" s="80" t="s">
        <v>40</v>
      </c>
      <c r="L8" s="93" t="s">
        <v>41</v>
      </c>
      <c r="M8" s="94" t="s">
        <v>93</v>
      </c>
      <c r="N8" s="91" t="s">
        <v>102</v>
      </c>
      <c r="O8" s="80" t="s">
        <v>118</v>
      </c>
      <c r="P8" s="80" t="s">
        <v>1041</v>
      </c>
      <c r="Q8" s="80">
        <v>2</v>
      </c>
      <c r="R8" s="80">
        <v>1</v>
      </c>
      <c r="S8" s="14" t="s">
        <v>1607</v>
      </c>
      <c r="U8" s="80">
        <v>0</v>
      </c>
      <c r="V8" s="92" t="s">
        <v>384</v>
      </c>
      <c r="W8" s="80" t="s">
        <v>256</v>
      </c>
      <c r="X8" s="80" t="s">
        <v>305</v>
      </c>
      <c r="Y8" s="80">
        <v>1</v>
      </c>
      <c r="Z8" s="80">
        <v>1</v>
      </c>
      <c r="AB8" s="80">
        <v>1.75</v>
      </c>
      <c r="AD8" s="14">
        <v>1</v>
      </c>
      <c r="AE8" s="81">
        <v>42439</v>
      </c>
      <c r="AI8" s="14">
        <v>1</v>
      </c>
      <c r="AJ8" s="14" t="s">
        <v>1007</v>
      </c>
      <c r="AK8">
        <v>30</v>
      </c>
      <c r="AL8">
        <v>100</v>
      </c>
      <c r="AM8">
        <v>50</v>
      </c>
      <c r="AN8">
        <v>20</v>
      </c>
      <c r="AO8">
        <v>60</v>
      </c>
      <c r="AP8" s="14">
        <v>30</v>
      </c>
      <c r="AQ8">
        <v>20</v>
      </c>
      <c r="AR8">
        <v>20</v>
      </c>
      <c r="AS8">
        <v>20</v>
      </c>
      <c r="AT8">
        <v>20</v>
      </c>
      <c r="AU8">
        <f t="shared" si="0"/>
        <v>15</v>
      </c>
      <c r="AV8">
        <f t="shared" si="1"/>
        <v>50</v>
      </c>
      <c r="AW8">
        <v>20</v>
      </c>
      <c r="AX8">
        <v>20</v>
      </c>
      <c r="AY8">
        <v>20</v>
      </c>
      <c r="AZ8"/>
      <c r="BA8"/>
      <c r="BB8" s="14">
        <v>1</v>
      </c>
      <c r="BC8" s="14">
        <f t="shared" si="2"/>
        <v>200</v>
      </c>
      <c r="BD8" s="14">
        <v>6</v>
      </c>
      <c r="BE8" s="14">
        <f t="shared" si="3"/>
        <v>1200</v>
      </c>
      <c r="BF8" s="14">
        <f t="shared" si="4"/>
        <v>48</v>
      </c>
      <c r="BG8" s="14">
        <f t="shared" si="62"/>
        <v>9600</v>
      </c>
      <c r="BH8" s="14">
        <f t="shared" si="41"/>
        <v>96000</v>
      </c>
      <c r="BI8" s="14">
        <f t="shared" si="5"/>
        <v>15</v>
      </c>
      <c r="BJ8" s="14">
        <f t="shared" si="6"/>
        <v>50</v>
      </c>
      <c r="BK8" s="14">
        <f t="shared" si="7"/>
        <v>25</v>
      </c>
      <c r="BL8" s="14">
        <f t="shared" si="8"/>
        <v>10</v>
      </c>
      <c r="BM8" s="14">
        <f t="shared" si="9"/>
        <v>30</v>
      </c>
      <c r="BN8" s="14">
        <f t="shared" si="10"/>
        <v>15</v>
      </c>
      <c r="BO8" s="14">
        <f t="shared" si="42"/>
        <v>10</v>
      </c>
      <c r="BP8" s="14">
        <f t="shared" si="11"/>
        <v>10</v>
      </c>
      <c r="BQ8" s="14">
        <f t="shared" si="11"/>
        <v>10</v>
      </c>
      <c r="BR8" s="14">
        <f t="shared" si="11"/>
        <v>10</v>
      </c>
      <c r="BS8" s="14">
        <f t="shared" si="11"/>
        <v>10</v>
      </c>
      <c r="BT8" s="14">
        <f t="shared" si="11"/>
        <v>10</v>
      </c>
      <c r="BU8" s="14">
        <f t="shared" si="11"/>
        <v>10</v>
      </c>
      <c r="BV8" s="14">
        <f t="shared" si="11"/>
        <v>10</v>
      </c>
      <c r="BW8" s="14">
        <f t="shared" si="11"/>
        <v>10</v>
      </c>
      <c r="BX8" s="14">
        <f t="shared" si="12"/>
        <v>0</v>
      </c>
      <c r="BY8" s="14">
        <f t="shared" si="13"/>
        <v>0</v>
      </c>
      <c r="BZ8" s="14">
        <v>1</v>
      </c>
      <c r="CA8" s="14">
        <f t="shared" si="14"/>
        <v>100</v>
      </c>
      <c r="CB8" s="14">
        <v>6</v>
      </c>
      <c r="CC8" s="14">
        <f t="shared" si="15"/>
        <v>600</v>
      </c>
      <c r="CD8" s="14">
        <f t="shared" si="16"/>
        <v>48</v>
      </c>
      <c r="CE8" s="14">
        <f t="shared" si="63"/>
        <v>4800</v>
      </c>
      <c r="CF8" s="14">
        <f t="shared" si="43"/>
        <v>48000</v>
      </c>
      <c r="CG8">
        <v>30</v>
      </c>
      <c r="CH8">
        <v>100</v>
      </c>
      <c r="CI8">
        <v>50</v>
      </c>
      <c r="CJ8">
        <v>20</v>
      </c>
      <c r="CK8" s="14">
        <v>30</v>
      </c>
      <c r="CL8" s="14">
        <v>30</v>
      </c>
      <c r="CM8">
        <f t="shared" si="44"/>
        <v>15</v>
      </c>
      <c r="CN8">
        <f t="shared" si="45"/>
        <v>30</v>
      </c>
      <c r="CO8">
        <f t="shared" si="17"/>
        <v>15</v>
      </c>
      <c r="CP8">
        <f t="shared" si="17"/>
        <v>15</v>
      </c>
      <c r="CQ8">
        <f t="shared" si="17"/>
        <v>15</v>
      </c>
      <c r="CR8">
        <f t="shared" si="17"/>
        <v>15</v>
      </c>
      <c r="CS8">
        <f t="shared" si="17"/>
        <v>15</v>
      </c>
      <c r="CT8">
        <f t="shared" si="17"/>
        <v>15</v>
      </c>
      <c r="CU8">
        <f t="shared" si="17"/>
        <v>15</v>
      </c>
      <c r="CV8"/>
      <c r="CW8"/>
      <c r="CX8" s="14">
        <v>1</v>
      </c>
      <c r="CY8" s="14">
        <f t="shared" si="18"/>
        <v>200</v>
      </c>
      <c r="CZ8" s="14">
        <v>6</v>
      </c>
      <c r="DA8" s="14">
        <f t="shared" si="46"/>
        <v>1200</v>
      </c>
      <c r="DB8" s="14">
        <f t="shared" si="19"/>
        <v>48</v>
      </c>
      <c r="DC8" s="14">
        <f t="shared" si="64"/>
        <v>9600</v>
      </c>
      <c r="DD8" s="14">
        <f t="shared" si="47"/>
        <v>96000</v>
      </c>
      <c r="DE8">
        <v>30</v>
      </c>
      <c r="DF8">
        <v>100</v>
      </c>
      <c r="DG8">
        <v>50</v>
      </c>
      <c r="DH8">
        <v>20</v>
      </c>
      <c r="DI8" s="14">
        <f t="shared" si="20"/>
        <v>30</v>
      </c>
      <c r="DJ8" s="14">
        <f t="shared" si="21"/>
        <v>15</v>
      </c>
      <c r="DK8">
        <f t="shared" si="48"/>
        <v>15</v>
      </c>
      <c r="DL8">
        <f t="shared" si="49"/>
        <v>30</v>
      </c>
      <c r="DM8">
        <f t="shared" si="50"/>
        <v>15</v>
      </c>
      <c r="DN8">
        <f t="shared" si="22"/>
        <v>15</v>
      </c>
      <c r="DO8">
        <f t="shared" si="22"/>
        <v>15</v>
      </c>
      <c r="DP8">
        <f t="shared" si="22"/>
        <v>15</v>
      </c>
      <c r="DQ8">
        <f t="shared" si="22"/>
        <v>15</v>
      </c>
      <c r="DR8">
        <f t="shared" si="22"/>
        <v>15</v>
      </c>
      <c r="DS8">
        <f t="shared" si="22"/>
        <v>15</v>
      </c>
      <c r="DT8"/>
      <c r="DU8"/>
      <c r="DV8" s="14">
        <v>1</v>
      </c>
      <c r="DW8" s="14">
        <f t="shared" si="51"/>
        <v>200</v>
      </c>
      <c r="DX8" s="14">
        <v>6</v>
      </c>
      <c r="DY8" s="14">
        <f t="shared" si="23"/>
        <v>1200</v>
      </c>
      <c r="DZ8" s="14">
        <f t="shared" si="24"/>
        <v>48</v>
      </c>
      <c r="EA8" s="14">
        <f t="shared" si="61"/>
        <v>9600</v>
      </c>
      <c r="EB8" s="14">
        <f t="shared" si="52"/>
        <v>96000</v>
      </c>
      <c r="EC8" s="14">
        <f>MROUND(INT(CG8/2),5)</f>
        <v>15</v>
      </c>
      <c r="ED8" s="14">
        <f t="shared" ref="ED8:ED15" si="68">MROUND(INT(CH8/2),5)</f>
        <v>50</v>
      </c>
      <c r="EE8" s="14">
        <f>MROUND(INT(CI8/2),5)-10</f>
        <v>15</v>
      </c>
      <c r="EF8" s="14">
        <f t="shared" ref="EF8:EF15" si="69">MROUND(INT(CJ8/2),5)</f>
        <v>10</v>
      </c>
      <c r="EG8" s="14">
        <f t="shared" si="53"/>
        <v>15</v>
      </c>
      <c r="EH8" s="14">
        <f t="shared" si="54"/>
        <v>15</v>
      </c>
      <c r="EI8" s="14">
        <v>1</v>
      </c>
      <c r="EJ8" s="14">
        <f t="shared" si="55"/>
        <v>90</v>
      </c>
      <c r="EK8" s="14">
        <v>6</v>
      </c>
      <c r="EL8" s="14">
        <f t="shared" si="26"/>
        <v>540</v>
      </c>
      <c r="EM8" s="14">
        <f t="shared" si="27"/>
        <v>48</v>
      </c>
      <c r="EN8" s="14">
        <f t="shared" si="65"/>
        <v>4320</v>
      </c>
      <c r="EO8" s="14">
        <f t="shared" si="56"/>
        <v>43200</v>
      </c>
      <c r="EP8" s="14">
        <v>20</v>
      </c>
      <c r="EQ8" s="14">
        <v>20</v>
      </c>
      <c r="ER8" s="14">
        <v>20</v>
      </c>
      <c r="ES8" s="14">
        <v>1</v>
      </c>
      <c r="ET8" s="14">
        <f t="shared" si="28"/>
        <v>20</v>
      </c>
      <c r="EU8" s="14">
        <v>6</v>
      </c>
      <c r="EV8" s="14">
        <f t="shared" si="29"/>
        <v>120</v>
      </c>
      <c r="EW8" s="14">
        <f t="shared" si="30"/>
        <v>48</v>
      </c>
      <c r="EX8" s="14">
        <f t="shared" si="66"/>
        <v>960</v>
      </c>
      <c r="EY8" s="14">
        <f t="shared" si="57"/>
        <v>9600</v>
      </c>
      <c r="EZ8" s="14">
        <f t="shared" si="31"/>
        <v>15</v>
      </c>
      <c r="FA8" s="14">
        <f t="shared" si="32"/>
        <v>50</v>
      </c>
      <c r="FB8" s="14">
        <f t="shared" si="33"/>
        <v>25</v>
      </c>
      <c r="FC8" s="14">
        <f t="shared" si="34"/>
        <v>10</v>
      </c>
      <c r="FD8" s="14">
        <f t="shared" si="35"/>
        <v>15</v>
      </c>
      <c r="FE8" s="14">
        <f t="shared" si="36"/>
        <v>50</v>
      </c>
      <c r="FF8" s="14">
        <f t="shared" si="37"/>
        <v>25</v>
      </c>
      <c r="FG8" s="14">
        <f t="shared" si="38"/>
        <v>10</v>
      </c>
      <c r="FH8" s="14">
        <v>1</v>
      </c>
      <c r="FI8" s="14">
        <f t="shared" si="58"/>
        <v>100</v>
      </c>
      <c r="FJ8" s="14">
        <v>6</v>
      </c>
      <c r="FK8" s="14">
        <f t="shared" si="39"/>
        <v>600</v>
      </c>
      <c r="FL8" s="14">
        <f t="shared" si="40"/>
        <v>48</v>
      </c>
      <c r="FM8" s="14">
        <f t="shared" si="67"/>
        <v>4800</v>
      </c>
      <c r="FN8" s="14">
        <f t="shared" si="59"/>
        <v>48000</v>
      </c>
      <c r="FP8" s="80">
        <v>30</v>
      </c>
      <c r="FQ8" s="80">
        <v>130</v>
      </c>
      <c r="FR8" s="80">
        <v>80</v>
      </c>
      <c r="FS8" s="80">
        <v>20</v>
      </c>
    </row>
    <row r="9" spans="1:175" ht="16.149999999999999" customHeight="1">
      <c r="A9" s="80">
        <f t="shared" si="60"/>
        <v>4320</v>
      </c>
      <c r="B9" s="14" t="s">
        <v>1300</v>
      </c>
      <c r="C9" s="10" t="s">
        <v>1301</v>
      </c>
      <c r="D9" s="10" t="s">
        <v>1302</v>
      </c>
      <c r="E9" s="10" t="s">
        <v>1621</v>
      </c>
      <c r="F9" s="4" t="s">
        <v>1622</v>
      </c>
      <c r="G9" s="14" t="s">
        <v>1623</v>
      </c>
      <c r="H9" s="19" t="s">
        <v>1303</v>
      </c>
      <c r="I9" s="80">
        <v>88200</v>
      </c>
      <c r="J9" s="80" t="s">
        <v>8</v>
      </c>
      <c r="K9" s="14" t="s">
        <v>1304</v>
      </c>
      <c r="L9" s="21" t="s">
        <v>1305</v>
      </c>
      <c r="M9" s="207" t="s">
        <v>1624</v>
      </c>
      <c r="N9" s="91" t="s">
        <v>102</v>
      </c>
      <c r="O9" s="80" t="s">
        <v>118</v>
      </c>
      <c r="P9" s="80" t="s">
        <v>1041</v>
      </c>
      <c r="Q9" s="80">
        <v>2</v>
      </c>
      <c r="R9" s="80">
        <v>1</v>
      </c>
      <c r="U9" s="80">
        <v>0</v>
      </c>
      <c r="V9" s="92" t="s">
        <v>384</v>
      </c>
      <c r="W9" s="80" t="s">
        <v>256</v>
      </c>
      <c r="X9" s="80" t="s">
        <v>305</v>
      </c>
      <c r="Y9" s="80">
        <v>1</v>
      </c>
      <c r="Z9" s="80">
        <v>1</v>
      </c>
      <c r="AB9" s="80">
        <v>1.75</v>
      </c>
      <c r="AD9" s="14">
        <v>1</v>
      </c>
      <c r="AE9" s="81">
        <v>42439</v>
      </c>
      <c r="AI9" s="14">
        <v>1</v>
      </c>
      <c r="AJ9" s="14" t="s">
        <v>1007</v>
      </c>
      <c r="AK9">
        <v>10</v>
      </c>
      <c r="AL9">
        <v>50</v>
      </c>
      <c r="AM9">
        <v>20</v>
      </c>
      <c r="AN9">
        <v>10</v>
      </c>
      <c r="AO9">
        <v>40</v>
      </c>
      <c r="AP9" s="14">
        <v>20</v>
      </c>
      <c r="AQ9">
        <v>20</v>
      </c>
      <c r="AR9">
        <v>20</v>
      </c>
      <c r="AS9">
        <v>20</v>
      </c>
      <c r="AT9">
        <v>20</v>
      </c>
      <c r="AU9">
        <f t="shared" si="0"/>
        <v>5</v>
      </c>
      <c r="AV9">
        <f t="shared" si="1"/>
        <v>25</v>
      </c>
      <c r="AW9">
        <v>20</v>
      </c>
      <c r="AX9">
        <v>20</v>
      </c>
      <c r="AY9">
        <v>20</v>
      </c>
      <c r="AZ9"/>
      <c r="BA9"/>
      <c r="BB9" s="14">
        <v>1</v>
      </c>
      <c r="BC9" s="14">
        <f t="shared" si="2"/>
        <v>90</v>
      </c>
      <c r="BD9" s="14">
        <v>6</v>
      </c>
      <c r="BE9" s="14">
        <f t="shared" si="3"/>
        <v>540</v>
      </c>
      <c r="BF9" s="14">
        <f t="shared" si="4"/>
        <v>48</v>
      </c>
      <c r="BG9" s="14">
        <f t="shared" si="62"/>
        <v>4320</v>
      </c>
      <c r="BH9" s="14">
        <f t="shared" si="41"/>
        <v>43200</v>
      </c>
      <c r="BI9" s="14">
        <f t="shared" si="5"/>
        <v>5</v>
      </c>
      <c r="BJ9" s="14">
        <f t="shared" si="6"/>
        <v>25</v>
      </c>
      <c r="BK9" s="14">
        <f t="shared" si="7"/>
        <v>10</v>
      </c>
      <c r="BL9" s="14">
        <f t="shared" si="8"/>
        <v>5</v>
      </c>
      <c r="BM9" s="14">
        <f t="shared" si="9"/>
        <v>20</v>
      </c>
      <c r="BN9" s="14">
        <f t="shared" si="10"/>
        <v>10</v>
      </c>
      <c r="BO9" s="14">
        <f t="shared" si="42"/>
        <v>5</v>
      </c>
      <c r="BP9" s="14">
        <f t="shared" si="11"/>
        <v>5</v>
      </c>
      <c r="BQ9" s="14">
        <f t="shared" si="11"/>
        <v>5</v>
      </c>
      <c r="BR9" s="14">
        <f t="shared" si="11"/>
        <v>5</v>
      </c>
      <c r="BS9" s="14">
        <f t="shared" si="11"/>
        <v>5</v>
      </c>
      <c r="BT9" s="14">
        <f t="shared" si="11"/>
        <v>5</v>
      </c>
      <c r="BU9" s="14">
        <f t="shared" si="11"/>
        <v>5</v>
      </c>
      <c r="BV9" s="14">
        <f t="shared" si="11"/>
        <v>5</v>
      </c>
      <c r="BW9" s="14">
        <f t="shared" si="11"/>
        <v>5</v>
      </c>
      <c r="BX9" s="14">
        <f t="shared" si="12"/>
        <v>0</v>
      </c>
      <c r="BY9" s="14">
        <f t="shared" si="13"/>
        <v>0</v>
      </c>
      <c r="BZ9" s="14">
        <v>1</v>
      </c>
      <c r="CA9" s="14">
        <f t="shared" si="14"/>
        <v>45</v>
      </c>
      <c r="CB9" s="14">
        <v>6</v>
      </c>
      <c r="CC9" s="14">
        <f t="shared" si="15"/>
        <v>270</v>
      </c>
      <c r="CD9" s="14">
        <f t="shared" si="16"/>
        <v>48</v>
      </c>
      <c r="CE9" s="14">
        <f t="shared" si="63"/>
        <v>2160</v>
      </c>
      <c r="CF9" s="14">
        <f t="shared" si="43"/>
        <v>21600</v>
      </c>
      <c r="CG9">
        <v>20</v>
      </c>
      <c r="CH9">
        <v>40</v>
      </c>
      <c r="CI9">
        <v>20</v>
      </c>
      <c r="CJ9">
        <v>10</v>
      </c>
      <c r="CK9" s="14">
        <v>40</v>
      </c>
      <c r="CL9" s="14">
        <v>20</v>
      </c>
      <c r="CM9">
        <f t="shared" si="44"/>
        <v>10</v>
      </c>
      <c r="CN9">
        <f t="shared" si="45"/>
        <v>20</v>
      </c>
      <c r="CO9">
        <f t="shared" si="17"/>
        <v>10</v>
      </c>
      <c r="CP9">
        <f t="shared" si="17"/>
        <v>10</v>
      </c>
      <c r="CQ9">
        <f t="shared" si="17"/>
        <v>10</v>
      </c>
      <c r="CR9">
        <f t="shared" si="17"/>
        <v>10</v>
      </c>
      <c r="CS9">
        <f t="shared" si="17"/>
        <v>10</v>
      </c>
      <c r="CT9">
        <f t="shared" si="17"/>
        <v>10</v>
      </c>
      <c r="CU9">
        <f t="shared" si="17"/>
        <v>10</v>
      </c>
      <c r="CV9"/>
      <c r="CW9"/>
      <c r="CX9" s="14">
        <v>1</v>
      </c>
      <c r="CY9" s="14">
        <f t="shared" si="18"/>
        <v>90</v>
      </c>
      <c r="CZ9" s="14">
        <v>6</v>
      </c>
      <c r="DA9" s="14">
        <f t="shared" si="46"/>
        <v>540</v>
      </c>
      <c r="DB9" s="14">
        <f t="shared" si="19"/>
        <v>48</v>
      </c>
      <c r="DC9" s="14">
        <f t="shared" si="64"/>
        <v>4320</v>
      </c>
      <c r="DD9" s="14">
        <f t="shared" si="47"/>
        <v>43200</v>
      </c>
      <c r="DE9">
        <v>10</v>
      </c>
      <c r="DF9">
        <v>50</v>
      </c>
      <c r="DG9">
        <v>20</v>
      </c>
      <c r="DH9">
        <v>10</v>
      </c>
      <c r="DI9" s="14">
        <f t="shared" si="20"/>
        <v>20</v>
      </c>
      <c r="DJ9" s="14">
        <f t="shared" si="21"/>
        <v>10</v>
      </c>
      <c r="DK9">
        <f t="shared" si="48"/>
        <v>10</v>
      </c>
      <c r="DL9">
        <f t="shared" si="49"/>
        <v>10</v>
      </c>
      <c r="DM9">
        <f t="shared" si="50"/>
        <v>5</v>
      </c>
      <c r="DN9">
        <f t="shared" si="22"/>
        <v>5</v>
      </c>
      <c r="DO9">
        <f t="shared" si="22"/>
        <v>5</v>
      </c>
      <c r="DP9">
        <f t="shared" si="22"/>
        <v>5</v>
      </c>
      <c r="DQ9">
        <f t="shared" si="22"/>
        <v>5</v>
      </c>
      <c r="DR9">
        <f t="shared" si="22"/>
        <v>5</v>
      </c>
      <c r="DS9">
        <f t="shared" si="22"/>
        <v>5</v>
      </c>
      <c r="DT9"/>
      <c r="DU9"/>
      <c r="DV9" s="14">
        <v>1</v>
      </c>
      <c r="DW9" s="14">
        <f t="shared" si="51"/>
        <v>90</v>
      </c>
      <c r="DX9" s="14">
        <v>6</v>
      </c>
      <c r="DY9" s="14">
        <f t="shared" si="23"/>
        <v>540</v>
      </c>
      <c r="DZ9" s="14">
        <f t="shared" si="24"/>
        <v>48</v>
      </c>
      <c r="EA9" s="14">
        <f t="shared" si="61"/>
        <v>4320</v>
      </c>
      <c r="EB9" s="14">
        <f t="shared" si="52"/>
        <v>43200</v>
      </c>
      <c r="EC9" s="14">
        <f>MROUND(INT(CG9/2),5)</f>
        <v>10</v>
      </c>
      <c r="ED9" s="14">
        <f t="shared" si="68"/>
        <v>20</v>
      </c>
      <c r="EE9" s="14">
        <f>MROUND(INT(CI9/2),5)-10</f>
        <v>0</v>
      </c>
      <c r="EF9" s="14">
        <f t="shared" si="69"/>
        <v>5</v>
      </c>
      <c r="EG9" s="14">
        <f t="shared" si="53"/>
        <v>20</v>
      </c>
      <c r="EH9" s="14">
        <f t="shared" si="54"/>
        <v>10</v>
      </c>
      <c r="EI9" s="14">
        <v>1</v>
      </c>
      <c r="EJ9" s="14">
        <f t="shared" si="55"/>
        <v>35</v>
      </c>
      <c r="EK9" s="14">
        <v>6</v>
      </c>
      <c r="EL9" s="14">
        <f t="shared" si="26"/>
        <v>210</v>
      </c>
      <c r="EM9" s="14">
        <f t="shared" si="27"/>
        <v>48</v>
      </c>
      <c r="EN9" s="14">
        <f t="shared" si="65"/>
        <v>1680</v>
      </c>
      <c r="EO9" s="14">
        <f t="shared" si="56"/>
        <v>16800</v>
      </c>
      <c r="EP9" s="14">
        <v>20</v>
      </c>
      <c r="EQ9" s="14">
        <v>20</v>
      </c>
      <c r="ER9" s="14">
        <v>20</v>
      </c>
      <c r="ES9" s="14">
        <v>1</v>
      </c>
      <c r="ET9" s="14">
        <f t="shared" si="28"/>
        <v>20</v>
      </c>
      <c r="EU9" s="14">
        <v>6</v>
      </c>
      <c r="EV9" s="14">
        <f t="shared" si="29"/>
        <v>120</v>
      </c>
      <c r="EW9" s="14">
        <f t="shared" si="30"/>
        <v>48</v>
      </c>
      <c r="EX9" s="14">
        <f t="shared" si="66"/>
        <v>960</v>
      </c>
      <c r="EY9" s="14">
        <f t="shared" si="57"/>
        <v>9600</v>
      </c>
      <c r="EZ9" s="14">
        <f t="shared" si="31"/>
        <v>10</v>
      </c>
      <c r="FA9" s="14">
        <f t="shared" si="32"/>
        <v>20</v>
      </c>
      <c r="FB9" s="14">
        <f t="shared" si="33"/>
        <v>10</v>
      </c>
      <c r="FC9" s="14">
        <f t="shared" si="34"/>
        <v>5</v>
      </c>
      <c r="FD9" s="14">
        <f t="shared" si="35"/>
        <v>10</v>
      </c>
      <c r="FE9" s="14">
        <f t="shared" si="36"/>
        <v>20</v>
      </c>
      <c r="FF9" s="14">
        <f t="shared" si="37"/>
        <v>10</v>
      </c>
      <c r="FG9" s="14">
        <f t="shared" si="38"/>
        <v>5</v>
      </c>
      <c r="FH9" s="14">
        <v>1</v>
      </c>
      <c r="FI9" s="14">
        <f t="shared" si="58"/>
        <v>45</v>
      </c>
      <c r="FJ9" s="14">
        <v>6</v>
      </c>
      <c r="FK9" s="14">
        <f t="shared" si="39"/>
        <v>270</v>
      </c>
      <c r="FL9" s="14">
        <f t="shared" si="40"/>
        <v>48</v>
      </c>
      <c r="FM9" s="14">
        <f t="shared" si="67"/>
        <v>2160</v>
      </c>
      <c r="FN9" s="14">
        <f t="shared" si="59"/>
        <v>21600</v>
      </c>
      <c r="FP9" s="80">
        <v>10</v>
      </c>
      <c r="FQ9" s="80">
        <v>30</v>
      </c>
      <c r="FR9" s="80">
        <v>10</v>
      </c>
      <c r="FS9" s="80">
        <v>10</v>
      </c>
    </row>
    <row r="10" spans="1:175" ht="16.149999999999999" customHeight="1">
      <c r="A10" s="80">
        <f t="shared" si="60"/>
        <v>5040</v>
      </c>
      <c r="B10" s="80" t="s">
        <v>73</v>
      </c>
      <c r="C10" s="18" t="s">
        <v>188</v>
      </c>
      <c r="D10" s="18" t="s">
        <v>4585</v>
      </c>
      <c r="E10" s="82" t="s">
        <v>769</v>
      </c>
      <c r="F10" s="82" t="s">
        <v>772</v>
      </c>
      <c r="G10" s="80" t="s">
        <v>773</v>
      </c>
      <c r="H10" s="82" t="s">
        <v>771</v>
      </c>
      <c r="I10" s="82" t="s">
        <v>770</v>
      </c>
      <c r="J10" s="80" t="s">
        <v>12</v>
      </c>
      <c r="K10" s="80" t="s">
        <v>340</v>
      </c>
      <c r="L10" s="93" t="s">
        <v>774</v>
      </c>
      <c r="M10" s="80" t="s">
        <v>285</v>
      </c>
      <c r="N10" s="91" t="s">
        <v>102</v>
      </c>
      <c r="O10" s="80" t="s">
        <v>337</v>
      </c>
      <c r="P10" s="80" t="s">
        <v>1042</v>
      </c>
      <c r="Q10" s="80">
        <v>3.5</v>
      </c>
      <c r="R10" s="80">
        <v>1</v>
      </c>
      <c r="S10" s="14" t="s">
        <v>1609</v>
      </c>
      <c r="U10" s="80">
        <v>0</v>
      </c>
      <c r="V10" s="92" t="s">
        <v>384</v>
      </c>
      <c r="W10" s="80" t="s">
        <v>257</v>
      </c>
      <c r="X10" s="14" t="s">
        <v>73</v>
      </c>
      <c r="Y10" s="80">
        <v>1</v>
      </c>
      <c r="Z10" s="80">
        <v>1</v>
      </c>
      <c r="AB10" s="80">
        <v>4</v>
      </c>
      <c r="AD10" s="14">
        <v>1</v>
      </c>
      <c r="AE10" s="81">
        <v>42439</v>
      </c>
      <c r="AI10" s="14">
        <v>1</v>
      </c>
      <c r="AJ10" s="14" t="s">
        <v>1014</v>
      </c>
      <c r="AK10">
        <v>10</v>
      </c>
      <c r="AL10">
        <v>20</v>
      </c>
      <c r="AM10">
        <v>20</v>
      </c>
      <c r="AN10">
        <v>10</v>
      </c>
      <c r="AO10">
        <v>40</v>
      </c>
      <c r="AP10" s="14">
        <v>30</v>
      </c>
      <c r="AQ10">
        <v>10</v>
      </c>
      <c r="AR10">
        <v>10</v>
      </c>
      <c r="AS10">
        <v>10</v>
      </c>
      <c r="AT10">
        <v>10</v>
      </c>
      <c r="AU10">
        <f t="shared" si="0"/>
        <v>5</v>
      </c>
      <c r="AV10">
        <f t="shared" si="1"/>
        <v>10</v>
      </c>
      <c r="AW10">
        <v>10</v>
      </c>
      <c r="AX10">
        <v>10</v>
      </c>
      <c r="AY10">
        <v>10</v>
      </c>
      <c r="BB10" s="14">
        <v>1</v>
      </c>
      <c r="BC10" s="14">
        <f t="shared" si="2"/>
        <v>60</v>
      </c>
      <c r="BD10" s="14">
        <v>6</v>
      </c>
      <c r="BE10" s="14">
        <f t="shared" si="3"/>
        <v>360</v>
      </c>
      <c r="BF10" s="14">
        <f t="shared" si="4"/>
        <v>48</v>
      </c>
      <c r="BG10" s="14">
        <f t="shared" si="62"/>
        <v>2880</v>
      </c>
      <c r="BH10" s="14">
        <f t="shared" si="41"/>
        <v>28800</v>
      </c>
      <c r="BI10" s="14">
        <f t="shared" si="5"/>
        <v>5</v>
      </c>
      <c r="BJ10" s="14">
        <f t="shared" si="6"/>
        <v>10</v>
      </c>
      <c r="BK10" s="14">
        <f t="shared" si="7"/>
        <v>10</v>
      </c>
      <c r="BL10" s="14">
        <f t="shared" si="8"/>
        <v>5</v>
      </c>
      <c r="BM10" s="14">
        <f t="shared" si="9"/>
        <v>20</v>
      </c>
      <c r="BN10" s="14">
        <f t="shared" si="10"/>
        <v>15</v>
      </c>
      <c r="BO10" s="14">
        <f t="shared" si="42"/>
        <v>5</v>
      </c>
      <c r="BP10" s="14">
        <f t="shared" si="11"/>
        <v>5</v>
      </c>
      <c r="BQ10" s="14">
        <f t="shared" si="11"/>
        <v>5</v>
      </c>
      <c r="BR10" s="14">
        <f t="shared" si="11"/>
        <v>5</v>
      </c>
      <c r="BS10" s="14">
        <f t="shared" si="11"/>
        <v>5</v>
      </c>
      <c r="BT10" s="14">
        <f t="shared" si="11"/>
        <v>5</v>
      </c>
      <c r="BU10" s="14">
        <f t="shared" si="11"/>
        <v>5</v>
      </c>
      <c r="BV10" s="14">
        <f t="shared" si="11"/>
        <v>5</v>
      </c>
      <c r="BW10" s="14">
        <f t="shared" si="11"/>
        <v>5</v>
      </c>
      <c r="BX10" s="14">
        <f t="shared" si="12"/>
        <v>0</v>
      </c>
      <c r="BY10" s="14">
        <f t="shared" si="13"/>
        <v>0</v>
      </c>
      <c r="BZ10" s="14">
        <v>1</v>
      </c>
      <c r="CA10" s="14">
        <f t="shared" si="14"/>
        <v>30</v>
      </c>
      <c r="CB10" s="14">
        <v>6</v>
      </c>
      <c r="CC10" s="14">
        <f t="shared" si="15"/>
        <v>180</v>
      </c>
      <c r="CD10" s="14">
        <f t="shared" si="16"/>
        <v>48</v>
      </c>
      <c r="CE10" s="14">
        <f t="shared" si="63"/>
        <v>1440</v>
      </c>
      <c r="CF10" s="14">
        <f t="shared" si="43"/>
        <v>14400</v>
      </c>
      <c r="CG10" s="14">
        <v>30</v>
      </c>
      <c r="CH10" s="122">
        <v>50</v>
      </c>
      <c r="CI10" s="14">
        <v>15</v>
      </c>
      <c r="CJ10" s="14">
        <v>10</v>
      </c>
      <c r="CK10" s="14">
        <v>20</v>
      </c>
      <c r="CL10" s="14">
        <v>20</v>
      </c>
      <c r="CM10">
        <f t="shared" si="44"/>
        <v>15</v>
      </c>
      <c r="CN10">
        <f t="shared" si="45"/>
        <v>30</v>
      </c>
      <c r="CO10">
        <f t="shared" si="17"/>
        <v>15</v>
      </c>
      <c r="CP10">
        <f t="shared" si="17"/>
        <v>15</v>
      </c>
      <c r="CQ10">
        <f t="shared" si="17"/>
        <v>15</v>
      </c>
      <c r="CR10">
        <f t="shared" si="17"/>
        <v>15</v>
      </c>
      <c r="CS10">
        <f t="shared" si="17"/>
        <v>15</v>
      </c>
      <c r="CT10">
        <f t="shared" si="17"/>
        <v>15</v>
      </c>
      <c r="CU10">
        <f t="shared" si="17"/>
        <v>15</v>
      </c>
      <c r="CX10" s="14">
        <v>1</v>
      </c>
      <c r="CY10" s="14">
        <f t="shared" si="18"/>
        <v>105</v>
      </c>
      <c r="CZ10" s="14">
        <v>6</v>
      </c>
      <c r="DA10" s="14">
        <f t="shared" si="46"/>
        <v>630</v>
      </c>
      <c r="DB10" s="14">
        <f t="shared" si="19"/>
        <v>48</v>
      </c>
      <c r="DC10" s="14">
        <f t="shared" si="64"/>
        <v>5040</v>
      </c>
      <c r="DD10" s="14">
        <f t="shared" si="47"/>
        <v>50400</v>
      </c>
      <c r="DE10">
        <v>10</v>
      </c>
      <c r="DF10">
        <v>20</v>
      </c>
      <c r="DG10">
        <v>20</v>
      </c>
      <c r="DH10">
        <v>10</v>
      </c>
      <c r="DI10" s="14">
        <f t="shared" si="20"/>
        <v>20</v>
      </c>
      <c r="DJ10" s="14">
        <f t="shared" si="21"/>
        <v>15</v>
      </c>
      <c r="DK10">
        <f t="shared" si="48"/>
        <v>15</v>
      </c>
      <c r="DL10">
        <f t="shared" si="49"/>
        <v>10</v>
      </c>
      <c r="DM10">
        <f t="shared" si="50"/>
        <v>5</v>
      </c>
      <c r="DN10">
        <f t="shared" si="22"/>
        <v>5</v>
      </c>
      <c r="DO10">
        <f t="shared" si="22"/>
        <v>5</v>
      </c>
      <c r="DP10">
        <f t="shared" si="22"/>
        <v>5</v>
      </c>
      <c r="DQ10">
        <f t="shared" si="22"/>
        <v>5</v>
      </c>
      <c r="DR10">
        <f t="shared" si="22"/>
        <v>5</v>
      </c>
      <c r="DS10">
        <f t="shared" si="22"/>
        <v>5</v>
      </c>
      <c r="DV10" s="14">
        <v>1</v>
      </c>
      <c r="DW10" s="14">
        <f t="shared" si="51"/>
        <v>60</v>
      </c>
      <c r="DX10" s="14">
        <v>6</v>
      </c>
      <c r="DY10" s="14">
        <f t="shared" si="23"/>
        <v>360</v>
      </c>
      <c r="DZ10" s="14">
        <f t="shared" si="24"/>
        <v>48</v>
      </c>
      <c r="EA10" s="14">
        <f t="shared" si="61"/>
        <v>2880</v>
      </c>
      <c r="EB10" s="14">
        <f t="shared" si="52"/>
        <v>28800</v>
      </c>
      <c r="EC10" s="14">
        <f>MROUND(INT(CG10/2),5)</f>
        <v>15</v>
      </c>
      <c r="ED10" s="14">
        <f t="shared" si="68"/>
        <v>25</v>
      </c>
      <c r="EE10" s="14">
        <f t="shared" ref="EE10:EE23" si="70">MROUND(INT(CI10/2),5)</f>
        <v>5</v>
      </c>
      <c r="EF10" s="14">
        <f t="shared" si="69"/>
        <v>5</v>
      </c>
      <c r="EG10" s="14">
        <f t="shared" si="53"/>
        <v>10</v>
      </c>
      <c r="EH10" s="14">
        <f t="shared" si="54"/>
        <v>10</v>
      </c>
      <c r="EI10" s="14">
        <v>1</v>
      </c>
      <c r="EJ10" s="14">
        <f t="shared" si="55"/>
        <v>50</v>
      </c>
      <c r="EK10" s="14">
        <v>6</v>
      </c>
      <c r="EL10" s="14">
        <f t="shared" si="26"/>
        <v>300</v>
      </c>
      <c r="EM10" s="14">
        <f t="shared" si="27"/>
        <v>48</v>
      </c>
      <c r="EN10" s="14">
        <f t="shared" si="65"/>
        <v>2400</v>
      </c>
      <c r="EO10" s="14">
        <f t="shared" si="56"/>
        <v>24000</v>
      </c>
      <c r="EP10" s="14">
        <v>20</v>
      </c>
      <c r="EQ10" s="14">
        <v>20</v>
      </c>
      <c r="ER10" s="14">
        <v>20</v>
      </c>
      <c r="ES10" s="14">
        <v>1</v>
      </c>
      <c r="ET10" s="14">
        <f t="shared" si="28"/>
        <v>20</v>
      </c>
      <c r="EU10" s="14">
        <v>6</v>
      </c>
      <c r="EV10" s="14">
        <f t="shared" si="29"/>
        <v>120</v>
      </c>
      <c r="EW10" s="14">
        <f t="shared" si="30"/>
        <v>48</v>
      </c>
      <c r="EX10" s="14">
        <f t="shared" si="66"/>
        <v>960</v>
      </c>
      <c r="EY10" s="14">
        <f t="shared" si="57"/>
        <v>9600</v>
      </c>
      <c r="EZ10" s="14">
        <f t="shared" si="31"/>
        <v>15</v>
      </c>
      <c r="FA10" s="14">
        <f t="shared" si="32"/>
        <v>25</v>
      </c>
      <c r="FB10" s="14">
        <f t="shared" si="33"/>
        <v>5</v>
      </c>
      <c r="FC10" s="14">
        <f t="shared" si="34"/>
        <v>5</v>
      </c>
      <c r="FD10" s="14">
        <f t="shared" si="35"/>
        <v>15</v>
      </c>
      <c r="FE10" s="14">
        <f t="shared" si="36"/>
        <v>25</v>
      </c>
      <c r="FF10" s="14">
        <f t="shared" si="37"/>
        <v>5</v>
      </c>
      <c r="FG10" s="14">
        <f t="shared" si="38"/>
        <v>5</v>
      </c>
      <c r="FH10" s="14">
        <v>1</v>
      </c>
      <c r="FI10" s="14">
        <f t="shared" si="58"/>
        <v>50</v>
      </c>
      <c r="FJ10" s="14">
        <v>6</v>
      </c>
      <c r="FK10" s="14">
        <f t="shared" ref="FK10:FK49" si="71">FG10*FJ10</f>
        <v>30</v>
      </c>
      <c r="FL10" s="14">
        <f t="shared" si="40"/>
        <v>48</v>
      </c>
      <c r="FM10" s="14">
        <f t="shared" si="67"/>
        <v>2400</v>
      </c>
      <c r="FN10" s="14">
        <f t="shared" si="59"/>
        <v>24000</v>
      </c>
      <c r="FP10" s="80">
        <v>30</v>
      </c>
      <c r="FQ10" s="80">
        <v>100</v>
      </c>
      <c r="FR10" s="80">
        <v>50</v>
      </c>
      <c r="FS10" s="80">
        <v>10</v>
      </c>
    </row>
    <row r="11" spans="1:175" ht="16.149999999999999" customHeight="1">
      <c r="A11" s="80">
        <f t="shared" si="60"/>
        <v>10080</v>
      </c>
      <c r="B11" s="80" t="s">
        <v>64</v>
      </c>
      <c r="C11" s="10" t="s">
        <v>181</v>
      </c>
      <c r="D11" s="10" t="s">
        <v>1723</v>
      </c>
      <c r="E11" s="206" t="s">
        <v>1758</v>
      </c>
      <c r="F11" s="206" t="s">
        <v>1759</v>
      </c>
      <c r="G11" s="80" t="s">
        <v>3</v>
      </c>
      <c r="H11" s="80" t="s">
        <v>3</v>
      </c>
      <c r="I11" s="80">
        <v>60000</v>
      </c>
      <c r="J11" s="80" t="s">
        <v>2</v>
      </c>
      <c r="K11" s="80" t="s">
        <v>32</v>
      </c>
      <c r="L11" s="206" t="s">
        <v>92</v>
      </c>
      <c r="M11" s="80" t="s">
        <v>376</v>
      </c>
      <c r="N11" s="91" t="s">
        <v>102</v>
      </c>
      <c r="O11" s="80" t="s">
        <v>118</v>
      </c>
      <c r="P11" s="80" t="s">
        <v>1041</v>
      </c>
      <c r="Q11" s="80">
        <v>2</v>
      </c>
      <c r="R11" s="80">
        <v>1</v>
      </c>
      <c r="U11" s="80">
        <v>0</v>
      </c>
      <c r="V11" s="92" t="s">
        <v>384</v>
      </c>
      <c r="W11" s="80" t="s">
        <v>256</v>
      </c>
      <c r="X11" s="80" t="s">
        <v>305</v>
      </c>
      <c r="Y11" s="80">
        <v>1</v>
      </c>
      <c r="Z11" s="80">
        <v>1</v>
      </c>
      <c r="AA11" s="93"/>
      <c r="AB11" s="80">
        <v>1.75</v>
      </c>
      <c r="AD11" s="14">
        <v>1</v>
      </c>
      <c r="AE11" s="81">
        <v>42439</v>
      </c>
      <c r="AF11" s="80" t="s">
        <v>922</v>
      </c>
      <c r="AI11" s="14">
        <v>1</v>
      </c>
      <c r="AJ11" s="14" t="s">
        <v>1007</v>
      </c>
      <c r="AK11" s="14">
        <v>40</v>
      </c>
      <c r="AL11" s="122">
        <v>130</v>
      </c>
      <c r="AM11" s="14">
        <v>20</v>
      </c>
      <c r="AN11" s="14">
        <v>20</v>
      </c>
      <c r="AO11">
        <v>100</v>
      </c>
      <c r="AP11" s="14">
        <v>50</v>
      </c>
      <c r="AQ11">
        <v>30</v>
      </c>
      <c r="AR11">
        <v>30</v>
      </c>
      <c r="AS11">
        <v>30</v>
      </c>
      <c r="AT11">
        <v>30</v>
      </c>
      <c r="AU11">
        <f t="shared" si="0"/>
        <v>20</v>
      </c>
      <c r="AV11">
        <f t="shared" si="1"/>
        <v>65</v>
      </c>
      <c r="AW11">
        <v>30</v>
      </c>
      <c r="AX11">
        <v>30</v>
      </c>
      <c r="AY11">
        <v>30</v>
      </c>
      <c r="BB11" s="14">
        <v>1</v>
      </c>
      <c r="BC11" s="14">
        <f t="shared" si="2"/>
        <v>210</v>
      </c>
      <c r="BD11" s="14">
        <v>6</v>
      </c>
      <c r="BE11" s="14">
        <f t="shared" si="3"/>
        <v>1260</v>
      </c>
      <c r="BF11" s="14">
        <f t="shared" si="4"/>
        <v>48</v>
      </c>
      <c r="BG11" s="14">
        <f t="shared" si="62"/>
        <v>10080</v>
      </c>
      <c r="BH11" s="14">
        <f t="shared" si="41"/>
        <v>100800</v>
      </c>
      <c r="BI11" s="14">
        <f t="shared" si="5"/>
        <v>20</v>
      </c>
      <c r="BJ11" s="14">
        <f t="shared" si="6"/>
        <v>65</v>
      </c>
      <c r="BK11" s="14">
        <f t="shared" si="7"/>
        <v>10</v>
      </c>
      <c r="BL11" s="14">
        <f t="shared" si="8"/>
        <v>10</v>
      </c>
      <c r="BM11" s="14">
        <f t="shared" si="9"/>
        <v>50</v>
      </c>
      <c r="BN11" s="14">
        <f t="shared" si="10"/>
        <v>25</v>
      </c>
      <c r="BO11" s="14">
        <f t="shared" si="42"/>
        <v>10</v>
      </c>
      <c r="BP11" s="14">
        <f t="shared" si="11"/>
        <v>10</v>
      </c>
      <c r="BQ11" s="14">
        <f t="shared" si="11"/>
        <v>10</v>
      </c>
      <c r="BR11" s="14">
        <f t="shared" si="11"/>
        <v>10</v>
      </c>
      <c r="BS11" s="14">
        <f t="shared" si="11"/>
        <v>10</v>
      </c>
      <c r="BT11" s="14">
        <f t="shared" si="11"/>
        <v>10</v>
      </c>
      <c r="BU11" s="14">
        <f t="shared" si="11"/>
        <v>10</v>
      </c>
      <c r="BV11" s="14">
        <f t="shared" si="11"/>
        <v>10</v>
      </c>
      <c r="BW11" s="14">
        <f t="shared" si="11"/>
        <v>10</v>
      </c>
      <c r="BX11" s="14">
        <f t="shared" si="12"/>
        <v>0</v>
      </c>
      <c r="BY11" s="14">
        <f t="shared" si="13"/>
        <v>0</v>
      </c>
      <c r="BZ11" s="14">
        <v>1</v>
      </c>
      <c r="CA11" s="14">
        <f t="shared" si="14"/>
        <v>105</v>
      </c>
      <c r="CB11" s="14">
        <v>6</v>
      </c>
      <c r="CC11" s="14">
        <f t="shared" si="15"/>
        <v>630</v>
      </c>
      <c r="CD11" s="14">
        <f t="shared" si="16"/>
        <v>48</v>
      </c>
      <c r="CE11" s="14">
        <f t="shared" si="63"/>
        <v>5040</v>
      </c>
      <c r="CF11" s="14">
        <f t="shared" si="43"/>
        <v>50400</v>
      </c>
      <c r="CG11" s="14">
        <v>40</v>
      </c>
      <c r="CH11" s="122">
        <v>130</v>
      </c>
      <c r="CI11" s="14">
        <v>20</v>
      </c>
      <c r="CJ11" s="14">
        <v>20</v>
      </c>
      <c r="CK11" s="14">
        <v>50</v>
      </c>
      <c r="CL11" s="14">
        <v>50</v>
      </c>
      <c r="CM11">
        <f t="shared" si="44"/>
        <v>20</v>
      </c>
      <c r="CN11">
        <f t="shared" si="45"/>
        <v>40</v>
      </c>
      <c r="CO11">
        <f t="shared" si="17"/>
        <v>20</v>
      </c>
      <c r="CP11">
        <f t="shared" si="17"/>
        <v>20</v>
      </c>
      <c r="CQ11">
        <f t="shared" si="17"/>
        <v>20</v>
      </c>
      <c r="CR11">
        <f t="shared" si="17"/>
        <v>20</v>
      </c>
      <c r="CS11">
        <f t="shared" si="17"/>
        <v>20</v>
      </c>
      <c r="CT11">
        <f t="shared" si="17"/>
        <v>20</v>
      </c>
      <c r="CU11">
        <f t="shared" si="17"/>
        <v>20</v>
      </c>
      <c r="CX11" s="14">
        <v>1</v>
      </c>
      <c r="CY11" s="14">
        <f t="shared" si="18"/>
        <v>210</v>
      </c>
      <c r="CZ11" s="14">
        <v>6</v>
      </c>
      <c r="DA11" s="14">
        <f t="shared" si="46"/>
        <v>1260</v>
      </c>
      <c r="DB11" s="14">
        <f t="shared" si="19"/>
        <v>48</v>
      </c>
      <c r="DC11" s="14">
        <f t="shared" si="64"/>
        <v>10080</v>
      </c>
      <c r="DD11" s="14">
        <f t="shared" si="47"/>
        <v>100800</v>
      </c>
      <c r="DE11" s="14">
        <v>40</v>
      </c>
      <c r="DF11" s="122">
        <v>130</v>
      </c>
      <c r="DG11" s="14">
        <v>20</v>
      </c>
      <c r="DH11" s="14">
        <v>20</v>
      </c>
      <c r="DI11" s="14">
        <f t="shared" si="20"/>
        <v>50</v>
      </c>
      <c r="DJ11" s="14">
        <f t="shared" si="21"/>
        <v>25</v>
      </c>
      <c r="DK11">
        <f t="shared" si="48"/>
        <v>20</v>
      </c>
      <c r="DL11">
        <f t="shared" si="49"/>
        <v>40</v>
      </c>
      <c r="DM11">
        <f t="shared" si="50"/>
        <v>20</v>
      </c>
      <c r="DN11">
        <f t="shared" si="22"/>
        <v>20</v>
      </c>
      <c r="DO11">
        <f t="shared" si="22"/>
        <v>20</v>
      </c>
      <c r="DP11">
        <f t="shared" si="22"/>
        <v>20</v>
      </c>
      <c r="DQ11">
        <f t="shared" si="22"/>
        <v>20</v>
      </c>
      <c r="DR11">
        <f t="shared" si="22"/>
        <v>20</v>
      </c>
      <c r="DS11">
        <f t="shared" si="22"/>
        <v>20</v>
      </c>
      <c r="DV11" s="14">
        <v>1</v>
      </c>
      <c r="DW11" s="14">
        <f t="shared" si="51"/>
        <v>210</v>
      </c>
      <c r="DX11" s="14">
        <v>6</v>
      </c>
      <c r="DY11" s="14">
        <f t="shared" si="23"/>
        <v>1260</v>
      </c>
      <c r="DZ11" s="14">
        <f t="shared" si="24"/>
        <v>48</v>
      </c>
      <c r="EA11" s="14">
        <f t="shared" si="61"/>
        <v>10080</v>
      </c>
      <c r="EB11" s="14">
        <f t="shared" si="52"/>
        <v>100800</v>
      </c>
      <c r="EC11" s="14">
        <f>MROUND(INT(CG11/2),5)-5</f>
        <v>15</v>
      </c>
      <c r="ED11" s="14">
        <f t="shared" si="68"/>
        <v>65</v>
      </c>
      <c r="EE11" s="14">
        <f t="shared" si="70"/>
        <v>10</v>
      </c>
      <c r="EF11" s="14">
        <f t="shared" si="69"/>
        <v>10</v>
      </c>
      <c r="EG11" s="14">
        <f t="shared" si="53"/>
        <v>25</v>
      </c>
      <c r="EH11" s="14">
        <f t="shared" si="54"/>
        <v>25</v>
      </c>
      <c r="EI11" s="14">
        <v>1</v>
      </c>
      <c r="EJ11" s="14">
        <f t="shared" si="55"/>
        <v>100</v>
      </c>
      <c r="EK11" s="14">
        <v>6</v>
      </c>
      <c r="EL11" s="14">
        <f t="shared" si="26"/>
        <v>600</v>
      </c>
      <c r="EM11" s="14">
        <f t="shared" si="27"/>
        <v>48</v>
      </c>
      <c r="EN11" s="14">
        <f t="shared" si="65"/>
        <v>4800</v>
      </c>
      <c r="EO11" s="14">
        <f t="shared" si="56"/>
        <v>48000</v>
      </c>
      <c r="EP11" s="14">
        <v>20</v>
      </c>
      <c r="EQ11" s="14">
        <v>20</v>
      </c>
      <c r="ER11" s="14">
        <v>20</v>
      </c>
      <c r="ES11" s="14">
        <v>1</v>
      </c>
      <c r="ET11" s="14">
        <f t="shared" si="28"/>
        <v>20</v>
      </c>
      <c r="EU11" s="14">
        <v>6</v>
      </c>
      <c r="EV11" s="14">
        <f t="shared" si="29"/>
        <v>120</v>
      </c>
      <c r="EW11" s="14">
        <f t="shared" si="30"/>
        <v>48</v>
      </c>
      <c r="EX11" s="14">
        <f t="shared" si="66"/>
        <v>960</v>
      </c>
      <c r="EY11" s="14">
        <f t="shared" si="57"/>
        <v>9600</v>
      </c>
      <c r="EZ11" s="14">
        <f t="shared" si="31"/>
        <v>20</v>
      </c>
      <c r="FA11" s="14">
        <f t="shared" si="32"/>
        <v>65</v>
      </c>
      <c r="FB11" s="14">
        <f t="shared" si="33"/>
        <v>10</v>
      </c>
      <c r="FC11" s="14">
        <f t="shared" si="34"/>
        <v>10</v>
      </c>
      <c r="FD11" s="14">
        <f t="shared" si="35"/>
        <v>20</v>
      </c>
      <c r="FE11" s="14">
        <f t="shared" si="36"/>
        <v>65</v>
      </c>
      <c r="FF11" s="14">
        <f t="shared" si="37"/>
        <v>10</v>
      </c>
      <c r="FG11" s="14">
        <f t="shared" si="38"/>
        <v>10</v>
      </c>
      <c r="FH11" s="14">
        <v>1</v>
      </c>
      <c r="FI11" s="14">
        <f t="shared" si="58"/>
        <v>105</v>
      </c>
      <c r="FJ11" s="14">
        <v>6</v>
      </c>
      <c r="FK11" s="14">
        <f t="shared" si="71"/>
        <v>60</v>
      </c>
      <c r="FL11" s="14">
        <f t="shared" si="40"/>
        <v>48</v>
      </c>
      <c r="FM11" s="14">
        <f t="shared" si="67"/>
        <v>5040</v>
      </c>
      <c r="FN11" s="14">
        <f t="shared" si="59"/>
        <v>50400</v>
      </c>
      <c r="FP11" s="80">
        <v>50</v>
      </c>
      <c r="FQ11" s="80">
        <v>170</v>
      </c>
      <c r="FR11" s="80">
        <v>80</v>
      </c>
      <c r="FS11" s="80">
        <v>30</v>
      </c>
    </row>
    <row r="12" spans="1:175" ht="16.149999999999999" customHeight="1">
      <c r="A12" s="80">
        <f t="shared" si="60"/>
        <v>9600</v>
      </c>
      <c r="B12" s="80" t="s">
        <v>66</v>
      </c>
      <c r="C12" s="82" t="s">
        <v>676</v>
      </c>
      <c r="D12" s="82" t="s">
        <v>675</v>
      </c>
      <c r="E12" s="82" t="s">
        <v>677</v>
      </c>
      <c r="F12" s="80" t="s">
        <v>678</v>
      </c>
      <c r="G12" s="80" t="s">
        <v>9</v>
      </c>
      <c r="H12" s="89" t="s">
        <v>116</v>
      </c>
      <c r="I12" s="80">
        <v>40000</v>
      </c>
      <c r="J12" s="80" t="s">
        <v>8</v>
      </c>
      <c r="K12" s="80" t="s">
        <v>38</v>
      </c>
      <c r="L12" s="93" t="s">
        <v>39</v>
      </c>
      <c r="M12" s="94" t="s">
        <v>679</v>
      </c>
      <c r="N12" s="91" t="s">
        <v>102</v>
      </c>
      <c r="O12" s="80" t="s">
        <v>119</v>
      </c>
      <c r="P12" s="80" t="s">
        <v>1041</v>
      </c>
      <c r="Q12" s="80">
        <v>2</v>
      </c>
      <c r="R12" s="80">
        <v>1</v>
      </c>
      <c r="U12" s="80">
        <v>0</v>
      </c>
      <c r="V12" s="92" t="s">
        <v>384</v>
      </c>
      <c r="W12" s="80" t="s">
        <v>256</v>
      </c>
      <c r="X12" s="80" t="s">
        <v>305</v>
      </c>
      <c r="Y12" s="80">
        <v>1</v>
      </c>
      <c r="Z12" s="80">
        <v>1</v>
      </c>
      <c r="AB12" s="80">
        <v>1.75</v>
      </c>
      <c r="AD12" s="14">
        <v>1</v>
      </c>
      <c r="AE12" s="81">
        <v>42439</v>
      </c>
      <c r="AI12" s="14">
        <v>1</v>
      </c>
      <c r="AJ12" s="14" t="s">
        <v>1007</v>
      </c>
      <c r="AK12" s="14">
        <v>40</v>
      </c>
      <c r="AL12" s="122">
        <v>100</v>
      </c>
      <c r="AM12" s="14">
        <v>40</v>
      </c>
      <c r="AN12" s="14">
        <v>20</v>
      </c>
      <c r="AO12">
        <v>30</v>
      </c>
      <c r="AP12" s="14">
        <v>20</v>
      </c>
      <c r="AQ12">
        <v>10</v>
      </c>
      <c r="AR12">
        <v>10</v>
      </c>
      <c r="AS12">
        <v>10</v>
      </c>
      <c r="AT12">
        <v>10</v>
      </c>
      <c r="AU12">
        <f t="shared" si="0"/>
        <v>20</v>
      </c>
      <c r="AV12">
        <f t="shared" si="1"/>
        <v>50</v>
      </c>
      <c r="AW12">
        <v>10</v>
      </c>
      <c r="AX12">
        <v>10</v>
      </c>
      <c r="AY12">
        <v>10</v>
      </c>
      <c r="BB12" s="14">
        <v>1</v>
      </c>
      <c r="BC12" s="14">
        <f t="shared" si="2"/>
        <v>200</v>
      </c>
      <c r="BD12" s="14">
        <v>6</v>
      </c>
      <c r="BE12" s="14">
        <f t="shared" si="3"/>
        <v>1200</v>
      </c>
      <c r="BF12" s="14">
        <f t="shared" si="4"/>
        <v>48</v>
      </c>
      <c r="BG12" s="14">
        <f t="shared" si="62"/>
        <v>9600</v>
      </c>
      <c r="BH12" s="14">
        <f t="shared" si="41"/>
        <v>96000</v>
      </c>
      <c r="BI12" s="14">
        <f t="shared" si="5"/>
        <v>20</v>
      </c>
      <c r="BJ12" s="14">
        <f t="shared" si="6"/>
        <v>50</v>
      </c>
      <c r="BK12" s="14">
        <f t="shared" si="7"/>
        <v>20</v>
      </c>
      <c r="BL12" s="14">
        <f t="shared" si="8"/>
        <v>10</v>
      </c>
      <c r="BM12" s="14">
        <f t="shared" si="9"/>
        <v>15</v>
      </c>
      <c r="BN12" s="14">
        <f t="shared" si="10"/>
        <v>10</v>
      </c>
      <c r="BO12" s="14">
        <f t="shared" si="42"/>
        <v>10</v>
      </c>
      <c r="BP12" s="14">
        <f t="shared" si="11"/>
        <v>10</v>
      </c>
      <c r="BQ12" s="14">
        <f t="shared" si="11"/>
        <v>10</v>
      </c>
      <c r="BR12" s="14">
        <f t="shared" si="11"/>
        <v>10</v>
      </c>
      <c r="BS12" s="14">
        <f t="shared" si="11"/>
        <v>10</v>
      </c>
      <c r="BT12" s="14">
        <f t="shared" si="11"/>
        <v>10</v>
      </c>
      <c r="BU12" s="14">
        <f t="shared" si="11"/>
        <v>10</v>
      </c>
      <c r="BV12" s="14">
        <f t="shared" si="11"/>
        <v>10</v>
      </c>
      <c r="BW12" s="14">
        <f t="shared" si="11"/>
        <v>10</v>
      </c>
      <c r="BX12" s="14">
        <f t="shared" si="12"/>
        <v>0</v>
      </c>
      <c r="BY12" s="14">
        <f t="shared" si="13"/>
        <v>0</v>
      </c>
      <c r="BZ12" s="14">
        <v>1</v>
      </c>
      <c r="CA12" s="14">
        <f t="shared" si="14"/>
        <v>100</v>
      </c>
      <c r="CB12" s="14">
        <v>6</v>
      </c>
      <c r="CC12" s="14">
        <f t="shared" si="15"/>
        <v>600</v>
      </c>
      <c r="CD12" s="14">
        <f t="shared" si="16"/>
        <v>48</v>
      </c>
      <c r="CE12" s="14">
        <f t="shared" si="63"/>
        <v>4800</v>
      </c>
      <c r="CF12" s="14">
        <f t="shared" si="43"/>
        <v>48000</v>
      </c>
      <c r="CG12" s="14">
        <v>40</v>
      </c>
      <c r="CH12" s="122">
        <v>100</v>
      </c>
      <c r="CI12" s="14">
        <v>40</v>
      </c>
      <c r="CJ12" s="14">
        <v>20</v>
      </c>
      <c r="CK12" s="14">
        <v>30</v>
      </c>
      <c r="CL12" s="14">
        <v>20</v>
      </c>
      <c r="CM12">
        <f t="shared" si="44"/>
        <v>20</v>
      </c>
      <c r="CN12">
        <f t="shared" si="45"/>
        <v>40</v>
      </c>
      <c r="CO12">
        <f t="shared" si="17"/>
        <v>20</v>
      </c>
      <c r="CP12">
        <f t="shared" si="17"/>
        <v>20</v>
      </c>
      <c r="CQ12">
        <f t="shared" si="17"/>
        <v>20</v>
      </c>
      <c r="CR12">
        <f t="shared" si="17"/>
        <v>20</v>
      </c>
      <c r="CS12">
        <f t="shared" si="17"/>
        <v>20</v>
      </c>
      <c r="CT12">
        <f t="shared" si="17"/>
        <v>20</v>
      </c>
      <c r="CU12">
        <f t="shared" si="17"/>
        <v>20</v>
      </c>
      <c r="CX12" s="14">
        <v>1</v>
      </c>
      <c r="CY12" s="14">
        <f t="shared" si="18"/>
        <v>200</v>
      </c>
      <c r="CZ12" s="14">
        <v>6</v>
      </c>
      <c r="DA12" s="14">
        <f t="shared" si="46"/>
        <v>1200</v>
      </c>
      <c r="DB12" s="14">
        <f t="shared" si="19"/>
        <v>48</v>
      </c>
      <c r="DC12" s="14">
        <f t="shared" si="64"/>
        <v>9600</v>
      </c>
      <c r="DD12" s="14">
        <f t="shared" si="47"/>
        <v>96000</v>
      </c>
      <c r="DE12" s="14">
        <v>40</v>
      </c>
      <c r="DF12" s="122">
        <v>100</v>
      </c>
      <c r="DG12" s="14">
        <v>40</v>
      </c>
      <c r="DH12" s="14">
        <v>20</v>
      </c>
      <c r="DI12" s="14">
        <f t="shared" si="20"/>
        <v>15</v>
      </c>
      <c r="DJ12" s="14">
        <f t="shared" si="21"/>
        <v>10</v>
      </c>
      <c r="DK12">
        <f t="shared" si="48"/>
        <v>20</v>
      </c>
      <c r="DL12">
        <f t="shared" si="49"/>
        <v>40</v>
      </c>
      <c r="DM12">
        <f t="shared" si="50"/>
        <v>20</v>
      </c>
      <c r="DN12">
        <f t="shared" si="22"/>
        <v>20</v>
      </c>
      <c r="DO12">
        <f t="shared" si="22"/>
        <v>20</v>
      </c>
      <c r="DP12">
        <f t="shared" si="22"/>
        <v>20</v>
      </c>
      <c r="DQ12">
        <f t="shared" si="22"/>
        <v>20</v>
      </c>
      <c r="DR12">
        <f t="shared" si="22"/>
        <v>20</v>
      </c>
      <c r="DS12">
        <f t="shared" si="22"/>
        <v>20</v>
      </c>
      <c r="DV12" s="14">
        <v>1</v>
      </c>
      <c r="DW12" s="14">
        <f t="shared" si="51"/>
        <v>200</v>
      </c>
      <c r="DX12" s="14">
        <v>6</v>
      </c>
      <c r="DY12" s="14">
        <f t="shared" si="23"/>
        <v>1200</v>
      </c>
      <c r="DZ12" s="14">
        <f t="shared" si="24"/>
        <v>48</v>
      </c>
      <c r="EA12" s="14">
        <f t="shared" si="61"/>
        <v>9600</v>
      </c>
      <c r="EB12" s="14">
        <f t="shared" si="52"/>
        <v>96000</v>
      </c>
      <c r="EC12" s="14">
        <f>MROUND(INT(CG12/2),5)</f>
        <v>20</v>
      </c>
      <c r="ED12" s="14">
        <f t="shared" si="68"/>
        <v>50</v>
      </c>
      <c r="EE12" s="14">
        <f t="shared" si="70"/>
        <v>20</v>
      </c>
      <c r="EF12" s="14">
        <f t="shared" si="69"/>
        <v>10</v>
      </c>
      <c r="EG12" s="14">
        <f t="shared" si="53"/>
        <v>15</v>
      </c>
      <c r="EH12" s="14">
        <f t="shared" si="54"/>
        <v>10</v>
      </c>
      <c r="EI12" s="14">
        <v>1</v>
      </c>
      <c r="EJ12" s="14">
        <f t="shared" si="55"/>
        <v>100</v>
      </c>
      <c r="EK12" s="14">
        <v>6</v>
      </c>
      <c r="EL12" s="14">
        <f t="shared" si="26"/>
        <v>600</v>
      </c>
      <c r="EM12" s="14">
        <f t="shared" si="27"/>
        <v>48</v>
      </c>
      <c r="EN12" s="14">
        <f t="shared" si="65"/>
        <v>4800</v>
      </c>
      <c r="EO12" s="14">
        <f t="shared" si="56"/>
        <v>48000</v>
      </c>
      <c r="EP12" s="14">
        <v>20</v>
      </c>
      <c r="EQ12" s="14">
        <v>20</v>
      </c>
      <c r="ER12" s="14">
        <v>20</v>
      </c>
      <c r="ES12" s="14">
        <v>1</v>
      </c>
      <c r="ET12" s="14">
        <f t="shared" si="28"/>
        <v>20</v>
      </c>
      <c r="EU12" s="14">
        <v>6</v>
      </c>
      <c r="EV12" s="14">
        <f t="shared" si="29"/>
        <v>120</v>
      </c>
      <c r="EW12" s="14">
        <f t="shared" si="30"/>
        <v>48</v>
      </c>
      <c r="EX12" s="14">
        <f t="shared" si="66"/>
        <v>960</v>
      </c>
      <c r="EY12" s="14">
        <f t="shared" si="57"/>
        <v>9600</v>
      </c>
      <c r="EZ12" s="14">
        <f t="shared" si="31"/>
        <v>20</v>
      </c>
      <c r="FA12" s="14">
        <f t="shared" si="32"/>
        <v>50</v>
      </c>
      <c r="FB12" s="14">
        <f t="shared" si="33"/>
        <v>20</v>
      </c>
      <c r="FC12" s="14">
        <f t="shared" si="34"/>
        <v>10</v>
      </c>
      <c r="FD12" s="14">
        <f t="shared" si="35"/>
        <v>20</v>
      </c>
      <c r="FE12" s="14">
        <f t="shared" si="36"/>
        <v>50</v>
      </c>
      <c r="FF12" s="14">
        <f t="shared" si="37"/>
        <v>20</v>
      </c>
      <c r="FG12" s="14">
        <f t="shared" si="38"/>
        <v>10</v>
      </c>
      <c r="FH12" s="14">
        <v>1</v>
      </c>
      <c r="FI12" s="14">
        <f t="shared" si="58"/>
        <v>100</v>
      </c>
      <c r="FJ12" s="14">
        <v>6</v>
      </c>
      <c r="FK12" s="14">
        <f t="shared" si="71"/>
        <v>60</v>
      </c>
      <c r="FL12" s="14">
        <f t="shared" si="40"/>
        <v>48</v>
      </c>
      <c r="FM12" s="14">
        <f t="shared" si="67"/>
        <v>4800</v>
      </c>
      <c r="FN12" s="14">
        <f t="shared" si="59"/>
        <v>48000</v>
      </c>
      <c r="FP12" s="80">
        <v>30</v>
      </c>
      <c r="FQ12" s="80">
        <v>100</v>
      </c>
      <c r="FR12" s="80">
        <v>20</v>
      </c>
      <c r="FS12" s="80">
        <v>10</v>
      </c>
    </row>
    <row r="13" spans="1:175" ht="16.149999999999999" customHeight="1">
      <c r="A13" s="80">
        <f t="shared" si="60"/>
        <v>10080</v>
      </c>
      <c r="B13" s="80" t="s">
        <v>69</v>
      </c>
      <c r="C13" s="96" t="s">
        <v>178</v>
      </c>
      <c r="D13" s="4" t="s">
        <v>1156</v>
      </c>
      <c r="E13" s="96" t="s">
        <v>98</v>
      </c>
      <c r="F13" s="96" t="s">
        <v>99</v>
      </c>
      <c r="G13" s="80" t="s">
        <v>89</v>
      </c>
      <c r="H13" s="96" t="s">
        <v>3</v>
      </c>
      <c r="I13" s="80">
        <v>53100</v>
      </c>
      <c r="J13" s="80" t="s">
        <v>8</v>
      </c>
      <c r="K13" s="80" t="s">
        <v>44</v>
      </c>
      <c r="L13" s="93" t="s">
        <v>45</v>
      </c>
      <c r="M13" s="43" t="s">
        <v>3033</v>
      </c>
      <c r="N13" s="91" t="s">
        <v>102</v>
      </c>
      <c r="O13" s="80" t="s">
        <v>118</v>
      </c>
      <c r="P13" s="80" t="s">
        <v>1041</v>
      </c>
      <c r="Q13" s="80">
        <v>2</v>
      </c>
      <c r="R13" s="80">
        <v>1</v>
      </c>
      <c r="U13" s="80">
        <v>0</v>
      </c>
      <c r="V13" s="92" t="s">
        <v>384</v>
      </c>
      <c r="W13" s="80" t="s">
        <v>256</v>
      </c>
      <c r="X13" s="80" t="s">
        <v>305</v>
      </c>
      <c r="Y13" s="80">
        <v>1</v>
      </c>
      <c r="Z13" s="80">
        <v>1</v>
      </c>
      <c r="AB13" s="80">
        <v>1.75</v>
      </c>
      <c r="AD13" s="14">
        <v>1</v>
      </c>
      <c r="AE13" s="81">
        <v>42439</v>
      </c>
      <c r="AI13" s="14">
        <v>1</v>
      </c>
      <c r="AJ13" s="14" t="s">
        <v>1007</v>
      </c>
      <c r="AK13">
        <v>40</v>
      </c>
      <c r="AL13">
        <v>110</v>
      </c>
      <c r="AM13">
        <v>40</v>
      </c>
      <c r="AN13">
        <v>20</v>
      </c>
      <c r="AO13">
        <v>100</v>
      </c>
      <c r="AP13" s="14">
        <v>20</v>
      </c>
      <c r="AQ13">
        <v>30</v>
      </c>
      <c r="AR13">
        <v>30</v>
      </c>
      <c r="AS13">
        <v>30</v>
      </c>
      <c r="AT13">
        <v>30</v>
      </c>
      <c r="AU13">
        <f t="shared" si="0"/>
        <v>20</v>
      </c>
      <c r="AV13">
        <f t="shared" si="1"/>
        <v>55</v>
      </c>
      <c r="AW13">
        <v>30</v>
      </c>
      <c r="AX13">
        <v>30</v>
      </c>
      <c r="AY13">
        <v>30</v>
      </c>
      <c r="BB13" s="14">
        <v>1</v>
      </c>
      <c r="BC13" s="14">
        <f t="shared" si="2"/>
        <v>210</v>
      </c>
      <c r="BD13" s="14">
        <v>6</v>
      </c>
      <c r="BE13" s="14">
        <f t="shared" si="3"/>
        <v>1260</v>
      </c>
      <c r="BF13" s="14">
        <f t="shared" si="4"/>
        <v>48</v>
      </c>
      <c r="BG13" s="14">
        <f t="shared" si="62"/>
        <v>10080</v>
      </c>
      <c r="BH13" s="14">
        <f t="shared" si="41"/>
        <v>100800</v>
      </c>
      <c r="BI13" s="14">
        <f t="shared" si="5"/>
        <v>20</v>
      </c>
      <c r="BJ13" s="14">
        <f t="shared" si="6"/>
        <v>55</v>
      </c>
      <c r="BK13" s="14">
        <f t="shared" si="7"/>
        <v>20</v>
      </c>
      <c r="BL13" s="14">
        <f t="shared" si="8"/>
        <v>10</v>
      </c>
      <c r="BM13" s="14">
        <f t="shared" si="9"/>
        <v>50</v>
      </c>
      <c r="BN13" s="14">
        <f t="shared" si="10"/>
        <v>10</v>
      </c>
      <c r="BO13" s="14">
        <f t="shared" si="42"/>
        <v>10</v>
      </c>
      <c r="BP13" s="14">
        <f t="shared" si="11"/>
        <v>10</v>
      </c>
      <c r="BQ13" s="14">
        <f t="shared" si="11"/>
        <v>10</v>
      </c>
      <c r="BR13" s="14">
        <f t="shared" si="11"/>
        <v>10</v>
      </c>
      <c r="BS13" s="14">
        <f t="shared" si="11"/>
        <v>10</v>
      </c>
      <c r="BT13" s="14">
        <f t="shared" si="11"/>
        <v>10</v>
      </c>
      <c r="BU13" s="14">
        <f t="shared" si="11"/>
        <v>10</v>
      </c>
      <c r="BV13" s="14">
        <f t="shared" si="11"/>
        <v>10</v>
      </c>
      <c r="BW13" s="14">
        <f t="shared" si="11"/>
        <v>10</v>
      </c>
      <c r="BX13" s="14">
        <f t="shared" si="12"/>
        <v>0</v>
      </c>
      <c r="BY13" s="14">
        <f t="shared" si="13"/>
        <v>0</v>
      </c>
      <c r="BZ13" s="14">
        <v>1</v>
      </c>
      <c r="CA13" s="14">
        <f t="shared" si="14"/>
        <v>105</v>
      </c>
      <c r="CB13" s="14">
        <v>6</v>
      </c>
      <c r="CC13" s="14">
        <f t="shared" si="15"/>
        <v>630</v>
      </c>
      <c r="CD13" s="14">
        <f t="shared" si="16"/>
        <v>48</v>
      </c>
      <c r="CE13" s="14">
        <f t="shared" si="63"/>
        <v>5040</v>
      </c>
      <c r="CF13" s="14">
        <f t="shared" si="43"/>
        <v>50400</v>
      </c>
      <c r="CG13">
        <v>40</v>
      </c>
      <c r="CH13">
        <v>110</v>
      </c>
      <c r="CI13">
        <v>40</v>
      </c>
      <c r="CJ13">
        <v>20</v>
      </c>
      <c r="CK13" s="14">
        <v>50</v>
      </c>
      <c r="CL13" s="14">
        <v>50</v>
      </c>
      <c r="CM13">
        <f t="shared" si="44"/>
        <v>20</v>
      </c>
      <c r="CN13">
        <f t="shared" si="45"/>
        <v>40</v>
      </c>
      <c r="CO13">
        <f t="shared" si="17"/>
        <v>20</v>
      </c>
      <c r="CP13">
        <f t="shared" si="17"/>
        <v>20</v>
      </c>
      <c r="CQ13">
        <f t="shared" si="17"/>
        <v>20</v>
      </c>
      <c r="CR13">
        <f t="shared" si="17"/>
        <v>20</v>
      </c>
      <c r="CS13">
        <f t="shared" si="17"/>
        <v>20</v>
      </c>
      <c r="CT13">
        <f t="shared" si="17"/>
        <v>20</v>
      </c>
      <c r="CU13">
        <f t="shared" si="17"/>
        <v>20</v>
      </c>
      <c r="CX13" s="14">
        <v>1</v>
      </c>
      <c r="CY13" s="14">
        <f t="shared" si="18"/>
        <v>210</v>
      </c>
      <c r="CZ13" s="14">
        <v>6</v>
      </c>
      <c r="DA13" s="14">
        <f t="shared" si="46"/>
        <v>1260</v>
      </c>
      <c r="DB13" s="14">
        <f t="shared" si="19"/>
        <v>48</v>
      </c>
      <c r="DC13" s="14">
        <f t="shared" si="64"/>
        <v>10080</v>
      </c>
      <c r="DD13" s="14">
        <f t="shared" si="47"/>
        <v>100800</v>
      </c>
      <c r="DE13">
        <v>40</v>
      </c>
      <c r="DF13">
        <v>110</v>
      </c>
      <c r="DG13">
        <v>40</v>
      </c>
      <c r="DH13">
        <v>20</v>
      </c>
      <c r="DI13" s="14">
        <f t="shared" si="20"/>
        <v>50</v>
      </c>
      <c r="DJ13" s="14">
        <f t="shared" si="21"/>
        <v>10</v>
      </c>
      <c r="DK13">
        <f t="shared" si="48"/>
        <v>20</v>
      </c>
      <c r="DL13">
        <f t="shared" si="49"/>
        <v>40</v>
      </c>
      <c r="DM13">
        <f t="shared" si="50"/>
        <v>20</v>
      </c>
      <c r="DN13">
        <f t="shared" si="22"/>
        <v>20</v>
      </c>
      <c r="DO13">
        <f t="shared" si="22"/>
        <v>20</v>
      </c>
      <c r="DP13">
        <f t="shared" si="22"/>
        <v>20</v>
      </c>
      <c r="DQ13">
        <f t="shared" si="22"/>
        <v>20</v>
      </c>
      <c r="DR13">
        <f t="shared" si="22"/>
        <v>20</v>
      </c>
      <c r="DS13">
        <f t="shared" si="22"/>
        <v>20</v>
      </c>
      <c r="DV13" s="14">
        <v>1</v>
      </c>
      <c r="DW13" s="14">
        <f t="shared" si="51"/>
        <v>210</v>
      </c>
      <c r="DX13" s="14">
        <v>6</v>
      </c>
      <c r="DY13" s="14">
        <f t="shared" si="23"/>
        <v>1260</v>
      </c>
      <c r="DZ13" s="14">
        <f t="shared" si="24"/>
        <v>48</v>
      </c>
      <c r="EA13" s="14">
        <f t="shared" si="61"/>
        <v>10080</v>
      </c>
      <c r="EB13" s="14">
        <f t="shared" si="52"/>
        <v>100800</v>
      </c>
      <c r="EC13" s="14">
        <f>MROUND(INT(CG13/2),5)-5</f>
        <v>15</v>
      </c>
      <c r="ED13" s="14">
        <f t="shared" si="68"/>
        <v>55</v>
      </c>
      <c r="EE13" s="14">
        <f t="shared" si="70"/>
        <v>20</v>
      </c>
      <c r="EF13" s="14">
        <f t="shared" si="69"/>
        <v>10</v>
      </c>
      <c r="EG13" s="14">
        <f t="shared" si="53"/>
        <v>25</v>
      </c>
      <c r="EH13" s="14">
        <f t="shared" si="54"/>
        <v>25</v>
      </c>
      <c r="EI13" s="14">
        <v>1</v>
      </c>
      <c r="EJ13" s="14">
        <f t="shared" si="55"/>
        <v>100</v>
      </c>
      <c r="EK13" s="14">
        <v>6</v>
      </c>
      <c r="EL13" s="14">
        <f t="shared" si="26"/>
        <v>600</v>
      </c>
      <c r="EM13" s="14">
        <f t="shared" si="27"/>
        <v>48</v>
      </c>
      <c r="EN13" s="14">
        <f t="shared" si="65"/>
        <v>4800</v>
      </c>
      <c r="EO13" s="14">
        <f t="shared" si="56"/>
        <v>48000</v>
      </c>
      <c r="EP13" s="14">
        <v>20</v>
      </c>
      <c r="EQ13" s="14">
        <v>20</v>
      </c>
      <c r="ER13" s="14">
        <v>20</v>
      </c>
      <c r="ES13" s="14">
        <v>1</v>
      </c>
      <c r="ET13" s="14">
        <f t="shared" si="28"/>
        <v>20</v>
      </c>
      <c r="EU13" s="14">
        <v>6</v>
      </c>
      <c r="EV13" s="14">
        <f t="shared" si="29"/>
        <v>120</v>
      </c>
      <c r="EW13" s="14">
        <f t="shared" si="30"/>
        <v>48</v>
      </c>
      <c r="EX13" s="14">
        <f t="shared" si="66"/>
        <v>960</v>
      </c>
      <c r="EY13" s="14">
        <f t="shared" si="57"/>
        <v>9600</v>
      </c>
      <c r="EZ13" s="14">
        <f t="shared" si="31"/>
        <v>20</v>
      </c>
      <c r="FA13" s="14">
        <f t="shared" si="32"/>
        <v>55</v>
      </c>
      <c r="FB13" s="14">
        <f t="shared" si="33"/>
        <v>20</v>
      </c>
      <c r="FC13" s="14">
        <f t="shared" si="34"/>
        <v>10</v>
      </c>
      <c r="FD13" s="14">
        <f t="shared" si="35"/>
        <v>20</v>
      </c>
      <c r="FE13" s="14">
        <f t="shared" si="36"/>
        <v>55</v>
      </c>
      <c r="FF13" s="14">
        <f t="shared" si="37"/>
        <v>20</v>
      </c>
      <c r="FG13" s="14">
        <f t="shared" si="38"/>
        <v>10</v>
      </c>
      <c r="FH13" s="14">
        <v>1</v>
      </c>
      <c r="FI13" s="14">
        <f t="shared" si="58"/>
        <v>105</v>
      </c>
      <c r="FJ13" s="14">
        <v>6</v>
      </c>
      <c r="FK13" s="14">
        <f t="shared" si="71"/>
        <v>60</v>
      </c>
      <c r="FL13" s="14">
        <f t="shared" si="40"/>
        <v>48</v>
      </c>
      <c r="FM13" s="14">
        <f t="shared" si="67"/>
        <v>5040</v>
      </c>
      <c r="FN13" s="14">
        <f t="shared" si="59"/>
        <v>50400</v>
      </c>
      <c r="FP13" s="80">
        <v>40</v>
      </c>
      <c r="FQ13" s="80">
        <v>130</v>
      </c>
      <c r="FR13" s="80">
        <v>40</v>
      </c>
      <c r="FS13" s="80">
        <v>30</v>
      </c>
    </row>
    <row r="14" spans="1:175" ht="16.149999999999999" customHeight="1">
      <c r="A14" s="80">
        <f t="shared" si="60"/>
        <v>4800</v>
      </c>
      <c r="B14" s="80" t="s">
        <v>65</v>
      </c>
      <c r="C14" s="83" t="s">
        <v>179</v>
      </c>
      <c r="D14" s="83" t="s">
        <v>1625</v>
      </c>
      <c r="E14" s="83" t="s">
        <v>36</v>
      </c>
      <c r="F14" s="80" t="s">
        <v>9</v>
      </c>
      <c r="G14" s="80" t="s">
        <v>9</v>
      </c>
      <c r="H14" s="89" t="s">
        <v>116</v>
      </c>
      <c r="I14" s="80">
        <v>40000</v>
      </c>
      <c r="J14" s="80" t="s">
        <v>8</v>
      </c>
      <c r="K14" s="80" t="s">
        <v>90</v>
      </c>
      <c r="L14" s="208" t="s">
        <v>37</v>
      </c>
      <c r="M14" s="82" t="s">
        <v>91</v>
      </c>
      <c r="N14" s="91" t="s">
        <v>102</v>
      </c>
      <c r="O14" s="80" t="s">
        <v>118</v>
      </c>
      <c r="P14" s="80" t="s">
        <v>1041</v>
      </c>
      <c r="Q14" s="80">
        <v>2</v>
      </c>
      <c r="R14" s="80">
        <v>1</v>
      </c>
      <c r="U14" s="80">
        <v>0</v>
      </c>
      <c r="V14" s="92" t="s">
        <v>384</v>
      </c>
      <c r="W14" s="80" t="s">
        <v>256</v>
      </c>
      <c r="X14" s="80" t="s">
        <v>305</v>
      </c>
      <c r="Y14" s="80">
        <v>1</v>
      </c>
      <c r="Z14" s="80">
        <v>1</v>
      </c>
      <c r="AB14" s="80">
        <v>1.75</v>
      </c>
      <c r="AD14" s="14">
        <v>1</v>
      </c>
      <c r="AE14" s="81">
        <v>42439</v>
      </c>
      <c r="AI14" s="14">
        <v>1</v>
      </c>
      <c r="AJ14" s="14" t="s">
        <v>1007</v>
      </c>
      <c r="AK14">
        <v>10</v>
      </c>
      <c r="AL14">
        <v>20</v>
      </c>
      <c r="AM14">
        <v>20</v>
      </c>
      <c r="AN14">
        <v>10</v>
      </c>
      <c r="AO14">
        <v>30</v>
      </c>
      <c r="AP14" s="14">
        <v>20</v>
      </c>
      <c r="AQ14">
        <v>10</v>
      </c>
      <c r="AR14">
        <v>10</v>
      </c>
      <c r="AS14">
        <v>10</v>
      </c>
      <c r="AT14">
        <v>10</v>
      </c>
      <c r="AU14">
        <f t="shared" si="0"/>
        <v>5</v>
      </c>
      <c r="AV14">
        <f t="shared" si="1"/>
        <v>10</v>
      </c>
      <c r="AW14">
        <v>10</v>
      </c>
      <c r="AX14">
        <v>10</v>
      </c>
      <c r="AY14">
        <v>10</v>
      </c>
      <c r="BB14" s="14">
        <v>1</v>
      </c>
      <c r="BC14" s="14">
        <f t="shared" si="2"/>
        <v>60</v>
      </c>
      <c r="BD14" s="14">
        <v>6</v>
      </c>
      <c r="BE14" s="14">
        <f t="shared" si="3"/>
        <v>360</v>
      </c>
      <c r="BF14" s="14">
        <f t="shared" si="4"/>
        <v>48</v>
      </c>
      <c r="BG14" s="14">
        <f t="shared" si="62"/>
        <v>2880</v>
      </c>
      <c r="BH14" s="14">
        <f t="shared" si="41"/>
        <v>28800</v>
      </c>
      <c r="BI14" s="14">
        <f t="shared" si="5"/>
        <v>5</v>
      </c>
      <c r="BJ14" s="14">
        <f t="shared" si="6"/>
        <v>10</v>
      </c>
      <c r="BK14" s="14">
        <f t="shared" si="7"/>
        <v>10</v>
      </c>
      <c r="BL14" s="14">
        <f t="shared" si="8"/>
        <v>5</v>
      </c>
      <c r="BM14" s="14">
        <f t="shared" si="9"/>
        <v>15</v>
      </c>
      <c r="BN14" s="14">
        <f t="shared" si="10"/>
        <v>10</v>
      </c>
      <c r="BO14" s="14">
        <f t="shared" si="42"/>
        <v>5</v>
      </c>
      <c r="BP14" s="14">
        <f t="shared" si="11"/>
        <v>5</v>
      </c>
      <c r="BQ14" s="14">
        <f t="shared" si="11"/>
        <v>5</v>
      </c>
      <c r="BR14" s="14">
        <f t="shared" si="11"/>
        <v>5</v>
      </c>
      <c r="BS14" s="14">
        <f t="shared" si="11"/>
        <v>5</v>
      </c>
      <c r="BT14" s="14">
        <f t="shared" si="11"/>
        <v>5</v>
      </c>
      <c r="BU14" s="14">
        <f t="shared" si="11"/>
        <v>5</v>
      </c>
      <c r="BV14" s="14">
        <f t="shared" si="11"/>
        <v>5</v>
      </c>
      <c r="BW14" s="14">
        <f t="shared" si="11"/>
        <v>5</v>
      </c>
      <c r="BX14" s="14">
        <f t="shared" si="12"/>
        <v>0</v>
      </c>
      <c r="BY14" s="14">
        <f t="shared" si="13"/>
        <v>0</v>
      </c>
      <c r="BZ14" s="14">
        <v>1</v>
      </c>
      <c r="CA14" s="14">
        <f t="shared" si="14"/>
        <v>30</v>
      </c>
      <c r="CB14" s="14">
        <v>6</v>
      </c>
      <c r="CC14" s="14">
        <f t="shared" si="15"/>
        <v>180</v>
      </c>
      <c r="CD14" s="14">
        <f t="shared" si="16"/>
        <v>48</v>
      </c>
      <c r="CE14" s="14">
        <f t="shared" si="63"/>
        <v>1440</v>
      </c>
      <c r="CF14" s="14">
        <f t="shared" si="43"/>
        <v>14400</v>
      </c>
      <c r="CG14">
        <v>30</v>
      </c>
      <c r="CH14">
        <v>40</v>
      </c>
      <c r="CI14">
        <v>20</v>
      </c>
      <c r="CJ14">
        <v>10</v>
      </c>
      <c r="CK14" s="14">
        <v>20</v>
      </c>
      <c r="CL14" s="14">
        <v>20</v>
      </c>
      <c r="CM14">
        <f t="shared" si="44"/>
        <v>15</v>
      </c>
      <c r="CN14">
        <f t="shared" si="45"/>
        <v>30</v>
      </c>
      <c r="CO14">
        <f t="shared" si="17"/>
        <v>15</v>
      </c>
      <c r="CP14">
        <f t="shared" si="17"/>
        <v>15</v>
      </c>
      <c r="CQ14">
        <f t="shared" si="17"/>
        <v>15</v>
      </c>
      <c r="CR14">
        <f t="shared" si="17"/>
        <v>15</v>
      </c>
      <c r="CS14">
        <f t="shared" si="17"/>
        <v>15</v>
      </c>
      <c r="CT14">
        <f t="shared" si="17"/>
        <v>15</v>
      </c>
      <c r="CU14">
        <f t="shared" si="17"/>
        <v>15</v>
      </c>
      <c r="CX14" s="14">
        <v>1</v>
      </c>
      <c r="CY14" s="14">
        <f t="shared" si="18"/>
        <v>100</v>
      </c>
      <c r="CZ14" s="14">
        <v>6</v>
      </c>
      <c r="DA14" s="14">
        <f t="shared" si="46"/>
        <v>600</v>
      </c>
      <c r="DB14" s="14">
        <f t="shared" si="19"/>
        <v>48</v>
      </c>
      <c r="DC14" s="14">
        <f t="shared" si="64"/>
        <v>4800</v>
      </c>
      <c r="DD14" s="14">
        <f t="shared" si="47"/>
        <v>48000</v>
      </c>
      <c r="DE14">
        <v>10</v>
      </c>
      <c r="DF14">
        <v>20</v>
      </c>
      <c r="DG14">
        <v>20</v>
      </c>
      <c r="DH14">
        <v>10</v>
      </c>
      <c r="DI14" s="14">
        <f t="shared" si="20"/>
        <v>15</v>
      </c>
      <c r="DJ14" s="14">
        <f t="shared" si="21"/>
        <v>10</v>
      </c>
      <c r="DK14">
        <f t="shared" si="48"/>
        <v>15</v>
      </c>
      <c r="DL14">
        <f t="shared" si="49"/>
        <v>10</v>
      </c>
      <c r="DM14">
        <f t="shared" si="50"/>
        <v>5</v>
      </c>
      <c r="DN14">
        <f t="shared" si="22"/>
        <v>5</v>
      </c>
      <c r="DO14">
        <f t="shared" si="22"/>
        <v>5</v>
      </c>
      <c r="DP14">
        <f t="shared" si="22"/>
        <v>5</v>
      </c>
      <c r="DQ14">
        <f t="shared" si="22"/>
        <v>5</v>
      </c>
      <c r="DR14">
        <f t="shared" si="22"/>
        <v>5</v>
      </c>
      <c r="DS14">
        <f t="shared" si="22"/>
        <v>5</v>
      </c>
      <c r="DV14" s="14">
        <v>1</v>
      </c>
      <c r="DW14" s="14">
        <f t="shared" si="51"/>
        <v>60</v>
      </c>
      <c r="DX14" s="14">
        <v>6</v>
      </c>
      <c r="DY14" s="14">
        <f t="shared" si="23"/>
        <v>360</v>
      </c>
      <c r="DZ14" s="14">
        <f t="shared" si="24"/>
        <v>48</v>
      </c>
      <c r="EA14" s="14">
        <f t="shared" si="61"/>
        <v>2880</v>
      </c>
      <c r="EB14" s="14">
        <f t="shared" si="52"/>
        <v>28800</v>
      </c>
      <c r="EC14" s="14">
        <f>MROUND(INT(CG14/2),5)</f>
        <v>15</v>
      </c>
      <c r="ED14" s="14">
        <f t="shared" si="68"/>
        <v>20</v>
      </c>
      <c r="EE14" s="14">
        <f t="shared" si="70"/>
        <v>10</v>
      </c>
      <c r="EF14" s="14">
        <f t="shared" si="69"/>
        <v>5</v>
      </c>
      <c r="EG14" s="14">
        <f t="shared" si="53"/>
        <v>10</v>
      </c>
      <c r="EH14" s="14">
        <f t="shared" si="54"/>
        <v>10</v>
      </c>
      <c r="EI14" s="14">
        <v>1</v>
      </c>
      <c r="EJ14" s="14">
        <f t="shared" si="55"/>
        <v>50</v>
      </c>
      <c r="EK14" s="14">
        <v>6</v>
      </c>
      <c r="EL14" s="14">
        <f t="shared" si="26"/>
        <v>300</v>
      </c>
      <c r="EM14" s="14">
        <f t="shared" si="27"/>
        <v>48</v>
      </c>
      <c r="EN14" s="14">
        <f t="shared" si="65"/>
        <v>2400</v>
      </c>
      <c r="EO14" s="14">
        <f t="shared" si="56"/>
        <v>24000</v>
      </c>
      <c r="EP14" s="14">
        <v>5</v>
      </c>
      <c r="EQ14" s="122">
        <v>5</v>
      </c>
      <c r="ER14" s="14">
        <v>5</v>
      </c>
      <c r="ES14" s="14">
        <v>1</v>
      </c>
      <c r="ET14" s="14">
        <f t="shared" si="28"/>
        <v>5</v>
      </c>
      <c r="EU14" s="14">
        <v>6</v>
      </c>
      <c r="EV14" s="14">
        <f t="shared" si="29"/>
        <v>30</v>
      </c>
      <c r="EW14" s="14">
        <f t="shared" si="30"/>
        <v>48</v>
      </c>
      <c r="EX14" s="14">
        <f t="shared" si="66"/>
        <v>240</v>
      </c>
      <c r="EY14" s="14">
        <f t="shared" si="57"/>
        <v>2400</v>
      </c>
      <c r="EZ14" s="14">
        <f t="shared" si="31"/>
        <v>15</v>
      </c>
      <c r="FA14" s="14">
        <f t="shared" si="32"/>
        <v>20</v>
      </c>
      <c r="FB14" s="14">
        <f t="shared" si="33"/>
        <v>10</v>
      </c>
      <c r="FC14" s="14">
        <f t="shared" si="34"/>
        <v>5</v>
      </c>
      <c r="FD14" s="14">
        <f t="shared" si="35"/>
        <v>15</v>
      </c>
      <c r="FE14" s="14">
        <f t="shared" si="36"/>
        <v>20</v>
      </c>
      <c r="FF14" s="14">
        <f t="shared" si="37"/>
        <v>10</v>
      </c>
      <c r="FG14" s="14">
        <f t="shared" si="38"/>
        <v>5</v>
      </c>
      <c r="FH14" s="14">
        <v>1</v>
      </c>
      <c r="FI14" s="14">
        <f t="shared" si="58"/>
        <v>50</v>
      </c>
      <c r="FJ14" s="14">
        <v>6</v>
      </c>
      <c r="FK14" s="14">
        <f t="shared" si="71"/>
        <v>30</v>
      </c>
      <c r="FL14" s="14">
        <f t="shared" si="40"/>
        <v>48</v>
      </c>
      <c r="FM14" s="14">
        <f t="shared" si="67"/>
        <v>2400</v>
      </c>
      <c r="FN14" s="14">
        <f t="shared" si="59"/>
        <v>24000</v>
      </c>
      <c r="FP14" s="80">
        <v>20</v>
      </c>
      <c r="FQ14" s="80">
        <v>30</v>
      </c>
      <c r="FR14" s="80">
        <v>20</v>
      </c>
      <c r="FS14" s="80">
        <v>10</v>
      </c>
    </row>
    <row r="15" spans="1:175" ht="16.149999999999999" customHeight="1">
      <c r="A15" s="80">
        <f t="shared" si="60"/>
        <v>4800</v>
      </c>
      <c r="B15" s="80" t="s">
        <v>768</v>
      </c>
      <c r="C15" s="80" t="s">
        <v>767</v>
      </c>
      <c r="D15" s="16" t="s">
        <v>1556</v>
      </c>
      <c r="E15" s="15" t="s">
        <v>1558</v>
      </c>
      <c r="F15" s="14" t="s">
        <v>1560</v>
      </c>
      <c r="G15" s="14" t="s">
        <v>1559</v>
      </c>
      <c r="H15" s="14" t="s">
        <v>1561</v>
      </c>
      <c r="I15" s="80">
        <v>93050</v>
      </c>
      <c r="J15" s="80" t="s">
        <v>8</v>
      </c>
      <c r="K15" s="20" t="s">
        <v>1557</v>
      </c>
      <c r="L15" s="53" t="s">
        <v>1555</v>
      </c>
      <c r="M15" s="94" t="s">
        <v>761</v>
      </c>
      <c r="N15" s="91" t="s">
        <v>102</v>
      </c>
      <c r="O15" s="80" t="s">
        <v>119</v>
      </c>
      <c r="P15" s="80" t="s">
        <v>1041</v>
      </c>
      <c r="Q15" s="80">
        <v>2</v>
      </c>
      <c r="R15" s="80">
        <v>1</v>
      </c>
      <c r="V15" s="92" t="s">
        <v>384</v>
      </c>
      <c r="W15" s="80" t="s">
        <v>256</v>
      </c>
      <c r="X15" s="80" t="s">
        <v>305</v>
      </c>
      <c r="Y15" s="80">
        <v>1</v>
      </c>
      <c r="Z15" s="80">
        <v>1</v>
      </c>
      <c r="AB15" s="80">
        <v>1.75</v>
      </c>
      <c r="AD15" s="14">
        <v>1</v>
      </c>
      <c r="AG15" s="209"/>
      <c r="AH15" s="82" t="s">
        <v>762</v>
      </c>
      <c r="AI15" s="14">
        <v>1</v>
      </c>
      <c r="AJ15" s="14" t="s">
        <v>1007</v>
      </c>
      <c r="AK15">
        <v>30</v>
      </c>
      <c r="AL15">
        <v>30</v>
      </c>
      <c r="AM15">
        <v>10</v>
      </c>
      <c r="AN15">
        <v>10</v>
      </c>
      <c r="AO15">
        <v>20</v>
      </c>
      <c r="AP15" s="14">
        <v>10</v>
      </c>
      <c r="AQ15">
        <v>10</v>
      </c>
      <c r="AR15">
        <v>10</v>
      </c>
      <c r="AS15">
        <v>10</v>
      </c>
      <c r="AT15">
        <v>10</v>
      </c>
      <c r="AU15">
        <f t="shared" si="0"/>
        <v>15</v>
      </c>
      <c r="AV15">
        <f t="shared" si="1"/>
        <v>15</v>
      </c>
      <c r="AW15">
        <v>10</v>
      </c>
      <c r="AX15">
        <v>10</v>
      </c>
      <c r="AY15">
        <v>10</v>
      </c>
      <c r="BB15" s="14">
        <v>1</v>
      </c>
      <c r="BC15" s="14">
        <f t="shared" si="2"/>
        <v>80</v>
      </c>
      <c r="BD15" s="14">
        <v>6</v>
      </c>
      <c r="BE15" s="14">
        <f t="shared" si="3"/>
        <v>480</v>
      </c>
      <c r="BF15" s="14">
        <f t="shared" si="4"/>
        <v>48</v>
      </c>
      <c r="BG15" s="14">
        <f t="shared" si="62"/>
        <v>3840</v>
      </c>
      <c r="BH15" s="14">
        <f t="shared" si="41"/>
        <v>38400</v>
      </c>
      <c r="BI15" s="14">
        <f t="shared" si="5"/>
        <v>15</v>
      </c>
      <c r="BJ15" s="14">
        <f t="shared" si="6"/>
        <v>15</v>
      </c>
      <c r="BK15" s="14">
        <f t="shared" si="7"/>
        <v>5</v>
      </c>
      <c r="BL15" s="14">
        <f t="shared" si="8"/>
        <v>5</v>
      </c>
      <c r="BM15" s="14">
        <f t="shared" si="9"/>
        <v>10</v>
      </c>
      <c r="BN15" s="14">
        <f t="shared" si="10"/>
        <v>5</v>
      </c>
      <c r="BO15" s="14">
        <f t="shared" si="42"/>
        <v>10</v>
      </c>
      <c r="BP15" s="14">
        <f t="shared" si="11"/>
        <v>10</v>
      </c>
      <c r="BQ15" s="14">
        <f t="shared" si="11"/>
        <v>10</v>
      </c>
      <c r="BR15" s="14">
        <f t="shared" si="11"/>
        <v>10</v>
      </c>
      <c r="BS15" s="14">
        <f t="shared" si="11"/>
        <v>10</v>
      </c>
      <c r="BT15" s="14">
        <f t="shared" si="11"/>
        <v>10</v>
      </c>
      <c r="BU15" s="14">
        <f t="shared" si="11"/>
        <v>10</v>
      </c>
      <c r="BV15" s="14">
        <f t="shared" si="11"/>
        <v>10</v>
      </c>
      <c r="BW15" s="14">
        <f t="shared" si="11"/>
        <v>10</v>
      </c>
      <c r="BX15" s="14">
        <f t="shared" si="12"/>
        <v>0</v>
      </c>
      <c r="BY15" s="14">
        <f t="shared" si="13"/>
        <v>0</v>
      </c>
      <c r="BZ15" s="14">
        <v>1</v>
      </c>
      <c r="CA15" s="14">
        <f t="shared" si="14"/>
        <v>40</v>
      </c>
      <c r="CB15" s="14">
        <v>6</v>
      </c>
      <c r="CC15" s="14">
        <f t="shared" si="15"/>
        <v>240</v>
      </c>
      <c r="CD15" s="14">
        <f t="shared" si="16"/>
        <v>48</v>
      </c>
      <c r="CE15" s="14">
        <f t="shared" si="63"/>
        <v>1920</v>
      </c>
      <c r="CF15" s="14">
        <f t="shared" si="43"/>
        <v>19200</v>
      </c>
      <c r="CG15">
        <v>40</v>
      </c>
      <c r="CH15">
        <v>40</v>
      </c>
      <c r="CI15">
        <v>10</v>
      </c>
      <c r="CJ15">
        <v>10</v>
      </c>
      <c r="CK15" s="14">
        <v>10</v>
      </c>
      <c r="CL15" s="14">
        <v>10</v>
      </c>
      <c r="CM15">
        <f t="shared" si="44"/>
        <v>20</v>
      </c>
      <c r="CN15">
        <f t="shared" si="45"/>
        <v>40</v>
      </c>
      <c r="CO15">
        <f t="shared" si="17"/>
        <v>20</v>
      </c>
      <c r="CP15">
        <f t="shared" si="17"/>
        <v>20</v>
      </c>
      <c r="CQ15">
        <f t="shared" si="17"/>
        <v>20</v>
      </c>
      <c r="CR15">
        <f t="shared" si="17"/>
        <v>20</v>
      </c>
      <c r="CS15">
        <f t="shared" si="17"/>
        <v>20</v>
      </c>
      <c r="CT15">
        <f t="shared" si="17"/>
        <v>20</v>
      </c>
      <c r="CU15">
        <f t="shared" si="17"/>
        <v>20</v>
      </c>
      <c r="CX15" s="14">
        <v>1</v>
      </c>
      <c r="CY15" s="14">
        <f t="shared" si="18"/>
        <v>100</v>
      </c>
      <c r="CZ15" s="14">
        <v>6</v>
      </c>
      <c r="DA15" s="14">
        <f t="shared" si="46"/>
        <v>600</v>
      </c>
      <c r="DB15" s="14">
        <f t="shared" si="19"/>
        <v>48</v>
      </c>
      <c r="DC15" s="14">
        <f t="shared" si="64"/>
        <v>4800</v>
      </c>
      <c r="DD15" s="14">
        <f t="shared" si="47"/>
        <v>48000</v>
      </c>
      <c r="DE15">
        <v>30</v>
      </c>
      <c r="DF15">
        <v>30</v>
      </c>
      <c r="DG15">
        <v>10</v>
      </c>
      <c r="DH15">
        <v>10</v>
      </c>
      <c r="DI15" s="14">
        <f t="shared" si="20"/>
        <v>10</v>
      </c>
      <c r="DJ15" s="14">
        <f t="shared" si="21"/>
        <v>5</v>
      </c>
      <c r="DK15">
        <f t="shared" si="48"/>
        <v>20</v>
      </c>
      <c r="DL15">
        <f t="shared" si="49"/>
        <v>30</v>
      </c>
      <c r="DM15">
        <f t="shared" si="50"/>
        <v>15</v>
      </c>
      <c r="DN15">
        <f t="shared" si="22"/>
        <v>15</v>
      </c>
      <c r="DO15">
        <f t="shared" si="22"/>
        <v>15</v>
      </c>
      <c r="DP15">
        <f t="shared" si="22"/>
        <v>15</v>
      </c>
      <c r="DQ15">
        <f t="shared" si="22"/>
        <v>15</v>
      </c>
      <c r="DR15">
        <f t="shared" si="22"/>
        <v>15</v>
      </c>
      <c r="DS15">
        <f t="shared" si="22"/>
        <v>15</v>
      </c>
      <c r="DV15" s="14">
        <v>1</v>
      </c>
      <c r="DW15" s="14">
        <f t="shared" si="51"/>
        <v>80</v>
      </c>
      <c r="DX15" s="14">
        <v>6</v>
      </c>
      <c r="DY15" s="14">
        <f t="shared" si="23"/>
        <v>480</v>
      </c>
      <c r="DZ15" s="14">
        <f t="shared" si="24"/>
        <v>48</v>
      </c>
      <c r="EA15" s="14">
        <f t="shared" si="61"/>
        <v>3840</v>
      </c>
      <c r="EB15" s="14">
        <f t="shared" si="52"/>
        <v>38400</v>
      </c>
      <c r="EC15" s="14">
        <f>MROUND(INT(CG15/2),5)-10</f>
        <v>10</v>
      </c>
      <c r="ED15" s="14">
        <f t="shared" si="68"/>
        <v>20</v>
      </c>
      <c r="EE15" s="14">
        <f t="shared" si="70"/>
        <v>5</v>
      </c>
      <c r="EF15" s="14">
        <f t="shared" si="69"/>
        <v>5</v>
      </c>
      <c r="EG15" s="14">
        <f t="shared" si="53"/>
        <v>5</v>
      </c>
      <c r="EH15" s="14">
        <f t="shared" si="54"/>
        <v>5</v>
      </c>
      <c r="EI15" s="14">
        <v>1</v>
      </c>
      <c r="EJ15" s="14">
        <f t="shared" si="55"/>
        <v>40</v>
      </c>
      <c r="EK15" s="14">
        <v>6</v>
      </c>
      <c r="EL15" s="14">
        <f t="shared" si="26"/>
        <v>240</v>
      </c>
      <c r="EM15" s="14">
        <f t="shared" si="27"/>
        <v>48</v>
      </c>
      <c r="EN15" s="14">
        <f t="shared" si="65"/>
        <v>1920</v>
      </c>
      <c r="EO15" s="14">
        <f t="shared" si="56"/>
        <v>19200</v>
      </c>
      <c r="EP15" s="14">
        <v>5</v>
      </c>
      <c r="EQ15" s="122">
        <v>5</v>
      </c>
      <c r="ER15" s="14">
        <v>5</v>
      </c>
      <c r="ES15" s="14">
        <v>1</v>
      </c>
      <c r="ET15" s="14">
        <f t="shared" si="28"/>
        <v>5</v>
      </c>
      <c r="EU15" s="14">
        <v>6</v>
      </c>
      <c r="EV15" s="14">
        <f t="shared" si="29"/>
        <v>30</v>
      </c>
      <c r="EW15" s="14">
        <f t="shared" si="30"/>
        <v>48</v>
      </c>
      <c r="EX15" s="14">
        <f t="shared" si="66"/>
        <v>240</v>
      </c>
      <c r="EY15" s="14">
        <f t="shared" si="57"/>
        <v>2400</v>
      </c>
      <c r="EZ15" s="14">
        <f t="shared" si="31"/>
        <v>20</v>
      </c>
      <c r="FA15" s="14">
        <f t="shared" si="32"/>
        <v>20</v>
      </c>
      <c r="FB15" s="14">
        <f t="shared" si="33"/>
        <v>5</v>
      </c>
      <c r="FC15" s="14">
        <f t="shared" si="34"/>
        <v>5</v>
      </c>
      <c r="FD15" s="14">
        <f t="shared" si="35"/>
        <v>20</v>
      </c>
      <c r="FE15" s="14">
        <f t="shared" si="36"/>
        <v>20</v>
      </c>
      <c r="FF15" s="14">
        <f t="shared" si="37"/>
        <v>5</v>
      </c>
      <c r="FG15" s="14">
        <f t="shared" si="38"/>
        <v>5</v>
      </c>
      <c r="FH15" s="14">
        <v>1</v>
      </c>
      <c r="FI15" s="14">
        <f t="shared" si="58"/>
        <v>50</v>
      </c>
      <c r="FJ15" s="14">
        <v>6</v>
      </c>
      <c r="FK15" s="14">
        <f t="shared" si="71"/>
        <v>30</v>
      </c>
      <c r="FL15" s="14">
        <f t="shared" si="40"/>
        <v>48</v>
      </c>
      <c r="FM15" s="14">
        <f t="shared" si="67"/>
        <v>2400</v>
      </c>
      <c r="FN15" s="14">
        <f t="shared" si="59"/>
        <v>24000</v>
      </c>
      <c r="FP15" s="80">
        <v>30</v>
      </c>
      <c r="FQ15" s="80">
        <v>90</v>
      </c>
      <c r="FR15" s="80">
        <v>20</v>
      </c>
      <c r="FS15" s="80">
        <v>10</v>
      </c>
    </row>
    <row r="16" spans="1:175" ht="16.149999999999999" customHeight="1">
      <c r="A16" s="80">
        <f t="shared" si="60"/>
        <v>5760</v>
      </c>
      <c r="B16" s="80" t="s">
        <v>184</v>
      </c>
      <c r="C16" s="89" t="s">
        <v>174</v>
      </c>
      <c r="D16" s="89" t="s">
        <v>194</v>
      </c>
      <c r="E16" s="89" t="s">
        <v>17</v>
      </c>
      <c r="F16" s="89" t="s">
        <v>18</v>
      </c>
      <c r="G16" s="80" t="s">
        <v>6</v>
      </c>
      <c r="H16" s="86" t="s">
        <v>6</v>
      </c>
      <c r="J16" s="80" t="s">
        <v>7</v>
      </c>
      <c r="K16" s="86" t="s">
        <v>21</v>
      </c>
      <c r="L16" s="93" t="s">
        <v>189</v>
      </c>
      <c r="M16" s="207" t="s">
        <v>1507</v>
      </c>
      <c r="N16" s="80" t="s">
        <v>101</v>
      </c>
      <c r="O16" s="80" t="s">
        <v>173</v>
      </c>
      <c r="P16" s="80" t="s">
        <v>1043</v>
      </c>
      <c r="Q16" s="80">
        <v>2</v>
      </c>
      <c r="R16" s="80">
        <v>1</v>
      </c>
      <c r="S16" s="80" t="s">
        <v>192</v>
      </c>
      <c r="T16" s="210" t="s">
        <v>193</v>
      </c>
      <c r="U16" s="210">
        <v>1</v>
      </c>
      <c r="V16" s="92" t="s">
        <v>384</v>
      </c>
      <c r="W16" s="80" t="s">
        <v>326</v>
      </c>
      <c r="X16" s="80" t="s">
        <v>184</v>
      </c>
      <c r="Y16" s="80">
        <v>1</v>
      </c>
      <c r="Z16" s="80">
        <v>1</v>
      </c>
      <c r="AB16" s="80">
        <v>1.75</v>
      </c>
      <c r="AD16" s="14">
        <v>1</v>
      </c>
      <c r="AE16" s="81">
        <v>42439</v>
      </c>
      <c r="AI16" s="14">
        <v>1</v>
      </c>
      <c r="AJ16" s="14" t="s">
        <v>1015</v>
      </c>
      <c r="AK16" s="14">
        <v>50</v>
      </c>
      <c r="AL16" s="122">
        <v>100</v>
      </c>
      <c r="AM16" s="14">
        <v>30</v>
      </c>
      <c r="AN16" s="14">
        <v>0</v>
      </c>
      <c r="AO16">
        <v>20</v>
      </c>
      <c r="AP16" s="14">
        <v>10</v>
      </c>
      <c r="AQ16">
        <v>0</v>
      </c>
      <c r="AR16">
        <v>0</v>
      </c>
      <c r="AS16">
        <v>0</v>
      </c>
      <c r="AT16">
        <v>0</v>
      </c>
      <c r="AU16">
        <f t="shared" si="0"/>
        <v>25</v>
      </c>
      <c r="AV16">
        <f t="shared" si="1"/>
        <v>50</v>
      </c>
      <c r="AW16">
        <v>0</v>
      </c>
      <c r="AX16">
        <v>0</v>
      </c>
      <c r="AY16">
        <v>0</v>
      </c>
      <c r="AZ16" s="14">
        <v>30</v>
      </c>
      <c r="BB16" s="14">
        <v>1</v>
      </c>
      <c r="BC16" s="14">
        <f t="shared" si="2"/>
        <v>180</v>
      </c>
      <c r="BD16" s="14">
        <v>6</v>
      </c>
      <c r="BE16" s="14">
        <f t="shared" si="3"/>
        <v>1080</v>
      </c>
      <c r="BF16" s="14">
        <f t="shared" si="4"/>
        <v>48</v>
      </c>
      <c r="BG16" s="14">
        <f t="shared" si="62"/>
        <v>8640</v>
      </c>
      <c r="BH16" s="14">
        <f t="shared" si="41"/>
        <v>86400</v>
      </c>
      <c r="BI16" s="14">
        <f t="shared" si="5"/>
        <v>25</v>
      </c>
      <c r="BJ16" s="14">
        <f t="shared" si="6"/>
        <v>50</v>
      </c>
      <c r="BK16" s="14">
        <f t="shared" si="7"/>
        <v>15</v>
      </c>
      <c r="BL16" s="14">
        <f t="shared" si="8"/>
        <v>0</v>
      </c>
      <c r="BM16" s="14">
        <f t="shared" si="9"/>
        <v>10</v>
      </c>
      <c r="BN16" s="14">
        <f t="shared" si="10"/>
        <v>5</v>
      </c>
      <c r="BO16" s="14">
        <v>20</v>
      </c>
      <c r="BP16" s="14">
        <v>20</v>
      </c>
      <c r="BQ16" s="14">
        <v>20</v>
      </c>
      <c r="BR16" s="14">
        <v>20</v>
      </c>
      <c r="BS16" s="14">
        <v>20</v>
      </c>
      <c r="BT16" s="14">
        <v>20</v>
      </c>
      <c r="BU16" s="14">
        <v>20</v>
      </c>
      <c r="BV16" s="14">
        <v>20</v>
      </c>
      <c r="BW16" s="14">
        <v>20</v>
      </c>
      <c r="BX16" s="14">
        <f t="shared" si="12"/>
        <v>15</v>
      </c>
      <c r="BY16" s="14">
        <f t="shared" si="13"/>
        <v>0</v>
      </c>
      <c r="BZ16" s="14">
        <v>1</v>
      </c>
      <c r="CA16" s="14">
        <f t="shared" si="14"/>
        <v>90</v>
      </c>
      <c r="CB16" s="14">
        <v>6</v>
      </c>
      <c r="CC16" s="14">
        <f t="shared" si="15"/>
        <v>540</v>
      </c>
      <c r="CD16" s="14">
        <f t="shared" si="16"/>
        <v>48</v>
      </c>
      <c r="CE16" s="14">
        <f t="shared" si="63"/>
        <v>4320</v>
      </c>
      <c r="CF16" s="14">
        <f t="shared" si="43"/>
        <v>43200</v>
      </c>
      <c r="CG16" s="14">
        <v>30</v>
      </c>
      <c r="CH16" s="122">
        <v>70</v>
      </c>
      <c r="CI16" s="14">
        <v>20</v>
      </c>
      <c r="CJ16" s="14">
        <v>0</v>
      </c>
      <c r="CK16" s="14">
        <v>10</v>
      </c>
      <c r="CL16" s="14">
        <v>10</v>
      </c>
      <c r="CM16">
        <v>50</v>
      </c>
      <c r="CN16">
        <f t="shared" si="45"/>
        <v>30</v>
      </c>
      <c r="CO16">
        <f t="shared" si="17"/>
        <v>15</v>
      </c>
      <c r="CP16">
        <f t="shared" si="17"/>
        <v>15</v>
      </c>
      <c r="CQ16">
        <f t="shared" si="17"/>
        <v>15</v>
      </c>
      <c r="CR16">
        <f t="shared" si="17"/>
        <v>15</v>
      </c>
      <c r="CS16">
        <v>25</v>
      </c>
      <c r="CT16">
        <v>25</v>
      </c>
      <c r="CU16">
        <v>25</v>
      </c>
      <c r="CV16" s="14">
        <v>30</v>
      </c>
      <c r="CX16" s="14">
        <v>1</v>
      </c>
      <c r="CY16" s="14">
        <f t="shared" si="18"/>
        <v>120</v>
      </c>
      <c r="CZ16" s="14">
        <v>6</v>
      </c>
      <c r="DA16" s="14">
        <f t="shared" si="46"/>
        <v>720</v>
      </c>
      <c r="DB16" s="14">
        <f t="shared" si="19"/>
        <v>48</v>
      </c>
      <c r="DC16" s="14">
        <f t="shared" si="64"/>
        <v>5760</v>
      </c>
      <c r="DD16" s="14">
        <f t="shared" si="47"/>
        <v>57600</v>
      </c>
      <c r="DE16" s="14">
        <v>50</v>
      </c>
      <c r="DF16" s="122">
        <v>100</v>
      </c>
      <c r="DG16" s="14">
        <v>30</v>
      </c>
      <c r="DH16" s="14">
        <v>0</v>
      </c>
      <c r="DI16" s="14">
        <f t="shared" si="20"/>
        <v>10</v>
      </c>
      <c r="DJ16" s="14">
        <f t="shared" si="21"/>
        <v>5</v>
      </c>
      <c r="DK16">
        <v>50</v>
      </c>
      <c r="DL16">
        <f t="shared" si="49"/>
        <v>50</v>
      </c>
      <c r="DM16">
        <f t="shared" si="50"/>
        <v>25</v>
      </c>
      <c r="DN16">
        <f t="shared" si="22"/>
        <v>25</v>
      </c>
      <c r="DO16">
        <f t="shared" si="22"/>
        <v>25</v>
      </c>
      <c r="DP16">
        <f t="shared" si="22"/>
        <v>25</v>
      </c>
      <c r="DQ16">
        <f t="shared" si="22"/>
        <v>25</v>
      </c>
      <c r="DR16">
        <f t="shared" si="22"/>
        <v>25</v>
      </c>
      <c r="DS16">
        <f t="shared" si="22"/>
        <v>25</v>
      </c>
      <c r="DT16" s="14">
        <v>30</v>
      </c>
      <c r="DV16" s="14">
        <v>1</v>
      </c>
      <c r="DW16" s="14">
        <f t="shared" si="51"/>
        <v>180</v>
      </c>
      <c r="DX16" s="14">
        <v>6</v>
      </c>
      <c r="DY16" s="14">
        <f t="shared" si="23"/>
        <v>1080</v>
      </c>
      <c r="DZ16" s="14">
        <f t="shared" si="24"/>
        <v>48</v>
      </c>
      <c r="EA16" s="14">
        <f t="shared" si="61"/>
        <v>8640</v>
      </c>
      <c r="EB16" s="14">
        <f t="shared" si="52"/>
        <v>86400</v>
      </c>
      <c r="EC16" s="14">
        <f t="shared" ref="EC16:EC23" si="72">MROUND(INT(CG16/2),5)</f>
        <v>15</v>
      </c>
      <c r="ED16" s="14">
        <f>MROUND(INT(CH16/2),5)+5</f>
        <v>40</v>
      </c>
      <c r="EE16" s="14">
        <f t="shared" si="70"/>
        <v>10</v>
      </c>
      <c r="EF16" s="14">
        <f>MROUND(INT(CJ16/2),5)+5</f>
        <v>5</v>
      </c>
      <c r="EG16" s="14">
        <f t="shared" si="53"/>
        <v>5</v>
      </c>
      <c r="EH16" s="14">
        <f t="shared" si="54"/>
        <v>5</v>
      </c>
      <c r="EI16" s="14">
        <v>1</v>
      </c>
      <c r="EJ16" s="14">
        <f t="shared" si="55"/>
        <v>70</v>
      </c>
      <c r="EK16" s="14">
        <v>6</v>
      </c>
      <c r="EL16" s="14">
        <f t="shared" si="26"/>
        <v>420</v>
      </c>
      <c r="EM16" s="14">
        <f t="shared" si="27"/>
        <v>48</v>
      </c>
      <c r="EN16" s="14">
        <f t="shared" si="65"/>
        <v>3360</v>
      </c>
      <c r="EO16" s="14">
        <f t="shared" si="56"/>
        <v>33600</v>
      </c>
      <c r="EP16" s="14">
        <v>5</v>
      </c>
      <c r="EQ16" s="122">
        <v>5</v>
      </c>
      <c r="ER16" s="14">
        <v>5</v>
      </c>
      <c r="ES16" s="14">
        <v>1</v>
      </c>
      <c r="ET16" s="14">
        <f t="shared" si="28"/>
        <v>5</v>
      </c>
      <c r="EU16" s="14">
        <v>6</v>
      </c>
      <c r="EV16" s="14">
        <f t="shared" si="29"/>
        <v>30</v>
      </c>
      <c r="EW16" s="14">
        <f t="shared" si="30"/>
        <v>48</v>
      </c>
      <c r="EX16" s="14">
        <f t="shared" si="66"/>
        <v>240</v>
      </c>
      <c r="EY16" s="14">
        <f t="shared" si="57"/>
        <v>2400</v>
      </c>
      <c r="EZ16" s="14">
        <f t="shared" si="31"/>
        <v>15</v>
      </c>
      <c r="FA16" s="14">
        <f t="shared" si="32"/>
        <v>35</v>
      </c>
      <c r="FB16" s="14">
        <f t="shared" si="33"/>
        <v>10</v>
      </c>
      <c r="FC16" s="14">
        <f t="shared" si="34"/>
        <v>0</v>
      </c>
      <c r="FD16" s="14">
        <f t="shared" si="35"/>
        <v>15</v>
      </c>
      <c r="FE16" s="14">
        <f t="shared" si="36"/>
        <v>35</v>
      </c>
      <c r="FF16" s="14">
        <f t="shared" si="37"/>
        <v>10</v>
      </c>
      <c r="FG16" s="14">
        <f t="shared" si="38"/>
        <v>0</v>
      </c>
      <c r="FH16" s="14">
        <v>1</v>
      </c>
      <c r="FI16" s="14">
        <f t="shared" si="58"/>
        <v>60</v>
      </c>
      <c r="FJ16" s="14">
        <v>6</v>
      </c>
      <c r="FK16" s="14">
        <f t="shared" si="71"/>
        <v>0</v>
      </c>
      <c r="FL16" s="14">
        <f t="shared" si="40"/>
        <v>48</v>
      </c>
      <c r="FM16" s="14">
        <f t="shared" si="67"/>
        <v>2880</v>
      </c>
      <c r="FN16" s="14">
        <f t="shared" si="59"/>
        <v>28800</v>
      </c>
      <c r="FP16" s="80">
        <v>30</v>
      </c>
      <c r="FQ16" s="80">
        <v>70</v>
      </c>
      <c r="FR16" s="80">
        <v>20</v>
      </c>
      <c r="FS16" s="80">
        <v>0</v>
      </c>
    </row>
    <row r="17" spans="1:178" ht="16.149999999999999" customHeight="1">
      <c r="A17" s="80">
        <f t="shared" si="60"/>
        <v>5280</v>
      </c>
      <c r="B17" s="80" t="s">
        <v>72</v>
      </c>
      <c r="C17" s="88" t="s">
        <v>336</v>
      </c>
      <c r="D17" s="97" t="s">
        <v>908</v>
      </c>
      <c r="E17" s="88" t="s">
        <v>79</v>
      </c>
      <c r="F17" s="88" t="s">
        <v>80</v>
      </c>
      <c r="G17" s="80" t="s">
        <v>11</v>
      </c>
      <c r="I17" s="80" t="s">
        <v>81</v>
      </c>
      <c r="J17" s="80" t="s">
        <v>12</v>
      </c>
      <c r="K17" s="80" t="s">
        <v>78</v>
      </c>
      <c r="L17" s="80" t="s">
        <v>77</v>
      </c>
      <c r="M17" s="207" t="s">
        <v>686</v>
      </c>
      <c r="N17" s="91" t="s">
        <v>102</v>
      </c>
      <c r="O17" s="80" t="s">
        <v>337</v>
      </c>
      <c r="P17" s="80" t="s">
        <v>1042</v>
      </c>
      <c r="Q17" s="80">
        <v>3.5</v>
      </c>
      <c r="R17" s="80">
        <v>1</v>
      </c>
      <c r="U17" s="80">
        <v>0</v>
      </c>
      <c r="V17" s="92" t="s">
        <v>384</v>
      </c>
      <c r="W17" s="80" t="s">
        <v>257</v>
      </c>
      <c r="X17" s="14" t="s">
        <v>73</v>
      </c>
      <c r="Y17" s="80">
        <v>1</v>
      </c>
      <c r="Z17" s="80">
        <v>1</v>
      </c>
      <c r="AB17" s="80">
        <v>4</v>
      </c>
      <c r="AD17" s="14">
        <v>1</v>
      </c>
      <c r="AE17" s="81">
        <v>42439</v>
      </c>
      <c r="AF17" s="80" t="s">
        <v>724</v>
      </c>
      <c r="AI17" s="14">
        <v>1</v>
      </c>
      <c r="AJ17" s="14" t="s">
        <v>1014</v>
      </c>
      <c r="AK17" s="14">
        <v>20</v>
      </c>
      <c r="AL17" s="122">
        <v>50</v>
      </c>
      <c r="AM17" s="14">
        <v>20</v>
      </c>
      <c r="AN17" s="14">
        <v>10</v>
      </c>
      <c r="AO17">
        <v>20</v>
      </c>
      <c r="AP17" s="14">
        <v>10</v>
      </c>
      <c r="AQ17">
        <v>10</v>
      </c>
      <c r="AR17">
        <v>10</v>
      </c>
      <c r="AS17">
        <v>10</v>
      </c>
      <c r="AT17">
        <v>10</v>
      </c>
      <c r="AU17">
        <f t="shared" si="0"/>
        <v>10</v>
      </c>
      <c r="AV17">
        <f t="shared" si="1"/>
        <v>25</v>
      </c>
      <c r="AW17">
        <v>10</v>
      </c>
      <c r="AX17">
        <v>10</v>
      </c>
      <c r="AY17">
        <v>10</v>
      </c>
      <c r="BB17" s="14">
        <v>1</v>
      </c>
      <c r="BC17" s="14">
        <f t="shared" si="2"/>
        <v>100</v>
      </c>
      <c r="BD17" s="14">
        <v>6</v>
      </c>
      <c r="BE17" s="14">
        <f t="shared" si="3"/>
        <v>600</v>
      </c>
      <c r="BF17" s="14">
        <f t="shared" si="4"/>
        <v>48</v>
      </c>
      <c r="BG17" s="14">
        <f t="shared" si="62"/>
        <v>4800</v>
      </c>
      <c r="BH17" s="14">
        <f t="shared" si="41"/>
        <v>48000</v>
      </c>
      <c r="BI17" s="14">
        <f t="shared" si="5"/>
        <v>10</v>
      </c>
      <c r="BJ17" s="14">
        <f t="shared" si="6"/>
        <v>25</v>
      </c>
      <c r="BK17" s="14">
        <f t="shared" si="7"/>
        <v>10</v>
      </c>
      <c r="BL17" s="14">
        <f t="shared" si="8"/>
        <v>5</v>
      </c>
      <c r="BM17" s="14">
        <f t="shared" si="9"/>
        <v>10</v>
      </c>
      <c r="BN17" s="14">
        <f t="shared" si="10"/>
        <v>5</v>
      </c>
      <c r="BO17" s="14">
        <f t="shared" si="42"/>
        <v>5</v>
      </c>
      <c r="BP17" s="14">
        <f t="shared" si="11"/>
        <v>5</v>
      </c>
      <c r="BQ17" s="14">
        <f t="shared" si="11"/>
        <v>5</v>
      </c>
      <c r="BR17" s="14">
        <f t="shared" si="11"/>
        <v>5</v>
      </c>
      <c r="BS17" s="14">
        <f t="shared" si="11"/>
        <v>5</v>
      </c>
      <c r="BT17" s="14">
        <f t="shared" si="11"/>
        <v>5</v>
      </c>
      <c r="BU17" s="14">
        <f t="shared" si="11"/>
        <v>5</v>
      </c>
      <c r="BV17" s="14">
        <f t="shared" si="11"/>
        <v>5</v>
      </c>
      <c r="BW17" s="14">
        <f t="shared" si="11"/>
        <v>5</v>
      </c>
      <c r="BX17" s="14">
        <f t="shared" si="12"/>
        <v>0</v>
      </c>
      <c r="BY17" s="14">
        <f t="shared" si="13"/>
        <v>0</v>
      </c>
      <c r="BZ17" s="14">
        <v>1</v>
      </c>
      <c r="CA17" s="14">
        <f t="shared" si="14"/>
        <v>50</v>
      </c>
      <c r="CB17" s="14">
        <v>6</v>
      </c>
      <c r="CC17" s="14">
        <f t="shared" si="15"/>
        <v>300</v>
      </c>
      <c r="CD17" s="14">
        <f t="shared" si="16"/>
        <v>48</v>
      </c>
      <c r="CE17" s="14">
        <f t="shared" si="63"/>
        <v>2400</v>
      </c>
      <c r="CF17" s="14">
        <f t="shared" si="43"/>
        <v>24000</v>
      </c>
      <c r="CG17" s="14">
        <v>30</v>
      </c>
      <c r="CH17" s="122">
        <v>50</v>
      </c>
      <c r="CI17" s="14">
        <v>20</v>
      </c>
      <c r="CJ17" s="14">
        <v>10</v>
      </c>
      <c r="CK17" s="14">
        <v>10</v>
      </c>
      <c r="CL17" s="14">
        <v>10</v>
      </c>
      <c r="CM17">
        <f>MROUND($CG17/2,5)</f>
        <v>15</v>
      </c>
      <c r="CN17">
        <f t="shared" si="45"/>
        <v>30</v>
      </c>
      <c r="CO17">
        <f t="shared" si="17"/>
        <v>15</v>
      </c>
      <c r="CP17">
        <f t="shared" si="17"/>
        <v>15</v>
      </c>
      <c r="CQ17">
        <f t="shared" si="17"/>
        <v>15</v>
      </c>
      <c r="CR17">
        <f t="shared" si="17"/>
        <v>15</v>
      </c>
      <c r="CS17">
        <f t="shared" si="17"/>
        <v>15</v>
      </c>
      <c r="CT17">
        <f t="shared" si="17"/>
        <v>15</v>
      </c>
      <c r="CU17">
        <f t="shared" si="17"/>
        <v>15</v>
      </c>
      <c r="CX17" s="14">
        <v>1</v>
      </c>
      <c r="CY17" s="14">
        <f t="shared" si="18"/>
        <v>110</v>
      </c>
      <c r="CZ17" s="14">
        <v>6</v>
      </c>
      <c r="DA17" s="14">
        <f t="shared" si="46"/>
        <v>660</v>
      </c>
      <c r="DB17" s="14">
        <f t="shared" si="19"/>
        <v>48</v>
      </c>
      <c r="DC17" s="14">
        <f t="shared" si="64"/>
        <v>5280</v>
      </c>
      <c r="DD17" s="14">
        <f t="shared" si="47"/>
        <v>52800</v>
      </c>
      <c r="DE17" s="14">
        <v>20</v>
      </c>
      <c r="DF17" s="122">
        <v>50</v>
      </c>
      <c r="DG17" s="14">
        <v>20</v>
      </c>
      <c r="DH17" s="14">
        <v>10</v>
      </c>
      <c r="DI17" s="14">
        <f>MROUND(AO17/2,5)</f>
        <v>10</v>
      </c>
      <c r="DJ17" s="14">
        <f t="shared" si="21"/>
        <v>5</v>
      </c>
      <c r="DK17">
        <f t="shared" ref="DK17:DK37" si="73">MROUND($CG17/2,5)</f>
        <v>15</v>
      </c>
      <c r="DL17">
        <f t="shared" si="49"/>
        <v>20</v>
      </c>
      <c r="DM17">
        <f t="shared" si="50"/>
        <v>10</v>
      </c>
      <c r="DN17">
        <f t="shared" si="22"/>
        <v>10</v>
      </c>
      <c r="DO17">
        <f t="shared" si="22"/>
        <v>10</v>
      </c>
      <c r="DP17">
        <f t="shared" si="22"/>
        <v>10</v>
      </c>
      <c r="DQ17">
        <f t="shared" si="22"/>
        <v>10</v>
      </c>
      <c r="DR17">
        <f t="shared" si="22"/>
        <v>10</v>
      </c>
      <c r="DS17">
        <f t="shared" si="22"/>
        <v>10</v>
      </c>
      <c r="DV17" s="14">
        <v>1</v>
      </c>
      <c r="DW17" s="14">
        <f t="shared" si="51"/>
        <v>100</v>
      </c>
      <c r="DX17" s="14">
        <v>6</v>
      </c>
      <c r="DY17" s="14">
        <f t="shared" si="23"/>
        <v>600</v>
      </c>
      <c r="DZ17" s="14">
        <f t="shared" si="24"/>
        <v>48</v>
      </c>
      <c r="EA17" s="14">
        <f t="shared" si="61"/>
        <v>4800</v>
      </c>
      <c r="EB17" s="14">
        <f t="shared" si="52"/>
        <v>48000</v>
      </c>
      <c r="EC17" s="14">
        <f t="shared" si="72"/>
        <v>15</v>
      </c>
      <c r="ED17" s="14">
        <f>MROUND(INT(CH17/2),5)+5</f>
        <v>30</v>
      </c>
      <c r="EE17" s="14">
        <f t="shared" si="70"/>
        <v>10</v>
      </c>
      <c r="EF17" s="14">
        <f>MROUND(INT(CJ17/2),5)+5</f>
        <v>10</v>
      </c>
      <c r="EG17" s="14">
        <f t="shared" si="53"/>
        <v>5</v>
      </c>
      <c r="EH17" s="14">
        <f t="shared" si="54"/>
        <v>5</v>
      </c>
      <c r="EI17" s="14">
        <v>1</v>
      </c>
      <c r="EJ17" s="14">
        <f t="shared" si="55"/>
        <v>65</v>
      </c>
      <c r="EK17" s="14">
        <v>6</v>
      </c>
      <c r="EL17" s="14">
        <f t="shared" si="26"/>
        <v>390</v>
      </c>
      <c r="EM17" s="14">
        <f t="shared" si="27"/>
        <v>48</v>
      </c>
      <c r="EN17" s="14">
        <f t="shared" si="65"/>
        <v>3120</v>
      </c>
      <c r="EO17" s="14">
        <f t="shared" si="56"/>
        <v>31200</v>
      </c>
      <c r="EP17" s="14">
        <v>5</v>
      </c>
      <c r="EQ17" s="122">
        <v>5</v>
      </c>
      <c r="ER17" s="14">
        <v>5</v>
      </c>
      <c r="ES17" s="14">
        <v>1</v>
      </c>
      <c r="ET17" s="14">
        <f t="shared" si="28"/>
        <v>5</v>
      </c>
      <c r="EU17" s="14">
        <v>6</v>
      </c>
      <c r="EV17" s="14">
        <f t="shared" si="29"/>
        <v>30</v>
      </c>
      <c r="EW17" s="14">
        <f t="shared" si="30"/>
        <v>48</v>
      </c>
      <c r="EX17" s="14">
        <f t="shared" si="66"/>
        <v>240</v>
      </c>
      <c r="EY17" s="14">
        <f t="shared" si="57"/>
        <v>2400</v>
      </c>
      <c r="EZ17" s="14">
        <f t="shared" si="31"/>
        <v>15</v>
      </c>
      <c r="FA17" s="14">
        <f t="shared" si="32"/>
        <v>25</v>
      </c>
      <c r="FB17" s="14">
        <f t="shared" si="33"/>
        <v>10</v>
      </c>
      <c r="FC17" s="14">
        <f t="shared" si="34"/>
        <v>5</v>
      </c>
      <c r="FD17" s="14">
        <f t="shared" si="35"/>
        <v>15</v>
      </c>
      <c r="FE17" s="14">
        <f t="shared" si="36"/>
        <v>25</v>
      </c>
      <c r="FF17" s="14">
        <f t="shared" si="37"/>
        <v>10</v>
      </c>
      <c r="FG17" s="14">
        <f t="shared" si="38"/>
        <v>5</v>
      </c>
      <c r="FH17" s="14">
        <v>1</v>
      </c>
      <c r="FI17" s="14">
        <f t="shared" si="58"/>
        <v>55</v>
      </c>
      <c r="FJ17" s="14">
        <v>6</v>
      </c>
      <c r="FK17" s="14">
        <f t="shared" si="71"/>
        <v>30</v>
      </c>
      <c r="FL17" s="14">
        <f t="shared" si="40"/>
        <v>48</v>
      </c>
      <c r="FM17" s="14">
        <f t="shared" si="67"/>
        <v>2640</v>
      </c>
      <c r="FN17" s="14">
        <f t="shared" si="59"/>
        <v>26400</v>
      </c>
      <c r="FP17" s="80">
        <v>20</v>
      </c>
      <c r="FQ17" s="80">
        <v>50</v>
      </c>
      <c r="FR17" s="80">
        <v>20</v>
      </c>
      <c r="FS17" s="80">
        <v>10</v>
      </c>
    </row>
    <row r="18" spans="1:178" ht="16.149999999999999" customHeight="1">
      <c r="A18" s="80">
        <f t="shared" si="60"/>
        <v>7200</v>
      </c>
      <c r="B18" s="80" t="s">
        <v>698</v>
      </c>
      <c r="C18" s="80" t="s">
        <v>699</v>
      </c>
      <c r="D18" s="14" t="s">
        <v>1626</v>
      </c>
      <c r="E18" s="80" t="s">
        <v>701</v>
      </c>
      <c r="F18" s="80" t="s">
        <v>702</v>
      </c>
      <c r="G18" s="80" t="s">
        <v>983</v>
      </c>
      <c r="H18" s="80" t="s">
        <v>10</v>
      </c>
      <c r="I18" s="95">
        <v>47650</v>
      </c>
      <c r="J18" s="80" t="s">
        <v>8</v>
      </c>
      <c r="K18" s="80" t="s">
        <v>703</v>
      </c>
      <c r="L18" s="80" t="s">
        <v>704</v>
      </c>
      <c r="M18" s="43" t="s">
        <v>3032</v>
      </c>
      <c r="N18" s="91" t="s">
        <v>102</v>
      </c>
      <c r="O18" s="80" t="s">
        <v>119</v>
      </c>
      <c r="P18" s="80" t="s">
        <v>1041</v>
      </c>
      <c r="Q18" s="80">
        <v>2</v>
      </c>
      <c r="R18" s="80">
        <v>1</v>
      </c>
      <c r="U18" s="80">
        <v>0</v>
      </c>
      <c r="V18" s="92" t="s">
        <v>384</v>
      </c>
      <c r="W18" s="80" t="s">
        <v>256</v>
      </c>
      <c r="X18" s="80" t="s">
        <v>305</v>
      </c>
      <c r="Y18" s="80">
        <v>1</v>
      </c>
      <c r="Z18" s="80">
        <v>1</v>
      </c>
      <c r="AB18" s="80">
        <v>1.75</v>
      </c>
      <c r="AD18" s="14">
        <v>1</v>
      </c>
      <c r="AE18" s="81">
        <v>42439</v>
      </c>
      <c r="AI18" s="14">
        <v>1</v>
      </c>
      <c r="AJ18" s="14" t="s">
        <v>1007</v>
      </c>
      <c r="AK18">
        <v>30</v>
      </c>
      <c r="AL18">
        <v>70</v>
      </c>
      <c r="AM18">
        <v>30</v>
      </c>
      <c r="AN18">
        <v>20</v>
      </c>
      <c r="AO18">
        <v>10</v>
      </c>
      <c r="AP18" s="14">
        <v>10</v>
      </c>
      <c r="AQ18">
        <v>20</v>
      </c>
      <c r="AR18">
        <v>20</v>
      </c>
      <c r="AS18">
        <v>20</v>
      </c>
      <c r="AT18">
        <v>20</v>
      </c>
      <c r="AU18">
        <f t="shared" si="0"/>
        <v>15</v>
      </c>
      <c r="AV18">
        <f t="shared" si="1"/>
        <v>35</v>
      </c>
      <c r="AW18">
        <v>20</v>
      </c>
      <c r="AX18">
        <v>20</v>
      </c>
      <c r="AY18">
        <v>20</v>
      </c>
      <c r="BB18" s="14">
        <v>1</v>
      </c>
      <c r="BC18" s="14">
        <f t="shared" si="2"/>
        <v>150</v>
      </c>
      <c r="BD18" s="14">
        <v>6</v>
      </c>
      <c r="BE18" s="14">
        <f t="shared" si="3"/>
        <v>900</v>
      </c>
      <c r="BF18" s="14">
        <f t="shared" si="4"/>
        <v>48</v>
      </c>
      <c r="BG18" s="14">
        <f t="shared" si="62"/>
        <v>7200</v>
      </c>
      <c r="BH18" s="14">
        <f t="shared" si="41"/>
        <v>72000</v>
      </c>
      <c r="BI18" s="14">
        <f t="shared" si="5"/>
        <v>15</v>
      </c>
      <c r="BJ18" s="14">
        <f t="shared" si="6"/>
        <v>35</v>
      </c>
      <c r="BK18" s="14">
        <f t="shared" si="7"/>
        <v>15</v>
      </c>
      <c r="BL18" s="14">
        <f t="shared" si="8"/>
        <v>10</v>
      </c>
      <c r="BM18" s="14">
        <f t="shared" si="9"/>
        <v>5</v>
      </c>
      <c r="BN18" s="14">
        <f t="shared" si="10"/>
        <v>5</v>
      </c>
      <c r="BO18" s="14">
        <f t="shared" si="42"/>
        <v>10</v>
      </c>
      <c r="BP18" s="14">
        <f t="shared" si="11"/>
        <v>10</v>
      </c>
      <c r="BQ18" s="14">
        <f t="shared" si="11"/>
        <v>10</v>
      </c>
      <c r="BR18" s="14">
        <f t="shared" si="11"/>
        <v>10</v>
      </c>
      <c r="BS18" s="14">
        <f t="shared" si="11"/>
        <v>10</v>
      </c>
      <c r="BT18" s="14">
        <f t="shared" si="11"/>
        <v>10</v>
      </c>
      <c r="BU18" s="14">
        <f t="shared" si="11"/>
        <v>10</v>
      </c>
      <c r="BV18" s="14">
        <f t="shared" si="11"/>
        <v>10</v>
      </c>
      <c r="BW18" s="14">
        <f t="shared" si="11"/>
        <v>10</v>
      </c>
      <c r="BX18" s="14">
        <f t="shared" si="12"/>
        <v>0</v>
      </c>
      <c r="BY18" s="14">
        <f t="shared" si="13"/>
        <v>0</v>
      </c>
      <c r="BZ18" s="14">
        <v>1</v>
      </c>
      <c r="CA18" s="14">
        <f t="shared" si="14"/>
        <v>75</v>
      </c>
      <c r="CB18" s="14">
        <v>6</v>
      </c>
      <c r="CC18" s="14">
        <f t="shared" si="15"/>
        <v>450</v>
      </c>
      <c r="CD18" s="14">
        <f t="shared" si="16"/>
        <v>48</v>
      </c>
      <c r="CE18" s="14">
        <f t="shared" si="63"/>
        <v>3600</v>
      </c>
      <c r="CF18" s="14">
        <f t="shared" si="43"/>
        <v>36000</v>
      </c>
      <c r="CG18">
        <v>30</v>
      </c>
      <c r="CH18">
        <v>70</v>
      </c>
      <c r="CI18">
        <v>30</v>
      </c>
      <c r="CJ18">
        <v>20</v>
      </c>
      <c r="CK18" s="14">
        <v>10</v>
      </c>
      <c r="CL18" s="14">
        <v>10</v>
      </c>
      <c r="CM18">
        <f>MROUND($CG18/2,5)</f>
        <v>15</v>
      </c>
      <c r="CN18">
        <f t="shared" si="45"/>
        <v>30</v>
      </c>
      <c r="CO18">
        <f t="shared" si="17"/>
        <v>15</v>
      </c>
      <c r="CP18">
        <f t="shared" si="17"/>
        <v>15</v>
      </c>
      <c r="CQ18">
        <f t="shared" si="17"/>
        <v>15</v>
      </c>
      <c r="CR18">
        <f t="shared" si="17"/>
        <v>15</v>
      </c>
      <c r="CS18">
        <f t="shared" si="17"/>
        <v>15</v>
      </c>
      <c r="CT18">
        <f t="shared" si="17"/>
        <v>15</v>
      </c>
      <c r="CU18">
        <f t="shared" si="17"/>
        <v>15</v>
      </c>
      <c r="CX18" s="14">
        <v>1</v>
      </c>
      <c r="CY18" s="14">
        <f t="shared" si="18"/>
        <v>150</v>
      </c>
      <c r="CZ18" s="14">
        <v>6</v>
      </c>
      <c r="DA18" s="14">
        <f t="shared" si="46"/>
        <v>900</v>
      </c>
      <c r="DB18" s="14">
        <f t="shared" si="19"/>
        <v>48</v>
      </c>
      <c r="DC18" s="14">
        <f t="shared" si="64"/>
        <v>7200</v>
      </c>
      <c r="DD18" s="14">
        <f t="shared" si="47"/>
        <v>72000</v>
      </c>
      <c r="DE18">
        <v>30</v>
      </c>
      <c r="DF18">
        <v>70</v>
      </c>
      <c r="DG18">
        <v>30</v>
      </c>
      <c r="DH18">
        <v>20</v>
      </c>
      <c r="DI18" s="14">
        <f t="shared" si="20"/>
        <v>5</v>
      </c>
      <c r="DJ18" s="14">
        <f t="shared" si="21"/>
        <v>5</v>
      </c>
      <c r="DK18">
        <f t="shared" si="73"/>
        <v>15</v>
      </c>
      <c r="DL18">
        <f t="shared" si="49"/>
        <v>30</v>
      </c>
      <c r="DM18">
        <f t="shared" si="50"/>
        <v>15</v>
      </c>
      <c r="DN18">
        <f t="shared" si="22"/>
        <v>15</v>
      </c>
      <c r="DO18">
        <f t="shared" si="22"/>
        <v>15</v>
      </c>
      <c r="DP18">
        <f t="shared" si="22"/>
        <v>15</v>
      </c>
      <c r="DQ18">
        <f t="shared" si="22"/>
        <v>15</v>
      </c>
      <c r="DR18">
        <f t="shared" si="22"/>
        <v>15</v>
      </c>
      <c r="DS18">
        <f t="shared" si="22"/>
        <v>15</v>
      </c>
      <c r="DV18" s="14">
        <v>1</v>
      </c>
      <c r="DW18" s="14">
        <f t="shared" si="51"/>
        <v>150</v>
      </c>
      <c r="DX18" s="14">
        <v>6</v>
      </c>
      <c r="DY18" s="14">
        <f t="shared" si="23"/>
        <v>900</v>
      </c>
      <c r="DZ18" s="14">
        <f t="shared" si="24"/>
        <v>48</v>
      </c>
      <c r="EA18" s="14">
        <f t="shared" si="61"/>
        <v>7200</v>
      </c>
      <c r="EB18" s="14">
        <f t="shared" si="52"/>
        <v>72000</v>
      </c>
      <c r="EC18" s="14">
        <f t="shared" si="72"/>
        <v>15</v>
      </c>
      <c r="ED18" s="14">
        <f>MROUND(INT(CH18/2),5)+10</f>
        <v>45</v>
      </c>
      <c r="EE18" s="14">
        <f t="shared" si="70"/>
        <v>15</v>
      </c>
      <c r="EF18" s="14">
        <f>MROUND(INT(CJ18/2),5)</f>
        <v>10</v>
      </c>
      <c r="EG18" s="14">
        <f t="shared" si="53"/>
        <v>5</v>
      </c>
      <c r="EH18" s="14">
        <f t="shared" si="54"/>
        <v>5</v>
      </c>
      <c r="EI18" s="14">
        <v>1</v>
      </c>
      <c r="EJ18" s="14">
        <f t="shared" si="55"/>
        <v>85</v>
      </c>
      <c r="EK18" s="14">
        <v>6</v>
      </c>
      <c r="EL18" s="14">
        <f t="shared" si="26"/>
        <v>510</v>
      </c>
      <c r="EM18" s="14">
        <f t="shared" si="27"/>
        <v>48</v>
      </c>
      <c r="EN18" s="14">
        <f t="shared" si="65"/>
        <v>4080</v>
      </c>
      <c r="EO18" s="14">
        <f t="shared" si="56"/>
        <v>40800</v>
      </c>
      <c r="EP18" s="14">
        <v>5</v>
      </c>
      <c r="EQ18" s="122">
        <v>5</v>
      </c>
      <c r="ER18" s="14">
        <v>5</v>
      </c>
      <c r="ES18" s="14">
        <v>1</v>
      </c>
      <c r="ET18" s="14">
        <f t="shared" si="28"/>
        <v>5</v>
      </c>
      <c r="EU18" s="14">
        <v>6</v>
      </c>
      <c r="EV18" s="14">
        <f t="shared" si="29"/>
        <v>30</v>
      </c>
      <c r="EW18" s="14">
        <f t="shared" si="30"/>
        <v>48</v>
      </c>
      <c r="EX18" s="14">
        <f t="shared" si="66"/>
        <v>240</v>
      </c>
      <c r="EY18" s="14">
        <f t="shared" si="57"/>
        <v>2400</v>
      </c>
      <c r="EZ18" s="14">
        <f t="shared" si="31"/>
        <v>15</v>
      </c>
      <c r="FA18" s="14">
        <f t="shared" si="32"/>
        <v>35</v>
      </c>
      <c r="FB18" s="14">
        <f t="shared" si="33"/>
        <v>15</v>
      </c>
      <c r="FC18" s="14">
        <f t="shared" si="34"/>
        <v>10</v>
      </c>
      <c r="FD18" s="14">
        <f t="shared" si="35"/>
        <v>15</v>
      </c>
      <c r="FE18" s="14">
        <f t="shared" si="36"/>
        <v>35</v>
      </c>
      <c r="FF18" s="14">
        <f t="shared" si="37"/>
        <v>15</v>
      </c>
      <c r="FG18" s="14">
        <f t="shared" si="38"/>
        <v>10</v>
      </c>
      <c r="FH18" s="14">
        <v>1</v>
      </c>
      <c r="FI18" s="14">
        <f t="shared" si="58"/>
        <v>75</v>
      </c>
      <c r="FJ18" s="14">
        <v>6</v>
      </c>
      <c r="FK18" s="14">
        <f t="shared" si="71"/>
        <v>60</v>
      </c>
      <c r="FL18" s="14">
        <f t="shared" si="40"/>
        <v>48</v>
      </c>
      <c r="FM18" s="14">
        <f t="shared" si="67"/>
        <v>3600</v>
      </c>
      <c r="FN18" s="14">
        <f t="shared" si="59"/>
        <v>36000</v>
      </c>
      <c r="FP18" s="80">
        <v>20</v>
      </c>
      <c r="FQ18" s="80">
        <v>70</v>
      </c>
      <c r="FR18" s="80">
        <v>20</v>
      </c>
      <c r="FS18" s="80">
        <v>10</v>
      </c>
    </row>
    <row r="19" spans="1:178" ht="16.149999999999999" customHeight="1">
      <c r="A19" s="80">
        <f t="shared" si="60"/>
        <v>14880</v>
      </c>
      <c r="B19" s="80" t="s">
        <v>716</v>
      </c>
      <c r="C19" s="80" t="s">
        <v>707</v>
      </c>
      <c r="D19" s="14" t="s">
        <v>1395</v>
      </c>
      <c r="E19" s="80" t="s">
        <v>710</v>
      </c>
      <c r="F19" s="80" t="s">
        <v>711</v>
      </c>
      <c r="G19" s="80" t="s">
        <v>709</v>
      </c>
      <c r="H19" s="80" t="s">
        <v>10</v>
      </c>
      <c r="I19" s="80">
        <v>48050</v>
      </c>
      <c r="J19" s="80" t="s">
        <v>8</v>
      </c>
      <c r="K19" s="80" t="s">
        <v>715</v>
      </c>
      <c r="L19" s="209" t="s">
        <v>712</v>
      </c>
      <c r="M19" s="80" t="s">
        <v>725</v>
      </c>
      <c r="N19" s="91" t="s">
        <v>102</v>
      </c>
      <c r="O19" s="80" t="s">
        <v>119</v>
      </c>
      <c r="P19" s="80" t="s">
        <v>1041</v>
      </c>
      <c r="Q19" s="80">
        <v>2</v>
      </c>
      <c r="R19" s="80">
        <v>1</v>
      </c>
      <c r="U19" s="80">
        <v>0</v>
      </c>
      <c r="V19" s="92" t="s">
        <v>384</v>
      </c>
      <c r="W19" s="80" t="s">
        <v>256</v>
      </c>
      <c r="X19" s="80" t="s">
        <v>305</v>
      </c>
      <c r="Y19" s="80">
        <v>1</v>
      </c>
      <c r="Z19" s="80">
        <v>1</v>
      </c>
      <c r="AB19" s="80">
        <v>1.75</v>
      </c>
      <c r="AD19" s="14">
        <v>1</v>
      </c>
      <c r="AE19" s="81">
        <v>42439</v>
      </c>
      <c r="AG19" s="209" t="s">
        <v>713</v>
      </c>
      <c r="AH19" s="80" t="s">
        <v>714</v>
      </c>
      <c r="AI19" s="14">
        <v>1</v>
      </c>
      <c r="AJ19" s="14" t="s">
        <v>1007</v>
      </c>
      <c r="AK19">
        <v>50</v>
      </c>
      <c r="AL19">
        <v>200</v>
      </c>
      <c r="AM19">
        <v>30</v>
      </c>
      <c r="AN19">
        <v>30</v>
      </c>
      <c r="AO19">
        <v>20</v>
      </c>
      <c r="AP19" s="14">
        <v>10</v>
      </c>
      <c r="AQ19">
        <v>30</v>
      </c>
      <c r="AR19">
        <v>30</v>
      </c>
      <c r="AS19">
        <v>30</v>
      </c>
      <c r="AT19">
        <v>30</v>
      </c>
      <c r="AU19">
        <f t="shared" si="0"/>
        <v>25</v>
      </c>
      <c r="AV19">
        <f t="shared" si="1"/>
        <v>100</v>
      </c>
      <c r="AW19">
        <v>30</v>
      </c>
      <c r="AX19">
        <v>30</v>
      </c>
      <c r="AY19">
        <v>30</v>
      </c>
      <c r="BB19" s="14">
        <v>1</v>
      </c>
      <c r="BC19" s="14">
        <f t="shared" si="2"/>
        <v>310</v>
      </c>
      <c r="BD19" s="14">
        <v>6</v>
      </c>
      <c r="BE19" s="14">
        <f t="shared" si="3"/>
        <v>1860</v>
      </c>
      <c r="BF19" s="14">
        <f t="shared" si="4"/>
        <v>48</v>
      </c>
      <c r="BG19" s="14">
        <f t="shared" si="62"/>
        <v>14880</v>
      </c>
      <c r="BH19" s="14">
        <f t="shared" si="41"/>
        <v>148800</v>
      </c>
      <c r="BI19" s="14">
        <f t="shared" si="5"/>
        <v>25</v>
      </c>
      <c r="BJ19" s="14">
        <f t="shared" si="6"/>
        <v>100</v>
      </c>
      <c r="BK19" s="14">
        <f t="shared" si="7"/>
        <v>15</v>
      </c>
      <c r="BL19" s="14">
        <f t="shared" si="8"/>
        <v>15</v>
      </c>
      <c r="BM19" s="14">
        <f t="shared" si="9"/>
        <v>10</v>
      </c>
      <c r="BN19" s="14">
        <f t="shared" si="10"/>
        <v>5</v>
      </c>
      <c r="BO19" s="14">
        <f t="shared" si="42"/>
        <v>15</v>
      </c>
      <c r="BP19" s="14">
        <f t="shared" si="11"/>
        <v>15</v>
      </c>
      <c r="BQ19" s="14">
        <f t="shared" si="11"/>
        <v>15</v>
      </c>
      <c r="BR19" s="14">
        <f t="shared" si="11"/>
        <v>15</v>
      </c>
      <c r="BS19" s="14">
        <f t="shared" si="11"/>
        <v>15</v>
      </c>
      <c r="BT19" s="14">
        <f t="shared" si="11"/>
        <v>15</v>
      </c>
      <c r="BU19" s="14">
        <f t="shared" si="11"/>
        <v>15</v>
      </c>
      <c r="BV19" s="14">
        <f t="shared" si="11"/>
        <v>15</v>
      </c>
      <c r="BW19" s="14">
        <f t="shared" si="11"/>
        <v>15</v>
      </c>
      <c r="BX19" s="14">
        <f t="shared" si="12"/>
        <v>0</v>
      </c>
      <c r="BY19" s="14">
        <f t="shared" si="13"/>
        <v>0</v>
      </c>
      <c r="BZ19" s="14">
        <v>1</v>
      </c>
      <c r="CA19" s="14">
        <f t="shared" si="14"/>
        <v>155</v>
      </c>
      <c r="CB19" s="14">
        <v>6</v>
      </c>
      <c r="CC19" s="14">
        <f t="shared" si="15"/>
        <v>930</v>
      </c>
      <c r="CD19" s="14">
        <f t="shared" si="16"/>
        <v>48</v>
      </c>
      <c r="CE19" s="14">
        <f t="shared" si="63"/>
        <v>7440</v>
      </c>
      <c r="CF19" s="14">
        <f t="shared" si="43"/>
        <v>74400</v>
      </c>
      <c r="CG19">
        <v>50</v>
      </c>
      <c r="CH19">
        <v>200</v>
      </c>
      <c r="CI19">
        <v>30</v>
      </c>
      <c r="CJ19">
        <v>30</v>
      </c>
      <c r="CK19" s="14">
        <v>10</v>
      </c>
      <c r="CL19" s="14">
        <v>10</v>
      </c>
      <c r="CM19">
        <f>MROUND($CG19/2,5)</f>
        <v>25</v>
      </c>
      <c r="CN19">
        <f t="shared" si="45"/>
        <v>50</v>
      </c>
      <c r="CO19">
        <f t="shared" si="17"/>
        <v>25</v>
      </c>
      <c r="CP19">
        <f t="shared" si="17"/>
        <v>25</v>
      </c>
      <c r="CQ19">
        <f t="shared" si="17"/>
        <v>25</v>
      </c>
      <c r="CR19">
        <f t="shared" si="17"/>
        <v>25</v>
      </c>
      <c r="CS19">
        <f t="shared" si="17"/>
        <v>25</v>
      </c>
      <c r="CT19">
        <f t="shared" si="17"/>
        <v>25</v>
      </c>
      <c r="CU19">
        <f t="shared" si="17"/>
        <v>25</v>
      </c>
      <c r="CX19" s="14">
        <v>1</v>
      </c>
      <c r="CY19" s="14">
        <f t="shared" si="18"/>
        <v>310</v>
      </c>
      <c r="CZ19" s="14">
        <v>6</v>
      </c>
      <c r="DA19" s="14">
        <f t="shared" si="46"/>
        <v>1860</v>
      </c>
      <c r="DB19" s="14">
        <f t="shared" si="19"/>
        <v>48</v>
      </c>
      <c r="DC19" s="14">
        <f t="shared" si="64"/>
        <v>14880</v>
      </c>
      <c r="DD19" s="14">
        <f t="shared" si="47"/>
        <v>148800</v>
      </c>
      <c r="DE19">
        <v>50</v>
      </c>
      <c r="DF19">
        <v>200</v>
      </c>
      <c r="DG19">
        <v>30</v>
      </c>
      <c r="DH19">
        <v>30</v>
      </c>
      <c r="DI19" s="14">
        <f t="shared" si="20"/>
        <v>10</v>
      </c>
      <c r="DJ19" s="14">
        <f t="shared" si="21"/>
        <v>5</v>
      </c>
      <c r="DK19">
        <f t="shared" si="73"/>
        <v>25</v>
      </c>
      <c r="DL19">
        <f t="shared" si="49"/>
        <v>50</v>
      </c>
      <c r="DM19">
        <f t="shared" si="50"/>
        <v>25</v>
      </c>
      <c r="DN19">
        <f>MROUND($DE19/2,5)</f>
        <v>25</v>
      </c>
      <c r="DO19">
        <f t="shared" si="22"/>
        <v>25</v>
      </c>
      <c r="DP19">
        <f t="shared" si="22"/>
        <v>25</v>
      </c>
      <c r="DQ19">
        <f t="shared" si="22"/>
        <v>25</v>
      </c>
      <c r="DR19">
        <f t="shared" si="22"/>
        <v>25</v>
      </c>
      <c r="DS19">
        <f t="shared" si="22"/>
        <v>25</v>
      </c>
      <c r="DV19" s="14">
        <v>1</v>
      </c>
      <c r="DW19" s="14">
        <f t="shared" si="51"/>
        <v>310</v>
      </c>
      <c r="DX19" s="14">
        <v>6</v>
      </c>
      <c r="DY19" s="14">
        <f t="shared" si="23"/>
        <v>1860</v>
      </c>
      <c r="DZ19" s="14">
        <f t="shared" si="24"/>
        <v>48</v>
      </c>
      <c r="EA19" s="14">
        <f t="shared" si="61"/>
        <v>14880</v>
      </c>
      <c r="EB19" s="14">
        <f t="shared" si="52"/>
        <v>148800</v>
      </c>
      <c r="EC19" s="14">
        <f t="shared" si="72"/>
        <v>25</v>
      </c>
      <c r="ED19" s="14">
        <f>MROUND(INT(CH19/2),5)</f>
        <v>100</v>
      </c>
      <c r="EE19" s="14">
        <f t="shared" si="70"/>
        <v>15</v>
      </c>
      <c r="EF19" s="14">
        <f>MROUND(INT(CJ19/2),5)</f>
        <v>15</v>
      </c>
      <c r="EG19" s="14">
        <f t="shared" si="53"/>
        <v>5</v>
      </c>
      <c r="EH19" s="14">
        <f t="shared" si="54"/>
        <v>5</v>
      </c>
      <c r="EI19" s="14">
        <v>1</v>
      </c>
      <c r="EJ19" s="14">
        <f t="shared" si="55"/>
        <v>155</v>
      </c>
      <c r="EK19" s="14">
        <v>6</v>
      </c>
      <c r="EL19" s="14">
        <f t="shared" si="26"/>
        <v>930</v>
      </c>
      <c r="EM19" s="14">
        <f t="shared" si="27"/>
        <v>48</v>
      </c>
      <c r="EN19" s="14">
        <f t="shared" si="65"/>
        <v>7440</v>
      </c>
      <c r="EO19" s="14">
        <f t="shared" si="56"/>
        <v>74400</v>
      </c>
      <c r="EP19" s="14">
        <v>5</v>
      </c>
      <c r="EQ19" s="122">
        <v>5</v>
      </c>
      <c r="ER19" s="14">
        <v>5</v>
      </c>
      <c r="ES19" s="14">
        <v>1</v>
      </c>
      <c r="ET19" s="14">
        <f t="shared" si="28"/>
        <v>5</v>
      </c>
      <c r="EU19" s="14">
        <v>6</v>
      </c>
      <c r="EV19" s="14">
        <f t="shared" si="29"/>
        <v>30</v>
      </c>
      <c r="EW19" s="14">
        <f t="shared" si="30"/>
        <v>48</v>
      </c>
      <c r="EX19" s="14">
        <f t="shared" si="66"/>
        <v>240</v>
      </c>
      <c r="EY19" s="14">
        <f t="shared" si="57"/>
        <v>2400</v>
      </c>
      <c r="EZ19" s="14">
        <f t="shared" si="31"/>
        <v>25</v>
      </c>
      <c r="FA19" s="14">
        <f t="shared" si="32"/>
        <v>100</v>
      </c>
      <c r="FB19" s="14">
        <f t="shared" si="33"/>
        <v>15</v>
      </c>
      <c r="FC19" s="14">
        <f t="shared" si="34"/>
        <v>15</v>
      </c>
      <c r="FD19" s="14">
        <f t="shared" si="35"/>
        <v>25</v>
      </c>
      <c r="FE19" s="14">
        <f t="shared" si="36"/>
        <v>100</v>
      </c>
      <c r="FF19" s="14">
        <f t="shared" si="37"/>
        <v>15</v>
      </c>
      <c r="FG19" s="14">
        <f t="shared" si="38"/>
        <v>15</v>
      </c>
      <c r="FH19" s="14">
        <v>1</v>
      </c>
      <c r="FI19" s="14">
        <f t="shared" si="58"/>
        <v>155</v>
      </c>
      <c r="FJ19" s="14">
        <v>6</v>
      </c>
      <c r="FK19" s="14">
        <f t="shared" si="71"/>
        <v>90</v>
      </c>
      <c r="FL19" s="14">
        <f t="shared" si="40"/>
        <v>48</v>
      </c>
      <c r="FM19" s="14">
        <f t="shared" si="67"/>
        <v>7440</v>
      </c>
      <c r="FN19" s="14">
        <f t="shared" si="59"/>
        <v>74400</v>
      </c>
      <c r="FP19" s="80">
        <v>60</v>
      </c>
      <c r="FQ19" s="80">
        <v>170</v>
      </c>
      <c r="FR19" s="80">
        <v>30</v>
      </c>
      <c r="FS19" s="80">
        <v>30</v>
      </c>
    </row>
    <row r="20" spans="1:178" ht="16.149999999999999" customHeight="1">
      <c r="A20" s="80">
        <f t="shared" si="60"/>
        <v>11520</v>
      </c>
      <c r="B20" s="80" t="s">
        <v>754</v>
      </c>
      <c r="C20" s="80" t="s">
        <v>755</v>
      </c>
      <c r="D20" s="16" t="s">
        <v>749</v>
      </c>
      <c r="E20" s="80" t="s">
        <v>750</v>
      </c>
      <c r="F20" s="80" t="s">
        <v>751</v>
      </c>
      <c r="G20" s="80" t="s">
        <v>752</v>
      </c>
      <c r="H20" s="80" t="s">
        <v>10</v>
      </c>
      <c r="I20" s="80">
        <v>47810</v>
      </c>
      <c r="J20" s="80" t="s">
        <v>8</v>
      </c>
      <c r="K20" s="80" t="s">
        <v>753</v>
      </c>
      <c r="L20" s="211" t="s">
        <v>764</v>
      </c>
      <c r="M20" s="80" t="s">
        <v>756</v>
      </c>
      <c r="N20" s="91" t="s">
        <v>102</v>
      </c>
      <c r="O20" s="80" t="s">
        <v>119</v>
      </c>
      <c r="P20" s="80" t="s">
        <v>1041</v>
      </c>
      <c r="Q20" s="80">
        <v>2</v>
      </c>
      <c r="R20" s="80">
        <v>1</v>
      </c>
      <c r="V20" s="92" t="s">
        <v>384</v>
      </c>
      <c r="W20" s="80" t="s">
        <v>256</v>
      </c>
      <c r="X20" s="80" t="s">
        <v>305</v>
      </c>
      <c r="Y20" s="80">
        <v>1</v>
      </c>
      <c r="Z20" s="80">
        <v>1</v>
      </c>
      <c r="AB20" s="80">
        <v>1.75</v>
      </c>
      <c r="AD20" s="14">
        <v>1</v>
      </c>
      <c r="AG20" s="209"/>
      <c r="AH20" s="80" t="s">
        <v>757</v>
      </c>
      <c r="AI20" s="14">
        <v>1</v>
      </c>
      <c r="AJ20" s="14" t="s">
        <v>1007</v>
      </c>
      <c r="AK20">
        <v>50</v>
      </c>
      <c r="AL20">
        <v>100</v>
      </c>
      <c r="AM20">
        <v>40</v>
      </c>
      <c r="AN20">
        <v>50</v>
      </c>
      <c r="AO20">
        <v>20</v>
      </c>
      <c r="AP20" s="14">
        <v>10</v>
      </c>
      <c r="AQ20">
        <v>30</v>
      </c>
      <c r="AR20">
        <v>30</v>
      </c>
      <c r="AS20">
        <v>30</v>
      </c>
      <c r="AT20">
        <v>30</v>
      </c>
      <c r="AU20">
        <f t="shared" si="0"/>
        <v>25</v>
      </c>
      <c r="AV20">
        <f t="shared" si="1"/>
        <v>50</v>
      </c>
      <c r="AW20">
        <v>30</v>
      </c>
      <c r="AX20">
        <v>30</v>
      </c>
      <c r="AY20">
        <v>30</v>
      </c>
      <c r="BB20" s="14">
        <v>1</v>
      </c>
      <c r="BC20" s="14">
        <f t="shared" si="2"/>
        <v>240</v>
      </c>
      <c r="BD20" s="14">
        <v>6</v>
      </c>
      <c r="BE20" s="14">
        <f t="shared" si="3"/>
        <v>1440</v>
      </c>
      <c r="BF20" s="14">
        <f t="shared" si="4"/>
        <v>48</v>
      </c>
      <c r="BG20" s="14">
        <f t="shared" si="62"/>
        <v>11520</v>
      </c>
      <c r="BH20" s="14">
        <f t="shared" si="41"/>
        <v>115200</v>
      </c>
      <c r="BI20" s="14">
        <f t="shared" si="5"/>
        <v>25</v>
      </c>
      <c r="BJ20" s="14">
        <f t="shared" si="6"/>
        <v>50</v>
      </c>
      <c r="BK20" s="14">
        <f t="shared" si="7"/>
        <v>20</v>
      </c>
      <c r="BL20" s="14">
        <f t="shared" si="8"/>
        <v>25</v>
      </c>
      <c r="BM20" s="14">
        <f t="shared" si="9"/>
        <v>10</v>
      </c>
      <c r="BN20" s="14">
        <f t="shared" si="10"/>
        <v>5</v>
      </c>
      <c r="BO20" s="14">
        <f t="shared" si="42"/>
        <v>15</v>
      </c>
      <c r="BP20" s="14">
        <f t="shared" si="42"/>
        <v>15</v>
      </c>
      <c r="BQ20" s="14">
        <f t="shared" si="42"/>
        <v>15</v>
      </c>
      <c r="BR20" s="14">
        <f t="shared" si="42"/>
        <v>15</v>
      </c>
      <c r="BS20" s="14">
        <f t="shared" si="42"/>
        <v>15</v>
      </c>
      <c r="BT20" s="14">
        <f t="shared" si="42"/>
        <v>15</v>
      </c>
      <c r="BU20" s="14">
        <f t="shared" si="42"/>
        <v>15</v>
      </c>
      <c r="BV20" s="14">
        <f t="shared" si="42"/>
        <v>15</v>
      </c>
      <c r="BW20" s="14">
        <f t="shared" si="42"/>
        <v>15</v>
      </c>
      <c r="BX20" s="14">
        <f t="shared" si="12"/>
        <v>0</v>
      </c>
      <c r="BY20" s="14">
        <f t="shared" si="13"/>
        <v>0</v>
      </c>
      <c r="BZ20" s="14">
        <v>1</v>
      </c>
      <c r="CA20" s="14">
        <f t="shared" si="14"/>
        <v>120</v>
      </c>
      <c r="CB20" s="14">
        <v>6</v>
      </c>
      <c r="CC20" s="14">
        <f t="shared" si="15"/>
        <v>720</v>
      </c>
      <c r="CD20" s="14">
        <f t="shared" si="16"/>
        <v>48</v>
      </c>
      <c r="CE20" s="14">
        <f t="shared" si="63"/>
        <v>5760</v>
      </c>
      <c r="CF20" s="14">
        <f t="shared" si="43"/>
        <v>57600</v>
      </c>
      <c r="CG20">
        <v>50</v>
      </c>
      <c r="CH20">
        <v>100</v>
      </c>
      <c r="CI20">
        <v>40</v>
      </c>
      <c r="CJ20">
        <v>50</v>
      </c>
      <c r="CK20" s="14">
        <v>10</v>
      </c>
      <c r="CL20" s="14">
        <v>10</v>
      </c>
      <c r="CM20">
        <f>MROUND($CG20/2,5)</f>
        <v>25</v>
      </c>
      <c r="CN20">
        <f t="shared" si="45"/>
        <v>50</v>
      </c>
      <c r="CO20">
        <f t="shared" si="17"/>
        <v>25</v>
      </c>
      <c r="CP20">
        <f t="shared" si="17"/>
        <v>25</v>
      </c>
      <c r="CQ20">
        <f t="shared" si="17"/>
        <v>25</v>
      </c>
      <c r="CR20">
        <f t="shared" si="17"/>
        <v>25</v>
      </c>
      <c r="CS20">
        <f t="shared" si="17"/>
        <v>25</v>
      </c>
      <c r="CT20">
        <f t="shared" si="17"/>
        <v>25</v>
      </c>
      <c r="CU20">
        <f t="shared" si="17"/>
        <v>25</v>
      </c>
      <c r="CX20" s="14">
        <v>1</v>
      </c>
      <c r="CY20" s="14">
        <f t="shared" si="18"/>
        <v>240</v>
      </c>
      <c r="CZ20" s="14">
        <v>6</v>
      </c>
      <c r="DA20" s="14">
        <f t="shared" si="46"/>
        <v>1440</v>
      </c>
      <c r="DB20" s="14">
        <f t="shared" si="19"/>
        <v>48</v>
      </c>
      <c r="DC20" s="14">
        <f t="shared" si="64"/>
        <v>11520</v>
      </c>
      <c r="DD20" s="14">
        <f t="shared" si="47"/>
        <v>115200</v>
      </c>
      <c r="DE20">
        <v>50</v>
      </c>
      <c r="DF20">
        <v>100</v>
      </c>
      <c r="DG20">
        <v>40</v>
      </c>
      <c r="DH20">
        <v>50</v>
      </c>
      <c r="DI20" s="14">
        <f t="shared" si="20"/>
        <v>10</v>
      </c>
      <c r="DJ20" s="14">
        <f t="shared" si="21"/>
        <v>5</v>
      </c>
      <c r="DK20">
        <f t="shared" si="73"/>
        <v>25</v>
      </c>
      <c r="DL20">
        <f t="shared" si="49"/>
        <v>50</v>
      </c>
      <c r="DM20">
        <f t="shared" si="50"/>
        <v>25</v>
      </c>
      <c r="DN20">
        <f t="shared" si="50"/>
        <v>25</v>
      </c>
      <c r="DO20">
        <f t="shared" si="50"/>
        <v>25</v>
      </c>
      <c r="DP20">
        <f t="shared" si="50"/>
        <v>25</v>
      </c>
      <c r="DQ20">
        <f t="shared" si="50"/>
        <v>25</v>
      </c>
      <c r="DR20">
        <f t="shared" si="50"/>
        <v>25</v>
      </c>
      <c r="DS20">
        <f t="shared" si="50"/>
        <v>25</v>
      </c>
      <c r="DV20" s="14">
        <v>1</v>
      </c>
      <c r="DW20" s="14">
        <f t="shared" si="51"/>
        <v>240</v>
      </c>
      <c r="DX20" s="14">
        <v>6</v>
      </c>
      <c r="DY20" s="14">
        <f t="shared" si="23"/>
        <v>1440</v>
      </c>
      <c r="DZ20" s="14">
        <f t="shared" si="24"/>
        <v>48</v>
      </c>
      <c r="EA20" s="14">
        <f t="shared" si="61"/>
        <v>11520</v>
      </c>
      <c r="EB20" s="14">
        <f t="shared" si="52"/>
        <v>115200</v>
      </c>
      <c r="EC20" s="14">
        <f t="shared" si="72"/>
        <v>25</v>
      </c>
      <c r="ED20" s="14">
        <f>MROUND(INT(CH20/2),5)</f>
        <v>50</v>
      </c>
      <c r="EE20" s="14">
        <f t="shared" si="70"/>
        <v>20</v>
      </c>
      <c r="EF20" s="14">
        <f>MROUND(INT(CJ20/2),5)</f>
        <v>25</v>
      </c>
      <c r="EG20" s="14">
        <f t="shared" si="53"/>
        <v>5</v>
      </c>
      <c r="EH20" s="14">
        <f t="shared" si="54"/>
        <v>5</v>
      </c>
      <c r="EI20" s="14">
        <v>1</v>
      </c>
      <c r="EJ20" s="14">
        <f t="shared" si="55"/>
        <v>120</v>
      </c>
      <c r="EK20" s="14">
        <v>6</v>
      </c>
      <c r="EL20" s="14">
        <f t="shared" si="26"/>
        <v>720</v>
      </c>
      <c r="EM20" s="14">
        <f t="shared" si="27"/>
        <v>48</v>
      </c>
      <c r="EN20" s="14">
        <f t="shared" si="65"/>
        <v>5760</v>
      </c>
      <c r="EO20" s="14">
        <f t="shared" si="56"/>
        <v>57600</v>
      </c>
      <c r="EP20" s="14">
        <v>5</v>
      </c>
      <c r="EQ20" s="122">
        <v>5</v>
      </c>
      <c r="ER20" s="14">
        <v>5</v>
      </c>
      <c r="ES20" s="14">
        <v>1</v>
      </c>
      <c r="ET20" s="14">
        <f t="shared" si="28"/>
        <v>5</v>
      </c>
      <c r="EU20" s="14">
        <v>6</v>
      </c>
      <c r="EV20" s="14">
        <f t="shared" si="29"/>
        <v>30</v>
      </c>
      <c r="EW20" s="14">
        <f t="shared" si="30"/>
        <v>48</v>
      </c>
      <c r="EX20" s="14">
        <f t="shared" si="66"/>
        <v>240</v>
      </c>
      <c r="EY20" s="14">
        <f t="shared" si="57"/>
        <v>2400</v>
      </c>
      <c r="EZ20" s="14">
        <f t="shared" si="31"/>
        <v>25</v>
      </c>
      <c r="FA20" s="14">
        <f t="shared" si="32"/>
        <v>50</v>
      </c>
      <c r="FB20" s="14">
        <f t="shared" si="33"/>
        <v>20</v>
      </c>
      <c r="FC20" s="14">
        <f t="shared" si="34"/>
        <v>25</v>
      </c>
      <c r="FD20" s="14">
        <f t="shared" si="35"/>
        <v>25</v>
      </c>
      <c r="FE20" s="14">
        <f t="shared" si="36"/>
        <v>50</v>
      </c>
      <c r="FF20" s="14">
        <f t="shared" si="37"/>
        <v>20</v>
      </c>
      <c r="FG20" s="14">
        <f t="shared" si="38"/>
        <v>25</v>
      </c>
      <c r="FH20" s="14">
        <v>1</v>
      </c>
      <c r="FI20" s="14">
        <f t="shared" si="58"/>
        <v>120</v>
      </c>
      <c r="FJ20" s="14">
        <v>6</v>
      </c>
      <c r="FK20" s="14">
        <f t="shared" si="71"/>
        <v>150</v>
      </c>
      <c r="FL20" s="14">
        <f t="shared" si="40"/>
        <v>48</v>
      </c>
      <c r="FM20" s="14">
        <f t="shared" si="67"/>
        <v>5760</v>
      </c>
      <c r="FN20" s="14">
        <f t="shared" si="59"/>
        <v>57600</v>
      </c>
      <c r="FP20" s="80">
        <v>50</v>
      </c>
      <c r="FQ20" s="80">
        <v>100</v>
      </c>
      <c r="FR20" s="80">
        <v>40</v>
      </c>
      <c r="FS20" s="80">
        <v>30</v>
      </c>
    </row>
    <row r="21" spans="1:178" ht="16.149999999999999" customHeight="1">
      <c r="A21" s="80">
        <f t="shared" si="60"/>
        <v>4800</v>
      </c>
      <c r="B21" s="80" t="s">
        <v>617</v>
      </c>
      <c r="C21" s="80" t="s">
        <v>616</v>
      </c>
      <c r="D21" s="14" t="s">
        <v>1497</v>
      </c>
      <c r="E21" s="80" t="s">
        <v>618</v>
      </c>
      <c r="F21" s="80" t="s">
        <v>619</v>
      </c>
      <c r="G21" s="80" t="s">
        <v>620</v>
      </c>
      <c r="H21" s="80" t="s">
        <v>621</v>
      </c>
      <c r="I21" s="80">
        <v>43650</v>
      </c>
      <c r="J21" s="80" t="s">
        <v>8</v>
      </c>
      <c r="K21" s="80" t="s">
        <v>622</v>
      </c>
      <c r="L21" s="93" t="s">
        <v>623</v>
      </c>
      <c r="M21" s="207" t="s">
        <v>1627</v>
      </c>
      <c r="N21" s="91" t="s">
        <v>102</v>
      </c>
      <c r="O21" s="80" t="s">
        <v>119</v>
      </c>
      <c r="P21" s="80" t="s">
        <v>1041</v>
      </c>
      <c r="Q21" s="80">
        <v>2</v>
      </c>
      <c r="R21" s="80">
        <v>1</v>
      </c>
      <c r="U21" s="80">
        <v>0</v>
      </c>
      <c r="V21" s="92" t="s">
        <v>384</v>
      </c>
      <c r="W21" s="80" t="s">
        <v>256</v>
      </c>
      <c r="X21" s="80" t="s">
        <v>305</v>
      </c>
      <c r="Y21" s="80">
        <v>1</v>
      </c>
      <c r="Z21" s="80">
        <v>1</v>
      </c>
      <c r="AB21" s="80">
        <v>1.75</v>
      </c>
      <c r="AD21" s="14">
        <v>1</v>
      </c>
      <c r="AE21" s="81">
        <v>42439</v>
      </c>
      <c r="AI21" s="14">
        <v>1</v>
      </c>
      <c r="AJ21" s="14" t="s">
        <v>1007</v>
      </c>
      <c r="AK21">
        <v>10</v>
      </c>
      <c r="AL21">
        <v>50</v>
      </c>
      <c r="AM21">
        <v>10</v>
      </c>
      <c r="AN21">
        <v>10</v>
      </c>
      <c r="AO21">
        <v>20</v>
      </c>
      <c r="AP21" s="14">
        <v>10</v>
      </c>
      <c r="AQ21">
        <v>10</v>
      </c>
      <c r="AR21">
        <v>10</v>
      </c>
      <c r="AS21">
        <v>10</v>
      </c>
      <c r="AT21">
        <v>10</v>
      </c>
      <c r="AU21">
        <f t="shared" si="0"/>
        <v>5</v>
      </c>
      <c r="AV21">
        <f t="shared" si="1"/>
        <v>25</v>
      </c>
      <c r="AW21">
        <v>10</v>
      </c>
      <c r="AX21">
        <v>10</v>
      </c>
      <c r="AY21">
        <v>10</v>
      </c>
      <c r="BB21" s="14">
        <v>1</v>
      </c>
      <c r="BC21" s="14">
        <f t="shared" si="2"/>
        <v>80</v>
      </c>
      <c r="BD21" s="14">
        <v>6</v>
      </c>
      <c r="BE21" s="14">
        <f t="shared" si="3"/>
        <v>480</v>
      </c>
      <c r="BF21" s="14">
        <f t="shared" si="4"/>
        <v>48</v>
      </c>
      <c r="BG21" s="14">
        <f t="shared" si="62"/>
        <v>3840</v>
      </c>
      <c r="BH21" s="14">
        <f t="shared" si="41"/>
        <v>38400</v>
      </c>
      <c r="BI21" s="14">
        <f t="shared" si="5"/>
        <v>5</v>
      </c>
      <c r="BJ21" s="14">
        <f t="shared" si="6"/>
        <v>25</v>
      </c>
      <c r="BK21" s="14">
        <f t="shared" si="7"/>
        <v>5</v>
      </c>
      <c r="BL21" s="14">
        <f t="shared" si="8"/>
        <v>5</v>
      </c>
      <c r="BM21" s="14">
        <f t="shared" si="9"/>
        <v>10</v>
      </c>
      <c r="BN21" s="14">
        <f t="shared" si="10"/>
        <v>5</v>
      </c>
      <c r="BO21" s="14">
        <f t="shared" si="42"/>
        <v>5</v>
      </c>
      <c r="BP21" s="14">
        <f t="shared" si="42"/>
        <v>5</v>
      </c>
      <c r="BQ21" s="14">
        <f t="shared" si="42"/>
        <v>5</v>
      </c>
      <c r="BR21" s="14">
        <f t="shared" si="42"/>
        <v>5</v>
      </c>
      <c r="BS21" s="14">
        <f t="shared" si="42"/>
        <v>5</v>
      </c>
      <c r="BT21" s="14">
        <f t="shared" si="42"/>
        <v>5</v>
      </c>
      <c r="BU21" s="14">
        <f t="shared" si="42"/>
        <v>5</v>
      </c>
      <c r="BV21" s="14">
        <f t="shared" si="42"/>
        <v>5</v>
      </c>
      <c r="BW21" s="14">
        <f t="shared" si="42"/>
        <v>5</v>
      </c>
      <c r="BX21" s="14">
        <f t="shared" si="12"/>
        <v>0</v>
      </c>
      <c r="BY21" s="14">
        <f t="shared" si="13"/>
        <v>0</v>
      </c>
      <c r="BZ21" s="14">
        <v>1</v>
      </c>
      <c r="CA21" s="14">
        <f t="shared" si="14"/>
        <v>40</v>
      </c>
      <c r="CB21" s="14">
        <v>6</v>
      </c>
      <c r="CC21" s="14">
        <f t="shared" si="15"/>
        <v>240</v>
      </c>
      <c r="CD21" s="14">
        <f t="shared" si="16"/>
        <v>48</v>
      </c>
      <c r="CE21" s="14">
        <f t="shared" si="63"/>
        <v>1920</v>
      </c>
      <c r="CF21" s="14">
        <f t="shared" si="43"/>
        <v>19200</v>
      </c>
      <c r="CG21">
        <v>10</v>
      </c>
      <c r="CH21">
        <v>70</v>
      </c>
      <c r="CI21">
        <v>10</v>
      </c>
      <c r="CJ21">
        <v>10</v>
      </c>
      <c r="CK21" s="14">
        <v>10</v>
      </c>
      <c r="CL21" s="14">
        <v>10</v>
      </c>
      <c r="CM21">
        <f>MROUND($CG21/2,5)</f>
        <v>5</v>
      </c>
      <c r="CN21">
        <f t="shared" si="45"/>
        <v>10</v>
      </c>
      <c r="CO21">
        <f t="shared" ref="CO21:CU21" si="74">MROUND($CG21/2,5)</f>
        <v>5</v>
      </c>
      <c r="CP21">
        <f t="shared" si="74"/>
        <v>5</v>
      </c>
      <c r="CQ21">
        <f t="shared" si="74"/>
        <v>5</v>
      </c>
      <c r="CR21">
        <f t="shared" si="74"/>
        <v>5</v>
      </c>
      <c r="CS21">
        <f t="shared" si="74"/>
        <v>5</v>
      </c>
      <c r="CT21">
        <f t="shared" si="74"/>
        <v>5</v>
      </c>
      <c r="CU21">
        <f t="shared" si="74"/>
        <v>5</v>
      </c>
      <c r="CX21" s="14">
        <v>1</v>
      </c>
      <c r="CY21" s="14">
        <f t="shared" si="18"/>
        <v>100</v>
      </c>
      <c r="CZ21" s="14">
        <v>6</v>
      </c>
      <c r="DA21" s="14">
        <f t="shared" si="46"/>
        <v>600</v>
      </c>
      <c r="DB21" s="14">
        <f t="shared" si="19"/>
        <v>48</v>
      </c>
      <c r="DC21" s="14">
        <f t="shared" si="64"/>
        <v>4800</v>
      </c>
      <c r="DD21" s="14">
        <f t="shared" si="47"/>
        <v>48000</v>
      </c>
      <c r="DE21">
        <v>10</v>
      </c>
      <c r="DF21">
        <v>50</v>
      </c>
      <c r="DG21">
        <v>10</v>
      </c>
      <c r="DH21">
        <v>10</v>
      </c>
      <c r="DI21" s="14">
        <f t="shared" si="20"/>
        <v>10</v>
      </c>
      <c r="DJ21" s="14">
        <f t="shared" si="21"/>
        <v>5</v>
      </c>
      <c r="DK21">
        <f t="shared" si="73"/>
        <v>5</v>
      </c>
      <c r="DL21">
        <f t="shared" si="49"/>
        <v>10</v>
      </c>
      <c r="DM21">
        <f t="shared" si="50"/>
        <v>5</v>
      </c>
      <c r="DN21">
        <f t="shared" si="50"/>
        <v>5</v>
      </c>
      <c r="DO21">
        <f t="shared" si="50"/>
        <v>5</v>
      </c>
      <c r="DP21">
        <f t="shared" si="50"/>
        <v>5</v>
      </c>
      <c r="DQ21">
        <f t="shared" si="50"/>
        <v>5</v>
      </c>
      <c r="DR21">
        <f t="shared" si="50"/>
        <v>5</v>
      </c>
      <c r="DS21">
        <f t="shared" si="50"/>
        <v>5</v>
      </c>
      <c r="DV21" s="14">
        <v>1</v>
      </c>
      <c r="DW21" s="14">
        <f t="shared" si="51"/>
        <v>80</v>
      </c>
      <c r="DX21" s="14">
        <v>6</v>
      </c>
      <c r="DY21" s="14">
        <f t="shared" si="23"/>
        <v>480</v>
      </c>
      <c r="DZ21" s="14">
        <f t="shared" si="24"/>
        <v>48</v>
      </c>
      <c r="EA21" s="14">
        <f t="shared" si="61"/>
        <v>3840</v>
      </c>
      <c r="EB21" s="14">
        <f t="shared" si="52"/>
        <v>38400</v>
      </c>
      <c r="EC21" s="14">
        <f t="shared" si="72"/>
        <v>5</v>
      </c>
      <c r="ED21" s="14">
        <f>MROUND(INT(CH21/2),5)</f>
        <v>35</v>
      </c>
      <c r="EE21" s="14">
        <f t="shared" si="70"/>
        <v>5</v>
      </c>
      <c r="EF21" s="14">
        <f>MROUND(INT(CJ21/2),5)</f>
        <v>5</v>
      </c>
      <c r="EG21" s="14">
        <f t="shared" si="53"/>
        <v>5</v>
      </c>
      <c r="EH21" s="14">
        <f t="shared" si="54"/>
        <v>5</v>
      </c>
      <c r="EI21" s="14">
        <v>1</v>
      </c>
      <c r="EJ21" s="14">
        <f t="shared" si="55"/>
        <v>50</v>
      </c>
      <c r="EK21" s="14">
        <v>6</v>
      </c>
      <c r="EL21" s="14">
        <f t="shared" si="26"/>
        <v>300</v>
      </c>
      <c r="EM21" s="14">
        <f t="shared" si="27"/>
        <v>48</v>
      </c>
      <c r="EN21" s="14">
        <f t="shared" si="65"/>
        <v>2400</v>
      </c>
      <c r="EO21" s="14">
        <f t="shared" si="56"/>
        <v>24000</v>
      </c>
      <c r="EP21" s="14">
        <v>5</v>
      </c>
      <c r="EQ21" s="122">
        <v>5</v>
      </c>
      <c r="ER21" s="14">
        <v>5</v>
      </c>
      <c r="ES21" s="14">
        <v>1</v>
      </c>
      <c r="ET21" s="14">
        <f t="shared" si="28"/>
        <v>5</v>
      </c>
      <c r="EU21" s="14">
        <v>6</v>
      </c>
      <c r="EV21" s="14">
        <f t="shared" si="29"/>
        <v>30</v>
      </c>
      <c r="EW21" s="14">
        <f t="shared" si="30"/>
        <v>48</v>
      </c>
      <c r="EX21" s="14">
        <f t="shared" si="66"/>
        <v>240</v>
      </c>
      <c r="EY21" s="14">
        <f t="shared" si="57"/>
        <v>2400</v>
      </c>
      <c r="EZ21" s="14">
        <f t="shared" si="31"/>
        <v>5</v>
      </c>
      <c r="FA21" s="14">
        <f t="shared" si="32"/>
        <v>35</v>
      </c>
      <c r="FB21" s="14">
        <f t="shared" si="33"/>
        <v>5</v>
      </c>
      <c r="FC21" s="14">
        <f t="shared" si="34"/>
        <v>5</v>
      </c>
      <c r="FD21" s="14">
        <f t="shared" si="35"/>
        <v>5</v>
      </c>
      <c r="FE21" s="14">
        <f t="shared" si="36"/>
        <v>35</v>
      </c>
      <c r="FF21" s="14">
        <f t="shared" si="37"/>
        <v>5</v>
      </c>
      <c r="FG21" s="14">
        <f t="shared" si="38"/>
        <v>5</v>
      </c>
      <c r="FH21" s="14">
        <v>1</v>
      </c>
      <c r="FI21" s="14">
        <f t="shared" si="58"/>
        <v>50</v>
      </c>
      <c r="FJ21" s="14">
        <v>6</v>
      </c>
      <c r="FK21" s="14">
        <f t="shared" si="71"/>
        <v>30</v>
      </c>
      <c r="FL21" s="14">
        <f t="shared" si="40"/>
        <v>48</v>
      </c>
      <c r="FM21" s="14">
        <f t="shared" si="67"/>
        <v>2400</v>
      </c>
      <c r="FN21" s="14">
        <f t="shared" si="59"/>
        <v>24000</v>
      </c>
      <c r="FP21" s="80">
        <v>10</v>
      </c>
      <c r="FQ21" s="80">
        <v>50</v>
      </c>
      <c r="FR21" s="80">
        <v>20</v>
      </c>
      <c r="FS21" s="80">
        <v>10</v>
      </c>
    </row>
    <row r="22" spans="1:178" ht="16.149999999999999" customHeight="1">
      <c r="A22" s="80">
        <f t="shared" si="60"/>
        <v>5760</v>
      </c>
      <c r="B22" s="14" t="s">
        <v>1307</v>
      </c>
      <c r="C22" s="16" t="s">
        <v>1315</v>
      </c>
      <c r="D22" s="120" t="s">
        <v>1628</v>
      </c>
      <c r="E22" s="120" t="s">
        <v>1629</v>
      </c>
      <c r="F22" s="120" t="s">
        <v>1630</v>
      </c>
      <c r="G22" s="120" t="s">
        <v>1631</v>
      </c>
      <c r="H22" s="16" t="s">
        <v>1632</v>
      </c>
      <c r="I22" s="18">
        <v>8000</v>
      </c>
      <c r="J22" s="26" t="s">
        <v>8</v>
      </c>
      <c r="K22" s="28" t="s">
        <v>1312</v>
      </c>
      <c r="L22" s="55" t="s">
        <v>1313</v>
      </c>
      <c r="M22" s="207" t="s">
        <v>1314</v>
      </c>
      <c r="N22" s="91" t="s">
        <v>102</v>
      </c>
      <c r="O22" s="80" t="s">
        <v>119</v>
      </c>
      <c r="P22" s="80" t="s">
        <v>1041</v>
      </c>
      <c r="Q22" s="80">
        <v>2</v>
      </c>
      <c r="R22" s="80">
        <v>1</v>
      </c>
      <c r="U22" s="80">
        <v>0</v>
      </c>
      <c r="V22" s="92" t="s">
        <v>384</v>
      </c>
      <c r="W22" s="80" t="s">
        <v>256</v>
      </c>
      <c r="X22" s="80" t="s">
        <v>305</v>
      </c>
      <c r="Y22" s="80">
        <v>1</v>
      </c>
      <c r="Z22" s="80">
        <v>1</v>
      </c>
      <c r="AB22" s="80">
        <v>1.75</v>
      </c>
      <c r="AD22" s="14">
        <v>1</v>
      </c>
      <c r="AE22" s="81">
        <v>42439</v>
      </c>
      <c r="AI22" s="14">
        <v>1</v>
      </c>
      <c r="AJ22" s="14" t="s">
        <v>1007</v>
      </c>
      <c r="AK22">
        <v>30</v>
      </c>
      <c r="AL22">
        <v>60</v>
      </c>
      <c r="AM22">
        <v>20</v>
      </c>
      <c r="AN22">
        <v>10</v>
      </c>
      <c r="AO22">
        <v>20</v>
      </c>
      <c r="AP22" s="14">
        <v>10</v>
      </c>
      <c r="AQ22">
        <v>10</v>
      </c>
      <c r="AR22">
        <v>10</v>
      </c>
      <c r="AS22">
        <v>10</v>
      </c>
      <c r="AT22">
        <v>10</v>
      </c>
      <c r="AU22">
        <f t="shared" si="0"/>
        <v>15</v>
      </c>
      <c r="AV22">
        <f t="shared" si="1"/>
        <v>30</v>
      </c>
      <c r="AW22">
        <v>10</v>
      </c>
      <c r="AX22">
        <v>10</v>
      </c>
      <c r="AY22">
        <v>10</v>
      </c>
      <c r="BB22" s="14">
        <v>1</v>
      </c>
      <c r="BC22" s="14">
        <f t="shared" si="2"/>
        <v>120</v>
      </c>
      <c r="BD22" s="14">
        <v>6</v>
      </c>
      <c r="BE22" s="14">
        <f t="shared" si="3"/>
        <v>720</v>
      </c>
      <c r="BF22" s="14">
        <f t="shared" si="4"/>
        <v>48</v>
      </c>
      <c r="BG22" s="14">
        <f t="shared" si="62"/>
        <v>5760</v>
      </c>
      <c r="BH22" s="14">
        <f t="shared" si="41"/>
        <v>57600</v>
      </c>
      <c r="BI22" s="14">
        <f t="shared" si="5"/>
        <v>15</v>
      </c>
      <c r="BJ22" s="14">
        <f t="shared" si="6"/>
        <v>30</v>
      </c>
      <c r="BK22" s="14">
        <f t="shared" si="7"/>
        <v>10</v>
      </c>
      <c r="BL22" s="14">
        <f t="shared" si="8"/>
        <v>5</v>
      </c>
      <c r="BM22" s="14">
        <f t="shared" si="9"/>
        <v>10</v>
      </c>
      <c r="BN22" s="14">
        <f t="shared" si="10"/>
        <v>5</v>
      </c>
      <c r="BO22" s="14">
        <f t="shared" si="42"/>
        <v>10</v>
      </c>
      <c r="BP22" s="14">
        <f t="shared" si="42"/>
        <v>10</v>
      </c>
      <c r="BQ22" s="14">
        <f t="shared" si="42"/>
        <v>10</v>
      </c>
      <c r="BR22" s="14">
        <f t="shared" si="42"/>
        <v>10</v>
      </c>
      <c r="BS22" s="14">
        <f t="shared" si="42"/>
        <v>10</v>
      </c>
      <c r="BT22" s="14">
        <f t="shared" si="42"/>
        <v>10</v>
      </c>
      <c r="BU22" s="14">
        <f t="shared" si="42"/>
        <v>10</v>
      </c>
      <c r="BV22" s="14">
        <f t="shared" si="42"/>
        <v>10</v>
      </c>
      <c r="BW22" s="14">
        <f t="shared" si="42"/>
        <v>10</v>
      </c>
      <c r="BX22" s="14">
        <f t="shared" si="12"/>
        <v>0</v>
      </c>
      <c r="BY22" s="14">
        <f t="shared" si="13"/>
        <v>0</v>
      </c>
      <c r="BZ22" s="14">
        <v>1</v>
      </c>
      <c r="CA22" s="14">
        <f t="shared" si="14"/>
        <v>60</v>
      </c>
      <c r="CB22" s="14">
        <v>6</v>
      </c>
      <c r="CC22" s="14">
        <f t="shared" si="15"/>
        <v>360</v>
      </c>
      <c r="CD22" s="14">
        <f t="shared" si="16"/>
        <v>48</v>
      </c>
      <c r="CE22" s="14">
        <f t="shared" si="63"/>
        <v>2880</v>
      </c>
      <c r="CF22" s="14">
        <f t="shared" si="43"/>
        <v>28800</v>
      </c>
      <c r="CG22">
        <v>30</v>
      </c>
      <c r="CH22">
        <v>60</v>
      </c>
      <c r="CI22">
        <v>20</v>
      </c>
      <c r="CJ22">
        <v>10</v>
      </c>
      <c r="CK22" s="14">
        <v>10</v>
      </c>
      <c r="CL22" s="14">
        <v>10</v>
      </c>
      <c r="CM22">
        <f t="shared" ref="CM22:CU39" si="75">MROUND($CG22/2,5)</f>
        <v>15</v>
      </c>
      <c r="CN22">
        <f t="shared" si="45"/>
        <v>30</v>
      </c>
      <c r="CO22">
        <f t="shared" si="75"/>
        <v>15</v>
      </c>
      <c r="CP22">
        <f t="shared" si="75"/>
        <v>15</v>
      </c>
      <c r="CQ22">
        <f t="shared" si="75"/>
        <v>15</v>
      </c>
      <c r="CR22">
        <f t="shared" si="75"/>
        <v>15</v>
      </c>
      <c r="CS22">
        <f t="shared" si="75"/>
        <v>15</v>
      </c>
      <c r="CT22">
        <f t="shared" si="75"/>
        <v>15</v>
      </c>
      <c r="CU22">
        <f t="shared" si="75"/>
        <v>15</v>
      </c>
      <c r="CX22" s="14">
        <v>1</v>
      </c>
      <c r="CY22" s="14">
        <f t="shared" si="18"/>
        <v>120</v>
      </c>
      <c r="CZ22" s="14">
        <v>6</v>
      </c>
      <c r="DA22" s="14">
        <f t="shared" si="46"/>
        <v>720</v>
      </c>
      <c r="DB22" s="14">
        <f t="shared" si="19"/>
        <v>48</v>
      </c>
      <c r="DC22" s="14">
        <f t="shared" si="64"/>
        <v>5760</v>
      </c>
      <c r="DD22" s="14">
        <f t="shared" si="47"/>
        <v>57600</v>
      </c>
      <c r="DE22">
        <v>30</v>
      </c>
      <c r="DF22">
        <v>60</v>
      </c>
      <c r="DG22">
        <v>20</v>
      </c>
      <c r="DH22">
        <v>10</v>
      </c>
      <c r="DI22" s="14">
        <f t="shared" si="20"/>
        <v>10</v>
      </c>
      <c r="DJ22" s="14">
        <f t="shared" si="21"/>
        <v>5</v>
      </c>
      <c r="DK22">
        <f t="shared" si="73"/>
        <v>15</v>
      </c>
      <c r="DL22">
        <f t="shared" si="49"/>
        <v>30</v>
      </c>
      <c r="DM22">
        <f t="shared" si="50"/>
        <v>15</v>
      </c>
      <c r="DN22">
        <f t="shared" si="50"/>
        <v>15</v>
      </c>
      <c r="DO22">
        <f t="shared" si="50"/>
        <v>15</v>
      </c>
      <c r="DP22">
        <f t="shared" si="50"/>
        <v>15</v>
      </c>
      <c r="DQ22">
        <f t="shared" si="50"/>
        <v>15</v>
      </c>
      <c r="DR22">
        <f t="shared" si="50"/>
        <v>15</v>
      </c>
      <c r="DS22">
        <f t="shared" si="50"/>
        <v>15</v>
      </c>
      <c r="DV22" s="14">
        <v>1</v>
      </c>
      <c r="DW22" s="14">
        <f t="shared" si="51"/>
        <v>120</v>
      </c>
      <c r="DX22" s="14">
        <v>6</v>
      </c>
      <c r="DY22" s="14">
        <f t="shared" si="23"/>
        <v>720</v>
      </c>
      <c r="DZ22" s="14">
        <f t="shared" si="24"/>
        <v>48</v>
      </c>
      <c r="EA22" s="14">
        <f t="shared" si="61"/>
        <v>5760</v>
      </c>
      <c r="EB22" s="14">
        <f t="shared" si="52"/>
        <v>57600</v>
      </c>
      <c r="EC22" s="14">
        <f t="shared" si="72"/>
        <v>15</v>
      </c>
      <c r="ED22" s="14">
        <f>MROUND(INT(CH22/2),5)</f>
        <v>30</v>
      </c>
      <c r="EE22" s="14">
        <f t="shared" si="70"/>
        <v>10</v>
      </c>
      <c r="EF22" s="14">
        <f t="shared" ref="EF22:EF30" si="76">MROUND(INT(CJ22/2),5)+5</f>
        <v>10</v>
      </c>
      <c r="EG22" s="14">
        <f t="shared" si="53"/>
        <v>5</v>
      </c>
      <c r="EH22" s="14">
        <f t="shared" si="54"/>
        <v>5</v>
      </c>
      <c r="EI22" s="14">
        <v>1</v>
      </c>
      <c r="EJ22" s="14">
        <f t="shared" si="55"/>
        <v>65</v>
      </c>
      <c r="EK22" s="14">
        <v>6</v>
      </c>
      <c r="EL22" s="14">
        <f t="shared" si="26"/>
        <v>390</v>
      </c>
      <c r="EM22" s="14">
        <f t="shared" si="27"/>
        <v>48</v>
      </c>
      <c r="EN22" s="14">
        <f t="shared" si="65"/>
        <v>3120</v>
      </c>
      <c r="EO22" s="14">
        <f t="shared" si="56"/>
        <v>31200</v>
      </c>
      <c r="EP22" s="14">
        <v>20</v>
      </c>
      <c r="EQ22" s="14">
        <v>20</v>
      </c>
      <c r="ER22" s="14">
        <v>20</v>
      </c>
      <c r="ES22" s="14">
        <v>1</v>
      </c>
      <c r="ET22" s="14">
        <f t="shared" si="28"/>
        <v>20</v>
      </c>
      <c r="EU22" s="14">
        <v>6</v>
      </c>
      <c r="EV22" s="14">
        <f t="shared" si="29"/>
        <v>120</v>
      </c>
      <c r="EW22" s="14">
        <f t="shared" si="30"/>
        <v>48</v>
      </c>
      <c r="EX22" s="14">
        <f t="shared" si="66"/>
        <v>960</v>
      </c>
      <c r="EY22" s="14">
        <f t="shared" si="57"/>
        <v>9600</v>
      </c>
      <c r="EZ22" s="14">
        <f t="shared" si="31"/>
        <v>15</v>
      </c>
      <c r="FA22" s="14">
        <f t="shared" si="32"/>
        <v>30</v>
      </c>
      <c r="FB22" s="14">
        <f t="shared" si="33"/>
        <v>10</v>
      </c>
      <c r="FC22" s="14">
        <f t="shared" si="34"/>
        <v>5</v>
      </c>
      <c r="FD22" s="14">
        <f t="shared" si="35"/>
        <v>15</v>
      </c>
      <c r="FE22" s="14">
        <f t="shared" si="36"/>
        <v>30</v>
      </c>
      <c r="FF22" s="14">
        <f t="shared" si="37"/>
        <v>10</v>
      </c>
      <c r="FG22" s="14">
        <f t="shared" si="38"/>
        <v>5</v>
      </c>
      <c r="FH22" s="14">
        <v>1</v>
      </c>
      <c r="FI22" s="14">
        <f t="shared" si="58"/>
        <v>60</v>
      </c>
      <c r="FJ22" s="14">
        <v>6</v>
      </c>
      <c r="FK22" s="14">
        <f t="shared" si="71"/>
        <v>30</v>
      </c>
      <c r="FL22" s="14">
        <f t="shared" si="40"/>
        <v>48</v>
      </c>
      <c r="FM22" s="14">
        <f t="shared" si="67"/>
        <v>2880</v>
      </c>
      <c r="FN22" s="14">
        <f t="shared" si="59"/>
        <v>28800</v>
      </c>
      <c r="FP22" s="80">
        <v>20</v>
      </c>
      <c r="FQ22" s="80">
        <v>60</v>
      </c>
      <c r="FR22" s="80">
        <v>20</v>
      </c>
      <c r="FS22" s="80">
        <v>20</v>
      </c>
    </row>
    <row r="23" spans="1:178" ht="16.149999999999999" customHeight="1">
      <c r="A23" s="80">
        <f t="shared" si="60"/>
        <v>5280</v>
      </c>
      <c r="B23" s="14" t="s">
        <v>1147</v>
      </c>
      <c r="C23" s="16" t="s">
        <v>1148</v>
      </c>
      <c r="D23" s="120" t="s">
        <v>1149</v>
      </c>
      <c r="E23" s="120" t="s">
        <v>1633</v>
      </c>
      <c r="F23" s="120" t="s">
        <v>1634</v>
      </c>
      <c r="G23" s="120" t="s">
        <v>1635</v>
      </c>
      <c r="H23" s="16" t="s">
        <v>1636</v>
      </c>
      <c r="I23" s="18">
        <v>11620</v>
      </c>
      <c r="J23" s="26" t="s">
        <v>860</v>
      </c>
      <c r="K23" s="28" t="s">
        <v>1552</v>
      </c>
      <c r="L23" s="55" t="s">
        <v>1152</v>
      </c>
      <c r="M23" s="207" t="s">
        <v>1618</v>
      </c>
      <c r="N23" s="91" t="s">
        <v>102</v>
      </c>
      <c r="O23" s="80" t="s">
        <v>119</v>
      </c>
      <c r="P23" s="14" t="s">
        <v>1046</v>
      </c>
      <c r="Q23" s="80">
        <v>2</v>
      </c>
      <c r="R23" s="80">
        <v>1</v>
      </c>
      <c r="U23" s="80">
        <v>0</v>
      </c>
      <c r="V23" s="92" t="s">
        <v>384</v>
      </c>
      <c r="W23" s="14" t="s">
        <v>112</v>
      </c>
      <c r="X23" s="14" t="s">
        <v>112</v>
      </c>
      <c r="Y23" s="80">
        <v>1</v>
      </c>
      <c r="Z23" s="80">
        <v>1</v>
      </c>
      <c r="AB23" s="80">
        <v>1.75</v>
      </c>
      <c r="AD23" s="14">
        <v>1</v>
      </c>
      <c r="AE23" s="81">
        <v>42439</v>
      </c>
      <c r="AI23" s="14">
        <v>1</v>
      </c>
      <c r="AJ23" s="14" t="s">
        <v>1007</v>
      </c>
      <c r="AK23">
        <v>20</v>
      </c>
      <c r="AL23">
        <v>30</v>
      </c>
      <c r="AM23">
        <v>30</v>
      </c>
      <c r="AN23">
        <v>30</v>
      </c>
      <c r="AO23">
        <v>20</v>
      </c>
      <c r="AP23" s="14">
        <v>10</v>
      </c>
      <c r="AQ23">
        <v>30</v>
      </c>
      <c r="AR23">
        <v>30</v>
      </c>
      <c r="AS23">
        <v>30</v>
      </c>
      <c r="AT23">
        <v>30</v>
      </c>
      <c r="AU23">
        <f t="shared" si="0"/>
        <v>10</v>
      </c>
      <c r="AV23">
        <f t="shared" si="1"/>
        <v>15</v>
      </c>
      <c r="AW23">
        <v>30</v>
      </c>
      <c r="AX23">
        <v>30</v>
      </c>
      <c r="AY23">
        <v>30</v>
      </c>
      <c r="BB23" s="14">
        <v>1</v>
      </c>
      <c r="BC23" s="14">
        <f t="shared" si="2"/>
        <v>110</v>
      </c>
      <c r="BD23" s="14">
        <v>6</v>
      </c>
      <c r="BE23" s="14">
        <f t="shared" si="3"/>
        <v>660</v>
      </c>
      <c r="BF23" s="14">
        <f t="shared" si="4"/>
        <v>48</v>
      </c>
      <c r="BG23" s="14">
        <f t="shared" si="62"/>
        <v>5280</v>
      </c>
      <c r="BH23" s="14">
        <f t="shared" si="41"/>
        <v>52800</v>
      </c>
      <c r="BI23" s="14">
        <f t="shared" si="5"/>
        <v>10</v>
      </c>
      <c r="BJ23" s="14">
        <f t="shared" si="6"/>
        <v>15</v>
      </c>
      <c r="BK23" s="14">
        <f t="shared" si="7"/>
        <v>15</v>
      </c>
      <c r="BL23" s="14">
        <f t="shared" si="8"/>
        <v>15</v>
      </c>
      <c r="BM23" s="14">
        <f t="shared" si="9"/>
        <v>10</v>
      </c>
      <c r="BN23" s="14">
        <f t="shared" si="10"/>
        <v>5</v>
      </c>
      <c r="BO23" s="14">
        <f t="shared" si="42"/>
        <v>5</v>
      </c>
      <c r="BP23" s="14">
        <f t="shared" si="42"/>
        <v>5</v>
      </c>
      <c r="BQ23" s="14">
        <f t="shared" si="42"/>
        <v>5</v>
      </c>
      <c r="BR23" s="14">
        <f t="shared" si="42"/>
        <v>5</v>
      </c>
      <c r="BS23" s="14">
        <f t="shared" si="42"/>
        <v>5</v>
      </c>
      <c r="BT23" s="14">
        <f t="shared" si="42"/>
        <v>5</v>
      </c>
      <c r="BU23" s="14">
        <f t="shared" si="42"/>
        <v>5</v>
      </c>
      <c r="BV23" s="14">
        <f t="shared" si="42"/>
        <v>5</v>
      </c>
      <c r="BW23" s="14">
        <f t="shared" si="42"/>
        <v>5</v>
      </c>
      <c r="BX23" s="14">
        <f t="shared" si="12"/>
        <v>0</v>
      </c>
      <c r="BY23" s="14">
        <f t="shared" si="13"/>
        <v>0</v>
      </c>
      <c r="BZ23" s="14">
        <v>1</v>
      </c>
      <c r="CA23" s="14">
        <f t="shared" si="14"/>
        <v>55</v>
      </c>
      <c r="CB23" s="14">
        <v>6</v>
      </c>
      <c r="CC23" s="14">
        <f t="shared" si="15"/>
        <v>330</v>
      </c>
      <c r="CD23" s="14">
        <f t="shared" si="16"/>
        <v>48</v>
      </c>
      <c r="CE23" s="14">
        <f t="shared" si="63"/>
        <v>2640</v>
      </c>
      <c r="CF23" s="14">
        <f t="shared" si="43"/>
        <v>26400</v>
      </c>
      <c r="CG23">
        <v>20</v>
      </c>
      <c r="CH23">
        <v>30</v>
      </c>
      <c r="CI23">
        <v>30</v>
      </c>
      <c r="CJ23">
        <v>30</v>
      </c>
      <c r="CK23" s="14">
        <v>10</v>
      </c>
      <c r="CL23" s="14">
        <v>10</v>
      </c>
      <c r="CM23">
        <f t="shared" si="75"/>
        <v>10</v>
      </c>
      <c r="CN23">
        <f t="shared" si="45"/>
        <v>20</v>
      </c>
      <c r="CO23">
        <f t="shared" si="75"/>
        <v>10</v>
      </c>
      <c r="CP23">
        <f t="shared" si="75"/>
        <v>10</v>
      </c>
      <c r="CQ23">
        <f t="shared" si="75"/>
        <v>10</v>
      </c>
      <c r="CR23">
        <f t="shared" si="75"/>
        <v>10</v>
      </c>
      <c r="CS23">
        <f t="shared" si="75"/>
        <v>10</v>
      </c>
      <c r="CT23">
        <f t="shared" si="75"/>
        <v>10</v>
      </c>
      <c r="CU23">
        <f t="shared" si="75"/>
        <v>10</v>
      </c>
      <c r="CX23" s="14">
        <v>1</v>
      </c>
      <c r="CY23" s="14">
        <f t="shared" si="18"/>
        <v>110</v>
      </c>
      <c r="CZ23" s="14">
        <v>6</v>
      </c>
      <c r="DA23" s="14">
        <f t="shared" si="46"/>
        <v>660</v>
      </c>
      <c r="DB23" s="14">
        <f t="shared" si="19"/>
        <v>48</v>
      </c>
      <c r="DC23" s="14">
        <f t="shared" si="64"/>
        <v>5280</v>
      </c>
      <c r="DD23" s="14">
        <f t="shared" si="47"/>
        <v>52800</v>
      </c>
      <c r="DE23">
        <v>20</v>
      </c>
      <c r="DF23">
        <v>30</v>
      </c>
      <c r="DG23">
        <v>30</v>
      </c>
      <c r="DH23">
        <v>30</v>
      </c>
      <c r="DI23" s="14">
        <f t="shared" si="20"/>
        <v>10</v>
      </c>
      <c r="DJ23" s="14">
        <f t="shared" si="21"/>
        <v>5</v>
      </c>
      <c r="DK23">
        <f t="shared" si="73"/>
        <v>10</v>
      </c>
      <c r="DL23">
        <f t="shared" si="49"/>
        <v>20</v>
      </c>
      <c r="DM23">
        <f t="shared" si="50"/>
        <v>10</v>
      </c>
      <c r="DN23">
        <f t="shared" si="50"/>
        <v>10</v>
      </c>
      <c r="DO23">
        <f t="shared" si="50"/>
        <v>10</v>
      </c>
      <c r="DP23">
        <f t="shared" si="50"/>
        <v>10</v>
      </c>
      <c r="DQ23">
        <f t="shared" si="50"/>
        <v>10</v>
      </c>
      <c r="DR23">
        <f t="shared" si="50"/>
        <v>10</v>
      </c>
      <c r="DS23">
        <f t="shared" si="50"/>
        <v>10</v>
      </c>
      <c r="DV23" s="14">
        <v>1</v>
      </c>
      <c r="DW23" s="14">
        <f t="shared" si="51"/>
        <v>110</v>
      </c>
      <c r="DX23" s="14">
        <v>6</v>
      </c>
      <c r="DY23" s="14">
        <f t="shared" si="23"/>
        <v>660</v>
      </c>
      <c r="DZ23" s="14">
        <f t="shared" si="24"/>
        <v>48</v>
      </c>
      <c r="EA23" s="14">
        <f t="shared" si="61"/>
        <v>5280</v>
      </c>
      <c r="EB23" s="14">
        <f t="shared" si="52"/>
        <v>52800</v>
      </c>
      <c r="EC23" s="14">
        <f t="shared" si="72"/>
        <v>10</v>
      </c>
      <c r="ED23" s="14">
        <f>MROUND(INT(CH23/2),5)</f>
        <v>15</v>
      </c>
      <c r="EE23" s="14">
        <f t="shared" si="70"/>
        <v>15</v>
      </c>
      <c r="EF23" s="14">
        <f t="shared" si="76"/>
        <v>20</v>
      </c>
      <c r="EG23" s="14">
        <f t="shared" si="53"/>
        <v>5</v>
      </c>
      <c r="EH23" s="14">
        <f t="shared" si="54"/>
        <v>5</v>
      </c>
      <c r="EI23" s="14">
        <v>1</v>
      </c>
      <c r="EJ23" s="14">
        <f t="shared" si="55"/>
        <v>60</v>
      </c>
      <c r="EK23" s="14">
        <v>6</v>
      </c>
      <c r="EL23" s="14">
        <f t="shared" si="26"/>
        <v>360</v>
      </c>
      <c r="EM23" s="14">
        <f t="shared" si="27"/>
        <v>48</v>
      </c>
      <c r="EN23" s="14">
        <f t="shared" si="65"/>
        <v>2880</v>
      </c>
      <c r="EO23" s="14">
        <f t="shared" si="56"/>
        <v>28800</v>
      </c>
      <c r="EP23" s="14">
        <v>20</v>
      </c>
      <c r="EQ23" s="14">
        <v>20</v>
      </c>
      <c r="ER23" s="14">
        <v>20</v>
      </c>
      <c r="ES23" s="14">
        <v>1</v>
      </c>
      <c r="ET23" s="14">
        <f t="shared" si="28"/>
        <v>20</v>
      </c>
      <c r="EU23" s="14">
        <v>6</v>
      </c>
      <c r="EV23" s="14">
        <f t="shared" si="29"/>
        <v>120</v>
      </c>
      <c r="EW23" s="14">
        <f t="shared" si="30"/>
        <v>48</v>
      </c>
      <c r="EX23" s="14">
        <f t="shared" si="66"/>
        <v>960</v>
      </c>
      <c r="EY23" s="14">
        <f t="shared" si="57"/>
        <v>9600</v>
      </c>
      <c r="EZ23" s="14">
        <f t="shared" si="31"/>
        <v>10</v>
      </c>
      <c r="FA23" s="14">
        <f t="shared" si="32"/>
        <v>15</v>
      </c>
      <c r="FB23" s="14">
        <f t="shared" si="33"/>
        <v>15</v>
      </c>
      <c r="FC23" s="14">
        <f t="shared" si="34"/>
        <v>15</v>
      </c>
      <c r="FD23" s="14">
        <f t="shared" si="35"/>
        <v>10</v>
      </c>
      <c r="FE23" s="14">
        <f t="shared" si="36"/>
        <v>15</v>
      </c>
      <c r="FF23" s="14">
        <f t="shared" si="37"/>
        <v>15</v>
      </c>
      <c r="FG23" s="14">
        <f t="shared" si="38"/>
        <v>15</v>
      </c>
      <c r="FH23" s="14">
        <v>1</v>
      </c>
      <c r="FI23" s="14">
        <f t="shared" si="58"/>
        <v>55</v>
      </c>
      <c r="FJ23" s="14">
        <v>6</v>
      </c>
      <c r="FK23" s="14">
        <f t="shared" si="71"/>
        <v>90</v>
      </c>
      <c r="FL23" s="14">
        <f t="shared" si="40"/>
        <v>48</v>
      </c>
      <c r="FM23" s="14">
        <f t="shared" si="67"/>
        <v>2640</v>
      </c>
      <c r="FN23" s="14">
        <f t="shared" si="59"/>
        <v>26400</v>
      </c>
      <c r="FP23" s="80">
        <v>20</v>
      </c>
      <c r="FQ23" s="80">
        <v>30</v>
      </c>
      <c r="FR23" s="80">
        <v>30</v>
      </c>
      <c r="FS23" s="80">
        <v>30</v>
      </c>
    </row>
    <row r="24" spans="1:178" ht="16.149999999999999" customHeight="1">
      <c r="A24" s="80">
        <f t="shared" si="60"/>
        <v>1200</v>
      </c>
      <c r="B24" s="14" t="s">
        <v>1139</v>
      </c>
      <c r="C24" s="14" t="s">
        <v>1142</v>
      </c>
      <c r="D24" s="14" t="s">
        <v>1396</v>
      </c>
      <c r="E24" s="14" t="s">
        <v>710</v>
      </c>
      <c r="F24" s="80" t="s">
        <v>711</v>
      </c>
      <c r="G24" s="80" t="s">
        <v>709</v>
      </c>
      <c r="H24" s="80" t="s">
        <v>10</v>
      </c>
      <c r="I24" s="80">
        <v>48050</v>
      </c>
      <c r="J24" s="80" t="s">
        <v>8</v>
      </c>
      <c r="K24" s="80" t="s">
        <v>715</v>
      </c>
      <c r="L24" s="209" t="s">
        <v>712</v>
      </c>
      <c r="M24" s="80" t="s">
        <v>725</v>
      </c>
      <c r="N24" s="91" t="s">
        <v>102</v>
      </c>
      <c r="O24" s="80" t="s">
        <v>119</v>
      </c>
      <c r="P24" s="80" t="s">
        <v>1041</v>
      </c>
      <c r="Q24" s="80">
        <v>2</v>
      </c>
      <c r="R24" s="80">
        <v>1</v>
      </c>
      <c r="U24" s="80">
        <v>0</v>
      </c>
      <c r="V24" s="92" t="s">
        <v>384</v>
      </c>
      <c r="W24" s="80" t="s">
        <v>256</v>
      </c>
      <c r="X24" s="80" t="s">
        <v>305</v>
      </c>
      <c r="Y24" s="80">
        <v>1</v>
      </c>
      <c r="Z24" s="80">
        <v>1</v>
      </c>
      <c r="AB24" s="80">
        <v>1.75</v>
      </c>
      <c r="AD24" s="14">
        <v>1</v>
      </c>
      <c r="AE24" s="81">
        <v>42439</v>
      </c>
      <c r="AG24" s="209" t="s">
        <v>713</v>
      </c>
      <c r="AH24" s="80" t="s">
        <v>714</v>
      </c>
      <c r="AI24" s="14">
        <v>1</v>
      </c>
      <c r="AJ24" s="14" t="s">
        <v>1007</v>
      </c>
      <c r="AK24">
        <v>5</v>
      </c>
      <c r="AL24">
        <v>10</v>
      </c>
      <c r="AM24">
        <v>5</v>
      </c>
      <c r="AN24">
        <v>5</v>
      </c>
      <c r="AO24">
        <v>10</v>
      </c>
      <c r="AP24">
        <v>10</v>
      </c>
      <c r="AQ24">
        <v>10</v>
      </c>
      <c r="AR24">
        <v>10</v>
      </c>
      <c r="AS24">
        <v>10</v>
      </c>
      <c r="AT24">
        <v>10</v>
      </c>
      <c r="AU24">
        <f t="shared" si="0"/>
        <v>5</v>
      </c>
      <c r="AV24">
        <f t="shared" si="1"/>
        <v>5</v>
      </c>
      <c r="AW24">
        <v>10</v>
      </c>
      <c r="AX24">
        <v>10</v>
      </c>
      <c r="AY24">
        <v>10</v>
      </c>
      <c r="BA24" s="14">
        <v>10</v>
      </c>
      <c r="BB24" s="14">
        <v>1</v>
      </c>
      <c r="BC24" s="14">
        <f t="shared" si="2"/>
        <v>25</v>
      </c>
      <c r="BD24" s="14">
        <v>6</v>
      </c>
      <c r="BE24" s="14">
        <f t="shared" si="3"/>
        <v>150</v>
      </c>
      <c r="BF24" s="14">
        <f t="shared" si="4"/>
        <v>48</v>
      </c>
      <c r="BG24" s="14">
        <f t="shared" si="62"/>
        <v>1200</v>
      </c>
      <c r="BH24" s="14">
        <f t="shared" si="41"/>
        <v>12000</v>
      </c>
      <c r="BI24" s="14">
        <f t="shared" si="5"/>
        <v>5</v>
      </c>
      <c r="BJ24" s="14">
        <f t="shared" si="6"/>
        <v>5</v>
      </c>
      <c r="BK24" s="14">
        <f t="shared" si="7"/>
        <v>5</v>
      </c>
      <c r="BL24" s="14">
        <f t="shared" si="8"/>
        <v>5</v>
      </c>
      <c r="BM24" s="14">
        <f t="shared" si="9"/>
        <v>5</v>
      </c>
      <c r="BN24" s="14">
        <f t="shared" si="10"/>
        <v>5</v>
      </c>
      <c r="BO24" s="14">
        <f t="shared" si="42"/>
        <v>5</v>
      </c>
      <c r="BP24" s="14">
        <f t="shared" si="42"/>
        <v>5</v>
      </c>
      <c r="BQ24" s="14">
        <f t="shared" si="42"/>
        <v>5</v>
      </c>
      <c r="BR24" s="14">
        <f t="shared" si="42"/>
        <v>5</v>
      </c>
      <c r="BS24" s="14">
        <f t="shared" si="42"/>
        <v>5</v>
      </c>
      <c r="BT24" s="14">
        <f t="shared" si="42"/>
        <v>5</v>
      </c>
      <c r="BU24" s="14">
        <f t="shared" si="42"/>
        <v>5</v>
      </c>
      <c r="BV24" s="14">
        <f t="shared" si="42"/>
        <v>5</v>
      </c>
      <c r="BW24" s="14">
        <f t="shared" si="42"/>
        <v>5</v>
      </c>
      <c r="BX24" s="14">
        <f t="shared" si="12"/>
        <v>0</v>
      </c>
      <c r="BY24" s="14">
        <f t="shared" si="13"/>
        <v>5</v>
      </c>
      <c r="BZ24" s="14">
        <v>1</v>
      </c>
      <c r="CA24" s="14">
        <f t="shared" si="14"/>
        <v>20</v>
      </c>
      <c r="CB24" s="14">
        <v>6</v>
      </c>
      <c r="CC24" s="14">
        <f t="shared" si="15"/>
        <v>120</v>
      </c>
      <c r="CD24" s="14">
        <f t="shared" si="16"/>
        <v>48</v>
      </c>
      <c r="CE24" s="14">
        <f t="shared" si="63"/>
        <v>960</v>
      </c>
      <c r="CF24" s="14">
        <f t="shared" si="43"/>
        <v>9600</v>
      </c>
      <c r="CG24">
        <v>5</v>
      </c>
      <c r="CH24">
        <v>10</v>
      </c>
      <c r="CI24">
        <v>5</v>
      </c>
      <c r="CJ24">
        <v>5</v>
      </c>
      <c r="CK24" s="14">
        <v>5</v>
      </c>
      <c r="CL24" s="14">
        <v>5</v>
      </c>
      <c r="CM24">
        <f t="shared" si="75"/>
        <v>5</v>
      </c>
      <c r="CN24">
        <f t="shared" si="45"/>
        <v>5</v>
      </c>
      <c r="CO24">
        <f t="shared" si="75"/>
        <v>5</v>
      </c>
      <c r="CP24">
        <f t="shared" si="75"/>
        <v>5</v>
      </c>
      <c r="CQ24">
        <f t="shared" si="75"/>
        <v>5</v>
      </c>
      <c r="CR24">
        <f t="shared" si="75"/>
        <v>5</v>
      </c>
      <c r="CS24">
        <f t="shared" si="75"/>
        <v>5</v>
      </c>
      <c r="CT24">
        <f t="shared" si="75"/>
        <v>5</v>
      </c>
      <c r="CU24">
        <f t="shared" si="75"/>
        <v>5</v>
      </c>
      <c r="CW24" s="14">
        <v>10</v>
      </c>
      <c r="CX24" s="14">
        <v>1</v>
      </c>
      <c r="CY24" s="14">
        <f t="shared" si="18"/>
        <v>25</v>
      </c>
      <c r="CZ24" s="14">
        <v>6</v>
      </c>
      <c r="DA24" s="14">
        <f t="shared" si="46"/>
        <v>150</v>
      </c>
      <c r="DB24" s="14">
        <f t="shared" si="19"/>
        <v>48</v>
      </c>
      <c r="DC24" s="14">
        <f t="shared" si="64"/>
        <v>1200</v>
      </c>
      <c r="DD24" s="14">
        <f t="shared" si="47"/>
        <v>12000</v>
      </c>
      <c r="DE24">
        <v>5</v>
      </c>
      <c r="DF24">
        <v>10</v>
      </c>
      <c r="DG24">
        <v>5</v>
      </c>
      <c r="DH24">
        <v>5</v>
      </c>
      <c r="DI24" s="14">
        <f t="shared" si="20"/>
        <v>5</v>
      </c>
      <c r="DJ24" s="14">
        <f t="shared" si="21"/>
        <v>5</v>
      </c>
      <c r="DK24">
        <f t="shared" si="73"/>
        <v>5</v>
      </c>
      <c r="DL24">
        <f t="shared" si="49"/>
        <v>5</v>
      </c>
      <c r="DM24">
        <f t="shared" si="50"/>
        <v>5</v>
      </c>
      <c r="DN24">
        <f t="shared" si="50"/>
        <v>5</v>
      </c>
      <c r="DO24">
        <f t="shared" si="50"/>
        <v>5</v>
      </c>
      <c r="DP24">
        <f t="shared" si="50"/>
        <v>5</v>
      </c>
      <c r="DQ24">
        <f t="shared" si="50"/>
        <v>5</v>
      </c>
      <c r="DR24">
        <f t="shared" si="50"/>
        <v>5</v>
      </c>
      <c r="DS24">
        <f t="shared" si="50"/>
        <v>5</v>
      </c>
      <c r="DU24" s="14">
        <v>10</v>
      </c>
      <c r="DV24" s="14">
        <v>1</v>
      </c>
      <c r="DW24" s="14">
        <f t="shared" si="51"/>
        <v>25</v>
      </c>
      <c r="DX24" s="14">
        <v>6</v>
      </c>
      <c r="DY24" s="14">
        <f t="shared" si="23"/>
        <v>150</v>
      </c>
      <c r="DZ24" s="14">
        <f t="shared" si="24"/>
        <v>48</v>
      </c>
      <c r="EA24" s="14">
        <f t="shared" si="61"/>
        <v>1200</v>
      </c>
      <c r="EB24" s="14">
        <f t="shared" si="52"/>
        <v>12000</v>
      </c>
      <c r="EC24" s="14">
        <v>10</v>
      </c>
      <c r="ED24" s="14">
        <v>20</v>
      </c>
      <c r="EE24" s="14">
        <v>10</v>
      </c>
      <c r="EF24" s="14">
        <f t="shared" si="76"/>
        <v>5</v>
      </c>
      <c r="EG24" s="14">
        <v>10</v>
      </c>
      <c r="EH24" s="14">
        <v>10</v>
      </c>
      <c r="EI24" s="14">
        <v>1</v>
      </c>
      <c r="EJ24" s="14">
        <f t="shared" si="55"/>
        <v>45</v>
      </c>
      <c r="EK24" s="14">
        <v>6</v>
      </c>
      <c r="EL24" s="14">
        <f t="shared" si="26"/>
        <v>270</v>
      </c>
      <c r="EM24" s="14">
        <f t="shared" si="27"/>
        <v>48</v>
      </c>
      <c r="EN24" s="14">
        <f t="shared" si="65"/>
        <v>2160</v>
      </c>
      <c r="EO24" s="14">
        <f t="shared" si="56"/>
        <v>21600</v>
      </c>
      <c r="EP24" s="14">
        <v>50</v>
      </c>
      <c r="EQ24" s="14">
        <v>50</v>
      </c>
      <c r="ER24" s="14">
        <v>50</v>
      </c>
      <c r="ES24" s="14">
        <v>1</v>
      </c>
      <c r="ET24" s="14">
        <f t="shared" si="28"/>
        <v>50</v>
      </c>
      <c r="EU24" s="14">
        <v>6</v>
      </c>
      <c r="EV24" s="14">
        <f t="shared" si="29"/>
        <v>300</v>
      </c>
      <c r="EW24" s="14">
        <f t="shared" si="30"/>
        <v>48</v>
      </c>
      <c r="EX24" s="14">
        <f t="shared" si="66"/>
        <v>2400</v>
      </c>
      <c r="EY24" s="14">
        <f t="shared" si="57"/>
        <v>24000</v>
      </c>
      <c r="EZ24" s="14">
        <f t="shared" si="31"/>
        <v>0</v>
      </c>
      <c r="FA24" s="14">
        <f t="shared" si="32"/>
        <v>5</v>
      </c>
      <c r="FB24" s="14">
        <f t="shared" si="33"/>
        <v>0</v>
      </c>
      <c r="FC24" s="14">
        <f t="shared" si="34"/>
        <v>0</v>
      </c>
      <c r="FD24" s="14">
        <f t="shared" si="35"/>
        <v>0</v>
      </c>
      <c r="FE24" s="14">
        <f t="shared" si="36"/>
        <v>5</v>
      </c>
      <c r="FF24" s="14">
        <f t="shared" si="37"/>
        <v>0</v>
      </c>
      <c r="FG24" s="14">
        <f t="shared" si="38"/>
        <v>0</v>
      </c>
      <c r="FH24" s="14">
        <v>1</v>
      </c>
      <c r="FI24" s="14">
        <f t="shared" si="58"/>
        <v>5</v>
      </c>
      <c r="FJ24" s="14">
        <v>6</v>
      </c>
      <c r="FK24" s="14">
        <f t="shared" si="71"/>
        <v>0</v>
      </c>
      <c r="FL24" s="14">
        <f t="shared" si="40"/>
        <v>48</v>
      </c>
      <c r="FM24" s="14">
        <f t="shared" si="67"/>
        <v>240</v>
      </c>
      <c r="FN24" s="14">
        <f t="shared" si="59"/>
        <v>2400</v>
      </c>
      <c r="FP24" s="80">
        <v>10</v>
      </c>
      <c r="FQ24" s="80">
        <v>20</v>
      </c>
      <c r="FR24" s="80">
        <v>20</v>
      </c>
      <c r="FS24" s="80">
        <v>10</v>
      </c>
    </row>
    <row r="25" spans="1:178" ht="16.149999999999999" customHeight="1">
      <c r="A25" s="80">
        <f t="shared" si="60"/>
        <v>1440</v>
      </c>
      <c r="B25" s="14" t="s">
        <v>1140</v>
      </c>
      <c r="C25" s="14" t="s">
        <v>1143</v>
      </c>
      <c r="D25" s="14" t="s">
        <v>1393</v>
      </c>
      <c r="E25" s="80" t="s">
        <v>710</v>
      </c>
      <c r="F25" s="80" t="s">
        <v>711</v>
      </c>
      <c r="G25" s="80" t="s">
        <v>709</v>
      </c>
      <c r="H25" s="80" t="s">
        <v>10</v>
      </c>
      <c r="I25" s="80">
        <v>48050</v>
      </c>
      <c r="J25" s="80" t="s">
        <v>8</v>
      </c>
      <c r="K25" s="80" t="s">
        <v>715</v>
      </c>
      <c r="L25" s="209" t="s">
        <v>712</v>
      </c>
      <c r="M25" s="80" t="s">
        <v>725</v>
      </c>
      <c r="N25" s="91" t="s">
        <v>102</v>
      </c>
      <c r="O25" s="80" t="s">
        <v>119</v>
      </c>
      <c r="P25" s="80" t="s">
        <v>1041</v>
      </c>
      <c r="Q25" s="80">
        <v>2</v>
      </c>
      <c r="R25" s="80">
        <v>1</v>
      </c>
      <c r="U25" s="80">
        <v>0</v>
      </c>
      <c r="V25" s="92" t="s">
        <v>384</v>
      </c>
      <c r="W25" s="80" t="s">
        <v>256</v>
      </c>
      <c r="X25" s="80" t="s">
        <v>305</v>
      </c>
      <c r="Y25" s="80">
        <v>1</v>
      </c>
      <c r="Z25" s="80">
        <v>1</v>
      </c>
      <c r="AB25" s="80">
        <v>1.75</v>
      </c>
      <c r="AD25" s="14">
        <v>1</v>
      </c>
      <c r="AE25" s="81">
        <v>42439</v>
      </c>
      <c r="AG25" s="209" t="s">
        <v>713</v>
      </c>
      <c r="AH25" s="80" t="s">
        <v>714</v>
      </c>
      <c r="AI25" s="14">
        <v>1</v>
      </c>
      <c r="AJ25" s="14" t="s">
        <v>1007</v>
      </c>
      <c r="AK25">
        <v>5</v>
      </c>
      <c r="AL25">
        <v>10</v>
      </c>
      <c r="AM25">
        <v>5</v>
      </c>
      <c r="AN25">
        <v>5</v>
      </c>
      <c r="AO25">
        <v>10</v>
      </c>
      <c r="AP25">
        <v>10</v>
      </c>
      <c r="AQ25">
        <v>10</v>
      </c>
      <c r="AR25">
        <v>10</v>
      </c>
      <c r="AS25">
        <v>10</v>
      </c>
      <c r="AT25">
        <v>10</v>
      </c>
      <c r="AU25">
        <f t="shared" si="0"/>
        <v>5</v>
      </c>
      <c r="AV25">
        <f t="shared" si="1"/>
        <v>5</v>
      </c>
      <c r="AW25">
        <v>10</v>
      </c>
      <c r="AX25">
        <v>10</v>
      </c>
      <c r="AY25">
        <v>10</v>
      </c>
      <c r="BA25" s="14">
        <v>20</v>
      </c>
      <c r="BB25" s="14">
        <v>1</v>
      </c>
      <c r="BC25" s="14">
        <f t="shared" si="2"/>
        <v>25</v>
      </c>
      <c r="BD25" s="14">
        <v>6</v>
      </c>
      <c r="BE25" s="14">
        <f t="shared" si="3"/>
        <v>150</v>
      </c>
      <c r="BF25" s="14">
        <f t="shared" si="4"/>
        <v>48</v>
      </c>
      <c r="BG25" s="14">
        <f t="shared" si="62"/>
        <v>1200</v>
      </c>
      <c r="BH25" s="14">
        <f t="shared" si="41"/>
        <v>12000</v>
      </c>
      <c r="BI25" s="14">
        <f t="shared" si="5"/>
        <v>5</v>
      </c>
      <c r="BJ25" s="14">
        <f t="shared" si="6"/>
        <v>5</v>
      </c>
      <c r="BK25" s="14">
        <f t="shared" si="7"/>
        <v>5</v>
      </c>
      <c r="BL25" s="14">
        <f t="shared" si="8"/>
        <v>5</v>
      </c>
      <c r="BM25" s="14">
        <f t="shared" si="9"/>
        <v>5</v>
      </c>
      <c r="BN25" s="14">
        <f t="shared" si="10"/>
        <v>5</v>
      </c>
      <c r="BO25" s="14">
        <f t="shared" si="42"/>
        <v>5</v>
      </c>
      <c r="BP25" s="14">
        <f t="shared" si="42"/>
        <v>5</v>
      </c>
      <c r="BQ25" s="14">
        <f t="shared" si="42"/>
        <v>5</v>
      </c>
      <c r="BR25" s="14">
        <f t="shared" si="42"/>
        <v>5</v>
      </c>
      <c r="BS25" s="14">
        <f t="shared" si="42"/>
        <v>5</v>
      </c>
      <c r="BT25" s="14">
        <f t="shared" si="42"/>
        <v>5</v>
      </c>
      <c r="BU25" s="14">
        <f t="shared" si="42"/>
        <v>5</v>
      </c>
      <c r="BV25" s="14">
        <f t="shared" si="42"/>
        <v>5</v>
      </c>
      <c r="BW25" s="14">
        <f t="shared" si="42"/>
        <v>5</v>
      </c>
      <c r="BX25" s="14">
        <f t="shared" si="12"/>
        <v>0</v>
      </c>
      <c r="BY25" s="14">
        <f t="shared" si="13"/>
        <v>10</v>
      </c>
      <c r="BZ25" s="14">
        <v>1</v>
      </c>
      <c r="CA25" s="14">
        <f t="shared" si="14"/>
        <v>20</v>
      </c>
      <c r="CB25" s="14">
        <v>6</v>
      </c>
      <c r="CC25" s="14">
        <f t="shared" si="15"/>
        <v>120</v>
      </c>
      <c r="CD25" s="14">
        <f t="shared" si="16"/>
        <v>48</v>
      </c>
      <c r="CE25" s="14">
        <f t="shared" si="63"/>
        <v>960</v>
      </c>
      <c r="CF25" s="14">
        <f t="shared" si="43"/>
        <v>9600</v>
      </c>
      <c r="CG25">
        <v>10</v>
      </c>
      <c r="CH25">
        <v>10</v>
      </c>
      <c r="CI25">
        <v>5</v>
      </c>
      <c r="CJ25">
        <v>5</v>
      </c>
      <c r="CK25" s="14">
        <v>5</v>
      </c>
      <c r="CL25" s="14">
        <v>5</v>
      </c>
      <c r="CM25">
        <f t="shared" si="75"/>
        <v>5</v>
      </c>
      <c r="CN25">
        <f t="shared" si="45"/>
        <v>10</v>
      </c>
      <c r="CO25">
        <f t="shared" si="75"/>
        <v>5</v>
      </c>
      <c r="CP25">
        <f t="shared" si="75"/>
        <v>5</v>
      </c>
      <c r="CQ25">
        <f t="shared" si="75"/>
        <v>5</v>
      </c>
      <c r="CR25">
        <f t="shared" si="75"/>
        <v>5</v>
      </c>
      <c r="CS25">
        <f t="shared" si="75"/>
        <v>5</v>
      </c>
      <c r="CT25">
        <f t="shared" si="75"/>
        <v>5</v>
      </c>
      <c r="CU25">
        <f t="shared" si="75"/>
        <v>5</v>
      </c>
      <c r="CW25" s="14">
        <v>20</v>
      </c>
      <c r="CX25" s="14">
        <v>1</v>
      </c>
      <c r="CY25" s="14">
        <f t="shared" si="18"/>
        <v>30</v>
      </c>
      <c r="CZ25" s="14">
        <v>6</v>
      </c>
      <c r="DA25" s="14">
        <f t="shared" si="46"/>
        <v>180</v>
      </c>
      <c r="DB25" s="14">
        <f t="shared" si="19"/>
        <v>48</v>
      </c>
      <c r="DC25" s="14">
        <f t="shared" si="64"/>
        <v>1440</v>
      </c>
      <c r="DD25" s="14">
        <f t="shared" si="47"/>
        <v>14400</v>
      </c>
      <c r="DE25">
        <v>5</v>
      </c>
      <c r="DF25">
        <v>10</v>
      </c>
      <c r="DG25">
        <v>5</v>
      </c>
      <c r="DH25">
        <v>5</v>
      </c>
      <c r="DI25" s="14">
        <f t="shared" si="20"/>
        <v>5</v>
      </c>
      <c r="DJ25" s="14">
        <f t="shared" si="21"/>
        <v>5</v>
      </c>
      <c r="DK25">
        <f t="shared" si="73"/>
        <v>5</v>
      </c>
      <c r="DL25">
        <f t="shared" si="49"/>
        <v>5</v>
      </c>
      <c r="DM25">
        <f t="shared" si="50"/>
        <v>5</v>
      </c>
      <c r="DN25">
        <f t="shared" si="50"/>
        <v>5</v>
      </c>
      <c r="DO25">
        <f t="shared" si="50"/>
        <v>5</v>
      </c>
      <c r="DP25">
        <f t="shared" si="50"/>
        <v>5</v>
      </c>
      <c r="DQ25">
        <f t="shared" si="50"/>
        <v>5</v>
      </c>
      <c r="DR25">
        <f t="shared" si="50"/>
        <v>5</v>
      </c>
      <c r="DS25">
        <f t="shared" si="50"/>
        <v>5</v>
      </c>
      <c r="DU25" s="14">
        <v>20</v>
      </c>
      <c r="DV25" s="14">
        <v>1</v>
      </c>
      <c r="DW25" s="14">
        <f t="shared" si="51"/>
        <v>25</v>
      </c>
      <c r="DX25" s="14">
        <v>6</v>
      </c>
      <c r="DY25" s="14">
        <f t="shared" si="23"/>
        <v>150</v>
      </c>
      <c r="DZ25" s="14">
        <f t="shared" si="24"/>
        <v>48</v>
      </c>
      <c r="EA25" s="14">
        <f t="shared" si="61"/>
        <v>1200</v>
      </c>
      <c r="EB25" s="14">
        <f t="shared" si="52"/>
        <v>12000</v>
      </c>
      <c r="EC25" s="14">
        <v>10</v>
      </c>
      <c r="ED25" s="14">
        <v>20</v>
      </c>
      <c r="EE25" s="14">
        <v>10</v>
      </c>
      <c r="EF25" s="14">
        <f t="shared" si="76"/>
        <v>5</v>
      </c>
      <c r="EG25" s="14">
        <v>10</v>
      </c>
      <c r="EH25" s="14">
        <v>10</v>
      </c>
      <c r="EI25" s="14">
        <v>1</v>
      </c>
      <c r="EJ25" s="14">
        <f t="shared" si="55"/>
        <v>45</v>
      </c>
      <c r="EK25" s="14">
        <v>6</v>
      </c>
      <c r="EL25" s="14">
        <f t="shared" si="26"/>
        <v>270</v>
      </c>
      <c r="EM25" s="14">
        <f t="shared" si="27"/>
        <v>48</v>
      </c>
      <c r="EN25" s="14">
        <f t="shared" si="65"/>
        <v>2160</v>
      </c>
      <c r="EO25" s="14">
        <f t="shared" si="56"/>
        <v>21600</v>
      </c>
      <c r="EP25" s="14">
        <v>50</v>
      </c>
      <c r="EQ25" s="14">
        <v>50</v>
      </c>
      <c r="ER25" s="14">
        <v>50</v>
      </c>
      <c r="ES25" s="14">
        <v>1</v>
      </c>
      <c r="ET25" s="14">
        <f t="shared" si="28"/>
        <v>50</v>
      </c>
      <c r="EU25" s="14">
        <v>6</v>
      </c>
      <c r="EV25" s="14">
        <f t="shared" si="29"/>
        <v>300</v>
      </c>
      <c r="EW25" s="14">
        <f t="shared" si="30"/>
        <v>48</v>
      </c>
      <c r="EX25" s="14">
        <f t="shared" si="66"/>
        <v>2400</v>
      </c>
      <c r="EY25" s="14">
        <f t="shared" si="57"/>
        <v>24000</v>
      </c>
      <c r="EZ25" s="14">
        <f t="shared" si="31"/>
        <v>5</v>
      </c>
      <c r="FA25" s="14">
        <f t="shared" si="32"/>
        <v>5</v>
      </c>
      <c r="FB25" s="14">
        <f t="shared" si="33"/>
        <v>0</v>
      </c>
      <c r="FC25" s="14">
        <f t="shared" si="34"/>
        <v>0</v>
      </c>
      <c r="FD25" s="14">
        <f t="shared" si="35"/>
        <v>5</v>
      </c>
      <c r="FE25" s="14">
        <f t="shared" si="36"/>
        <v>5</v>
      </c>
      <c r="FF25" s="14">
        <f t="shared" si="37"/>
        <v>0</v>
      </c>
      <c r="FG25" s="14">
        <f t="shared" si="38"/>
        <v>0</v>
      </c>
      <c r="FH25" s="14">
        <v>1</v>
      </c>
      <c r="FI25" s="14">
        <f t="shared" si="58"/>
        <v>10</v>
      </c>
      <c r="FJ25" s="14">
        <v>6</v>
      </c>
      <c r="FK25" s="14">
        <f t="shared" si="71"/>
        <v>0</v>
      </c>
      <c r="FL25" s="14">
        <f t="shared" si="40"/>
        <v>48</v>
      </c>
      <c r="FM25" s="14">
        <f t="shared" si="67"/>
        <v>480</v>
      </c>
      <c r="FN25" s="14">
        <f t="shared" si="59"/>
        <v>4800</v>
      </c>
      <c r="FP25" s="80">
        <v>10</v>
      </c>
      <c r="FQ25" s="80">
        <v>50</v>
      </c>
      <c r="FR25" s="80">
        <v>20</v>
      </c>
      <c r="FS25" s="80">
        <v>10</v>
      </c>
    </row>
    <row r="26" spans="1:178" ht="16.149999999999999" customHeight="1">
      <c r="A26" s="80">
        <f t="shared" si="60"/>
        <v>1440</v>
      </c>
      <c r="B26" s="14" t="s">
        <v>1141</v>
      </c>
      <c r="C26" s="14" t="s">
        <v>1144</v>
      </c>
      <c r="D26" s="14" t="s">
        <v>1394</v>
      </c>
      <c r="E26" s="80" t="s">
        <v>710</v>
      </c>
      <c r="F26" s="80" t="s">
        <v>711</v>
      </c>
      <c r="G26" s="80" t="s">
        <v>709</v>
      </c>
      <c r="H26" s="80" t="s">
        <v>10</v>
      </c>
      <c r="I26" s="80">
        <v>48050</v>
      </c>
      <c r="J26" s="80" t="s">
        <v>8</v>
      </c>
      <c r="K26" s="80" t="s">
        <v>715</v>
      </c>
      <c r="L26" s="209" t="s">
        <v>712</v>
      </c>
      <c r="M26" s="80" t="s">
        <v>725</v>
      </c>
      <c r="N26" s="91" t="s">
        <v>102</v>
      </c>
      <c r="O26" s="80" t="s">
        <v>119</v>
      </c>
      <c r="P26" s="80" t="s">
        <v>1041</v>
      </c>
      <c r="Q26" s="80">
        <v>2</v>
      </c>
      <c r="R26" s="80">
        <v>1</v>
      </c>
      <c r="U26" s="80">
        <v>0</v>
      </c>
      <c r="V26" s="92" t="s">
        <v>384</v>
      </c>
      <c r="W26" s="80" t="s">
        <v>256</v>
      </c>
      <c r="X26" s="80" t="s">
        <v>305</v>
      </c>
      <c r="Y26" s="80">
        <v>1</v>
      </c>
      <c r="Z26" s="80">
        <v>1</v>
      </c>
      <c r="AB26" s="80">
        <v>1.75</v>
      </c>
      <c r="AD26" s="14">
        <v>1</v>
      </c>
      <c r="AE26" s="81">
        <v>42439</v>
      </c>
      <c r="AG26" s="209" t="s">
        <v>713</v>
      </c>
      <c r="AH26" s="80" t="s">
        <v>714</v>
      </c>
      <c r="AI26" s="14">
        <v>1</v>
      </c>
      <c r="AJ26" s="14" t="s">
        <v>1007</v>
      </c>
      <c r="AK26">
        <v>5</v>
      </c>
      <c r="AL26">
        <v>20</v>
      </c>
      <c r="AM26">
        <v>5</v>
      </c>
      <c r="AN26">
        <v>5</v>
      </c>
      <c r="AO26">
        <v>10</v>
      </c>
      <c r="AP26">
        <v>10</v>
      </c>
      <c r="AQ26">
        <v>10</v>
      </c>
      <c r="AR26">
        <v>10</v>
      </c>
      <c r="AS26">
        <v>10</v>
      </c>
      <c r="AT26">
        <v>10</v>
      </c>
      <c r="AU26">
        <f t="shared" si="0"/>
        <v>5</v>
      </c>
      <c r="AV26">
        <f t="shared" si="1"/>
        <v>10</v>
      </c>
      <c r="AW26">
        <v>10</v>
      </c>
      <c r="AX26">
        <v>10</v>
      </c>
      <c r="AY26">
        <v>10</v>
      </c>
      <c r="BA26" s="14">
        <v>20</v>
      </c>
      <c r="BB26" s="14">
        <v>1</v>
      </c>
      <c r="BC26" s="14">
        <f t="shared" si="2"/>
        <v>35</v>
      </c>
      <c r="BD26" s="14">
        <v>6</v>
      </c>
      <c r="BE26" s="14">
        <f t="shared" si="3"/>
        <v>210</v>
      </c>
      <c r="BF26" s="14">
        <f t="shared" si="4"/>
        <v>48</v>
      </c>
      <c r="BG26" s="14">
        <f t="shared" si="62"/>
        <v>1680</v>
      </c>
      <c r="BH26" s="14">
        <f t="shared" si="41"/>
        <v>16800</v>
      </c>
      <c r="BI26" s="14">
        <f t="shared" si="5"/>
        <v>5</v>
      </c>
      <c r="BJ26" s="14">
        <f t="shared" si="6"/>
        <v>10</v>
      </c>
      <c r="BK26" s="14">
        <f t="shared" si="7"/>
        <v>5</v>
      </c>
      <c r="BL26" s="14">
        <f t="shared" si="8"/>
        <v>5</v>
      </c>
      <c r="BM26" s="14">
        <f t="shared" si="9"/>
        <v>5</v>
      </c>
      <c r="BN26" s="14">
        <f t="shared" si="10"/>
        <v>5</v>
      </c>
      <c r="BO26" s="14">
        <f t="shared" si="42"/>
        <v>5</v>
      </c>
      <c r="BP26" s="14">
        <f t="shared" si="42"/>
        <v>5</v>
      </c>
      <c r="BQ26" s="14">
        <f t="shared" si="42"/>
        <v>5</v>
      </c>
      <c r="BR26" s="14">
        <f t="shared" si="42"/>
        <v>5</v>
      </c>
      <c r="BS26" s="14">
        <f t="shared" si="42"/>
        <v>5</v>
      </c>
      <c r="BT26" s="14">
        <f t="shared" si="42"/>
        <v>5</v>
      </c>
      <c r="BU26" s="14">
        <f t="shared" si="42"/>
        <v>5</v>
      </c>
      <c r="BV26" s="14">
        <f t="shared" si="42"/>
        <v>5</v>
      </c>
      <c r="BW26" s="14">
        <f t="shared" si="42"/>
        <v>5</v>
      </c>
      <c r="BX26" s="14">
        <f t="shared" si="12"/>
        <v>0</v>
      </c>
      <c r="BY26" s="14">
        <f t="shared" si="13"/>
        <v>10</v>
      </c>
      <c r="BZ26" s="14">
        <v>1</v>
      </c>
      <c r="CA26" s="14">
        <f t="shared" si="14"/>
        <v>25</v>
      </c>
      <c r="CB26" s="14">
        <v>6</v>
      </c>
      <c r="CC26" s="14">
        <f t="shared" si="15"/>
        <v>150</v>
      </c>
      <c r="CD26" s="14">
        <f t="shared" si="16"/>
        <v>48</v>
      </c>
      <c r="CE26" s="14">
        <f t="shared" si="63"/>
        <v>1200</v>
      </c>
      <c r="CF26" s="14">
        <f t="shared" si="43"/>
        <v>12000</v>
      </c>
      <c r="CG26">
        <v>10</v>
      </c>
      <c r="CH26">
        <v>10</v>
      </c>
      <c r="CI26">
        <v>5</v>
      </c>
      <c r="CJ26">
        <v>5</v>
      </c>
      <c r="CK26" s="14">
        <v>5</v>
      </c>
      <c r="CL26" s="14">
        <v>5</v>
      </c>
      <c r="CM26">
        <f t="shared" si="75"/>
        <v>5</v>
      </c>
      <c r="CN26">
        <f t="shared" si="45"/>
        <v>10</v>
      </c>
      <c r="CO26">
        <f t="shared" si="75"/>
        <v>5</v>
      </c>
      <c r="CP26">
        <f t="shared" si="75"/>
        <v>5</v>
      </c>
      <c r="CQ26">
        <f t="shared" si="75"/>
        <v>5</v>
      </c>
      <c r="CR26">
        <f t="shared" si="75"/>
        <v>5</v>
      </c>
      <c r="CS26">
        <f t="shared" si="75"/>
        <v>5</v>
      </c>
      <c r="CT26">
        <f t="shared" si="75"/>
        <v>5</v>
      </c>
      <c r="CU26">
        <f t="shared" si="75"/>
        <v>5</v>
      </c>
      <c r="CW26" s="14">
        <v>20</v>
      </c>
      <c r="CX26" s="14">
        <v>1</v>
      </c>
      <c r="CY26" s="14">
        <f t="shared" si="18"/>
        <v>30</v>
      </c>
      <c r="CZ26" s="14">
        <v>6</v>
      </c>
      <c r="DA26" s="14">
        <f t="shared" si="46"/>
        <v>180</v>
      </c>
      <c r="DB26" s="14">
        <f t="shared" si="19"/>
        <v>48</v>
      </c>
      <c r="DC26" s="14">
        <f t="shared" si="64"/>
        <v>1440</v>
      </c>
      <c r="DD26" s="14">
        <f t="shared" si="47"/>
        <v>14400</v>
      </c>
      <c r="DE26">
        <v>5</v>
      </c>
      <c r="DF26">
        <v>20</v>
      </c>
      <c r="DG26">
        <v>5</v>
      </c>
      <c r="DH26">
        <v>5</v>
      </c>
      <c r="DI26" s="14">
        <f t="shared" si="20"/>
        <v>5</v>
      </c>
      <c r="DJ26" s="14">
        <f t="shared" si="21"/>
        <v>5</v>
      </c>
      <c r="DK26">
        <f t="shared" si="73"/>
        <v>5</v>
      </c>
      <c r="DL26">
        <f t="shared" si="49"/>
        <v>5</v>
      </c>
      <c r="DM26">
        <f t="shared" si="50"/>
        <v>5</v>
      </c>
      <c r="DN26">
        <f t="shared" si="50"/>
        <v>5</v>
      </c>
      <c r="DO26">
        <f t="shared" si="50"/>
        <v>5</v>
      </c>
      <c r="DP26">
        <f t="shared" si="50"/>
        <v>5</v>
      </c>
      <c r="DQ26">
        <f t="shared" si="50"/>
        <v>5</v>
      </c>
      <c r="DR26">
        <f t="shared" si="50"/>
        <v>5</v>
      </c>
      <c r="DS26">
        <f t="shared" si="50"/>
        <v>5</v>
      </c>
      <c r="DU26" s="14">
        <v>20</v>
      </c>
      <c r="DV26" s="14">
        <v>1</v>
      </c>
      <c r="DW26" s="14">
        <f t="shared" si="51"/>
        <v>35</v>
      </c>
      <c r="DX26" s="14">
        <v>6</v>
      </c>
      <c r="DY26" s="14">
        <f t="shared" si="23"/>
        <v>210</v>
      </c>
      <c r="DZ26" s="14">
        <f t="shared" si="24"/>
        <v>48</v>
      </c>
      <c r="EA26" s="14">
        <f t="shared" si="61"/>
        <v>1680</v>
      </c>
      <c r="EB26" s="14">
        <f t="shared" si="52"/>
        <v>16800</v>
      </c>
      <c r="EC26" s="14">
        <v>10</v>
      </c>
      <c r="ED26" s="14">
        <v>20</v>
      </c>
      <c r="EE26" s="14">
        <v>10</v>
      </c>
      <c r="EF26" s="14">
        <f t="shared" si="76"/>
        <v>5</v>
      </c>
      <c r="EG26" s="14">
        <v>10</v>
      </c>
      <c r="EH26" s="14">
        <v>10</v>
      </c>
      <c r="EI26" s="14">
        <v>1</v>
      </c>
      <c r="EJ26" s="14">
        <f t="shared" si="55"/>
        <v>45</v>
      </c>
      <c r="EK26" s="14">
        <v>6</v>
      </c>
      <c r="EL26" s="14">
        <f t="shared" si="26"/>
        <v>270</v>
      </c>
      <c r="EM26" s="14">
        <f t="shared" si="27"/>
        <v>48</v>
      </c>
      <c r="EN26" s="14">
        <f t="shared" si="65"/>
        <v>2160</v>
      </c>
      <c r="EO26" s="14">
        <f t="shared" si="56"/>
        <v>21600</v>
      </c>
      <c r="EP26" s="14">
        <v>50</v>
      </c>
      <c r="EQ26" s="14">
        <v>50</v>
      </c>
      <c r="ER26" s="14">
        <v>50</v>
      </c>
      <c r="ES26" s="14">
        <v>1</v>
      </c>
      <c r="ET26" s="14">
        <f t="shared" si="28"/>
        <v>50</v>
      </c>
      <c r="EU26" s="14">
        <v>6</v>
      </c>
      <c r="EV26" s="14">
        <f t="shared" si="29"/>
        <v>300</v>
      </c>
      <c r="EW26" s="14">
        <f t="shared" si="30"/>
        <v>48</v>
      </c>
      <c r="EX26" s="14">
        <f t="shared" si="66"/>
        <v>2400</v>
      </c>
      <c r="EY26" s="14">
        <f t="shared" si="57"/>
        <v>24000</v>
      </c>
      <c r="EZ26" s="14">
        <f t="shared" si="31"/>
        <v>5</v>
      </c>
      <c r="FA26" s="14">
        <f t="shared" si="32"/>
        <v>5</v>
      </c>
      <c r="FB26" s="14">
        <f t="shared" si="33"/>
        <v>0</v>
      </c>
      <c r="FC26" s="14">
        <f t="shared" si="34"/>
        <v>0</v>
      </c>
      <c r="FD26" s="14">
        <f t="shared" si="35"/>
        <v>5</v>
      </c>
      <c r="FE26" s="14">
        <f t="shared" si="36"/>
        <v>5</v>
      </c>
      <c r="FF26" s="14">
        <f t="shared" si="37"/>
        <v>0</v>
      </c>
      <c r="FG26" s="14">
        <f t="shared" si="38"/>
        <v>0</v>
      </c>
      <c r="FH26" s="14">
        <v>1</v>
      </c>
      <c r="FI26" s="14">
        <f t="shared" si="58"/>
        <v>10</v>
      </c>
      <c r="FJ26" s="14">
        <v>6</v>
      </c>
      <c r="FK26" s="14">
        <f t="shared" si="71"/>
        <v>0</v>
      </c>
      <c r="FL26" s="14">
        <f t="shared" si="40"/>
        <v>48</v>
      </c>
      <c r="FM26" s="14">
        <f t="shared" si="67"/>
        <v>480</v>
      </c>
      <c r="FN26" s="14">
        <f t="shared" si="59"/>
        <v>4800</v>
      </c>
      <c r="FP26" s="80">
        <v>10</v>
      </c>
      <c r="FQ26" s="80">
        <v>30</v>
      </c>
      <c r="FR26" s="80">
        <v>20</v>
      </c>
      <c r="FS26" s="80">
        <v>10</v>
      </c>
    </row>
    <row r="27" spans="1:178" ht="16.149999999999999" customHeight="1">
      <c r="A27" s="80">
        <f t="shared" si="60"/>
        <v>1200</v>
      </c>
      <c r="B27" s="14" t="s">
        <v>1146</v>
      </c>
      <c r="C27" s="16" t="s">
        <v>1145</v>
      </c>
      <c r="D27" s="16" t="s">
        <v>1169</v>
      </c>
      <c r="E27" s="82" t="s">
        <v>677</v>
      </c>
      <c r="F27" s="80" t="s">
        <v>678</v>
      </c>
      <c r="G27" s="80" t="s">
        <v>9</v>
      </c>
      <c r="H27" s="89" t="s">
        <v>116</v>
      </c>
      <c r="I27" s="80">
        <v>40000</v>
      </c>
      <c r="J27" s="80" t="s">
        <v>8</v>
      </c>
      <c r="K27" s="80" t="s">
        <v>38</v>
      </c>
      <c r="L27" s="93" t="s">
        <v>39</v>
      </c>
      <c r="M27" s="94" t="s">
        <v>679</v>
      </c>
      <c r="N27" s="91" t="s">
        <v>102</v>
      </c>
      <c r="O27" s="80" t="s">
        <v>119</v>
      </c>
      <c r="P27" s="80" t="s">
        <v>1041</v>
      </c>
      <c r="Q27" s="80">
        <v>2</v>
      </c>
      <c r="R27" s="80">
        <v>1</v>
      </c>
      <c r="U27" s="80">
        <v>0</v>
      </c>
      <c r="V27" s="92" t="s">
        <v>384</v>
      </c>
      <c r="W27" s="80" t="s">
        <v>256</v>
      </c>
      <c r="X27" s="80" t="s">
        <v>305</v>
      </c>
      <c r="Y27" s="80">
        <v>1</v>
      </c>
      <c r="Z27" s="80">
        <v>1</v>
      </c>
      <c r="AB27" s="80">
        <v>1.75</v>
      </c>
      <c r="AD27" s="14">
        <v>1</v>
      </c>
      <c r="AE27" s="81">
        <v>42439</v>
      </c>
      <c r="AI27" s="14">
        <v>1</v>
      </c>
      <c r="AJ27" s="14" t="s">
        <v>1007</v>
      </c>
      <c r="AK27">
        <v>5</v>
      </c>
      <c r="AL27">
        <v>20</v>
      </c>
      <c r="AM27">
        <v>5</v>
      </c>
      <c r="AN27">
        <v>5</v>
      </c>
      <c r="AO27">
        <v>10</v>
      </c>
      <c r="AP27">
        <v>10</v>
      </c>
      <c r="AQ27">
        <v>10</v>
      </c>
      <c r="AR27">
        <v>10</v>
      </c>
      <c r="AS27">
        <v>10</v>
      </c>
      <c r="AT27">
        <v>10</v>
      </c>
      <c r="AU27">
        <f t="shared" si="0"/>
        <v>5</v>
      </c>
      <c r="AV27">
        <f t="shared" si="1"/>
        <v>10</v>
      </c>
      <c r="AW27">
        <v>10</v>
      </c>
      <c r="AX27">
        <v>10</v>
      </c>
      <c r="AY27">
        <v>10</v>
      </c>
      <c r="BA27" s="14">
        <v>20</v>
      </c>
      <c r="BB27" s="14">
        <v>1</v>
      </c>
      <c r="BC27" s="14">
        <f t="shared" si="2"/>
        <v>35</v>
      </c>
      <c r="BD27" s="14">
        <v>6</v>
      </c>
      <c r="BE27" s="14">
        <f t="shared" si="3"/>
        <v>210</v>
      </c>
      <c r="BF27" s="14">
        <f t="shared" si="4"/>
        <v>48</v>
      </c>
      <c r="BG27" s="14">
        <f t="shared" si="62"/>
        <v>1680</v>
      </c>
      <c r="BH27" s="14">
        <f t="shared" si="41"/>
        <v>16800</v>
      </c>
      <c r="BI27" s="14">
        <f t="shared" si="5"/>
        <v>5</v>
      </c>
      <c r="BJ27" s="14">
        <f t="shared" si="6"/>
        <v>10</v>
      </c>
      <c r="BK27" s="14">
        <f t="shared" si="7"/>
        <v>5</v>
      </c>
      <c r="BL27" s="14">
        <f t="shared" si="8"/>
        <v>5</v>
      </c>
      <c r="BM27" s="14">
        <f t="shared" si="9"/>
        <v>5</v>
      </c>
      <c r="BN27" s="14">
        <f t="shared" si="10"/>
        <v>5</v>
      </c>
      <c r="BO27" s="14">
        <f t="shared" si="42"/>
        <v>5</v>
      </c>
      <c r="BP27" s="14">
        <f t="shared" si="42"/>
        <v>5</v>
      </c>
      <c r="BQ27" s="14">
        <f t="shared" si="42"/>
        <v>5</v>
      </c>
      <c r="BR27" s="14">
        <f t="shared" si="42"/>
        <v>5</v>
      </c>
      <c r="BS27" s="14">
        <f t="shared" si="42"/>
        <v>5</v>
      </c>
      <c r="BT27" s="14">
        <f t="shared" si="42"/>
        <v>5</v>
      </c>
      <c r="BU27" s="14">
        <f t="shared" si="42"/>
        <v>5</v>
      </c>
      <c r="BV27" s="14">
        <f t="shared" si="42"/>
        <v>5</v>
      </c>
      <c r="BW27" s="14">
        <f t="shared" si="42"/>
        <v>5</v>
      </c>
      <c r="BX27" s="14">
        <f t="shared" si="12"/>
        <v>0</v>
      </c>
      <c r="BY27" s="14">
        <f t="shared" si="13"/>
        <v>10</v>
      </c>
      <c r="BZ27" s="14">
        <v>1</v>
      </c>
      <c r="CA27" s="14">
        <f t="shared" si="14"/>
        <v>25</v>
      </c>
      <c r="CB27" s="14">
        <v>6</v>
      </c>
      <c r="CC27" s="14">
        <f t="shared" si="15"/>
        <v>150</v>
      </c>
      <c r="CD27" s="14">
        <f t="shared" si="16"/>
        <v>48</v>
      </c>
      <c r="CE27" s="14">
        <f t="shared" si="63"/>
        <v>1200</v>
      </c>
      <c r="CF27" s="14">
        <f t="shared" si="43"/>
        <v>12000</v>
      </c>
      <c r="CG27">
        <v>5</v>
      </c>
      <c r="CH27">
        <v>10</v>
      </c>
      <c r="CI27">
        <v>5</v>
      </c>
      <c r="CJ27">
        <v>5</v>
      </c>
      <c r="CK27" s="14">
        <v>5</v>
      </c>
      <c r="CL27" s="14">
        <v>5</v>
      </c>
      <c r="CM27">
        <f t="shared" si="75"/>
        <v>5</v>
      </c>
      <c r="CN27">
        <f t="shared" si="45"/>
        <v>5</v>
      </c>
      <c r="CO27">
        <f t="shared" si="75"/>
        <v>5</v>
      </c>
      <c r="CP27">
        <f t="shared" si="75"/>
        <v>5</v>
      </c>
      <c r="CQ27">
        <f t="shared" si="75"/>
        <v>5</v>
      </c>
      <c r="CR27">
        <f t="shared" si="75"/>
        <v>5</v>
      </c>
      <c r="CS27">
        <f t="shared" si="75"/>
        <v>5</v>
      </c>
      <c r="CT27">
        <f t="shared" si="75"/>
        <v>5</v>
      </c>
      <c r="CU27">
        <f t="shared" si="75"/>
        <v>5</v>
      </c>
      <c r="CW27" s="14">
        <v>20</v>
      </c>
      <c r="CX27" s="14">
        <v>1</v>
      </c>
      <c r="CY27" s="14">
        <f t="shared" si="18"/>
        <v>25</v>
      </c>
      <c r="CZ27" s="14">
        <v>6</v>
      </c>
      <c r="DA27" s="14">
        <f t="shared" si="46"/>
        <v>150</v>
      </c>
      <c r="DB27" s="14">
        <f t="shared" si="19"/>
        <v>48</v>
      </c>
      <c r="DC27" s="14">
        <f t="shared" si="64"/>
        <v>1200</v>
      </c>
      <c r="DD27" s="14">
        <f t="shared" si="47"/>
        <v>12000</v>
      </c>
      <c r="DE27">
        <v>5</v>
      </c>
      <c r="DF27">
        <v>20</v>
      </c>
      <c r="DG27">
        <v>5</v>
      </c>
      <c r="DH27">
        <v>5</v>
      </c>
      <c r="DI27" s="14">
        <f t="shared" si="20"/>
        <v>5</v>
      </c>
      <c r="DJ27" s="14">
        <f t="shared" si="21"/>
        <v>5</v>
      </c>
      <c r="DK27">
        <f t="shared" si="73"/>
        <v>5</v>
      </c>
      <c r="DL27">
        <f t="shared" si="49"/>
        <v>5</v>
      </c>
      <c r="DM27">
        <f t="shared" si="50"/>
        <v>5</v>
      </c>
      <c r="DN27">
        <f t="shared" si="50"/>
        <v>5</v>
      </c>
      <c r="DO27">
        <f t="shared" si="50"/>
        <v>5</v>
      </c>
      <c r="DP27">
        <f t="shared" si="50"/>
        <v>5</v>
      </c>
      <c r="DQ27">
        <f t="shared" si="50"/>
        <v>5</v>
      </c>
      <c r="DR27">
        <f t="shared" si="50"/>
        <v>5</v>
      </c>
      <c r="DS27">
        <f t="shared" si="50"/>
        <v>5</v>
      </c>
      <c r="DU27" s="14">
        <v>20</v>
      </c>
      <c r="DV27" s="14">
        <v>1</v>
      </c>
      <c r="DW27" s="14">
        <f t="shared" si="51"/>
        <v>35</v>
      </c>
      <c r="DX27" s="14">
        <v>6</v>
      </c>
      <c r="DY27" s="14">
        <f t="shared" si="23"/>
        <v>210</v>
      </c>
      <c r="DZ27" s="14">
        <f t="shared" si="24"/>
        <v>48</v>
      </c>
      <c r="EA27" s="14">
        <f t="shared" si="61"/>
        <v>1680</v>
      </c>
      <c r="EB27" s="14">
        <f t="shared" si="52"/>
        <v>16800</v>
      </c>
      <c r="EC27" s="14">
        <v>10</v>
      </c>
      <c r="ED27" s="14">
        <v>20</v>
      </c>
      <c r="EE27" s="14">
        <v>10</v>
      </c>
      <c r="EF27" s="14">
        <f t="shared" si="76"/>
        <v>5</v>
      </c>
      <c r="EG27" s="14">
        <v>10</v>
      </c>
      <c r="EH27" s="14">
        <v>10</v>
      </c>
      <c r="EI27" s="14">
        <v>1</v>
      </c>
      <c r="EJ27" s="14">
        <f t="shared" si="55"/>
        <v>45</v>
      </c>
      <c r="EK27" s="14">
        <v>6</v>
      </c>
      <c r="EL27" s="14">
        <f t="shared" si="26"/>
        <v>270</v>
      </c>
      <c r="EM27" s="14">
        <f t="shared" si="27"/>
        <v>48</v>
      </c>
      <c r="EN27" s="14">
        <f t="shared" si="65"/>
        <v>2160</v>
      </c>
      <c r="EO27" s="14">
        <f t="shared" si="56"/>
        <v>21600</v>
      </c>
      <c r="EP27" s="14">
        <v>50</v>
      </c>
      <c r="EQ27" s="14">
        <v>50</v>
      </c>
      <c r="ER27" s="14">
        <v>50</v>
      </c>
      <c r="ES27" s="14">
        <v>1</v>
      </c>
      <c r="ET27" s="14">
        <f t="shared" si="28"/>
        <v>50</v>
      </c>
      <c r="EU27" s="14">
        <v>6</v>
      </c>
      <c r="EV27" s="14">
        <f t="shared" si="29"/>
        <v>300</v>
      </c>
      <c r="EW27" s="14">
        <f t="shared" si="30"/>
        <v>48</v>
      </c>
      <c r="EX27" s="14">
        <f t="shared" si="66"/>
        <v>2400</v>
      </c>
      <c r="EY27" s="14">
        <f t="shared" si="57"/>
        <v>24000</v>
      </c>
      <c r="EZ27" s="14">
        <f t="shared" si="31"/>
        <v>0</v>
      </c>
      <c r="FA27" s="14">
        <f t="shared" si="32"/>
        <v>5</v>
      </c>
      <c r="FB27" s="14">
        <f t="shared" si="33"/>
        <v>0</v>
      </c>
      <c r="FC27" s="14">
        <f t="shared" si="34"/>
        <v>0</v>
      </c>
      <c r="FD27" s="14">
        <f t="shared" si="35"/>
        <v>0</v>
      </c>
      <c r="FE27" s="14">
        <f t="shared" si="36"/>
        <v>5</v>
      </c>
      <c r="FF27" s="14">
        <f t="shared" si="37"/>
        <v>0</v>
      </c>
      <c r="FG27" s="14">
        <f t="shared" si="38"/>
        <v>0</v>
      </c>
      <c r="FH27" s="14">
        <v>1</v>
      </c>
      <c r="FI27" s="14">
        <f t="shared" si="58"/>
        <v>5</v>
      </c>
      <c r="FJ27" s="14">
        <v>6</v>
      </c>
      <c r="FK27" s="14">
        <f t="shared" si="71"/>
        <v>0</v>
      </c>
      <c r="FL27" s="14">
        <f t="shared" si="40"/>
        <v>48</v>
      </c>
      <c r="FM27" s="14">
        <f t="shared" si="67"/>
        <v>240</v>
      </c>
      <c r="FN27" s="14">
        <f t="shared" si="59"/>
        <v>2400</v>
      </c>
      <c r="FP27" s="80">
        <v>10</v>
      </c>
      <c r="FQ27" s="80">
        <v>40</v>
      </c>
      <c r="FR27" s="80">
        <v>20</v>
      </c>
      <c r="FS27" s="80">
        <v>10</v>
      </c>
    </row>
    <row r="28" spans="1:178" ht="16.149999999999999" customHeight="1">
      <c r="A28" s="80">
        <f t="shared" si="60"/>
        <v>960</v>
      </c>
      <c r="B28" s="14" t="s">
        <v>1170</v>
      </c>
      <c r="C28" s="14" t="s">
        <v>1172</v>
      </c>
      <c r="D28" s="14" t="s">
        <v>1637</v>
      </c>
      <c r="E28" s="80" t="s">
        <v>701</v>
      </c>
      <c r="F28" s="80" t="s">
        <v>702</v>
      </c>
      <c r="G28" s="80" t="s">
        <v>983</v>
      </c>
      <c r="H28" s="80" t="s">
        <v>10</v>
      </c>
      <c r="I28" s="95">
        <v>47650</v>
      </c>
      <c r="J28" s="80" t="s">
        <v>8</v>
      </c>
      <c r="K28" s="80" t="s">
        <v>703</v>
      </c>
      <c r="L28" s="80" t="s">
        <v>704</v>
      </c>
      <c r="M28" s="43" t="s">
        <v>3032</v>
      </c>
      <c r="N28" s="91" t="s">
        <v>102</v>
      </c>
      <c r="O28" s="80" t="s">
        <v>119</v>
      </c>
      <c r="P28" s="80" t="s">
        <v>1041</v>
      </c>
      <c r="Q28" s="80">
        <v>2</v>
      </c>
      <c r="R28" s="80">
        <v>1</v>
      </c>
      <c r="U28" s="80">
        <v>0</v>
      </c>
      <c r="V28" s="92" t="s">
        <v>384</v>
      </c>
      <c r="W28" s="80" t="s">
        <v>256</v>
      </c>
      <c r="X28" s="80" t="s">
        <v>305</v>
      </c>
      <c r="Y28" s="80">
        <v>1</v>
      </c>
      <c r="Z28" s="80">
        <v>1</v>
      </c>
      <c r="AB28" s="80">
        <v>1.75</v>
      </c>
      <c r="AD28" s="14">
        <v>1</v>
      </c>
      <c r="AE28" s="81">
        <v>42439</v>
      </c>
      <c r="AI28" s="14">
        <v>1</v>
      </c>
      <c r="AJ28" s="14" t="s">
        <v>1007</v>
      </c>
      <c r="AK28">
        <v>5</v>
      </c>
      <c r="AL28">
        <v>5</v>
      </c>
      <c r="AM28">
        <v>5</v>
      </c>
      <c r="AN28">
        <v>5</v>
      </c>
      <c r="AO28">
        <v>10</v>
      </c>
      <c r="AP28">
        <v>10</v>
      </c>
      <c r="AQ28">
        <v>10</v>
      </c>
      <c r="AR28">
        <v>10</v>
      </c>
      <c r="AS28">
        <v>10</v>
      </c>
      <c r="AT28">
        <v>10</v>
      </c>
      <c r="AU28">
        <f t="shared" si="0"/>
        <v>5</v>
      </c>
      <c r="AV28">
        <f t="shared" si="1"/>
        <v>5</v>
      </c>
      <c r="AW28">
        <v>10</v>
      </c>
      <c r="AX28">
        <v>10</v>
      </c>
      <c r="AY28">
        <v>10</v>
      </c>
      <c r="BA28" s="14">
        <v>20</v>
      </c>
      <c r="BB28" s="14">
        <v>1</v>
      </c>
      <c r="BC28" s="14">
        <f t="shared" si="2"/>
        <v>20</v>
      </c>
      <c r="BD28" s="14">
        <v>6</v>
      </c>
      <c r="BE28" s="14">
        <f t="shared" si="3"/>
        <v>120</v>
      </c>
      <c r="BF28" s="14">
        <f t="shared" si="4"/>
        <v>48</v>
      </c>
      <c r="BG28" s="14">
        <f t="shared" si="62"/>
        <v>960</v>
      </c>
      <c r="BH28" s="14">
        <f t="shared" si="41"/>
        <v>9600</v>
      </c>
      <c r="BI28" s="14">
        <f t="shared" si="5"/>
        <v>5</v>
      </c>
      <c r="BJ28" s="14">
        <f t="shared" si="6"/>
        <v>5</v>
      </c>
      <c r="BK28" s="14">
        <f t="shared" si="7"/>
        <v>5</v>
      </c>
      <c r="BL28" s="14">
        <f t="shared" si="8"/>
        <v>5</v>
      </c>
      <c r="BM28" s="14">
        <f t="shared" si="9"/>
        <v>5</v>
      </c>
      <c r="BN28" s="14">
        <f t="shared" si="10"/>
        <v>5</v>
      </c>
      <c r="BO28" s="14">
        <f t="shared" si="42"/>
        <v>5</v>
      </c>
      <c r="BP28" s="14">
        <f t="shared" si="42"/>
        <v>5</v>
      </c>
      <c r="BQ28" s="14">
        <f t="shared" si="42"/>
        <v>5</v>
      </c>
      <c r="BR28" s="14">
        <f t="shared" si="42"/>
        <v>5</v>
      </c>
      <c r="BS28" s="14">
        <f t="shared" si="42"/>
        <v>5</v>
      </c>
      <c r="BT28" s="14">
        <f t="shared" si="42"/>
        <v>5</v>
      </c>
      <c r="BU28" s="14">
        <f t="shared" si="42"/>
        <v>5</v>
      </c>
      <c r="BV28" s="14">
        <f t="shared" si="42"/>
        <v>5</v>
      </c>
      <c r="BW28" s="14">
        <f t="shared" si="42"/>
        <v>5</v>
      </c>
      <c r="BX28" s="14">
        <f t="shared" si="12"/>
        <v>0</v>
      </c>
      <c r="BY28" s="14">
        <f t="shared" si="13"/>
        <v>10</v>
      </c>
      <c r="BZ28" s="14">
        <v>1</v>
      </c>
      <c r="CA28" s="14">
        <f t="shared" si="14"/>
        <v>20</v>
      </c>
      <c r="CB28" s="14">
        <v>6</v>
      </c>
      <c r="CC28" s="14">
        <f t="shared" si="15"/>
        <v>120</v>
      </c>
      <c r="CD28" s="14">
        <f t="shared" si="16"/>
        <v>48</v>
      </c>
      <c r="CE28" s="14">
        <f t="shared" si="63"/>
        <v>960</v>
      </c>
      <c r="CF28" s="14">
        <f t="shared" si="43"/>
        <v>9600</v>
      </c>
      <c r="CG28">
        <v>5</v>
      </c>
      <c r="CH28">
        <v>5</v>
      </c>
      <c r="CI28">
        <v>5</v>
      </c>
      <c r="CJ28">
        <v>5</v>
      </c>
      <c r="CK28" s="14">
        <v>5</v>
      </c>
      <c r="CL28" s="14">
        <v>5</v>
      </c>
      <c r="CM28">
        <f t="shared" si="75"/>
        <v>5</v>
      </c>
      <c r="CN28">
        <f t="shared" si="45"/>
        <v>5</v>
      </c>
      <c r="CO28">
        <f t="shared" si="75"/>
        <v>5</v>
      </c>
      <c r="CP28">
        <f t="shared" si="75"/>
        <v>5</v>
      </c>
      <c r="CQ28">
        <f t="shared" si="75"/>
        <v>5</v>
      </c>
      <c r="CR28">
        <f t="shared" si="75"/>
        <v>5</v>
      </c>
      <c r="CS28">
        <f t="shared" si="75"/>
        <v>5</v>
      </c>
      <c r="CT28">
        <f t="shared" si="75"/>
        <v>5</v>
      </c>
      <c r="CU28">
        <f t="shared" si="75"/>
        <v>5</v>
      </c>
      <c r="CW28" s="14">
        <v>20</v>
      </c>
      <c r="CX28" s="14">
        <v>1</v>
      </c>
      <c r="CY28" s="14">
        <f t="shared" si="18"/>
        <v>20</v>
      </c>
      <c r="CZ28" s="14">
        <v>6</v>
      </c>
      <c r="DA28" s="14">
        <f t="shared" si="46"/>
        <v>120</v>
      </c>
      <c r="DB28" s="14">
        <f t="shared" si="19"/>
        <v>48</v>
      </c>
      <c r="DC28" s="14">
        <f t="shared" si="64"/>
        <v>960</v>
      </c>
      <c r="DD28" s="14">
        <f t="shared" si="47"/>
        <v>9600</v>
      </c>
      <c r="DE28">
        <v>5</v>
      </c>
      <c r="DF28">
        <v>5</v>
      </c>
      <c r="DG28">
        <v>5</v>
      </c>
      <c r="DH28">
        <v>5</v>
      </c>
      <c r="DI28" s="14">
        <f t="shared" si="20"/>
        <v>5</v>
      </c>
      <c r="DJ28" s="14">
        <f t="shared" si="21"/>
        <v>5</v>
      </c>
      <c r="DK28">
        <f t="shared" si="73"/>
        <v>5</v>
      </c>
      <c r="DL28">
        <f t="shared" si="49"/>
        <v>5</v>
      </c>
      <c r="DM28">
        <f t="shared" si="50"/>
        <v>5</v>
      </c>
      <c r="DN28">
        <f t="shared" si="50"/>
        <v>5</v>
      </c>
      <c r="DO28">
        <f t="shared" si="50"/>
        <v>5</v>
      </c>
      <c r="DP28">
        <f t="shared" si="50"/>
        <v>5</v>
      </c>
      <c r="DQ28">
        <f t="shared" si="50"/>
        <v>5</v>
      </c>
      <c r="DR28">
        <f t="shared" si="50"/>
        <v>5</v>
      </c>
      <c r="DS28">
        <f t="shared" si="50"/>
        <v>5</v>
      </c>
      <c r="DU28" s="14">
        <v>20</v>
      </c>
      <c r="DV28" s="14">
        <v>1</v>
      </c>
      <c r="DW28" s="14">
        <f t="shared" si="51"/>
        <v>20</v>
      </c>
      <c r="DX28" s="14">
        <v>6</v>
      </c>
      <c r="DY28" s="14">
        <f t="shared" si="23"/>
        <v>120</v>
      </c>
      <c r="DZ28" s="14">
        <f t="shared" si="24"/>
        <v>48</v>
      </c>
      <c r="EA28" s="14">
        <f t="shared" si="61"/>
        <v>960</v>
      </c>
      <c r="EB28" s="14">
        <f t="shared" si="52"/>
        <v>9600</v>
      </c>
      <c r="EC28" s="14">
        <v>5</v>
      </c>
      <c r="ED28" s="14">
        <v>20</v>
      </c>
      <c r="EE28" s="14">
        <v>5</v>
      </c>
      <c r="EF28" s="14">
        <f t="shared" si="76"/>
        <v>5</v>
      </c>
      <c r="EG28" s="14">
        <v>10</v>
      </c>
      <c r="EH28" s="14">
        <v>10</v>
      </c>
      <c r="EI28" s="14">
        <v>1</v>
      </c>
      <c r="EJ28" s="14">
        <f t="shared" si="55"/>
        <v>35</v>
      </c>
      <c r="EK28" s="14">
        <v>6</v>
      </c>
      <c r="EL28" s="14">
        <f t="shared" si="26"/>
        <v>210</v>
      </c>
      <c r="EM28" s="14">
        <f t="shared" si="27"/>
        <v>48</v>
      </c>
      <c r="EN28" s="14">
        <f t="shared" si="65"/>
        <v>1680</v>
      </c>
      <c r="EO28" s="14">
        <f t="shared" si="56"/>
        <v>16800</v>
      </c>
      <c r="EP28" s="14">
        <v>50</v>
      </c>
      <c r="EQ28" s="14">
        <v>50</v>
      </c>
      <c r="ER28" s="14">
        <v>50</v>
      </c>
      <c r="ES28" s="14">
        <v>1</v>
      </c>
      <c r="ET28" s="14">
        <f t="shared" si="28"/>
        <v>50</v>
      </c>
      <c r="EU28" s="14">
        <v>6</v>
      </c>
      <c r="EV28" s="14">
        <f t="shared" si="29"/>
        <v>300</v>
      </c>
      <c r="EW28" s="14">
        <f t="shared" si="30"/>
        <v>48</v>
      </c>
      <c r="EX28" s="14">
        <f t="shared" si="66"/>
        <v>2400</v>
      </c>
      <c r="EY28" s="14">
        <f t="shared" si="57"/>
        <v>24000</v>
      </c>
      <c r="EZ28" s="14">
        <f t="shared" si="31"/>
        <v>0</v>
      </c>
      <c r="FA28" s="14">
        <f t="shared" si="32"/>
        <v>0</v>
      </c>
      <c r="FB28" s="14">
        <f t="shared" si="33"/>
        <v>0</v>
      </c>
      <c r="FC28" s="14">
        <f t="shared" si="34"/>
        <v>0</v>
      </c>
      <c r="FD28" s="14">
        <f t="shared" si="35"/>
        <v>0</v>
      </c>
      <c r="FE28" s="14">
        <f t="shared" si="36"/>
        <v>0</v>
      </c>
      <c r="FF28" s="14">
        <f t="shared" si="37"/>
        <v>0</v>
      </c>
      <c r="FG28" s="14">
        <f t="shared" si="38"/>
        <v>0</v>
      </c>
      <c r="FH28" s="14">
        <v>1</v>
      </c>
      <c r="FI28" s="14">
        <f t="shared" si="58"/>
        <v>0</v>
      </c>
      <c r="FJ28" s="14">
        <v>6</v>
      </c>
      <c r="FK28" s="14">
        <f t="shared" si="71"/>
        <v>0</v>
      </c>
      <c r="FL28" s="14">
        <f t="shared" si="40"/>
        <v>48</v>
      </c>
      <c r="FM28" s="14">
        <f t="shared" si="67"/>
        <v>0</v>
      </c>
      <c r="FN28" s="14">
        <f t="shared" si="59"/>
        <v>0</v>
      </c>
      <c r="FP28" s="80">
        <v>10</v>
      </c>
      <c r="FQ28" s="80">
        <v>10</v>
      </c>
      <c r="FR28" s="80">
        <v>10</v>
      </c>
      <c r="FS28" s="80">
        <v>10</v>
      </c>
    </row>
    <row r="29" spans="1:178" ht="16.149999999999999" customHeight="1">
      <c r="A29" s="80">
        <f t="shared" si="60"/>
        <v>2160</v>
      </c>
      <c r="B29" s="14" t="s">
        <v>1174</v>
      </c>
      <c r="C29" s="10" t="s">
        <v>1175</v>
      </c>
      <c r="D29" s="10" t="s">
        <v>1176</v>
      </c>
      <c r="E29" s="10" t="s">
        <v>986</v>
      </c>
      <c r="F29" s="4" t="s">
        <v>987</v>
      </c>
      <c r="G29" s="80" t="s">
        <v>775</v>
      </c>
      <c r="H29" s="89" t="s">
        <v>10</v>
      </c>
      <c r="I29" s="80">
        <v>43300</v>
      </c>
      <c r="J29" s="80" t="s">
        <v>8</v>
      </c>
      <c r="K29" s="80" t="s">
        <v>40</v>
      </c>
      <c r="L29" s="93" t="s">
        <v>41</v>
      </c>
      <c r="M29" s="94" t="s">
        <v>93</v>
      </c>
      <c r="N29" s="91" t="s">
        <v>102</v>
      </c>
      <c r="O29" s="80" t="s">
        <v>118</v>
      </c>
      <c r="P29" s="80" t="s">
        <v>1041</v>
      </c>
      <c r="Q29" s="80">
        <v>2</v>
      </c>
      <c r="R29" s="80">
        <v>1</v>
      </c>
      <c r="U29" s="80">
        <v>0</v>
      </c>
      <c r="V29" s="92" t="s">
        <v>384</v>
      </c>
      <c r="W29" s="80" t="s">
        <v>256</v>
      </c>
      <c r="X29" s="80" t="s">
        <v>305</v>
      </c>
      <c r="Y29" s="80">
        <v>1</v>
      </c>
      <c r="Z29" s="80">
        <v>1</v>
      </c>
      <c r="AB29" s="80">
        <v>1.75</v>
      </c>
      <c r="AD29" s="14">
        <v>1</v>
      </c>
      <c r="AE29" s="81">
        <v>42439</v>
      </c>
      <c r="AI29" s="14">
        <v>1</v>
      </c>
      <c r="AJ29" s="14" t="s">
        <v>1007</v>
      </c>
      <c r="AK29">
        <v>10</v>
      </c>
      <c r="AL29">
        <v>20</v>
      </c>
      <c r="AM29">
        <v>10</v>
      </c>
      <c r="AN29">
        <v>10</v>
      </c>
      <c r="AO29">
        <v>10</v>
      </c>
      <c r="AP29">
        <v>10</v>
      </c>
      <c r="AQ29">
        <v>10</v>
      </c>
      <c r="AR29">
        <v>10</v>
      </c>
      <c r="AS29">
        <v>10</v>
      </c>
      <c r="AT29">
        <v>10</v>
      </c>
      <c r="AU29">
        <f t="shared" si="0"/>
        <v>5</v>
      </c>
      <c r="AV29">
        <f t="shared" si="1"/>
        <v>10</v>
      </c>
      <c r="AW29">
        <v>10</v>
      </c>
      <c r="AX29">
        <v>10</v>
      </c>
      <c r="AY29">
        <v>10</v>
      </c>
      <c r="BA29" s="14">
        <v>20</v>
      </c>
      <c r="BB29" s="14">
        <v>1</v>
      </c>
      <c r="BC29" s="14">
        <f t="shared" si="2"/>
        <v>50</v>
      </c>
      <c r="BD29" s="14">
        <v>6</v>
      </c>
      <c r="BE29" s="14">
        <f t="shared" si="3"/>
        <v>300</v>
      </c>
      <c r="BF29" s="14">
        <f t="shared" si="4"/>
        <v>48</v>
      </c>
      <c r="BG29" s="14">
        <f>BC29*BF29</f>
        <v>2400</v>
      </c>
      <c r="BH29" s="14">
        <f t="shared" si="41"/>
        <v>24000</v>
      </c>
      <c r="BI29" s="14">
        <f t="shared" si="5"/>
        <v>5</v>
      </c>
      <c r="BJ29" s="14">
        <f t="shared" si="6"/>
        <v>10</v>
      </c>
      <c r="BK29" s="14">
        <f t="shared" si="7"/>
        <v>5</v>
      </c>
      <c r="BL29" s="14">
        <f t="shared" si="8"/>
        <v>5</v>
      </c>
      <c r="BM29" s="14">
        <f t="shared" si="9"/>
        <v>5</v>
      </c>
      <c r="BN29" s="14">
        <f t="shared" si="10"/>
        <v>5</v>
      </c>
      <c r="BO29" s="14">
        <f t="shared" si="42"/>
        <v>5</v>
      </c>
      <c r="BP29" s="14">
        <f t="shared" si="42"/>
        <v>5</v>
      </c>
      <c r="BQ29" s="14">
        <f t="shared" si="42"/>
        <v>5</v>
      </c>
      <c r="BR29" s="14">
        <f t="shared" si="42"/>
        <v>5</v>
      </c>
      <c r="BS29" s="14">
        <f t="shared" si="42"/>
        <v>5</v>
      </c>
      <c r="BT29" s="14">
        <f t="shared" si="42"/>
        <v>5</v>
      </c>
      <c r="BU29" s="14">
        <f t="shared" si="42"/>
        <v>5</v>
      </c>
      <c r="BV29" s="14">
        <f t="shared" si="42"/>
        <v>5</v>
      </c>
      <c r="BW29" s="14">
        <f t="shared" si="42"/>
        <v>5</v>
      </c>
      <c r="BX29" s="14">
        <f t="shared" si="12"/>
        <v>0</v>
      </c>
      <c r="BY29" s="14">
        <f t="shared" si="13"/>
        <v>10</v>
      </c>
      <c r="BZ29" s="14">
        <v>1</v>
      </c>
      <c r="CA29" s="14">
        <f t="shared" si="14"/>
        <v>25</v>
      </c>
      <c r="CB29" s="14">
        <v>6</v>
      </c>
      <c r="CC29" s="14">
        <f t="shared" si="15"/>
        <v>150</v>
      </c>
      <c r="CD29" s="14">
        <f t="shared" si="16"/>
        <v>48</v>
      </c>
      <c r="CE29" s="14">
        <f t="shared" si="63"/>
        <v>1200</v>
      </c>
      <c r="CF29" s="14">
        <f t="shared" si="43"/>
        <v>12000</v>
      </c>
      <c r="CG29">
        <v>10</v>
      </c>
      <c r="CH29">
        <v>20</v>
      </c>
      <c r="CI29">
        <v>10</v>
      </c>
      <c r="CJ29">
        <v>5</v>
      </c>
      <c r="CK29" s="14">
        <v>5</v>
      </c>
      <c r="CL29" s="14">
        <v>5</v>
      </c>
      <c r="CM29">
        <f t="shared" si="75"/>
        <v>5</v>
      </c>
      <c r="CN29">
        <f t="shared" si="45"/>
        <v>10</v>
      </c>
      <c r="CO29">
        <f t="shared" si="75"/>
        <v>5</v>
      </c>
      <c r="CP29">
        <f t="shared" si="75"/>
        <v>5</v>
      </c>
      <c r="CQ29">
        <f t="shared" si="75"/>
        <v>5</v>
      </c>
      <c r="CR29">
        <f t="shared" si="75"/>
        <v>5</v>
      </c>
      <c r="CS29">
        <f t="shared" si="75"/>
        <v>5</v>
      </c>
      <c r="CT29">
        <f t="shared" si="75"/>
        <v>5</v>
      </c>
      <c r="CU29">
        <f t="shared" si="75"/>
        <v>5</v>
      </c>
      <c r="CW29" s="14">
        <v>20</v>
      </c>
      <c r="CX29" s="14">
        <v>1</v>
      </c>
      <c r="CY29" s="14">
        <f t="shared" si="18"/>
        <v>45</v>
      </c>
      <c r="CZ29" s="14">
        <v>6</v>
      </c>
      <c r="DA29" s="14">
        <f t="shared" si="46"/>
        <v>270</v>
      </c>
      <c r="DB29" s="14">
        <f t="shared" si="19"/>
        <v>48</v>
      </c>
      <c r="DC29" s="14">
        <f t="shared" si="64"/>
        <v>2160</v>
      </c>
      <c r="DD29" s="14">
        <f t="shared" si="47"/>
        <v>21600</v>
      </c>
      <c r="DE29">
        <v>10</v>
      </c>
      <c r="DF29">
        <v>20</v>
      </c>
      <c r="DG29">
        <v>10</v>
      </c>
      <c r="DH29">
        <v>10</v>
      </c>
      <c r="DI29" s="14">
        <f t="shared" si="20"/>
        <v>5</v>
      </c>
      <c r="DJ29" s="14">
        <f t="shared" si="21"/>
        <v>5</v>
      </c>
      <c r="DK29">
        <f t="shared" si="73"/>
        <v>5</v>
      </c>
      <c r="DL29">
        <f t="shared" si="49"/>
        <v>10</v>
      </c>
      <c r="DM29">
        <f t="shared" si="50"/>
        <v>5</v>
      </c>
      <c r="DN29">
        <f t="shared" si="50"/>
        <v>5</v>
      </c>
      <c r="DO29">
        <f t="shared" si="50"/>
        <v>5</v>
      </c>
      <c r="DP29">
        <f t="shared" si="50"/>
        <v>5</v>
      </c>
      <c r="DQ29">
        <f t="shared" si="50"/>
        <v>5</v>
      </c>
      <c r="DR29">
        <f t="shared" si="50"/>
        <v>5</v>
      </c>
      <c r="DS29">
        <f t="shared" si="50"/>
        <v>5</v>
      </c>
      <c r="DU29" s="14">
        <v>20</v>
      </c>
      <c r="DV29" s="14">
        <v>1</v>
      </c>
      <c r="DW29" s="14">
        <f t="shared" si="51"/>
        <v>50</v>
      </c>
      <c r="DX29" s="14">
        <v>6</v>
      </c>
      <c r="DY29" s="14">
        <f t="shared" si="23"/>
        <v>300</v>
      </c>
      <c r="DZ29" s="14">
        <f t="shared" si="24"/>
        <v>48</v>
      </c>
      <c r="EA29" s="14">
        <f t="shared" si="61"/>
        <v>2400</v>
      </c>
      <c r="EB29" s="14">
        <f t="shared" si="52"/>
        <v>24000</v>
      </c>
      <c r="EC29" s="14">
        <v>10</v>
      </c>
      <c r="ED29" s="14">
        <v>20</v>
      </c>
      <c r="EE29" s="14">
        <v>10</v>
      </c>
      <c r="EF29" s="14">
        <f t="shared" si="76"/>
        <v>5</v>
      </c>
      <c r="EG29" s="14">
        <v>10</v>
      </c>
      <c r="EH29" s="14">
        <v>10</v>
      </c>
      <c r="EI29" s="14">
        <v>1</v>
      </c>
      <c r="EJ29" s="14">
        <f t="shared" si="55"/>
        <v>45</v>
      </c>
      <c r="EK29" s="14">
        <v>6</v>
      </c>
      <c r="EL29" s="14">
        <f t="shared" si="26"/>
        <v>270</v>
      </c>
      <c r="EM29" s="14">
        <f t="shared" si="27"/>
        <v>48</v>
      </c>
      <c r="EN29" s="14">
        <f t="shared" si="65"/>
        <v>2160</v>
      </c>
      <c r="EO29" s="14">
        <f t="shared" si="56"/>
        <v>21600</v>
      </c>
      <c r="EP29" s="14">
        <v>50</v>
      </c>
      <c r="EQ29" s="14">
        <v>50</v>
      </c>
      <c r="ER29" s="14">
        <v>50</v>
      </c>
      <c r="ES29" s="14">
        <v>1</v>
      </c>
      <c r="ET29" s="14">
        <f t="shared" si="28"/>
        <v>50</v>
      </c>
      <c r="EU29" s="14">
        <v>6</v>
      </c>
      <c r="EV29" s="14">
        <f t="shared" si="29"/>
        <v>300</v>
      </c>
      <c r="EW29" s="14">
        <f t="shared" si="30"/>
        <v>48</v>
      </c>
      <c r="EX29" s="14">
        <f t="shared" si="66"/>
        <v>2400</v>
      </c>
      <c r="EY29" s="14">
        <f t="shared" si="57"/>
        <v>24000</v>
      </c>
      <c r="EZ29" s="14">
        <f t="shared" si="31"/>
        <v>5</v>
      </c>
      <c r="FA29" s="14">
        <f t="shared" si="32"/>
        <v>10</v>
      </c>
      <c r="FB29" s="14">
        <f t="shared" si="33"/>
        <v>5</v>
      </c>
      <c r="FC29" s="14">
        <f t="shared" si="34"/>
        <v>0</v>
      </c>
      <c r="FD29" s="14">
        <f t="shared" si="35"/>
        <v>5</v>
      </c>
      <c r="FE29" s="14">
        <f t="shared" si="36"/>
        <v>10</v>
      </c>
      <c r="FF29" s="14">
        <f t="shared" si="37"/>
        <v>5</v>
      </c>
      <c r="FG29" s="14">
        <f t="shared" si="38"/>
        <v>0</v>
      </c>
      <c r="FH29" s="14">
        <v>1</v>
      </c>
      <c r="FI29" s="14">
        <f t="shared" si="58"/>
        <v>20</v>
      </c>
      <c r="FJ29" s="14">
        <v>6</v>
      </c>
      <c r="FK29" s="14">
        <f t="shared" si="71"/>
        <v>0</v>
      </c>
      <c r="FL29" s="14">
        <f t="shared" si="40"/>
        <v>48</v>
      </c>
      <c r="FM29" s="14">
        <f t="shared" si="67"/>
        <v>960</v>
      </c>
      <c r="FN29" s="14">
        <f t="shared" si="59"/>
        <v>9600</v>
      </c>
      <c r="FP29" s="80">
        <v>10</v>
      </c>
      <c r="FQ29" s="80">
        <v>50</v>
      </c>
      <c r="FR29" s="80">
        <v>10</v>
      </c>
      <c r="FS29" s="80">
        <v>10</v>
      </c>
    </row>
    <row r="30" spans="1:178" ht="16.149999999999999" customHeight="1">
      <c r="A30" s="80">
        <f t="shared" si="60"/>
        <v>2160</v>
      </c>
      <c r="B30" s="14" t="s">
        <v>1350</v>
      </c>
      <c r="C30" s="4" t="s">
        <v>1351</v>
      </c>
      <c r="D30" s="4" t="s">
        <v>1352</v>
      </c>
      <c r="E30" s="96" t="s">
        <v>98</v>
      </c>
      <c r="F30" s="96" t="s">
        <v>99</v>
      </c>
      <c r="G30" s="80" t="s">
        <v>89</v>
      </c>
      <c r="H30" s="96" t="s">
        <v>3</v>
      </c>
      <c r="I30" s="80">
        <v>53100</v>
      </c>
      <c r="J30" s="80" t="s">
        <v>8</v>
      </c>
      <c r="K30" s="80" t="s">
        <v>44</v>
      </c>
      <c r="L30" s="93" t="s">
        <v>45</v>
      </c>
      <c r="M30" s="43" t="s">
        <v>3033</v>
      </c>
      <c r="N30" s="91" t="s">
        <v>102</v>
      </c>
      <c r="O30" s="80" t="s">
        <v>118</v>
      </c>
      <c r="P30" s="80" t="s">
        <v>1041</v>
      </c>
      <c r="Q30" s="80">
        <v>2</v>
      </c>
      <c r="R30" s="80">
        <v>1</v>
      </c>
      <c r="S30" s="14" t="s">
        <v>1608</v>
      </c>
      <c r="U30" s="80">
        <v>0</v>
      </c>
      <c r="V30" s="92" t="s">
        <v>384</v>
      </c>
      <c r="W30" s="80" t="s">
        <v>256</v>
      </c>
      <c r="X30" s="80" t="s">
        <v>305</v>
      </c>
      <c r="Y30" s="80">
        <v>1</v>
      </c>
      <c r="Z30" s="80">
        <v>1</v>
      </c>
      <c r="AB30" s="80">
        <v>1.75</v>
      </c>
      <c r="AD30" s="14">
        <v>1</v>
      </c>
      <c r="AE30" s="81">
        <v>42439</v>
      </c>
      <c r="AI30" s="14">
        <v>1</v>
      </c>
      <c r="AJ30" s="14" t="s">
        <v>1007</v>
      </c>
      <c r="AK30">
        <v>10</v>
      </c>
      <c r="AL30">
        <v>20</v>
      </c>
      <c r="AM30">
        <v>10</v>
      </c>
      <c r="AN30">
        <v>10</v>
      </c>
      <c r="AO30">
        <v>10</v>
      </c>
      <c r="AP30">
        <v>10</v>
      </c>
      <c r="AQ30">
        <v>10</v>
      </c>
      <c r="AR30">
        <v>10</v>
      </c>
      <c r="AS30">
        <v>10</v>
      </c>
      <c r="AT30">
        <v>10</v>
      </c>
      <c r="AU30">
        <f t="shared" si="0"/>
        <v>5</v>
      </c>
      <c r="AV30">
        <f t="shared" si="1"/>
        <v>10</v>
      </c>
      <c r="AW30">
        <v>10</v>
      </c>
      <c r="AX30">
        <v>10</v>
      </c>
      <c r="AY30">
        <v>10</v>
      </c>
      <c r="BA30" s="14">
        <v>20</v>
      </c>
      <c r="BB30" s="14">
        <v>1</v>
      </c>
      <c r="BC30" s="14">
        <f t="shared" si="2"/>
        <v>50</v>
      </c>
      <c r="BD30" s="14">
        <v>6</v>
      </c>
      <c r="BE30" s="14">
        <f t="shared" si="3"/>
        <v>300</v>
      </c>
      <c r="BF30" s="14">
        <f t="shared" si="4"/>
        <v>48</v>
      </c>
      <c r="BG30" s="14">
        <f t="shared" si="62"/>
        <v>2400</v>
      </c>
      <c r="BH30" s="14">
        <f t="shared" si="41"/>
        <v>24000</v>
      </c>
      <c r="BI30" s="14">
        <f t="shared" si="5"/>
        <v>5</v>
      </c>
      <c r="BJ30" s="14">
        <f t="shared" si="6"/>
        <v>10</v>
      </c>
      <c r="BK30" s="14">
        <f t="shared" si="7"/>
        <v>5</v>
      </c>
      <c r="BL30" s="14">
        <f t="shared" si="8"/>
        <v>5</v>
      </c>
      <c r="BM30" s="14">
        <f t="shared" si="9"/>
        <v>5</v>
      </c>
      <c r="BN30" s="14">
        <f t="shared" si="10"/>
        <v>5</v>
      </c>
      <c r="BO30" s="14">
        <f t="shared" si="42"/>
        <v>5</v>
      </c>
      <c r="BP30" s="14">
        <f t="shared" si="42"/>
        <v>5</v>
      </c>
      <c r="BQ30" s="14">
        <f t="shared" si="42"/>
        <v>5</v>
      </c>
      <c r="BR30" s="14">
        <f t="shared" si="42"/>
        <v>5</v>
      </c>
      <c r="BS30" s="14">
        <f t="shared" si="42"/>
        <v>5</v>
      </c>
      <c r="BT30" s="14">
        <f t="shared" si="42"/>
        <v>5</v>
      </c>
      <c r="BU30" s="14">
        <f t="shared" si="42"/>
        <v>5</v>
      </c>
      <c r="BV30" s="14">
        <f t="shared" si="42"/>
        <v>5</v>
      </c>
      <c r="BW30" s="14">
        <f t="shared" si="42"/>
        <v>5</v>
      </c>
      <c r="BX30" s="14">
        <f t="shared" si="12"/>
        <v>0</v>
      </c>
      <c r="BY30" s="14">
        <f t="shared" si="13"/>
        <v>10</v>
      </c>
      <c r="BZ30" s="14">
        <v>1</v>
      </c>
      <c r="CA30" s="14">
        <f t="shared" si="14"/>
        <v>25</v>
      </c>
      <c r="CB30" s="14">
        <v>6</v>
      </c>
      <c r="CC30" s="14">
        <f t="shared" si="15"/>
        <v>150</v>
      </c>
      <c r="CD30" s="14">
        <f t="shared" si="16"/>
        <v>48</v>
      </c>
      <c r="CE30" s="14">
        <f t="shared" si="63"/>
        <v>1200</v>
      </c>
      <c r="CF30" s="14">
        <f t="shared" si="43"/>
        <v>12000</v>
      </c>
      <c r="CG30">
        <v>10</v>
      </c>
      <c r="CH30">
        <v>20</v>
      </c>
      <c r="CI30">
        <v>10</v>
      </c>
      <c r="CJ30">
        <v>5</v>
      </c>
      <c r="CK30" s="14">
        <v>5</v>
      </c>
      <c r="CL30" s="14">
        <v>5</v>
      </c>
      <c r="CM30">
        <f t="shared" si="75"/>
        <v>5</v>
      </c>
      <c r="CN30">
        <f t="shared" si="45"/>
        <v>10</v>
      </c>
      <c r="CO30">
        <f t="shared" si="75"/>
        <v>5</v>
      </c>
      <c r="CP30">
        <f t="shared" si="75"/>
        <v>5</v>
      </c>
      <c r="CQ30">
        <f t="shared" si="75"/>
        <v>5</v>
      </c>
      <c r="CR30">
        <f t="shared" si="75"/>
        <v>5</v>
      </c>
      <c r="CS30">
        <f t="shared" si="75"/>
        <v>5</v>
      </c>
      <c r="CT30">
        <f t="shared" si="75"/>
        <v>5</v>
      </c>
      <c r="CU30">
        <f t="shared" si="75"/>
        <v>5</v>
      </c>
      <c r="CW30" s="14">
        <v>20</v>
      </c>
      <c r="CX30" s="14">
        <v>1</v>
      </c>
      <c r="CY30" s="14">
        <f t="shared" si="18"/>
        <v>45</v>
      </c>
      <c r="CZ30" s="14">
        <v>6</v>
      </c>
      <c r="DA30" s="14">
        <f t="shared" si="46"/>
        <v>270</v>
      </c>
      <c r="DB30" s="14">
        <f t="shared" si="19"/>
        <v>48</v>
      </c>
      <c r="DC30" s="14">
        <f t="shared" si="64"/>
        <v>2160</v>
      </c>
      <c r="DD30" s="14">
        <f t="shared" si="47"/>
        <v>21600</v>
      </c>
      <c r="DE30">
        <v>10</v>
      </c>
      <c r="DF30">
        <v>20</v>
      </c>
      <c r="DG30">
        <v>10</v>
      </c>
      <c r="DH30">
        <v>10</v>
      </c>
      <c r="DI30" s="14">
        <f t="shared" si="20"/>
        <v>5</v>
      </c>
      <c r="DJ30" s="14">
        <f t="shared" si="21"/>
        <v>5</v>
      </c>
      <c r="DK30">
        <f t="shared" si="73"/>
        <v>5</v>
      </c>
      <c r="DL30">
        <f t="shared" si="49"/>
        <v>10</v>
      </c>
      <c r="DM30">
        <f t="shared" si="50"/>
        <v>5</v>
      </c>
      <c r="DN30">
        <f t="shared" si="50"/>
        <v>5</v>
      </c>
      <c r="DO30">
        <f t="shared" si="50"/>
        <v>5</v>
      </c>
      <c r="DP30">
        <f t="shared" si="50"/>
        <v>5</v>
      </c>
      <c r="DQ30">
        <f t="shared" si="50"/>
        <v>5</v>
      </c>
      <c r="DR30">
        <f t="shared" si="50"/>
        <v>5</v>
      </c>
      <c r="DS30">
        <f t="shared" si="50"/>
        <v>5</v>
      </c>
      <c r="DU30" s="14">
        <v>20</v>
      </c>
      <c r="DV30" s="14">
        <v>1</v>
      </c>
      <c r="DW30" s="14">
        <f t="shared" si="51"/>
        <v>50</v>
      </c>
      <c r="DX30" s="14">
        <v>6</v>
      </c>
      <c r="DY30" s="14">
        <f t="shared" si="23"/>
        <v>300</v>
      </c>
      <c r="DZ30" s="14">
        <f t="shared" si="24"/>
        <v>48</v>
      </c>
      <c r="EA30" s="14">
        <f t="shared" si="61"/>
        <v>2400</v>
      </c>
      <c r="EB30" s="14">
        <f t="shared" si="52"/>
        <v>24000</v>
      </c>
      <c r="EC30" s="14">
        <v>10</v>
      </c>
      <c r="ED30" s="14">
        <v>20</v>
      </c>
      <c r="EE30" s="14">
        <v>10</v>
      </c>
      <c r="EF30" s="14">
        <f t="shared" si="76"/>
        <v>5</v>
      </c>
      <c r="EG30" s="14">
        <v>10</v>
      </c>
      <c r="EH30" s="14">
        <v>10</v>
      </c>
      <c r="EI30" s="14">
        <v>1</v>
      </c>
      <c r="EJ30" s="14">
        <f t="shared" si="55"/>
        <v>45</v>
      </c>
      <c r="EK30" s="14">
        <v>6</v>
      </c>
      <c r="EL30" s="14">
        <f t="shared" si="26"/>
        <v>270</v>
      </c>
      <c r="EM30" s="14">
        <f t="shared" si="27"/>
        <v>48</v>
      </c>
      <c r="EN30" s="14">
        <f t="shared" si="65"/>
        <v>2160</v>
      </c>
      <c r="EO30" s="14">
        <f t="shared" si="56"/>
        <v>21600</v>
      </c>
      <c r="EP30" s="14">
        <v>50</v>
      </c>
      <c r="EQ30" s="14">
        <v>50</v>
      </c>
      <c r="ER30" s="14">
        <v>50</v>
      </c>
      <c r="ES30" s="14">
        <v>1</v>
      </c>
      <c r="ET30" s="14">
        <f t="shared" si="28"/>
        <v>50</v>
      </c>
      <c r="EU30" s="14">
        <v>6</v>
      </c>
      <c r="EV30" s="14">
        <f t="shared" si="29"/>
        <v>300</v>
      </c>
      <c r="EW30" s="14">
        <f t="shared" si="30"/>
        <v>48</v>
      </c>
      <c r="EX30" s="14">
        <f t="shared" si="66"/>
        <v>2400</v>
      </c>
      <c r="EY30" s="14">
        <f t="shared" si="57"/>
        <v>24000</v>
      </c>
      <c r="EZ30" s="14">
        <f t="shared" si="31"/>
        <v>5</v>
      </c>
      <c r="FA30" s="14">
        <f t="shared" si="32"/>
        <v>10</v>
      </c>
      <c r="FB30" s="14">
        <f t="shared" si="33"/>
        <v>5</v>
      </c>
      <c r="FC30" s="14">
        <f t="shared" si="34"/>
        <v>0</v>
      </c>
      <c r="FD30" s="14">
        <f t="shared" si="35"/>
        <v>5</v>
      </c>
      <c r="FE30" s="14">
        <f t="shared" si="36"/>
        <v>10</v>
      </c>
      <c r="FF30" s="14">
        <f t="shared" si="37"/>
        <v>5</v>
      </c>
      <c r="FG30" s="14">
        <f t="shared" si="38"/>
        <v>0</v>
      </c>
      <c r="FH30" s="14">
        <v>1</v>
      </c>
      <c r="FI30" s="14">
        <f t="shared" si="58"/>
        <v>20</v>
      </c>
      <c r="FJ30" s="14">
        <v>6</v>
      </c>
      <c r="FK30" s="14">
        <f t="shared" si="71"/>
        <v>0</v>
      </c>
      <c r="FL30" s="14">
        <f t="shared" si="40"/>
        <v>48</v>
      </c>
      <c r="FM30" s="14">
        <f t="shared" si="67"/>
        <v>960</v>
      </c>
      <c r="FN30" s="14">
        <f t="shared" si="59"/>
        <v>9600</v>
      </c>
      <c r="FP30" s="80">
        <v>10</v>
      </c>
      <c r="FQ30" s="80">
        <v>50</v>
      </c>
      <c r="FR30" s="80">
        <v>10</v>
      </c>
      <c r="FS30" s="80">
        <v>10</v>
      </c>
    </row>
    <row r="31" spans="1:178" ht="16.149999999999999" customHeight="1">
      <c r="A31" s="80">
        <f t="shared" si="60"/>
        <v>3360</v>
      </c>
      <c r="B31" s="14" t="s">
        <v>1537</v>
      </c>
      <c r="C31" s="14" t="s">
        <v>1536</v>
      </c>
      <c r="D31" s="14" t="s">
        <v>1541</v>
      </c>
      <c r="E31" s="14" t="s">
        <v>1535</v>
      </c>
      <c r="F31" s="80" t="s">
        <v>1534</v>
      </c>
      <c r="G31" s="14" t="s">
        <v>9</v>
      </c>
      <c r="H31" s="14" t="s">
        <v>10</v>
      </c>
      <c r="I31" s="80">
        <v>40300</v>
      </c>
      <c r="J31" s="14" t="s">
        <v>8</v>
      </c>
      <c r="K31" s="212" t="s">
        <v>1538</v>
      </c>
      <c r="L31" s="53" t="s">
        <v>1540</v>
      </c>
      <c r="M31" s="207" t="s">
        <v>1599</v>
      </c>
      <c r="N31" s="5" t="s">
        <v>1539</v>
      </c>
      <c r="O31" s="80" t="s">
        <v>119</v>
      </c>
      <c r="P31" s="80" t="s">
        <v>1041</v>
      </c>
      <c r="Q31" s="80">
        <v>2</v>
      </c>
      <c r="R31" s="80">
        <v>1</v>
      </c>
      <c r="U31" s="80">
        <v>0</v>
      </c>
      <c r="V31" s="213" t="s">
        <v>1598</v>
      </c>
      <c r="W31" s="80" t="s">
        <v>256</v>
      </c>
      <c r="X31" s="80" t="s">
        <v>305</v>
      </c>
      <c r="AB31" s="80">
        <v>1.75</v>
      </c>
      <c r="AD31" s="14"/>
      <c r="AE31" s="81">
        <v>42439</v>
      </c>
      <c r="AG31" s="209"/>
      <c r="AI31" s="14">
        <v>1</v>
      </c>
      <c r="AJ31" s="14" t="s">
        <v>1007</v>
      </c>
      <c r="AK31">
        <v>20</v>
      </c>
      <c r="AL31">
        <v>30</v>
      </c>
      <c r="AM31">
        <v>10</v>
      </c>
      <c r="AN31">
        <v>10</v>
      </c>
      <c r="AO31">
        <v>10</v>
      </c>
      <c r="AP31">
        <v>10</v>
      </c>
      <c r="AQ31">
        <v>10</v>
      </c>
      <c r="AR31">
        <v>10</v>
      </c>
      <c r="AS31">
        <v>10</v>
      </c>
      <c r="AT31">
        <v>10</v>
      </c>
      <c r="AU31">
        <f t="shared" si="0"/>
        <v>10</v>
      </c>
      <c r="AV31">
        <f t="shared" si="1"/>
        <v>15</v>
      </c>
      <c r="AW31">
        <v>10</v>
      </c>
      <c r="AX31">
        <v>10</v>
      </c>
      <c r="AY31">
        <v>10</v>
      </c>
      <c r="BB31" s="14">
        <v>1</v>
      </c>
      <c r="BC31" s="14">
        <f t="shared" si="2"/>
        <v>70</v>
      </c>
      <c r="BD31" s="14">
        <v>6</v>
      </c>
      <c r="BE31" s="14">
        <f t="shared" si="3"/>
        <v>420</v>
      </c>
      <c r="BF31" s="14">
        <f t="shared" si="4"/>
        <v>48</v>
      </c>
      <c r="BG31" s="14">
        <f t="shared" ref="BG31:BG41" si="77">BC31*BF31</f>
        <v>3360</v>
      </c>
      <c r="BH31" s="14">
        <f t="shared" ref="BH31:BH41" si="78">BG31*10</f>
        <v>33600</v>
      </c>
      <c r="BI31" s="14">
        <f t="shared" si="5"/>
        <v>10</v>
      </c>
      <c r="BJ31" s="14">
        <f t="shared" si="6"/>
        <v>15</v>
      </c>
      <c r="BK31" s="14">
        <f t="shared" si="7"/>
        <v>5</v>
      </c>
      <c r="BL31" s="14">
        <f t="shared" si="8"/>
        <v>5</v>
      </c>
      <c r="BM31" s="14">
        <f t="shared" si="9"/>
        <v>5</v>
      </c>
      <c r="BN31" s="14">
        <f t="shared" si="10"/>
        <v>5</v>
      </c>
      <c r="BO31" s="14">
        <f t="shared" si="42"/>
        <v>5</v>
      </c>
      <c r="BP31" s="14">
        <f t="shared" si="42"/>
        <v>5</v>
      </c>
      <c r="BQ31" s="14">
        <f t="shared" si="42"/>
        <v>5</v>
      </c>
      <c r="BR31" s="14">
        <f t="shared" si="42"/>
        <v>5</v>
      </c>
      <c r="BS31" s="14">
        <f t="shared" si="42"/>
        <v>5</v>
      </c>
      <c r="BT31" s="14">
        <f t="shared" si="42"/>
        <v>5</v>
      </c>
      <c r="BU31" s="14">
        <f t="shared" si="42"/>
        <v>5</v>
      </c>
      <c r="BV31" s="14">
        <f t="shared" si="42"/>
        <v>5</v>
      </c>
      <c r="BW31" s="14">
        <f t="shared" si="42"/>
        <v>5</v>
      </c>
      <c r="BX31" s="14">
        <f t="shared" si="12"/>
        <v>0</v>
      </c>
      <c r="BY31" s="14">
        <f t="shared" si="13"/>
        <v>0</v>
      </c>
      <c r="BZ31" s="14">
        <v>1</v>
      </c>
      <c r="CA31" s="14">
        <f t="shared" si="14"/>
        <v>35</v>
      </c>
      <c r="CB31" s="14">
        <v>6</v>
      </c>
      <c r="CC31" s="14">
        <f t="shared" si="15"/>
        <v>210</v>
      </c>
      <c r="CD31" s="14">
        <f t="shared" si="16"/>
        <v>48</v>
      </c>
      <c r="CE31" s="14">
        <f t="shared" si="63"/>
        <v>1680</v>
      </c>
      <c r="CF31" s="14">
        <f t="shared" si="43"/>
        <v>16800</v>
      </c>
      <c r="CG31">
        <v>20</v>
      </c>
      <c r="CH31">
        <v>30</v>
      </c>
      <c r="CI31">
        <v>10</v>
      </c>
      <c r="CJ31">
        <v>10</v>
      </c>
      <c r="CK31" s="14">
        <v>10</v>
      </c>
      <c r="CL31" s="14">
        <v>5</v>
      </c>
      <c r="CM31">
        <f t="shared" si="75"/>
        <v>10</v>
      </c>
      <c r="CN31">
        <f t="shared" si="45"/>
        <v>20</v>
      </c>
      <c r="CO31">
        <f t="shared" si="75"/>
        <v>10</v>
      </c>
      <c r="CP31">
        <f t="shared" si="75"/>
        <v>10</v>
      </c>
      <c r="CQ31">
        <f t="shared" si="75"/>
        <v>10</v>
      </c>
      <c r="CR31">
        <f t="shared" si="75"/>
        <v>10</v>
      </c>
      <c r="CS31">
        <f t="shared" si="75"/>
        <v>10</v>
      </c>
      <c r="CT31">
        <f t="shared" si="75"/>
        <v>10</v>
      </c>
      <c r="CU31">
        <f t="shared" si="75"/>
        <v>10</v>
      </c>
      <c r="CX31" s="14">
        <v>1</v>
      </c>
      <c r="CY31" s="14">
        <f t="shared" si="18"/>
        <v>70</v>
      </c>
      <c r="CZ31" s="14">
        <v>6</v>
      </c>
      <c r="DA31" s="14">
        <f t="shared" si="46"/>
        <v>420</v>
      </c>
      <c r="DB31" s="14">
        <f t="shared" si="19"/>
        <v>48</v>
      </c>
      <c r="DC31" s="14">
        <f t="shared" ref="DC31:DC41" si="79">CY31*DB31</f>
        <v>3360</v>
      </c>
      <c r="DD31" s="14">
        <f t="shared" ref="DD31:DD41" si="80">DC31*10</f>
        <v>33600</v>
      </c>
      <c r="DE31">
        <v>20</v>
      </c>
      <c r="DF31">
        <v>30</v>
      </c>
      <c r="DG31">
        <v>10</v>
      </c>
      <c r="DH31">
        <v>10</v>
      </c>
      <c r="DI31" s="14">
        <v>10</v>
      </c>
      <c r="DJ31" s="14">
        <f t="shared" ref="DJ31:DJ36" si="81">MROUND(AP31/2,5)</f>
        <v>5</v>
      </c>
      <c r="DK31">
        <f t="shared" si="73"/>
        <v>10</v>
      </c>
      <c r="DL31">
        <f t="shared" si="49"/>
        <v>20</v>
      </c>
      <c r="DM31">
        <f t="shared" si="50"/>
        <v>10</v>
      </c>
      <c r="DN31">
        <f t="shared" si="50"/>
        <v>10</v>
      </c>
      <c r="DO31">
        <f t="shared" si="50"/>
        <v>10</v>
      </c>
      <c r="DP31">
        <f t="shared" si="50"/>
        <v>10</v>
      </c>
      <c r="DQ31">
        <f t="shared" si="50"/>
        <v>10</v>
      </c>
      <c r="DR31">
        <f t="shared" si="50"/>
        <v>10</v>
      </c>
      <c r="DS31">
        <f t="shared" si="50"/>
        <v>10</v>
      </c>
      <c r="DV31" s="14">
        <v>1</v>
      </c>
      <c r="DW31" s="14">
        <f t="shared" si="51"/>
        <v>70</v>
      </c>
      <c r="DX31" s="14">
        <v>6</v>
      </c>
      <c r="DY31" s="14">
        <f t="shared" si="23"/>
        <v>420</v>
      </c>
      <c r="DZ31" s="14">
        <f t="shared" si="24"/>
        <v>48</v>
      </c>
      <c r="EA31" s="14">
        <f t="shared" si="61"/>
        <v>3360</v>
      </c>
      <c r="EB31" s="14">
        <f t="shared" ref="EB31:EB41" si="82">EA31*10</f>
        <v>33600</v>
      </c>
      <c r="EC31" s="14">
        <v>15</v>
      </c>
      <c r="ED31" s="14">
        <v>60</v>
      </c>
      <c r="EE31" s="14">
        <v>20</v>
      </c>
      <c r="EF31" s="14">
        <v>10</v>
      </c>
      <c r="EG31" s="14">
        <v>10</v>
      </c>
      <c r="EH31" s="14">
        <v>10</v>
      </c>
      <c r="EI31" s="14">
        <v>1</v>
      </c>
      <c r="EJ31" s="14">
        <f t="shared" ref="EJ31:EJ41" si="83">SUM(EC31:EF31)</f>
        <v>105</v>
      </c>
      <c r="EK31" s="14">
        <v>6</v>
      </c>
      <c r="EL31" s="14">
        <f t="shared" si="26"/>
        <v>630</v>
      </c>
      <c r="EM31" s="14">
        <f t="shared" si="27"/>
        <v>48</v>
      </c>
      <c r="EN31" s="14">
        <f t="shared" ref="EN31:EN41" si="84">EJ31*EM31</f>
        <v>5040</v>
      </c>
      <c r="EO31" s="14">
        <f t="shared" ref="EO31:EO41" si="85">EN31*10</f>
        <v>50400</v>
      </c>
      <c r="EP31" s="14">
        <v>15</v>
      </c>
      <c r="EQ31" s="14">
        <v>15</v>
      </c>
      <c r="ER31" s="14">
        <v>15</v>
      </c>
      <c r="ES31" s="14">
        <v>1</v>
      </c>
      <c r="ET31" s="14">
        <f t="shared" ref="ET31:ET41" si="86">SUM(EP31:EP31)</f>
        <v>15</v>
      </c>
      <c r="EU31" s="14">
        <v>6</v>
      </c>
      <c r="EV31" s="14">
        <f t="shared" si="29"/>
        <v>90</v>
      </c>
      <c r="EW31" s="14">
        <f t="shared" si="30"/>
        <v>48</v>
      </c>
      <c r="EX31" s="14">
        <f t="shared" ref="EX31:EX41" si="87">ET31*EW31</f>
        <v>720</v>
      </c>
      <c r="EY31" s="14">
        <f t="shared" ref="EY31:EY41" si="88">EX31*10</f>
        <v>7200</v>
      </c>
      <c r="EZ31" s="14">
        <v>0</v>
      </c>
      <c r="FA31" s="14">
        <v>0</v>
      </c>
      <c r="FB31" s="14">
        <v>0</v>
      </c>
      <c r="FC31" s="14">
        <v>0</v>
      </c>
      <c r="FD31" s="14">
        <v>0</v>
      </c>
      <c r="FE31" s="14">
        <v>0</v>
      </c>
      <c r="FF31" s="14">
        <v>0</v>
      </c>
      <c r="FG31" s="14">
        <v>0</v>
      </c>
      <c r="FH31" s="14"/>
      <c r="FI31" s="14">
        <f t="shared" ref="FI31:FI41" si="89">SUM(FB31:FE31)</f>
        <v>0</v>
      </c>
      <c r="FJ31" s="14">
        <v>6</v>
      </c>
      <c r="FK31" s="14">
        <f t="shared" ref="FK31:FK41" si="90">FG31*FJ31</f>
        <v>0</v>
      </c>
      <c r="FL31" s="14">
        <f t="shared" si="40"/>
        <v>48</v>
      </c>
      <c r="FM31" s="14">
        <f t="shared" ref="FM31:FM41" si="91">FI31*FL31</f>
        <v>0</v>
      </c>
      <c r="FN31" s="14">
        <f t="shared" ref="FN31:FN41" si="92">FM31*10</f>
        <v>0</v>
      </c>
      <c r="FP31" s="80">
        <v>20</v>
      </c>
      <c r="FQ31" s="80">
        <v>40</v>
      </c>
      <c r="FR31" s="80">
        <v>20</v>
      </c>
      <c r="FS31" s="80">
        <v>10</v>
      </c>
    </row>
    <row r="32" spans="1:178" customFormat="1" ht="15">
      <c r="A32" s="80">
        <f t="shared" si="60"/>
        <v>2880</v>
      </c>
      <c r="B32" t="s">
        <v>1542</v>
      </c>
      <c r="C32" t="s">
        <v>1543</v>
      </c>
      <c r="D32" s="18" t="s">
        <v>1546</v>
      </c>
      <c r="E32" s="82" t="s">
        <v>249</v>
      </c>
      <c r="F32" s="82" t="s">
        <v>250</v>
      </c>
      <c r="G32" s="82" t="s">
        <v>252</v>
      </c>
      <c r="H32" s="89" t="s">
        <v>253</v>
      </c>
      <c r="I32" s="204">
        <v>64000</v>
      </c>
      <c r="J32" s="80" t="s">
        <v>2</v>
      </c>
      <c r="K32" s="14" t="s">
        <v>1547</v>
      </c>
      <c r="L32" s="27" t="s">
        <v>1548</v>
      </c>
      <c r="M32" s="80" t="s">
        <v>1549</v>
      </c>
      <c r="N32" s="5" t="s">
        <v>101</v>
      </c>
      <c r="O32" s="80" t="s">
        <v>118</v>
      </c>
      <c r="P32" s="80" t="s">
        <v>1041</v>
      </c>
      <c r="Q32" s="80">
        <v>2</v>
      </c>
      <c r="R32" s="80">
        <v>1</v>
      </c>
      <c r="S32" s="80"/>
      <c r="T32" s="80"/>
      <c r="U32" s="80">
        <v>0</v>
      </c>
      <c r="V32" s="92" t="s">
        <v>384</v>
      </c>
      <c r="W32" s="80" t="s">
        <v>256</v>
      </c>
      <c r="X32" s="80" t="s">
        <v>305</v>
      </c>
      <c r="Y32" s="80">
        <v>1</v>
      </c>
      <c r="Z32" s="80">
        <v>1</v>
      </c>
      <c r="AA32" s="205"/>
      <c r="AB32" s="80">
        <v>1.75</v>
      </c>
      <c r="AC32" s="80"/>
      <c r="AD32" s="14"/>
      <c r="AE32" s="81">
        <v>42439</v>
      </c>
      <c r="AF32" s="80"/>
      <c r="AG32" s="80"/>
      <c r="AH32" s="80"/>
      <c r="AI32" s="14">
        <v>1</v>
      </c>
      <c r="AJ32" s="14" t="s">
        <v>1007</v>
      </c>
      <c r="AK32">
        <v>10</v>
      </c>
      <c r="AL32">
        <v>20</v>
      </c>
      <c r="AM32">
        <v>20</v>
      </c>
      <c r="AN32">
        <v>10</v>
      </c>
      <c r="AO32">
        <v>10</v>
      </c>
      <c r="AP32">
        <v>10</v>
      </c>
      <c r="AQ32">
        <v>10</v>
      </c>
      <c r="AR32">
        <v>10</v>
      </c>
      <c r="AS32">
        <v>10</v>
      </c>
      <c r="AT32">
        <v>10</v>
      </c>
      <c r="AU32">
        <f t="shared" si="0"/>
        <v>5</v>
      </c>
      <c r="AV32">
        <f t="shared" si="1"/>
        <v>10</v>
      </c>
      <c r="AW32">
        <v>10</v>
      </c>
      <c r="AX32">
        <v>10</v>
      </c>
      <c r="AY32">
        <v>10</v>
      </c>
      <c r="AZ32" s="14"/>
      <c r="BA32" s="14"/>
      <c r="BB32" s="14">
        <v>1</v>
      </c>
      <c r="BC32" s="14">
        <f t="shared" si="2"/>
        <v>60</v>
      </c>
      <c r="BD32" s="14">
        <v>6</v>
      </c>
      <c r="BE32" s="14">
        <f t="shared" ref="BE32:BE41" si="93">BC32*BD32</f>
        <v>360</v>
      </c>
      <c r="BF32" s="14">
        <f t="shared" si="4"/>
        <v>48</v>
      </c>
      <c r="BG32" s="14">
        <f t="shared" si="77"/>
        <v>2880</v>
      </c>
      <c r="BH32" s="14">
        <f t="shared" si="78"/>
        <v>28800</v>
      </c>
      <c r="BI32" s="14">
        <f t="shared" si="5"/>
        <v>5</v>
      </c>
      <c r="BJ32" s="14">
        <f t="shared" si="6"/>
        <v>10</v>
      </c>
      <c r="BK32" s="14">
        <f t="shared" si="7"/>
        <v>10</v>
      </c>
      <c r="BL32" s="14">
        <f t="shared" si="8"/>
        <v>5</v>
      </c>
      <c r="BM32" s="14">
        <f t="shared" si="9"/>
        <v>5</v>
      </c>
      <c r="BN32" s="14">
        <f t="shared" si="10"/>
        <v>5</v>
      </c>
      <c r="BO32" s="14">
        <f t="shared" si="42"/>
        <v>5</v>
      </c>
      <c r="BP32" s="14">
        <f t="shared" si="42"/>
        <v>5</v>
      </c>
      <c r="BQ32" s="14">
        <f t="shared" si="42"/>
        <v>5</v>
      </c>
      <c r="BR32" s="14">
        <f t="shared" si="42"/>
        <v>5</v>
      </c>
      <c r="BS32" s="14">
        <f t="shared" si="42"/>
        <v>5</v>
      </c>
      <c r="BT32" s="14">
        <f t="shared" si="42"/>
        <v>5</v>
      </c>
      <c r="BU32" s="14">
        <f t="shared" si="42"/>
        <v>5</v>
      </c>
      <c r="BV32" s="14">
        <f t="shared" si="42"/>
        <v>5</v>
      </c>
      <c r="BW32" s="14">
        <f t="shared" si="42"/>
        <v>5</v>
      </c>
      <c r="BX32" s="14">
        <f t="shared" si="12"/>
        <v>0</v>
      </c>
      <c r="BY32" s="14">
        <f t="shared" si="13"/>
        <v>0</v>
      </c>
      <c r="BZ32" s="14">
        <v>1</v>
      </c>
      <c r="CA32" s="14">
        <f t="shared" si="14"/>
        <v>30</v>
      </c>
      <c r="CB32" s="14">
        <v>6</v>
      </c>
      <c r="CC32" s="14">
        <f t="shared" si="15"/>
        <v>180</v>
      </c>
      <c r="CD32" s="14">
        <f t="shared" si="16"/>
        <v>48</v>
      </c>
      <c r="CE32" s="14">
        <f t="shared" si="63"/>
        <v>1440</v>
      </c>
      <c r="CF32" s="14">
        <f t="shared" si="43"/>
        <v>14400</v>
      </c>
      <c r="CG32">
        <v>10</v>
      </c>
      <c r="CH32">
        <v>20</v>
      </c>
      <c r="CI32">
        <v>20</v>
      </c>
      <c r="CJ32">
        <v>10</v>
      </c>
      <c r="CK32" s="14">
        <v>10</v>
      </c>
      <c r="CL32" s="14">
        <v>5</v>
      </c>
      <c r="CM32">
        <f t="shared" si="75"/>
        <v>5</v>
      </c>
      <c r="CN32">
        <f t="shared" si="45"/>
        <v>10</v>
      </c>
      <c r="CO32">
        <f t="shared" si="75"/>
        <v>5</v>
      </c>
      <c r="CP32">
        <f t="shared" si="75"/>
        <v>5</v>
      </c>
      <c r="CQ32">
        <f t="shared" si="75"/>
        <v>5</v>
      </c>
      <c r="CR32">
        <f t="shared" si="75"/>
        <v>5</v>
      </c>
      <c r="CS32">
        <f t="shared" si="75"/>
        <v>5</v>
      </c>
      <c r="CT32">
        <f t="shared" si="75"/>
        <v>5</v>
      </c>
      <c r="CU32">
        <f t="shared" si="75"/>
        <v>5</v>
      </c>
      <c r="CV32" s="14"/>
      <c r="CW32" s="14"/>
      <c r="CX32" s="14"/>
      <c r="CY32" s="14">
        <f t="shared" si="18"/>
        <v>60</v>
      </c>
      <c r="CZ32" s="14">
        <v>6</v>
      </c>
      <c r="DA32" s="14">
        <f t="shared" si="46"/>
        <v>360</v>
      </c>
      <c r="DB32" s="14">
        <f t="shared" si="19"/>
        <v>48</v>
      </c>
      <c r="DC32" s="14">
        <f t="shared" si="79"/>
        <v>2880</v>
      </c>
      <c r="DD32" s="14">
        <f t="shared" si="80"/>
        <v>28800</v>
      </c>
      <c r="DE32">
        <v>10</v>
      </c>
      <c r="DF32">
        <v>20</v>
      </c>
      <c r="DG32">
        <v>20</v>
      </c>
      <c r="DH32">
        <v>10</v>
      </c>
      <c r="DI32" s="14">
        <v>10</v>
      </c>
      <c r="DJ32" s="14">
        <f t="shared" si="81"/>
        <v>5</v>
      </c>
      <c r="DK32">
        <f t="shared" si="73"/>
        <v>5</v>
      </c>
      <c r="DL32">
        <f t="shared" si="49"/>
        <v>10</v>
      </c>
      <c r="DM32">
        <f t="shared" si="50"/>
        <v>5</v>
      </c>
      <c r="DN32">
        <f t="shared" si="50"/>
        <v>5</v>
      </c>
      <c r="DO32">
        <f t="shared" si="50"/>
        <v>5</v>
      </c>
      <c r="DP32">
        <f t="shared" si="50"/>
        <v>5</v>
      </c>
      <c r="DQ32">
        <f t="shared" si="50"/>
        <v>5</v>
      </c>
      <c r="DR32">
        <f t="shared" si="50"/>
        <v>5</v>
      </c>
      <c r="DS32">
        <f t="shared" si="50"/>
        <v>5</v>
      </c>
      <c r="DT32" s="14"/>
      <c r="DU32" s="14"/>
      <c r="DV32" s="14"/>
      <c r="DW32" s="14">
        <f t="shared" si="51"/>
        <v>60</v>
      </c>
      <c r="DX32" s="14">
        <v>6</v>
      </c>
      <c r="DY32" s="14">
        <f t="shared" si="23"/>
        <v>360</v>
      </c>
      <c r="DZ32" s="14">
        <f t="shared" si="24"/>
        <v>48</v>
      </c>
      <c r="EA32" s="14">
        <f t="shared" si="61"/>
        <v>2880</v>
      </c>
      <c r="EB32" s="14">
        <f t="shared" si="82"/>
        <v>28800</v>
      </c>
      <c r="EC32" s="14">
        <v>15</v>
      </c>
      <c r="ED32" s="14">
        <v>60</v>
      </c>
      <c r="EE32" s="14">
        <v>20</v>
      </c>
      <c r="EF32" s="14">
        <v>10</v>
      </c>
      <c r="EG32" s="14">
        <v>10</v>
      </c>
      <c r="EH32" s="14">
        <v>10</v>
      </c>
      <c r="EI32" s="14"/>
      <c r="EJ32" s="14">
        <f t="shared" si="83"/>
        <v>105</v>
      </c>
      <c r="EK32" s="14">
        <v>6</v>
      </c>
      <c r="EL32" s="14">
        <f t="shared" si="26"/>
        <v>630</v>
      </c>
      <c r="EM32" s="14">
        <f t="shared" si="27"/>
        <v>48</v>
      </c>
      <c r="EN32" s="14">
        <f t="shared" si="84"/>
        <v>5040</v>
      </c>
      <c r="EO32" s="14">
        <f t="shared" si="85"/>
        <v>50400</v>
      </c>
      <c r="EP32" s="14">
        <v>15</v>
      </c>
      <c r="EQ32" s="14">
        <v>15</v>
      </c>
      <c r="ER32" s="14">
        <v>15</v>
      </c>
      <c r="ES32" s="14">
        <v>1</v>
      </c>
      <c r="ET32" s="14">
        <f t="shared" si="86"/>
        <v>15</v>
      </c>
      <c r="EU32" s="14">
        <v>6</v>
      </c>
      <c r="EV32" s="14">
        <f t="shared" si="29"/>
        <v>90</v>
      </c>
      <c r="EW32" s="14">
        <f t="shared" si="30"/>
        <v>48</v>
      </c>
      <c r="EX32" s="14">
        <f t="shared" si="87"/>
        <v>720</v>
      </c>
      <c r="EY32" s="14">
        <f t="shared" si="88"/>
        <v>7200</v>
      </c>
      <c r="EZ32" s="14">
        <v>0</v>
      </c>
      <c r="FA32" s="14">
        <v>0</v>
      </c>
      <c r="FB32" s="14">
        <v>0</v>
      </c>
      <c r="FC32" s="14">
        <v>0</v>
      </c>
      <c r="FD32" s="14">
        <v>0</v>
      </c>
      <c r="FE32" s="14">
        <v>0</v>
      </c>
      <c r="FF32" s="14">
        <v>0</v>
      </c>
      <c r="FG32" s="14">
        <v>0</v>
      </c>
      <c r="FH32" s="14"/>
      <c r="FI32" s="14">
        <f t="shared" si="89"/>
        <v>0</v>
      </c>
      <c r="FJ32" s="14">
        <v>6</v>
      </c>
      <c r="FK32" s="14">
        <f t="shared" si="90"/>
        <v>0</v>
      </c>
      <c r="FL32" s="14">
        <f t="shared" si="40"/>
        <v>48</v>
      </c>
      <c r="FM32" s="14">
        <f t="shared" si="91"/>
        <v>0</v>
      </c>
      <c r="FN32" s="14">
        <f t="shared" si="92"/>
        <v>0</v>
      </c>
      <c r="FO32" s="80"/>
      <c r="FP32" s="80">
        <v>10</v>
      </c>
      <c r="FQ32" s="80">
        <v>20</v>
      </c>
      <c r="FR32" s="80">
        <v>20</v>
      </c>
      <c r="FS32" s="80">
        <v>10</v>
      </c>
      <c r="FT32" s="80"/>
      <c r="FU32" s="80"/>
      <c r="FV32" s="80"/>
    </row>
    <row r="33" spans="1:178" customFormat="1" ht="19.5" customHeight="1">
      <c r="A33" s="80">
        <f t="shared" si="60"/>
        <v>4800</v>
      </c>
      <c r="B33" t="s">
        <v>1647</v>
      </c>
      <c r="C33" t="s">
        <v>1646</v>
      </c>
      <c r="D33" s="18" t="s">
        <v>1639</v>
      </c>
      <c r="E33" s="203" t="s">
        <v>1641</v>
      </c>
      <c r="F33" s="16" t="s">
        <v>1643</v>
      </c>
      <c r="G33" s="16" t="s">
        <v>1642</v>
      </c>
      <c r="H33" s="89" t="s">
        <v>253</v>
      </c>
      <c r="I33" s="204" t="s">
        <v>1640</v>
      </c>
      <c r="J33" s="80" t="s">
        <v>2</v>
      </c>
      <c r="K33" s="14" t="s">
        <v>1644</v>
      </c>
      <c r="L33" s="27" t="s">
        <v>1645</v>
      </c>
      <c r="M33" s="207" t="s">
        <v>3399</v>
      </c>
      <c r="N33" s="5" t="s">
        <v>353</v>
      </c>
      <c r="O33" s="80" t="s">
        <v>118</v>
      </c>
      <c r="P33" s="80" t="s">
        <v>1041</v>
      </c>
      <c r="Q33" s="80">
        <v>2</v>
      </c>
      <c r="R33" s="80">
        <v>1</v>
      </c>
      <c r="S33" s="80"/>
      <c r="T33" s="80"/>
      <c r="U33" s="80">
        <v>0</v>
      </c>
      <c r="V33" s="92" t="s">
        <v>384</v>
      </c>
      <c r="W33" s="80" t="s">
        <v>256</v>
      </c>
      <c r="X33" s="80" t="s">
        <v>305</v>
      </c>
      <c r="Y33" s="80">
        <v>1</v>
      </c>
      <c r="Z33" s="80">
        <v>1</v>
      </c>
      <c r="AA33" s="205"/>
      <c r="AB33" s="80">
        <v>1.75</v>
      </c>
      <c r="AC33" s="80"/>
      <c r="AD33" s="14"/>
      <c r="AE33" s="81">
        <v>42439</v>
      </c>
      <c r="AF33" s="80"/>
      <c r="AG33" s="80"/>
      <c r="AH33" s="80"/>
      <c r="AI33" s="14">
        <v>1</v>
      </c>
      <c r="AJ33" s="14" t="s">
        <v>1007</v>
      </c>
      <c r="AK33">
        <v>30</v>
      </c>
      <c r="AL33">
        <v>50</v>
      </c>
      <c r="AM33">
        <v>10</v>
      </c>
      <c r="AN33">
        <v>10</v>
      </c>
      <c r="AO33">
        <v>10</v>
      </c>
      <c r="AP33">
        <v>10</v>
      </c>
      <c r="AQ33">
        <v>10</v>
      </c>
      <c r="AR33">
        <v>10</v>
      </c>
      <c r="AS33">
        <v>10</v>
      </c>
      <c r="AT33">
        <v>10</v>
      </c>
      <c r="AU33">
        <f t="shared" si="0"/>
        <v>15</v>
      </c>
      <c r="AV33">
        <f t="shared" si="1"/>
        <v>25</v>
      </c>
      <c r="AW33">
        <v>10</v>
      </c>
      <c r="AX33">
        <v>10</v>
      </c>
      <c r="AY33">
        <v>10</v>
      </c>
      <c r="AZ33" s="14"/>
      <c r="BA33" s="14"/>
      <c r="BB33" s="14">
        <v>1</v>
      </c>
      <c r="BC33" s="14">
        <f t="shared" si="2"/>
        <v>100</v>
      </c>
      <c r="BD33" s="14">
        <v>6</v>
      </c>
      <c r="BE33" s="14">
        <f t="shared" si="93"/>
        <v>600</v>
      </c>
      <c r="BF33" s="14">
        <f t="shared" si="4"/>
        <v>48</v>
      </c>
      <c r="BG33" s="14">
        <f t="shared" si="77"/>
        <v>4800</v>
      </c>
      <c r="BH33" s="14">
        <f t="shared" si="78"/>
        <v>48000</v>
      </c>
      <c r="BI33" s="14">
        <f t="shared" si="5"/>
        <v>15</v>
      </c>
      <c r="BJ33" s="14">
        <f t="shared" si="6"/>
        <v>25</v>
      </c>
      <c r="BK33" s="14">
        <f t="shared" si="7"/>
        <v>5</v>
      </c>
      <c r="BL33" s="14">
        <f t="shared" si="8"/>
        <v>5</v>
      </c>
      <c r="BM33" s="14">
        <f t="shared" si="9"/>
        <v>5</v>
      </c>
      <c r="BN33" s="14">
        <f t="shared" si="10"/>
        <v>5</v>
      </c>
      <c r="BO33" s="14">
        <f t="shared" si="42"/>
        <v>10</v>
      </c>
      <c r="BP33" s="14">
        <f t="shared" si="42"/>
        <v>10</v>
      </c>
      <c r="BQ33" s="14">
        <f t="shared" si="42"/>
        <v>10</v>
      </c>
      <c r="BR33" s="14">
        <f t="shared" si="42"/>
        <v>10</v>
      </c>
      <c r="BS33" s="14">
        <f t="shared" si="42"/>
        <v>10</v>
      </c>
      <c r="BT33" s="14">
        <f t="shared" si="42"/>
        <v>10</v>
      </c>
      <c r="BU33" s="14">
        <f t="shared" si="42"/>
        <v>10</v>
      </c>
      <c r="BV33" s="14">
        <f t="shared" si="42"/>
        <v>10</v>
      </c>
      <c r="BW33" s="14">
        <f t="shared" si="42"/>
        <v>10</v>
      </c>
      <c r="BX33" s="14">
        <f t="shared" si="12"/>
        <v>0</v>
      </c>
      <c r="BY33" s="14">
        <f t="shared" si="13"/>
        <v>0</v>
      </c>
      <c r="BZ33" s="14">
        <v>1</v>
      </c>
      <c r="CA33" s="14">
        <f t="shared" si="14"/>
        <v>50</v>
      </c>
      <c r="CB33" s="14">
        <v>6</v>
      </c>
      <c r="CC33" s="14">
        <f>CA33*CB33</f>
        <v>300</v>
      </c>
      <c r="CD33" s="14">
        <f t="shared" si="16"/>
        <v>48</v>
      </c>
      <c r="CE33" s="14">
        <f>CA33*CD33</f>
        <v>2400</v>
      </c>
      <c r="CF33" s="14">
        <f>CE33*10</f>
        <v>24000</v>
      </c>
      <c r="CG33">
        <v>30</v>
      </c>
      <c r="CH33">
        <v>50</v>
      </c>
      <c r="CI33">
        <v>10</v>
      </c>
      <c r="CJ33">
        <v>10</v>
      </c>
      <c r="CK33" s="14">
        <v>10</v>
      </c>
      <c r="CL33" s="14">
        <v>5</v>
      </c>
      <c r="CM33">
        <f t="shared" si="75"/>
        <v>15</v>
      </c>
      <c r="CN33">
        <f t="shared" si="45"/>
        <v>30</v>
      </c>
      <c r="CO33">
        <f t="shared" si="75"/>
        <v>15</v>
      </c>
      <c r="CP33">
        <f t="shared" si="75"/>
        <v>15</v>
      </c>
      <c r="CQ33">
        <f t="shared" si="75"/>
        <v>15</v>
      </c>
      <c r="CR33">
        <f t="shared" si="75"/>
        <v>15</v>
      </c>
      <c r="CS33">
        <f t="shared" si="75"/>
        <v>15</v>
      </c>
      <c r="CT33">
        <f t="shared" si="75"/>
        <v>15</v>
      </c>
      <c r="CU33">
        <f t="shared" si="75"/>
        <v>15</v>
      </c>
      <c r="CV33" s="14"/>
      <c r="CW33" s="14"/>
      <c r="CX33" s="14">
        <v>1</v>
      </c>
      <c r="CY33" s="14">
        <f t="shared" si="18"/>
        <v>100</v>
      </c>
      <c r="CZ33" s="14">
        <v>6</v>
      </c>
      <c r="DA33" s="14">
        <f t="shared" si="46"/>
        <v>600</v>
      </c>
      <c r="DB33" s="14">
        <f t="shared" si="19"/>
        <v>48</v>
      </c>
      <c r="DC33" s="14">
        <f t="shared" si="79"/>
        <v>4800</v>
      </c>
      <c r="DD33" s="14">
        <f t="shared" si="80"/>
        <v>48000</v>
      </c>
      <c r="DE33">
        <v>30</v>
      </c>
      <c r="DF33">
        <v>50</v>
      </c>
      <c r="DG33">
        <v>10</v>
      </c>
      <c r="DH33">
        <v>10</v>
      </c>
      <c r="DI33" s="14">
        <v>10</v>
      </c>
      <c r="DJ33" s="14">
        <f t="shared" si="81"/>
        <v>5</v>
      </c>
      <c r="DK33">
        <f t="shared" si="73"/>
        <v>15</v>
      </c>
      <c r="DL33">
        <f t="shared" si="49"/>
        <v>30</v>
      </c>
      <c r="DM33">
        <f t="shared" si="50"/>
        <v>15</v>
      </c>
      <c r="DN33">
        <f t="shared" si="50"/>
        <v>15</v>
      </c>
      <c r="DO33">
        <f t="shared" si="50"/>
        <v>15</v>
      </c>
      <c r="DP33">
        <f t="shared" si="50"/>
        <v>15</v>
      </c>
      <c r="DQ33">
        <f t="shared" si="50"/>
        <v>15</v>
      </c>
      <c r="DR33">
        <f t="shared" si="50"/>
        <v>15</v>
      </c>
      <c r="DS33">
        <f t="shared" si="50"/>
        <v>15</v>
      </c>
      <c r="DT33" s="14"/>
      <c r="DU33" s="14"/>
      <c r="DV33" s="14">
        <v>1</v>
      </c>
      <c r="DW33" s="14">
        <f t="shared" si="51"/>
        <v>100</v>
      </c>
      <c r="DX33" s="14">
        <v>6</v>
      </c>
      <c r="DY33" s="14">
        <f t="shared" si="23"/>
        <v>600</v>
      </c>
      <c r="DZ33" s="14">
        <f t="shared" si="24"/>
        <v>48</v>
      </c>
      <c r="EA33" s="14">
        <f t="shared" si="61"/>
        <v>4800</v>
      </c>
      <c r="EB33" s="14">
        <f t="shared" si="82"/>
        <v>48000</v>
      </c>
      <c r="EC33" s="14">
        <v>15</v>
      </c>
      <c r="ED33" s="14">
        <v>60</v>
      </c>
      <c r="EE33" s="14">
        <v>20</v>
      </c>
      <c r="EF33" s="14">
        <v>10</v>
      </c>
      <c r="EG33" s="14">
        <v>10</v>
      </c>
      <c r="EH33" s="14">
        <v>10</v>
      </c>
      <c r="EI33" s="14">
        <v>1</v>
      </c>
      <c r="EJ33" s="14">
        <f t="shared" si="83"/>
        <v>105</v>
      </c>
      <c r="EK33" s="14">
        <v>6</v>
      </c>
      <c r="EL33" s="14">
        <f t="shared" si="26"/>
        <v>630</v>
      </c>
      <c r="EM33" s="14">
        <f t="shared" si="27"/>
        <v>48</v>
      </c>
      <c r="EN33" s="14">
        <f t="shared" si="84"/>
        <v>5040</v>
      </c>
      <c r="EO33" s="14">
        <f t="shared" si="85"/>
        <v>50400</v>
      </c>
      <c r="EP33" s="14">
        <v>15</v>
      </c>
      <c r="EQ33" s="14">
        <v>15</v>
      </c>
      <c r="ER33" s="14">
        <v>15</v>
      </c>
      <c r="ES33" s="14">
        <v>1</v>
      </c>
      <c r="ET33" s="14">
        <f t="shared" si="86"/>
        <v>15</v>
      </c>
      <c r="EU33" s="14">
        <v>6</v>
      </c>
      <c r="EV33" s="14">
        <f t="shared" si="29"/>
        <v>90</v>
      </c>
      <c r="EW33" s="14">
        <f t="shared" si="30"/>
        <v>48</v>
      </c>
      <c r="EX33" s="14">
        <f t="shared" si="87"/>
        <v>720</v>
      </c>
      <c r="EY33" s="14">
        <f t="shared" si="88"/>
        <v>7200</v>
      </c>
      <c r="EZ33" s="14">
        <v>0</v>
      </c>
      <c r="FA33" s="14">
        <v>0</v>
      </c>
      <c r="FB33" s="14">
        <v>0</v>
      </c>
      <c r="FC33" s="14">
        <v>0</v>
      </c>
      <c r="FD33" s="14">
        <v>0</v>
      </c>
      <c r="FE33" s="14">
        <v>0</v>
      </c>
      <c r="FF33" s="14">
        <v>0</v>
      </c>
      <c r="FG33" s="14">
        <v>0</v>
      </c>
      <c r="FH33" s="14"/>
      <c r="FI33" s="14">
        <f t="shared" si="89"/>
        <v>0</v>
      </c>
      <c r="FJ33" s="14">
        <v>6</v>
      </c>
      <c r="FK33" s="14">
        <f t="shared" si="90"/>
        <v>0</v>
      </c>
      <c r="FL33" s="14">
        <f t="shared" si="40"/>
        <v>48</v>
      </c>
      <c r="FM33" s="14">
        <f t="shared" si="91"/>
        <v>0</v>
      </c>
      <c r="FN33" s="14">
        <f t="shared" si="92"/>
        <v>0</v>
      </c>
      <c r="FO33" s="80"/>
      <c r="FP33" s="80">
        <v>20</v>
      </c>
      <c r="FQ33" s="80">
        <v>20</v>
      </c>
      <c r="FR33" s="80">
        <v>20</v>
      </c>
      <c r="FS33" s="80">
        <v>10</v>
      </c>
      <c r="FT33" s="80"/>
      <c r="FU33" s="80"/>
      <c r="FV33" s="80"/>
    </row>
    <row r="34" spans="1:178" customFormat="1" ht="19.5" customHeight="1">
      <c r="A34" s="80">
        <f t="shared" ref="A34" si="94">DC34</f>
        <v>4800</v>
      </c>
      <c r="B34" t="s">
        <v>3402</v>
      </c>
      <c r="C34" t="s">
        <v>3401</v>
      </c>
      <c r="D34" s="18" t="s">
        <v>3400</v>
      </c>
      <c r="E34" s="203" t="s">
        <v>3403</v>
      </c>
      <c r="F34" s="16" t="s">
        <v>3404</v>
      </c>
      <c r="G34" s="19" t="s">
        <v>3</v>
      </c>
      <c r="H34" s="19" t="s">
        <v>3</v>
      </c>
      <c r="I34" s="204">
        <v>55100</v>
      </c>
      <c r="J34" s="80" t="s">
        <v>2</v>
      </c>
      <c r="K34" s="14" t="s">
        <v>3405</v>
      </c>
      <c r="L34" s="27" t="s">
        <v>3406</v>
      </c>
      <c r="M34" s="207" t="s">
        <v>3407</v>
      </c>
      <c r="N34" s="5" t="s">
        <v>353</v>
      </c>
      <c r="O34" s="80" t="s">
        <v>118</v>
      </c>
      <c r="P34" s="80" t="s">
        <v>1041</v>
      </c>
      <c r="Q34" s="80">
        <v>2</v>
      </c>
      <c r="R34" s="80">
        <v>1</v>
      </c>
      <c r="S34" s="80"/>
      <c r="T34" s="80"/>
      <c r="U34" s="80">
        <v>0</v>
      </c>
      <c r="V34" s="92" t="s">
        <v>384</v>
      </c>
      <c r="W34" s="80" t="s">
        <v>256</v>
      </c>
      <c r="X34" s="80" t="s">
        <v>305</v>
      </c>
      <c r="Y34" s="80">
        <v>1</v>
      </c>
      <c r="Z34" s="80">
        <v>1</v>
      </c>
      <c r="AA34" s="205"/>
      <c r="AB34" s="80">
        <v>1.75</v>
      </c>
      <c r="AC34" s="80"/>
      <c r="AD34" s="14"/>
      <c r="AE34" s="81">
        <v>42439</v>
      </c>
      <c r="AF34" s="80"/>
      <c r="AG34" s="80"/>
      <c r="AH34" s="80"/>
      <c r="AI34" s="14">
        <v>1</v>
      </c>
      <c r="AJ34" s="14" t="s">
        <v>1007</v>
      </c>
      <c r="AK34">
        <v>30</v>
      </c>
      <c r="AL34">
        <v>50</v>
      </c>
      <c r="AM34">
        <v>10</v>
      </c>
      <c r="AN34">
        <v>10</v>
      </c>
      <c r="AO34">
        <v>10</v>
      </c>
      <c r="AP34">
        <v>10</v>
      </c>
      <c r="AQ34">
        <v>10</v>
      </c>
      <c r="AR34">
        <v>10</v>
      </c>
      <c r="AS34">
        <v>10</v>
      </c>
      <c r="AT34">
        <v>10</v>
      </c>
      <c r="AU34">
        <f t="shared" ref="AU34" si="95">MROUND(AK34/2,5)</f>
        <v>15</v>
      </c>
      <c r="AV34">
        <f t="shared" ref="AV34" si="96">MROUND(AL34/2,5)</f>
        <v>25</v>
      </c>
      <c r="AW34">
        <v>10</v>
      </c>
      <c r="AX34">
        <v>10</v>
      </c>
      <c r="AY34">
        <v>10</v>
      </c>
      <c r="AZ34" s="14"/>
      <c r="BA34" s="14"/>
      <c r="BB34" s="14">
        <v>1</v>
      </c>
      <c r="BC34" s="14">
        <f t="shared" ref="BC34" si="97">SUM(AK34:AN34)</f>
        <v>100</v>
      </c>
      <c r="BD34" s="14">
        <v>6</v>
      </c>
      <c r="BE34" s="14">
        <f t="shared" ref="BE34" si="98">BC34*BD34</f>
        <v>600</v>
      </c>
      <c r="BF34" s="14">
        <f t="shared" si="4"/>
        <v>48</v>
      </c>
      <c r="BG34" s="14">
        <f t="shared" ref="BG34" si="99">BC34*BF34</f>
        <v>4800</v>
      </c>
      <c r="BH34" s="14">
        <f t="shared" ref="BH34" si="100">BG34*10</f>
        <v>48000</v>
      </c>
      <c r="BI34" s="14">
        <f t="shared" ref="BI34" si="101">MROUND(AK34/2,5)</f>
        <v>15</v>
      </c>
      <c r="BJ34" s="14">
        <f t="shared" ref="BJ34" si="102">MROUND(AL34/2,5)</f>
        <v>25</v>
      </c>
      <c r="BK34" s="14">
        <f t="shared" ref="BK34" si="103">MROUND(AM34/2,5)</f>
        <v>5</v>
      </c>
      <c r="BL34" s="14">
        <f t="shared" ref="BL34" si="104">MROUND(AN34/2,5)</f>
        <v>5</v>
      </c>
      <c r="BM34" s="14">
        <f t="shared" ref="BM34" si="105">MROUND(AO34/2,5)</f>
        <v>5</v>
      </c>
      <c r="BN34" s="14">
        <f t="shared" ref="BN34" si="106">MROUND(AP34/2,5)</f>
        <v>5</v>
      </c>
      <c r="BO34" s="14">
        <f t="shared" si="42"/>
        <v>10</v>
      </c>
      <c r="BP34" s="14">
        <f t="shared" ref="BP34:BW35" si="107">MROUND($BI34/2,5)</f>
        <v>10</v>
      </c>
      <c r="BQ34" s="14">
        <f t="shared" si="107"/>
        <v>10</v>
      </c>
      <c r="BR34" s="14">
        <f t="shared" si="107"/>
        <v>10</v>
      </c>
      <c r="BS34" s="14">
        <f t="shared" si="107"/>
        <v>10</v>
      </c>
      <c r="BT34" s="14">
        <f t="shared" si="107"/>
        <v>10</v>
      </c>
      <c r="BU34" s="14">
        <f t="shared" si="107"/>
        <v>10</v>
      </c>
      <c r="BV34" s="14">
        <f t="shared" si="107"/>
        <v>10</v>
      </c>
      <c r="BW34" s="14">
        <f t="shared" si="107"/>
        <v>10</v>
      </c>
      <c r="BX34" s="14">
        <f t="shared" ref="BX34" si="108">MROUND(AZ34/2,5)</f>
        <v>0</v>
      </c>
      <c r="BY34" s="14">
        <f t="shared" ref="BY34" si="109">MROUND(BA34/2,5)</f>
        <v>0</v>
      </c>
      <c r="BZ34" s="14">
        <v>1</v>
      </c>
      <c r="CA34" s="14">
        <f t="shared" ref="CA34" si="110">SUM(BI34:BL34)</f>
        <v>50</v>
      </c>
      <c r="CB34" s="14">
        <v>6</v>
      </c>
      <c r="CC34" s="14">
        <f>CA34*CB34</f>
        <v>300</v>
      </c>
      <c r="CD34" s="14">
        <f t="shared" si="16"/>
        <v>48</v>
      </c>
      <c r="CE34" s="14">
        <f>CA34*CD34</f>
        <v>2400</v>
      </c>
      <c r="CF34" s="14">
        <f>CE34*10</f>
        <v>24000</v>
      </c>
      <c r="CG34">
        <v>30</v>
      </c>
      <c r="CH34">
        <v>50</v>
      </c>
      <c r="CI34">
        <v>10</v>
      </c>
      <c r="CJ34">
        <v>10</v>
      </c>
      <c r="CK34" s="14">
        <v>10</v>
      </c>
      <c r="CL34" s="14">
        <v>5</v>
      </c>
      <c r="CM34">
        <f t="shared" si="75"/>
        <v>15</v>
      </c>
      <c r="CN34">
        <f t="shared" ref="CN34" si="111">CG34</f>
        <v>30</v>
      </c>
      <c r="CO34">
        <f t="shared" si="75"/>
        <v>15</v>
      </c>
      <c r="CP34">
        <f t="shared" si="75"/>
        <v>15</v>
      </c>
      <c r="CQ34">
        <f t="shared" si="75"/>
        <v>15</v>
      </c>
      <c r="CR34">
        <f t="shared" si="75"/>
        <v>15</v>
      </c>
      <c r="CS34">
        <f t="shared" si="75"/>
        <v>15</v>
      </c>
      <c r="CT34">
        <f t="shared" si="75"/>
        <v>15</v>
      </c>
      <c r="CU34">
        <f t="shared" si="75"/>
        <v>15</v>
      </c>
      <c r="CV34" s="14"/>
      <c r="CW34" s="14"/>
      <c r="CX34" s="14">
        <v>1</v>
      </c>
      <c r="CY34" s="14">
        <f t="shared" ref="CY34" si="112">SUM(CG34:CJ34)</f>
        <v>100</v>
      </c>
      <c r="CZ34" s="14">
        <v>6</v>
      </c>
      <c r="DA34" s="14">
        <f t="shared" ref="DA34" si="113">CY34*CZ34</f>
        <v>600</v>
      </c>
      <c r="DB34" s="14">
        <f t="shared" si="19"/>
        <v>48</v>
      </c>
      <c r="DC34" s="14">
        <f t="shared" ref="DC34" si="114">CY34*DB34</f>
        <v>4800</v>
      </c>
      <c r="DD34" s="14">
        <f t="shared" ref="DD34" si="115">DC34*10</f>
        <v>48000</v>
      </c>
      <c r="DE34">
        <v>30</v>
      </c>
      <c r="DF34">
        <v>50</v>
      </c>
      <c r="DG34">
        <v>10</v>
      </c>
      <c r="DH34">
        <v>10</v>
      </c>
      <c r="DI34" s="14">
        <v>10</v>
      </c>
      <c r="DJ34" s="14">
        <f t="shared" si="81"/>
        <v>5</v>
      </c>
      <c r="DK34">
        <f t="shared" si="73"/>
        <v>15</v>
      </c>
      <c r="DL34">
        <f t="shared" ref="DL34" si="116">DE34</f>
        <v>30</v>
      </c>
      <c r="DM34">
        <f t="shared" si="50"/>
        <v>15</v>
      </c>
      <c r="DN34">
        <f t="shared" si="50"/>
        <v>15</v>
      </c>
      <c r="DO34">
        <f t="shared" si="50"/>
        <v>15</v>
      </c>
      <c r="DP34">
        <f t="shared" si="50"/>
        <v>15</v>
      </c>
      <c r="DQ34">
        <f t="shared" si="50"/>
        <v>15</v>
      </c>
      <c r="DR34">
        <f t="shared" si="50"/>
        <v>15</v>
      </c>
      <c r="DS34">
        <f t="shared" si="50"/>
        <v>15</v>
      </c>
      <c r="DT34" s="14"/>
      <c r="DU34" s="14"/>
      <c r="DV34" s="14">
        <v>1</v>
      </c>
      <c r="DW34" s="14">
        <f t="shared" ref="DW34" si="117">SUM(DE34:DH34)</f>
        <v>100</v>
      </c>
      <c r="DX34" s="14">
        <v>6</v>
      </c>
      <c r="DY34" s="14">
        <f t="shared" ref="DY34" si="118">DW34*DX34</f>
        <v>600</v>
      </c>
      <c r="DZ34" s="14">
        <f t="shared" si="24"/>
        <v>48</v>
      </c>
      <c r="EA34" s="14">
        <f t="shared" ref="EA34" si="119">DW34*DZ34</f>
        <v>4800</v>
      </c>
      <c r="EB34" s="14">
        <f t="shared" ref="EB34" si="120">EA34*10</f>
        <v>48000</v>
      </c>
      <c r="EC34" s="14">
        <v>15</v>
      </c>
      <c r="ED34" s="14">
        <v>60</v>
      </c>
      <c r="EE34" s="14">
        <v>20</v>
      </c>
      <c r="EF34" s="14">
        <v>10</v>
      </c>
      <c r="EG34" s="14">
        <v>10</v>
      </c>
      <c r="EH34" s="14">
        <v>10</v>
      </c>
      <c r="EI34" s="14">
        <v>1</v>
      </c>
      <c r="EJ34" s="14">
        <f t="shared" ref="EJ34" si="121">SUM(EC34:EF34)</f>
        <v>105</v>
      </c>
      <c r="EK34" s="14">
        <v>6</v>
      </c>
      <c r="EL34" s="14">
        <f t="shared" ref="EL34" si="122">EJ34*EK34</f>
        <v>630</v>
      </c>
      <c r="EM34" s="14">
        <f t="shared" si="27"/>
        <v>48</v>
      </c>
      <c r="EN34" s="14">
        <f t="shared" ref="EN34" si="123">EJ34*EM34</f>
        <v>5040</v>
      </c>
      <c r="EO34" s="14">
        <f t="shared" ref="EO34" si="124">EN34*10</f>
        <v>50400</v>
      </c>
      <c r="EP34" s="14">
        <v>15</v>
      </c>
      <c r="EQ34" s="14">
        <v>15</v>
      </c>
      <c r="ER34" s="14">
        <v>15</v>
      </c>
      <c r="ES34" s="14">
        <v>1</v>
      </c>
      <c r="ET34" s="14">
        <f t="shared" ref="ET34" si="125">SUM(EP34:EP34)</f>
        <v>15</v>
      </c>
      <c r="EU34" s="14">
        <v>6</v>
      </c>
      <c r="EV34" s="14">
        <f t="shared" ref="EV34" si="126">ET34*EU34</f>
        <v>90</v>
      </c>
      <c r="EW34" s="14">
        <f t="shared" si="30"/>
        <v>48</v>
      </c>
      <c r="EX34" s="14">
        <f t="shared" ref="EX34" si="127">ET34*EW34</f>
        <v>720</v>
      </c>
      <c r="EY34" s="14">
        <f t="shared" ref="EY34" si="128">EX34*10</f>
        <v>7200</v>
      </c>
      <c r="EZ34" s="14">
        <v>0</v>
      </c>
      <c r="FA34" s="14">
        <v>0</v>
      </c>
      <c r="FB34" s="14">
        <v>0</v>
      </c>
      <c r="FC34" s="14">
        <v>0</v>
      </c>
      <c r="FD34" s="14">
        <v>0</v>
      </c>
      <c r="FE34" s="14">
        <v>0</v>
      </c>
      <c r="FF34" s="14">
        <v>0</v>
      </c>
      <c r="FG34" s="14">
        <v>0</v>
      </c>
      <c r="FH34" s="14"/>
      <c r="FI34" s="14">
        <f t="shared" ref="FI34" si="129">SUM(FB34:FE34)</f>
        <v>0</v>
      </c>
      <c r="FJ34" s="14">
        <v>6</v>
      </c>
      <c r="FK34" s="14">
        <f t="shared" ref="FK34" si="130">FG34*FJ34</f>
        <v>0</v>
      </c>
      <c r="FL34" s="14">
        <f t="shared" si="40"/>
        <v>48</v>
      </c>
      <c r="FM34" s="14">
        <f t="shared" ref="FM34" si="131">FI34*FL34</f>
        <v>0</v>
      </c>
      <c r="FN34" s="14">
        <f t="shared" ref="FN34" si="132">FM34*10</f>
        <v>0</v>
      </c>
      <c r="FO34" s="80"/>
      <c r="FP34" s="80">
        <v>20</v>
      </c>
      <c r="FQ34" s="80">
        <v>20</v>
      </c>
      <c r="FR34" s="80">
        <v>20</v>
      </c>
      <c r="FS34" s="80">
        <v>10</v>
      </c>
      <c r="FT34" s="80"/>
      <c r="FU34" s="80"/>
      <c r="FV34" s="80"/>
    </row>
    <row r="35" spans="1:178" customFormat="1" ht="19.5" customHeight="1">
      <c r="A35" s="80">
        <f t="shared" ref="A35" si="133">DC35</f>
        <v>4800</v>
      </c>
      <c r="B35" t="s">
        <v>3784</v>
      </c>
      <c r="C35" t="s">
        <v>3785</v>
      </c>
      <c r="D35" s="18" t="s">
        <v>3786</v>
      </c>
      <c r="E35" s="203" t="s">
        <v>3787</v>
      </c>
      <c r="F35" s="16" t="s">
        <v>3788</v>
      </c>
      <c r="G35" s="19" t="s">
        <v>3</v>
      </c>
      <c r="H35" s="19" t="s">
        <v>10</v>
      </c>
      <c r="I35" s="204">
        <v>43500</v>
      </c>
      <c r="J35" s="80" t="s">
        <v>2</v>
      </c>
      <c r="K35" s="14" t="s">
        <v>3789</v>
      </c>
      <c r="L35" s="27" t="s">
        <v>3790</v>
      </c>
      <c r="M35" s="207" t="s">
        <v>3791</v>
      </c>
      <c r="N35" s="5" t="s">
        <v>353</v>
      </c>
      <c r="O35" s="80" t="s">
        <v>118</v>
      </c>
      <c r="P35" s="80" t="s">
        <v>1041</v>
      </c>
      <c r="Q35" s="80">
        <v>2</v>
      </c>
      <c r="R35" s="80">
        <v>1</v>
      </c>
      <c r="S35" s="80"/>
      <c r="T35" s="80"/>
      <c r="U35" s="80">
        <v>0</v>
      </c>
      <c r="V35" s="92" t="s">
        <v>384</v>
      </c>
      <c r="W35" s="80" t="s">
        <v>256</v>
      </c>
      <c r="X35" s="80" t="s">
        <v>305</v>
      </c>
      <c r="Y35" s="80">
        <v>1</v>
      </c>
      <c r="Z35" s="80">
        <v>1</v>
      </c>
      <c r="AA35" s="205"/>
      <c r="AB35" s="80">
        <v>1.75</v>
      </c>
      <c r="AC35" s="80"/>
      <c r="AD35" s="14"/>
      <c r="AE35" s="81">
        <v>42439</v>
      </c>
      <c r="AF35" s="80"/>
      <c r="AG35" s="80"/>
      <c r="AH35" s="80"/>
      <c r="AI35" s="14">
        <v>1</v>
      </c>
      <c r="AJ35" s="14" t="s">
        <v>1007</v>
      </c>
      <c r="AK35">
        <v>30</v>
      </c>
      <c r="AL35">
        <v>50</v>
      </c>
      <c r="AM35">
        <v>10</v>
      </c>
      <c r="AN35">
        <v>10</v>
      </c>
      <c r="AO35">
        <v>10</v>
      </c>
      <c r="AP35">
        <v>10</v>
      </c>
      <c r="AQ35">
        <v>10</v>
      </c>
      <c r="AR35">
        <v>10</v>
      </c>
      <c r="AS35">
        <v>10</v>
      </c>
      <c r="AT35">
        <v>10</v>
      </c>
      <c r="AU35">
        <f t="shared" ref="AU35" si="134">MROUND(AK35/2,5)</f>
        <v>15</v>
      </c>
      <c r="AV35">
        <f t="shared" ref="AV35" si="135">MROUND(AL35/2,5)</f>
        <v>25</v>
      </c>
      <c r="AW35">
        <v>10</v>
      </c>
      <c r="AX35">
        <v>10</v>
      </c>
      <c r="AY35">
        <v>10</v>
      </c>
      <c r="AZ35" s="14"/>
      <c r="BA35" s="14"/>
      <c r="BB35" s="14">
        <v>1</v>
      </c>
      <c r="BC35" s="14">
        <f t="shared" ref="BC35" si="136">SUM(AK35:AN35)</f>
        <v>100</v>
      </c>
      <c r="BD35" s="14">
        <v>6</v>
      </c>
      <c r="BE35" s="14">
        <f t="shared" ref="BE35" si="137">BC35*BD35</f>
        <v>600</v>
      </c>
      <c r="BF35" s="14">
        <f t="shared" si="4"/>
        <v>48</v>
      </c>
      <c r="BG35" s="14">
        <f t="shared" ref="BG35" si="138">BC35*BF35</f>
        <v>4800</v>
      </c>
      <c r="BH35" s="14">
        <f t="shared" ref="BH35" si="139">BG35*10</f>
        <v>48000</v>
      </c>
      <c r="BI35" s="14">
        <f t="shared" ref="BI35" si="140">MROUND(AK35/2,5)</f>
        <v>15</v>
      </c>
      <c r="BJ35" s="14">
        <f t="shared" ref="BJ35" si="141">MROUND(AL35/2,5)</f>
        <v>25</v>
      </c>
      <c r="BK35" s="14">
        <f t="shared" ref="BK35" si="142">MROUND(AM35/2,5)</f>
        <v>5</v>
      </c>
      <c r="BL35" s="14">
        <f t="shared" ref="BL35" si="143">MROUND(AN35/2,5)</f>
        <v>5</v>
      </c>
      <c r="BM35" s="14">
        <f t="shared" ref="BM35" si="144">MROUND(AO35/2,5)</f>
        <v>5</v>
      </c>
      <c r="BN35" s="14">
        <f t="shared" ref="BN35" si="145">MROUND(AP35/2,5)</f>
        <v>5</v>
      </c>
      <c r="BO35" s="14">
        <f t="shared" ref="BO35" si="146">MROUND($BI35/2,5)</f>
        <v>10</v>
      </c>
      <c r="BP35" s="14">
        <f t="shared" si="107"/>
        <v>10</v>
      </c>
      <c r="BQ35" s="14">
        <f t="shared" si="107"/>
        <v>10</v>
      </c>
      <c r="BR35" s="14">
        <f t="shared" si="107"/>
        <v>10</v>
      </c>
      <c r="BS35" s="14">
        <f t="shared" si="107"/>
        <v>10</v>
      </c>
      <c r="BT35" s="14">
        <f t="shared" si="107"/>
        <v>10</v>
      </c>
      <c r="BU35" s="14">
        <f t="shared" si="107"/>
        <v>10</v>
      </c>
      <c r="BV35" s="14">
        <f t="shared" si="107"/>
        <v>10</v>
      </c>
      <c r="BW35" s="14">
        <f t="shared" si="107"/>
        <v>10</v>
      </c>
      <c r="BX35" s="14">
        <f t="shared" ref="BX35" si="147">MROUND(AZ35/2,5)</f>
        <v>0</v>
      </c>
      <c r="BY35" s="14">
        <f t="shared" ref="BY35" si="148">MROUND(BA35/2,5)</f>
        <v>0</v>
      </c>
      <c r="BZ35" s="14">
        <v>1</v>
      </c>
      <c r="CA35" s="14">
        <f t="shared" ref="CA35" si="149">SUM(BI35:BL35)</f>
        <v>50</v>
      </c>
      <c r="CB35" s="14">
        <v>6</v>
      </c>
      <c r="CC35" s="14">
        <f>CA35*CB35</f>
        <v>300</v>
      </c>
      <c r="CD35" s="14">
        <f t="shared" si="16"/>
        <v>48</v>
      </c>
      <c r="CE35" s="14">
        <f>CA35*CD35</f>
        <v>2400</v>
      </c>
      <c r="CF35" s="14">
        <f>CE35*10</f>
        <v>24000</v>
      </c>
      <c r="CG35">
        <v>30</v>
      </c>
      <c r="CH35">
        <v>50</v>
      </c>
      <c r="CI35">
        <v>10</v>
      </c>
      <c r="CJ35">
        <v>10</v>
      </c>
      <c r="CK35" s="14">
        <v>10</v>
      </c>
      <c r="CL35" s="14">
        <v>5</v>
      </c>
      <c r="CM35">
        <f t="shared" si="75"/>
        <v>15</v>
      </c>
      <c r="CN35">
        <f t="shared" ref="CN35" si="150">CG35</f>
        <v>30</v>
      </c>
      <c r="CO35">
        <f t="shared" si="75"/>
        <v>15</v>
      </c>
      <c r="CP35">
        <f t="shared" si="75"/>
        <v>15</v>
      </c>
      <c r="CQ35">
        <f t="shared" si="75"/>
        <v>15</v>
      </c>
      <c r="CR35">
        <f t="shared" si="75"/>
        <v>15</v>
      </c>
      <c r="CS35">
        <f t="shared" si="75"/>
        <v>15</v>
      </c>
      <c r="CT35">
        <f t="shared" si="75"/>
        <v>15</v>
      </c>
      <c r="CU35">
        <f t="shared" si="75"/>
        <v>15</v>
      </c>
      <c r="CV35" s="14"/>
      <c r="CW35" s="14"/>
      <c r="CX35" s="14">
        <v>1</v>
      </c>
      <c r="CY35" s="14">
        <f t="shared" ref="CY35" si="151">SUM(CG35:CJ35)</f>
        <v>100</v>
      </c>
      <c r="CZ35" s="14">
        <v>6</v>
      </c>
      <c r="DA35" s="14">
        <f t="shared" ref="DA35" si="152">CY35*CZ35</f>
        <v>600</v>
      </c>
      <c r="DB35" s="14">
        <f t="shared" si="19"/>
        <v>48</v>
      </c>
      <c r="DC35" s="14">
        <f t="shared" ref="DC35" si="153">CY35*DB35</f>
        <v>4800</v>
      </c>
      <c r="DD35" s="14">
        <f t="shared" ref="DD35" si="154">DC35*10</f>
        <v>48000</v>
      </c>
      <c r="DE35">
        <v>30</v>
      </c>
      <c r="DF35">
        <v>50</v>
      </c>
      <c r="DG35">
        <v>10</v>
      </c>
      <c r="DH35">
        <v>10</v>
      </c>
      <c r="DI35" s="14">
        <v>10</v>
      </c>
      <c r="DJ35" s="14">
        <f t="shared" si="81"/>
        <v>5</v>
      </c>
      <c r="DK35">
        <f t="shared" si="73"/>
        <v>15</v>
      </c>
      <c r="DL35">
        <f t="shared" ref="DL35" si="155">DE35</f>
        <v>30</v>
      </c>
      <c r="DM35">
        <f t="shared" si="50"/>
        <v>15</v>
      </c>
      <c r="DN35">
        <f t="shared" si="50"/>
        <v>15</v>
      </c>
      <c r="DO35">
        <f t="shared" si="50"/>
        <v>15</v>
      </c>
      <c r="DP35">
        <f t="shared" si="50"/>
        <v>15</v>
      </c>
      <c r="DQ35">
        <f t="shared" si="50"/>
        <v>15</v>
      </c>
      <c r="DR35">
        <f t="shared" si="50"/>
        <v>15</v>
      </c>
      <c r="DS35">
        <f t="shared" si="50"/>
        <v>15</v>
      </c>
      <c r="DT35" s="14"/>
      <c r="DU35" s="14"/>
      <c r="DV35" s="14">
        <v>1</v>
      </c>
      <c r="DW35" s="14">
        <f t="shared" ref="DW35" si="156">SUM(DE35:DH35)</f>
        <v>100</v>
      </c>
      <c r="DX35" s="14">
        <v>6</v>
      </c>
      <c r="DY35" s="14">
        <f t="shared" ref="DY35" si="157">DW35*DX35</f>
        <v>600</v>
      </c>
      <c r="DZ35" s="14">
        <f t="shared" si="24"/>
        <v>48</v>
      </c>
      <c r="EA35" s="14">
        <f t="shared" ref="EA35" si="158">DW35*DZ35</f>
        <v>4800</v>
      </c>
      <c r="EB35" s="14">
        <f t="shared" ref="EB35" si="159">EA35*10</f>
        <v>48000</v>
      </c>
      <c r="EC35" s="14">
        <v>15</v>
      </c>
      <c r="ED35" s="14">
        <v>60</v>
      </c>
      <c r="EE35" s="14">
        <v>20</v>
      </c>
      <c r="EF35" s="14">
        <v>10</v>
      </c>
      <c r="EG35" s="14">
        <v>10</v>
      </c>
      <c r="EH35" s="14">
        <v>10</v>
      </c>
      <c r="EI35" s="14">
        <v>1</v>
      </c>
      <c r="EJ35" s="14">
        <f t="shared" ref="EJ35" si="160">SUM(EC35:EF35)</f>
        <v>105</v>
      </c>
      <c r="EK35" s="14">
        <v>6</v>
      </c>
      <c r="EL35" s="14">
        <f t="shared" ref="EL35" si="161">EJ35*EK35</f>
        <v>630</v>
      </c>
      <c r="EM35" s="14">
        <f t="shared" si="27"/>
        <v>48</v>
      </c>
      <c r="EN35" s="14">
        <f t="shared" ref="EN35" si="162">EJ35*EM35</f>
        <v>5040</v>
      </c>
      <c r="EO35" s="14">
        <f t="shared" ref="EO35" si="163">EN35*10</f>
        <v>50400</v>
      </c>
      <c r="EP35" s="14">
        <v>15</v>
      </c>
      <c r="EQ35" s="14">
        <v>15</v>
      </c>
      <c r="ER35" s="14">
        <v>15</v>
      </c>
      <c r="ES35" s="14">
        <v>1</v>
      </c>
      <c r="ET35" s="14">
        <f t="shared" ref="ET35" si="164">SUM(EP35:EP35)</f>
        <v>15</v>
      </c>
      <c r="EU35" s="14">
        <v>6</v>
      </c>
      <c r="EV35" s="14">
        <f t="shared" ref="EV35" si="165">ET35*EU35</f>
        <v>90</v>
      </c>
      <c r="EW35" s="14">
        <f t="shared" si="30"/>
        <v>48</v>
      </c>
      <c r="EX35" s="14">
        <f t="shared" ref="EX35" si="166">ET35*EW35</f>
        <v>720</v>
      </c>
      <c r="EY35" s="14">
        <f t="shared" ref="EY35" si="167">EX35*10</f>
        <v>7200</v>
      </c>
      <c r="EZ35" s="14">
        <v>0</v>
      </c>
      <c r="FA35" s="14">
        <v>0</v>
      </c>
      <c r="FB35" s="14">
        <v>0</v>
      </c>
      <c r="FC35" s="14">
        <v>0</v>
      </c>
      <c r="FD35" s="14">
        <v>0</v>
      </c>
      <c r="FE35" s="14">
        <v>0</v>
      </c>
      <c r="FF35" s="14">
        <v>0</v>
      </c>
      <c r="FG35" s="14">
        <v>0</v>
      </c>
      <c r="FH35" s="14"/>
      <c r="FI35" s="14">
        <f t="shared" ref="FI35" si="168">SUM(FB35:FE35)</f>
        <v>0</v>
      </c>
      <c r="FJ35" s="14">
        <v>6</v>
      </c>
      <c r="FK35" s="14">
        <f t="shared" ref="FK35" si="169">FG35*FJ35</f>
        <v>0</v>
      </c>
      <c r="FL35" s="14">
        <f t="shared" si="40"/>
        <v>48</v>
      </c>
      <c r="FM35" s="14">
        <f t="shared" ref="FM35" si="170">FI35*FL35</f>
        <v>0</v>
      </c>
      <c r="FN35" s="14">
        <f t="shared" ref="FN35" si="171">FM35*10</f>
        <v>0</v>
      </c>
      <c r="FO35" s="80"/>
      <c r="FP35" s="80">
        <v>20</v>
      </c>
      <c r="FQ35" s="80">
        <v>20</v>
      </c>
      <c r="FR35" s="80">
        <v>20</v>
      </c>
      <c r="FS35" s="80">
        <v>10</v>
      </c>
      <c r="FT35" s="80"/>
      <c r="FU35" s="80"/>
      <c r="FV35" s="80"/>
    </row>
    <row r="36" spans="1:178" customFormat="1" ht="15">
      <c r="A36" s="80">
        <f t="shared" si="60"/>
        <v>2880</v>
      </c>
      <c r="B36" t="s">
        <v>1544</v>
      </c>
      <c r="C36" t="s">
        <v>1545</v>
      </c>
      <c r="D36" t="s">
        <v>194</v>
      </c>
      <c r="E36" t="s">
        <v>17</v>
      </c>
      <c r="F36" t="s">
        <v>18</v>
      </c>
      <c r="G36" t="s">
        <v>6</v>
      </c>
      <c r="H36" t="s">
        <v>6</v>
      </c>
      <c r="J36" t="s">
        <v>7</v>
      </c>
      <c r="K36" t="s">
        <v>21</v>
      </c>
      <c r="L36" t="s">
        <v>189</v>
      </c>
      <c r="M36" t="s">
        <v>1507</v>
      </c>
      <c r="N36" t="s">
        <v>101</v>
      </c>
      <c r="O36" t="s">
        <v>173</v>
      </c>
      <c r="P36" t="s">
        <v>1043</v>
      </c>
      <c r="Q36" s="80">
        <v>2</v>
      </c>
      <c r="R36" s="80">
        <v>1</v>
      </c>
      <c r="S36" t="s">
        <v>192</v>
      </c>
      <c r="T36" t="s">
        <v>193</v>
      </c>
      <c r="U36">
        <v>1</v>
      </c>
      <c r="V36" t="s">
        <v>384</v>
      </c>
      <c r="W36" t="s">
        <v>326</v>
      </c>
      <c r="X36" t="s">
        <v>184</v>
      </c>
      <c r="Y36" s="80">
        <v>1</v>
      </c>
      <c r="Z36" s="80">
        <v>1</v>
      </c>
      <c r="AB36">
        <v>1.75</v>
      </c>
      <c r="AD36">
        <v>1</v>
      </c>
      <c r="AE36">
        <v>42439</v>
      </c>
      <c r="AI36" s="14">
        <v>1</v>
      </c>
      <c r="AJ36" t="s">
        <v>1015</v>
      </c>
      <c r="AK36">
        <v>10</v>
      </c>
      <c r="AL36">
        <v>20</v>
      </c>
      <c r="AM36">
        <v>20</v>
      </c>
      <c r="AN36">
        <v>10</v>
      </c>
      <c r="AO36">
        <v>10</v>
      </c>
      <c r="AP36">
        <v>10</v>
      </c>
      <c r="AQ36">
        <v>10</v>
      </c>
      <c r="AR36">
        <v>10</v>
      </c>
      <c r="AS36">
        <v>10</v>
      </c>
      <c r="AT36">
        <v>10</v>
      </c>
      <c r="AU36">
        <f t="shared" si="0"/>
        <v>5</v>
      </c>
      <c r="AV36">
        <f t="shared" si="1"/>
        <v>10</v>
      </c>
      <c r="AW36">
        <v>10</v>
      </c>
      <c r="AX36">
        <v>10</v>
      </c>
      <c r="AY36">
        <v>10</v>
      </c>
      <c r="AZ36" s="14"/>
      <c r="BA36" s="14"/>
      <c r="BB36" s="14">
        <v>1</v>
      </c>
      <c r="BC36" s="14">
        <f t="shared" si="2"/>
        <v>60</v>
      </c>
      <c r="BD36" s="14">
        <v>6</v>
      </c>
      <c r="BE36" s="14">
        <f t="shared" si="93"/>
        <v>360</v>
      </c>
      <c r="BF36" s="14">
        <f t="shared" si="4"/>
        <v>48</v>
      </c>
      <c r="BG36" s="14">
        <f t="shared" si="77"/>
        <v>2880</v>
      </c>
      <c r="BH36" s="14">
        <f t="shared" si="78"/>
        <v>28800</v>
      </c>
      <c r="BI36" s="14">
        <f t="shared" si="5"/>
        <v>5</v>
      </c>
      <c r="BJ36" s="14">
        <f t="shared" si="6"/>
        <v>10</v>
      </c>
      <c r="BK36" s="14">
        <f t="shared" si="7"/>
        <v>10</v>
      </c>
      <c r="BL36" s="14">
        <f t="shared" si="8"/>
        <v>5</v>
      </c>
      <c r="BM36" s="14">
        <f t="shared" si="9"/>
        <v>5</v>
      </c>
      <c r="BN36" s="14">
        <f t="shared" si="10"/>
        <v>5</v>
      </c>
      <c r="BO36" s="14">
        <f t="shared" si="42"/>
        <v>5</v>
      </c>
      <c r="BP36" s="14">
        <f t="shared" si="42"/>
        <v>5</v>
      </c>
      <c r="BQ36" s="14">
        <f t="shared" si="42"/>
        <v>5</v>
      </c>
      <c r="BR36" s="14">
        <f t="shared" si="42"/>
        <v>5</v>
      </c>
      <c r="BS36" s="14">
        <f t="shared" si="42"/>
        <v>5</v>
      </c>
      <c r="BT36" s="14">
        <f t="shared" si="42"/>
        <v>5</v>
      </c>
      <c r="BU36" s="14">
        <f t="shared" si="42"/>
        <v>5</v>
      </c>
      <c r="BV36" s="14">
        <f t="shared" si="42"/>
        <v>5</v>
      </c>
      <c r="BW36" s="14">
        <f t="shared" si="42"/>
        <v>5</v>
      </c>
      <c r="BX36" s="14">
        <f t="shared" si="12"/>
        <v>0</v>
      </c>
      <c r="BY36" s="14">
        <f t="shared" si="13"/>
        <v>0</v>
      </c>
      <c r="BZ36" s="14">
        <v>1</v>
      </c>
      <c r="CA36" s="14">
        <f t="shared" si="14"/>
        <v>30</v>
      </c>
      <c r="CB36" s="14">
        <v>6</v>
      </c>
      <c r="CC36" s="14">
        <f t="shared" si="15"/>
        <v>180</v>
      </c>
      <c r="CD36" s="14">
        <f t="shared" si="16"/>
        <v>48</v>
      </c>
      <c r="CE36" s="14">
        <f t="shared" si="63"/>
        <v>1440</v>
      </c>
      <c r="CF36" s="14">
        <f t="shared" si="43"/>
        <v>14400</v>
      </c>
      <c r="CG36">
        <v>10</v>
      </c>
      <c r="CH36">
        <v>20</v>
      </c>
      <c r="CI36">
        <v>20</v>
      </c>
      <c r="CJ36">
        <v>10</v>
      </c>
      <c r="CK36" s="14">
        <v>10</v>
      </c>
      <c r="CL36" s="14">
        <v>5</v>
      </c>
      <c r="CM36">
        <f t="shared" si="75"/>
        <v>5</v>
      </c>
      <c r="CN36">
        <f t="shared" si="45"/>
        <v>10</v>
      </c>
      <c r="CO36">
        <f t="shared" si="75"/>
        <v>5</v>
      </c>
      <c r="CP36">
        <f t="shared" si="75"/>
        <v>5</v>
      </c>
      <c r="CQ36">
        <f t="shared" si="75"/>
        <v>5</v>
      </c>
      <c r="CR36">
        <f t="shared" si="75"/>
        <v>5</v>
      </c>
      <c r="CS36">
        <f t="shared" si="75"/>
        <v>5</v>
      </c>
      <c r="CT36">
        <f t="shared" si="75"/>
        <v>5</v>
      </c>
      <c r="CU36">
        <f t="shared" si="75"/>
        <v>5</v>
      </c>
      <c r="CV36" s="14"/>
      <c r="CW36" s="14"/>
      <c r="CX36" s="14">
        <v>1</v>
      </c>
      <c r="CY36" s="14">
        <f t="shared" si="18"/>
        <v>60</v>
      </c>
      <c r="CZ36" s="14">
        <v>6</v>
      </c>
      <c r="DA36" s="14">
        <f t="shared" si="46"/>
        <v>360</v>
      </c>
      <c r="DB36" s="14">
        <f t="shared" si="19"/>
        <v>48</v>
      </c>
      <c r="DC36" s="14">
        <f t="shared" si="79"/>
        <v>2880</v>
      </c>
      <c r="DD36" s="14">
        <f t="shared" si="80"/>
        <v>28800</v>
      </c>
      <c r="DE36">
        <v>10</v>
      </c>
      <c r="DF36">
        <v>20</v>
      </c>
      <c r="DG36">
        <v>20</v>
      </c>
      <c r="DH36">
        <v>10</v>
      </c>
      <c r="DI36" s="14">
        <v>10</v>
      </c>
      <c r="DJ36" s="14">
        <f t="shared" si="81"/>
        <v>5</v>
      </c>
      <c r="DK36">
        <f t="shared" si="73"/>
        <v>5</v>
      </c>
      <c r="DL36">
        <f t="shared" si="49"/>
        <v>10</v>
      </c>
      <c r="DM36">
        <f t="shared" si="50"/>
        <v>5</v>
      </c>
      <c r="DN36">
        <f t="shared" si="50"/>
        <v>5</v>
      </c>
      <c r="DO36">
        <f t="shared" si="50"/>
        <v>5</v>
      </c>
      <c r="DP36">
        <f t="shared" si="50"/>
        <v>5</v>
      </c>
      <c r="DQ36">
        <f t="shared" si="50"/>
        <v>5</v>
      </c>
      <c r="DR36">
        <f t="shared" si="50"/>
        <v>5</v>
      </c>
      <c r="DS36">
        <f t="shared" si="50"/>
        <v>5</v>
      </c>
      <c r="DT36" s="14"/>
      <c r="DU36" s="14"/>
      <c r="DV36" s="14">
        <v>1</v>
      </c>
      <c r="DW36" s="14">
        <f t="shared" si="51"/>
        <v>60</v>
      </c>
      <c r="DX36" s="14">
        <v>6</v>
      </c>
      <c r="DY36" s="14">
        <f t="shared" si="23"/>
        <v>360</v>
      </c>
      <c r="DZ36" s="14">
        <f t="shared" si="24"/>
        <v>48</v>
      </c>
      <c r="EA36" s="14">
        <f t="shared" si="61"/>
        <v>2880</v>
      </c>
      <c r="EB36" s="14">
        <f t="shared" si="82"/>
        <v>28800</v>
      </c>
      <c r="EC36" s="14">
        <v>15</v>
      </c>
      <c r="ED36" s="14">
        <v>60</v>
      </c>
      <c r="EE36" s="14">
        <v>20</v>
      </c>
      <c r="EF36" s="14">
        <v>10</v>
      </c>
      <c r="EG36" s="14">
        <v>10</v>
      </c>
      <c r="EH36" s="14">
        <v>10</v>
      </c>
      <c r="EI36" s="14">
        <v>1</v>
      </c>
      <c r="EJ36" s="14">
        <f t="shared" si="83"/>
        <v>105</v>
      </c>
      <c r="EK36" s="14">
        <v>6</v>
      </c>
      <c r="EL36" s="14">
        <f t="shared" si="26"/>
        <v>630</v>
      </c>
      <c r="EM36" s="14">
        <f t="shared" si="27"/>
        <v>48</v>
      </c>
      <c r="EN36" s="14">
        <f t="shared" si="84"/>
        <v>5040</v>
      </c>
      <c r="EO36" s="14">
        <f t="shared" si="85"/>
        <v>50400</v>
      </c>
      <c r="EP36" s="14">
        <v>15</v>
      </c>
      <c r="EQ36" s="14">
        <v>15</v>
      </c>
      <c r="ER36" s="14">
        <v>15</v>
      </c>
      <c r="ES36" s="14">
        <v>1</v>
      </c>
      <c r="ET36" s="14">
        <f t="shared" si="86"/>
        <v>15</v>
      </c>
      <c r="EU36" s="14">
        <v>6</v>
      </c>
      <c r="EV36" s="14">
        <f t="shared" si="29"/>
        <v>90</v>
      </c>
      <c r="EW36" s="14">
        <f t="shared" si="30"/>
        <v>48</v>
      </c>
      <c r="EX36" s="14">
        <f t="shared" si="87"/>
        <v>720</v>
      </c>
      <c r="EY36" s="14">
        <f t="shared" si="88"/>
        <v>7200</v>
      </c>
      <c r="EZ36" s="14">
        <v>0</v>
      </c>
      <c r="FA36" s="14">
        <v>0</v>
      </c>
      <c r="FB36" s="14">
        <v>0</v>
      </c>
      <c r="FC36" s="14">
        <v>0</v>
      </c>
      <c r="FD36" s="14">
        <v>0</v>
      </c>
      <c r="FE36" s="14">
        <v>0</v>
      </c>
      <c r="FF36" s="14">
        <v>0</v>
      </c>
      <c r="FG36" s="14">
        <v>0</v>
      </c>
      <c r="FH36" s="14"/>
      <c r="FI36" s="14">
        <f t="shared" si="89"/>
        <v>0</v>
      </c>
      <c r="FJ36" s="14">
        <v>6</v>
      </c>
      <c r="FK36" s="14">
        <f t="shared" si="90"/>
        <v>0</v>
      </c>
      <c r="FL36" s="14">
        <f t="shared" si="40"/>
        <v>48</v>
      </c>
      <c r="FM36" s="14">
        <f t="shared" si="91"/>
        <v>0</v>
      </c>
      <c r="FN36" s="14">
        <f t="shared" si="92"/>
        <v>0</v>
      </c>
      <c r="FO36" s="80"/>
      <c r="FP36" s="80"/>
      <c r="FQ36" s="80"/>
      <c r="FR36" s="80"/>
      <c r="FS36" s="80"/>
      <c r="FT36" s="80"/>
      <c r="FU36" s="80"/>
      <c r="FV36" s="80"/>
    </row>
    <row r="37" spans="1:178" ht="16.149999999999999" customHeight="1">
      <c r="A37" s="80">
        <f t="shared" si="60"/>
        <v>4320</v>
      </c>
      <c r="B37" s="14" t="s">
        <v>1657</v>
      </c>
      <c r="C37" s="18" t="s">
        <v>1658</v>
      </c>
      <c r="D37" s="18" t="s">
        <v>1655</v>
      </c>
      <c r="E37" s="18" t="s">
        <v>1656</v>
      </c>
      <c r="F37" s="18" t="s">
        <v>1663</v>
      </c>
      <c r="G37" s="80" t="s">
        <v>4</v>
      </c>
      <c r="H37" s="80" t="s">
        <v>4</v>
      </c>
      <c r="I37" s="80">
        <v>163027</v>
      </c>
      <c r="J37" s="80" t="s">
        <v>5</v>
      </c>
      <c r="K37" s="14" t="s">
        <v>1652</v>
      </c>
      <c r="L37" s="21" t="s">
        <v>1654</v>
      </c>
      <c r="M37" s="207" t="s">
        <v>3031</v>
      </c>
      <c r="N37" s="91" t="s">
        <v>102</v>
      </c>
      <c r="O37" s="80" t="s">
        <v>118</v>
      </c>
      <c r="P37" s="80" t="s">
        <v>1047</v>
      </c>
      <c r="Q37" s="80">
        <v>3</v>
      </c>
      <c r="R37" s="80">
        <v>1</v>
      </c>
      <c r="U37" s="80">
        <v>0</v>
      </c>
      <c r="V37" s="92" t="s">
        <v>384</v>
      </c>
      <c r="W37" s="80" t="s">
        <v>327</v>
      </c>
      <c r="X37" s="80" t="s">
        <v>71</v>
      </c>
      <c r="Y37" s="80">
        <v>1</v>
      </c>
      <c r="Z37" s="80">
        <v>1</v>
      </c>
      <c r="AB37" s="80">
        <v>4.4000000000000004</v>
      </c>
      <c r="AE37" s="81">
        <v>42439</v>
      </c>
      <c r="AF37" s="82"/>
      <c r="AG37" s="82"/>
      <c r="AH37" s="82"/>
      <c r="AI37" s="14">
        <v>1</v>
      </c>
      <c r="AJ37" s="14" t="s">
        <v>1019</v>
      </c>
      <c r="AK37" s="14">
        <v>20</v>
      </c>
      <c r="AL37" s="14">
        <v>30</v>
      </c>
      <c r="AM37" s="14">
        <v>20</v>
      </c>
      <c r="AN37" s="14">
        <v>10</v>
      </c>
      <c r="AO37" s="80">
        <v>10</v>
      </c>
      <c r="AP37" s="80">
        <v>10</v>
      </c>
      <c r="AQ37" s="14">
        <v>10</v>
      </c>
      <c r="AR37" s="14">
        <v>10</v>
      </c>
      <c r="AS37" s="14">
        <v>10</v>
      </c>
      <c r="AT37" s="14">
        <v>10</v>
      </c>
      <c r="AU37">
        <f t="shared" si="0"/>
        <v>10</v>
      </c>
      <c r="AV37">
        <f t="shared" si="1"/>
        <v>15</v>
      </c>
      <c r="AW37" s="14">
        <v>10</v>
      </c>
      <c r="AX37" s="14">
        <v>10</v>
      </c>
      <c r="AY37" s="14">
        <v>10</v>
      </c>
      <c r="BB37" s="80">
        <v>1</v>
      </c>
      <c r="BC37" s="14">
        <f t="shared" si="2"/>
        <v>80</v>
      </c>
      <c r="BD37" s="14">
        <v>6</v>
      </c>
      <c r="BE37" s="14">
        <f t="shared" si="93"/>
        <v>480</v>
      </c>
      <c r="BF37" s="14">
        <f t="shared" si="4"/>
        <v>48</v>
      </c>
      <c r="BG37" s="14">
        <f t="shared" si="77"/>
        <v>3840</v>
      </c>
      <c r="BH37" s="14">
        <f t="shared" si="78"/>
        <v>38400</v>
      </c>
      <c r="BI37" s="14">
        <f t="shared" si="5"/>
        <v>10</v>
      </c>
      <c r="BJ37" s="14">
        <f t="shared" si="6"/>
        <v>15</v>
      </c>
      <c r="BK37" s="14">
        <f t="shared" si="7"/>
        <v>10</v>
      </c>
      <c r="BL37" s="14">
        <f t="shared" si="8"/>
        <v>5</v>
      </c>
      <c r="BM37" s="14">
        <f t="shared" si="9"/>
        <v>5</v>
      </c>
      <c r="BN37" s="14">
        <f t="shared" si="10"/>
        <v>5</v>
      </c>
      <c r="BO37" s="14">
        <f t="shared" si="42"/>
        <v>5</v>
      </c>
      <c r="BP37" s="14">
        <f t="shared" si="42"/>
        <v>5</v>
      </c>
      <c r="BQ37" s="14">
        <f t="shared" si="42"/>
        <v>5</v>
      </c>
      <c r="BR37" s="14">
        <f t="shared" si="42"/>
        <v>5</v>
      </c>
      <c r="BS37" s="14">
        <f t="shared" si="42"/>
        <v>5</v>
      </c>
      <c r="BT37" s="14">
        <f t="shared" si="42"/>
        <v>5</v>
      </c>
      <c r="BU37" s="14">
        <f t="shared" si="42"/>
        <v>5</v>
      </c>
      <c r="BV37" s="14">
        <f t="shared" si="42"/>
        <v>5</v>
      </c>
      <c r="BW37" s="14">
        <f t="shared" si="42"/>
        <v>5</v>
      </c>
      <c r="BX37" s="14">
        <f t="shared" si="12"/>
        <v>0</v>
      </c>
      <c r="BY37" s="14">
        <f t="shared" si="13"/>
        <v>0</v>
      </c>
      <c r="BZ37" s="80">
        <v>1</v>
      </c>
      <c r="CA37" s="14">
        <f t="shared" si="14"/>
        <v>40</v>
      </c>
      <c r="CB37" s="14">
        <v>6</v>
      </c>
      <c r="CC37" s="14">
        <f>CA37*CB37</f>
        <v>240</v>
      </c>
      <c r="CD37" s="14">
        <f t="shared" si="16"/>
        <v>48</v>
      </c>
      <c r="CE37" s="14">
        <f>CA37*CD37</f>
        <v>1920</v>
      </c>
      <c r="CF37" s="14">
        <f>CE37*10</f>
        <v>19200</v>
      </c>
      <c r="CG37" s="80">
        <v>20</v>
      </c>
      <c r="CH37" s="80">
        <v>30</v>
      </c>
      <c r="CI37" s="80">
        <v>30</v>
      </c>
      <c r="CJ37" s="80">
        <v>10</v>
      </c>
      <c r="CK37" s="14">
        <v>0</v>
      </c>
      <c r="CL37" s="14">
        <v>0</v>
      </c>
      <c r="CM37">
        <f t="shared" si="75"/>
        <v>10</v>
      </c>
      <c r="CN37">
        <f t="shared" si="45"/>
        <v>20</v>
      </c>
      <c r="CO37">
        <f t="shared" si="75"/>
        <v>10</v>
      </c>
      <c r="CP37">
        <f t="shared" si="75"/>
        <v>10</v>
      </c>
      <c r="CQ37">
        <f t="shared" si="75"/>
        <v>10</v>
      </c>
      <c r="CR37">
        <f t="shared" si="75"/>
        <v>10</v>
      </c>
      <c r="CS37">
        <f t="shared" si="75"/>
        <v>10</v>
      </c>
      <c r="CT37">
        <f t="shared" si="75"/>
        <v>10</v>
      </c>
      <c r="CU37">
        <f t="shared" si="75"/>
        <v>10</v>
      </c>
      <c r="CX37" s="80">
        <v>1</v>
      </c>
      <c r="CY37" s="14">
        <f t="shared" si="18"/>
        <v>90</v>
      </c>
      <c r="CZ37" s="14">
        <v>6</v>
      </c>
      <c r="DA37" s="14">
        <f t="shared" si="46"/>
        <v>540</v>
      </c>
      <c r="DB37" s="14">
        <f t="shared" si="19"/>
        <v>48</v>
      </c>
      <c r="DC37" s="14">
        <f t="shared" si="79"/>
        <v>4320</v>
      </c>
      <c r="DD37" s="14">
        <f t="shared" si="80"/>
        <v>43200</v>
      </c>
      <c r="DE37" s="14">
        <v>20</v>
      </c>
      <c r="DF37" s="14">
        <v>30</v>
      </c>
      <c r="DG37" s="14">
        <v>20</v>
      </c>
      <c r="DH37" s="14">
        <v>10</v>
      </c>
      <c r="DK37">
        <f t="shared" si="73"/>
        <v>10</v>
      </c>
      <c r="DL37">
        <f t="shared" si="49"/>
        <v>20</v>
      </c>
      <c r="DM37">
        <f t="shared" si="50"/>
        <v>10</v>
      </c>
      <c r="DN37">
        <f t="shared" si="50"/>
        <v>10</v>
      </c>
      <c r="DO37">
        <f t="shared" si="50"/>
        <v>10</v>
      </c>
      <c r="DP37">
        <f t="shared" si="50"/>
        <v>10</v>
      </c>
      <c r="DQ37">
        <f t="shared" si="50"/>
        <v>10</v>
      </c>
      <c r="DR37">
        <f t="shared" si="50"/>
        <v>10</v>
      </c>
      <c r="DS37">
        <f t="shared" si="50"/>
        <v>10</v>
      </c>
      <c r="DW37" s="14">
        <f t="shared" si="51"/>
        <v>80</v>
      </c>
      <c r="DX37" s="14">
        <v>6</v>
      </c>
      <c r="DY37" s="14">
        <f>DJ37*DX37</f>
        <v>0</v>
      </c>
      <c r="DZ37" s="14">
        <f t="shared" si="24"/>
        <v>48</v>
      </c>
      <c r="EA37" s="14">
        <f t="shared" si="61"/>
        <v>3840</v>
      </c>
      <c r="EB37" s="14">
        <f t="shared" si="82"/>
        <v>38400</v>
      </c>
      <c r="EJ37" s="14">
        <f t="shared" si="83"/>
        <v>0</v>
      </c>
      <c r="EK37" s="14">
        <v>6</v>
      </c>
      <c r="EL37" s="14">
        <f t="shared" si="26"/>
        <v>0</v>
      </c>
      <c r="EM37" s="14">
        <f t="shared" si="27"/>
        <v>48</v>
      </c>
      <c r="EN37" s="14">
        <f t="shared" si="84"/>
        <v>0</v>
      </c>
      <c r="EO37" s="14">
        <f t="shared" si="85"/>
        <v>0</v>
      </c>
      <c r="ET37" s="14">
        <f t="shared" si="86"/>
        <v>0</v>
      </c>
      <c r="EU37" s="14">
        <v>6</v>
      </c>
      <c r="EV37" s="14">
        <f t="shared" si="29"/>
        <v>0</v>
      </c>
      <c r="EW37" s="14">
        <f t="shared" si="30"/>
        <v>48</v>
      </c>
      <c r="EX37" s="14">
        <f t="shared" si="87"/>
        <v>0</v>
      </c>
      <c r="EY37" s="14">
        <f t="shared" si="88"/>
        <v>0</v>
      </c>
      <c r="EZ37" s="14">
        <f t="shared" ref="EZ37:EZ49" si="172">MROUND(INT(CG37/2),5)</f>
        <v>10</v>
      </c>
      <c r="FA37" s="14">
        <f t="shared" ref="FA37:FA49" si="173">MROUND(INT(CH37/2),5)</f>
        <v>15</v>
      </c>
      <c r="FB37" s="14">
        <f t="shared" ref="FB37:FB49" si="174">MROUND(INT(CI37/2),5)</f>
        <v>15</v>
      </c>
      <c r="FC37" s="14">
        <f t="shared" ref="FC37:FC49" si="175">MROUND(INT(CJ37/2),5)</f>
        <v>5</v>
      </c>
      <c r="FD37" s="14">
        <f t="shared" ref="FD37:FD49" si="176">MROUND(INT(CG37/2),5)</f>
        <v>10</v>
      </c>
      <c r="FE37" s="14">
        <f t="shared" ref="FE37:FE49" si="177">MROUND(INT(CH37/2),5)</f>
        <v>15</v>
      </c>
      <c r="FF37" s="14">
        <f t="shared" ref="FF37:FF49" si="178">MROUND(INT(CI37/2),5)</f>
        <v>15</v>
      </c>
      <c r="FG37" s="14">
        <f t="shared" ref="FG37:FG49" si="179">MROUND(INT(CJ37/2),5)</f>
        <v>5</v>
      </c>
      <c r="FI37" s="14">
        <f t="shared" si="89"/>
        <v>45</v>
      </c>
      <c r="FJ37" s="14">
        <v>6</v>
      </c>
      <c r="FK37" s="14">
        <f t="shared" si="90"/>
        <v>30</v>
      </c>
      <c r="FL37" s="14">
        <f t="shared" si="40"/>
        <v>48</v>
      </c>
      <c r="FM37" s="14">
        <f t="shared" si="91"/>
        <v>2160</v>
      </c>
      <c r="FN37" s="14">
        <f t="shared" si="92"/>
        <v>21600</v>
      </c>
    </row>
    <row r="38" spans="1:178" s="74" customFormat="1" ht="14.45" customHeight="1">
      <c r="A38" s="74">
        <v>24000</v>
      </c>
      <c r="B38" t="s">
        <v>2206</v>
      </c>
      <c r="C38" t="s">
        <v>2207</v>
      </c>
      <c r="D38" s="282" t="s">
        <v>2214</v>
      </c>
      <c r="E38" s="316" t="s">
        <v>2215</v>
      </c>
      <c r="F38" t="s">
        <v>2138</v>
      </c>
      <c r="G38" s="289" t="s">
        <v>2139</v>
      </c>
      <c r="H38" s="302" t="s">
        <v>1782</v>
      </c>
      <c r="I38" s="74">
        <v>560077</v>
      </c>
      <c r="J38" s="289" t="s">
        <v>236</v>
      </c>
      <c r="K38" s="289" t="s">
        <v>2213</v>
      </c>
      <c r="L38" s="290" t="s">
        <v>2217</v>
      </c>
      <c r="M38" s="207" t="s">
        <v>2216</v>
      </c>
      <c r="N38" s="5" t="s">
        <v>101</v>
      </c>
      <c r="O38" s="14" t="s">
        <v>385</v>
      </c>
      <c r="P38" s="14" t="s">
        <v>2211</v>
      </c>
      <c r="Q38">
        <v>0</v>
      </c>
      <c r="R38" s="80">
        <v>1</v>
      </c>
      <c r="S38" s="285"/>
      <c r="T38" s="75"/>
      <c r="U38" s="80">
        <v>0</v>
      </c>
      <c r="V38" s="92" t="s">
        <v>384</v>
      </c>
      <c r="W38" s="14" t="s">
        <v>333</v>
      </c>
      <c r="X38" s="14" t="s">
        <v>2206</v>
      </c>
      <c r="Z38"/>
      <c r="AA38"/>
      <c r="AB38" s="291"/>
      <c r="AC38"/>
      <c r="AD38"/>
      <c r="AF38"/>
      <c r="AI38" s="14">
        <v>1</v>
      </c>
      <c r="AJ38" s="14" t="s">
        <v>2212</v>
      </c>
      <c r="AK38" s="14">
        <v>50</v>
      </c>
      <c r="AL38" s="122">
        <v>100</v>
      </c>
      <c r="AM38" s="14">
        <v>30</v>
      </c>
      <c r="AN38" s="14">
        <v>0</v>
      </c>
      <c r="AO38">
        <v>20</v>
      </c>
      <c r="AP38" s="14">
        <v>10</v>
      </c>
      <c r="AQ38">
        <v>0</v>
      </c>
      <c r="AR38">
        <v>0</v>
      </c>
      <c r="AS38">
        <v>0</v>
      </c>
      <c r="AT38">
        <v>0</v>
      </c>
      <c r="AU38">
        <f>MROUND(AK38/2,5)</f>
        <v>25</v>
      </c>
      <c r="AV38">
        <f>MROUND(AL38/2,5)</f>
        <v>50</v>
      </c>
      <c r="AW38">
        <v>0</v>
      </c>
      <c r="AX38">
        <v>0</v>
      </c>
      <c r="AY38">
        <v>0</v>
      </c>
      <c r="AZ38" s="14">
        <v>30</v>
      </c>
      <c r="BA38" s="14"/>
      <c r="BB38" s="14">
        <v>1</v>
      </c>
      <c r="BC38" s="14">
        <f>SUM(AK38:AN38)</f>
        <v>180</v>
      </c>
      <c r="BD38" s="14">
        <v>6</v>
      </c>
      <c r="BE38" s="14">
        <f t="shared" si="93"/>
        <v>1080</v>
      </c>
      <c r="BF38" s="14">
        <f t="shared" si="4"/>
        <v>48</v>
      </c>
      <c r="BG38" s="14">
        <f t="shared" si="77"/>
        <v>8640</v>
      </c>
      <c r="BH38" s="14">
        <f t="shared" si="78"/>
        <v>86400</v>
      </c>
      <c r="BI38" s="14">
        <f t="shared" ref="BI38:BN38" si="180">MROUND(AK38/2,5)</f>
        <v>25</v>
      </c>
      <c r="BJ38" s="14">
        <f t="shared" si="180"/>
        <v>50</v>
      </c>
      <c r="BK38" s="14">
        <f t="shared" si="180"/>
        <v>15</v>
      </c>
      <c r="BL38" s="14">
        <f t="shared" si="180"/>
        <v>0</v>
      </c>
      <c r="BM38" s="14">
        <f t="shared" si="180"/>
        <v>10</v>
      </c>
      <c r="BN38" s="14">
        <f t="shared" si="180"/>
        <v>5</v>
      </c>
      <c r="BO38" s="14">
        <v>20</v>
      </c>
      <c r="BP38" s="14">
        <v>20</v>
      </c>
      <c r="BQ38" s="14">
        <v>20</v>
      </c>
      <c r="BR38" s="14">
        <v>20</v>
      </c>
      <c r="BS38" s="14">
        <v>20</v>
      </c>
      <c r="BT38" s="14">
        <v>20</v>
      </c>
      <c r="BU38" s="14">
        <v>20</v>
      </c>
      <c r="BV38" s="14">
        <v>20</v>
      </c>
      <c r="BW38" s="14">
        <v>20</v>
      </c>
      <c r="BX38" s="14">
        <f>MROUND(AZ38/2,5)</f>
        <v>15</v>
      </c>
      <c r="BY38" s="14">
        <f>MROUND(BA38/2,5)</f>
        <v>0</v>
      </c>
      <c r="BZ38" s="14">
        <v>1</v>
      </c>
      <c r="CA38" s="14">
        <f>SUM(BI38:BL38)</f>
        <v>90</v>
      </c>
      <c r="CB38" s="14">
        <v>6</v>
      </c>
      <c r="CC38" s="14">
        <f>CA38*CB38</f>
        <v>540</v>
      </c>
      <c r="CD38" s="14">
        <f t="shared" si="16"/>
        <v>48</v>
      </c>
      <c r="CE38" s="14">
        <f>CA38*CD38</f>
        <v>4320</v>
      </c>
      <c r="CF38" s="14">
        <f>CE38*10</f>
        <v>43200</v>
      </c>
      <c r="CG38" s="14">
        <v>30</v>
      </c>
      <c r="CH38" s="122">
        <v>70</v>
      </c>
      <c r="CI38" s="14">
        <v>20</v>
      </c>
      <c r="CJ38" s="14">
        <v>0</v>
      </c>
      <c r="CK38" s="14">
        <v>10</v>
      </c>
      <c r="CL38" s="14">
        <v>10</v>
      </c>
      <c r="CM38">
        <v>50</v>
      </c>
      <c r="CN38">
        <f>CG38</f>
        <v>30</v>
      </c>
      <c r="CO38">
        <f t="shared" si="75"/>
        <v>15</v>
      </c>
      <c r="CP38">
        <f t="shared" si="75"/>
        <v>15</v>
      </c>
      <c r="CQ38">
        <f t="shared" si="75"/>
        <v>15</v>
      </c>
      <c r="CR38">
        <f t="shared" si="75"/>
        <v>15</v>
      </c>
      <c r="CS38">
        <v>25</v>
      </c>
      <c r="CT38">
        <v>25</v>
      </c>
      <c r="CU38">
        <v>25</v>
      </c>
      <c r="CV38" s="14">
        <v>30</v>
      </c>
      <c r="CW38" s="14"/>
      <c r="CX38" s="14">
        <v>1</v>
      </c>
      <c r="CY38" s="14">
        <f>SUM(CG38:CJ38)</f>
        <v>120</v>
      </c>
      <c r="CZ38" s="14">
        <v>6</v>
      </c>
      <c r="DA38" s="14">
        <f>CY38*CZ38</f>
        <v>720</v>
      </c>
      <c r="DB38" s="14">
        <f t="shared" si="19"/>
        <v>48</v>
      </c>
      <c r="DC38" s="14">
        <f t="shared" si="79"/>
        <v>5760</v>
      </c>
      <c r="DD38" s="14">
        <f t="shared" si="80"/>
        <v>57600</v>
      </c>
      <c r="DE38" s="14">
        <v>50</v>
      </c>
      <c r="DF38" s="122">
        <v>100</v>
      </c>
      <c r="DG38" s="14">
        <v>30</v>
      </c>
      <c r="DH38" s="14">
        <v>0</v>
      </c>
      <c r="DI38" s="14">
        <f>MROUND(AO38/2,5)</f>
        <v>10</v>
      </c>
      <c r="DJ38" s="14">
        <f>MROUND(AP38/2,5)</f>
        <v>5</v>
      </c>
      <c r="DK38">
        <v>50</v>
      </c>
      <c r="DL38">
        <f>DE38</f>
        <v>50</v>
      </c>
      <c r="DM38">
        <f t="shared" si="50"/>
        <v>25</v>
      </c>
      <c r="DN38">
        <f t="shared" si="50"/>
        <v>25</v>
      </c>
      <c r="DO38">
        <f t="shared" si="50"/>
        <v>25</v>
      </c>
      <c r="DP38">
        <f t="shared" si="50"/>
        <v>25</v>
      </c>
      <c r="DQ38">
        <f t="shared" si="50"/>
        <v>25</v>
      </c>
      <c r="DR38">
        <f t="shared" si="50"/>
        <v>25</v>
      </c>
      <c r="DS38">
        <f t="shared" si="50"/>
        <v>25</v>
      </c>
      <c r="DT38" s="14">
        <v>30</v>
      </c>
      <c r="DU38" s="14"/>
      <c r="DV38" s="14">
        <v>1</v>
      </c>
      <c r="DW38" s="14">
        <f>SUM(DE38:DH38)</f>
        <v>180</v>
      </c>
      <c r="DX38" s="14">
        <v>6</v>
      </c>
      <c r="DY38" s="14">
        <f>DW38*DX38</f>
        <v>1080</v>
      </c>
      <c r="DZ38" s="14">
        <f t="shared" si="24"/>
        <v>48</v>
      </c>
      <c r="EA38" s="14">
        <f>DW38*DZ38</f>
        <v>8640</v>
      </c>
      <c r="EB38" s="14">
        <f t="shared" si="82"/>
        <v>86400</v>
      </c>
      <c r="EC38" s="14">
        <f>MROUND(INT(CG38/2),5)</f>
        <v>15</v>
      </c>
      <c r="ED38" s="14">
        <f>MROUND(INT(CH38/2),5)+5</f>
        <v>40</v>
      </c>
      <c r="EE38" s="14">
        <f>MROUND(INT(CI38/2),5)</f>
        <v>10</v>
      </c>
      <c r="EF38" s="14">
        <f>MROUND(INT(CJ38/2),5)+5</f>
        <v>5</v>
      </c>
      <c r="EG38" s="14">
        <f>MROUND(INT(CK38/2),5)</f>
        <v>5</v>
      </c>
      <c r="EH38" s="14">
        <f>MROUND(INT(CL38/2),5)</f>
        <v>5</v>
      </c>
      <c r="EI38" s="14">
        <v>1</v>
      </c>
      <c r="EJ38" s="14">
        <f>SUM(EC38:EF38)</f>
        <v>70</v>
      </c>
      <c r="EK38" s="14">
        <v>6</v>
      </c>
      <c r="EL38" s="14">
        <f>EJ38*EK38</f>
        <v>420</v>
      </c>
      <c r="EM38" s="14">
        <f t="shared" si="27"/>
        <v>48</v>
      </c>
      <c r="EN38" s="14">
        <f t="shared" si="84"/>
        <v>3360</v>
      </c>
      <c r="EO38" s="14">
        <f t="shared" si="85"/>
        <v>33600</v>
      </c>
      <c r="EP38" s="14">
        <v>5</v>
      </c>
      <c r="EQ38" s="122">
        <v>5</v>
      </c>
      <c r="ER38" s="14">
        <v>5</v>
      </c>
      <c r="ES38" s="14">
        <v>1</v>
      </c>
      <c r="ET38" s="14">
        <f>SUM(EP38:EP38)</f>
        <v>5</v>
      </c>
      <c r="EU38" s="14">
        <v>6</v>
      </c>
      <c r="EV38" s="14">
        <f>ET38*EU38</f>
        <v>30</v>
      </c>
      <c r="EW38" s="14">
        <f t="shared" si="30"/>
        <v>48</v>
      </c>
      <c r="EX38" s="14">
        <f t="shared" si="87"/>
        <v>240</v>
      </c>
      <c r="EY38" s="14">
        <f t="shared" si="88"/>
        <v>2400</v>
      </c>
      <c r="EZ38" s="14">
        <f t="shared" si="172"/>
        <v>15</v>
      </c>
      <c r="FA38" s="14">
        <f t="shared" si="173"/>
        <v>35</v>
      </c>
      <c r="FB38" s="14">
        <f t="shared" si="174"/>
        <v>10</v>
      </c>
      <c r="FC38" s="14">
        <f t="shared" si="175"/>
        <v>0</v>
      </c>
      <c r="FD38" s="14">
        <f t="shared" si="176"/>
        <v>15</v>
      </c>
      <c r="FE38" s="14">
        <f t="shared" si="177"/>
        <v>35</v>
      </c>
      <c r="FF38" s="14">
        <f t="shared" si="178"/>
        <v>10</v>
      </c>
      <c r="FG38" s="14">
        <f t="shared" si="179"/>
        <v>0</v>
      </c>
      <c r="FH38" s="14">
        <v>1</v>
      </c>
      <c r="FI38" s="14">
        <f>SUM(FB38:FE38)</f>
        <v>60</v>
      </c>
      <c r="FJ38" s="14">
        <v>6</v>
      </c>
      <c r="FK38" s="14">
        <f t="shared" si="90"/>
        <v>0</v>
      </c>
      <c r="FL38" s="14">
        <f t="shared" si="40"/>
        <v>48</v>
      </c>
      <c r="FM38" s="14">
        <f t="shared" si="91"/>
        <v>2880</v>
      </c>
      <c r="FN38" s="14">
        <f t="shared" si="92"/>
        <v>28800</v>
      </c>
      <c r="FO38" s="80"/>
      <c r="FP38" s="80">
        <v>30</v>
      </c>
      <c r="FQ38" s="80">
        <v>70</v>
      </c>
      <c r="FR38" s="80">
        <v>20</v>
      </c>
      <c r="FS38" s="80">
        <v>0</v>
      </c>
    </row>
    <row r="39" spans="1:178" s="74" customFormat="1" ht="14.45" customHeight="1">
      <c r="A39" s="74">
        <v>1000</v>
      </c>
      <c r="B39" t="s">
        <v>3028</v>
      </c>
      <c r="C39" t="s">
        <v>3017</v>
      </c>
      <c r="D39" s="282" t="s">
        <v>3029</v>
      </c>
      <c r="E39" s="316" t="s">
        <v>3019</v>
      </c>
      <c r="F39" t="s">
        <v>3020</v>
      </c>
      <c r="G39" s="289" t="s">
        <v>3021</v>
      </c>
      <c r="H39" s="302" t="s">
        <v>3022</v>
      </c>
      <c r="J39" s="289" t="s">
        <v>3023</v>
      </c>
      <c r="K39" s="289" t="s">
        <v>3024</v>
      </c>
      <c r="L39" s="290" t="s">
        <v>3025</v>
      </c>
      <c r="M39" s="43" t="s">
        <v>3013</v>
      </c>
      <c r="N39" s="91" t="s">
        <v>102</v>
      </c>
      <c r="O39" s="14" t="s">
        <v>385</v>
      </c>
      <c r="P39" s="14" t="s">
        <v>3030</v>
      </c>
      <c r="Q39" s="14">
        <v>0</v>
      </c>
      <c r="R39" s="80">
        <v>1</v>
      </c>
      <c r="S39" s="285"/>
      <c r="T39" s="75"/>
      <c r="U39" s="80">
        <v>0</v>
      </c>
      <c r="V39" s="92" t="s">
        <v>384</v>
      </c>
      <c r="W39" s="14" t="s">
        <v>3011</v>
      </c>
      <c r="X39" s="14" t="s">
        <v>3028</v>
      </c>
      <c r="Z39"/>
      <c r="AA39"/>
      <c r="AB39" s="291"/>
      <c r="AC39"/>
      <c r="AD39"/>
      <c r="AF39"/>
      <c r="AI39" s="14">
        <v>1</v>
      </c>
      <c r="AJ39" s="14" t="s">
        <v>2212</v>
      </c>
      <c r="AK39" s="14">
        <v>50</v>
      </c>
      <c r="AL39" s="122">
        <v>100</v>
      </c>
      <c r="AM39" s="14">
        <v>30</v>
      </c>
      <c r="AN39" s="14">
        <v>0</v>
      </c>
      <c r="AO39">
        <v>20</v>
      </c>
      <c r="AP39" s="14">
        <v>10</v>
      </c>
      <c r="AQ39">
        <v>0</v>
      </c>
      <c r="AR39">
        <v>0</v>
      </c>
      <c r="AS39">
        <v>0</v>
      </c>
      <c r="AT39">
        <v>0</v>
      </c>
      <c r="AU39">
        <f>MROUND(AK39/2,5)</f>
        <v>25</v>
      </c>
      <c r="AV39">
        <f>MROUND(AL39/2,5)</f>
        <v>50</v>
      </c>
      <c r="AW39">
        <v>0</v>
      </c>
      <c r="AX39">
        <v>0</v>
      </c>
      <c r="AY39">
        <v>0</v>
      </c>
      <c r="AZ39" s="14">
        <v>30</v>
      </c>
      <c r="BA39" s="14"/>
      <c r="BB39" s="14">
        <v>1</v>
      </c>
      <c r="BC39" s="14">
        <f>SUM(AK39:AN39)</f>
        <v>180</v>
      </c>
      <c r="BD39" s="14">
        <v>6</v>
      </c>
      <c r="BE39" s="14">
        <f t="shared" ref="BE39" si="181">BC39*BD39</f>
        <v>1080</v>
      </c>
      <c r="BF39" s="14">
        <f t="shared" si="4"/>
        <v>48</v>
      </c>
      <c r="BG39" s="14">
        <f t="shared" ref="BG39" si="182">BC39*BF39</f>
        <v>8640</v>
      </c>
      <c r="BH39" s="14">
        <f t="shared" ref="BH39" si="183">BG39*10</f>
        <v>86400</v>
      </c>
      <c r="BI39" s="14">
        <f t="shared" ref="BI39" si="184">MROUND(AK39/2,5)</f>
        <v>25</v>
      </c>
      <c r="BJ39" s="14">
        <f t="shared" ref="BJ39" si="185">MROUND(AL39/2,5)</f>
        <v>50</v>
      </c>
      <c r="BK39" s="14">
        <f t="shared" ref="BK39" si="186">MROUND(AM39/2,5)</f>
        <v>15</v>
      </c>
      <c r="BL39" s="14">
        <f t="shared" ref="BL39" si="187">MROUND(AN39/2,5)</f>
        <v>0</v>
      </c>
      <c r="BM39" s="14">
        <f t="shared" ref="BM39" si="188">MROUND(AO39/2,5)</f>
        <v>10</v>
      </c>
      <c r="BN39" s="14">
        <f t="shared" ref="BN39" si="189">MROUND(AP39/2,5)</f>
        <v>5</v>
      </c>
      <c r="BO39" s="14">
        <v>20</v>
      </c>
      <c r="BP39" s="14">
        <v>20</v>
      </c>
      <c r="BQ39" s="14">
        <v>20</v>
      </c>
      <c r="BR39" s="14">
        <v>20</v>
      </c>
      <c r="BS39" s="14">
        <v>20</v>
      </c>
      <c r="BT39" s="14">
        <v>20</v>
      </c>
      <c r="BU39" s="14">
        <v>20</v>
      </c>
      <c r="BV39" s="14">
        <v>20</v>
      </c>
      <c r="BW39" s="14">
        <v>20</v>
      </c>
      <c r="BX39" s="14">
        <f>MROUND(AZ39/2,5)</f>
        <v>15</v>
      </c>
      <c r="BY39" s="14">
        <f>MROUND(BA39/2,5)</f>
        <v>0</v>
      </c>
      <c r="BZ39" s="14">
        <v>1</v>
      </c>
      <c r="CA39" s="14">
        <f>SUM(BI39:BL39)</f>
        <v>90</v>
      </c>
      <c r="CB39" s="14">
        <v>6</v>
      </c>
      <c r="CC39" s="14">
        <f>CA39*CB39</f>
        <v>540</v>
      </c>
      <c r="CD39" s="14">
        <f t="shared" si="16"/>
        <v>48</v>
      </c>
      <c r="CE39" s="14">
        <f>CA39*CD39</f>
        <v>4320</v>
      </c>
      <c r="CF39" s="14">
        <f>CE39*10</f>
        <v>43200</v>
      </c>
      <c r="CG39" s="14">
        <v>30</v>
      </c>
      <c r="CH39" s="122">
        <v>70</v>
      </c>
      <c r="CI39" s="14">
        <v>20</v>
      </c>
      <c r="CJ39" s="14">
        <v>0</v>
      </c>
      <c r="CK39" s="14">
        <v>10</v>
      </c>
      <c r="CL39" s="14">
        <v>10</v>
      </c>
      <c r="CM39">
        <v>50</v>
      </c>
      <c r="CN39">
        <f>CG39</f>
        <v>30</v>
      </c>
      <c r="CO39">
        <f t="shared" si="75"/>
        <v>15</v>
      </c>
      <c r="CP39">
        <f t="shared" si="75"/>
        <v>15</v>
      </c>
      <c r="CQ39">
        <f t="shared" si="75"/>
        <v>15</v>
      </c>
      <c r="CR39">
        <f t="shared" si="75"/>
        <v>15</v>
      </c>
      <c r="CS39">
        <v>25</v>
      </c>
      <c r="CT39">
        <v>25</v>
      </c>
      <c r="CU39">
        <v>25</v>
      </c>
      <c r="CV39" s="14">
        <v>30</v>
      </c>
      <c r="CW39" s="14"/>
      <c r="CX39" s="14">
        <v>1</v>
      </c>
      <c r="CY39" s="14">
        <f>SUM(CG39:CJ39)</f>
        <v>120</v>
      </c>
      <c r="CZ39" s="14">
        <v>6</v>
      </c>
      <c r="DA39" s="14">
        <f>CY39*CZ39</f>
        <v>720</v>
      </c>
      <c r="DB39" s="14">
        <f t="shared" si="19"/>
        <v>48</v>
      </c>
      <c r="DC39" s="14">
        <f t="shared" ref="DC39" si="190">CY39*DB39</f>
        <v>5760</v>
      </c>
      <c r="DD39" s="14">
        <f t="shared" ref="DD39" si="191">DC39*10</f>
        <v>57600</v>
      </c>
      <c r="DE39" s="14">
        <v>50</v>
      </c>
      <c r="DF39" s="122">
        <v>100</v>
      </c>
      <c r="DG39" s="14">
        <v>30</v>
      </c>
      <c r="DH39" s="14">
        <v>0</v>
      </c>
      <c r="DI39" s="14">
        <f>MROUND(AO39/2,5)</f>
        <v>10</v>
      </c>
      <c r="DJ39" s="14">
        <f>MROUND(AP39/2,5)</f>
        <v>5</v>
      </c>
      <c r="DK39">
        <v>50</v>
      </c>
      <c r="DL39">
        <f>DE39</f>
        <v>50</v>
      </c>
      <c r="DM39">
        <f t="shared" si="50"/>
        <v>25</v>
      </c>
      <c r="DN39">
        <f t="shared" si="50"/>
        <v>25</v>
      </c>
      <c r="DO39">
        <f t="shared" si="50"/>
        <v>25</v>
      </c>
      <c r="DP39">
        <f t="shared" si="50"/>
        <v>25</v>
      </c>
      <c r="DQ39">
        <f t="shared" si="50"/>
        <v>25</v>
      </c>
      <c r="DR39">
        <f t="shared" si="50"/>
        <v>25</v>
      </c>
      <c r="DS39">
        <f t="shared" si="50"/>
        <v>25</v>
      </c>
      <c r="DT39" s="14">
        <v>30</v>
      </c>
      <c r="DU39" s="14"/>
      <c r="DV39" s="14">
        <v>1</v>
      </c>
      <c r="DW39" s="14">
        <f>SUM(DE39:DH39)</f>
        <v>180</v>
      </c>
      <c r="DX39" s="14">
        <v>6</v>
      </c>
      <c r="DY39" s="14">
        <f>DW39*DX39</f>
        <v>1080</v>
      </c>
      <c r="DZ39" s="14">
        <f t="shared" si="24"/>
        <v>48</v>
      </c>
      <c r="EA39" s="14">
        <f>DW39*DZ39</f>
        <v>8640</v>
      </c>
      <c r="EB39" s="14">
        <f t="shared" ref="EB39" si="192">EA39*10</f>
        <v>86400</v>
      </c>
      <c r="EC39" s="14">
        <f>MROUND(INT(CG39/2),5)</f>
        <v>15</v>
      </c>
      <c r="ED39" s="14">
        <f>MROUND(INT(CH39/2),5)+5</f>
        <v>40</v>
      </c>
      <c r="EE39" s="14">
        <f>MROUND(INT(CI39/2),5)</f>
        <v>10</v>
      </c>
      <c r="EF39" s="14">
        <f>MROUND(INT(CJ39/2),5)+5</f>
        <v>5</v>
      </c>
      <c r="EG39" s="14">
        <f>MROUND(INT(CK39/2),5)</f>
        <v>5</v>
      </c>
      <c r="EH39" s="14">
        <f>MROUND(INT(CL39/2),5)</f>
        <v>5</v>
      </c>
      <c r="EI39" s="14">
        <v>1</v>
      </c>
      <c r="EJ39" s="14">
        <f>SUM(EC39:EF39)</f>
        <v>70</v>
      </c>
      <c r="EK39" s="14">
        <v>6</v>
      </c>
      <c r="EL39" s="14">
        <f>EJ39*EK39</f>
        <v>420</v>
      </c>
      <c r="EM39" s="14">
        <f t="shared" si="27"/>
        <v>48</v>
      </c>
      <c r="EN39" s="14">
        <f t="shared" ref="EN39" si="193">EJ39*EM39</f>
        <v>3360</v>
      </c>
      <c r="EO39" s="14">
        <f t="shared" ref="EO39" si="194">EN39*10</f>
        <v>33600</v>
      </c>
      <c r="EP39" s="14">
        <v>5</v>
      </c>
      <c r="EQ39" s="122">
        <v>5</v>
      </c>
      <c r="ER39" s="14">
        <v>5</v>
      </c>
      <c r="ES39" s="14">
        <v>1</v>
      </c>
      <c r="ET39" s="14">
        <f>SUM(EP39:EP39)</f>
        <v>5</v>
      </c>
      <c r="EU39" s="14">
        <v>6</v>
      </c>
      <c r="EV39" s="14">
        <f>ET39*EU39</f>
        <v>30</v>
      </c>
      <c r="EW39" s="14">
        <f t="shared" si="30"/>
        <v>48</v>
      </c>
      <c r="EX39" s="14">
        <f t="shared" ref="EX39" si="195">ET39*EW39</f>
        <v>240</v>
      </c>
      <c r="EY39" s="14">
        <f t="shared" ref="EY39" si="196">EX39*10</f>
        <v>2400</v>
      </c>
      <c r="EZ39" s="14">
        <f t="shared" ref="EZ39" si="197">MROUND(INT(CG39/2),5)</f>
        <v>15</v>
      </c>
      <c r="FA39" s="14">
        <f t="shared" ref="FA39" si="198">MROUND(INT(CH39/2),5)</f>
        <v>35</v>
      </c>
      <c r="FB39" s="14">
        <f t="shared" ref="FB39" si="199">MROUND(INT(CI39/2),5)</f>
        <v>10</v>
      </c>
      <c r="FC39" s="14">
        <f t="shared" ref="FC39" si="200">MROUND(INT(CJ39/2),5)</f>
        <v>0</v>
      </c>
      <c r="FD39" s="14">
        <f t="shared" ref="FD39" si="201">MROUND(INT(CG39/2),5)</f>
        <v>15</v>
      </c>
      <c r="FE39" s="14">
        <f t="shared" ref="FE39" si="202">MROUND(INT(CH39/2),5)</f>
        <v>35</v>
      </c>
      <c r="FF39" s="14">
        <f t="shared" ref="FF39" si="203">MROUND(INT(CI39/2),5)</f>
        <v>10</v>
      </c>
      <c r="FG39" s="14">
        <f t="shared" ref="FG39" si="204">MROUND(INT(CJ39/2),5)</f>
        <v>0</v>
      </c>
      <c r="FH39" s="14">
        <v>1</v>
      </c>
      <c r="FI39" s="14">
        <f>SUM(FB39:FE39)</f>
        <v>60</v>
      </c>
      <c r="FJ39" s="14">
        <v>6</v>
      </c>
      <c r="FK39" s="14">
        <f t="shared" ref="FK39" si="205">FG39*FJ39</f>
        <v>0</v>
      </c>
      <c r="FL39" s="14">
        <f t="shared" si="40"/>
        <v>48</v>
      </c>
      <c r="FM39" s="14">
        <f t="shared" ref="FM39" si="206">FI39*FL39</f>
        <v>2880</v>
      </c>
      <c r="FN39" s="14">
        <f t="shared" ref="FN39" si="207">FM39*10</f>
        <v>28800</v>
      </c>
      <c r="FO39" s="80"/>
      <c r="FP39" s="80">
        <v>30</v>
      </c>
      <c r="FQ39" s="80">
        <v>70</v>
      </c>
      <c r="FR39" s="80">
        <v>20</v>
      </c>
      <c r="FS39" s="80">
        <v>0</v>
      </c>
    </row>
    <row r="40" spans="1:178" ht="16.149999999999999" customHeight="1">
      <c r="A40" s="80">
        <f t="shared" si="60"/>
        <v>0</v>
      </c>
      <c r="B40" s="14" t="s">
        <v>1171</v>
      </c>
      <c r="C40" s="14" t="s">
        <v>1173</v>
      </c>
      <c r="D40" s="14" t="s">
        <v>1638</v>
      </c>
      <c r="E40" s="80" t="s">
        <v>701</v>
      </c>
      <c r="F40" s="80" t="s">
        <v>702</v>
      </c>
      <c r="G40" s="80" t="s">
        <v>983</v>
      </c>
      <c r="H40" s="80" t="s">
        <v>10</v>
      </c>
      <c r="I40" s="95">
        <v>47650</v>
      </c>
      <c r="J40" s="80" t="s">
        <v>8</v>
      </c>
      <c r="K40" s="80" t="s">
        <v>703</v>
      </c>
      <c r="L40" s="80" t="s">
        <v>704</v>
      </c>
      <c r="M40" s="94" t="s">
        <v>705</v>
      </c>
      <c r="N40" s="91" t="s">
        <v>102</v>
      </c>
      <c r="O40" s="80" t="s">
        <v>119</v>
      </c>
      <c r="P40" s="80" t="s">
        <v>1041</v>
      </c>
      <c r="Q40" s="80">
        <v>2</v>
      </c>
      <c r="R40" s="80">
        <v>1</v>
      </c>
      <c r="U40" s="80">
        <v>0</v>
      </c>
      <c r="V40" s="92" t="s">
        <v>384</v>
      </c>
      <c r="W40" s="80" t="s">
        <v>256</v>
      </c>
      <c r="X40" s="80" t="s">
        <v>305</v>
      </c>
      <c r="Y40" s="80">
        <v>1</v>
      </c>
      <c r="Z40" s="80">
        <v>1</v>
      </c>
      <c r="AB40" s="80">
        <v>1.75</v>
      </c>
      <c r="AD40" s="14">
        <v>1</v>
      </c>
      <c r="AE40" s="81">
        <v>42439</v>
      </c>
      <c r="AI40" s="14">
        <v>1</v>
      </c>
      <c r="AJ40" s="14" t="s">
        <v>1007</v>
      </c>
      <c r="AK40">
        <v>0</v>
      </c>
      <c r="AL40">
        <v>0</v>
      </c>
      <c r="AM40">
        <v>0</v>
      </c>
      <c r="AN40">
        <v>0</v>
      </c>
      <c r="AO40">
        <v>0</v>
      </c>
      <c r="AP40">
        <v>0</v>
      </c>
      <c r="AQ40">
        <v>0</v>
      </c>
      <c r="AR40">
        <v>0</v>
      </c>
      <c r="AS40">
        <v>0</v>
      </c>
      <c r="AT40">
        <v>0</v>
      </c>
      <c r="AU40">
        <v>0</v>
      </c>
      <c r="AV40">
        <v>0</v>
      </c>
      <c r="AW40">
        <v>0</v>
      </c>
      <c r="AX40">
        <v>0</v>
      </c>
      <c r="AY40">
        <v>0</v>
      </c>
      <c r="BA40" s="14">
        <v>0</v>
      </c>
      <c r="BB40" s="14"/>
      <c r="BC40" s="14">
        <f t="shared" si="2"/>
        <v>0</v>
      </c>
      <c r="BD40" s="14">
        <v>6</v>
      </c>
      <c r="BE40" s="14">
        <f t="shared" si="93"/>
        <v>0</v>
      </c>
      <c r="BF40" s="14">
        <f t="shared" si="4"/>
        <v>48</v>
      </c>
      <c r="BG40" s="14">
        <f t="shared" si="77"/>
        <v>0</v>
      </c>
      <c r="BH40" s="14">
        <f t="shared" si="78"/>
        <v>0</v>
      </c>
      <c r="BI40" s="14">
        <f t="shared" si="5"/>
        <v>0</v>
      </c>
      <c r="BJ40" s="14">
        <f t="shared" si="6"/>
        <v>0</v>
      </c>
      <c r="BK40" s="14">
        <f t="shared" si="7"/>
        <v>0</v>
      </c>
      <c r="BL40" s="14">
        <f t="shared" si="8"/>
        <v>0</v>
      </c>
      <c r="BM40" s="14">
        <f t="shared" si="9"/>
        <v>0</v>
      </c>
      <c r="BN40" s="14">
        <f t="shared" si="10"/>
        <v>0</v>
      </c>
      <c r="BO40" s="14">
        <f t="shared" si="42"/>
        <v>0</v>
      </c>
      <c r="BP40" s="14">
        <f t="shared" si="42"/>
        <v>0</v>
      </c>
      <c r="BQ40" s="14">
        <f t="shared" si="42"/>
        <v>0</v>
      </c>
      <c r="BR40" s="14">
        <f t="shared" si="42"/>
        <v>0</v>
      </c>
      <c r="BS40" s="14">
        <f t="shared" si="42"/>
        <v>0</v>
      </c>
      <c r="BT40" s="14">
        <f t="shared" si="42"/>
        <v>0</v>
      </c>
      <c r="BU40" s="14">
        <f t="shared" si="42"/>
        <v>0</v>
      </c>
      <c r="BV40" s="14">
        <f t="shared" si="42"/>
        <v>0</v>
      </c>
      <c r="BW40" s="14">
        <f t="shared" si="42"/>
        <v>0</v>
      </c>
      <c r="BX40" s="14">
        <f t="shared" si="12"/>
        <v>0</v>
      </c>
      <c r="BY40" s="14">
        <f t="shared" si="13"/>
        <v>0</v>
      </c>
      <c r="BZ40" s="14"/>
      <c r="CA40" s="14">
        <f t="shared" si="14"/>
        <v>0</v>
      </c>
      <c r="CB40" s="14">
        <v>6</v>
      </c>
      <c r="CC40" s="14">
        <f>CA40*CB40</f>
        <v>0</v>
      </c>
      <c r="CD40" s="14">
        <f t="shared" si="16"/>
        <v>48</v>
      </c>
      <c r="CE40" s="14">
        <f>CA40*CD40</f>
        <v>0</v>
      </c>
      <c r="CF40" s="14">
        <f>CE40*10</f>
        <v>0</v>
      </c>
      <c r="CG40" s="14">
        <v>0</v>
      </c>
      <c r="CH40" s="122">
        <v>0</v>
      </c>
      <c r="CI40" s="14">
        <v>0</v>
      </c>
      <c r="CJ40" s="14">
        <v>0</v>
      </c>
      <c r="CK40" s="14">
        <v>0</v>
      </c>
      <c r="CL40" s="14">
        <v>0</v>
      </c>
      <c r="CM40">
        <v>0</v>
      </c>
      <c r="CN40">
        <v>0</v>
      </c>
      <c r="CO40">
        <v>0</v>
      </c>
      <c r="CP40">
        <v>0</v>
      </c>
      <c r="CQ40">
        <v>0</v>
      </c>
      <c r="CR40">
        <v>0</v>
      </c>
      <c r="CS40">
        <v>0</v>
      </c>
      <c r="CT40">
        <v>0</v>
      </c>
      <c r="CU40">
        <v>0</v>
      </c>
      <c r="CW40" s="14">
        <v>0</v>
      </c>
      <c r="CX40" s="14"/>
      <c r="CY40" s="14">
        <f t="shared" si="18"/>
        <v>0</v>
      </c>
      <c r="CZ40" s="14">
        <v>6</v>
      </c>
      <c r="DA40" s="14">
        <f>CY40*CZ40</f>
        <v>0</v>
      </c>
      <c r="DB40" s="14">
        <f t="shared" si="19"/>
        <v>48</v>
      </c>
      <c r="DC40" s="14">
        <f t="shared" si="79"/>
        <v>0</v>
      </c>
      <c r="DD40" s="14">
        <f t="shared" si="80"/>
        <v>0</v>
      </c>
      <c r="DE40">
        <v>0</v>
      </c>
      <c r="DF40">
        <v>0</v>
      </c>
      <c r="DG40">
        <v>0</v>
      </c>
      <c r="DH40">
        <v>0</v>
      </c>
      <c r="DI40" s="14">
        <f t="shared" ref="DI40:DJ45" si="208">MROUND(AO40/2,5)</f>
        <v>0</v>
      </c>
      <c r="DJ40" s="14">
        <f t="shared" si="208"/>
        <v>0</v>
      </c>
      <c r="DK40">
        <v>0</v>
      </c>
      <c r="DL40">
        <v>0</v>
      </c>
      <c r="DM40">
        <f t="shared" si="50"/>
        <v>0</v>
      </c>
      <c r="DN40">
        <f t="shared" si="50"/>
        <v>0</v>
      </c>
      <c r="DO40">
        <f t="shared" si="50"/>
        <v>0</v>
      </c>
      <c r="DP40">
        <f t="shared" si="50"/>
        <v>0</v>
      </c>
      <c r="DQ40">
        <f t="shared" si="50"/>
        <v>0</v>
      </c>
      <c r="DR40">
        <f t="shared" si="50"/>
        <v>0</v>
      </c>
      <c r="DS40">
        <f t="shared" si="50"/>
        <v>0</v>
      </c>
      <c r="DU40" s="14">
        <v>0</v>
      </c>
      <c r="DV40" s="14">
        <v>1</v>
      </c>
      <c r="DW40" s="14">
        <f>SUM(DE40:DH40)</f>
        <v>0</v>
      </c>
      <c r="DX40" s="14">
        <v>6</v>
      </c>
      <c r="DY40" s="14">
        <f>DW40*DX40</f>
        <v>0</v>
      </c>
      <c r="DZ40" s="14">
        <f t="shared" si="24"/>
        <v>48</v>
      </c>
      <c r="EA40" s="14">
        <f>DW40*DZ40</f>
        <v>0</v>
      </c>
      <c r="EB40" s="14">
        <f t="shared" si="82"/>
        <v>0</v>
      </c>
      <c r="EC40" s="14">
        <v>0</v>
      </c>
      <c r="ED40" s="14">
        <v>0</v>
      </c>
      <c r="EE40" s="14">
        <v>0</v>
      </c>
      <c r="EF40" s="14">
        <v>0</v>
      </c>
      <c r="EG40" s="14">
        <v>0</v>
      </c>
      <c r="EH40" s="14">
        <v>0</v>
      </c>
      <c r="EI40" s="14">
        <v>1</v>
      </c>
      <c r="EJ40" s="14">
        <f t="shared" si="83"/>
        <v>0</v>
      </c>
      <c r="EK40" s="14">
        <v>6</v>
      </c>
      <c r="EL40" s="14">
        <f>EJ40*EK40</f>
        <v>0</v>
      </c>
      <c r="EM40" s="14">
        <f t="shared" si="27"/>
        <v>48</v>
      </c>
      <c r="EN40" s="14">
        <f t="shared" si="84"/>
        <v>0</v>
      </c>
      <c r="EO40" s="14">
        <f t="shared" si="85"/>
        <v>0</v>
      </c>
      <c r="EP40" s="14">
        <v>0</v>
      </c>
      <c r="EQ40" s="14">
        <v>0</v>
      </c>
      <c r="ER40" s="14">
        <v>0</v>
      </c>
      <c r="ES40" s="14">
        <v>1</v>
      </c>
      <c r="ET40" s="14">
        <f t="shared" si="86"/>
        <v>0</v>
      </c>
      <c r="EU40" s="14">
        <v>6</v>
      </c>
      <c r="EV40" s="14">
        <f>ET40*EU40</f>
        <v>0</v>
      </c>
      <c r="EW40" s="14">
        <f t="shared" si="30"/>
        <v>48</v>
      </c>
      <c r="EX40" s="14">
        <f t="shared" si="87"/>
        <v>0</v>
      </c>
      <c r="EY40" s="14">
        <f t="shared" si="88"/>
        <v>0</v>
      </c>
      <c r="EZ40" s="14">
        <f t="shared" si="172"/>
        <v>0</v>
      </c>
      <c r="FA40" s="14">
        <f t="shared" si="173"/>
        <v>0</v>
      </c>
      <c r="FB40" s="14">
        <f t="shared" si="174"/>
        <v>0</v>
      </c>
      <c r="FC40" s="14">
        <f t="shared" si="175"/>
        <v>0</v>
      </c>
      <c r="FD40" s="14">
        <f t="shared" si="176"/>
        <v>0</v>
      </c>
      <c r="FE40" s="14">
        <f t="shared" si="177"/>
        <v>0</v>
      </c>
      <c r="FF40" s="14">
        <f t="shared" si="178"/>
        <v>0</v>
      </c>
      <c r="FG40" s="14">
        <f t="shared" si="179"/>
        <v>0</v>
      </c>
      <c r="FH40" s="14">
        <v>1</v>
      </c>
      <c r="FI40" s="14">
        <f t="shared" si="89"/>
        <v>0</v>
      </c>
      <c r="FJ40" s="14">
        <v>6</v>
      </c>
      <c r="FK40" s="14">
        <f t="shared" si="90"/>
        <v>0</v>
      </c>
      <c r="FL40" s="14">
        <f t="shared" si="40"/>
        <v>48</v>
      </c>
      <c r="FM40" s="14">
        <f t="shared" si="91"/>
        <v>0</v>
      </c>
      <c r="FN40" s="14">
        <f t="shared" si="92"/>
        <v>0</v>
      </c>
    </row>
    <row r="41" spans="1:178" ht="16.149999999999999" customHeight="1">
      <c r="A41" s="80">
        <f t="shared" si="60"/>
        <v>0</v>
      </c>
      <c r="B41" s="80" t="s">
        <v>113</v>
      </c>
      <c r="C41" s="80" t="s">
        <v>183</v>
      </c>
      <c r="D41" s="82" t="s">
        <v>706</v>
      </c>
      <c r="E41" s="80" t="s">
        <v>114</v>
      </c>
      <c r="F41" s="80" t="s">
        <v>115</v>
      </c>
      <c r="G41" s="88" t="s">
        <v>9</v>
      </c>
      <c r="H41" s="89" t="s">
        <v>116</v>
      </c>
      <c r="I41" s="80">
        <v>40460</v>
      </c>
      <c r="J41" s="80" t="s">
        <v>2</v>
      </c>
      <c r="K41" s="80" t="s">
        <v>120</v>
      </c>
      <c r="L41" s="93" t="s">
        <v>122</v>
      </c>
      <c r="M41" s="94" t="s">
        <v>121</v>
      </c>
      <c r="N41" s="91" t="s">
        <v>102</v>
      </c>
      <c r="O41" s="80" t="s">
        <v>119</v>
      </c>
      <c r="P41" s="80" t="s">
        <v>1041</v>
      </c>
      <c r="Q41" s="80">
        <v>2</v>
      </c>
      <c r="R41" s="80">
        <v>1</v>
      </c>
      <c r="U41" s="80">
        <v>0</v>
      </c>
      <c r="V41" s="92" t="s">
        <v>384</v>
      </c>
      <c r="W41" s="80" t="s">
        <v>256</v>
      </c>
      <c r="X41" s="80" t="s">
        <v>305</v>
      </c>
      <c r="Y41" s="80">
        <v>1</v>
      </c>
      <c r="Z41" s="80">
        <v>1</v>
      </c>
      <c r="AB41" s="80">
        <v>1.75</v>
      </c>
      <c r="AD41" s="14"/>
      <c r="AE41" s="81">
        <v>42439</v>
      </c>
      <c r="AI41" s="14">
        <v>1</v>
      </c>
      <c r="AJ41" s="14" t="s">
        <v>1007</v>
      </c>
      <c r="AK41">
        <v>0</v>
      </c>
      <c r="AL41">
        <v>0</v>
      </c>
      <c r="AM41">
        <v>0</v>
      </c>
      <c r="AN41">
        <v>0</v>
      </c>
      <c r="AO41">
        <v>0</v>
      </c>
      <c r="AP41" s="14">
        <v>0</v>
      </c>
      <c r="AQ41">
        <v>0</v>
      </c>
      <c r="AR41">
        <v>0</v>
      </c>
      <c r="AS41">
        <v>0</v>
      </c>
      <c r="AT41">
        <v>0</v>
      </c>
      <c r="AU41">
        <v>0</v>
      </c>
      <c r="AV41">
        <v>0</v>
      </c>
      <c r="AW41">
        <v>0</v>
      </c>
      <c r="AX41">
        <v>0</v>
      </c>
      <c r="AY41">
        <v>0</v>
      </c>
      <c r="BB41" s="14"/>
      <c r="BC41" s="14">
        <f t="shared" si="2"/>
        <v>0</v>
      </c>
      <c r="BD41" s="14">
        <v>6</v>
      </c>
      <c r="BE41" s="14">
        <f t="shared" si="93"/>
        <v>0</v>
      </c>
      <c r="BF41" s="14">
        <f t="shared" si="4"/>
        <v>48</v>
      </c>
      <c r="BG41" s="14">
        <f t="shared" si="77"/>
        <v>0</v>
      </c>
      <c r="BH41" s="14">
        <f t="shared" si="78"/>
        <v>0</v>
      </c>
      <c r="BI41" s="14">
        <f t="shared" si="5"/>
        <v>0</v>
      </c>
      <c r="BJ41" s="14">
        <f t="shared" si="6"/>
        <v>0</v>
      </c>
      <c r="BK41" s="14">
        <f t="shared" si="7"/>
        <v>0</v>
      </c>
      <c r="BL41" s="14">
        <f t="shared" si="8"/>
        <v>0</v>
      </c>
      <c r="BM41" s="14">
        <f t="shared" si="9"/>
        <v>0</v>
      </c>
      <c r="BN41" s="14">
        <f t="shared" si="10"/>
        <v>0</v>
      </c>
      <c r="BO41" s="14">
        <f t="shared" si="42"/>
        <v>0</v>
      </c>
      <c r="BP41" s="14">
        <f t="shared" si="42"/>
        <v>0</v>
      </c>
      <c r="BQ41" s="14">
        <f t="shared" si="42"/>
        <v>0</v>
      </c>
      <c r="BR41" s="14">
        <f t="shared" si="42"/>
        <v>0</v>
      </c>
      <c r="BS41" s="14">
        <f t="shared" si="42"/>
        <v>0</v>
      </c>
      <c r="BT41" s="14">
        <f t="shared" si="42"/>
        <v>0</v>
      </c>
      <c r="BU41" s="14">
        <f t="shared" si="42"/>
        <v>0</v>
      </c>
      <c r="BV41" s="14">
        <f t="shared" si="42"/>
        <v>0</v>
      </c>
      <c r="BW41" s="14">
        <f t="shared" si="42"/>
        <v>0</v>
      </c>
      <c r="BX41" s="14">
        <f t="shared" si="12"/>
        <v>0</v>
      </c>
      <c r="BY41" s="14">
        <f t="shared" si="13"/>
        <v>0</v>
      </c>
      <c r="BZ41" s="14"/>
      <c r="CA41" s="14">
        <f t="shared" si="14"/>
        <v>0</v>
      </c>
      <c r="CB41" s="14">
        <v>6</v>
      </c>
      <c r="CC41" s="14">
        <f>CA41*CB41</f>
        <v>0</v>
      </c>
      <c r="CD41" s="14">
        <f t="shared" si="16"/>
        <v>48</v>
      </c>
      <c r="CE41" s="14">
        <f>CA41*CD41</f>
        <v>0</v>
      </c>
      <c r="CF41" s="14">
        <f>CE41*10</f>
        <v>0</v>
      </c>
      <c r="CG41" s="14">
        <v>0</v>
      </c>
      <c r="CH41" s="122">
        <v>0</v>
      </c>
      <c r="CI41" s="14">
        <v>0</v>
      </c>
      <c r="CJ41" s="14">
        <v>0</v>
      </c>
      <c r="CK41" s="14">
        <v>0</v>
      </c>
      <c r="CL41" s="14">
        <v>0</v>
      </c>
      <c r="CM41">
        <v>0</v>
      </c>
      <c r="CN41">
        <v>0</v>
      </c>
      <c r="CO41">
        <v>0</v>
      </c>
      <c r="CP41">
        <v>0</v>
      </c>
      <c r="CQ41">
        <v>0</v>
      </c>
      <c r="CR41">
        <v>0</v>
      </c>
      <c r="CS41">
        <v>0</v>
      </c>
      <c r="CT41">
        <v>0</v>
      </c>
      <c r="CU41">
        <v>0</v>
      </c>
      <c r="CX41" s="14"/>
      <c r="CY41" s="14">
        <f t="shared" si="18"/>
        <v>0</v>
      </c>
      <c r="CZ41" s="14">
        <v>6</v>
      </c>
      <c r="DA41" s="14">
        <f>CY41*CZ41</f>
        <v>0</v>
      </c>
      <c r="DB41" s="14">
        <f t="shared" si="19"/>
        <v>48</v>
      </c>
      <c r="DC41" s="14">
        <f t="shared" si="79"/>
        <v>0</v>
      </c>
      <c r="DD41" s="14">
        <f t="shared" si="80"/>
        <v>0</v>
      </c>
      <c r="DE41">
        <v>0</v>
      </c>
      <c r="DF41">
        <v>0</v>
      </c>
      <c r="DG41">
        <v>0</v>
      </c>
      <c r="DH41">
        <v>0</v>
      </c>
      <c r="DI41" s="14">
        <f t="shared" si="208"/>
        <v>0</v>
      </c>
      <c r="DJ41" s="14">
        <f t="shared" si="208"/>
        <v>0</v>
      </c>
      <c r="DK41">
        <v>0</v>
      </c>
      <c r="DL41">
        <v>0</v>
      </c>
      <c r="DM41">
        <f t="shared" si="50"/>
        <v>0</v>
      </c>
      <c r="DN41">
        <f t="shared" si="50"/>
        <v>0</v>
      </c>
      <c r="DO41">
        <f t="shared" si="50"/>
        <v>0</v>
      </c>
      <c r="DP41">
        <f t="shared" si="50"/>
        <v>0</v>
      </c>
      <c r="DQ41">
        <f t="shared" si="50"/>
        <v>0</v>
      </c>
      <c r="DR41">
        <f t="shared" si="50"/>
        <v>0</v>
      </c>
      <c r="DS41">
        <f t="shared" si="50"/>
        <v>0</v>
      </c>
      <c r="DV41" s="14"/>
      <c r="DW41" s="14">
        <f>SUM(DE41:DH41)</f>
        <v>0</v>
      </c>
      <c r="DX41" s="14">
        <v>6</v>
      </c>
      <c r="DY41" s="14">
        <f>DW41*DX41</f>
        <v>0</v>
      </c>
      <c r="DZ41" s="14">
        <f t="shared" si="24"/>
        <v>48</v>
      </c>
      <c r="EA41" s="14">
        <f>DW41*DZ41</f>
        <v>0</v>
      </c>
      <c r="EB41" s="14">
        <f t="shared" si="82"/>
        <v>0</v>
      </c>
      <c r="EC41" s="14">
        <f t="shared" ref="EC41:EH41" si="209">MROUND(INT(CG41/2),5)</f>
        <v>0</v>
      </c>
      <c r="ED41" s="14">
        <f t="shared" si="209"/>
        <v>0</v>
      </c>
      <c r="EE41" s="14">
        <f t="shared" si="209"/>
        <v>0</v>
      </c>
      <c r="EF41" s="14">
        <f t="shared" si="209"/>
        <v>0</v>
      </c>
      <c r="EG41" s="14">
        <f t="shared" si="209"/>
        <v>0</v>
      </c>
      <c r="EH41" s="14">
        <f t="shared" si="209"/>
        <v>0</v>
      </c>
      <c r="EI41" s="14"/>
      <c r="EJ41" s="14">
        <f t="shared" si="83"/>
        <v>0</v>
      </c>
      <c r="EK41" s="14">
        <v>6</v>
      </c>
      <c r="EL41" s="14">
        <f>EJ41*EK41</f>
        <v>0</v>
      </c>
      <c r="EM41" s="14">
        <f t="shared" si="27"/>
        <v>48</v>
      </c>
      <c r="EN41" s="14">
        <f t="shared" si="84"/>
        <v>0</v>
      </c>
      <c r="EO41" s="14">
        <f t="shared" si="85"/>
        <v>0</v>
      </c>
      <c r="EP41" s="14">
        <v>0</v>
      </c>
      <c r="EQ41" s="122">
        <v>0</v>
      </c>
      <c r="ER41" s="14">
        <v>0</v>
      </c>
      <c r="ES41" s="14"/>
      <c r="ET41" s="14">
        <f t="shared" si="86"/>
        <v>0</v>
      </c>
      <c r="EU41" s="14">
        <v>6</v>
      </c>
      <c r="EV41" s="14">
        <f>ET41*EU41</f>
        <v>0</v>
      </c>
      <c r="EW41" s="14">
        <f t="shared" si="30"/>
        <v>48</v>
      </c>
      <c r="EX41" s="14">
        <f t="shared" si="87"/>
        <v>0</v>
      </c>
      <c r="EY41" s="14">
        <f t="shared" si="88"/>
        <v>0</v>
      </c>
      <c r="EZ41" s="14">
        <f t="shared" si="172"/>
        <v>0</v>
      </c>
      <c r="FA41" s="14">
        <f t="shared" si="173"/>
        <v>0</v>
      </c>
      <c r="FB41" s="14">
        <f t="shared" si="174"/>
        <v>0</v>
      </c>
      <c r="FC41" s="14">
        <f t="shared" si="175"/>
        <v>0</v>
      </c>
      <c r="FD41" s="14">
        <f t="shared" si="176"/>
        <v>0</v>
      </c>
      <c r="FE41" s="14">
        <f t="shared" si="177"/>
        <v>0</v>
      </c>
      <c r="FF41" s="14">
        <f t="shared" si="178"/>
        <v>0</v>
      </c>
      <c r="FG41" s="14">
        <f t="shared" si="179"/>
        <v>0</v>
      </c>
      <c r="FH41" s="14"/>
      <c r="FI41" s="14">
        <f t="shared" si="89"/>
        <v>0</v>
      </c>
      <c r="FJ41" s="14">
        <v>6</v>
      </c>
      <c r="FK41" s="14">
        <f t="shared" si="90"/>
        <v>0</v>
      </c>
      <c r="FL41" s="14">
        <f t="shared" si="40"/>
        <v>48</v>
      </c>
      <c r="FM41" s="14">
        <f t="shared" si="91"/>
        <v>0</v>
      </c>
      <c r="FN41" s="14">
        <f t="shared" si="92"/>
        <v>0</v>
      </c>
      <c r="FP41" s="80">
        <v>0</v>
      </c>
      <c r="FQ41" s="80">
        <v>0</v>
      </c>
      <c r="FR41" s="80">
        <v>0</v>
      </c>
      <c r="FS41" s="80">
        <v>0</v>
      </c>
    </row>
    <row r="42" spans="1:178" ht="16.149999999999999" customHeight="1">
      <c r="A42" s="80">
        <f t="shared" si="60"/>
        <v>0</v>
      </c>
      <c r="B42" s="80" t="s">
        <v>108</v>
      </c>
      <c r="C42" s="80" t="s">
        <v>182</v>
      </c>
      <c r="D42" s="80" t="s">
        <v>103</v>
      </c>
      <c r="E42" s="80" t="s">
        <v>104</v>
      </c>
      <c r="F42" s="80" t="s">
        <v>105</v>
      </c>
      <c r="G42" s="89" t="s">
        <v>106</v>
      </c>
      <c r="H42" s="89" t="s">
        <v>116</v>
      </c>
      <c r="I42" s="80">
        <v>47100</v>
      </c>
      <c r="J42" s="80" t="s">
        <v>2</v>
      </c>
      <c r="K42" s="80" t="s">
        <v>373</v>
      </c>
      <c r="L42" s="93" t="s">
        <v>374</v>
      </c>
      <c r="M42" s="43" t="s">
        <v>375</v>
      </c>
      <c r="N42" s="91" t="s">
        <v>102</v>
      </c>
      <c r="O42" s="80" t="s">
        <v>118</v>
      </c>
      <c r="P42" s="80" t="s">
        <v>1041</v>
      </c>
      <c r="Q42" s="80">
        <v>2</v>
      </c>
      <c r="R42" s="80">
        <v>1</v>
      </c>
      <c r="U42" s="80">
        <v>0</v>
      </c>
      <c r="V42" s="92" t="s">
        <v>384</v>
      </c>
      <c r="W42" s="80" t="s">
        <v>256</v>
      </c>
      <c r="X42" s="80" t="s">
        <v>305</v>
      </c>
      <c r="Y42" s="80">
        <v>1</v>
      </c>
      <c r="Z42" s="80">
        <v>1</v>
      </c>
      <c r="AB42" s="80">
        <v>1.75</v>
      </c>
      <c r="AD42" s="14"/>
      <c r="AE42" s="81">
        <v>42439</v>
      </c>
      <c r="AI42" s="14">
        <v>1</v>
      </c>
      <c r="AJ42" s="14" t="s">
        <v>1007</v>
      </c>
      <c r="AK42">
        <v>0</v>
      </c>
      <c r="AL42">
        <v>0</v>
      </c>
      <c r="AM42">
        <v>0</v>
      </c>
      <c r="AN42">
        <v>0</v>
      </c>
      <c r="AO42" s="14">
        <v>0</v>
      </c>
      <c r="AP42" s="14">
        <v>0</v>
      </c>
      <c r="AQ42">
        <v>0</v>
      </c>
      <c r="AR42">
        <v>0</v>
      </c>
      <c r="AS42">
        <v>0</v>
      </c>
      <c r="AT42">
        <v>0</v>
      </c>
      <c r="AU42">
        <v>0</v>
      </c>
      <c r="AV42">
        <v>0</v>
      </c>
      <c r="AW42">
        <v>0</v>
      </c>
      <c r="AX42">
        <v>0</v>
      </c>
      <c r="AY42">
        <v>0</v>
      </c>
      <c r="BC42" s="14">
        <f t="shared" si="2"/>
        <v>0</v>
      </c>
      <c r="BD42" s="14">
        <v>6</v>
      </c>
      <c r="BE42" s="14">
        <f t="shared" si="3"/>
        <v>0</v>
      </c>
      <c r="BF42" s="14">
        <f t="shared" si="4"/>
        <v>48</v>
      </c>
      <c r="BG42" s="14">
        <f t="shared" si="62"/>
        <v>0</v>
      </c>
      <c r="BH42" s="14">
        <f t="shared" si="41"/>
        <v>0</v>
      </c>
      <c r="BI42" s="14">
        <f t="shared" si="5"/>
        <v>0</v>
      </c>
      <c r="BJ42" s="14">
        <f t="shared" si="6"/>
        <v>0</v>
      </c>
      <c r="BK42" s="14">
        <f t="shared" si="7"/>
        <v>0</v>
      </c>
      <c r="BL42" s="14">
        <f t="shared" si="8"/>
        <v>0</v>
      </c>
      <c r="BM42" s="14">
        <f t="shared" si="9"/>
        <v>0</v>
      </c>
      <c r="BN42" s="14">
        <f t="shared" si="10"/>
        <v>0</v>
      </c>
      <c r="BO42" s="14">
        <f t="shared" si="42"/>
        <v>0</v>
      </c>
      <c r="BP42" s="14">
        <f t="shared" si="42"/>
        <v>0</v>
      </c>
      <c r="BQ42" s="14">
        <f t="shared" si="42"/>
        <v>0</v>
      </c>
      <c r="BR42" s="14">
        <f t="shared" si="42"/>
        <v>0</v>
      </c>
      <c r="BS42" s="14">
        <f t="shared" si="42"/>
        <v>0</v>
      </c>
      <c r="BT42" s="14">
        <f t="shared" si="42"/>
        <v>0</v>
      </c>
      <c r="BU42" s="14">
        <f t="shared" si="42"/>
        <v>0</v>
      </c>
      <c r="BV42" s="14">
        <f t="shared" si="42"/>
        <v>0</v>
      </c>
      <c r="BW42" s="14">
        <f t="shared" si="42"/>
        <v>0</v>
      </c>
      <c r="BX42" s="14">
        <f t="shared" si="12"/>
        <v>0</v>
      </c>
      <c r="BY42" s="14">
        <f t="shared" si="13"/>
        <v>0</v>
      </c>
      <c r="CA42" s="14">
        <f t="shared" si="14"/>
        <v>0</v>
      </c>
      <c r="CB42" s="14">
        <v>6</v>
      </c>
      <c r="CC42" s="14">
        <f t="shared" si="15"/>
        <v>0</v>
      </c>
      <c r="CD42" s="14">
        <f t="shared" si="16"/>
        <v>48</v>
      </c>
      <c r="CE42" s="14">
        <f t="shared" si="63"/>
        <v>0</v>
      </c>
      <c r="CF42" s="14">
        <f t="shared" si="43"/>
        <v>0</v>
      </c>
      <c r="CG42" s="14">
        <v>0</v>
      </c>
      <c r="CH42" s="122">
        <v>0</v>
      </c>
      <c r="CI42" s="14">
        <v>0</v>
      </c>
      <c r="CJ42" s="14">
        <v>0</v>
      </c>
      <c r="CK42" s="14">
        <v>0</v>
      </c>
      <c r="CL42" s="14">
        <v>0</v>
      </c>
      <c r="CM42">
        <v>0</v>
      </c>
      <c r="CN42">
        <v>0</v>
      </c>
      <c r="CO42">
        <v>0</v>
      </c>
      <c r="CP42">
        <v>0</v>
      </c>
      <c r="CQ42">
        <v>0</v>
      </c>
      <c r="CR42">
        <v>0</v>
      </c>
      <c r="CS42">
        <v>0</v>
      </c>
      <c r="CT42">
        <v>0</v>
      </c>
      <c r="CU42">
        <v>0</v>
      </c>
      <c r="CY42" s="14">
        <f t="shared" si="18"/>
        <v>0</v>
      </c>
      <c r="CZ42" s="14">
        <v>6</v>
      </c>
      <c r="DA42" s="14">
        <f t="shared" si="46"/>
        <v>0</v>
      </c>
      <c r="DB42" s="14">
        <f t="shared" si="19"/>
        <v>48</v>
      </c>
      <c r="DC42" s="14">
        <f t="shared" si="64"/>
        <v>0</v>
      </c>
      <c r="DD42" s="14">
        <f t="shared" si="47"/>
        <v>0</v>
      </c>
      <c r="DE42" s="14">
        <f t="shared" ref="DE42:DH45" si="210">MROUND(AK42/2,5)</f>
        <v>0</v>
      </c>
      <c r="DF42" s="14">
        <f t="shared" si="210"/>
        <v>0</v>
      </c>
      <c r="DG42" s="14">
        <f t="shared" si="210"/>
        <v>0</v>
      </c>
      <c r="DH42" s="14">
        <f t="shared" si="210"/>
        <v>0</v>
      </c>
      <c r="DI42" s="14">
        <f t="shared" si="208"/>
        <v>0</v>
      </c>
      <c r="DJ42" s="14">
        <f t="shared" si="208"/>
        <v>0</v>
      </c>
      <c r="DK42">
        <v>0</v>
      </c>
      <c r="DL42">
        <v>0</v>
      </c>
      <c r="DM42">
        <f t="shared" si="50"/>
        <v>0</v>
      </c>
      <c r="DN42">
        <f t="shared" si="50"/>
        <v>0</v>
      </c>
      <c r="DO42">
        <f t="shared" si="50"/>
        <v>0</v>
      </c>
      <c r="DP42">
        <f t="shared" si="50"/>
        <v>0</v>
      </c>
      <c r="DQ42">
        <f t="shared" si="50"/>
        <v>0</v>
      </c>
      <c r="DR42">
        <f t="shared" si="50"/>
        <v>0</v>
      </c>
      <c r="DS42">
        <f t="shared" si="50"/>
        <v>0</v>
      </c>
      <c r="DW42" s="14">
        <f t="shared" si="51"/>
        <v>0</v>
      </c>
      <c r="DX42" s="14">
        <v>6</v>
      </c>
      <c r="DY42" s="14">
        <f t="shared" ref="DY42:DY49" si="211">DJ42*DX42</f>
        <v>0</v>
      </c>
      <c r="DZ42" s="14">
        <f t="shared" si="24"/>
        <v>48</v>
      </c>
      <c r="EA42" s="14">
        <f t="shared" ref="EA42:EA49" si="212">DW42*DZ42</f>
        <v>0</v>
      </c>
      <c r="EB42" s="14">
        <f t="shared" si="52"/>
        <v>0</v>
      </c>
      <c r="EC42" s="14">
        <v>0</v>
      </c>
      <c r="ED42" s="122">
        <v>0</v>
      </c>
      <c r="EE42" s="14">
        <v>0</v>
      </c>
      <c r="EF42" s="14">
        <v>0</v>
      </c>
      <c r="EG42" s="14">
        <v>0</v>
      </c>
      <c r="EH42" s="14">
        <v>0</v>
      </c>
      <c r="EJ42" s="14">
        <f t="shared" si="55"/>
        <v>0</v>
      </c>
      <c r="EK42" s="14">
        <v>6</v>
      </c>
      <c r="EL42" s="14">
        <f t="shared" si="26"/>
        <v>0</v>
      </c>
      <c r="EM42" s="14">
        <f t="shared" si="27"/>
        <v>48</v>
      </c>
      <c r="EN42" s="14">
        <f t="shared" si="65"/>
        <v>0</v>
      </c>
      <c r="EO42" s="14">
        <f t="shared" si="56"/>
        <v>0</v>
      </c>
      <c r="EP42" s="14">
        <v>0</v>
      </c>
      <c r="EQ42" s="122">
        <v>0</v>
      </c>
      <c r="ER42" s="14">
        <v>0</v>
      </c>
      <c r="ET42" s="14">
        <f t="shared" si="28"/>
        <v>0</v>
      </c>
      <c r="EU42" s="14">
        <v>6</v>
      </c>
      <c r="EV42" s="14">
        <f t="shared" si="29"/>
        <v>0</v>
      </c>
      <c r="EW42" s="14">
        <f t="shared" si="30"/>
        <v>48</v>
      </c>
      <c r="EX42" s="14">
        <f t="shared" si="66"/>
        <v>0</v>
      </c>
      <c r="EY42" s="14">
        <f t="shared" si="57"/>
        <v>0</v>
      </c>
      <c r="EZ42" s="14">
        <f t="shared" si="172"/>
        <v>0</v>
      </c>
      <c r="FA42" s="14">
        <f t="shared" si="173"/>
        <v>0</v>
      </c>
      <c r="FB42" s="14">
        <f t="shared" si="174"/>
        <v>0</v>
      </c>
      <c r="FC42" s="14">
        <f t="shared" si="175"/>
        <v>0</v>
      </c>
      <c r="FD42" s="14">
        <f t="shared" si="176"/>
        <v>0</v>
      </c>
      <c r="FE42" s="14">
        <f t="shared" si="177"/>
        <v>0</v>
      </c>
      <c r="FF42" s="14">
        <f t="shared" si="178"/>
        <v>0</v>
      </c>
      <c r="FG42" s="14">
        <f t="shared" si="179"/>
        <v>0</v>
      </c>
      <c r="FI42" s="14">
        <f t="shared" si="58"/>
        <v>0</v>
      </c>
      <c r="FJ42" s="14">
        <v>6</v>
      </c>
      <c r="FK42" s="14">
        <f t="shared" si="71"/>
        <v>0</v>
      </c>
      <c r="FL42" s="14">
        <f t="shared" si="40"/>
        <v>48</v>
      </c>
      <c r="FM42" s="14">
        <f t="shared" si="67"/>
        <v>0</v>
      </c>
      <c r="FN42" s="14">
        <f t="shared" si="59"/>
        <v>0</v>
      </c>
    </row>
    <row r="43" spans="1:178" ht="16.149999999999999" customHeight="1">
      <c r="A43" s="80">
        <f t="shared" si="60"/>
        <v>0</v>
      </c>
      <c r="B43" s="80" t="s">
        <v>276</v>
      </c>
      <c r="C43" s="80" t="s">
        <v>275</v>
      </c>
      <c r="D43" s="80" t="s">
        <v>267</v>
      </c>
      <c r="E43" s="80" t="s">
        <v>268</v>
      </c>
      <c r="F43" s="80" t="s">
        <v>269</v>
      </c>
      <c r="G43" s="80" t="s">
        <v>270</v>
      </c>
      <c r="H43" s="80" t="s">
        <v>271</v>
      </c>
      <c r="I43" s="95" t="s">
        <v>272</v>
      </c>
      <c r="J43" s="80" t="s">
        <v>8</v>
      </c>
      <c r="K43" s="80" t="s">
        <v>267</v>
      </c>
      <c r="L43" s="99" t="s">
        <v>273</v>
      </c>
      <c r="M43" s="80" t="s">
        <v>274</v>
      </c>
      <c r="N43" s="91" t="s">
        <v>102</v>
      </c>
      <c r="O43" s="80" t="s">
        <v>119</v>
      </c>
      <c r="P43" s="80" t="s">
        <v>1041</v>
      </c>
      <c r="Q43" s="80">
        <v>2</v>
      </c>
      <c r="R43" s="80">
        <v>1</v>
      </c>
      <c r="U43" s="80">
        <v>0</v>
      </c>
      <c r="V43" s="92" t="s">
        <v>384</v>
      </c>
      <c r="W43" s="80" t="s">
        <v>256</v>
      </c>
      <c r="X43" s="80" t="s">
        <v>305</v>
      </c>
      <c r="Y43" s="80">
        <v>1</v>
      </c>
      <c r="Z43" s="80">
        <v>1</v>
      </c>
      <c r="AB43" s="80">
        <v>1.75</v>
      </c>
      <c r="AE43" s="81">
        <v>42439</v>
      </c>
      <c r="AI43" s="14">
        <v>1</v>
      </c>
      <c r="AJ43" s="14" t="s">
        <v>1007</v>
      </c>
      <c r="AK43" s="14">
        <v>0</v>
      </c>
      <c r="AL43" s="122">
        <v>0</v>
      </c>
      <c r="AM43" s="14">
        <v>0</v>
      </c>
      <c r="AN43" s="14">
        <v>0</v>
      </c>
      <c r="AO43" s="14">
        <v>0</v>
      </c>
      <c r="AP43" s="14">
        <v>0</v>
      </c>
      <c r="AQ43" s="14">
        <v>0</v>
      </c>
      <c r="AR43" s="14">
        <v>0</v>
      </c>
      <c r="AS43" s="14">
        <v>0</v>
      </c>
      <c r="AT43" s="14">
        <v>0</v>
      </c>
      <c r="AU43" s="14">
        <v>0</v>
      </c>
      <c r="AV43" s="14">
        <v>0</v>
      </c>
      <c r="AW43" s="14">
        <v>0</v>
      </c>
      <c r="AX43" s="14">
        <v>0</v>
      </c>
      <c r="AY43" s="14">
        <v>0</v>
      </c>
      <c r="BA43" s="14">
        <v>0</v>
      </c>
      <c r="BC43" s="14">
        <f t="shared" si="2"/>
        <v>0</v>
      </c>
      <c r="BD43" s="14">
        <v>6</v>
      </c>
      <c r="BE43" s="14">
        <f t="shared" si="3"/>
        <v>0</v>
      </c>
      <c r="BF43" s="14">
        <f t="shared" si="4"/>
        <v>48</v>
      </c>
      <c r="BG43" s="14">
        <f t="shared" si="62"/>
        <v>0</v>
      </c>
      <c r="BH43" s="14">
        <f t="shared" si="41"/>
        <v>0</v>
      </c>
      <c r="BI43" s="14">
        <f t="shared" si="5"/>
        <v>0</v>
      </c>
      <c r="BJ43" s="14">
        <f t="shared" si="6"/>
        <v>0</v>
      </c>
      <c r="BK43" s="14">
        <f t="shared" si="7"/>
        <v>0</v>
      </c>
      <c r="BL43" s="14">
        <f t="shared" si="8"/>
        <v>0</v>
      </c>
      <c r="BM43" s="14">
        <f t="shared" si="9"/>
        <v>0</v>
      </c>
      <c r="BN43" s="14">
        <f t="shared" si="10"/>
        <v>0</v>
      </c>
      <c r="BO43" s="14">
        <f t="shared" si="42"/>
        <v>0</v>
      </c>
      <c r="BP43" s="14">
        <f t="shared" si="42"/>
        <v>0</v>
      </c>
      <c r="BQ43" s="14">
        <f t="shared" si="42"/>
        <v>0</v>
      </c>
      <c r="BR43" s="14">
        <f t="shared" si="42"/>
        <v>0</v>
      </c>
      <c r="BS43" s="14">
        <f t="shared" si="42"/>
        <v>0</v>
      </c>
      <c r="BT43" s="14">
        <f t="shared" si="42"/>
        <v>0</v>
      </c>
      <c r="BU43" s="14">
        <f t="shared" si="42"/>
        <v>0</v>
      </c>
      <c r="BV43" s="14">
        <f t="shared" si="42"/>
        <v>0</v>
      </c>
      <c r="BW43" s="14">
        <f t="shared" si="42"/>
        <v>0</v>
      </c>
      <c r="BX43" s="14">
        <f t="shared" ref="BX43:BX58" si="213">MROUND(AZ43/2,5)</f>
        <v>0</v>
      </c>
      <c r="BY43" s="14">
        <v>0</v>
      </c>
      <c r="CA43" s="14">
        <f t="shared" si="14"/>
        <v>0</v>
      </c>
      <c r="CB43" s="14">
        <v>6</v>
      </c>
      <c r="CC43" s="14">
        <f t="shared" si="15"/>
        <v>0</v>
      </c>
      <c r="CD43" s="14">
        <f t="shared" si="16"/>
        <v>48</v>
      </c>
      <c r="CE43" s="14">
        <f t="shared" si="63"/>
        <v>0</v>
      </c>
      <c r="CF43" s="14">
        <f t="shared" si="43"/>
        <v>0</v>
      </c>
      <c r="CG43" s="14">
        <v>0</v>
      </c>
      <c r="CH43" s="122">
        <v>0</v>
      </c>
      <c r="CI43" s="14">
        <v>0</v>
      </c>
      <c r="CJ43" s="14">
        <v>0</v>
      </c>
      <c r="CK43" s="14">
        <v>0</v>
      </c>
      <c r="CL43" s="14">
        <v>0</v>
      </c>
      <c r="CM43" s="14">
        <v>0</v>
      </c>
      <c r="CN43" s="14">
        <v>0</v>
      </c>
      <c r="CO43" s="14">
        <v>0</v>
      </c>
      <c r="CP43" s="14">
        <v>0</v>
      </c>
      <c r="CQ43" s="14">
        <v>0</v>
      </c>
      <c r="CR43" s="14">
        <v>0</v>
      </c>
      <c r="CS43" s="14">
        <v>0</v>
      </c>
      <c r="CT43" s="14">
        <v>0</v>
      </c>
      <c r="CU43" s="14">
        <v>0</v>
      </c>
      <c r="CW43" s="14">
        <v>0</v>
      </c>
      <c r="CY43" s="14">
        <f t="shared" si="18"/>
        <v>0</v>
      </c>
      <c r="CZ43" s="14">
        <v>6</v>
      </c>
      <c r="DA43" s="14">
        <f t="shared" si="46"/>
        <v>0</v>
      </c>
      <c r="DB43" s="14">
        <f t="shared" si="19"/>
        <v>48</v>
      </c>
      <c r="DC43" s="14">
        <f t="shared" si="64"/>
        <v>0</v>
      </c>
      <c r="DD43" s="14">
        <f t="shared" si="47"/>
        <v>0</v>
      </c>
      <c r="DE43" s="14">
        <f t="shared" si="210"/>
        <v>0</v>
      </c>
      <c r="DF43" s="14">
        <f t="shared" si="210"/>
        <v>0</v>
      </c>
      <c r="DG43" s="14">
        <f t="shared" si="210"/>
        <v>0</v>
      </c>
      <c r="DH43" s="14">
        <f t="shared" si="210"/>
        <v>0</v>
      </c>
      <c r="DI43" s="14">
        <f t="shared" si="208"/>
        <v>0</v>
      </c>
      <c r="DJ43" s="14">
        <f t="shared" si="208"/>
        <v>0</v>
      </c>
      <c r="DK43" s="14">
        <v>0</v>
      </c>
      <c r="DL43" s="14">
        <v>0</v>
      </c>
      <c r="DM43">
        <f t="shared" si="50"/>
        <v>0</v>
      </c>
      <c r="DN43">
        <f t="shared" si="50"/>
        <v>0</v>
      </c>
      <c r="DO43">
        <f t="shared" si="50"/>
        <v>0</v>
      </c>
      <c r="DP43">
        <f t="shared" si="50"/>
        <v>0</v>
      </c>
      <c r="DQ43">
        <f t="shared" si="50"/>
        <v>0</v>
      </c>
      <c r="DR43">
        <f t="shared" si="50"/>
        <v>0</v>
      </c>
      <c r="DS43">
        <f t="shared" si="50"/>
        <v>0</v>
      </c>
      <c r="DU43" s="14">
        <v>0</v>
      </c>
      <c r="DW43" s="14">
        <f t="shared" si="51"/>
        <v>0</v>
      </c>
      <c r="DX43" s="14">
        <v>6</v>
      </c>
      <c r="DY43" s="14">
        <f t="shared" si="211"/>
        <v>0</v>
      </c>
      <c r="DZ43" s="14">
        <f t="shared" si="24"/>
        <v>48</v>
      </c>
      <c r="EA43" s="14">
        <f t="shared" si="212"/>
        <v>0</v>
      </c>
      <c r="EB43" s="14">
        <f t="shared" si="52"/>
        <v>0</v>
      </c>
      <c r="EC43" s="14">
        <v>0</v>
      </c>
      <c r="ED43" s="122">
        <v>0</v>
      </c>
      <c r="EE43" s="14">
        <v>0</v>
      </c>
      <c r="EF43" s="14">
        <v>0</v>
      </c>
      <c r="EG43" s="14">
        <v>0</v>
      </c>
      <c r="EH43" s="14">
        <v>0</v>
      </c>
      <c r="EJ43" s="14">
        <f t="shared" si="55"/>
        <v>0</v>
      </c>
      <c r="EK43" s="14">
        <v>6</v>
      </c>
      <c r="EL43" s="14">
        <f t="shared" si="26"/>
        <v>0</v>
      </c>
      <c r="EM43" s="14">
        <f t="shared" si="27"/>
        <v>48</v>
      </c>
      <c r="EN43" s="14">
        <f t="shared" si="65"/>
        <v>0</v>
      </c>
      <c r="EO43" s="14">
        <f t="shared" si="56"/>
        <v>0</v>
      </c>
      <c r="EP43" s="14">
        <v>0</v>
      </c>
      <c r="EQ43" s="122">
        <v>0</v>
      </c>
      <c r="ER43" s="14">
        <v>0</v>
      </c>
      <c r="ET43" s="14">
        <f t="shared" si="28"/>
        <v>0</v>
      </c>
      <c r="EU43" s="14">
        <v>6</v>
      </c>
      <c r="EV43" s="14">
        <f t="shared" si="29"/>
        <v>0</v>
      </c>
      <c r="EW43" s="14">
        <f t="shared" si="30"/>
        <v>48</v>
      </c>
      <c r="EX43" s="14">
        <f t="shared" si="66"/>
        <v>0</v>
      </c>
      <c r="EY43" s="14">
        <f t="shared" si="57"/>
        <v>0</v>
      </c>
      <c r="EZ43" s="14">
        <f t="shared" si="172"/>
        <v>0</v>
      </c>
      <c r="FA43" s="14">
        <f t="shared" si="173"/>
        <v>0</v>
      </c>
      <c r="FB43" s="14">
        <f t="shared" si="174"/>
        <v>0</v>
      </c>
      <c r="FC43" s="14">
        <f t="shared" si="175"/>
        <v>0</v>
      </c>
      <c r="FD43" s="14">
        <f t="shared" si="176"/>
        <v>0</v>
      </c>
      <c r="FE43" s="14">
        <f t="shared" si="177"/>
        <v>0</v>
      </c>
      <c r="FF43" s="14">
        <f t="shared" si="178"/>
        <v>0</v>
      </c>
      <c r="FG43" s="14">
        <f t="shared" si="179"/>
        <v>0</v>
      </c>
      <c r="FI43" s="14">
        <f t="shared" si="58"/>
        <v>0</v>
      </c>
      <c r="FJ43" s="14">
        <v>6</v>
      </c>
      <c r="FK43" s="14">
        <f t="shared" si="71"/>
        <v>0</v>
      </c>
      <c r="FL43" s="14">
        <f t="shared" si="40"/>
        <v>48</v>
      </c>
      <c r="FM43" s="14">
        <f t="shared" si="67"/>
        <v>0</v>
      </c>
      <c r="FN43" s="14">
        <f t="shared" si="59"/>
        <v>0</v>
      </c>
    </row>
    <row r="44" spans="1:178" ht="16.149999999999999" customHeight="1">
      <c r="A44" s="80">
        <f t="shared" si="60"/>
        <v>0</v>
      </c>
      <c r="B44" s="80" t="s">
        <v>301</v>
      </c>
      <c r="C44" s="88" t="s">
        <v>300</v>
      </c>
      <c r="D44" s="100" t="s">
        <v>295</v>
      </c>
      <c r="E44" s="88" t="s">
        <v>296</v>
      </c>
      <c r="F44" s="82" t="s">
        <v>310</v>
      </c>
      <c r="G44" s="88" t="s">
        <v>297</v>
      </c>
      <c r="H44" s="88" t="s">
        <v>297</v>
      </c>
      <c r="J44" s="101" t="s">
        <v>298</v>
      </c>
      <c r="K44" s="100" t="s">
        <v>302</v>
      </c>
      <c r="L44" s="102" t="s">
        <v>299</v>
      </c>
      <c r="M44" s="98" t="s">
        <v>303</v>
      </c>
      <c r="N44" s="91" t="s">
        <v>102</v>
      </c>
      <c r="O44" s="80" t="s">
        <v>119</v>
      </c>
      <c r="P44" s="80" t="s">
        <v>1044</v>
      </c>
      <c r="Q44" s="80">
        <v>2</v>
      </c>
      <c r="R44" s="80">
        <v>1</v>
      </c>
      <c r="V44" s="92" t="s">
        <v>383</v>
      </c>
      <c r="W44" s="80" t="s">
        <v>329</v>
      </c>
      <c r="X44" s="80" t="s">
        <v>301</v>
      </c>
      <c r="Y44" s="80">
        <v>1</v>
      </c>
      <c r="Z44" s="80">
        <v>1</v>
      </c>
      <c r="AB44" s="80">
        <v>4</v>
      </c>
      <c r="AE44" s="81">
        <v>42439</v>
      </c>
      <c r="AI44" s="14">
        <v>1</v>
      </c>
      <c r="AJ44" s="14" t="s">
        <v>1016</v>
      </c>
      <c r="AK44" s="14">
        <v>0</v>
      </c>
      <c r="AL44" s="122">
        <v>0</v>
      </c>
      <c r="AM44" s="14">
        <v>0</v>
      </c>
      <c r="AN44" s="14">
        <v>0</v>
      </c>
      <c r="AO44" s="14">
        <v>0</v>
      </c>
      <c r="AP44" s="14">
        <v>0</v>
      </c>
      <c r="AQ44" s="14">
        <v>0</v>
      </c>
      <c r="AR44" s="14">
        <v>0</v>
      </c>
      <c r="AS44" s="14">
        <v>0</v>
      </c>
      <c r="AT44" s="14">
        <v>0</v>
      </c>
      <c r="AU44" s="14">
        <v>0</v>
      </c>
      <c r="AV44" s="14">
        <v>0</v>
      </c>
      <c r="AW44" s="14">
        <v>0</v>
      </c>
      <c r="AX44" s="14">
        <v>0</v>
      </c>
      <c r="AY44" s="14">
        <v>0</v>
      </c>
      <c r="BC44" s="14">
        <f t="shared" si="2"/>
        <v>0</v>
      </c>
      <c r="BD44" s="14">
        <v>6</v>
      </c>
      <c r="BE44" s="14">
        <f t="shared" si="3"/>
        <v>0</v>
      </c>
      <c r="BF44" s="14">
        <f t="shared" si="4"/>
        <v>48</v>
      </c>
      <c r="BG44" s="14">
        <f t="shared" si="62"/>
        <v>0</v>
      </c>
      <c r="BH44" s="14">
        <f t="shared" si="41"/>
        <v>0</v>
      </c>
      <c r="BI44" s="14">
        <f t="shared" si="5"/>
        <v>0</v>
      </c>
      <c r="BJ44" s="14">
        <f t="shared" si="6"/>
        <v>0</v>
      </c>
      <c r="BK44" s="14">
        <f t="shared" si="7"/>
        <v>0</v>
      </c>
      <c r="BL44" s="14">
        <f t="shared" si="8"/>
        <v>0</v>
      </c>
      <c r="BM44" s="14">
        <f t="shared" si="9"/>
        <v>0</v>
      </c>
      <c r="BN44" s="14">
        <f t="shared" si="10"/>
        <v>0</v>
      </c>
      <c r="BO44" s="14">
        <f t="shared" si="42"/>
        <v>0</v>
      </c>
      <c r="BP44" s="14">
        <f t="shared" si="42"/>
        <v>0</v>
      </c>
      <c r="BQ44" s="14">
        <f t="shared" si="42"/>
        <v>0</v>
      </c>
      <c r="BR44" s="14">
        <f t="shared" si="42"/>
        <v>0</v>
      </c>
      <c r="BS44" s="14">
        <f t="shared" si="42"/>
        <v>0</v>
      </c>
      <c r="BT44" s="14">
        <f t="shared" si="42"/>
        <v>0</v>
      </c>
      <c r="BU44" s="14">
        <f t="shared" si="42"/>
        <v>0</v>
      </c>
      <c r="BV44" s="14">
        <f t="shared" si="42"/>
        <v>0</v>
      </c>
      <c r="BW44" s="14">
        <f t="shared" si="42"/>
        <v>0</v>
      </c>
      <c r="BX44" s="14">
        <f t="shared" si="213"/>
        <v>0</v>
      </c>
      <c r="BY44" s="14">
        <f t="shared" ref="BY44:BY58" si="214">MROUND(BA44/2,5)</f>
        <v>0</v>
      </c>
      <c r="CA44" s="14">
        <f t="shared" si="14"/>
        <v>0</v>
      </c>
      <c r="CB44" s="14">
        <v>6</v>
      </c>
      <c r="CC44" s="14">
        <f t="shared" si="15"/>
        <v>0</v>
      </c>
      <c r="CD44" s="14">
        <f t="shared" si="16"/>
        <v>48</v>
      </c>
      <c r="CE44" s="14">
        <f t="shared" si="63"/>
        <v>0</v>
      </c>
      <c r="CF44" s="14">
        <f t="shared" si="43"/>
        <v>0</v>
      </c>
      <c r="CG44" s="14">
        <v>0</v>
      </c>
      <c r="CH44" s="14">
        <v>0</v>
      </c>
      <c r="CI44" s="14">
        <v>0</v>
      </c>
      <c r="CJ44" s="14">
        <v>0</v>
      </c>
      <c r="CK44" s="14">
        <v>0</v>
      </c>
      <c r="CL44" s="14">
        <v>0</v>
      </c>
      <c r="CM44" s="14">
        <v>0</v>
      </c>
      <c r="CN44" s="14">
        <v>0</v>
      </c>
      <c r="CO44" s="14">
        <v>0</v>
      </c>
      <c r="CP44" s="14">
        <v>0</v>
      </c>
      <c r="CQ44" s="14">
        <v>0</v>
      </c>
      <c r="CR44" s="14">
        <v>0</v>
      </c>
      <c r="CS44" s="14">
        <v>0</v>
      </c>
      <c r="CT44" s="14">
        <v>0</v>
      </c>
      <c r="CU44" s="14">
        <v>0</v>
      </c>
      <c r="CY44" s="14">
        <f t="shared" si="18"/>
        <v>0</v>
      </c>
      <c r="CZ44" s="14">
        <v>6</v>
      </c>
      <c r="DA44" s="14">
        <f t="shared" si="46"/>
        <v>0</v>
      </c>
      <c r="DB44" s="14">
        <f t="shared" si="19"/>
        <v>48</v>
      </c>
      <c r="DC44" s="14">
        <f t="shared" si="64"/>
        <v>0</v>
      </c>
      <c r="DD44" s="14">
        <f t="shared" si="47"/>
        <v>0</v>
      </c>
      <c r="DE44" s="14">
        <f t="shared" si="210"/>
        <v>0</v>
      </c>
      <c r="DF44" s="14">
        <f t="shared" si="210"/>
        <v>0</v>
      </c>
      <c r="DG44" s="14">
        <f t="shared" si="210"/>
        <v>0</v>
      </c>
      <c r="DH44" s="14">
        <f t="shared" si="210"/>
        <v>0</v>
      </c>
      <c r="DI44" s="14">
        <f t="shared" si="208"/>
        <v>0</v>
      </c>
      <c r="DJ44" s="14">
        <f t="shared" si="208"/>
        <v>0</v>
      </c>
      <c r="DK44" s="14">
        <v>0</v>
      </c>
      <c r="DL44" s="14">
        <v>0</v>
      </c>
      <c r="DM44">
        <f t="shared" si="50"/>
        <v>0</v>
      </c>
      <c r="DN44">
        <f t="shared" si="50"/>
        <v>0</v>
      </c>
      <c r="DO44">
        <f t="shared" si="50"/>
        <v>0</v>
      </c>
      <c r="DP44">
        <f t="shared" si="50"/>
        <v>0</v>
      </c>
      <c r="DQ44">
        <f t="shared" si="50"/>
        <v>0</v>
      </c>
      <c r="DR44">
        <f t="shared" si="50"/>
        <v>0</v>
      </c>
      <c r="DS44">
        <f t="shared" si="50"/>
        <v>0</v>
      </c>
      <c r="DW44" s="14">
        <f t="shared" si="51"/>
        <v>0</v>
      </c>
      <c r="DX44" s="14">
        <v>6</v>
      </c>
      <c r="DY44" s="14">
        <f t="shared" si="211"/>
        <v>0</v>
      </c>
      <c r="DZ44" s="14">
        <f t="shared" si="24"/>
        <v>48</v>
      </c>
      <c r="EA44" s="14">
        <f t="shared" si="212"/>
        <v>0</v>
      </c>
      <c r="EB44" s="14">
        <f t="shared" si="52"/>
        <v>0</v>
      </c>
      <c r="EC44" s="14">
        <v>0</v>
      </c>
      <c r="ED44" s="122">
        <v>0</v>
      </c>
      <c r="EE44" s="14">
        <v>0</v>
      </c>
      <c r="EF44" s="14">
        <v>0</v>
      </c>
      <c r="EG44" s="14">
        <v>0</v>
      </c>
      <c r="EH44" s="14">
        <v>0</v>
      </c>
      <c r="EJ44" s="14">
        <f t="shared" si="55"/>
        <v>0</v>
      </c>
      <c r="EK44" s="14">
        <v>6</v>
      </c>
      <c r="EL44" s="14">
        <f t="shared" ref="EL44:EL49" si="215">EH44*EK44</f>
        <v>0</v>
      </c>
      <c r="EM44" s="14">
        <f t="shared" si="27"/>
        <v>48</v>
      </c>
      <c r="EN44" s="14">
        <f t="shared" si="65"/>
        <v>0</v>
      </c>
      <c r="EO44" s="14">
        <f t="shared" si="56"/>
        <v>0</v>
      </c>
      <c r="EP44" s="14">
        <v>0</v>
      </c>
      <c r="EQ44" s="122">
        <v>0</v>
      </c>
      <c r="ER44" s="14">
        <v>0</v>
      </c>
      <c r="ET44" s="14">
        <f t="shared" si="28"/>
        <v>0</v>
      </c>
      <c r="EU44" s="14">
        <v>6</v>
      </c>
      <c r="EV44" s="14">
        <f t="shared" si="29"/>
        <v>0</v>
      </c>
      <c r="EW44" s="14">
        <f t="shared" si="30"/>
        <v>48</v>
      </c>
      <c r="EX44" s="14">
        <f t="shared" si="66"/>
        <v>0</v>
      </c>
      <c r="EY44" s="14">
        <f t="shared" si="57"/>
        <v>0</v>
      </c>
      <c r="EZ44" s="14">
        <f t="shared" si="172"/>
        <v>0</v>
      </c>
      <c r="FA44" s="14">
        <f t="shared" si="173"/>
        <v>0</v>
      </c>
      <c r="FB44" s="14">
        <f t="shared" si="174"/>
        <v>0</v>
      </c>
      <c r="FC44" s="14">
        <f t="shared" si="175"/>
        <v>0</v>
      </c>
      <c r="FD44" s="14">
        <f t="shared" si="176"/>
        <v>0</v>
      </c>
      <c r="FE44" s="14">
        <f t="shared" si="177"/>
        <v>0</v>
      </c>
      <c r="FF44" s="14">
        <f t="shared" si="178"/>
        <v>0</v>
      </c>
      <c r="FG44" s="14">
        <f t="shared" si="179"/>
        <v>0</v>
      </c>
      <c r="FI44" s="14">
        <f t="shared" si="58"/>
        <v>0</v>
      </c>
      <c r="FJ44" s="14">
        <v>6</v>
      </c>
      <c r="FK44" s="14">
        <f t="shared" si="71"/>
        <v>0</v>
      </c>
      <c r="FL44" s="14">
        <f t="shared" si="40"/>
        <v>48</v>
      </c>
      <c r="FM44" s="14">
        <f t="shared" si="67"/>
        <v>0</v>
      </c>
      <c r="FN44" s="14">
        <f t="shared" si="59"/>
        <v>0</v>
      </c>
    </row>
    <row r="45" spans="1:178" ht="16.149999999999999" customHeight="1">
      <c r="A45" s="80">
        <f t="shared" si="60"/>
        <v>0</v>
      </c>
      <c r="B45" s="80" t="s">
        <v>319</v>
      </c>
      <c r="C45" s="89" t="s">
        <v>317</v>
      </c>
      <c r="D45" s="82" t="s">
        <v>306</v>
      </c>
      <c r="E45" s="82" t="s">
        <v>308</v>
      </c>
      <c r="G45" s="82" t="s">
        <v>309</v>
      </c>
      <c r="H45" s="80" t="s">
        <v>930</v>
      </c>
      <c r="J45" s="82" t="s">
        <v>931</v>
      </c>
      <c r="K45" s="80" t="s">
        <v>323</v>
      </c>
      <c r="L45" s="90" t="s">
        <v>321</v>
      </c>
      <c r="M45" s="103" t="s">
        <v>929</v>
      </c>
      <c r="N45" s="91" t="s">
        <v>102</v>
      </c>
      <c r="O45" s="80" t="s">
        <v>119</v>
      </c>
      <c r="P45" s="80" t="s">
        <v>1045</v>
      </c>
      <c r="Q45" s="80">
        <v>2</v>
      </c>
      <c r="R45" s="80">
        <v>1</v>
      </c>
      <c r="V45" s="92" t="s">
        <v>383</v>
      </c>
      <c r="W45" s="80" t="s">
        <v>330</v>
      </c>
      <c r="X45" s="80" t="s">
        <v>319</v>
      </c>
      <c r="Y45" s="80">
        <v>1</v>
      </c>
      <c r="Z45" s="80">
        <v>1</v>
      </c>
      <c r="AB45" s="80">
        <v>3</v>
      </c>
      <c r="AE45" s="81">
        <v>42439</v>
      </c>
      <c r="AI45" s="14">
        <v>1</v>
      </c>
      <c r="AJ45" s="14" t="s">
        <v>1017</v>
      </c>
      <c r="AK45" s="14">
        <v>0</v>
      </c>
      <c r="AL45" s="122">
        <v>0</v>
      </c>
      <c r="AM45" s="14">
        <v>0</v>
      </c>
      <c r="AN45" s="14">
        <v>0</v>
      </c>
      <c r="AO45" s="14">
        <v>0</v>
      </c>
      <c r="AP45" s="14">
        <v>0</v>
      </c>
      <c r="AQ45" s="14">
        <v>0</v>
      </c>
      <c r="AR45" s="14">
        <v>0</v>
      </c>
      <c r="AS45" s="14">
        <v>0</v>
      </c>
      <c r="AT45" s="14">
        <v>0</v>
      </c>
      <c r="AU45" s="14">
        <v>0</v>
      </c>
      <c r="AV45" s="14">
        <v>0</v>
      </c>
      <c r="AW45" s="14">
        <v>0</v>
      </c>
      <c r="AX45" s="14">
        <v>0</v>
      </c>
      <c r="AY45" s="14">
        <v>0</v>
      </c>
      <c r="BC45" s="14">
        <f t="shared" si="2"/>
        <v>0</v>
      </c>
      <c r="BD45" s="14">
        <v>6</v>
      </c>
      <c r="BE45" s="14">
        <f t="shared" si="3"/>
        <v>0</v>
      </c>
      <c r="BF45" s="14">
        <f t="shared" si="4"/>
        <v>48</v>
      </c>
      <c r="BG45" s="14">
        <f t="shared" si="62"/>
        <v>0</v>
      </c>
      <c r="BH45" s="14">
        <f t="shared" si="41"/>
        <v>0</v>
      </c>
      <c r="BI45" s="14">
        <f t="shared" si="5"/>
        <v>0</v>
      </c>
      <c r="BJ45" s="14">
        <f t="shared" si="6"/>
        <v>0</v>
      </c>
      <c r="BK45" s="14">
        <f t="shared" si="7"/>
        <v>0</v>
      </c>
      <c r="BL45" s="14">
        <f t="shared" si="8"/>
        <v>0</v>
      </c>
      <c r="BM45" s="14">
        <f t="shared" si="9"/>
        <v>0</v>
      </c>
      <c r="BN45" s="14">
        <f t="shared" si="10"/>
        <v>0</v>
      </c>
      <c r="BO45" s="14">
        <f t="shared" si="42"/>
        <v>0</v>
      </c>
      <c r="BP45" s="14">
        <f t="shared" si="42"/>
        <v>0</v>
      </c>
      <c r="BQ45" s="14">
        <f t="shared" si="42"/>
        <v>0</v>
      </c>
      <c r="BR45" s="14">
        <f t="shared" si="42"/>
        <v>0</v>
      </c>
      <c r="BS45" s="14">
        <f t="shared" si="42"/>
        <v>0</v>
      </c>
      <c r="BT45" s="14">
        <f t="shared" si="42"/>
        <v>0</v>
      </c>
      <c r="BU45" s="14">
        <f t="shared" si="42"/>
        <v>0</v>
      </c>
      <c r="BV45" s="14">
        <f t="shared" si="42"/>
        <v>0</v>
      </c>
      <c r="BW45" s="14">
        <f t="shared" si="42"/>
        <v>0</v>
      </c>
      <c r="BX45" s="14">
        <f t="shared" si="213"/>
        <v>0</v>
      </c>
      <c r="BY45" s="14">
        <f t="shared" si="214"/>
        <v>0</v>
      </c>
      <c r="CA45" s="14">
        <f t="shared" si="14"/>
        <v>0</v>
      </c>
      <c r="CB45" s="14">
        <v>6</v>
      </c>
      <c r="CC45" s="14">
        <f t="shared" si="15"/>
        <v>0</v>
      </c>
      <c r="CD45" s="14">
        <f t="shared" si="16"/>
        <v>48</v>
      </c>
      <c r="CE45" s="14">
        <f t="shared" si="63"/>
        <v>0</v>
      </c>
      <c r="CF45" s="14">
        <f t="shared" si="43"/>
        <v>0</v>
      </c>
      <c r="CG45" s="14">
        <v>0</v>
      </c>
      <c r="CH45" s="14">
        <v>0</v>
      </c>
      <c r="CI45" s="14">
        <v>0</v>
      </c>
      <c r="CJ45" s="14">
        <v>0</v>
      </c>
      <c r="CK45" s="14">
        <v>0</v>
      </c>
      <c r="CL45" s="14">
        <v>0</v>
      </c>
      <c r="CM45" s="14">
        <v>0</v>
      </c>
      <c r="CN45" s="14">
        <v>0</v>
      </c>
      <c r="CO45" s="14">
        <v>0</v>
      </c>
      <c r="CP45" s="14">
        <v>0</v>
      </c>
      <c r="CQ45" s="14">
        <v>0</v>
      </c>
      <c r="CR45" s="14">
        <v>0</v>
      </c>
      <c r="CS45" s="14">
        <v>0</v>
      </c>
      <c r="CT45" s="14">
        <v>0</v>
      </c>
      <c r="CU45" s="14">
        <v>0</v>
      </c>
      <c r="CY45" s="14">
        <f t="shared" si="18"/>
        <v>0</v>
      </c>
      <c r="CZ45" s="14">
        <v>6</v>
      </c>
      <c r="DA45" s="14">
        <f t="shared" si="46"/>
        <v>0</v>
      </c>
      <c r="DB45" s="14">
        <f t="shared" si="19"/>
        <v>48</v>
      </c>
      <c r="DC45" s="14">
        <f t="shared" si="64"/>
        <v>0</v>
      </c>
      <c r="DD45" s="14">
        <f t="shared" si="47"/>
        <v>0</v>
      </c>
      <c r="DE45" s="14">
        <f t="shared" si="210"/>
        <v>0</v>
      </c>
      <c r="DF45" s="14">
        <f t="shared" si="210"/>
        <v>0</v>
      </c>
      <c r="DG45" s="14">
        <f t="shared" si="210"/>
        <v>0</v>
      </c>
      <c r="DH45" s="14">
        <f t="shared" si="210"/>
        <v>0</v>
      </c>
      <c r="DI45" s="14">
        <f t="shared" si="208"/>
        <v>0</v>
      </c>
      <c r="DJ45" s="14">
        <f t="shared" si="208"/>
        <v>0</v>
      </c>
      <c r="DK45" s="14">
        <v>0</v>
      </c>
      <c r="DL45" s="14">
        <v>0</v>
      </c>
      <c r="DM45">
        <f t="shared" si="50"/>
        <v>0</v>
      </c>
      <c r="DN45">
        <f t="shared" si="50"/>
        <v>0</v>
      </c>
      <c r="DO45">
        <f t="shared" si="50"/>
        <v>0</v>
      </c>
      <c r="DP45">
        <f t="shared" si="50"/>
        <v>0</v>
      </c>
      <c r="DQ45">
        <f t="shared" si="50"/>
        <v>0</v>
      </c>
      <c r="DR45">
        <f t="shared" si="50"/>
        <v>0</v>
      </c>
      <c r="DS45">
        <f t="shared" si="50"/>
        <v>0</v>
      </c>
      <c r="DW45" s="14">
        <f t="shared" si="51"/>
        <v>0</v>
      </c>
      <c r="DX45" s="14">
        <v>6</v>
      </c>
      <c r="DY45" s="14">
        <f t="shared" si="211"/>
        <v>0</v>
      </c>
      <c r="DZ45" s="14">
        <f t="shared" si="24"/>
        <v>48</v>
      </c>
      <c r="EA45" s="14">
        <f t="shared" si="212"/>
        <v>0</v>
      </c>
      <c r="EB45" s="14">
        <f t="shared" si="52"/>
        <v>0</v>
      </c>
      <c r="EC45" s="14">
        <v>0</v>
      </c>
      <c r="ED45" s="122">
        <v>0</v>
      </c>
      <c r="EE45" s="14">
        <v>0</v>
      </c>
      <c r="EF45" s="14">
        <v>0</v>
      </c>
      <c r="EG45" s="14">
        <v>0</v>
      </c>
      <c r="EH45" s="14">
        <v>0</v>
      </c>
      <c r="EJ45" s="14">
        <f t="shared" si="55"/>
        <v>0</v>
      </c>
      <c r="EK45" s="14">
        <v>6</v>
      </c>
      <c r="EL45" s="14">
        <f t="shared" si="215"/>
        <v>0</v>
      </c>
      <c r="EM45" s="14">
        <f t="shared" si="27"/>
        <v>48</v>
      </c>
      <c r="EN45" s="14">
        <f t="shared" si="65"/>
        <v>0</v>
      </c>
      <c r="EO45" s="14">
        <f t="shared" si="56"/>
        <v>0</v>
      </c>
      <c r="EP45" s="14">
        <v>0</v>
      </c>
      <c r="EQ45" s="122">
        <v>0</v>
      </c>
      <c r="ER45" s="14">
        <v>0</v>
      </c>
      <c r="ET45" s="14">
        <f t="shared" si="28"/>
        <v>0</v>
      </c>
      <c r="EU45" s="14">
        <v>6</v>
      </c>
      <c r="EV45" s="14">
        <f t="shared" si="29"/>
        <v>0</v>
      </c>
      <c r="EW45" s="14">
        <f t="shared" si="30"/>
        <v>48</v>
      </c>
      <c r="EX45" s="14">
        <f t="shared" si="66"/>
        <v>0</v>
      </c>
      <c r="EY45" s="14">
        <f t="shared" si="57"/>
        <v>0</v>
      </c>
      <c r="EZ45" s="14">
        <f t="shared" si="172"/>
        <v>0</v>
      </c>
      <c r="FA45" s="14">
        <f t="shared" si="173"/>
        <v>0</v>
      </c>
      <c r="FB45" s="14">
        <f t="shared" si="174"/>
        <v>0</v>
      </c>
      <c r="FC45" s="14">
        <f t="shared" si="175"/>
        <v>0</v>
      </c>
      <c r="FD45" s="14">
        <f t="shared" si="176"/>
        <v>0</v>
      </c>
      <c r="FE45" s="14">
        <f t="shared" si="177"/>
        <v>0</v>
      </c>
      <c r="FF45" s="14">
        <f t="shared" si="178"/>
        <v>0</v>
      </c>
      <c r="FG45" s="14">
        <f t="shared" si="179"/>
        <v>0</v>
      </c>
      <c r="FI45" s="14">
        <f t="shared" si="58"/>
        <v>0</v>
      </c>
      <c r="FJ45" s="14">
        <v>6</v>
      </c>
      <c r="FK45" s="14">
        <f t="shared" si="71"/>
        <v>0</v>
      </c>
      <c r="FL45" s="14">
        <f t="shared" si="40"/>
        <v>48</v>
      </c>
      <c r="FM45" s="14">
        <f t="shared" si="67"/>
        <v>0</v>
      </c>
      <c r="FN45" s="14">
        <f t="shared" si="59"/>
        <v>0</v>
      </c>
    </row>
    <row r="46" spans="1:178" ht="16.149999999999999" customHeight="1">
      <c r="A46" s="80">
        <f t="shared" si="60"/>
        <v>0</v>
      </c>
      <c r="B46" s="110" t="s">
        <v>989</v>
      </c>
      <c r="C46" s="110" t="s">
        <v>990</v>
      </c>
      <c r="D46" s="110" t="s">
        <v>991</v>
      </c>
      <c r="E46" s="110" t="s">
        <v>997</v>
      </c>
      <c r="F46" s="14" t="s">
        <v>998</v>
      </c>
      <c r="G46" s="110" t="s">
        <v>992</v>
      </c>
      <c r="H46" s="110" t="s">
        <v>996</v>
      </c>
      <c r="I46" s="110">
        <v>16100</v>
      </c>
      <c r="J46" s="80" t="s">
        <v>8</v>
      </c>
      <c r="K46" s="110" t="s">
        <v>993</v>
      </c>
      <c r="L46" s="7" t="s">
        <v>994</v>
      </c>
      <c r="M46" s="43" t="s">
        <v>995</v>
      </c>
      <c r="N46" s="14" t="s">
        <v>102</v>
      </c>
      <c r="O46" s="80" t="s">
        <v>119</v>
      </c>
      <c r="P46" s="80" t="s">
        <v>1041</v>
      </c>
      <c r="Q46" s="80">
        <v>2</v>
      </c>
      <c r="R46" s="80">
        <v>1</v>
      </c>
      <c r="U46" s="80">
        <v>0</v>
      </c>
      <c r="V46" s="92" t="s">
        <v>384</v>
      </c>
      <c r="W46" s="80" t="s">
        <v>256</v>
      </c>
      <c r="X46" s="80" t="s">
        <v>305</v>
      </c>
      <c r="Y46" s="80">
        <v>1</v>
      </c>
      <c r="Z46" s="80">
        <v>1</v>
      </c>
      <c r="AB46" s="80">
        <v>1.75</v>
      </c>
      <c r="AE46" s="81">
        <v>42440</v>
      </c>
      <c r="AI46" s="14">
        <v>1</v>
      </c>
      <c r="AJ46" s="14" t="s">
        <v>1007</v>
      </c>
      <c r="AK46" s="80">
        <v>0</v>
      </c>
      <c r="AL46" s="80">
        <v>0</v>
      </c>
      <c r="AM46" s="80">
        <v>0</v>
      </c>
      <c r="AN46" s="80">
        <v>0</v>
      </c>
      <c r="AO46" s="80">
        <v>0</v>
      </c>
      <c r="AP46" s="80">
        <v>0</v>
      </c>
      <c r="AQ46" s="14">
        <v>0</v>
      </c>
      <c r="AR46" s="14">
        <v>0</v>
      </c>
      <c r="AS46" s="14">
        <v>0</v>
      </c>
      <c r="AT46" s="14">
        <v>0</v>
      </c>
      <c r="AU46" s="14">
        <v>0</v>
      </c>
      <c r="AV46" s="14">
        <v>0</v>
      </c>
      <c r="AW46" s="14">
        <v>0</v>
      </c>
      <c r="AX46" s="14">
        <v>0</v>
      </c>
      <c r="AY46" s="14">
        <v>0</v>
      </c>
      <c r="BC46" s="14">
        <f t="shared" si="2"/>
        <v>0</v>
      </c>
      <c r="BD46" s="14">
        <v>6</v>
      </c>
      <c r="BE46" s="14">
        <f t="shared" si="3"/>
        <v>0</v>
      </c>
      <c r="BF46" s="14">
        <f t="shared" si="4"/>
        <v>48</v>
      </c>
      <c r="BG46" s="14">
        <f t="shared" si="62"/>
        <v>0</v>
      </c>
      <c r="BH46" s="14">
        <f t="shared" si="41"/>
        <v>0</v>
      </c>
      <c r="BI46" s="14">
        <f t="shared" si="5"/>
        <v>0</v>
      </c>
      <c r="BJ46" s="14">
        <f t="shared" si="6"/>
        <v>0</v>
      </c>
      <c r="BK46" s="14">
        <f t="shared" si="7"/>
        <v>0</v>
      </c>
      <c r="BL46" s="14">
        <f t="shared" si="8"/>
        <v>0</v>
      </c>
      <c r="BM46" s="14">
        <f t="shared" si="9"/>
        <v>0</v>
      </c>
      <c r="BN46" s="14">
        <f t="shared" si="10"/>
        <v>0</v>
      </c>
      <c r="BO46" s="14">
        <f t="shared" si="42"/>
        <v>0</v>
      </c>
      <c r="BP46" s="14">
        <f t="shared" si="42"/>
        <v>0</v>
      </c>
      <c r="BQ46" s="14">
        <f t="shared" si="42"/>
        <v>0</v>
      </c>
      <c r="BR46" s="14">
        <f t="shared" si="42"/>
        <v>0</v>
      </c>
      <c r="BS46" s="14">
        <f t="shared" si="42"/>
        <v>0</v>
      </c>
      <c r="BT46" s="14">
        <f t="shared" si="42"/>
        <v>0</v>
      </c>
      <c r="BU46" s="14">
        <f t="shared" si="42"/>
        <v>0</v>
      </c>
      <c r="BV46" s="14">
        <f t="shared" si="42"/>
        <v>0</v>
      </c>
      <c r="BW46" s="14">
        <f t="shared" si="42"/>
        <v>0</v>
      </c>
      <c r="BX46" s="14">
        <f t="shared" si="213"/>
        <v>0</v>
      </c>
      <c r="BY46" s="14">
        <f t="shared" si="214"/>
        <v>0</v>
      </c>
      <c r="CA46" s="14">
        <f t="shared" si="14"/>
        <v>0</v>
      </c>
      <c r="CB46" s="14">
        <v>6</v>
      </c>
      <c r="CC46" s="14">
        <f t="shared" si="15"/>
        <v>0</v>
      </c>
      <c r="CD46" s="14">
        <f t="shared" si="16"/>
        <v>48</v>
      </c>
      <c r="CE46" s="14">
        <f t="shared" si="63"/>
        <v>0</v>
      </c>
      <c r="CF46" s="14">
        <f t="shared" si="43"/>
        <v>0</v>
      </c>
      <c r="CG46" s="14">
        <v>0</v>
      </c>
      <c r="CH46" s="14">
        <v>0</v>
      </c>
      <c r="CI46" s="14">
        <v>0</v>
      </c>
      <c r="CJ46" s="14">
        <v>0</v>
      </c>
      <c r="CK46" s="14">
        <v>0</v>
      </c>
      <c r="CL46" s="14">
        <v>0</v>
      </c>
      <c r="CM46" s="14">
        <v>0</v>
      </c>
      <c r="CN46" s="14">
        <v>0</v>
      </c>
      <c r="CO46" s="14">
        <v>0</v>
      </c>
      <c r="CP46" s="14">
        <v>0</v>
      </c>
      <c r="CQ46" s="14">
        <v>0</v>
      </c>
      <c r="CR46" s="14">
        <v>0</v>
      </c>
      <c r="CS46" s="14">
        <v>0</v>
      </c>
      <c r="CT46" s="14">
        <v>0</v>
      </c>
      <c r="CU46" s="14">
        <v>0</v>
      </c>
      <c r="CY46" s="14">
        <f t="shared" si="18"/>
        <v>0</v>
      </c>
      <c r="CZ46" s="14">
        <v>6</v>
      </c>
      <c r="DA46" s="14">
        <f t="shared" si="46"/>
        <v>0</v>
      </c>
      <c r="DB46" s="14">
        <f t="shared" si="19"/>
        <v>48</v>
      </c>
      <c r="DC46" s="14">
        <f t="shared" si="64"/>
        <v>0</v>
      </c>
      <c r="DD46" s="14">
        <f t="shared" si="47"/>
        <v>0</v>
      </c>
      <c r="DE46" s="80">
        <f>MROUND(AK46/2,5)</f>
        <v>0</v>
      </c>
      <c r="DK46" s="14">
        <v>0</v>
      </c>
      <c r="DL46" s="14">
        <v>0</v>
      </c>
      <c r="DM46">
        <f t="shared" si="50"/>
        <v>0</v>
      </c>
      <c r="DN46">
        <f t="shared" si="50"/>
        <v>0</v>
      </c>
      <c r="DO46">
        <f t="shared" si="50"/>
        <v>0</v>
      </c>
      <c r="DP46">
        <f t="shared" si="50"/>
        <v>0</v>
      </c>
      <c r="DQ46">
        <f t="shared" si="50"/>
        <v>0</v>
      </c>
      <c r="DR46">
        <f t="shared" si="50"/>
        <v>0</v>
      </c>
      <c r="DS46">
        <f t="shared" si="50"/>
        <v>0</v>
      </c>
      <c r="DW46" s="14">
        <f t="shared" si="51"/>
        <v>0</v>
      </c>
      <c r="DX46" s="14">
        <v>6</v>
      </c>
      <c r="DY46" s="14">
        <f t="shared" si="211"/>
        <v>0</v>
      </c>
      <c r="DZ46" s="14">
        <f t="shared" si="24"/>
        <v>48</v>
      </c>
      <c r="EA46" s="14">
        <f t="shared" si="212"/>
        <v>0</v>
      </c>
      <c r="EB46" s="14">
        <f t="shared" si="52"/>
        <v>0</v>
      </c>
      <c r="EJ46" s="14">
        <f t="shared" si="55"/>
        <v>0</v>
      </c>
      <c r="EK46" s="14">
        <v>6</v>
      </c>
      <c r="EL46" s="14">
        <f t="shared" si="215"/>
        <v>0</v>
      </c>
      <c r="EM46" s="14">
        <f t="shared" si="27"/>
        <v>48</v>
      </c>
      <c r="EN46" s="14">
        <f t="shared" si="65"/>
        <v>0</v>
      </c>
      <c r="EO46" s="14">
        <f t="shared" si="56"/>
        <v>0</v>
      </c>
      <c r="ET46" s="14">
        <f t="shared" si="28"/>
        <v>0</v>
      </c>
      <c r="EU46" s="14">
        <v>6</v>
      </c>
      <c r="EV46" s="14">
        <f>ER46*EU46</f>
        <v>0</v>
      </c>
      <c r="EW46" s="14">
        <f t="shared" si="30"/>
        <v>48</v>
      </c>
      <c r="EX46" s="14">
        <f t="shared" si="66"/>
        <v>0</v>
      </c>
      <c r="EY46" s="14">
        <f t="shared" si="57"/>
        <v>0</v>
      </c>
      <c r="EZ46" s="14">
        <f t="shared" si="172"/>
        <v>0</v>
      </c>
      <c r="FA46" s="14">
        <f t="shared" si="173"/>
        <v>0</v>
      </c>
      <c r="FB46" s="14">
        <f t="shared" si="174"/>
        <v>0</v>
      </c>
      <c r="FC46" s="14">
        <f t="shared" si="175"/>
        <v>0</v>
      </c>
      <c r="FD46" s="14">
        <f t="shared" si="176"/>
        <v>0</v>
      </c>
      <c r="FE46" s="14">
        <f t="shared" si="177"/>
        <v>0</v>
      </c>
      <c r="FF46" s="14">
        <f t="shared" si="178"/>
        <v>0</v>
      </c>
      <c r="FG46" s="14">
        <f t="shared" si="179"/>
        <v>0</v>
      </c>
      <c r="FI46" s="14">
        <f t="shared" si="58"/>
        <v>0</v>
      </c>
      <c r="FJ46" s="14">
        <v>6</v>
      </c>
      <c r="FK46" s="14">
        <f t="shared" si="71"/>
        <v>0</v>
      </c>
      <c r="FL46" s="14">
        <f t="shared" si="40"/>
        <v>48</v>
      </c>
      <c r="FM46" s="14">
        <f t="shared" si="67"/>
        <v>0</v>
      </c>
      <c r="FN46" s="14">
        <f t="shared" si="59"/>
        <v>0</v>
      </c>
    </row>
    <row r="47" spans="1:178" ht="16.149999999999999" customHeight="1">
      <c r="A47" s="80">
        <f t="shared" si="60"/>
        <v>0</v>
      </c>
      <c r="B47" s="80" t="s">
        <v>859</v>
      </c>
      <c r="C47" s="88" t="s">
        <v>859</v>
      </c>
      <c r="D47" s="100" t="s">
        <v>861</v>
      </c>
      <c r="E47" s="97" t="s">
        <v>867</v>
      </c>
      <c r="F47" s="82" t="s">
        <v>866</v>
      </c>
      <c r="G47" s="82" t="s">
        <v>865</v>
      </c>
      <c r="H47" s="82" t="s">
        <v>865</v>
      </c>
      <c r="I47" s="88">
        <v>12920</v>
      </c>
      <c r="J47" s="101" t="s">
        <v>860</v>
      </c>
      <c r="K47" s="100" t="s">
        <v>863</v>
      </c>
      <c r="L47" s="104" t="s">
        <v>862</v>
      </c>
      <c r="M47" s="98" t="s">
        <v>864</v>
      </c>
      <c r="N47" s="91" t="s">
        <v>102</v>
      </c>
      <c r="O47" s="80" t="s">
        <v>119</v>
      </c>
      <c r="P47" s="80" t="s">
        <v>1046</v>
      </c>
      <c r="Q47" s="80">
        <v>2</v>
      </c>
      <c r="R47" s="80">
        <v>1</v>
      </c>
      <c r="V47" s="92" t="s">
        <v>384</v>
      </c>
      <c r="W47" s="80" t="s">
        <v>112</v>
      </c>
      <c r="X47" s="80" t="s">
        <v>112</v>
      </c>
      <c r="Y47" s="80">
        <v>1</v>
      </c>
      <c r="Z47" s="80">
        <v>1</v>
      </c>
      <c r="AB47" s="80">
        <v>4</v>
      </c>
      <c r="AE47" s="81">
        <v>42439</v>
      </c>
      <c r="AI47" s="14">
        <v>1</v>
      </c>
      <c r="AJ47" s="14" t="s">
        <v>1018</v>
      </c>
      <c r="AK47" s="80">
        <v>0</v>
      </c>
      <c r="AL47" s="80">
        <v>0</v>
      </c>
      <c r="AM47" s="80">
        <v>0</v>
      </c>
      <c r="AN47" s="80">
        <v>0</v>
      </c>
      <c r="AO47" s="80">
        <v>0</v>
      </c>
      <c r="AP47" s="80">
        <v>0</v>
      </c>
      <c r="AQ47" s="14">
        <v>0</v>
      </c>
      <c r="AR47" s="14">
        <v>0</v>
      </c>
      <c r="AS47" s="14">
        <v>0</v>
      </c>
      <c r="AT47" s="14">
        <v>0</v>
      </c>
      <c r="AU47" s="14">
        <v>0</v>
      </c>
      <c r="AV47" s="14">
        <v>0</v>
      </c>
      <c r="AW47" s="14">
        <v>0</v>
      </c>
      <c r="AX47" s="14">
        <v>0</v>
      </c>
      <c r="AY47" s="14">
        <v>0</v>
      </c>
      <c r="BC47" s="14">
        <f t="shared" si="2"/>
        <v>0</v>
      </c>
      <c r="BD47" s="14">
        <v>6</v>
      </c>
      <c r="BE47" s="14">
        <f t="shared" si="3"/>
        <v>0</v>
      </c>
      <c r="BF47" s="14">
        <f t="shared" si="4"/>
        <v>48</v>
      </c>
      <c r="BG47" s="14">
        <f t="shared" si="62"/>
        <v>0</v>
      </c>
      <c r="BH47" s="14">
        <f t="shared" si="41"/>
        <v>0</v>
      </c>
      <c r="BI47" s="14">
        <f t="shared" si="5"/>
        <v>0</v>
      </c>
      <c r="BJ47" s="14">
        <f t="shared" si="6"/>
        <v>0</v>
      </c>
      <c r="BK47" s="14">
        <f t="shared" si="7"/>
        <v>0</v>
      </c>
      <c r="BL47" s="14">
        <f t="shared" si="8"/>
        <v>0</v>
      </c>
      <c r="BM47" s="14">
        <f t="shared" si="9"/>
        <v>0</v>
      </c>
      <c r="BN47" s="14">
        <f t="shared" si="10"/>
        <v>0</v>
      </c>
      <c r="BO47" s="14">
        <f t="shared" si="42"/>
        <v>0</v>
      </c>
      <c r="BP47" s="14">
        <f t="shared" si="42"/>
        <v>0</v>
      </c>
      <c r="BQ47" s="14">
        <f t="shared" si="42"/>
        <v>0</v>
      </c>
      <c r="BR47" s="14">
        <f t="shared" si="42"/>
        <v>0</v>
      </c>
      <c r="BS47" s="14">
        <f t="shared" si="42"/>
        <v>0</v>
      </c>
      <c r="BT47" s="14">
        <f t="shared" si="42"/>
        <v>0</v>
      </c>
      <c r="BU47" s="14">
        <f t="shared" si="42"/>
        <v>0</v>
      </c>
      <c r="BV47" s="14">
        <f t="shared" si="42"/>
        <v>0</v>
      </c>
      <c r="BW47" s="14">
        <f t="shared" si="42"/>
        <v>0</v>
      </c>
      <c r="BX47" s="14">
        <f t="shared" si="213"/>
        <v>0</v>
      </c>
      <c r="BY47" s="14">
        <f t="shared" si="214"/>
        <v>0</v>
      </c>
      <c r="CA47" s="14">
        <f t="shared" si="14"/>
        <v>0</v>
      </c>
      <c r="CB47" s="14">
        <v>6</v>
      </c>
      <c r="CC47" s="14">
        <f t="shared" si="15"/>
        <v>0</v>
      </c>
      <c r="CD47" s="14">
        <f t="shared" si="16"/>
        <v>48</v>
      </c>
      <c r="CE47" s="14">
        <f t="shared" si="63"/>
        <v>0</v>
      </c>
      <c r="CF47" s="14">
        <f t="shared" si="43"/>
        <v>0</v>
      </c>
      <c r="CG47" s="14">
        <v>0</v>
      </c>
      <c r="CH47" s="14">
        <v>0</v>
      </c>
      <c r="CI47" s="14">
        <v>0</v>
      </c>
      <c r="CJ47" s="14">
        <v>0</v>
      </c>
      <c r="CK47" s="14">
        <v>0</v>
      </c>
      <c r="CL47" s="14">
        <v>0</v>
      </c>
      <c r="CM47" s="14">
        <v>0</v>
      </c>
      <c r="CN47" s="14">
        <v>0</v>
      </c>
      <c r="CO47" s="14">
        <v>0</v>
      </c>
      <c r="CP47" s="14">
        <v>0</v>
      </c>
      <c r="CQ47" s="14">
        <v>0</v>
      </c>
      <c r="CR47" s="14">
        <v>0</v>
      </c>
      <c r="CS47" s="14">
        <v>0</v>
      </c>
      <c r="CT47" s="14">
        <v>0</v>
      </c>
      <c r="CU47" s="14">
        <v>0</v>
      </c>
      <c r="CY47" s="14">
        <f t="shared" si="18"/>
        <v>0</v>
      </c>
      <c r="CZ47" s="14">
        <v>6</v>
      </c>
      <c r="DA47" s="14">
        <f t="shared" si="46"/>
        <v>0</v>
      </c>
      <c r="DB47" s="14">
        <f t="shared" si="19"/>
        <v>48</v>
      </c>
      <c r="DC47" s="14">
        <f t="shared" si="64"/>
        <v>0</v>
      </c>
      <c r="DD47" s="14">
        <f t="shared" si="47"/>
        <v>0</v>
      </c>
      <c r="DK47" s="14">
        <v>0</v>
      </c>
      <c r="DL47" s="14">
        <v>0</v>
      </c>
      <c r="DM47">
        <f t="shared" si="50"/>
        <v>0</v>
      </c>
      <c r="DN47">
        <f t="shared" si="50"/>
        <v>0</v>
      </c>
      <c r="DO47">
        <f t="shared" si="50"/>
        <v>0</v>
      </c>
      <c r="DP47">
        <f t="shared" si="50"/>
        <v>0</v>
      </c>
      <c r="DQ47">
        <f t="shared" si="50"/>
        <v>0</v>
      </c>
      <c r="DR47">
        <f t="shared" si="50"/>
        <v>0</v>
      </c>
      <c r="DS47">
        <f t="shared" si="50"/>
        <v>0</v>
      </c>
      <c r="DW47" s="14">
        <f t="shared" si="51"/>
        <v>0</v>
      </c>
      <c r="DX47" s="14">
        <v>6</v>
      </c>
      <c r="DY47" s="14">
        <f t="shared" si="211"/>
        <v>0</v>
      </c>
      <c r="DZ47" s="14">
        <f t="shared" si="24"/>
        <v>48</v>
      </c>
      <c r="EA47" s="14">
        <f t="shared" si="212"/>
        <v>0</v>
      </c>
      <c r="EB47" s="14">
        <f t="shared" si="52"/>
        <v>0</v>
      </c>
      <c r="EJ47" s="14">
        <f t="shared" si="55"/>
        <v>0</v>
      </c>
      <c r="EK47" s="14">
        <v>6</v>
      </c>
      <c r="EL47" s="14">
        <f t="shared" si="215"/>
        <v>0</v>
      </c>
      <c r="EM47" s="14">
        <f t="shared" si="27"/>
        <v>48</v>
      </c>
      <c r="EN47" s="14">
        <f t="shared" si="65"/>
        <v>0</v>
      </c>
      <c r="EO47" s="14">
        <f t="shared" si="56"/>
        <v>0</v>
      </c>
      <c r="ET47" s="14">
        <f t="shared" si="28"/>
        <v>0</v>
      </c>
      <c r="EU47" s="14">
        <v>6</v>
      </c>
      <c r="EV47" s="14">
        <f>ER47*EU47</f>
        <v>0</v>
      </c>
      <c r="EW47" s="14">
        <f t="shared" si="30"/>
        <v>48</v>
      </c>
      <c r="EX47" s="14">
        <f t="shared" si="66"/>
        <v>0</v>
      </c>
      <c r="EY47" s="14">
        <f t="shared" si="57"/>
        <v>0</v>
      </c>
      <c r="EZ47" s="14">
        <f t="shared" si="172"/>
        <v>0</v>
      </c>
      <c r="FA47" s="14">
        <f t="shared" si="173"/>
        <v>0</v>
      </c>
      <c r="FB47" s="14">
        <f t="shared" si="174"/>
        <v>0</v>
      </c>
      <c r="FC47" s="14">
        <f t="shared" si="175"/>
        <v>0</v>
      </c>
      <c r="FD47" s="14">
        <f t="shared" si="176"/>
        <v>0</v>
      </c>
      <c r="FE47" s="14">
        <f t="shared" si="177"/>
        <v>0</v>
      </c>
      <c r="FF47" s="14">
        <f t="shared" si="178"/>
        <v>0</v>
      </c>
      <c r="FG47" s="14">
        <f t="shared" si="179"/>
        <v>0</v>
      </c>
      <c r="FI47" s="14">
        <f t="shared" si="58"/>
        <v>0</v>
      </c>
      <c r="FJ47" s="14">
        <v>6</v>
      </c>
      <c r="FK47" s="14">
        <f t="shared" si="71"/>
        <v>0</v>
      </c>
      <c r="FL47" s="14">
        <f t="shared" si="40"/>
        <v>48</v>
      </c>
      <c r="FM47" s="14">
        <f t="shared" si="67"/>
        <v>0</v>
      </c>
      <c r="FN47" s="14">
        <f t="shared" si="59"/>
        <v>0</v>
      </c>
    </row>
    <row r="48" spans="1:178" ht="16.149999999999999" customHeight="1">
      <c r="A48" s="80">
        <f t="shared" si="60"/>
        <v>0</v>
      </c>
      <c r="B48" s="80" t="s">
        <v>334</v>
      </c>
      <c r="C48" s="88" t="s">
        <v>187</v>
      </c>
      <c r="D48" s="88" t="s">
        <v>28</v>
      </c>
      <c r="E48" s="88" t="s">
        <v>58</v>
      </c>
      <c r="F48" s="88" t="s">
        <v>57</v>
      </c>
      <c r="G48" s="80" t="s">
        <v>4</v>
      </c>
      <c r="H48" s="80" t="s">
        <v>4</v>
      </c>
      <c r="J48" s="80" t="s">
        <v>5</v>
      </c>
      <c r="K48" s="80" t="s">
        <v>56</v>
      </c>
      <c r="L48" s="93" t="s">
        <v>123</v>
      </c>
      <c r="M48" s="80" t="s">
        <v>124</v>
      </c>
      <c r="N48" s="91" t="s">
        <v>102</v>
      </c>
      <c r="O48" s="80" t="s">
        <v>118</v>
      </c>
      <c r="P48" s="80" t="s">
        <v>1047</v>
      </c>
      <c r="Q48" s="80">
        <v>2</v>
      </c>
      <c r="R48" s="80">
        <v>1</v>
      </c>
      <c r="U48" s="80">
        <v>0</v>
      </c>
      <c r="V48" s="92" t="s">
        <v>384</v>
      </c>
      <c r="W48" s="80" t="s">
        <v>327</v>
      </c>
      <c r="X48" s="80" t="s">
        <v>71</v>
      </c>
      <c r="Y48" s="80">
        <v>1</v>
      </c>
      <c r="Z48" s="80">
        <v>1</v>
      </c>
      <c r="AB48" s="80">
        <v>1.75</v>
      </c>
      <c r="AE48" s="81">
        <v>42439</v>
      </c>
      <c r="AF48" s="82" t="s">
        <v>722</v>
      </c>
      <c r="AG48" s="82"/>
      <c r="AH48" s="82"/>
      <c r="AI48" s="14">
        <v>1</v>
      </c>
      <c r="AJ48" s="14" t="s">
        <v>1019</v>
      </c>
      <c r="AK48" s="80">
        <v>0</v>
      </c>
      <c r="AL48" s="80">
        <v>0</v>
      </c>
      <c r="AM48" s="80">
        <v>0</v>
      </c>
      <c r="AN48" s="80">
        <v>0</v>
      </c>
      <c r="AO48" s="80">
        <v>0</v>
      </c>
      <c r="AP48" s="80">
        <v>0</v>
      </c>
      <c r="AQ48" s="14">
        <v>0</v>
      </c>
      <c r="AR48" s="14">
        <v>0</v>
      </c>
      <c r="AS48" s="14">
        <v>0</v>
      </c>
      <c r="AT48" s="14">
        <v>0</v>
      </c>
      <c r="AU48" s="14">
        <v>0</v>
      </c>
      <c r="AV48" s="14">
        <v>0</v>
      </c>
      <c r="AW48" s="14">
        <v>0</v>
      </c>
      <c r="AX48" s="14">
        <v>0</v>
      </c>
      <c r="AY48" s="14">
        <v>0</v>
      </c>
      <c r="BC48" s="14">
        <f t="shared" si="2"/>
        <v>0</v>
      </c>
      <c r="BD48" s="14">
        <v>6</v>
      </c>
      <c r="BE48" s="14">
        <f t="shared" si="3"/>
        <v>0</v>
      </c>
      <c r="BF48" s="14">
        <f t="shared" si="4"/>
        <v>48</v>
      </c>
      <c r="BG48" s="14">
        <f t="shared" si="62"/>
        <v>0</v>
      </c>
      <c r="BH48" s="14">
        <f t="shared" si="41"/>
        <v>0</v>
      </c>
      <c r="BI48" s="14">
        <f t="shared" si="5"/>
        <v>0</v>
      </c>
      <c r="BJ48" s="14">
        <f t="shared" si="6"/>
        <v>0</v>
      </c>
      <c r="BK48" s="14">
        <f t="shared" si="7"/>
        <v>0</v>
      </c>
      <c r="BL48" s="14">
        <f t="shared" si="8"/>
        <v>0</v>
      </c>
      <c r="BM48" s="14">
        <f t="shared" si="9"/>
        <v>0</v>
      </c>
      <c r="BN48" s="14">
        <f t="shared" si="10"/>
        <v>0</v>
      </c>
      <c r="BO48" s="14">
        <f t="shared" si="42"/>
        <v>0</v>
      </c>
      <c r="BP48" s="14">
        <f t="shared" si="42"/>
        <v>0</v>
      </c>
      <c r="BQ48" s="14">
        <f t="shared" si="42"/>
        <v>0</v>
      </c>
      <c r="BR48" s="14">
        <f t="shared" si="42"/>
        <v>0</v>
      </c>
      <c r="BS48" s="14">
        <f t="shared" si="42"/>
        <v>0</v>
      </c>
      <c r="BT48" s="14">
        <f t="shared" si="42"/>
        <v>0</v>
      </c>
      <c r="BU48" s="14">
        <f t="shared" si="42"/>
        <v>0</v>
      </c>
      <c r="BV48" s="14">
        <f t="shared" si="42"/>
        <v>0</v>
      </c>
      <c r="BW48" s="14">
        <f t="shared" si="42"/>
        <v>0</v>
      </c>
      <c r="BX48" s="14">
        <f t="shared" si="213"/>
        <v>0</v>
      </c>
      <c r="BY48" s="14">
        <f t="shared" si="214"/>
        <v>0</v>
      </c>
      <c r="CA48" s="14">
        <f t="shared" si="14"/>
        <v>0</v>
      </c>
      <c r="CB48" s="14">
        <v>6</v>
      </c>
      <c r="CC48" s="14">
        <f t="shared" si="15"/>
        <v>0</v>
      </c>
      <c r="CD48" s="14">
        <f t="shared" si="16"/>
        <v>48</v>
      </c>
      <c r="CE48" s="14">
        <f t="shared" si="63"/>
        <v>0</v>
      </c>
      <c r="CF48" s="14">
        <f t="shared" si="43"/>
        <v>0</v>
      </c>
      <c r="CG48" s="14">
        <v>0</v>
      </c>
      <c r="CH48" s="14">
        <v>0</v>
      </c>
      <c r="CI48" s="14">
        <v>0</v>
      </c>
      <c r="CJ48" s="14">
        <v>0</v>
      </c>
      <c r="CK48" s="14">
        <v>0</v>
      </c>
      <c r="CL48" s="14">
        <v>0</v>
      </c>
      <c r="CM48" s="14">
        <v>0</v>
      </c>
      <c r="CN48" s="14">
        <v>0</v>
      </c>
      <c r="CO48" s="14">
        <v>0</v>
      </c>
      <c r="CP48" s="14">
        <v>0</v>
      </c>
      <c r="CQ48" s="14">
        <v>0</v>
      </c>
      <c r="CR48" s="14">
        <v>0</v>
      </c>
      <c r="CS48" s="14">
        <v>0</v>
      </c>
      <c r="CT48" s="14">
        <v>0</v>
      </c>
      <c r="CU48" s="14">
        <v>0</v>
      </c>
      <c r="CY48" s="14">
        <f t="shared" si="18"/>
        <v>0</v>
      </c>
      <c r="CZ48" s="14">
        <v>6</v>
      </c>
      <c r="DA48" s="14">
        <f t="shared" si="46"/>
        <v>0</v>
      </c>
      <c r="DB48" s="14">
        <f t="shared" si="19"/>
        <v>48</v>
      </c>
      <c r="DC48" s="14">
        <f t="shared" si="64"/>
        <v>0</v>
      </c>
      <c r="DD48" s="14">
        <f t="shared" si="47"/>
        <v>0</v>
      </c>
      <c r="DK48" s="14">
        <v>0</v>
      </c>
      <c r="DL48" s="14">
        <v>0</v>
      </c>
      <c r="DM48">
        <f t="shared" si="50"/>
        <v>0</v>
      </c>
      <c r="DN48">
        <f t="shared" si="50"/>
        <v>0</v>
      </c>
      <c r="DO48">
        <f t="shared" si="50"/>
        <v>0</v>
      </c>
      <c r="DP48">
        <f t="shared" si="50"/>
        <v>0</v>
      </c>
      <c r="DQ48">
        <f t="shared" si="50"/>
        <v>0</v>
      </c>
      <c r="DR48">
        <f t="shared" si="50"/>
        <v>0</v>
      </c>
      <c r="DS48">
        <f t="shared" si="50"/>
        <v>0</v>
      </c>
      <c r="DW48" s="14">
        <f t="shared" si="51"/>
        <v>0</v>
      </c>
      <c r="DX48" s="14">
        <v>6</v>
      </c>
      <c r="DY48" s="14">
        <f t="shared" si="211"/>
        <v>0</v>
      </c>
      <c r="DZ48" s="14">
        <f t="shared" si="24"/>
        <v>48</v>
      </c>
      <c r="EA48" s="14">
        <f t="shared" si="212"/>
        <v>0</v>
      </c>
      <c r="EB48" s="14">
        <f t="shared" si="52"/>
        <v>0</v>
      </c>
      <c r="EJ48" s="14">
        <f t="shared" si="55"/>
        <v>0</v>
      </c>
      <c r="EK48" s="14">
        <v>6</v>
      </c>
      <c r="EL48" s="14">
        <f t="shared" si="215"/>
        <v>0</v>
      </c>
      <c r="EM48" s="14">
        <f t="shared" si="27"/>
        <v>48</v>
      </c>
      <c r="EN48" s="14">
        <f t="shared" si="65"/>
        <v>0</v>
      </c>
      <c r="EO48" s="14">
        <f t="shared" si="56"/>
        <v>0</v>
      </c>
      <c r="ET48" s="14">
        <f t="shared" si="28"/>
        <v>0</v>
      </c>
      <c r="EU48" s="14">
        <v>6</v>
      </c>
      <c r="EV48" s="14">
        <f>ER48*EU48</f>
        <v>0</v>
      </c>
      <c r="EW48" s="14">
        <f t="shared" si="30"/>
        <v>48</v>
      </c>
      <c r="EX48" s="14">
        <f t="shared" si="66"/>
        <v>0</v>
      </c>
      <c r="EY48" s="14">
        <f t="shared" si="57"/>
        <v>0</v>
      </c>
      <c r="EZ48" s="14">
        <f t="shared" si="172"/>
        <v>0</v>
      </c>
      <c r="FA48" s="14">
        <f t="shared" si="173"/>
        <v>0</v>
      </c>
      <c r="FB48" s="14">
        <f t="shared" si="174"/>
        <v>0</v>
      </c>
      <c r="FC48" s="14">
        <f t="shared" si="175"/>
        <v>0</v>
      </c>
      <c r="FD48" s="14">
        <f t="shared" si="176"/>
        <v>0</v>
      </c>
      <c r="FE48" s="14">
        <f t="shared" si="177"/>
        <v>0</v>
      </c>
      <c r="FF48" s="14">
        <f t="shared" si="178"/>
        <v>0</v>
      </c>
      <c r="FG48" s="14">
        <f t="shared" si="179"/>
        <v>0</v>
      </c>
      <c r="FI48" s="14">
        <f t="shared" si="58"/>
        <v>0</v>
      </c>
      <c r="FJ48" s="14">
        <v>6</v>
      </c>
      <c r="FK48" s="14">
        <f t="shared" si="71"/>
        <v>0</v>
      </c>
      <c r="FL48" s="14">
        <f t="shared" si="40"/>
        <v>48</v>
      </c>
      <c r="FM48" s="14">
        <f t="shared" si="67"/>
        <v>0</v>
      </c>
      <c r="FN48" s="14">
        <f t="shared" si="59"/>
        <v>0</v>
      </c>
    </row>
    <row r="49" spans="1:178" ht="16.149999999999999" customHeight="1">
      <c r="A49" s="80">
        <f t="shared" si="60"/>
        <v>0</v>
      </c>
      <c r="B49" s="80" t="s">
        <v>283</v>
      </c>
      <c r="C49" s="80" t="s">
        <v>282</v>
      </c>
      <c r="D49" s="80" t="s">
        <v>277</v>
      </c>
      <c r="E49" s="105"/>
      <c r="F49" s="105" t="s">
        <v>278</v>
      </c>
      <c r="G49" s="105" t="s">
        <v>279</v>
      </c>
      <c r="I49" s="105" t="s">
        <v>280</v>
      </c>
      <c r="J49" s="106" t="s">
        <v>12</v>
      </c>
      <c r="K49" s="80" t="s">
        <v>277</v>
      </c>
      <c r="L49" s="99" t="s">
        <v>281</v>
      </c>
      <c r="M49" s="80" t="s">
        <v>286</v>
      </c>
      <c r="N49" s="91" t="s">
        <v>102</v>
      </c>
      <c r="O49" s="80" t="s">
        <v>119</v>
      </c>
      <c r="P49" s="80" t="s">
        <v>1048</v>
      </c>
      <c r="Q49" s="80">
        <v>2</v>
      </c>
      <c r="R49" s="80">
        <v>1</v>
      </c>
      <c r="U49" s="80">
        <v>0</v>
      </c>
      <c r="V49" s="92" t="s">
        <v>384</v>
      </c>
      <c r="W49" s="80" t="s">
        <v>257</v>
      </c>
      <c r="X49" s="80" t="s">
        <v>338</v>
      </c>
      <c r="Y49" s="80">
        <v>1</v>
      </c>
      <c r="Z49" s="80">
        <v>1</v>
      </c>
      <c r="AB49" s="80">
        <v>4</v>
      </c>
      <c r="AE49" s="81">
        <v>42439</v>
      </c>
      <c r="AI49" s="14">
        <v>1</v>
      </c>
      <c r="AJ49" s="14" t="s">
        <v>1014</v>
      </c>
      <c r="AK49" s="80">
        <v>0</v>
      </c>
      <c r="AL49" s="80">
        <v>0</v>
      </c>
      <c r="AM49" s="80">
        <v>0</v>
      </c>
      <c r="AN49" s="80">
        <v>0</v>
      </c>
      <c r="AO49" s="80">
        <v>0</v>
      </c>
      <c r="AP49" s="80">
        <v>0</v>
      </c>
      <c r="AQ49" s="14">
        <v>0</v>
      </c>
      <c r="AR49" s="14">
        <v>0</v>
      </c>
      <c r="AS49" s="14">
        <v>0</v>
      </c>
      <c r="AT49" s="14">
        <v>0</v>
      </c>
      <c r="AU49" s="14">
        <v>0</v>
      </c>
      <c r="AV49" s="14">
        <v>0</v>
      </c>
      <c r="AW49" s="14">
        <v>0</v>
      </c>
      <c r="AX49" s="14">
        <v>0</v>
      </c>
      <c r="AY49" s="14">
        <v>0</v>
      </c>
      <c r="BC49" s="14">
        <f t="shared" si="2"/>
        <v>0</v>
      </c>
      <c r="BD49" s="14">
        <f>12*3+12</f>
        <v>48</v>
      </c>
      <c r="BE49" s="14">
        <f t="shared" si="3"/>
        <v>0</v>
      </c>
      <c r="BF49" s="14">
        <f t="shared" si="4"/>
        <v>48</v>
      </c>
      <c r="BG49" s="14">
        <f t="shared" si="62"/>
        <v>0</v>
      </c>
      <c r="BH49" s="14">
        <f t="shared" si="41"/>
        <v>0</v>
      </c>
      <c r="BI49" s="14">
        <f t="shared" si="5"/>
        <v>0</v>
      </c>
      <c r="BJ49" s="14">
        <f t="shared" si="6"/>
        <v>0</v>
      </c>
      <c r="BK49" s="14">
        <f t="shared" si="7"/>
        <v>0</v>
      </c>
      <c r="BL49" s="14">
        <f t="shared" si="8"/>
        <v>0</v>
      </c>
      <c r="BM49" s="14">
        <f t="shared" si="9"/>
        <v>0</v>
      </c>
      <c r="BN49" s="14">
        <f t="shared" si="10"/>
        <v>0</v>
      </c>
      <c r="BO49" s="14">
        <f t="shared" si="42"/>
        <v>0</v>
      </c>
      <c r="BP49" s="14">
        <f t="shared" si="42"/>
        <v>0</v>
      </c>
      <c r="BQ49" s="14">
        <f t="shared" si="42"/>
        <v>0</v>
      </c>
      <c r="BR49" s="14">
        <f t="shared" si="42"/>
        <v>0</v>
      </c>
      <c r="BS49" s="14">
        <f t="shared" si="42"/>
        <v>0</v>
      </c>
      <c r="BT49" s="14">
        <f t="shared" si="42"/>
        <v>0</v>
      </c>
      <c r="BU49" s="14">
        <f t="shared" si="42"/>
        <v>0</v>
      </c>
      <c r="BV49" s="14">
        <f t="shared" si="42"/>
        <v>0</v>
      </c>
      <c r="BW49" s="14">
        <f t="shared" si="42"/>
        <v>0</v>
      </c>
      <c r="BX49" s="14">
        <f t="shared" si="213"/>
        <v>0</v>
      </c>
      <c r="BY49" s="14">
        <f t="shared" si="214"/>
        <v>0</v>
      </c>
      <c r="CA49" s="14">
        <f t="shared" si="14"/>
        <v>0</v>
      </c>
      <c r="CB49" s="14">
        <f>12*3+12</f>
        <v>48</v>
      </c>
      <c r="CC49" s="14">
        <f t="shared" si="15"/>
        <v>0</v>
      </c>
      <c r="CD49" s="14">
        <f t="shared" si="16"/>
        <v>48</v>
      </c>
      <c r="CE49" s="14">
        <f t="shared" si="63"/>
        <v>0</v>
      </c>
      <c r="CF49" s="14">
        <f t="shared" si="43"/>
        <v>0</v>
      </c>
      <c r="CG49" s="14">
        <v>0</v>
      </c>
      <c r="CH49" s="14">
        <v>0</v>
      </c>
      <c r="CI49" s="14">
        <v>0</v>
      </c>
      <c r="CJ49" s="14">
        <v>0</v>
      </c>
      <c r="CK49" s="14">
        <v>0</v>
      </c>
      <c r="CL49" s="14">
        <v>0</v>
      </c>
      <c r="CM49" s="14">
        <v>0</v>
      </c>
      <c r="CN49" s="14">
        <v>0</v>
      </c>
      <c r="CO49" s="14">
        <v>0</v>
      </c>
      <c r="CP49" s="14">
        <v>0</v>
      </c>
      <c r="CQ49" s="14">
        <v>0</v>
      </c>
      <c r="CR49" s="14">
        <v>0</v>
      </c>
      <c r="CS49" s="14">
        <v>0</v>
      </c>
      <c r="CT49" s="14">
        <v>0</v>
      </c>
      <c r="CU49" s="14">
        <v>0</v>
      </c>
      <c r="CY49" s="14">
        <f t="shared" si="18"/>
        <v>0</v>
      </c>
      <c r="CZ49" s="14">
        <f>12*3+12</f>
        <v>48</v>
      </c>
      <c r="DA49" s="14">
        <f t="shared" si="46"/>
        <v>0</v>
      </c>
      <c r="DB49" s="14">
        <f t="shared" si="19"/>
        <v>48</v>
      </c>
      <c r="DC49" s="14">
        <f t="shared" si="64"/>
        <v>0</v>
      </c>
      <c r="DD49" s="14">
        <f t="shared" si="47"/>
        <v>0</v>
      </c>
      <c r="DK49" s="14">
        <v>0</v>
      </c>
      <c r="DL49" s="14">
        <v>0</v>
      </c>
      <c r="DM49">
        <f t="shared" si="50"/>
        <v>0</v>
      </c>
      <c r="DN49">
        <f t="shared" si="50"/>
        <v>0</v>
      </c>
      <c r="DO49">
        <f t="shared" si="50"/>
        <v>0</v>
      </c>
      <c r="DP49">
        <f t="shared" si="50"/>
        <v>0</v>
      </c>
      <c r="DQ49">
        <f t="shared" si="50"/>
        <v>0</v>
      </c>
      <c r="DR49">
        <f t="shared" si="50"/>
        <v>0</v>
      </c>
      <c r="DS49">
        <f t="shared" si="50"/>
        <v>0</v>
      </c>
      <c r="DW49" s="14">
        <f t="shared" si="51"/>
        <v>0</v>
      </c>
      <c r="DX49" s="14">
        <f>12*3+12</f>
        <v>48</v>
      </c>
      <c r="DY49" s="14">
        <f t="shared" si="211"/>
        <v>0</v>
      </c>
      <c r="DZ49" s="14">
        <f t="shared" si="24"/>
        <v>48</v>
      </c>
      <c r="EA49" s="14">
        <f t="shared" si="212"/>
        <v>0</v>
      </c>
      <c r="EB49" s="14">
        <f t="shared" si="52"/>
        <v>0</v>
      </c>
      <c r="EJ49" s="14">
        <f t="shared" si="55"/>
        <v>0</v>
      </c>
      <c r="EK49" s="14">
        <f>12*3+12</f>
        <v>48</v>
      </c>
      <c r="EL49" s="14">
        <f t="shared" si="215"/>
        <v>0</v>
      </c>
      <c r="EM49" s="14">
        <f t="shared" si="27"/>
        <v>48</v>
      </c>
      <c r="EN49" s="14">
        <f t="shared" si="65"/>
        <v>0</v>
      </c>
      <c r="EO49" s="14">
        <f t="shared" si="56"/>
        <v>0</v>
      </c>
      <c r="ET49" s="14">
        <f t="shared" si="28"/>
        <v>0</v>
      </c>
      <c r="EU49" s="14">
        <f>12*3+12</f>
        <v>48</v>
      </c>
      <c r="EV49" s="14">
        <f>ER49*EU49</f>
        <v>0</v>
      </c>
      <c r="EW49" s="14">
        <f t="shared" si="30"/>
        <v>48</v>
      </c>
      <c r="EX49" s="14">
        <f t="shared" si="66"/>
        <v>0</v>
      </c>
      <c r="EY49" s="14">
        <f t="shared" si="57"/>
        <v>0</v>
      </c>
      <c r="EZ49" s="14">
        <f t="shared" si="172"/>
        <v>0</v>
      </c>
      <c r="FA49" s="14">
        <f t="shared" si="173"/>
        <v>0</v>
      </c>
      <c r="FB49" s="14">
        <f t="shared" si="174"/>
        <v>0</v>
      </c>
      <c r="FC49" s="14">
        <f t="shared" si="175"/>
        <v>0</v>
      </c>
      <c r="FD49" s="14">
        <f t="shared" si="176"/>
        <v>0</v>
      </c>
      <c r="FE49" s="14">
        <f t="shared" si="177"/>
        <v>0</v>
      </c>
      <c r="FF49" s="14">
        <f t="shared" si="178"/>
        <v>0</v>
      </c>
      <c r="FG49" s="14">
        <f t="shared" si="179"/>
        <v>0</v>
      </c>
      <c r="FI49" s="14">
        <f t="shared" si="58"/>
        <v>0</v>
      </c>
      <c r="FJ49" s="14">
        <f>12*3+12</f>
        <v>48</v>
      </c>
      <c r="FK49" s="14">
        <f t="shared" si="71"/>
        <v>0</v>
      </c>
      <c r="FL49" s="14">
        <f t="shared" si="40"/>
        <v>48</v>
      </c>
      <c r="FM49" s="14">
        <f t="shared" si="67"/>
        <v>0</v>
      </c>
      <c r="FN49" s="14">
        <f t="shared" si="59"/>
        <v>0</v>
      </c>
    </row>
    <row r="50" spans="1:178" ht="16.149999999999999" customHeight="1">
      <c r="A50" s="80">
        <f t="shared" si="60"/>
        <v>0</v>
      </c>
      <c r="B50" s="80" t="s">
        <v>294</v>
      </c>
      <c r="C50" s="80" t="s">
        <v>304</v>
      </c>
      <c r="D50" s="80" t="s">
        <v>293</v>
      </c>
      <c r="E50" s="88" t="s">
        <v>288</v>
      </c>
      <c r="F50" s="88" t="s">
        <v>289</v>
      </c>
      <c r="G50" s="82" t="s">
        <v>290</v>
      </c>
      <c r="J50" s="101" t="s">
        <v>291</v>
      </c>
      <c r="K50" s="88" t="s">
        <v>287</v>
      </c>
      <c r="L50" s="90" t="s">
        <v>292</v>
      </c>
      <c r="N50" s="91" t="s">
        <v>102</v>
      </c>
      <c r="O50" s="80" t="s">
        <v>119</v>
      </c>
      <c r="P50" s="80" t="s">
        <v>1049</v>
      </c>
      <c r="Q50" s="80">
        <v>2</v>
      </c>
      <c r="R50" s="80">
        <v>1</v>
      </c>
      <c r="V50" s="92" t="s">
        <v>384</v>
      </c>
      <c r="W50" s="80" t="s">
        <v>328</v>
      </c>
      <c r="X50" s="80" t="s">
        <v>294</v>
      </c>
      <c r="Y50" s="80">
        <v>1</v>
      </c>
      <c r="Z50" s="80">
        <v>1</v>
      </c>
      <c r="AB50" s="80">
        <v>3.5</v>
      </c>
      <c r="AE50" s="81">
        <v>42439</v>
      </c>
      <c r="AI50" s="14">
        <v>1</v>
      </c>
      <c r="AJ50" s="14" t="s">
        <v>1007</v>
      </c>
      <c r="BD50" s="80"/>
      <c r="BE50" s="80"/>
      <c r="BF50" s="80"/>
      <c r="BG50" s="80"/>
      <c r="BH50" s="80"/>
      <c r="BO50" s="14">
        <f t="shared" si="42"/>
        <v>0</v>
      </c>
      <c r="BP50" s="14">
        <f t="shared" si="42"/>
        <v>0</v>
      </c>
      <c r="BQ50" s="14">
        <f t="shared" si="42"/>
        <v>0</v>
      </c>
      <c r="BR50" s="14">
        <f t="shared" si="42"/>
        <v>0</v>
      </c>
      <c r="BS50" s="14">
        <f t="shared" si="42"/>
        <v>0</v>
      </c>
      <c r="BT50" s="14">
        <f t="shared" si="42"/>
        <v>0</v>
      </c>
      <c r="BU50" s="14">
        <f t="shared" ref="BP50:BW57" si="216">MROUND($BI50/2,5)</f>
        <v>0</v>
      </c>
      <c r="BV50" s="14">
        <f t="shared" si="216"/>
        <v>0</v>
      </c>
      <c r="BW50" s="14">
        <f t="shared" si="216"/>
        <v>0</v>
      </c>
      <c r="BX50" s="14">
        <f t="shared" si="213"/>
        <v>0</v>
      </c>
      <c r="BY50" s="14">
        <f t="shared" si="214"/>
        <v>0</v>
      </c>
      <c r="CB50" s="80"/>
      <c r="CC50" s="80"/>
      <c r="CD50" s="80"/>
      <c r="CE50" s="80"/>
      <c r="CF50" s="80"/>
      <c r="CZ50" s="80"/>
      <c r="DA50" s="80"/>
      <c r="DB50" s="80"/>
      <c r="DC50" s="80"/>
      <c r="DD50" s="80"/>
      <c r="DX50" s="14">
        <f>SUM(DX4:DX49)</f>
        <v>318</v>
      </c>
      <c r="DY50" s="14">
        <f>SUM(DY4:DY49)</f>
        <v>27750</v>
      </c>
      <c r="DZ50" s="14">
        <f>SUM(DZ4:DZ49)</f>
        <v>2208</v>
      </c>
      <c r="EA50" s="14">
        <f>SUM(EA4:EA49)</f>
        <v>225840</v>
      </c>
      <c r="EB50" s="14">
        <f>SUM(EB4:EB49)</f>
        <v>2258400</v>
      </c>
      <c r="EK50" s="14">
        <f>SUM(EK4:EK49)</f>
        <v>318</v>
      </c>
      <c r="EL50" s="14">
        <f>SUM(EL4:EL49)</f>
        <v>17160</v>
      </c>
      <c r="EM50" s="14">
        <f>SUM(EM4:EM49)</f>
        <v>2208</v>
      </c>
      <c r="EN50" s="14">
        <f>SUM(EN4:EN49)</f>
        <v>137280</v>
      </c>
      <c r="EO50" s="14">
        <f>SUM(EO4:EO49)</f>
        <v>1372800</v>
      </c>
      <c r="EU50" s="14">
        <f t="shared" ref="EU50:FG50" si="217">SUM(EU4:EU49)</f>
        <v>318</v>
      </c>
      <c r="EV50" s="14">
        <f t="shared" si="217"/>
        <v>4380</v>
      </c>
      <c r="EW50" s="14">
        <f t="shared" si="217"/>
        <v>2208</v>
      </c>
      <c r="EX50" s="14">
        <f t="shared" si="217"/>
        <v>35040</v>
      </c>
      <c r="EY50" s="14">
        <f t="shared" si="217"/>
        <v>350400</v>
      </c>
      <c r="EZ50" s="14">
        <f t="shared" si="217"/>
        <v>460</v>
      </c>
      <c r="FA50" s="14">
        <f t="shared" si="217"/>
        <v>1005</v>
      </c>
      <c r="FB50" s="14">
        <f t="shared" si="217"/>
        <v>320</v>
      </c>
      <c r="FC50" s="14">
        <f t="shared" si="217"/>
        <v>185</v>
      </c>
      <c r="FD50" s="14">
        <f t="shared" si="217"/>
        <v>460</v>
      </c>
      <c r="FE50" s="14">
        <f t="shared" si="217"/>
        <v>1005</v>
      </c>
      <c r="FF50" s="14">
        <f t="shared" si="217"/>
        <v>320</v>
      </c>
      <c r="FG50" s="14">
        <f t="shared" si="217"/>
        <v>185</v>
      </c>
      <c r="FJ50" s="14">
        <f>SUM(FJ4:FJ49)</f>
        <v>318</v>
      </c>
      <c r="FK50" s="14">
        <f>SUM(FK4:FK49)</f>
        <v>4650</v>
      </c>
      <c r="FL50" s="14">
        <f>SUM(FL4:FL49)</f>
        <v>2208</v>
      </c>
      <c r="FM50" s="14">
        <f>SUM(FM4:FM49)</f>
        <v>94560</v>
      </c>
      <c r="FN50" s="14">
        <f>SUM(FN4:FN49)</f>
        <v>945600</v>
      </c>
    </row>
    <row r="51" spans="1:178" ht="16.149999999999999" customHeight="1">
      <c r="A51" s="80">
        <f t="shared" si="60"/>
        <v>0</v>
      </c>
      <c r="B51" s="80" t="s">
        <v>320</v>
      </c>
      <c r="C51" s="89" t="s">
        <v>318</v>
      </c>
      <c r="D51" s="96" t="s">
        <v>311</v>
      </c>
      <c r="E51" s="96" t="s">
        <v>312</v>
      </c>
      <c r="G51" s="96" t="s">
        <v>313</v>
      </c>
      <c r="H51" s="96" t="s">
        <v>314</v>
      </c>
      <c r="J51" s="96" t="s">
        <v>315</v>
      </c>
      <c r="K51" s="80" t="s">
        <v>316</v>
      </c>
      <c r="L51" s="93" t="s">
        <v>322</v>
      </c>
      <c r="N51" s="91" t="s">
        <v>102</v>
      </c>
      <c r="O51" s="80" t="s">
        <v>119</v>
      </c>
      <c r="P51" s="80" t="s">
        <v>1050</v>
      </c>
      <c r="Q51" s="80">
        <v>2</v>
      </c>
      <c r="R51" s="80">
        <v>1</v>
      </c>
      <c r="V51" s="92" t="s">
        <v>383</v>
      </c>
      <c r="W51" s="80" t="s">
        <v>331</v>
      </c>
      <c r="X51" s="80" t="s">
        <v>320</v>
      </c>
      <c r="Y51" s="80">
        <v>1</v>
      </c>
      <c r="Z51" s="80">
        <v>1</v>
      </c>
      <c r="AB51" s="80">
        <v>3</v>
      </c>
      <c r="AE51" s="81">
        <v>42439</v>
      </c>
      <c r="AI51" s="14">
        <v>1</v>
      </c>
      <c r="AJ51" s="14" t="s">
        <v>1020</v>
      </c>
      <c r="BO51" s="14">
        <f t="shared" ref="BO51:BW58" si="218">MROUND($BI51/2,5)</f>
        <v>0</v>
      </c>
      <c r="BP51" s="14">
        <f t="shared" si="216"/>
        <v>0</v>
      </c>
      <c r="BQ51" s="14">
        <f t="shared" si="216"/>
        <v>0</v>
      </c>
      <c r="BR51" s="14">
        <f t="shared" si="216"/>
        <v>0</v>
      </c>
      <c r="BS51" s="14">
        <f t="shared" si="216"/>
        <v>0</v>
      </c>
      <c r="BT51" s="14">
        <f t="shared" si="216"/>
        <v>0</v>
      </c>
      <c r="BU51" s="14">
        <f t="shared" si="216"/>
        <v>0</v>
      </c>
      <c r="BV51" s="14">
        <f t="shared" si="216"/>
        <v>0</v>
      </c>
      <c r="BW51" s="14">
        <f t="shared" si="216"/>
        <v>0</v>
      </c>
      <c r="BX51" s="14">
        <f t="shared" si="213"/>
        <v>0</v>
      </c>
      <c r="BY51" s="14">
        <f t="shared" si="214"/>
        <v>0</v>
      </c>
      <c r="EZ51" s="80">
        <v>250</v>
      </c>
      <c r="FA51" s="80">
        <v>500</v>
      </c>
      <c r="FB51" s="80">
        <v>500</v>
      </c>
      <c r="FC51" s="80">
        <v>250</v>
      </c>
      <c r="FD51" s="80">
        <v>250</v>
      </c>
      <c r="FE51" s="80">
        <v>500</v>
      </c>
      <c r="FF51" s="80">
        <v>500</v>
      </c>
      <c r="FG51" s="80">
        <v>250</v>
      </c>
    </row>
    <row r="52" spans="1:178" ht="16.149999999999999" customHeight="1">
      <c r="A52" s="80">
        <f t="shared" si="60"/>
        <v>0</v>
      </c>
      <c r="B52" s="80" t="s">
        <v>61</v>
      </c>
      <c r="C52" s="80" t="s">
        <v>27</v>
      </c>
      <c r="D52" s="80" t="s">
        <v>185</v>
      </c>
      <c r="E52" s="80" t="s">
        <v>47</v>
      </c>
      <c r="F52" s="80" t="s">
        <v>48</v>
      </c>
      <c r="G52" s="80" t="s">
        <v>3</v>
      </c>
      <c r="I52" s="80">
        <v>54200</v>
      </c>
      <c r="J52" s="80" t="s">
        <v>8</v>
      </c>
      <c r="K52" s="80" t="s">
        <v>46</v>
      </c>
      <c r="L52" s="93" t="s">
        <v>49</v>
      </c>
      <c r="N52" s="91" t="s">
        <v>102</v>
      </c>
      <c r="Q52" s="80">
        <v>2</v>
      </c>
      <c r="R52" s="80">
        <v>1</v>
      </c>
      <c r="U52" s="80">
        <v>0</v>
      </c>
      <c r="V52" s="92" t="s">
        <v>384</v>
      </c>
      <c r="Y52" s="80">
        <v>1</v>
      </c>
      <c r="Z52" s="80">
        <v>1</v>
      </c>
      <c r="AB52" s="80">
        <v>1.5</v>
      </c>
      <c r="AE52" s="81">
        <v>42439</v>
      </c>
      <c r="AI52" s="14">
        <v>1</v>
      </c>
      <c r="AJ52" s="14" t="s">
        <v>1007</v>
      </c>
      <c r="BO52" s="14">
        <f t="shared" si="218"/>
        <v>0</v>
      </c>
      <c r="BP52" s="14">
        <f t="shared" si="216"/>
        <v>0</v>
      </c>
      <c r="BQ52" s="14">
        <f t="shared" si="216"/>
        <v>0</v>
      </c>
      <c r="BR52" s="14">
        <f t="shared" si="216"/>
        <v>0</v>
      </c>
      <c r="BS52" s="14">
        <f t="shared" si="216"/>
        <v>0</v>
      </c>
      <c r="BT52" s="14">
        <f t="shared" si="216"/>
        <v>0</v>
      </c>
      <c r="BU52" s="14">
        <f t="shared" si="216"/>
        <v>0</v>
      </c>
      <c r="BV52" s="14">
        <f t="shared" si="216"/>
        <v>0</v>
      </c>
      <c r="BW52" s="14">
        <f t="shared" si="216"/>
        <v>0</v>
      </c>
      <c r="BX52" s="14">
        <f t="shared" si="213"/>
        <v>0</v>
      </c>
      <c r="BY52" s="14">
        <f t="shared" si="214"/>
        <v>0</v>
      </c>
    </row>
    <row r="53" spans="1:178" ht="16.149999999999999" customHeight="1">
      <c r="A53" s="80">
        <f t="shared" si="60"/>
        <v>0</v>
      </c>
      <c r="B53" s="80" t="s">
        <v>70</v>
      </c>
      <c r="C53" s="80" t="s">
        <v>186</v>
      </c>
      <c r="D53" s="80" t="s">
        <v>31</v>
      </c>
      <c r="E53" s="80" t="s">
        <v>52</v>
      </c>
      <c r="F53" s="80" t="s">
        <v>53</v>
      </c>
      <c r="G53" s="80" t="s">
        <v>54</v>
      </c>
      <c r="H53" s="80" t="s">
        <v>55</v>
      </c>
      <c r="I53" s="80">
        <v>93050</v>
      </c>
      <c r="J53" s="80" t="s">
        <v>8</v>
      </c>
      <c r="K53" s="80" t="s">
        <v>50</v>
      </c>
      <c r="L53" s="93" t="s">
        <v>51</v>
      </c>
      <c r="N53" s="91" t="s">
        <v>102</v>
      </c>
      <c r="Q53" s="80">
        <v>2</v>
      </c>
      <c r="R53" s="80">
        <v>1</v>
      </c>
      <c r="U53" s="80">
        <v>0</v>
      </c>
      <c r="V53" s="92" t="s">
        <v>384</v>
      </c>
      <c r="Y53" s="80">
        <v>1</v>
      </c>
      <c r="Z53" s="80">
        <v>1</v>
      </c>
      <c r="AB53" s="80">
        <v>1.5</v>
      </c>
      <c r="AE53" s="81">
        <v>42439</v>
      </c>
      <c r="AI53" s="14">
        <v>1</v>
      </c>
      <c r="AJ53" s="14" t="s">
        <v>1007</v>
      </c>
      <c r="BO53" s="14">
        <f t="shared" si="218"/>
        <v>0</v>
      </c>
      <c r="BP53" s="14">
        <f t="shared" si="216"/>
        <v>0</v>
      </c>
      <c r="BQ53" s="14">
        <f t="shared" si="216"/>
        <v>0</v>
      </c>
      <c r="BR53" s="14">
        <f t="shared" si="216"/>
        <v>0</v>
      </c>
      <c r="BS53" s="14">
        <f t="shared" si="216"/>
        <v>0</v>
      </c>
      <c r="BT53" s="14">
        <f t="shared" si="216"/>
        <v>0</v>
      </c>
      <c r="BU53" s="14">
        <f t="shared" si="216"/>
        <v>0</v>
      </c>
      <c r="BV53" s="14">
        <f t="shared" si="216"/>
        <v>0</v>
      </c>
      <c r="BW53" s="14">
        <f t="shared" si="216"/>
        <v>0</v>
      </c>
      <c r="BX53" s="14">
        <f t="shared" si="213"/>
        <v>0</v>
      </c>
      <c r="BY53" s="14">
        <f t="shared" si="214"/>
        <v>0</v>
      </c>
    </row>
    <row r="54" spans="1:178" ht="16.149999999999999" customHeight="1">
      <c r="A54" s="80">
        <f t="shared" si="60"/>
        <v>0</v>
      </c>
      <c r="B54" s="80" t="s">
        <v>67</v>
      </c>
      <c r="C54" s="88" t="s">
        <v>24</v>
      </c>
      <c r="D54" s="88" t="s">
        <v>24</v>
      </c>
      <c r="E54" s="88" t="s">
        <v>88</v>
      </c>
      <c r="F54" s="88" t="s">
        <v>96</v>
      </c>
      <c r="G54" s="80" t="s">
        <v>97</v>
      </c>
      <c r="H54" s="80" t="s">
        <v>86</v>
      </c>
      <c r="I54" s="80">
        <v>47301</v>
      </c>
      <c r="J54" s="80" t="s">
        <v>8</v>
      </c>
      <c r="K54" s="80" t="s">
        <v>85</v>
      </c>
      <c r="L54" s="93" t="s">
        <v>87</v>
      </c>
      <c r="M54" s="80" t="s">
        <v>95</v>
      </c>
      <c r="N54" s="91" t="s">
        <v>102</v>
      </c>
      <c r="O54" s="80" t="s">
        <v>118</v>
      </c>
      <c r="P54" s="80" t="s">
        <v>1041</v>
      </c>
      <c r="Q54" s="80">
        <v>2</v>
      </c>
      <c r="R54" s="80">
        <v>1</v>
      </c>
      <c r="U54" s="80">
        <v>0</v>
      </c>
      <c r="V54" s="92" t="s">
        <v>384</v>
      </c>
      <c r="W54" s="80" t="s">
        <v>256</v>
      </c>
      <c r="X54" s="80" t="s">
        <v>305</v>
      </c>
      <c r="Y54" s="80">
        <v>1</v>
      </c>
      <c r="Z54" s="80">
        <v>1</v>
      </c>
      <c r="AB54" s="80">
        <v>1.75</v>
      </c>
      <c r="AE54" s="81">
        <v>42439</v>
      </c>
      <c r="AI54" s="14">
        <v>1</v>
      </c>
      <c r="AJ54" s="14" t="s">
        <v>1007</v>
      </c>
      <c r="BO54" s="14">
        <f t="shared" si="218"/>
        <v>0</v>
      </c>
      <c r="BP54" s="14">
        <f t="shared" si="216"/>
        <v>0</v>
      </c>
      <c r="BQ54" s="14">
        <f t="shared" si="216"/>
        <v>0</v>
      </c>
      <c r="BR54" s="14">
        <f t="shared" si="216"/>
        <v>0</v>
      </c>
      <c r="BS54" s="14">
        <f t="shared" si="216"/>
        <v>0</v>
      </c>
      <c r="BT54" s="14">
        <f t="shared" si="216"/>
        <v>0</v>
      </c>
      <c r="BU54" s="14">
        <f t="shared" si="216"/>
        <v>0</v>
      </c>
      <c r="BV54" s="14">
        <f t="shared" si="216"/>
        <v>0</v>
      </c>
      <c r="BW54" s="14">
        <f t="shared" si="216"/>
        <v>0</v>
      </c>
      <c r="BX54" s="14">
        <f t="shared" si="213"/>
        <v>0</v>
      </c>
      <c r="BY54" s="14">
        <f t="shared" si="214"/>
        <v>0</v>
      </c>
    </row>
    <row r="55" spans="1:178" ht="16.149999999999999" customHeight="1">
      <c r="A55" s="80">
        <f t="shared" si="60"/>
        <v>0</v>
      </c>
      <c r="B55" s="80" t="s">
        <v>366</v>
      </c>
      <c r="C55" s="80" t="s">
        <v>365</v>
      </c>
      <c r="D55" s="107" t="s">
        <v>360</v>
      </c>
      <c r="E55" s="107" t="s">
        <v>361</v>
      </c>
      <c r="F55" s="107" t="s">
        <v>362</v>
      </c>
      <c r="G55" s="107" t="s">
        <v>364</v>
      </c>
      <c r="H55" s="107" t="s">
        <v>364</v>
      </c>
      <c r="I55" s="107"/>
      <c r="J55" s="107" t="s">
        <v>363</v>
      </c>
      <c r="K55" s="107" t="s">
        <v>359</v>
      </c>
      <c r="L55" s="108" t="s">
        <v>367</v>
      </c>
      <c r="M55" s="109" t="s">
        <v>368</v>
      </c>
      <c r="N55" s="91" t="s">
        <v>353</v>
      </c>
      <c r="O55" s="80" t="s">
        <v>119</v>
      </c>
      <c r="P55" s="80" t="s">
        <v>1051</v>
      </c>
      <c r="Q55" s="80">
        <v>2</v>
      </c>
      <c r="R55" s="80">
        <v>1</v>
      </c>
      <c r="V55" s="92" t="s">
        <v>384</v>
      </c>
      <c r="W55" s="80" t="s">
        <v>369</v>
      </c>
      <c r="X55" s="80" t="s">
        <v>366</v>
      </c>
      <c r="Y55" s="80">
        <v>1</v>
      </c>
      <c r="Z55" s="80">
        <v>1</v>
      </c>
      <c r="AB55" s="80">
        <v>7</v>
      </c>
      <c r="AE55" s="81">
        <v>42439</v>
      </c>
      <c r="AI55" s="14">
        <v>1</v>
      </c>
      <c r="AJ55" s="14" t="s">
        <v>1007</v>
      </c>
      <c r="BO55" s="14">
        <f t="shared" si="218"/>
        <v>0</v>
      </c>
      <c r="BP55" s="14">
        <f t="shared" si="216"/>
        <v>0</v>
      </c>
      <c r="BQ55" s="14">
        <f t="shared" si="216"/>
        <v>0</v>
      </c>
      <c r="BR55" s="14">
        <f t="shared" si="216"/>
        <v>0</v>
      </c>
      <c r="BS55" s="14">
        <f t="shared" si="216"/>
        <v>0</v>
      </c>
      <c r="BT55" s="14">
        <f t="shared" si="216"/>
        <v>0</v>
      </c>
      <c r="BU55" s="14">
        <f t="shared" si="216"/>
        <v>0</v>
      </c>
      <c r="BV55" s="14">
        <f t="shared" si="216"/>
        <v>0</v>
      </c>
      <c r="BW55" s="14">
        <f t="shared" si="216"/>
        <v>0</v>
      </c>
      <c r="BX55" s="14">
        <f t="shared" si="213"/>
        <v>0</v>
      </c>
      <c r="BY55" s="14">
        <f t="shared" si="214"/>
        <v>0</v>
      </c>
    </row>
    <row r="56" spans="1:178" ht="16.149999999999999" customHeight="1">
      <c r="A56" s="80">
        <f t="shared" si="60"/>
        <v>0</v>
      </c>
      <c r="B56" s="80" t="s">
        <v>345</v>
      </c>
      <c r="C56" s="80" t="s">
        <v>346</v>
      </c>
      <c r="D56" s="107" t="s">
        <v>352</v>
      </c>
      <c r="E56" s="80" t="s">
        <v>355</v>
      </c>
      <c r="F56" s="82"/>
      <c r="G56" s="82" t="s">
        <v>356</v>
      </c>
      <c r="J56" s="80" t="s">
        <v>344</v>
      </c>
      <c r="K56" s="80" t="s">
        <v>354</v>
      </c>
      <c r="L56" s="93" t="s">
        <v>348</v>
      </c>
      <c r="M56" s="109" t="s">
        <v>349</v>
      </c>
      <c r="N56" s="91" t="s">
        <v>353</v>
      </c>
      <c r="O56" s="80" t="s">
        <v>119</v>
      </c>
      <c r="P56" s="80" t="s">
        <v>1052</v>
      </c>
      <c r="Q56" s="80">
        <v>2</v>
      </c>
      <c r="R56" s="80">
        <v>1</v>
      </c>
      <c r="U56" s="80">
        <v>0</v>
      </c>
      <c r="V56" s="92" t="s">
        <v>383</v>
      </c>
      <c r="W56" s="80" t="s">
        <v>350</v>
      </c>
      <c r="X56" s="80" t="s">
        <v>351</v>
      </c>
      <c r="Y56" s="80">
        <v>1</v>
      </c>
      <c r="Z56" s="80">
        <v>1</v>
      </c>
      <c r="AB56" s="80">
        <v>4</v>
      </c>
      <c r="AE56" s="81">
        <v>42439</v>
      </c>
      <c r="AI56" s="14">
        <v>1</v>
      </c>
      <c r="AJ56" s="14" t="s">
        <v>1007</v>
      </c>
      <c r="BO56" s="14">
        <f t="shared" si="218"/>
        <v>0</v>
      </c>
      <c r="BP56" s="14">
        <f t="shared" si="216"/>
        <v>0</v>
      </c>
      <c r="BQ56" s="14">
        <f t="shared" si="216"/>
        <v>0</v>
      </c>
      <c r="BR56" s="14">
        <f t="shared" si="216"/>
        <v>0</v>
      </c>
      <c r="BS56" s="14">
        <f t="shared" si="216"/>
        <v>0</v>
      </c>
      <c r="BT56" s="14">
        <f t="shared" si="216"/>
        <v>0</v>
      </c>
      <c r="BU56" s="14">
        <f t="shared" si="216"/>
        <v>0</v>
      </c>
      <c r="BV56" s="14">
        <f t="shared" si="216"/>
        <v>0</v>
      </c>
      <c r="BW56" s="14">
        <f t="shared" si="216"/>
        <v>0</v>
      </c>
      <c r="BX56" s="14">
        <f t="shared" si="213"/>
        <v>0</v>
      </c>
      <c r="BY56" s="14">
        <f t="shared" si="214"/>
        <v>0</v>
      </c>
    </row>
    <row r="57" spans="1:178" ht="16.149999999999999" customHeight="1">
      <c r="A57" s="80">
        <f t="shared" ref="A57:A58" si="219">DC57</f>
        <v>25440</v>
      </c>
      <c r="B57" s="14" t="s">
        <v>3041</v>
      </c>
      <c r="C57" s="16" t="s">
        <v>3042</v>
      </c>
      <c r="D57" s="16" t="s">
        <v>3043</v>
      </c>
      <c r="E57" s="16" t="s">
        <v>3044</v>
      </c>
      <c r="F57" s="82"/>
      <c r="G57" s="14" t="s">
        <v>3045</v>
      </c>
      <c r="H57" s="14" t="s">
        <v>3045</v>
      </c>
      <c r="I57" s="14" t="s">
        <v>3046</v>
      </c>
      <c r="J57" s="14" t="s">
        <v>3047</v>
      </c>
      <c r="K57" s="17" t="s">
        <v>3048</v>
      </c>
      <c r="L57" s="715" t="s">
        <v>3049</v>
      </c>
      <c r="M57" s="43" t="s">
        <v>3050</v>
      </c>
      <c r="N57" s="91" t="s">
        <v>102</v>
      </c>
      <c r="O57" s="80" t="s">
        <v>118</v>
      </c>
      <c r="P57" s="14" t="s">
        <v>3051</v>
      </c>
      <c r="Q57" s="80">
        <v>0</v>
      </c>
      <c r="R57" s="80">
        <v>0</v>
      </c>
      <c r="U57" s="80">
        <v>0</v>
      </c>
      <c r="V57" s="92" t="s">
        <v>384</v>
      </c>
      <c r="W57" s="14" t="s">
        <v>3052</v>
      </c>
      <c r="X57" s="14" t="s">
        <v>3052</v>
      </c>
      <c r="Y57" s="80">
        <v>1</v>
      </c>
      <c r="Z57" s="80">
        <v>1</v>
      </c>
      <c r="AA57" s="205"/>
      <c r="AB57" s="80">
        <v>0</v>
      </c>
      <c r="AD57" s="14">
        <v>1</v>
      </c>
      <c r="AE57" s="81">
        <v>42439</v>
      </c>
      <c r="AI57" s="14">
        <v>1</v>
      </c>
      <c r="AJ57" s="14" t="s">
        <v>3053</v>
      </c>
      <c r="AK57">
        <v>210</v>
      </c>
      <c r="AL57">
        <v>355</v>
      </c>
      <c r="AM57">
        <v>80</v>
      </c>
      <c r="AN57">
        <v>50</v>
      </c>
      <c r="AO57">
        <v>30</v>
      </c>
      <c r="AP57">
        <v>30</v>
      </c>
      <c r="AQ57">
        <v>40</v>
      </c>
      <c r="AR57">
        <v>40</v>
      </c>
      <c r="AS57">
        <v>40</v>
      </c>
      <c r="AT57">
        <v>40</v>
      </c>
      <c r="AU57">
        <f t="shared" ref="AU57:AU58" si="220">MROUND(AK57/2,5)</f>
        <v>105</v>
      </c>
      <c r="AV57">
        <f t="shared" ref="AV57:AV58" si="221">MROUND(AL57/2,5)</f>
        <v>180</v>
      </c>
      <c r="AW57">
        <v>40</v>
      </c>
      <c r="AX57">
        <v>40</v>
      </c>
      <c r="AY57">
        <v>40</v>
      </c>
      <c r="BB57" s="14">
        <v>1</v>
      </c>
      <c r="BC57" s="14">
        <f t="shared" ref="BC57:BC58" si="222">SUM(AK57:AN57)</f>
        <v>695</v>
      </c>
      <c r="BD57" s="14">
        <v>6</v>
      </c>
      <c r="BE57" s="14">
        <f t="shared" ref="BE57:BE58" si="223">BC57*BD57</f>
        <v>4170</v>
      </c>
      <c r="BF57" s="14">
        <f t="shared" ref="BF57:BF58" si="224">12*3+12</f>
        <v>48</v>
      </c>
      <c r="BG57" s="14">
        <f>BC57*BF57</f>
        <v>33360</v>
      </c>
      <c r="BH57" s="14">
        <f t="shared" ref="BH57:BH58" si="225">BG57*10</f>
        <v>333600</v>
      </c>
      <c r="BI57" s="14">
        <f t="shared" ref="BI57:BI58" si="226">MROUND(AK57/2,5)</f>
        <v>105</v>
      </c>
      <c r="BJ57" s="14">
        <f t="shared" ref="BJ57:BJ58" si="227">MROUND(AL57/2,5)</f>
        <v>180</v>
      </c>
      <c r="BK57" s="14">
        <f t="shared" ref="BK57:BK58" si="228">MROUND(AM57/2,5)</f>
        <v>40</v>
      </c>
      <c r="BL57" s="14">
        <f t="shared" ref="BL57:BL58" si="229">MROUND(AN57/2,5)</f>
        <v>25</v>
      </c>
      <c r="BM57" s="14">
        <f t="shared" ref="BM57:BM58" si="230">MROUND(AO57/2,5)</f>
        <v>15</v>
      </c>
      <c r="BN57" s="14">
        <f t="shared" ref="BN57:BN58" si="231">MROUND(AP57/2,5)</f>
        <v>15</v>
      </c>
      <c r="BO57" s="14">
        <f t="shared" si="218"/>
        <v>55</v>
      </c>
      <c r="BP57" s="14">
        <f t="shared" si="216"/>
        <v>55</v>
      </c>
      <c r="BQ57" s="14">
        <f t="shared" si="216"/>
        <v>55</v>
      </c>
      <c r="BR57" s="14">
        <f t="shared" si="216"/>
        <v>55</v>
      </c>
      <c r="BS57" s="14">
        <f t="shared" si="216"/>
        <v>55</v>
      </c>
      <c r="BT57" s="14">
        <f t="shared" si="216"/>
        <v>55</v>
      </c>
      <c r="BU57" s="14">
        <f t="shared" si="216"/>
        <v>55</v>
      </c>
      <c r="BV57" s="14">
        <f t="shared" si="216"/>
        <v>55</v>
      </c>
      <c r="BW57" s="14">
        <f t="shared" si="216"/>
        <v>55</v>
      </c>
      <c r="BX57" s="14">
        <f t="shared" si="213"/>
        <v>0</v>
      </c>
      <c r="BY57" s="14">
        <f t="shared" si="214"/>
        <v>0</v>
      </c>
      <c r="BZ57" s="14">
        <v>1</v>
      </c>
      <c r="CA57" s="14">
        <f t="shared" ref="CA57:CA58" si="232">SUM(BI57:BL57)</f>
        <v>350</v>
      </c>
      <c r="CB57" s="14">
        <v>6</v>
      </c>
      <c r="CC57" s="14">
        <f t="shared" ref="CC57:CC58" si="233">CA57*CB57</f>
        <v>2100</v>
      </c>
      <c r="CD57" s="14">
        <f t="shared" ref="CD57:CD58" si="234">12*3+12</f>
        <v>48</v>
      </c>
      <c r="CE57" s="14">
        <f>CA57*CD57</f>
        <v>16800</v>
      </c>
      <c r="CF57" s="14">
        <f t="shared" ref="CF57:CF58" si="235">CE57*10</f>
        <v>168000</v>
      </c>
      <c r="CG57" s="14">
        <v>150</v>
      </c>
      <c r="CH57" s="122">
        <v>280</v>
      </c>
      <c r="CI57" s="14">
        <v>70</v>
      </c>
      <c r="CJ57" s="14">
        <v>30</v>
      </c>
      <c r="CK57" s="14">
        <v>20</v>
      </c>
      <c r="CL57" s="14">
        <v>20</v>
      </c>
      <c r="CM57">
        <f t="shared" ref="CM57:CU58" si="236">MROUND($CG57/2,5)</f>
        <v>75</v>
      </c>
      <c r="CN57">
        <f t="shared" ref="CN57:CN58" si="237">CG57</f>
        <v>150</v>
      </c>
      <c r="CO57">
        <f t="shared" ref="CO57:CU57" si="238">MROUND($CG57/2,5)</f>
        <v>75</v>
      </c>
      <c r="CP57">
        <f t="shared" si="238"/>
        <v>75</v>
      </c>
      <c r="CQ57">
        <f t="shared" si="238"/>
        <v>75</v>
      </c>
      <c r="CR57">
        <f t="shared" si="238"/>
        <v>75</v>
      </c>
      <c r="CS57">
        <f t="shared" si="238"/>
        <v>75</v>
      </c>
      <c r="CT57">
        <f t="shared" si="238"/>
        <v>75</v>
      </c>
      <c r="CU57">
        <f t="shared" si="238"/>
        <v>75</v>
      </c>
      <c r="CX57" s="14">
        <v>1</v>
      </c>
      <c r="CY57" s="14">
        <f t="shared" ref="CY57:CY58" si="239">SUM(CG57:CJ57)</f>
        <v>530</v>
      </c>
      <c r="CZ57" s="14">
        <v>6</v>
      </c>
      <c r="DA57" s="14">
        <f t="shared" ref="DA57:DA58" si="240">CY57*CZ57</f>
        <v>3180</v>
      </c>
      <c r="DB57" s="14">
        <f t="shared" ref="DB57:DB58" si="241">12*3+12</f>
        <v>48</v>
      </c>
      <c r="DC57" s="14">
        <f>CY57*DB57</f>
        <v>25440</v>
      </c>
      <c r="DD57" s="14">
        <f t="shared" ref="DD57:DD58" si="242">DC57*10</f>
        <v>254400</v>
      </c>
      <c r="DE57">
        <v>210</v>
      </c>
      <c r="DF57">
        <v>355</v>
      </c>
      <c r="DG57">
        <v>80</v>
      </c>
      <c r="DH57">
        <v>50</v>
      </c>
      <c r="DI57" s="14">
        <f t="shared" ref="DI57" si="243">MROUND(AO57/2,5)</f>
        <v>15</v>
      </c>
      <c r="DJ57" s="14">
        <f t="shared" ref="DJ57:DJ58" si="244">MROUND(AP57/2,5)</f>
        <v>15</v>
      </c>
      <c r="DK57">
        <f t="shared" ref="DK57:DK58" si="245">MROUND($CG57/2,5)</f>
        <v>75</v>
      </c>
      <c r="DL57">
        <f t="shared" ref="DL57:DL58" si="246">DE57</f>
        <v>210</v>
      </c>
      <c r="DM57">
        <f t="shared" ref="DM57:DS58" si="247">MROUND($DE57/2,5)</f>
        <v>105</v>
      </c>
      <c r="DN57">
        <f t="shared" si="247"/>
        <v>105</v>
      </c>
      <c r="DO57">
        <f t="shared" si="247"/>
        <v>105</v>
      </c>
      <c r="DP57">
        <f t="shared" si="247"/>
        <v>105</v>
      </c>
      <c r="DQ57">
        <f t="shared" si="247"/>
        <v>105</v>
      </c>
      <c r="DR57">
        <f t="shared" si="247"/>
        <v>105</v>
      </c>
      <c r="DS57">
        <f t="shared" si="247"/>
        <v>105</v>
      </c>
      <c r="DV57" s="14">
        <v>1</v>
      </c>
      <c r="DW57" s="14">
        <f t="shared" ref="DW57:DW58" si="248">SUM(DE57:DH57)</f>
        <v>695</v>
      </c>
      <c r="DX57" s="14">
        <v>6</v>
      </c>
      <c r="DY57" s="14">
        <f t="shared" ref="DY57:DY58" si="249">DW57*DX57</f>
        <v>4170</v>
      </c>
      <c r="DZ57" s="14">
        <f t="shared" ref="DZ57:DZ58" si="250">12*3+12</f>
        <v>48</v>
      </c>
      <c r="EA57" s="14">
        <f t="shared" ref="EA57:EA58" si="251">DW57*DZ57</f>
        <v>33360</v>
      </c>
      <c r="EB57" s="14">
        <f t="shared" ref="EB57:EB58" si="252">EA57*10</f>
        <v>333600</v>
      </c>
      <c r="EC57" s="14">
        <f>MROUND(INT(CG57/2),5)-5</f>
        <v>70</v>
      </c>
      <c r="ED57" s="14">
        <f>MROUND(INT(CH57/2),5)+20</f>
        <v>160</v>
      </c>
      <c r="EE57" s="14">
        <f>MROUND(INT(CI57/2),5)</f>
        <v>35</v>
      </c>
      <c r="EF57" s="14">
        <f>MROUND(INT(CJ57/2),5)+5</f>
        <v>20</v>
      </c>
      <c r="EG57" s="14">
        <f t="shared" ref="EG57" si="253">MROUND(INT(CK57/2),5)</f>
        <v>10</v>
      </c>
      <c r="EH57" s="14">
        <f t="shared" ref="EH57" si="254">MROUND(INT(CL57/2),5)</f>
        <v>10</v>
      </c>
      <c r="EI57" s="14">
        <v>1</v>
      </c>
      <c r="EJ57" s="14">
        <f t="shared" ref="EJ57" si="255">SUM(EC57:EF57)</f>
        <v>285</v>
      </c>
      <c r="EK57" s="14">
        <v>6</v>
      </c>
      <c r="EL57" s="14">
        <f t="shared" ref="EL57:EL58" si="256">EJ57*EK57</f>
        <v>1710</v>
      </c>
      <c r="EM57" s="14">
        <f t="shared" ref="EM57:EM58" si="257">12*3+12</f>
        <v>48</v>
      </c>
      <c r="EN57" s="14">
        <f>EJ57*EM57</f>
        <v>13680</v>
      </c>
      <c r="EO57" s="14">
        <f t="shared" ref="EO57:EO58" si="258">EN57*10</f>
        <v>136800</v>
      </c>
      <c r="EP57" s="14">
        <v>20</v>
      </c>
      <c r="EQ57" s="14">
        <v>20</v>
      </c>
      <c r="ER57" s="14">
        <v>20</v>
      </c>
      <c r="ES57" s="14">
        <v>1</v>
      </c>
      <c r="ET57" s="14">
        <f t="shared" ref="ET57" si="259">SUM(EP57:EP57)</f>
        <v>20</v>
      </c>
      <c r="EU57" s="14">
        <v>6</v>
      </c>
      <c r="EV57" s="14">
        <f t="shared" ref="EV57:EV58" si="260">ET57*EU57</f>
        <v>120</v>
      </c>
      <c r="EW57" s="14">
        <f t="shared" ref="EW57:EW58" si="261">12*3+12</f>
        <v>48</v>
      </c>
      <c r="EX57" s="14">
        <f>ET57*EW57</f>
        <v>960</v>
      </c>
      <c r="EY57" s="14">
        <f t="shared" ref="EY57:EY58" si="262">EX57*10</f>
        <v>9600</v>
      </c>
      <c r="EZ57" s="14">
        <f t="shared" ref="EZ57" si="263">MROUND(INT(CG57/2),5)</f>
        <v>75</v>
      </c>
      <c r="FA57" s="14">
        <f t="shared" ref="FA57" si="264">MROUND(INT(CH57/2),5)</f>
        <v>140</v>
      </c>
      <c r="FB57" s="14">
        <f t="shared" ref="FB57" si="265">MROUND(INT(CI57/2),5)</f>
        <v>35</v>
      </c>
      <c r="FC57" s="14">
        <f t="shared" ref="FC57" si="266">MROUND(INT(CJ57/2),5)</f>
        <v>15</v>
      </c>
      <c r="FD57" s="14">
        <f t="shared" ref="FD57" si="267">MROUND(INT(CG57/2),5)</f>
        <v>75</v>
      </c>
      <c r="FE57" s="14">
        <f t="shared" ref="FE57" si="268">MROUND(INT(CH57/2),5)</f>
        <v>140</v>
      </c>
      <c r="FF57" s="14">
        <f t="shared" ref="FF57" si="269">MROUND(INT(CI57/2),5)</f>
        <v>35</v>
      </c>
      <c r="FG57" s="14">
        <f t="shared" ref="FG57" si="270">MROUND(INT(CJ57/2),5)</f>
        <v>15</v>
      </c>
      <c r="FH57" s="14">
        <v>1</v>
      </c>
      <c r="FI57" s="14">
        <f t="shared" ref="FI57" si="271">SUM(FB57:FE57)</f>
        <v>265</v>
      </c>
      <c r="FJ57" s="14">
        <v>6</v>
      </c>
      <c r="FK57" s="14">
        <f t="shared" ref="FK57" si="272">FI57*FJ57</f>
        <v>1590</v>
      </c>
      <c r="FL57" s="14">
        <f t="shared" ref="FL57:FL58" si="273">12*3+12</f>
        <v>48</v>
      </c>
      <c r="FM57" s="14">
        <f>FI57*FL57</f>
        <v>12720</v>
      </c>
      <c r="FN57" s="14">
        <f t="shared" ref="FN57:FN58" si="274">FM57*10</f>
        <v>127200</v>
      </c>
      <c r="FP57" s="80">
        <v>140</v>
      </c>
      <c r="FQ57" s="80">
        <v>320</v>
      </c>
      <c r="FR57" s="80">
        <v>120</v>
      </c>
      <c r="FS57" s="80">
        <v>50</v>
      </c>
    </row>
    <row r="58" spans="1:178" customFormat="1" ht="15">
      <c r="A58" s="80">
        <f t="shared" si="219"/>
        <v>2880</v>
      </c>
      <c r="B58" t="s">
        <v>4902</v>
      </c>
      <c r="C58" t="s">
        <v>4901</v>
      </c>
      <c r="D58" s="18" t="s">
        <v>4704</v>
      </c>
      <c r="E58" s="874" t="s">
        <v>4705</v>
      </c>
      <c r="F58" s="16" t="s">
        <v>4706</v>
      </c>
      <c r="G58" s="16" t="s">
        <v>4707</v>
      </c>
      <c r="H58" s="19" t="s">
        <v>4707</v>
      </c>
      <c r="I58" s="204">
        <v>9600</v>
      </c>
      <c r="J58" s="80" t="s">
        <v>2</v>
      </c>
      <c r="K58" s="14" t="s">
        <v>4708</v>
      </c>
      <c r="L58" s="27" t="s">
        <v>4709</v>
      </c>
      <c r="M58" s="43" t="s">
        <v>4710</v>
      </c>
      <c r="N58" s="5" t="s">
        <v>101</v>
      </c>
      <c r="O58" s="80" t="s">
        <v>118</v>
      </c>
      <c r="P58" s="14" t="s">
        <v>4903</v>
      </c>
      <c r="Q58" s="80">
        <v>2</v>
      </c>
      <c r="R58" s="80">
        <v>1</v>
      </c>
      <c r="S58" s="80"/>
      <c r="T58" s="80"/>
      <c r="U58" s="80">
        <v>0</v>
      </c>
      <c r="V58" s="92" t="s">
        <v>384</v>
      </c>
      <c r="W58" s="14" t="s">
        <v>4904</v>
      </c>
      <c r="X58" s="80" t="s">
        <v>305</v>
      </c>
      <c r="Y58" s="80">
        <v>1</v>
      </c>
      <c r="Z58" s="80">
        <v>1</v>
      </c>
      <c r="AA58" s="205"/>
      <c r="AB58" s="80">
        <v>1.75</v>
      </c>
      <c r="AC58" s="80"/>
      <c r="AD58" s="14"/>
      <c r="AE58" s="81">
        <v>42439</v>
      </c>
      <c r="AF58" s="80"/>
      <c r="AG58" s="80"/>
      <c r="AH58" s="80"/>
      <c r="AI58" s="14">
        <v>1</v>
      </c>
      <c r="AJ58" s="14" t="s">
        <v>1007</v>
      </c>
      <c r="AK58">
        <v>10</v>
      </c>
      <c r="AL58">
        <v>20</v>
      </c>
      <c r="AM58">
        <v>20</v>
      </c>
      <c r="AN58">
        <v>10</v>
      </c>
      <c r="AO58">
        <v>10</v>
      </c>
      <c r="AP58">
        <v>10</v>
      </c>
      <c r="AQ58">
        <v>10</v>
      </c>
      <c r="AR58">
        <v>10</v>
      </c>
      <c r="AS58">
        <v>10</v>
      </c>
      <c r="AT58">
        <v>10</v>
      </c>
      <c r="AU58">
        <f t="shared" si="220"/>
        <v>5</v>
      </c>
      <c r="AV58">
        <f t="shared" si="221"/>
        <v>10</v>
      </c>
      <c r="AW58">
        <v>10</v>
      </c>
      <c r="AX58">
        <v>10</v>
      </c>
      <c r="AY58">
        <v>10</v>
      </c>
      <c r="AZ58" s="14"/>
      <c r="BA58" s="14"/>
      <c r="BB58" s="14">
        <v>1</v>
      </c>
      <c r="BC58" s="14">
        <f t="shared" si="222"/>
        <v>60</v>
      </c>
      <c r="BD58" s="14">
        <v>6</v>
      </c>
      <c r="BE58" s="14">
        <f t="shared" si="223"/>
        <v>360</v>
      </c>
      <c r="BF58" s="14">
        <f t="shared" si="224"/>
        <v>48</v>
      </c>
      <c r="BG58" s="14">
        <f t="shared" ref="BG58" si="275">BC58*BF58</f>
        <v>2880</v>
      </c>
      <c r="BH58" s="14">
        <f t="shared" si="225"/>
        <v>28800</v>
      </c>
      <c r="BI58" s="14">
        <f t="shared" si="226"/>
        <v>5</v>
      </c>
      <c r="BJ58" s="14">
        <f t="shared" si="227"/>
        <v>10</v>
      </c>
      <c r="BK58" s="14">
        <f t="shared" si="228"/>
        <v>10</v>
      </c>
      <c r="BL58" s="14">
        <f t="shared" si="229"/>
        <v>5</v>
      </c>
      <c r="BM58" s="14">
        <f t="shared" si="230"/>
        <v>5</v>
      </c>
      <c r="BN58" s="14">
        <f t="shared" si="231"/>
        <v>5</v>
      </c>
      <c r="BO58" s="14">
        <f t="shared" si="218"/>
        <v>5</v>
      </c>
      <c r="BP58" s="14">
        <f t="shared" si="218"/>
        <v>5</v>
      </c>
      <c r="BQ58" s="14">
        <f t="shared" si="218"/>
        <v>5</v>
      </c>
      <c r="BR58" s="14">
        <f t="shared" si="218"/>
        <v>5</v>
      </c>
      <c r="BS58" s="14">
        <f t="shared" si="218"/>
        <v>5</v>
      </c>
      <c r="BT58" s="14">
        <f t="shared" si="218"/>
        <v>5</v>
      </c>
      <c r="BU58" s="14">
        <f t="shared" si="218"/>
        <v>5</v>
      </c>
      <c r="BV58" s="14">
        <f t="shared" si="218"/>
        <v>5</v>
      </c>
      <c r="BW58" s="14">
        <f t="shared" si="218"/>
        <v>5</v>
      </c>
      <c r="BX58" s="14">
        <f t="shared" si="213"/>
        <v>0</v>
      </c>
      <c r="BY58" s="14">
        <f t="shared" si="214"/>
        <v>0</v>
      </c>
      <c r="BZ58" s="14">
        <v>1</v>
      </c>
      <c r="CA58" s="14">
        <f t="shared" si="232"/>
        <v>30</v>
      </c>
      <c r="CB58" s="14">
        <v>6</v>
      </c>
      <c r="CC58" s="14">
        <f t="shared" si="233"/>
        <v>180</v>
      </c>
      <c r="CD58" s="14">
        <f t="shared" si="234"/>
        <v>48</v>
      </c>
      <c r="CE58" s="14">
        <f t="shared" ref="CE58" si="276">CA58*CD58</f>
        <v>1440</v>
      </c>
      <c r="CF58" s="14">
        <f t="shared" si="235"/>
        <v>14400</v>
      </c>
      <c r="CG58">
        <v>10</v>
      </c>
      <c r="CH58">
        <v>20</v>
      </c>
      <c r="CI58">
        <v>20</v>
      </c>
      <c r="CJ58">
        <v>10</v>
      </c>
      <c r="CK58" s="14">
        <v>10</v>
      </c>
      <c r="CL58" s="14">
        <v>5</v>
      </c>
      <c r="CM58">
        <f t="shared" si="236"/>
        <v>5</v>
      </c>
      <c r="CN58">
        <f t="shared" si="237"/>
        <v>10</v>
      </c>
      <c r="CO58">
        <f t="shared" si="236"/>
        <v>5</v>
      </c>
      <c r="CP58">
        <f t="shared" si="236"/>
        <v>5</v>
      </c>
      <c r="CQ58">
        <f t="shared" si="236"/>
        <v>5</v>
      </c>
      <c r="CR58">
        <f t="shared" si="236"/>
        <v>5</v>
      </c>
      <c r="CS58">
        <f t="shared" si="236"/>
        <v>5</v>
      </c>
      <c r="CT58">
        <f t="shared" si="236"/>
        <v>5</v>
      </c>
      <c r="CU58">
        <f t="shared" si="236"/>
        <v>5</v>
      </c>
      <c r="CV58" s="14"/>
      <c r="CW58" s="14"/>
      <c r="CX58" s="14"/>
      <c r="CY58" s="14">
        <f t="shared" si="239"/>
        <v>60</v>
      </c>
      <c r="CZ58" s="14">
        <v>6</v>
      </c>
      <c r="DA58" s="14">
        <f t="shared" si="240"/>
        <v>360</v>
      </c>
      <c r="DB58" s="14">
        <f t="shared" si="241"/>
        <v>48</v>
      </c>
      <c r="DC58" s="14">
        <f t="shared" ref="DC58" si="277">CY58*DB58</f>
        <v>2880</v>
      </c>
      <c r="DD58" s="14">
        <f t="shared" si="242"/>
        <v>28800</v>
      </c>
      <c r="DE58">
        <v>10</v>
      </c>
      <c r="DF58">
        <v>20</v>
      </c>
      <c r="DG58">
        <v>20</v>
      </c>
      <c r="DH58">
        <v>10</v>
      </c>
      <c r="DI58" s="14">
        <v>10</v>
      </c>
      <c r="DJ58" s="14">
        <f t="shared" si="244"/>
        <v>5</v>
      </c>
      <c r="DK58">
        <f t="shared" si="245"/>
        <v>5</v>
      </c>
      <c r="DL58">
        <f t="shared" si="246"/>
        <v>10</v>
      </c>
      <c r="DM58">
        <f t="shared" si="247"/>
        <v>5</v>
      </c>
      <c r="DN58">
        <f t="shared" si="247"/>
        <v>5</v>
      </c>
      <c r="DO58">
        <f t="shared" si="247"/>
        <v>5</v>
      </c>
      <c r="DP58">
        <f t="shared" si="247"/>
        <v>5</v>
      </c>
      <c r="DQ58">
        <f t="shared" si="247"/>
        <v>5</v>
      </c>
      <c r="DR58">
        <f t="shared" si="247"/>
        <v>5</v>
      </c>
      <c r="DS58">
        <f t="shared" si="247"/>
        <v>5</v>
      </c>
      <c r="DT58" s="14"/>
      <c r="DU58" s="14"/>
      <c r="DV58" s="14"/>
      <c r="DW58" s="14">
        <f t="shared" si="248"/>
        <v>60</v>
      </c>
      <c r="DX58" s="14">
        <v>6</v>
      </c>
      <c r="DY58" s="14">
        <f t="shared" si="249"/>
        <v>360</v>
      </c>
      <c r="DZ58" s="14">
        <f t="shared" si="250"/>
        <v>48</v>
      </c>
      <c r="EA58" s="14">
        <f t="shared" si="251"/>
        <v>2880</v>
      </c>
      <c r="EB58" s="14">
        <f t="shared" si="252"/>
        <v>28800</v>
      </c>
      <c r="EC58" s="14">
        <v>15</v>
      </c>
      <c r="ED58" s="14">
        <v>60</v>
      </c>
      <c r="EE58" s="14">
        <v>20</v>
      </c>
      <c r="EF58" s="14">
        <v>10</v>
      </c>
      <c r="EG58" s="14">
        <v>10</v>
      </c>
      <c r="EH58" s="14">
        <v>10</v>
      </c>
      <c r="EI58" s="14"/>
      <c r="EJ58" s="14">
        <f t="shared" ref="EJ58" si="278">SUM(EC58:EF58)</f>
        <v>105</v>
      </c>
      <c r="EK58" s="14">
        <v>6</v>
      </c>
      <c r="EL58" s="14">
        <f t="shared" si="256"/>
        <v>630</v>
      </c>
      <c r="EM58" s="14">
        <f t="shared" si="257"/>
        <v>48</v>
      </c>
      <c r="EN58" s="14">
        <f t="shared" ref="EN58" si="279">EJ58*EM58</f>
        <v>5040</v>
      </c>
      <c r="EO58" s="14">
        <f t="shared" si="258"/>
        <v>50400</v>
      </c>
      <c r="EP58" s="14">
        <v>15</v>
      </c>
      <c r="EQ58" s="14">
        <v>15</v>
      </c>
      <c r="ER58" s="14">
        <v>15</v>
      </c>
      <c r="ES58" s="14">
        <v>1</v>
      </c>
      <c r="ET58" s="14">
        <f t="shared" ref="ET58" si="280">SUM(EP58:EP58)</f>
        <v>15</v>
      </c>
      <c r="EU58" s="14">
        <v>6</v>
      </c>
      <c r="EV58" s="14">
        <f t="shared" si="260"/>
        <v>90</v>
      </c>
      <c r="EW58" s="14">
        <f t="shared" si="261"/>
        <v>48</v>
      </c>
      <c r="EX58" s="14">
        <f t="shared" ref="EX58" si="281">ET58*EW58</f>
        <v>720</v>
      </c>
      <c r="EY58" s="14">
        <f t="shared" si="262"/>
        <v>7200</v>
      </c>
      <c r="EZ58" s="14">
        <v>0</v>
      </c>
      <c r="FA58" s="14">
        <v>0</v>
      </c>
      <c r="FB58" s="14">
        <v>0</v>
      </c>
      <c r="FC58" s="14">
        <v>0</v>
      </c>
      <c r="FD58" s="14">
        <v>0</v>
      </c>
      <c r="FE58" s="14">
        <v>0</v>
      </c>
      <c r="FF58" s="14">
        <v>0</v>
      </c>
      <c r="FG58" s="14">
        <v>0</v>
      </c>
      <c r="FH58" s="14"/>
      <c r="FI58" s="14">
        <f t="shared" ref="FI58" si="282">SUM(FB58:FE58)</f>
        <v>0</v>
      </c>
      <c r="FJ58" s="14">
        <v>6</v>
      </c>
      <c r="FK58" s="14">
        <f t="shared" ref="FK58" si="283">FG58*FJ58</f>
        <v>0</v>
      </c>
      <c r="FL58" s="14">
        <f t="shared" si="273"/>
        <v>48</v>
      </c>
      <c r="FM58" s="14">
        <f t="shared" ref="FM58" si="284">FI58*FL58</f>
        <v>0</v>
      </c>
      <c r="FN58" s="14">
        <f t="shared" si="274"/>
        <v>0</v>
      </c>
      <c r="FO58" s="80"/>
      <c r="FP58" s="80">
        <v>10</v>
      </c>
      <c r="FQ58" s="80">
        <v>20</v>
      </c>
      <c r="FR58" s="80">
        <v>20</v>
      </c>
      <c r="FS58" s="80">
        <v>10</v>
      </c>
      <c r="FT58" s="80"/>
      <c r="FU58" s="80"/>
      <c r="FV58" s="80"/>
    </row>
  </sheetData>
  <customSheetViews>
    <customSheetView guid="{16A34490-BCE7-4C63-A6FE-21E9596C2C01}" fitToPage="1">
      <pane xSplit="2" ySplit="3" topLeftCell="DD21" activePane="bottomRight" state="frozenSplit"/>
      <selection pane="bottomRight" activeCell="DS22" sqref="DS22"/>
      <pageMargins left="0.7" right="0.7" top="0.75" bottom="0.75" header="0.3" footer="0.3"/>
      <pageSetup scale="11" fitToHeight="0" orientation="portrait" horizontalDpi="4294967292" r:id="rId1"/>
    </customSheetView>
    <customSheetView guid="{B292A4C9-2A0C-410F-BEAE-3B12EF61E094}" fitToPage="1">
      <pane xSplit="2" ySplit="3" topLeftCell="P15" activePane="bottomRight" state="frozenSplit"/>
      <selection pane="bottomRight" activeCell="W16" sqref="W16"/>
      <pageMargins left="0.7" right="0.7" top="0.75" bottom="0.75" header="0.3" footer="0.3"/>
      <pageSetup scale="11" fitToHeight="0" orientation="portrait" horizontalDpi="4294967292" r:id="rId2"/>
    </customSheetView>
    <customSheetView guid="{2AAE078F-6B13-44A7-8F79-9C22E5DA67A0}" fitToPage="1">
      <pane xSplit="2" ySplit="3" topLeftCell="DD21" activePane="bottomRight" state="frozenSplit"/>
      <selection pane="bottomRight" activeCell="DS22" sqref="DS22"/>
      <pageMargins left="0.7" right="0.7" top="0.75" bottom="0.75" header="0.3" footer="0.3"/>
      <pageSetup scale="11" fitToHeight="0" orientation="portrait" horizontalDpi="4294967292" r:id="rId3"/>
    </customSheetView>
    <customSheetView guid="{F1E82CC8-0CE2-49C8-B176-24D5A03F8886}" fitToPage="1">
      <pane xSplit="2" ySplit="3" topLeftCell="P15" activePane="bottomRight" state="frozenSplit"/>
      <selection pane="bottomRight" activeCell="W16" sqref="W16"/>
      <pageMargins left="0.7" right="0.7" top="0.75" bottom="0.75" header="0.3" footer="0.3"/>
      <pageSetup scale="11" fitToHeight="0" orientation="portrait" horizontalDpi="4294967292" r:id="rId4"/>
    </customSheetView>
    <customSheetView guid="{F50A22D7-7704-43CE-A4F6-E86F470AEBC1}" fitToPage="1">
      <pane xSplit="2" ySplit="3" topLeftCell="DD21" activePane="bottomRight" state="frozenSplit"/>
      <selection pane="bottomRight" activeCell="DS22" sqref="DS22"/>
      <pageMargins left="0.7" right="0.7" top="0.75" bottom="0.75" header="0.3" footer="0.3"/>
      <pageSetup scale="11" fitToHeight="0" orientation="portrait" horizontalDpi="4294967292" r:id="rId5"/>
    </customSheetView>
    <customSheetView guid="{ED2FF858-9118-4EA9-9AC4-99883703487D}" fitToPage="1">
      <pane xSplit="2" ySplit="3" topLeftCell="DD21" activePane="bottomRight" state="frozenSplit"/>
      <selection pane="bottomRight" activeCell="DS22" sqref="DS22"/>
      <pageMargins left="0.7" right="0.7" top="0.75" bottom="0.75" header="0.3" footer="0.3"/>
      <pageSetup scale="11" fitToHeight="0" orientation="portrait" horizontalDpi="4294967292" r:id="rId6"/>
    </customSheetView>
    <customSheetView guid="{C4B7C97A-A126-40C7-AA97-8CBBCE6107B1}" fitToPage="1">
      <pane xSplit="2" ySplit="3" topLeftCell="DD21" activePane="bottomRight" state="frozenSplit"/>
      <selection pane="bottomRight" activeCell="DS22" sqref="DS22"/>
      <pageMargins left="0.7" right="0.7" top="0.75" bottom="0.75" header="0.3" footer="0.3"/>
      <pageSetup scale="11" fitToHeight="0" orientation="portrait" horizontalDpi="4294967292" r:id="rId7"/>
    </customSheetView>
    <customSheetView guid="{198FF1CE-EB2C-49A9-9B70-4921B2F8AE7C}" fitToPage="1">
      <pane xSplit="2" ySplit="3" topLeftCell="DD21" activePane="bottomRight" state="frozenSplit"/>
      <selection pane="bottomRight" activeCell="DS22" sqref="DS22"/>
      <pageMargins left="0.7" right="0.7" top="0.75" bottom="0.75" header="0.3" footer="0.3"/>
      <pageSetup scale="11" fitToHeight="0" orientation="portrait" horizontalDpi="4294967292" r:id="rId8"/>
    </customSheetView>
    <customSheetView guid="{B2519BA8-DBDC-4A0C-BD34-9248E52584E0}" fitToPage="1">
      <pane xSplit="2" ySplit="3" topLeftCell="DD21" activePane="bottomRight" state="frozenSplit"/>
      <selection pane="bottomRight" activeCell="DS22" sqref="DS22"/>
      <pageMargins left="0.7" right="0.7" top="0.75" bottom="0.75" header="0.3" footer="0.3"/>
      <pageSetup scale="11" fitToHeight="0" orientation="portrait" horizontalDpi="4294967292" r:id="rId9"/>
    </customSheetView>
    <customSheetView guid="{0CB027D9-FD5D-441E-BA5D-A1ACE10CAF1F}" fitToPage="1">
      <pane xSplit="2" ySplit="3" topLeftCell="DD21" activePane="bottomRight" state="frozenSplit"/>
      <selection pane="bottomRight" activeCell="DS22" sqref="DS22"/>
      <pageMargins left="0.7" right="0.7" top="0.75" bottom="0.75" header="0.3" footer="0.3"/>
      <pageSetup scale="11" fitToHeight="0" orientation="portrait" horizontalDpi="4294967292" r:id="rId10"/>
    </customSheetView>
  </customSheetViews>
  <dataValidations disablePrompts="1" count="1">
    <dataValidation type="textLength" operator="lessThanOrEqual" allowBlank="1" showInputMessage="1" showErrorMessage="1" error="You cannot type more than 59 charachter" sqref="L49 L46 L43" xr:uid="{00000000-0002-0000-0200-000000000000}">
      <formula1>59</formula1>
    </dataValidation>
  </dataValidations>
  <hyperlinks>
    <hyperlink ref="M47" r:id="rId11" xr:uid="{00000000-0004-0000-0200-000000000000}"/>
    <hyperlink ref="M44" r:id="rId12" xr:uid="{00000000-0004-0000-0200-000001000000}"/>
    <hyperlink ref="M21" r:id="rId13" display="rosidamd@yahoo.com" xr:uid="{00000000-0004-0000-0200-000002000000}"/>
    <hyperlink ref="M46" r:id="rId14" xr:uid="{00000000-0004-0000-0200-000003000000}"/>
    <hyperlink ref="M9" r:id="rId15" display="thehijabworld13@gmail.com" xr:uid="{00000000-0004-0000-0200-000004000000}"/>
    <hyperlink ref="M22" r:id="rId16" xr:uid="{00000000-0004-0000-0200-000005000000}"/>
    <hyperlink ref="M16" r:id="rId17" xr:uid="{8A016CE6-B5F4-4868-A1E1-EE7BBEA4E722}"/>
    <hyperlink ref="M31" r:id="rId18" xr:uid="{780EFBED-37DB-44E2-A37D-4BCD4EDB1F43}"/>
    <hyperlink ref="M23" r:id="rId19" xr:uid="{D5DE8BE5-D770-48DA-B08E-AE0C2EA25248}"/>
    <hyperlink ref="M17" r:id="rId20" xr:uid="{300D61A0-8412-4008-A6C8-51F5E0C09456}"/>
    <hyperlink ref="M33" r:id="rId21" xr:uid="{3722FC2C-5976-4328-8D6D-35A685D1DD05}"/>
    <hyperlink ref="M37" r:id="rId22" xr:uid="{45026CF4-6DF7-4210-87DA-B97439F35AD4}"/>
    <hyperlink ref="M38" r:id="rId23" xr:uid="{4288F9B0-0F2E-4EB6-9CBC-86BE20FE508A}"/>
    <hyperlink ref="M39" r:id="rId24" xr:uid="{5020DE4D-6CBC-4E69-9B47-292D8BB46A93}"/>
    <hyperlink ref="M42" r:id="rId25" xr:uid="{F45E06FD-32A5-47B6-8DFD-FE9A10AC2578}"/>
    <hyperlink ref="M28" r:id="rId26" xr:uid="{3DAE5466-9989-47FE-8B49-AF2DCA85128C}"/>
    <hyperlink ref="M30" r:id="rId27" xr:uid="{F3AAFC5E-AD81-4935-AA92-D3DB8CA93D39}"/>
    <hyperlink ref="M18" r:id="rId28" xr:uid="{B01959D5-3073-43B6-A112-E8ADD60BCB92}"/>
    <hyperlink ref="M13" r:id="rId29" xr:uid="{621D7E8E-9840-4E4D-A663-B0A5CB90E8D3}"/>
    <hyperlink ref="M57" r:id="rId30" xr:uid="{2358D7C9-4E2D-471A-B77C-68475ADB350F}"/>
    <hyperlink ref="M34" r:id="rId31" xr:uid="{6752C063-2C64-4946-AE90-AB00CEDDE296}"/>
    <hyperlink ref="M58" r:id="rId32" xr:uid="{60740B6A-D943-4EAA-97E4-E65584A13DA1}"/>
  </hyperlinks>
  <pageMargins left="0.7" right="0.7" top="0.75" bottom="0.75" header="0.3" footer="0.3"/>
  <pageSetup scale="11" fitToHeight="0" orientation="portrait" horizontalDpi="4294967292"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03E93-2E59-4D9A-8B07-B4176DDD52E4}">
  <sheetPr codeName="Sheet9"/>
  <dimension ref="A1:T36"/>
  <sheetViews>
    <sheetView workbookViewId="0">
      <selection activeCell="G14" sqref="G14"/>
    </sheetView>
  </sheetViews>
  <sheetFormatPr defaultRowHeight="15"/>
  <cols>
    <col min="1" max="1" width="30.140625" style="14" bestFit="1" customWidth="1"/>
    <col min="2" max="2" width="5.42578125" style="14" bestFit="1" customWidth="1"/>
    <col min="3" max="3" width="4.5703125" style="14" customWidth="1"/>
    <col min="4" max="4" width="6" style="14" customWidth="1"/>
    <col min="5" max="5" width="30.140625" style="14" bestFit="1" customWidth="1"/>
    <col min="6" max="6" width="5.42578125" style="14" bestFit="1" customWidth="1"/>
    <col min="7" max="7" width="4.5703125" style="14" customWidth="1"/>
    <col min="8" max="8" width="6" style="14" customWidth="1"/>
    <col min="9" max="9" width="6.140625" style="14" customWidth="1"/>
    <col min="10" max="11" width="9.28515625" style="14" customWidth="1"/>
    <col min="12" max="12" width="8.42578125" style="14" customWidth="1"/>
    <col min="13" max="13" width="30.140625" style="14" bestFit="1" customWidth="1"/>
    <col min="14" max="14" width="5.42578125" style="14" bestFit="1" customWidth="1"/>
    <col min="15" max="15" width="4.5703125" style="14" customWidth="1"/>
    <col min="16" max="16" width="6" style="14" customWidth="1"/>
    <col min="17" max="17" width="6.140625" style="14" customWidth="1"/>
    <col min="18" max="19" width="9.28515625" style="14" customWidth="1"/>
    <col min="20" max="20" width="8.42578125" style="14" customWidth="1"/>
  </cols>
  <sheetData>
    <row r="1" spans="1:20">
      <c r="A1" s="14" t="s">
        <v>1480</v>
      </c>
      <c r="E1" s="14" t="s">
        <v>1480</v>
      </c>
      <c r="M1" s="14" t="s">
        <v>1480</v>
      </c>
    </row>
    <row r="2" spans="1:20">
      <c r="A2" s="14" t="s">
        <v>1160</v>
      </c>
      <c r="B2" s="14" t="s">
        <v>1161</v>
      </c>
      <c r="C2" s="14" t="s">
        <v>1162</v>
      </c>
      <c r="D2" s="14" t="s">
        <v>1163</v>
      </c>
      <c r="E2" s="14" t="s">
        <v>1160</v>
      </c>
      <c r="F2" s="14" t="s">
        <v>1161</v>
      </c>
      <c r="G2" s="14" t="s">
        <v>1162</v>
      </c>
      <c r="H2" s="14" t="s">
        <v>1163</v>
      </c>
      <c r="M2" s="14" t="s">
        <v>1160</v>
      </c>
      <c r="N2" s="14" t="s">
        <v>1161</v>
      </c>
      <c r="O2" s="14" t="s">
        <v>1162</v>
      </c>
      <c r="P2" s="14" t="s">
        <v>1163</v>
      </c>
    </row>
    <row r="3" spans="1:20">
      <c r="A3" s="14" t="s">
        <v>1481</v>
      </c>
      <c r="E3" s="14" t="s">
        <v>1168</v>
      </c>
      <c r="I3" s="14" t="s">
        <v>1341</v>
      </c>
      <c r="K3" s="14" t="s">
        <v>1482</v>
      </c>
      <c r="L3" s="14" t="s">
        <v>1159</v>
      </c>
      <c r="M3" s="14" t="s">
        <v>1167</v>
      </c>
      <c r="Q3" s="14" t="s">
        <v>1341</v>
      </c>
      <c r="S3" s="14" t="s">
        <v>1482</v>
      </c>
      <c r="T3" s="14" t="s">
        <v>1159</v>
      </c>
    </row>
    <row r="4" spans="1:20">
      <c r="A4" s="14">
        <v>10</v>
      </c>
      <c r="B4" s="122">
        <v>40</v>
      </c>
      <c r="C4" s="14">
        <v>30</v>
      </c>
      <c r="D4" s="14">
        <v>20</v>
      </c>
      <c r="E4" s="14">
        <f t="shared" ref="E4:H19" si="0">MROUND(A4/2,5)</f>
        <v>5</v>
      </c>
      <c r="F4" s="14">
        <f t="shared" si="0"/>
        <v>20</v>
      </c>
      <c r="G4" s="14">
        <f t="shared" si="0"/>
        <v>15</v>
      </c>
      <c r="H4" s="14">
        <f t="shared" si="0"/>
        <v>10</v>
      </c>
      <c r="J4" s="14">
        <f t="shared" ref="J4:J14" si="1">SUM(E4:H4)</f>
        <v>50</v>
      </c>
      <c r="K4" s="181"/>
      <c r="L4" s="181">
        <f>MROUND(J4*K4,5)</f>
        <v>0</v>
      </c>
      <c r="M4" s="14">
        <v>5</v>
      </c>
      <c r="N4" s="14">
        <v>20</v>
      </c>
      <c r="O4" s="14">
        <v>15</v>
      </c>
      <c r="P4" s="14">
        <v>10</v>
      </c>
      <c r="R4" s="14">
        <f t="shared" ref="R4:R14" si="2">SUM(M4:P4)</f>
        <v>50</v>
      </c>
      <c r="S4" s="14">
        <v>9</v>
      </c>
      <c r="T4" s="181">
        <f>MROUND(R4*S4,5)</f>
        <v>450</v>
      </c>
    </row>
    <row r="5" spans="1:20">
      <c r="A5" s="14">
        <v>55</v>
      </c>
      <c r="B5" s="122">
        <v>245</v>
      </c>
      <c r="C5" s="14">
        <v>95</v>
      </c>
      <c r="D5" s="14">
        <v>40</v>
      </c>
      <c r="E5" s="14">
        <f t="shared" si="0"/>
        <v>30</v>
      </c>
      <c r="F5" s="14">
        <f t="shared" si="0"/>
        <v>125</v>
      </c>
      <c r="G5" s="14">
        <f t="shared" si="0"/>
        <v>50</v>
      </c>
      <c r="H5" s="14">
        <f t="shared" si="0"/>
        <v>20</v>
      </c>
      <c r="I5" s="14">
        <v>1</v>
      </c>
      <c r="J5" s="14">
        <f t="shared" si="1"/>
        <v>225</v>
      </c>
      <c r="K5" s="181">
        <v>9</v>
      </c>
      <c r="L5" s="181">
        <f>MROUND(J5*K5,5)</f>
        <v>2025</v>
      </c>
      <c r="M5" s="14">
        <v>30</v>
      </c>
      <c r="N5" s="14">
        <v>115</v>
      </c>
      <c r="O5" s="14">
        <v>45</v>
      </c>
      <c r="P5" s="14">
        <v>20</v>
      </c>
      <c r="Q5" s="14">
        <v>1</v>
      </c>
      <c r="R5" s="14">
        <f t="shared" si="2"/>
        <v>210</v>
      </c>
      <c r="S5" s="14">
        <v>9</v>
      </c>
      <c r="T5" s="181">
        <f>MROUND(R5*S5,5)</f>
        <v>1890</v>
      </c>
    </row>
    <row r="6" spans="1:20">
      <c r="A6" s="14">
        <v>100</v>
      </c>
      <c r="B6" s="122">
        <v>250</v>
      </c>
      <c r="C6" s="14">
        <v>100</v>
      </c>
      <c r="D6" s="14">
        <v>50</v>
      </c>
      <c r="E6" s="14">
        <f t="shared" si="0"/>
        <v>50</v>
      </c>
      <c r="F6" s="14">
        <f t="shared" si="0"/>
        <v>125</v>
      </c>
      <c r="G6" s="14">
        <f t="shared" si="0"/>
        <v>50</v>
      </c>
      <c r="H6" s="14">
        <f t="shared" si="0"/>
        <v>25</v>
      </c>
      <c r="I6" s="14">
        <v>1</v>
      </c>
      <c r="J6" s="14">
        <f t="shared" si="1"/>
        <v>250</v>
      </c>
      <c r="K6" s="181">
        <v>9</v>
      </c>
      <c r="L6" s="181">
        <f t="shared" ref="L6:L36" si="3">MROUND(J6*K6,5)</f>
        <v>2250</v>
      </c>
      <c r="M6" s="14">
        <v>50</v>
      </c>
      <c r="N6" s="14">
        <v>125</v>
      </c>
      <c r="O6" s="14">
        <v>50</v>
      </c>
      <c r="P6" s="14">
        <v>25</v>
      </c>
      <c r="Q6" s="14">
        <v>1</v>
      </c>
      <c r="R6" s="14">
        <f t="shared" si="2"/>
        <v>250</v>
      </c>
      <c r="S6" s="14">
        <v>9</v>
      </c>
      <c r="T6" s="181">
        <f t="shared" ref="T6:T36" si="4">MROUND(R6*S6,5)</f>
        <v>2250</v>
      </c>
    </row>
    <row r="7" spans="1:20">
      <c r="A7">
        <v>30</v>
      </c>
      <c r="B7">
        <v>70</v>
      </c>
      <c r="C7">
        <v>20</v>
      </c>
      <c r="D7">
        <v>10</v>
      </c>
      <c r="E7" s="14">
        <f t="shared" si="0"/>
        <v>15</v>
      </c>
      <c r="F7" s="14">
        <f t="shared" si="0"/>
        <v>35</v>
      </c>
      <c r="G7" s="14">
        <f t="shared" si="0"/>
        <v>10</v>
      </c>
      <c r="H7" s="14">
        <f t="shared" si="0"/>
        <v>5</v>
      </c>
      <c r="I7" s="14">
        <v>1</v>
      </c>
      <c r="J7">
        <f t="shared" si="1"/>
        <v>65</v>
      </c>
      <c r="K7" s="181">
        <v>9</v>
      </c>
      <c r="L7" s="181">
        <f t="shared" si="3"/>
        <v>585</v>
      </c>
      <c r="M7" s="14">
        <v>15</v>
      </c>
      <c r="N7" s="14">
        <v>35</v>
      </c>
      <c r="O7" s="14">
        <v>10</v>
      </c>
      <c r="P7" s="14">
        <v>5</v>
      </c>
      <c r="Q7" s="14">
        <v>1</v>
      </c>
      <c r="R7">
        <f t="shared" si="2"/>
        <v>65</v>
      </c>
      <c r="S7" s="14">
        <v>9</v>
      </c>
      <c r="T7" s="181">
        <f t="shared" si="4"/>
        <v>585</v>
      </c>
    </row>
    <row r="8" spans="1:20">
      <c r="A8">
        <v>40</v>
      </c>
      <c r="B8">
        <v>150</v>
      </c>
      <c r="C8">
        <v>100</v>
      </c>
      <c r="D8">
        <v>20</v>
      </c>
      <c r="E8" s="14">
        <f t="shared" si="0"/>
        <v>20</v>
      </c>
      <c r="F8" s="14">
        <f t="shared" si="0"/>
        <v>75</v>
      </c>
      <c r="G8" s="14">
        <f t="shared" si="0"/>
        <v>50</v>
      </c>
      <c r="H8" s="14">
        <f t="shared" si="0"/>
        <v>10</v>
      </c>
      <c r="I8" s="14">
        <v>1</v>
      </c>
      <c r="J8" s="14">
        <f t="shared" si="1"/>
        <v>155</v>
      </c>
      <c r="K8" s="181">
        <v>9</v>
      </c>
      <c r="L8" s="181">
        <f t="shared" si="3"/>
        <v>1395</v>
      </c>
      <c r="M8" s="14">
        <v>20</v>
      </c>
      <c r="N8" s="14">
        <v>75</v>
      </c>
      <c r="O8" s="14">
        <v>50</v>
      </c>
      <c r="P8" s="14">
        <v>10</v>
      </c>
      <c r="Q8" s="14">
        <v>1</v>
      </c>
      <c r="R8" s="14">
        <f t="shared" si="2"/>
        <v>155</v>
      </c>
      <c r="S8" s="14">
        <v>9</v>
      </c>
      <c r="T8" s="181">
        <f t="shared" si="4"/>
        <v>1395</v>
      </c>
    </row>
    <row r="9" spans="1:20">
      <c r="A9">
        <v>40</v>
      </c>
      <c r="B9">
        <v>150</v>
      </c>
      <c r="C9">
        <v>100</v>
      </c>
      <c r="D9">
        <v>20</v>
      </c>
      <c r="E9" s="14">
        <f t="shared" si="0"/>
        <v>20</v>
      </c>
      <c r="F9" s="14">
        <f t="shared" si="0"/>
        <v>75</v>
      </c>
      <c r="G9" s="14">
        <f t="shared" si="0"/>
        <v>50</v>
      </c>
      <c r="H9" s="14">
        <f t="shared" si="0"/>
        <v>10</v>
      </c>
      <c r="I9" s="14">
        <v>1</v>
      </c>
      <c r="J9" s="14">
        <f t="shared" si="1"/>
        <v>155</v>
      </c>
      <c r="K9" s="181">
        <v>9</v>
      </c>
      <c r="L9" s="181">
        <f t="shared" si="3"/>
        <v>1395</v>
      </c>
      <c r="M9" s="14">
        <v>20</v>
      </c>
      <c r="N9" s="14">
        <v>75</v>
      </c>
      <c r="O9" s="14">
        <v>50</v>
      </c>
      <c r="P9" s="14">
        <v>10</v>
      </c>
      <c r="Q9" s="14">
        <v>1</v>
      </c>
      <c r="R9" s="14">
        <f t="shared" si="2"/>
        <v>155</v>
      </c>
      <c r="S9" s="14">
        <v>9</v>
      </c>
      <c r="T9" s="181">
        <f t="shared" si="4"/>
        <v>1395</v>
      </c>
    </row>
    <row r="10" spans="1:20">
      <c r="A10" s="14">
        <v>20</v>
      </c>
      <c r="B10" s="122">
        <v>90</v>
      </c>
      <c r="C10" s="14">
        <v>50</v>
      </c>
      <c r="D10" s="14">
        <v>10</v>
      </c>
      <c r="E10" s="14">
        <f t="shared" si="0"/>
        <v>10</v>
      </c>
      <c r="F10" s="14">
        <f t="shared" si="0"/>
        <v>45</v>
      </c>
      <c r="G10" s="14">
        <f t="shared" si="0"/>
        <v>25</v>
      </c>
      <c r="H10" s="14">
        <f t="shared" si="0"/>
        <v>5</v>
      </c>
      <c r="I10" s="14">
        <v>1</v>
      </c>
      <c r="J10" s="14">
        <f t="shared" si="1"/>
        <v>85</v>
      </c>
      <c r="K10" s="181">
        <v>9</v>
      </c>
      <c r="L10" s="181">
        <f t="shared" si="3"/>
        <v>765</v>
      </c>
      <c r="M10" s="14">
        <v>10</v>
      </c>
      <c r="N10" s="14">
        <v>45</v>
      </c>
      <c r="O10" s="14">
        <v>25</v>
      </c>
      <c r="P10" s="14">
        <v>5</v>
      </c>
      <c r="Q10" s="14">
        <v>1</v>
      </c>
      <c r="R10" s="14">
        <f t="shared" si="2"/>
        <v>85</v>
      </c>
      <c r="S10" s="14">
        <v>9</v>
      </c>
      <c r="T10" s="181">
        <f t="shared" si="4"/>
        <v>765</v>
      </c>
    </row>
    <row r="11" spans="1:20">
      <c r="A11" s="14">
        <v>50</v>
      </c>
      <c r="B11" s="122">
        <v>130</v>
      </c>
      <c r="C11" s="14">
        <v>100</v>
      </c>
      <c r="D11" s="14">
        <v>50</v>
      </c>
      <c r="E11" s="14">
        <f t="shared" si="0"/>
        <v>25</v>
      </c>
      <c r="F11" s="14">
        <f t="shared" si="0"/>
        <v>65</v>
      </c>
      <c r="G11" s="14">
        <f t="shared" si="0"/>
        <v>50</v>
      </c>
      <c r="H11" s="14">
        <f t="shared" si="0"/>
        <v>25</v>
      </c>
      <c r="I11" s="14">
        <v>1</v>
      </c>
      <c r="J11" s="14">
        <f t="shared" si="1"/>
        <v>165</v>
      </c>
      <c r="K11" s="181">
        <v>9</v>
      </c>
      <c r="L11" s="181">
        <f t="shared" si="3"/>
        <v>1485</v>
      </c>
      <c r="M11" s="14">
        <v>25</v>
      </c>
      <c r="N11" s="14">
        <v>65</v>
      </c>
      <c r="O11" s="14">
        <v>50</v>
      </c>
      <c r="P11" s="14">
        <v>25</v>
      </c>
      <c r="Q11" s="14">
        <v>1</v>
      </c>
      <c r="R11" s="14">
        <f t="shared" si="2"/>
        <v>165</v>
      </c>
      <c r="S11" s="14">
        <v>9</v>
      </c>
      <c r="T11" s="181">
        <f t="shared" si="4"/>
        <v>1485</v>
      </c>
    </row>
    <row r="12" spans="1:20">
      <c r="A12" s="14">
        <v>30</v>
      </c>
      <c r="B12" s="122">
        <v>130</v>
      </c>
      <c r="C12" s="14">
        <v>30</v>
      </c>
      <c r="D12" s="14">
        <v>20</v>
      </c>
      <c r="E12" s="14">
        <f t="shared" si="0"/>
        <v>15</v>
      </c>
      <c r="F12" s="14">
        <f t="shared" si="0"/>
        <v>65</v>
      </c>
      <c r="G12" s="14">
        <f t="shared" si="0"/>
        <v>15</v>
      </c>
      <c r="H12" s="14">
        <f t="shared" si="0"/>
        <v>10</v>
      </c>
      <c r="I12" s="14">
        <v>1</v>
      </c>
      <c r="J12" s="14">
        <f t="shared" si="1"/>
        <v>105</v>
      </c>
      <c r="K12" s="181">
        <v>9</v>
      </c>
      <c r="L12" s="181">
        <f t="shared" si="3"/>
        <v>945</v>
      </c>
      <c r="M12" s="14">
        <v>15</v>
      </c>
      <c r="N12" s="14">
        <v>65</v>
      </c>
      <c r="O12" s="14">
        <v>15</v>
      </c>
      <c r="P12" s="14">
        <v>10</v>
      </c>
      <c r="Q12" s="14">
        <v>1</v>
      </c>
      <c r="R12" s="14">
        <f t="shared" si="2"/>
        <v>105</v>
      </c>
      <c r="S12" s="14">
        <v>9</v>
      </c>
      <c r="T12" s="181">
        <f t="shared" si="4"/>
        <v>945</v>
      </c>
    </row>
    <row r="13" spans="1:20">
      <c r="A13" s="14">
        <v>50</v>
      </c>
      <c r="B13" s="122">
        <v>150</v>
      </c>
      <c r="C13" s="14">
        <v>50</v>
      </c>
      <c r="D13" s="14">
        <v>30</v>
      </c>
      <c r="E13" s="14">
        <f t="shared" si="0"/>
        <v>25</v>
      </c>
      <c r="F13" s="14">
        <f t="shared" si="0"/>
        <v>75</v>
      </c>
      <c r="G13" s="14">
        <f t="shared" si="0"/>
        <v>25</v>
      </c>
      <c r="H13" s="14">
        <f t="shared" si="0"/>
        <v>15</v>
      </c>
      <c r="I13" s="14">
        <v>1</v>
      </c>
      <c r="J13" s="14">
        <f t="shared" si="1"/>
        <v>140</v>
      </c>
      <c r="K13" s="181">
        <v>9</v>
      </c>
      <c r="L13" s="181">
        <f t="shared" si="3"/>
        <v>1260</v>
      </c>
      <c r="M13" s="14">
        <v>25</v>
      </c>
      <c r="N13" s="14">
        <v>75</v>
      </c>
      <c r="O13" s="14">
        <v>25</v>
      </c>
      <c r="P13" s="14">
        <v>15</v>
      </c>
      <c r="Q13" s="14">
        <v>1</v>
      </c>
      <c r="R13" s="14">
        <f t="shared" si="2"/>
        <v>140</v>
      </c>
      <c r="S13" s="14">
        <v>9</v>
      </c>
      <c r="T13" s="181">
        <f t="shared" si="4"/>
        <v>1260</v>
      </c>
    </row>
    <row r="14" spans="1:20">
      <c r="A14" s="14">
        <v>40</v>
      </c>
      <c r="B14" s="122">
        <v>130</v>
      </c>
      <c r="C14" s="14">
        <v>50</v>
      </c>
      <c r="D14" s="14">
        <v>30</v>
      </c>
      <c r="E14" s="14">
        <f t="shared" si="0"/>
        <v>20</v>
      </c>
      <c r="F14" s="14">
        <f t="shared" si="0"/>
        <v>65</v>
      </c>
      <c r="G14" s="14">
        <f t="shared" si="0"/>
        <v>25</v>
      </c>
      <c r="H14" s="14">
        <f t="shared" si="0"/>
        <v>15</v>
      </c>
      <c r="J14" s="14">
        <f t="shared" si="1"/>
        <v>125</v>
      </c>
      <c r="K14" s="181">
        <v>9</v>
      </c>
      <c r="L14" s="181">
        <f t="shared" si="3"/>
        <v>1125</v>
      </c>
      <c r="M14" s="14">
        <v>20</v>
      </c>
      <c r="N14" s="14">
        <v>65</v>
      </c>
      <c r="O14" s="14">
        <v>25</v>
      </c>
      <c r="P14" s="14">
        <v>15</v>
      </c>
      <c r="R14" s="14">
        <f t="shared" si="2"/>
        <v>125</v>
      </c>
      <c r="S14" s="14">
        <v>9</v>
      </c>
      <c r="T14" s="181">
        <f t="shared" si="4"/>
        <v>1125</v>
      </c>
    </row>
    <row r="15" spans="1:20">
      <c r="A15" s="14">
        <v>60</v>
      </c>
      <c r="B15" s="14">
        <v>100</v>
      </c>
      <c r="C15" s="122">
        <v>30</v>
      </c>
      <c r="D15" s="14">
        <v>20</v>
      </c>
      <c r="E15" s="14">
        <f t="shared" si="0"/>
        <v>30</v>
      </c>
      <c r="F15" s="14">
        <f t="shared" si="0"/>
        <v>50</v>
      </c>
      <c r="G15" s="14">
        <f t="shared" si="0"/>
        <v>15</v>
      </c>
      <c r="H15" s="14">
        <f t="shared" si="0"/>
        <v>10</v>
      </c>
      <c r="I15" s="14">
        <v>1</v>
      </c>
      <c r="J15" s="14">
        <v>10</v>
      </c>
      <c r="K15" s="181">
        <v>9</v>
      </c>
      <c r="L15" s="181">
        <f t="shared" si="3"/>
        <v>90</v>
      </c>
      <c r="M15" s="14">
        <v>30</v>
      </c>
      <c r="N15" s="14">
        <v>50</v>
      </c>
      <c r="O15" s="14">
        <v>15</v>
      </c>
      <c r="P15" s="14">
        <v>10</v>
      </c>
      <c r="Q15" s="14">
        <v>1</v>
      </c>
      <c r="R15" s="14">
        <v>10</v>
      </c>
      <c r="S15" s="14">
        <v>9</v>
      </c>
      <c r="T15" s="181">
        <f t="shared" si="4"/>
        <v>90</v>
      </c>
    </row>
    <row r="16" spans="1:20">
      <c r="A16" s="14">
        <v>20</v>
      </c>
      <c r="B16" s="122">
        <v>50</v>
      </c>
      <c r="C16" s="14">
        <v>50</v>
      </c>
      <c r="D16" s="14">
        <v>30</v>
      </c>
      <c r="E16" s="14">
        <f t="shared" si="0"/>
        <v>10</v>
      </c>
      <c r="F16" s="14">
        <f t="shared" si="0"/>
        <v>25</v>
      </c>
      <c r="G16" s="14">
        <f t="shared" si="0"/>
        <v>25</v>
      </c>
      <c r="H16" s="14">
        <f t="shared" si="0"/>
        <v>15</v>
      </c>
      <c r="J16" s="14">
        <f t="shared" ref="J16:J22" si="5">SUM(E16:H16)</f>
        <v>75</v>
      </c>
      <c r="K16" s="181">
        <v>9</v>
      </c>
      <c r="L16" s="181">
        <f t="shared" si="3"/>
        <v>675</v>
      </c>
      <c r="M16" s="14">
        <v>5</v>
      </c>
      <c r="N16" s="14">
        <v>20</v>
      </c>
      <c r="O16" s="14">
        <v>15</v>
      </c>
      <c r="P16" s="14">
        <v>10</v>
      </c>
      <c r="R16" s="14">
        <f t="shared" ref="R16:R22" si="6">SUM(M16:P16)</f>
        <v>50</v>
      </c>
      <c r="S16" s="14">
        <v>9</v>
      </c>
      <c r="T16" s="181">
        <f t="shared" si="4"/>
        <v>450</v>
      </c>
    </row>
    <row r="17" spans="1:20">
      <c r="A17" s="14">
        <v>80</v>
      </c>
      <c r="B17" s="122">
        <v>240</v>
      </c>
      <c r="C17" s="14">
        <v>80</v>
      </c>
      <c r="D17" s="14">
        <v>0</v>
      </c>
      <c r="E17" s="14">
        <f t="shared" si="0"/>
        <v>40</v>
      </c>
      <c r="F17" s="14">
        <f t="shared" si="0"/>
        <v>120</v>
      </c>
      <c r="G17" s="14">
        <f t="shared" si="0"/>
        <v>40</v>
      </c>
      <c r="H17" s="14">
        <f t="shared" si="0"/>
        <v>0</v>
      </c>
      <c r="I17" s="14">
        <v>1</v>
      </c>
      <c r="J17" s="14">
        <f t="shared" si="5"/>
        <v>200</v>
      </c>
      <c r="K17" s="181">
        <v>9</v>
      </c>
      <c r="L17" s="181">
        <f t="shared" si="3"/>
        <v>1800</v>
      </c>
      <c r="M17" s="14">
        <v>40</v>
      </c>
      <c r="N17" s="14">
        <v>120</v>
      </c>
      <c r="O17" s="14">
        <v>40</v>
      </c>
      <c r="P17" s="14">
        <v>0</v>
      </c>
      <c r="Q17" s="14">
        <v>1</v>
      </c>
      <c r="R17" s="14">
        <f t="shared" si="6"/>
        <v>200</v>
      </c>
      <c r="S17" s="14">
        <v>9</v>
      </c>
      <c r="T17" s="181">
        <f t="shared" si="4"/>
        <v>1800</v>
      </c>
    </row>
    <row r="18" spans="1:20">
      <c r="A18" s="14">
        <v>25</v>
      </c>
      <c r="B18" s="122">
        <v>70</v>
      </c>
      <c r="C18" s="14">
        <v>20</v>
      </c>
      <c r="D18" s="14">
        <v>10</v>
      </c>
      <c r="E18" s="14">
        <f t="shared" si="0"/>
        <v>15</v>
      </c>
      <c r="F18" s="14">
        <f t="shared" si="0"/>
        <v>35</v>
      </c>
      <c r="G18" s="14">
        <f t="shared" si="0"/>
        <v>10</v>
      </c>
      <c r="H18" s="14">
        <f t="shared" si="0"/>
        <v>5</v>
      </c>
      <c r="I18" s="14">
        <v>1</v>
      </c>
      <c r="J18" s="14">
        <f t="shared" si="5"/>
        <v>65</v>
      </c>
      <c r="K18" s="181">
        <v>9</v>
      </c>
      <c r="L18" s="181">
        <f t="shared" si="3"/>
        <v>585</v>
      </c>
      <c r="M18" s="14">
        <v>15</v>
      </c>
      <c r="N18" s="14">
        <v>35</v>
      </c>
      <c r="O18" s="14">
        <v>10</v>
      </c>
      <c r="P18" s="14">
        <v>5</v>
      </c>
      <c r="Q18" s="14">
        <v>1</v>
      </c>
      <c r="R18" s="14">
        <f t="shared" si="6"/>
        <v>65</v>
      </c>
      <c r="S18" s="14">
        <v>9</v>
      </c>
      <c r="T18" s="181">
        <f t="shared" si="4"/>
        <v>585</v>
      </c>
    </row>
    <row r="19" spans="1:20">
      <c r="A19" s="14">
        <v>10</v>
      </c>
      <c r="B19" s="122">
        <v>80</v>
      </c>
      <c r="C19" s="14">
        <v>40</v>
      </c>
      <c r="D19" s="14">
        <v>10</v>
      </c>
      <c r="E19" s="14">
        <f t="shared" si="0"/>
        <v>5</v>
      </c>
      <c r="F19" s="14">
        <f t="shared" si="0"/>
        <v>40</v>
      </c>
      <c r="G19" s="14">
        <f t="shared" si="0"/>
        <v>20</v>
      </c>
      <c r="H19" s="14">
        <f t="shared" si="0"/>
        <v>5</v>
      </c>
      <c r="I19" s="14">
        <v>1</v>
      </c>
      <c r="J19" s="14">
        <f t="shared" si="5"/>
        <v>70</v>
      </c>
      <c r="K19" s="181">
        <v>9</v>
      </c>
      <c r="L19" s="181">
        <f t="shared" si="3"/>
        <v>630</v>
      </c>
      <c r="M19" s="14">
        <v>5</v>
      </c>
      <c r="N19" s="14">
        <v>40</v>
      </c>
      <c r="O19" s="14">
        <v>20</v>
      </c>
      <c r="P19" s="14">
        <v>5</v>
      </c>
      <c r="Q19" s="14">
        <v>1</v>
      </c>
      <c r="R19" s="14">
        <f t="shared" si="6"/>
        <v>70</v>
      </c>
      <c r="S19" s="14">
        <v>9</v>
      </c>
      <c r="T19" s="181">
        <f t="shared" si="4"/>
        <v>630</v>
      </c>
    </row>
    <row r="20" spans="1:20">
      <c r="A20" s="14">
        <v>55</v>
      </c>
      <c r="B20" s="122">
        <v>170</v>
      </c>
      <c r="C20" s="14">
        <v>25</v>
      </c>
      <c r="D20" s="14">
        <v>25</v>
      </c>
      <c r="E20" s="14">
        <f t="shared" ref="E20:H36" si="7">MROUND(A20/2,5)</f>
        <v>30</v>
      </c>
      <c r="F20" s="14">
        <f t="shared" si="7"/>
        <v>85</v>
      </c>
      <c r="G20" s="14">
        <f t="shared" si="7"/>
        <v>15</v>
      </c>
      <c r="H20" s="14">
        <f t="shared" si="7"/>
        <v>15</v>
      </c>
      <c r="I20" s="14">
        <v>1</v>
      </c>
      <c r="J20" s="14">
        <f t="shared" si="5"/>
        <v>145</v>
      </c>
      <c r="K20" s="181">
        <v>9</v>
      </c>
      <c r="L20" s="181">
        <f t="shared" si="3"/>
        <v>1305</v>
      </c>
      <c r="M20" s="14">
        <v>15</v>
      </c>
      <c r="N20" s="14">
        <v>65</v>
      </c>
      <c r="O20" s="14">
        <v>15</v>
      </c>
      <c r="P20" s="14">
        <v>15</v>
      </c>
      <c r="Q20" s="14">
        <v>1</v>
      </c>
      <c r="R20" s="14">
        <f t="shared" si="6"/>
        <v>110</v>
      </c>
      <c r="S20" s="14">
        <v>9</v>
      </c>
      <c r="T20" s="181">
        <f t="shared" si="4"/>
        <v>990</v>
      </c>
    </row>
    <row r="21" spans="1:20">
      <c r="A21" s="14">
        <v>50</v>
      </c>
      <c r="B21" s="122">
        <v>100</v>
      </c>
      <c r="C21" s="14">
        <v>30</v>
      </c>
      <c r="D21" s="14">
        <v>30</v>
      </c>
      <c r="E21" s="14">
        <f t="shared" si="7"/>
        <v>25</v>
      </c>
      <c r="F21" s="14">
        <f t="shared" si="7"/>
        <v>50</v>
      </c>
      <c r="G21" s="14">
        <f t="shared" si="7"/>
        <v>15</v>
      </c>
      <c r="H21" s="14">
        <f t="shared" si="7"/>
        <v>15</v>
      </c>
      <c r="I21" s="14">
        <v>1</v>
      </c>
      <c r="J21" s="14">
        <f t="shared" si="5"/>
        <v>105</v>
      </c>
      <c r="K21" s="181">
        <v>9</v>
      </c>
      <c r="L21" s="181">
        <f t="shared" si="3"/>
        <v>945</v>
      </c>
      <c r="M21" s="14">
        <v>5</v>
      </c>
      <c r="N21" s="14">
        <v>35</v>
      </c>
      <c r="O21" s="14">
        <v>15</v>
      </c>
      <c r="P21" s="14">
        <v>15</v>
      </c>
      <c r="Q21" s="14">
        <v>1</v>
      </c>
      <c r="R21" s="14">
        <f t="shared" si="6"/>
        <v>70</v>
      </c>
      <c r="S21" s="14">
        <v>9</v>
      </c>
      <c r="T21" s="181">
        <f t="shared" si="4"/>
        <v>630</v>
      </c>
    </row>
    <row r="22" spans="1:20">
      <c r="A22" s="14">
        <v>10</v>
      </c>
      <c r="B22" s="122">
        <v>60</v>
      </c>
      <c r="C22" s="14">
        <v>20</v>
      </c>
      <c r="D22" s="14">
        <v>10</v>
      </c>
      <c r="E22" s="14">
        <f t="shared" si="7"/>
        <v>5</v>
      </c>
      <c r="F22" s="14">
        <f t="shared" si="7"/>
        <v>30</v>
      </c>
      <c r="G22" s="14">
        <f t="shared" si="7"/>
        <v>10</v>
      </c>
      <c r="H22" s="14">
        <f t="shared" si="7"/>
        <v>5</v>
      </c>
      <c r="I22" s="14">
        <v>1</v>
      </c>
      <c r="J22" s="14">
        <f t="shared" si="5"/>
        <v>50</v>
      </c>
      <c r="K22" s="181">
        <v>9</v>
      </c>
      <c r="L22" s="181">
        <f t="shared" si="3"/>
        <v>450</v>
      </c>
      <c r="M22" s="14">
        <v>5</v>
      </c>
      <c r="N22" s="14">
        <v>30</v>
      </c>
      <c r="O22" s="14">
        <v>10</v>
      </c>
      <c r="P22" s="14">
        <v>5</v>
      </c>
      <c r="Q22" s="14">
        <v>1</v>
      </c>
      <c r="R22" s="14">
        <f t="shared" si="6"/>
        <v>50</v>
      </c>
      <c r="S22" s="14">
        <v>9</v>
      </c>
      <c r="T22" s="181">
        <f t="shared" si="4"/>
        <v>450</v>
      </c>
    </row>
    <row r="23" spans="1:20">
      <c r="A23" s="14">
        <v>15</v>
      </c>
      <c r="B23" s="122">
        <v>50</v>
      </c>
      <c r="C23" s="14">
        <v>20</v>
      </c>
      <c r="D23" s="14">
        <v>15</v>
      </c>
      <c r="E23" s="14">
        <f t="shared" si="7"/>
        <v>10</v>
      </c>
      <c r="F23" s="14">
        <f t="shared" si="7"/>
        <v>25</v>
      </c>
      <c r="G23" s="14">
        <f t="shared" si="7"/>
        <v>10</v>
      </c>
      <c r="H23" s="14">
        <f t="shared" si="7"/>
        <v>10</v>
      </c>
      <c r="I23" s="14">
        <v>1</v>
      </c>
      <c r="J23" s="14">
        <f t="shared" ref="J23:J36" si="8">SUM(E23:H23)</f>
        <v>55</v>
      </c>
      <c r="K23" s="181">
        <v>9</v>
      </c>
      <c r="L23" s="181">
        <f t="shared" si="3"/>
        <v>495</v>
      </c>
      <c r="M23" s="14">
        <v>5</v>
      </c>
      <c r="N23" s="14">
        <v>30</v>
      </c>
      <c r="O23" s="14">
        <v>15</v>
      </c>
      <c r="P23" s="14">
        <v>5</v>
      </c>
      <c r="Q23" s="14">
        <v>1</v>
      </c>
      <c r="R23" s="14">
        <f t="shared" ref="R23:R36" si="9">SUM(M23:P23)</f>
        <v>55</v>
      </c>
      <c r="S23" s="14">
        <v>9</v>
      </c>
      <c r="T23" s="181">
        <f t="shared" si="4"/>
        <v>495</v>
      </c>
    </row>
    <row r="24" spans="1:20">
      <c r="A24" s="14">
        <v>10</v>
      </c>
      <c r="B24" s="122">
        <v>60</v>
      </c>
      <c r="C24" s="14">
        <v>30</v>
      </c>
      <c r="D24" s="14">
        <v>5</v>
      </c>
      <c r="E24" s="14">
        <f t="shared" si="7"/>
        <v>5</v>
      </c>
      <c r="F24" s="14">
        <f t="shared" si="7"/>
        <v>30</v>
      </c>
      <c r="G24" s="14">
        <f t="shared" si="7"/>
        <v>15</v>
      </c>
      <c r="H24" s="14">
        <f t="shared" si="7"/>
        <v>5</v>
      </c>
      <c r="I24" s="14">
        <v>1</v>
      </c>
      <c r="J24" s="14">
        <f t="shared" si="8"/>
        <v>55</v>
      </c>
      <c r="K24" s="181">
        <v>9</v>
      </c>
      <c r="L24" s="181">
        <f t="shared" si="3"/>
        <v>495</v>
      </c>
      <c r="M24" s="14">
        <v>5</v>
      </c>
      <c r="N24" s="14">
        <v>30</v>
      </c>
      <c r="O24" s="14">
        <v>15</v>
      </c>
      <c r="P24" s="14">
        <v>5</v>
      </c>
      <c r="Q24" s="14">
        <v>1</v>
      </c>
      <c r="R24" s="14">
        <f t="shared" si="9"/>
        <v>55</v>
      </c>
      <c r="S24" s="14">
        <v>9</v>
      </c>
      <c r="T24" s="181">
        <f t="shared" si="4"/>
        <v>495</v>
      </c>
    </row>
    <row r="25" spans="1:20">
      <c r="A25" s="14">
        <v>5</v>
      </c>
      <c r="B25" s="122">
        <v>25</v>
      </c>
      <c r="C25" s="14">
        <v>10</v>
      </c>
      <c r="D25" s="14">
        <v>5</v>
      </c>
      <c r="E25" s="14">
        <f t="shared" si="7"/>
        <v>5</v>
      </c>
      <c r="F25" s="14">
        <f t="shared" si="7"/>
        <v>15</v>
      </c>
      <c r="G25" s="14">
        <f t="shared" si="7"/>
        <v>5</v>
      </c>
      <c r="H25" s="14">
        <f t="shared" si="7"/>
        <v>5</v>
      </c>
      <c r="I25" s="14">
        <v>1</v>
      </c>
      <c r="J25" s="14">
        <f t="shared" si="8"/>
        <v>30</v>
      </c>
      <c r="K25" s="181">
        <v>9</v>
      </c>
      <c r="L25" s="181">
        <f t="shared" si="3"/>
        <v>270</v>
      </c>
      <c r="M25" s="14">
        <v>5</v>
      </c>
      <c r="N25" s="14">
        <v>15</v>
      </c>
      <c r="O25" s="14">
        <v>5</v>
      </c>
      <c r="P25" s="14">
        <v>5</v>
      </c>
      <c r="Q25" s="14">
        <v>1</v>
      </c>
      <c r="R25" s="14">
        <f t="shared" si="9"/>
        <v>30</v>
      </c>
      <c r="S25" s="14">
        <v>9</v>
      </c>
      <c r="T25" s="181">
        <f t="shared" si="4"/>
        <v>270</v>
      </c>
    </row>
    <row r="26" spans="1:20">
      <c r="A26" s="14">
        <v>10</v>
      </c>
      <c r="B26" s="122">
        <v>50</v>
      </c>
      <c r="C26" s="14">
        <v>15</v>
      </c>
      <c r="D26" s="14">
        <v>5</v>
      </c>
      <c r="E26" s="14">
        <f t="shared" si="7"/>
        <v>5</v>
      </c>
      <c r="F26" s="14">
        <f t="shared" si="7"/>
        <v>25</v>
      </c>
      <c r="G26" s="14">
        <f t="shared" si="7"/>
        <v>10</v>
      </c>
      <c r="H26" s="14">
        <f t="shared" si="7"/>
        <v>5</v>
      </c>
      <c r="I26" s="14">
        <v>1</v>
      </c>
      <c r="J26" s="14">
        <f t="shared" si="8"/>
        <v>45</v>
      </c>
      <c r="K26" s="181">
        <v>9</v>
      </c>
      <c r="L26" s="181">
        <f t="shared" si="3"/>
        <v>405</v>
      </c>
      <c r="M26" s="14">
        <v>5</v>
      </c>
      <c r="N26" s="14">
        <v>25</v>
      </c>
      <c r="O26" s="14">
        <v>10</v>
      </c>
      <c r="P26" s="14">
        <v>5</v>
      </c>
      <c r="Q26" s="14">
        <v>1</v>
      </c>
      <c r="R26" s="14">
        <f t="shared" si="9"/>
        <v>45</v>
      </c>
      <c r="S26" s="14">
        <v>9</v>
      </c>
      <c r="T26" s="181">
        <f t="shared" si="4"/>
        <v>405</v>
      </c>
    </row>
    <row r="27" spans="1:20">
      <c r="A27" s="14">
        <v>5</v>
      </c>
      <c r="B27" s="122">
        <v>25</v>
      </c>
      <c r="C27" s="14">
        <v>10</v>
      </c>
      <c r="D27" s="14">
        <v>5</v>
      </c>
      <c r="E27" s="14">
        <f t="shared" si="7"/>
        <v>5</v>
      </c>
      <c r="F27" s="14">
        <f t="shared" si="7"/>
        <v>15</v>
      </c>
      <c r="G27" s="14">
        <f t="shared" si="7"/>
        <v>5</v>
      </c>
      <c r="H27" s="14">
        <f t="shared" si="7"/>
        <v>5</v>
      </c>
      <c r="I27" s="14">
        <v>1</v>
      </c>
      <c r="J27" s="14">
        <f t="shared" si="8"/>
        <v>30</v>
      </c>
      <c r="K27" s="181">
        <v>9</v>
      </c>
      <c r="L27" s="181">
        <f t="shared" si="3"/>
        <v>270</v>
      </c>
      <c r="M27" s="14">
        <v>5</v>
      </c>
      <c r="N27" s="14">
        <v>15</v>
      </c>
      <c r="O27" s="14">
        <v>5</v>
      </c>
      <c r="P27" s="14">
        <v>5</v>
      </c>
      <c r="Q27" s="14">
        <v>1</v>
      </c>
      <c r="R27" s="14">
        <f t="shared" si="9"/>
        <v>30</v>
      </c>
      <c r="S27" s="14">
        <v>9</v>
      </c>
      <c r="T27" s="181">
        <f t="shared" si="4"/>
        <v>270</v>
      </c>
    </row>
    <row r="28" spans="1:20">
      <c r="A28" s="14">
        <v>10</v>
      </c>
      <c r="B28" s="122">
        <v>50</v>
      </c>
      <c r="C28" s="14">
        <v>15</v>
      </c>
      <c r="D28" s="14">
        <v>5</v>
      </c>
      <c r="E28" s="14">
        <f t="shared" si="7"/>
        <v>5</v>
      </c>
      <c r="F28" s="14">
        <f t="shared" si="7"/>
        <v>25</v>
      </c>
      <c r="G28" s="14">
        <f t="shared" si="7"/>
        <v>10</v>
      </c>
      <c r="H28" s="14">
        <f t="shared" si="7"/>
        <v>5</v>
      </c>
      <c r="I28" s="14">
        <v>1</v>
      </c>
      <c r="J28" s="14">
        <f t="shared" si="8"/>
        <v>45</v>
      </c>
      <c r="K28" s="181">
        <v>9</v>
      </c>
      <c r="L28" s="181">
        <f t="shared" si="3"/>
        <v>405</v>
      </c>
      <c r="M28" s="14">
        <v>5</v>
      </c>
      <c r="N28" s="14">
        <v>25</v>
      </c>
      <c r="O28" s="14">
        <v>10</v>
      </c>
      <c r="P28" s="14">
        <v>5</v>
      </c>
      <c r="Q28" s="14">
        <v>1</v>
      </c>
      <c r="R28" s="14">
        <f t="shared" si="9"/>
        <v>45</v>
      </c>
      <c r="S28" s="14">
        <v>9</v>
      </c>
      <c r="T28" s="181">
        <f t="shared" si="4"/>
        <v>405</v>
      </c>
    </row>
    <row r="29" spans="1:20">
      <c r="A29" s="14">
        <v>5</v>
      </c>
      <c r="B29" s="122">
        <v>25</v>
      </c>
      <c r="C29" s="14">
        <v>10</v>
      </c>
      <c r="D29" s="14">
        <v>5</v>
      </c>
      <c r="E29" s="14">
        <f t="shared" si="7"/>
        <v>5</v>
      </c>
      <c r="F29" s="14">
        <f t="shared" si="7"/>
        <v>15</v>
      </c>
      <c r="G29" s="14">
        <f t="shared" si="7"/>
        <v>5</v>
      </c>
      <c r="H29" s="14">
        <f t="shared" si="7"/>
        <v>5</v>
      </c>
      <c r="I29" s="14">
        <v>1</v>
      </c>
      <c r="J29" s="14">
        <f t="shared" si="8"/>
        <v>30</v>
      </c>
      <c r="K29" s="181">
        <v>9</v>
      </c>
      <c r="L29" s="181">
        <f t="shared" si="3"/>
        <v>270</v>
      </c>
      <c r="M29" s="14">
        <v>5</v>
      </c>
      <c r="N29" s="14">
        <v>15</v>
      </c>
      <c r="O29" s="14">
        <v>5</v>
      </c>
      <c r="P29" s="14">
        <v>5</v>
      </c>
      <c r="Q29" s="14">
        <v>1</v>
      </c>
      <c r="R29" s="14">
        <f t="shared" si="9"/>
        <v>30</v>
      </c>
      <c r="S29" s="14">
        <v>9</v>
      </c>
      <c r="T29" s="181">
        <f t="shared" si="4"/>
        <v>270</v>
      </c>
    </row>
    <row r="30" spans="1:20">
      <c r="A30" s="14">
        <v>5</v>
      </c>
      <c r="B30" s="122">
        <v>25</v>
      </c>
      <c r="C30" s="14">
        <v>10</v>
      </c>
      <c r="D30" s="14">
        <v>5</v>
      </c>
      <c r="E30" s="14">
        <f t="shared" si="7"/>
        <v>5</v>
      </c>
      <c r="F30" s="14">
        <f t="shared" si="7"/>
        <v>15</v>
      </c>
      <c r="G30" s="14">
        <f t="shared" si="7"/>
        <v>5</v>
      </c>
      <c r="H30" s="14">
        <f t="shared" si="7"/>
        <v>5</v>
      </c>
      <c r="I30" s="14">
        <v>1</v>
      </c>
      <c r="J30" s="14">
        <f t="shared" si="8"/>
        <v>30</v>
      </c>
      <c r="K30" s="181">
        <v>9</v>
      </c>
      <c r="L30" s="181">
        <f t="shared" si="3"/>
        <v>270</v>
      </c>
      <c r="M30" s="14">
        <v>5</v>
      </c>
      <c r="N30" s="14">
        <v>15</v>
      </c>
      <c r="O30" s="14">
        <v>5</v>
      </c>
      <c r="P30" s="14">
        <v>5</v>
      </c>
      <c r="Q30" s="14">
        <v>1</v>
      </c>
      <c r="R30" s="14">
        <f t="shared" si="9"/>
        <v>30</v>
      </c>
      <c r="S30" s="14">
        <v>9</v>
      </c>
      <c r="T30" s="181">
        <f t="shared" si="4"/>
        <v>270</v>
      </c>
    </row>
    <row r="31" spans="1:20">
      <c r="A31" s="14">
        <v>10</v>
      </c>
      <c r="B31" s="122">
        <v>50</v>
      </c>
      <c r="C31" s="14">
        <v>15</v>
      </c>
      <c r="D31" s="14">
        <v>5</v>
      </c>
      <c r="E31" s="14">
        <f t="shared" si="7"/>
        <v>5</v>
      </c>
      <c r="F31" s="14">
        <f t="shared" si="7"/>
        <v>25</v>
      </c>
      <c r="G31" s="14">
        <f t="shared" si="7"/>
        <v>10</v>
      </c>
      <c r="H31" s="14">
        <f t="shared" si="7"/>
        <v>5</v>
      </c>
      <c r="I31" s="14">
        <v>1</v>
      </c>
      <c r="J31" s="14">
        <f t="shared" si="8"/>
        <v>45</v>
      </c>
      <c r="K31" s="181">
        <v>9</v>
      </c>
      <c r="L31" s="181">
        <f t="shared" si="3"/>
        <v>405</v>
      </c>
      <c r="M31" s="14">
        <v>5</v>
      </c>
      <c r="N31" s="14">
        <v>25</v>
      </c>
      <c r="O31" s="14">
        <v>10</v>
      </c>
      <c r="P31" s="14">
        <v>5</v>
      </c>
      <c r="Q31" s="14">
        <v>1</v>
      </c>
      <c r="R31" s="14">
        <f t="shared" si="9"/>
        <v>45</v>
      </c>
      <c r="S31" s="14">
        <v>9</v>
      </c>
      <c r="T31" s="181">
        <f t="shared" si="4"/>
        <v>405</v>
      </c>
    </row>
    <row r="32" spans="1:20">
      <c r="A32" s="14">
        <v>10</v>
      </c>
      <c r="B32" s="122">
        <v>50</v>
      </c>
      <c r="C32" s="14">
        <v>15</v>
      </c>
      <c r="D32" s="14">
        <v>5</v>
      </c>
      <c r="E32" s="14">
        <f t="shared" si="7"/>
        <v>5</v>
      </c>
      <c r="F32" s="14">
        <f t="shared" si="7"/>
        <v>25</v>
      </c>
      <c r="G32" s="14">
        <f t="shared" si="7"/>
        <v>10</v>
      </c>
      <c r="H32" s="14">
        <f t="shared" si="7"/>
        <v>5</v>
      </c>
      <c r="I32" s="14">
        <v>1</v>
      </c>
      <c r="J32" s="14">
        <f t="shared" si="8"/>
        <v>45</v>
      </c>
      <c r="K32" s="181">
        <v>9</v>
      </c>
      <c r="L32" s="181">
        <f t="shared" si="3"/>
        <v>405</v>
      </c>
      <c r="M32" s="14">
        <v>5</v>
      </c>
      <c r="N32" s="14">
        <v>25</v>
      </c>
      <c r="O32" s="14">
        <v>10</v>
      </c>
      <c r="P32" s="14">
        <v>5</v>
      </c>
      <c r="Q32" s="14">
        <v>1</v>
      </c>
      <c r="R32" s="14">
        <f t="shared" si="9"/>
        <v>45</v>
      </c>
      <c r="S32" s="14">
        <v>9</v>
      </c>
      <c r="T32" s="181">
        <f t="shared" si="4"/>
        <v>405</v>
      </c>
    </row>
    <row r="33" spans="1:20">
      <c r="A33" s="14">
        <v>5</v>
      </c>
      <c r="B33" s="122">
        <v>20</v>
      </c>
      <c r="C33" s="14">
        <v>10</v>
      </c>
      <c r="D33" s="14">
        <v>5</v>
      </c>
      <c r="E33" s="14">
        <f t="shared" si="7"/>
        <v>5</v>
      </c>
      <c r="F33" s="14">
        <f t="shared" si="7"/>
        <v>10</v>
      </c>
      <c r="G33" s="14">
        <f t="shared" si="7"/>
        <v>5</v>
      </c>
      <c r="H33" s="14">
        <f t="shared" si="7"/>
        <v>5</v>
      </c>
      <c r="J33" s="14">
        <f t="shared" si="8"/>
        <v>25</v>
      </c>
      <c r="K33" s="181">
        <v>9</v>
      </c>
      <c r="L33" s="181">
        <f t="shared" si="3"/>
        <v>225</v>
      </c>
      <c r="M33" s="14">
        <v>5</v>
      </c>
      <c r="N33" s="14">
        <v>10</v>
      </c>
      <c r="O33" s="14">
        <v>5</v>
      </c>
      <c r="P33" s="14">
        <v>5</v>
      </c>
      <c r="R33" s="14">
        <f t="shared" si="9"/>
        <v>25</v>
      </c>
      <c r="S33" s="14">
        <v>9</v>
      </c>
      <c r="T33" s="181">
        <f t="shared" si="4"/>
        <v>225</v>
      </c>
    </row>
    <row r="34" spans="1:20">
      <c r="A34" s="14">
        <v>5</v>
      </c>
      <c r="B34" s="122">
        <v>30</v>
      </c>
      <c r="C34" s="14">
        <v>10</v>
      </c>
      <c r="D34" s="14">
        <v>5</v>
      </c>
      <c r="E34" s="14">
        <f t="shared" si="7"/>
        <v>5</v>
      </c>
      <c r="F34" s="14">
        <f t="shared" si="7"/>
        <v>15</v>
      </c>
      <c r="G34" s="14">
        <f t="shared" si="7"/>
        <v>5</v>
      </c>
      <c r="H34" s="14">
        <f t="shared" si="7"/>
        <v>5</v>
      </c>
      <c r="J34" s="14">
        <f t="shared" si="8"/>
        <v>30</v>
      </c>
      <c r="K34" s="181">
        <v>9</v>
      </c>
      <c r="L34" s="181">
        <f t="shared" si="3"/>
        <v>270</v>
      </c>
      <c r="M34" s="14">
        <v>5</v>
      </c>
      <c r="N34" s="14">
        <v>15</v>
      </c>
      <c r="O34" s="14">
        <v>5</v>
      </c>
      <c r="P34" s="14">
        <v>5</v>
      </c>
      <c r="R34" s="14">
        <f t="shared" si="9"/>
        <v>30</v>
      </c>
      <c r="S34" s="14">
        <v>9</v>
      </c>
      <c r="T34" s="181">
        <f t="shared" si="4"/>
        <v>270</v>
      </c>
    </row>
    <row r="35" spans="1:20">
      <c r="A35" s="14">
        <v>5</v>
      </c>
      <c r="B35" s="122">
        <v>0</v>
      </c>
      <c r="C35" s="14">
        <v>0</v>
      </c>
      <c r="D35" s="14">
        <v>0</v>
      </c>
      <c r="E35" s="14">
        <f t="shared" si="7"/>
        <v>5</v>
      </c>
      <c r="F35" s="14">
        <f t="shared" si="7"/>
        <v>0</v>
      </c>
      <c r="G35" s="14">
        <f t="shared" si="7"/>
        <v>0</v>
      </c>
      <c r="H35" s="14">
        <f t="shared" si="7"/>
        <v>0</v>
      </c>
      <c r="J35" s="14">
        <f t="shared" si="8"/>
        <v>5</v>
      </c>
      <c r="K35" s="181">
        <v>9</v>
      </c>
      <c r="L35" s="181">
        <f t="shared" si="3"/>
        <v>45</v>
      </c>
      <c r="M35" s="14">
        <v>5</v>
      </c>
      <c r="N35" s="14">
        <v>0</v>
      </c>
      <c r="O35" s="14">
        <v>0</v>
      </c>
      <c r="P35" s="14">
        <v>0</v>
      </c>
      <c r="R35" s="14">
        <f t="shared" si="9"/>
        <v>5</v>
      </c>
      <c r="S35" s="14">
        <v>9</v>
      </c>
      <c r="T35" s="181">
        <f t="shared" si="4"/>
        <v>45</v>
      </c>
    </row>
    <row r="36" spans="1:20">
      <c r="A36" s="14">
        <v>5</v>
      </c>
      <c r="B36" s="122">
        <v>30</v>
      </c>
      <c r="C36" s="14">
        <v>10</v>
      </c>
      <c r="D36" s="14">
        <v>5</v>
      </c>
      <c r="E36" s="14">
        <f t="shared" si="7"/>
        <v>5</v>
      </c>
      <c r="F36" s="14">
        <f t="shared" si="7"/>
        <v>15</v>
      </c>
      <c r="G36" s="14">
        <f t="shared" si="7"/>
        <v>5</v>
      </c>
      <c r="H36" s="14">
        <f t="shared" si="7"/>
        <v>5</v>
      </c>
      <c r="J36" s="14">
        <f t="shared" si="8"/>
        <v>30</v>
      </c>
      <c r="K36" s="181">
        <v>9</v>
      </c>
      <c r="L36" s="181">
        <f t="shared" si="3"/>
        <v>270</v>
      </c>
      <c r="M36" s="14">
        <v>5</v>
      </c>
      <c r="N36" s="14">
        <v>15</v>
      </c>
      <c r="O36" s="14">
        <v>5</v>
      </c>
      <c r="P36" s="14">
        <v>5</v>
      </c>
      <c r="R36" s="14">
        <f t="shared" si="9"/>
        <v>30</v>
      </c>
      <c r="S36" s="14">
        <v>9</v>
      </c>
      <c r="T36" s="181">
        <f t="shared" si="4"/>
        <v>270</v>
      </c>
    </row>
  </sheetData>
  <customSheetViews>
    <customSheetView guid="{16A34490-BCE7-4C63-A6FE-21E9596C2C01}">
      <selection activeCell="A11" sqref="A11"/>
      <pageMargins left="0.7" right="0.7" top="0.75" bottom="0.75" header="0.3" footer="0.3"/>
    </customSheetView>
    <customSheetView guid="{B292A4C9-2A0C-410F-BEAE-3B12EF61E094}">
      <selection activeCell="A11" sqref="A11"/>
      <pageMargins left="0.7" right="0.7" top="0.75" bottom="0.75" header="0.3" footer="0.3"/>
    </customSheetView>
    <customSheetView guid="{2AAE078F-6B13-44A7-8F79-9C22E5DA67A0}">
      <selection activeCell="A11" sqref="A11"/>
      <pageMargins left="0.7" right="0.7" top="0.75" bottom="0.75" header="0.3" footer="0.3"/>
    </customSheetView>
    <customSheetView guid="{F1E82CC8-0CE2-49C8-B176-24D5A03F8886}">
      <selection activeCell="A11" sqref="A11"/>
      <pageMargins left="0.7" right="0.7" top="0.75" bottom="0.75" header="0.3" footer="0.3"/>
    </customSheetView>
    <customSheetView guid="{F50A22D7-7704-43CE-A4F6-E86F470AEBC1}">
      <selection activeCell="A11" sqref="A11"/>
      <pageMargins left="0.7" right="0.7" top="0.75" bottom="0.75" header="0.3" footer="0.3"/>
    </customSheetView>
    <customSheetView guid="{B2519BA8-DBDC-4A0C-BD34-9248E52584E0}">
      <selection activeCell="A11" sqref="A11"/>
      <pageMargins left="0.7" right="0.7" top="0.75" bottom="0.75" header="0.3" footer="0.3"/>
    </customSheetView>
    <customSheetView guid="{0CB027D9-FD5D-441E-BA5D-A1ACE10CAF1F}">
      <selection activeCell="A11" sqref="A11"/>
      <pageMargins left="0.7" right="0.7" top="0.75" bottom="0.75" header="0.3" footer="0.3"/>
    </customSheetView>
  </customSheetView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rwarders">
    <tabColor theme="5" tint="0.59999389629810485"/>
    <pageSetUpPr autoPageBreaks="0"/>
  </sheetPr>
  <dimension ref="A3:AX20"/>
  <sheetViews>
    <sheetView topLeftCell="A4" zoomScaleNormal="100" workbookViewId="0">
      <selection activeCell="P7" sqref="P7"/>
    </sheetView>
  </sheetViews>
  <sheetFormatPr defaultRowHeight="15"/>
  <cols>
    <col min="2" max="2" width="20.28515625" customWidth="1"/>
    <col min="3" max="3" width="40.7109375" bestFit="1" customWidth="1"/>
    <col min="4" max="4" width="37.7109375" bestFit="1" customWidth="1"/>
    <col min="5" max="5" width="35.5703125" bestFit="1" customWidth="1"/>
    <col min="6" max="6" width="52.28515625" bestFit="1" customWidth="1"/>
    <col min="9" max="9" width="15.42578125" bestFit="1" customWidth="1"/>
    <col min="10" max="10" width="19.42578125" bestFit="1" customWidth="1"/>
    <col min="11" max="11" width="15.42578125" bestFit="1" customWidth="1"/>
    <col min="12" max="13" width="15.42578125" customWidth="1"/>
    <col min="14" max="14" width="59.5703125" bestFit="1" customWidth="1"/>
    <col min="15" max="15" width="27" bestFit="1" customWidth="1"/>
    <col min="16" max="16" width="19.140625" customWidth="1"/>
    <col min="27" max="27" width="16.42578125" bestFit="1" customWidth="1"/>
  </cols>
  <sheetData>
    <row r="3" spans="1:27">
      <c r="A3" t="s">
        <v>60</v>
      </c>
      <c r="B3" t="s">
        <v>175</v>
      </c>
      <c r="C3" t="s">
        <v>110</v>
      </c>
      <c r="D3" t="s">
        <v>197</v>
      </c>
      <c r="E3" t="s">
        <v>198</v>
      </c>
      <c r="F3" t="s">
        <v>199</v>
      </c>
      <c r="G3" t="s">
        <v>239</v>
      </c>
      <c r="H3" t="s">
        <v>244</v>
      </c>
      <c r="I3" t="s">
        <v>200</v>
      </c>
      <c r="J3" t="s">
        <v>241</v>
      </c>
      <c r="K3" t="s">
        <v>201</v>
      </c>
      <c r="L3" t="s">
        <v>100</v>
      </c>
      <c r="M3" t="s">
        <v>76</v>
      </c>
      <c r="N3" t="s">
        <v>386</v>
      </c>
      <c r="O3" t="s">
        <v>247</v>
      </c>
      <c r="Y3" t="s">
        <v>76</v>
      </c>
      <c r="Z3" t="s">
        <v>386</v>
      </c>
      <c r="AA3" t="s">
        <v>846</v>
      </c>
    </row>
    <row r="4" spans="1:27">
      <c r="A4" t="s">
        <v>305</v>
      </c>
      <c r="B4" t="s">
        <v>176</v>
      </c>
      <c r="C4" t="s">
        <v>251</v>
      </c>
      <c r="D4" t="s">
        <v>249</v>
      </c>
      <c r="E4" t="s">
        <v>250</v>
      </c>
      <c r="F4" t="s">
        <v>252</v>
      </c>
      <c r="G4" t="s">
        <v>253</v>
      </c>
      <c r="H4">
        <v>64000</v>
      </c>
      <c r="I4" t="s">
        <v>2</v>
      </c>
      <c r="J4" t="s">
        <v>254</v>
      </c>
      <c r="K4" t="s">
        <v>255</v>
      </c>
      <c r="L4" t="s">
        <v>101</v>
      </c>
      <c r="M4" s="41" t="s">
        <v>387</v>
      </c>
      <c r="N4" s="43" t="s">
        <v>2181</v>
      </c>
      <c r="O4" t="s">
        <v>1041</v>
      </c>
      <c r="P4" t="s">
        <v>22</v>
      </c>
      <c r="Q4" t="s">
        <v>74</v>
      </c>
      <c r="R4" t="s">
        <v>75</v>
      </c>
      <c r="S4" t="s">
        <v>3</v>
      </c>
      <c r="T4" t="s">
        <v>3</v>
      </c>
      <c r="U4">
        <v>60000</v>
      </c>
      <c r="V4" t="s">
        <v>2</v>
      </c>
      <c r="W4" t="s">
        <v>35</v>
      </c>
      <c r="X4" t="s">
        <v>82</v>
      </c>
      <c r="Y4" s="41" t="s">
        <v>388</v>
      </c>
      <c r="Z4" s="43" t="s">
        <v>389</v>
      </c>
      <c r="AA4">
        <v>0.5</v>
      </c>
    </row>
    <row r="5" spans="1:27">
      <c r="A5" t="s">
        <v>184</v>
      </c>
      <c r="B5" s="19" t="s">
        <v>174</v>
      </c>
      <c r="C5" s="19" t="s">
        <v>194</v>
      </c>
      <c r="D5" s="19" t="s">
        <v>17</v>
      </c>
      <c r="E5" s="19" t="s">
        <v>18</v>
      </c>
      <c r="F5" s="14" t="s">
        <v>6</v>
      </c>
      <c r="G5" s="25" t="s">
        <v>6</v>
      </c>
      <c r="H5" s="14"/>
      <c r="I5" s="14" t="s">
        <v>7</v>
      </c>
      <c r="J5" s="25" t="s">
        <v>612</v>
      </c>
      <c r="K5" s="21" t="s">
        <v>189</v>
      </c>
      <c r="L5" t="s">
        <v>101</v>
      </c>
      <c r="M5" s="43" t="s">
        <v>1507</v>
      </c>
      <c r="N5" s="43" t="s">
        <v>2180</v>
      </c>
      <c r="O5" t="s">
        <v>1043</v>
      </c>
      <c r="P5" s="19" t="s">
        <v>194</v>
      </c>
      <c r="Q5" s="19" t="s">
        <v>17</v>
      </c>
      <c r="R5" s="19" t="s">
        <v>18</v>
      </c>
      <c r="S5" s="14" t="s">
        <v>6</v>
      </c>
      <c r="T5" s="25" t="s">
        <v>6</v>
      </c>
      <c r="U5" s="14"/>
      <c r="V5" s="14" t="s">
        <v>7</v>
      </c>
      <c r="W5" s="25" t="s">
        <v>612</v>
      </c>
      <c r="X5" s="21" t="s">
        <v>189</v>
      </c>
      <c r="Y5" s="43" t="s">
        <v>1507</v>
      </c>
      <c r="Z5" s="43" t="s">
        <v>1507</v>
      </c>
      <c r="AA5">
        <v>0.5</v>
      </c>
    </row>
    <row r="6" spans="1:27" ht="15.75">
      <c r="A6" t="s">
        <v>71</v>
      </c>
      <c r="B6" t="s">
        <v>187</v>
      </c>
      <c r="C6" s="6" t="s">
        <v>1752</v>
      </c>
      <c r="D6" s="203" t="s">
        <v>1753</v>
      </c>
      <c r="E6" s="6" t="s">
        <v>1757</v>
      </c>
      <c r="F6" t="s">
        <v>4</v>
      </c>
      <c r="G6" t="s">
        <v>1664</v>
      </c>
      <c r="H6">
        <v>819834</v>
      </c>
      <c r="I6" t="s">
        <v>5</v>
      </c>
      <c r="J6" t="s">
        <v>1754</v>
      </c>
      <c r="K6" s="7" t="s">
        <v>1755</v>
      </c>
      <c r="L6" t="s">
        <v>101</v>
      </c>
      <c r="M6" s="43" t="s">
        <v>1756</v>
      </c>
      <c r="N6" s="43" t="s">
        <v>3783</v>
      </c>
      <c r="O6" t="s">
        <v>1047</v>
      </c>
      <c r="P6" s="6" t="s">
        <v>1655</v>
      </c>
      <c r="Q6" s="18" t="s">
        <v>1656</v>
      </c>
      <c r="R6" s="18" t="s">
        <v>1663</v>
      </c>
      <c r="S6" s="80" t="s">
        <v>4</v>
      </c>
      <c r="T6" s="80" t="s">
        <v>4</v>
      </c>
      <c r="U6" s="80">
        <v>163027</v>
      </c>
      <c r="V6" s="80" t="s">
        <v>5</v>
      </c>
      <c r="W6" s="14" t="s">
        <v>1652</v>
      </c>
      <c r="X6" s="21" t="s">
        <v>1654</v>
      </c>
      <c r="Y6" s="14" t="s">
        <v>1653</v>
      </c>
      <c r="AA6">
        <v>0.5</v>
      </c>
    </row>
    <row r="7" spans="1:27">
      <c r="A7" t="s">
        <v>73</v>
      </c>
      <c r="B7" t="s">
        <v>188</v>
      </c>
      <c r="C7" s="18" t="s">
        <v>4585</v>
      </c>
      <c r="D7" s="18" t="s">
        <v>370</v>
      </c>
      <c r="E7" s="18" t="s">
        <v>371</v>
      </c>
      <c r="F7" s="14" t="s">
        <v>13</v>
      </c>
      <c r="G7" s="14"/>
      <c r="H7" s="14" t="s">
        <v>372</v>
      </c>
      <c r="I7" s="14" t="s">
        <v>12</v>
      </c>
      <c r="J7" s="14" t="s">
        <v>340</v>
      </c>
      <c r="K7" s="24" t="s">
        <v>284</v>
      </c>
      <c r="L7" t="s">
        <v>101</v>
      </c>
      <c r="M7" s="120" t="s">
        <v>1554</v>
      </c>
      <c r="N7" s="43" t="s">
        <v>2988</v>
      </c>
      <c r="O7" t="s">
        <v>1042</v>
      </c>
      <c r="P7" s="18" t="s">
        <v>4585</v>
      </c>
      <c r="Q7" s="18" t="s">
        <v>370</v>
      </c>
      <c r="R7" s="18" t="s">
        <v>371</v>
      </c>
      <c r="S7" s="14" t="s">
        <v>13</v>
      </c>
      <c r="T7" s="14"/>
      <c r="U7" s="14" t="s">
        <v>372</v>
      </c>
      <c r="V7" s="14" t="s">
        <v>12</v>
      </c>
      <c r="W7" s="14" t="s">
        <v>340</v>
      </c>
      <c r="X7" s="24" t="s">
        <v>284</v>
      </c>
      <c r="Y7" s="41" t="s">
        <v>285</v>
      </c>
      <c r="AA7">
        <v>0.5</v>
      </c>
    </row>
    <row r="8" spans="1:27">
      <c r="A8" t="s">
        <v>294</v>
      </c>
      <c r="B8" t="s">
        <v>304</v>
      </c>
      <c r="L8" t="s">
        <v>101</v>
      </c>
      <c r="AA8">
        <v>0.5</v>
      </c>
    </row>
    <row r="9" spans="1:27">
      <c r="A9" t="s">
        <v>301</v>
      </c>
      <c r="B9" s="6" t="s">
        <v>300</v>
      </c>
      <c r="C9" s="3" t="s">
        <v>295</v>
      </c>
      <c r="D9" s="1" t="s">
        <v>296</v>
      </c>
      <c r="E9" s="11" t="s">
        <v>310</v>
      </c>
      <c r="F9" s="1" t="s">
        <v>297</v>
      </c>
      <c r="G9" s="1" t="s">
        <v>297</v>
      </c>
      <c r="I9" s="2" t="s">
        <v>298</v>
      </c>
      <c r="J9" s="3" t="s">
        <v>302</v>
      </c>
      <c r="K9" s="9" t="s">
        <v>299</v>
      </c>
      <c r="L9" t="s">
        <v>101</v>
      </c>
      <c r="O9" t="s">
        <v>1044</v>
      </c>
      <c r="P9" s="3" t="s">
        <v>295</v>
      </c>
      <c r="Q9" s="1" t="s">
        <v>296</v>
      </c>
      <c r="R9" s="11" t="s">
        <v>310</v>
      </c>
      <c r="S9" s="1" t="s">
        <v>297</v>
      </c>
      <c r="T9" s="1" t="s">
        <v>297</v>
      </c>
      <c r="V9" s="2" t="s">
        <v>298</v>
      </c>
      <c r="W9" s="3" t="s">
        <v>302</v>
      </c>
      <c r="X9" s="9" t="s">
        <v>299</v>
      </c>
      <c r="AA9">
        <v>0.5</v>
      </c>
    </row>
    <row r="10" spans="1:27">
      <c r="A10" t="s">
        <v>319</v>
      </c>
      <c r="B10" s="8" t="s">
        <v>317</v>
      </c>
      <c r="C10" s="11" t="s">
        <v>306</v>
      </c>
      <c r="D10" s="11" t="s">
        <v>308</v>
      </c>
      <c r="F10" s="11" t="s">
        <v>309</v>
      </c>
      <c r="I10" s="11" t="s">
        <v>307</v>
      </c>
      <c r="J10" t="s">
        <v>323</v>
      </c>
      <c r="K10" s="13" t="s">
        <v>321</v>
      </c>
      <c r="L10" t="s">
        <v>101</v>
      </c>
      <c r="M10" t="s">
        <v>929</v>
      </c>
      <c r="N10" s="43" t="s">
        <v>1553</v>
      </c>
      <c r="O10" t="s">
        <v>1045</v>
      </c>
      <c r="P10" s="11" t="s">
        <v>306</v>
      </c>
      <c r="Q10" s="11" t="s">
        <v>308</v>
      </c>
      <c r="S10" s="11" t="s">
        <v>309</v>
      </c>
      <c r="V10" s="11" t="s">
        <v>307</v>
      </c>
      <c r="W10" t="s">
        <v>323</v>
      </c>
      <c r="X10" s="13" t="s">
        <v>321</v>
      </c>
      <c r="AA10">
        <v>0.5</v>
      </c>
    </row>
    <row r="11" spans="1:27">
      <c r="A11" t="s">
        <v>320</v>
      </c>
      <c r="B11" s="8" t="s">
        <v>318</v>
      </c>
      <c r="C11" s="12" t="s">
        <v>311</v>
      </c>
      <c r="D11" s="12" t="s">
        <v>312</v>
      </c>
      <c r="F11" s="12" t="s">
        <v>313</v>
      </c>
      <c r="G11" s="12" t="s">
        <v>314</v>
      </c>
      <c r="I11" s="12" t="s">
        <v>315</v>
      </c>
      <c r="J11" t="s">
        <v>316</v>
      </c>
      <c r="K11" s="7" t="s">
        <v>322</v>
      </c>
      <c r="L11" t="s">
        <v>101</v>
      </c>
      <c r="O11" t="s">
        <v>1050</v>
      </c>
      <c r="P11" s="12" t="s">
        <v>311</v>
      </c>
      <c r="Q11" s="12" t="s">
        <v>312</v>
      </c>
      <c r="S11" s="12" t="s">
        <v>313</v>
      </c>
      <c r="T11" s="12" t="s">
        <v>314</v>
      </c>
      <c r="V11" s="12" t="s">
        <v>315</v>
      </c>
      <c r="W11" t="s">
        <v>316</v>
      </c>
      <c r="X11" s="7" t="s">
        <v>322</v>
      </c>
      <c r="AA11">
        <v>0.5</v>
      </c>
    </row>
    <row r="12" spans="1:27">
      <c r="A12" s="14" t="s">
        <v>72</v>
      </c>
      <c r="B12" s="18" t="s">
        <v>336</v>
      </c>
      <c r="C12" s="18" t="s">
        <v>29</v>
      </c>
      <c r="D12" s="18" t="s">
        <v>370</v>
      </c>
      <c r="E12" s="18" t="s">
        <v>371</v>
      </c>
      <c r="F12" s="14" t="s">
        <v>13</v>
      </c>
      <c r="G12" s="14"/>
      <c r="H12" s="14" t="s">
        <v>372</v>
      </c>
      <c r="I12" s="14" t="s">
        <v>12</v>
      </c>
      <c r="J12" s="14" t="s">
        <v>340</v>
      </c>
      <c r="K12" s="24" t="s">
        <v>284</v>
      </c>
      <c r="L12" t="s">
        <v>101</v>
      </c>
      <c r="N12" s="43" t="s">
        <v>2182</v>
      </c>
      <c r="O12" s="14" t="s">
        <v>1042</v>
      </c>
      <c r="P12" s="18" t="s">
        <v>30</v>
      </c>
      <c r="Q12" s="18" t="s">
        <v>79</v>
      </c>
      <c r="R12" s="18" t="s">
        <v>80</v>
      </c>
      <c r="S12" s="14" t="s">
        <v>11</v>
      </c>
      <c r="T12" s="14"/>
      <c r="U12" s="14" t="s">
        <v>81</v>
      </c>
      <c r="V12" s="14" t="s">
        <v>12</v>
      </c>
      <c r="W12" s="14" t="s">
        <v>78</v>
      </c>
      <c r="X12" s="14" t="s">
        <v>77</v>
      </c>
      <c r="AA12">
        <v>0.5</v>
      </c>
    </row>
    <row r="13" spans="1:27">
      <c r="A13" s="14" t="s">
        <v>345</v>
      </c>
      <c r="B13" s="14" t="s">
        <v>346</v>
      </c>
      <c r="C13" s="11" t="s">
        <v>341</v>
      </c>
      <c r="D13" s="11" t="s">
        <v>342</v>
      </c>
      <c r="E13" s="11"/>
      <c r="F13" s="11" t="s">
        <v>343</v>
      </c>
      <c r="G13" s="14"/>
      <c r="H13" s="14"/>
      <c r="I13" s="14" t="s">
        <v>344</v>
      </c>
      <c r="J13" s="30" t="s">
        <v>347</v>
      </c>
      <c r="K13" s="21" t="s">
        <v>348</v>
      </c>
      <c r="L13" s="5" t="s">
        <v>102</v>
      </c>
      <c r="M13" s="5"/>
      <c r="N13" s="5"/>
      <c r="O13" s="14" t="s">
        <v>1053</v>
      </c>
      <c r="P13" s="11" t="s">
        <v>341</v>
      </c>
      <c r="Q13" s="11" t="s">
        <v>342</v>
      </c>
      <c r="R13" s="11"/>
      <c r="S13" s="11" t="s">
        <v>343</v>
      </c>
      <c r="T13" s="14"/>
      <c r="U13" s="14"/>
      <c r="V13" s="14" t="s">
        <v>344</v>
      </c>
      <c r="W13" s="30" t="s">
        <v>347</v>
      </c>
      <c r="X13" s="21" t="s">
        <v>348</v>
      </c>
      <c r="AA13">
        <v>0.5</v>
      </c>
    </row>
    <row r="14" spans="1:27" s="14" customFormat="1" ht="16.149999999999999" customHeight="1">
      <c r="A14" s="14" t="s">
        <v>366</v>
      </c>
      <c r="B14" s="14" t="s">
        <v>365</v>
      </c>
      <c r="C14" s="31" t="s">
        <v>360</v>
      </c>
      <c r="D14" s="31" t="s">
        <v>361</v>
      </c>
      <c r="E14" s="31" t="s">
        <v>362</v>
      </c>
      <c r="F14" s="31" t="s">
        <v>364</v>
      </c>
      <c r="G14" s="31" t="s">
        <v>364</v>
      </c>
      <c r="H14" s="31"/>
      <c r="I14" s="31" t="s">
        <v>363</v>
      </c>
      <c r="J14" s="31" t="s">
        <v>359</v>
      </c>
      <c r="K14" s="32" t="s">
        <v>367</v>
      </c>
      <c r="L14" s="5" t="s">
        <v>102</v>
      </c>
      <c r="M14" s="5"/>
      <c r="N14" s="5"/>
      <c r="O14" s="14" t="s">
        <v>1051</v>
      </c>
      <c r="P14" s="31" t="s">
        <v>360</v>
      </c>
      <c r="Q14" s="31" t="s">
        <v>361</v>
      </c>
      <c r="R14" s="31" t="s">
        <v>362</v>
      </c>
      <c r="S14" s="31" t="s">
        <v>364</v>
      </c>
      <c r="T14" s="31" t="s">
        <v>364</v>
      </c>
      <c r="U14" s="31"/>
      <c r="V14" s="31" t="s">
        <v>363</v>
      </c>
      <c r="W14" s="31" t="s">
        <v>359</v>
      </c>
      <c r="X14" s="32" t="s">
        <v>367</v>
      </c>
      <c r="Y14" s="5"/>
      <c r="AA14">
        <v>0.5</v>
      </c>
    </row>
    <row r="15" spans="1:27">
      <c r="A15" s="14" t="s">
        <v>613</v>
      </c>
      <c r="B15" s="18" t="s">
        <v>614</v>
      </c>
      <c r="C15" s="18" t="s">
        <v>30</v>
      </c>
      <c r="D15" s="18" t="s">
        <v>79</v>
      </c>
      <c r="E15" s="18" t="s">
        <v>80</v>
      </c>
      <c r="F15" s="14" t="s">
        <v>11</v>
      </c>
      <c r="G15" s="14"/>
      <c r="H15" s="14" t="s">
        <v>81</v>
      </c>
      <c r="I15" s="14" t="s">
        <v>12</v>
      </c>
      <c r="J15" s="14" t="s">
        <v>78</v>
      </c>
      <c r="K15" s="14" t="s">
        <v>77</v>
      </c>
      <c r="L15" t="s">
        <v>101</v>
      </c>
      <c r="O15" s="14" t="s">
        <v>1042</v>
      </c>
      <c r="P15" s="18" t="s">
        <v>30</v>
      </c>
      <c r="Q15" s="18" t="s">
        <v>79</v>
      </c>
      <c r="R15" s="18" t="s">
        <v>80</v>
      </c>
      <c r="S15" s="14" t="s">
        <v>11</v>
      </c>
      <c r="T15" s="14"/>
      <c r="U15" s="14" t="s">
        <v>81</v>
      </c>
      <c r="V15" s="14" t="s">
        <v>12</v>
      </c>
      <c r="W15" s="14" t="s">
        <v>78</v>
      </c>
      <c r="X15" s="14" t="s">
        <v>77</v>
      </c>
      <c r="AA15">
        <v>0.5</v>
      </c>
    </row>
    <row r="16" spans="1:27">
      <c r="A16" s="14" t="s">
        <v>112</v>
      </c>
      <c r="B16" t="s">
        <v>1148</v>
      </c>
      <c r="C16" s="120" t="s">
        <v>1149</v>
      </c>
      <c r="D16" s="120" t="s">
        <v>1155</v>
      </c>
      <c r="E16" s="120" t="s">
        <v>1150</v>
      </c>
      <c r="F16" s="120" t="s">
        <v>1153</v>
      </c>
      <c r="G16" s="16" t="s">
        <v>1151</v>
      </c>
      <c r="H16" s="18">
        <v>15122</v>
      </c>
      <c r="I16" s="26" t="s">
        <v>860</v>
      </c>
      <c r="J16" s="121" t="s">
        <v>1552</v>
      </c>
      <c r="K16" s="55" t="s">
        <v>1154</v>
      </c>
      <c r="L16" t="s">
        <v>101</v>
      </c>
      <c r="M16" s="43" t="s">
        <v>1618</v>
      </c>
      <c r="N16" s="43" t="s">
        <v>2179</v>
      </c>
      <c r="O16" s="14" t="s">
        <v>1046</v>
      </c>
      <c r="P16" s="28" t="s">
        <v>1148</v>
      </c>
      <c r="Q16" s="54"/>
      <c r="R16" s="16"/>
      <c r="S16" s="16"/>
      <c r="T16" s="16"/>
      <c r="U16" s="18"/>
      <c r="V16" s="26"/>
      <c r="W16" s="28"/>
      <c r="X16" s="55"/>
      <c r="Y16" s="43" t="s">
        <v>1206</v>
      </c>
      <c r="AA16">
        <v>0.5</v>
      </c>
    </row>
    <row r="17" spans="1:50">
      <c r="A17" s="14" t="s">
        <v>2164</v>
      </c>
      <c r="B17" t="s">
        <v>188</v>
      </c>
      <c r="C17" t="s">
        <v>2165</v>
      </c>
      <c r="D17" t="s">
        <v>2166</v>
      </c>
      <c r="F17" t="s">
        <v>4</v>
      </c>
      <c r="H17">
        <v>339710</v>
      </c>
      <c r="I17" t="s">
        <v>5</v>
      </c>
      <c r="K17" s="7" t="s">
        <v>2167</v>
      </c>
      <c r="M17" s="43" t="s">
        <v>2168</v>
      </c>
      <c r="N17" s="43" t="s">
        <v>2182</v>
      </c>
      <c r="O17" t="s">
        <v>1042</v>
      </c>
      <c r="P17" s="18" t="s">
        <v>29</v>
      </c>
      <c r="Q17" s="18" t="s">
        <v>370</v>
      </c>
      <c r="R17" s="18" t="s">
        <v>371</v>
      </c>
      <c r="S17" s="14" t="s">
        <v>13</v>
      </c>
      <c r="T17" s="14"/>
      <c r="U17" s="14" t="s">
        <v>372</v>
      </c>
      <c r="V17" s="14" t="s">
        <v>12</v>
      </c>
      <c r="W17" s="14" t="s">
        <v>340</v>
      </c>
      <c r="X17" s="24" t="s">
        <v>284</v>
      </c>
      <c r="Y17" s="41" t="s">
        <v>285</v>
      </c>
      <c r="AA17">
        <v>0.5</v>
      </c>
    </row>
    <row r="18" spans="1:50" ht="16.5" customHeight="1">
      <c r="A18" t="s">
        <v>2206</v>
      </c>
      <c r="B18" t="s">
        <v>2207</v>
      </c>
      <c r="C18" s="282" t="s">
        <v>2214</v>
      </c>
      <c r="D18" s="316" t="s">
        <v>2215</v>
      </c>
      <c r="E18" t="s">
        <v>2138</v>
      </c>
      <c r="F18" s="289" t="s">
        <v>2139</v>
      </c>
      <c r="G18" s="302" t="s">
        <v>1782</v>
      </c>
      <c r="H18" s="74">
        <v>560077</v>
      </c>
      <c r="I18" s="289" t="s">
        <v>236</v>
      </c>
      <c r="J18" s="289" t="s">
        <v>2213</v>
      </c>
      <c r="K18" s="290"/>
      <c r="L18" t="s">
        <v>101</v>
      </c>
      <c r="M18" s="207" t="s">
        <v>2623</v>
      </c>
      <c r="N18" s="14"/>
      <c r="O18" s="14" t="s">
        <v>2211</v>
      </c>
      <c r="P18" s="282" t="s">
        <v>2214</v>
      </c>
      <c r="Q18" s="316" t="s">
        <v>2137</v>
      </c>
      <c r="R18" t="s">
        <v>2138</v>
      </c>
      <c r="S18" s="289" t="s">
        <v>2139</v>
      </c>
      <c r="T18" s="302" t="s">
        <v>1782</v>
      </c>
      <c r="U18" s="74">
        <v>560077</v>
      </c>
      <c r="V18" s="289" t="s">
        <v>236</v>
      </c>
      <c r="W18" s="289" t="s">
        <v>2213</v>
      </c>
      <c r="X18" s="74"/>
      <c r="Y18" t="s">
        <v>2216</v>
      </c>
      <c r="AA18">
        <v>0.5</v>
      </c>
      <c r="AD18" s="74"/>
      <c r="AF18" s="74"/>
      <c r="AG18" s="74"/>
      <c r="AH18" s="14">
        <v>1</v>
      </c>
      <c r="AI18" s="14" t="s">
        <v>2212</v>
      </c>
      <c r="AJ18" s="74"/>
      <c r="AK18" s="74"/>
      <c r="AL18" s="74"/>
      <c r="AM18" s="74"/>
      <c r="AN18" s="74"/>
      <c r="AO18" s="74"/>
      <c r="AP18" s="74"/>
      <c r="AQ18" s="74"/>
      <c r="AR18" s="74"/>
      <c r="AS18" s="74"/>
      <c r="AT18" s="74"/>
      <c r="AU18" s="74"/>
      <c r="AV18" s="74"/>
      <c r="AW18" s="74"/>
      <c r="AX18" s="74"/>
    </row>
    <row r="19" spans="1:50" ht="31.5">
      <c r="A19" s="14" t="s">
        <v>3028</v>
      </c>
      <c r="B19" t="s">
        <v>3017</v>
      </c>
      <c r="C19" s="282" t="s">
        <v>3029</v>
      </c>
      <c r="D19" s="316" t="s">
        <v>3019</v>
      </c>
      <c r="E19" t="s">
        <v>3020</v>
      </c>
      <c r="F19" s="289" t="s">
        <v>3021</v>
      </c>
      <c r="G19" s="302" t="s">
        <v>3022</v>
      </c>
      <c r="I19" s="289" t="s">
        <v>3023</v>
      </c>
      <c r="J19" s="289" t="s">
        <v>3024</v>
      </c>
      <c r="K19" s="290" t="s">
        <v>3025</v>
      </c>
      <c r="L19" t="s">
        <v>101</v>
      </c>
      <c r="M19" s="43" t="s">
        <v>3013</v>
      </c>
      <c r="N19" s="43" t="s">
        <v>3014</v>
      </c>
      <c r="O19" s="14" t="s">
        <v>3030</v>
      </c>
      <c r="P19" s="282" t="s">
        <v>3029</v>
      </c>
      <c r="Q19" s="316" t="s">
        <v>3019</v>
      </c>
      <c r="R19" t="s">
        <v>3020</v>
      </c>
      <c r="S19" s="289" t="s">
        <v>3021</v>
      </c>
      <c r="V19" s="289" t="s">
        <v>3023</v>
      </c>
      <c r="W19" s="289" t="s">
        <v>3024</v>
      </c>
      <c r="X19" s="290"/>
      <c r="Y19" s="43" t="s">
        <v>3013</v>
      </c>
      <c r="AA19">
        <v>0.5</v>
      </c>
    </row>
    <row r="20" spans="1:50">
      <c r="A20" t="s">
        <v>3052</v>
      </c>
      <c r="B20" t="s">
        <v>3042</v>
      </c>
      <c r="C20" s="6" t="s">
        <v>3042</v>
      </c>
      <c r="D20" s="16" t="s">
        <v>3044</v>
      </c>
      <c r="E20" s="82"/>
      <c r="F20" s="14" t="s">
        <v>3045</v>
      </c>
      <c r="G20" s="14" t="s">
        <v>3045</v>
      </c>
      <c r="H20" s="14" t="s">
        <v>3046</v>
      </c>
      <c r="I20" s="14" t="s">
        <v>3047</v>
      </c>
      <c r="J20" t="s">
        <v>3048</v>
      </c>
      <c r="K20" s="7" t="s">
        <v>3049</v>
      </c>
      <c r="L20" t="s">
        <v>101</v>
      </c>
      <c r="M20" s="43" t="s">
        <v>3050</v>
      </c>
      <c r="N20" s="43" t="s">
        <v>3050</v>
      </c>
      <c r="O20" t="s">
        <v>3051</v>
      </c>
      <c r="P20" s="16" t="s">
        <v>3043</v>
      </c>
      <c r="Q20" s="16" t="s">
        <v>3044</v>
      </c>
      <c r="R20" s="82"/>
      <c r="S20" s="14" t="s">
        <v>3045</v>
      </c>
      <c r="T20" s="14" t="s">
        <v>3045</v>
      </c>
      <c r="U20" s="14" t="s">
        <v>3046</v>
      </c>
      <c r="V20" s="14" t="s">
        <v>3047</v>
      </c>
      <c r="W20" t="s">
        <v>3048</v>
      </c>
      <c r="X20" s="7" t="s">
        <v>3049</v>
      </c>
      <c r="Y20" s="14" t="s">
        <v>1653</v>
      </c>
      <c r="Z20" s="43" t="s">
        <v>3050</v>
      </c>
      <c r="AA20">
        <v>0.5</v>
      </c>
    </row>
  </sheetData>
  <customSheetViews>
    <customSheetView guid="{16A34490-BCE7-4C63-A6FE-21E9596C2C01}" topLeftCell="E1">
      <selection activeCell="F22" sqref="F22"/>
      <pageMargins left="0.7" right="0.7" top="0.75" bottom="0.75" header="0.3" footer="0.3"/>
      <pageSetup orientation="portrait" r:id="rId1"/>
    </customSheetView>
    <customSheetView guid="{B292A4C9-2A0C-410F-BEAE-3B12EF61E094}" topLeftCell="F1">
      <selection activeCell="L20" sqref="L20"/>
      <pageMargins left="0.7" right="0.7" top="0.75" bottom="0.75" header="0.3" footer="0.3"/>
      <pageSetup orientation="portrait" r:id="rId2"/>
    </customSheetView>
    <customSheetView guid="{2AAE078F-6B13-44A7-8F79-9C22E5DA67A0}" topLeftCell="E1">
      <selection activeCell="F22" sqref="F22"/>
      <pageMargins left="0.7" right="0.7" top="0.75" bottom="0.75" header="0.3" footer="0.3"/>
      <pageSetup orientation="portrait" r:id="rId3"/>
    </customSheetView>
    <customSheetView guid="{F1E82CC8-0CE2-49C8-B176-24D5A03F8886}" topLeftCell="F1">
      <selection activeCell="L20" sqref="L20"/>
      <pageMargins left="0.7" right="0.7" top="0.75" bottom="0.75" header="0.3" footer="0.3"/>
      <pageSetup orientation="portrait" r:id="rId4"/>
    </customSheetView>
    <customSheetView guid="{F50A22D7-7704-43CE-A4F6-E86F470AEBC1}" topLeftCell="E1">
      <selection activeCell="F22" sqref="F22"/>
      <pageMargins left="0.7" right="0.7" top="0.75" bottom="0.75" header="0.3" footer="0.3"/>
      <pageSetup orientation="portrait" r:id="rId5"/>
    </customSheetView>
    <customSheetView guid="{ED2FF858-9118-4EA9-9AC4-99883703487D}" topLeftCell="E1">
      <selection activeCell="F22" sqref="F22"/>
      <pageMargins left="0.7" right="0.7" top="0.75" bottom="0.75" header="0.3" footer="0.3"/>
      <pageSetup orientation="portrait" r:id="rId6"/>
    </customSheetView>
    <customSheetView guid="{C4B7C97A-A126-40C7-AA97-8CBBCE6107B1}" topLeftCell="E1">
      <selection activeCell="F22" sqref="F22"/>
      <pageMargins left="0.7" right="0.7" top="0.75" bottom="0.75" header="0.3" footer="0.3"/>
      <pageSetup orientation="portrait" r:id="rId7"/>
    </customSheetView>
    <customSheetView guid="{198FF1CE-EB2C-49A9-9B70-4921B2F8AE7C}" topLeftCell="E1">
      <selection activeCell="F22" sqref="F22"/>
      <pageMargins left="0.7" right="0.7" top="0.75" bottom="0.75" header="0.3" footer="0.3"/>
      <pageSetup orientation="portrait" r:id="rId8"/>
    </customSheetView>
    <customSheetView guid="{B2519BA8-DBDC-4A0C-BD34-9248E52584E0}" topLeftCell="E1">
      <selection activeCell="F22" sqref="F22"/>
      <pageMargins left="0.7" right="0.7" top="0.75" bottom="0.75" header="0.3" footer="0.3"/>
      <pageSetup orientation="portrait" r:id="rId9"/>
    </customSheetView>
    <customSheetView guid="{0CB027D9-FD5D-441E-BA5D-A1ACE10CAF1F}" topLeftCell="E1">
      <selection activeCell="F22" sqref="F22"/>
      <pageMargins left="0.7" right="0.7" top="0.75" bottom="0.75" header="0.3" footer="0.3"/>
      <pageSetup orientation="portrait" r:id="rId10"/>
    </customSheetView>
  </customSheetViews>
  <dataValidations count="1">
    <dataValidation type="textLength" operator="lessThanOrEqual" allowBlank="1" showInputMessage="1" showErrorMessage="1" error="You cannot type more than 59 charachter" sqref="K7 X7 K12 X17" xr:uid="{00000000-0002-0000-0300-000000000000}">
      <formula1>59</formula1>
    </dataValidation>
  </dataValidations>
  <hyperlinks>
    <hyperlink ref="Z4" r:id="rId11" xr:uid="{00000000-0004-0000-0300-000000000000}"/>
    <hyperlink ref="Y16" r:id="rId12" xr:uid="{00000000-0004-0000-0300-000002000000}"/>
    <hyperlink ref="M5" r:id="rId13" xr:uid="{E247394C-7E77-4931-A961-E9BC91A8D910}"/>
    <hyperlink ref="N5" r:id="rId14" xr:uid="{BE9983A2-8771-48ED-8053-DA967D5B4C4B}"/>
    <hyperlink ref="Y5" r:id="rId15" xr:uid="{D93DE636-734B-4B17-AC69-994104DA68EE}"/>
    <hyperlink ref="Z5" r:id="rId16" xr:uid="{430868A7-12B7-4777-A33E-E000C8B02DCE}"/>
    <hyperlink ref="N16" r:id="rId17" xr:uid="{4049E4ED-31C3-48DE-80BB-E2E96A18F64A}"/>
    <hyperlink ref="N10" r:id="rId18" xr:uid="{81E8BC65-89D2-43A4-9DF5-A29C7E4E2D8F}"/>
    <hyperlink ref="N4" r:id="rId19" xr:uid="{5E8F4AA4-4DBB-4698-BDB5-03D5D329E63C}"/>
    <hyperlink ref="M16" r:id="rId20" xr:uid="{FF6DC74D-BB1F-43AE-8F49-13F3120B2B6A}"/>
    <hyperlink ref="M6" r:id="rId21" xr:uid="{4A8CEDC9-69CA-4E3A-9184-87EB313FD913}"/>
    <hyperlink ref="M17" r:id="rId22" xr:uid="{983C76EE-6589-4FB1-8652-E4A5A03790BF}"/>
    <hyperlink ref="N7" r:id="rId23" xr:uid="{FE83BBAA-E6D0-4125-B397-6D647C8D3F7F}"/>
    <hyperlink ref="N6" r:id="rId24" xr:uid="{0C45E6C5-5BBD-4C6A-958C-629485EE0F01}"/>
    <hyperlink ref="N12" r:id="rId25" xr:uid="{2EEF180B-63D2-4676-AC1A-E700245415C9}"/>
    <hyperlink ref="N17" r:id="rId26" xr:uid="{BE0E21D0-7FE2-4D34-A5ED-358BC42386A0}"/>
    <hyperlink ref="M18" r:id="rId27" xr:uid="{C4447DA8-5E3C-42F7-8CB3-1015907B3CAB}"/>
    <hyperlink ref="M19" r:id="rId28" xr:uid="{313EDEBC-8F58-4A6A-85FE-BD6188D75A1F}"/>
    <hyperlink ref="N19" r:id="rId29" xr:uid="{4555A257-8DD7-4D6C-8A42-D642DAFAABBC}"/>
    <hyperlink ref="Y19" r:id="rId30" xr:uid="{27BAE492-72FE-4A28-864C-D866051CCE4E}"/>
    <hyperlink ref="M20:N20" r:id="rId31" display="Aasiyah74@gmail.com" xr:uid="{9DAD4059-99D8-4F4B-AEEA-4D48082B2184}"/>
    <hyperlink ref="Z20" r:id="rId32" xr:uid="{E642E4C5-73C8-4F13-86E2-AE8972FCC379}"/>
  </hyperlinks>
  <pageMargins left="0.7" right="0.7" top="0.75" bottom="0.75" header="0.3" footer="0.3"/>
  <pageSetup orientation="portrait" r:id="rId3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rices">
    <pageSetUpPr autoPageBreaks="0" fitToPage="1"/>
  </sheetPr>
  <dimension ref="A1:AT1559"/>
  <sheetViews>
    <sheetView tabSelected="1" topLeftCell="A198" zoomScale="90" zoomScaleNormal="90" workbookViewId="0">
      <selection activeCell="G212" sqref="G212"/>
    </sheetView>
  </sheetViews>
  <sheetFormatPr defaultColWidth="8.85546875" defaultRowHeight="20.45" customHeight="1"/>
  <cols>
    <col min="1" max="1" width="13" style="33" customWidth="1"/>
    <col min="2" max="2" width="28.85546875" style="38" bestFit="1" customWidth="1"/>
    <col min="3" max="3" width="66.28515625" style="33" customWidth="1"/>
    <col min="4" max="4" width="12.42578125" style="33" customWidth="1"/>
    <col min="5" max="5" width="11.85546875" style="33" bestFit="1" customWidth="1"/>
    <col min="6" max="6" width="8.7109375" style="33" hidden="1" customWidth="1"/>
    <col min="7" max="7" width="11.42578125" style="678" customWidth="1"/>
    <col min="8" max="8" width="8.140625" style="33" customWidth="1"/>
    <col min="9" max="11" width="6.42578125" style="33" hidden="1" customWidth="1"/>
    <col min="12" max="12" width="13.28515625" style="33" hidden="1" customWidth="1"/>
    <col min="13" max="13" width="9" style="33" hidden="1" customWidth="1"/>
    <col min="14" max="16" width="6.42578125" style="33" hidden="1" customWidth="1"/>
    <col min="17" max="18" width="4.85546875" style="33" hidden="1" customWidth="1"/>
    <col min="19" max="20" width="6" style="33" hidden="1" customWidth="1"/>
    <col min="21" max="21" width="8" style="33" hidden="1" customWidth="1"/>
    <col min="22" max="22" width="6" style="33" hidden="1" customWidth="1"/>
    <col min="23" max="23" width="4.5703125" style="33" hidden="1" customWidth="1"/>
    <col min="24" max="24" width="7.28515625" style="33" bestFit="1" customWidth="1"/>
    <col min="25" max="25" width="11.140625" style="33" customWidth="1"/>
    <col min="26" max="26" width="13.7109375" style="33" customWidth="1"/>
    <col min="27" max="27" width="7.7109375" style="33" customWidth="1"/>
    <col min="28" max="28" width="8.140625" style="33" customWidth="1"/>
    <col min="29" max="29" width="10.42578125" style="33" customWidth="1"/>
    <col min="30" max="31" width="13.7109375" style="33" customWidth="1"/>
    <col min="32" max="32" width="9.85546875" style="33" customWidth="1"/>
    <col min="33" max="33" width="13.7109375" style="33" customWidth="1"/>
    <col min="34" max="34" width="13.7109375" style="73" customWidth="1"/>
    <col min="35" max="35" width="13.7109375" style="133" customWidth="1"/>
    <col min="36" max="36" width="12.140625" style="39" customWidth="1"/>
    <col min="37" max="37" width="13.28515625" style="138" customWidth="1"/>
    <col min="38" max="38" width="12" style="40" customWidth="1"/>
    <col min="39" max="39" width="14.28515625" style="34" customWidth="1"/>
    <col min="40" max="40" width="13.140625" style="35" customWidth="1"/>
    <col min="41" max="41" width="12.85546875" style="36" customWidth="1"/>
    <col min="42" max="42" width="13" style="37" customWidth="1"/>
    <col min="43" max="43" width="14.28515625" style="34" customWidth="1"/>
    <col min="44" max="44" width="12.85546875" style="142" customWidth="1"/>
    <col min="45" max="45" width="13" style="143" customWidth="1"/>
    <col min="46" max="46" width="12.7109375" style="33" customWidth="1"/>
    <col min="47" max="72" width="13" style="33" customWidth="1"/>
    <col min="73" max="16384" width="8.85546875" style="33"/>
  </cols>
  <sheetData>
    <row r="1" spans="2:46" ht="61.9" customHeight="1">
      <c r="B1" s="895"/>
      <c r="C1" s="896"/>
      <c r="D1" s="304" t="s">
        <v>538</v>
      </c>
      <c r="E1" s="305"/>
      <c r="F1" s="305"/>
      <c r="G1" s="642"/>
      <c r="H1" s="305"/>
      <c r="I1" s="305"/>
      <c r="J1" s="305"/>
      <c r="K1" s="305"/>
      <c r="L1" s="305"/>
      <c r="M1" s="305"/>
      <c r="N1" s="305"/>
      <c r="O1" s="305"/>
      <c r="P1" s="305"/>
      <c r="Q1" s="305"/>
      <c r="R1" s="305"/>
      <c r="S1" s="305"/>
      <c r="T1" s="305"/>
      <c r="U1" s="305"/>
      <c r="V1" s="305"/>
      <c r="W1" s="305"/>
      <c r="X1" s="305"/>
      <c r="Y1" s="305"/>
      <c r="Z1" s="305"/>
      <c r="AA1" s="305"/>
      <c r="AB1" s="305"/>
      <c r="AC1" s="305"/>
      <c r="AD1" s="305"/>
      <c r="AE1" s="305"/>
      <c r="AF1" s="305"/>
      <c r="AG1" s="305"/>
      <c r="AH1" s="305"/>
      <c r="AI1" s="305"/>
      <c r="AJ1" s="305"/>
      <c r="AK1" s="305"/>
      <c r="AL1" s="305"/>
      <c r="AM1" s="305"/>
      <c r="AN1" s="305"/>
      <c r="AO1" s="305"/>
      <c r="AP1" s="305"/>
      <c r="AQ1" s="305"/>
      <c r="AR1" s="305"/>
      <c r="AS1" s="306"/>
    </row>
    <row r="2" spans="2:46" ht="26.25" customHeight="1">
      <c r="B2" s="890" t="s">
        <v>125</v>
      </c>
      <c r="C2" s="891"/>
      <c r="D2" s="903" t="s">
        <v>2233</v>
      </c>
      <c r="E2" s="904"/>
      <c r="F2" s="904"/>
      <c r="G2" s="904"/>
      <c r="H2" s="904"/>
      <c r="I2" s="904"/>
      <c r="J2" s="904"/>
      <c r="K2" s="904"/>
      <c r="L2" s="904"/>
      <c r="M2" s="904"/>
      <c r="N2" s="904"/>
      <c r="O2" s="904"/>
      <c r="P2" s="904"/>
      <c r="Q2" s="904"/>
      <c r="R2" s="904"/>
      <c r="S2" s="904"/>
      <c r="T2" s="904"/>
      <c r="U2" s="904"/>
      <c r="V2" s="904"/>
      <c r="W2" s="904"/>
      <c r="X2" s="904"/>
      <c r="Y2" s="904"/>
      <c r="Z2" s="904"/>
      <c r="AA2" s="904"/>
      <c r="AB2" s="904"/>
      <c r="AC2" s="904"/>
      <c r="AD2" s="904"/>
      <c r="AE2" s="904"/>
      <c r="AF2" s="904"/>
      <c r="AG2" s="904"/>
      <c r="AH2" s="904"/>
      <c r="AI2" s="904"/>
      <c r="AJ2" s="904"/>
      <c r="AK2" s="904"/>
      <c r="AL2" s="904"/>
      <c r="AM2" s="904"/>
      <c r="AN2" s="904"/>
      <c r="AO2" s="904"/>
      <c r="AP2" s="904"/>
      <c r="AQ2" s="904"/>
      <c r="AR2" s="904"/>
      <c r="AS2" s="905"/>
    </row>
    <row r="3" spans="2:46" ht="29.25" customHeight="1">
      <c r="B3" s="183" t="s">
        <v>537</v>
      </c>
      <c r="C3" s="124"/>
      <c r="D3" s="906" t="s">
        <v>1200</v>
      </c>
      <c r="E3" s="907"/>
      <c r="F3" s="907"/>
      <c r="G3" s="907"/>
      <c r="H3" s="907"/>
      <c r="I3" s="907"/>
      <c r="J3" s="907"/>
      <c r="K3" s="907"/>
      <c r="L3" s="907"/>
      <c r="M3" s="907"/>
      <c r="N3" s="907"/>
      <c r="O3" s="907"/>
      <c r="P3" s="907"/>
      <c r="Q3" s="907"/>
      <c r="R3" s="907"/>
      <c r="S3" s="907"/>
      <c r="T3" s="907"/>
      <c r="U3" s="907"/>
      <c r="V3" s="907"/>
      <c r="W3" s="907"/>
      <c r="X3" s="907"/>
      <c r="Y3" s="907"/>
      <c r="Z3" s="907"/>
      <c r="AA3" s="907"/>
      <c r="AB3" s="907"/>
      <c r="AC3" s="907"/>
      <c r="AD3" s="907"/>
      <c r="AE3" s="907"/>
      <c r="AF3" s="907"/>
      <c r="AG3" s="907"/>
      <c r="AH3" s="907"/>
      <c r="AI3" s="907"/>
      <c r="AJ3" s="907"/>
      <c r="AK3" s="907"/>
      <c r="AL3" s="907"/>
      <c r="AM3" s="907"/>
      <c r="AN3" s="907"/>
      <c r="AO3" s="907"/>
      <c r="AP3" s="907"/>
      <c r="AQ3" s="907"/>
      <c r="AR3" s="907"/>
      <c r="AS3" s="908"/>
    </row>
    <row r="4" spans="2:46" s="42" customFormat="1" ht="64.150000000000006" customHeight="1" thickBot="1">
      <c r="B4" s="307" t="s">
        <v>34</v>
      </c>
      <c r="C4" s="308" t="s">
        <v>126</v>
      </c>
      <c r="D4" s="309" t="s">
        <v>1005</v>
      </c>
      <c r="E4" s="309" t="s">
        <v>1197</v>
      </c>
      <c r="F4" s="309" t="s">
        <v>383</v>
      </c>
      <c r="G4" s="310" t="s">
        <v>384</v>
      </c>
      <c r="H4" s="310" t="s">
        <v>196</v>
      </c>
      <c r="I4" s="310" t="s">
        <v>1766</v>
      </c>
      <c r="J4" s="311" t="s">
        <v>111</v>
      </c>
      <c r="K4" s="311" t="s">
        <v>112</v>
      </c>
      <c r="L4" s="311" t="s">
        <v>671</v>
      </c>
      <c r="M4" s="311" t="s">
        <v>824</v>
      </c>
      <c r="N4" s="311" t="s">
        <v>831</v>
      </c>
      <c r="O4" s="311" t="s">
        <v>1234</v>
      </c>
      <c r="P4" s="311" t="s">
        <v>1918</v>
      </c>
      <c r="Q4" s="311" t="s">
        <v>1237</v>
      </c>
      <c r="R4" s="311" t="s">
        <v>1502</v>
      </c>
      <c r="S4" s="311" t="s">
        <v>1565</v>
      </c>
      <c r="T4" s="311" t="s">
        <v>1751</v>
      </c>
      <c r="U4" s="311" t="s">
        <v>1339</v>
      </c>
      <c r="V4" s="311" t="s">
        <v>1619</v>
      </c>
      <c r="W4" s="311" t="s">
        <v>1793</v>
      </c>
      <c r="X4" s="311" t="s">
        <v>2192</v>
      </c>
      <c r="Y4" s="312" t="s">
        <v>1381</v>
      </c>
      <c r="Z4" s="312" t="s">
        <v>1380</v>
      </c>
      <c r="AA4" s="312" t="s">
        <v>1597</v>
      </c>
      <c r="AB4" s="312" t="s">
        <v>1081</v>
      </c>
      <c r="AC4" s="312" t="s">
        <v>1382</v>
      </c>
      <c r="AD4" s="312" t="s">
        <v>1383</v>
      </c>
      <c r="AE4" s="312" t="s">
        <v>384</v>
      </c>
      <c r="AF4" s="312" t="s">
        <v>1384</v>
      </c>
      <c r="AG4" s="313" t="s">
        <v>1004</v>
      </c>
      <c r="AH4" s="314" t="s">
        <v>1385</v>
      </c>
      <c r="AI4" s="193" t="s">
        <v>1409</v>
      </c>
      <c r="AJ4" s="194" t="s">
        <v>1010</v>
      </c>
      <c r="AK4" s="195" t="s">
        <v>1328</v>
      </c>
      <c r="AL4" s="196" t="s">
        <v>1009</v>
      </c>
      <c r="AM4" s="197" t="s">
        <v>1008</v>
      </c>
      <c r="AN4" s="198" t="s">
        <v>1011</v>
      </c>
      <c r="AO4" s="199" t="s">
        <v>1012</v>
      </c>
      <c r="AP4" s="200" t="s">
        <v>1013</v>
      </c>
      <c r="AQ4" s="197" t="s">
        <v>3054</v>
      </c>
      <c r="AR4" s="201" t="s">
        <v>1392</v>
      </c>
      <c r="AS4" s="193" t="s">
        <v>1409</v>
      </c>
    </row>
    <row r="5" spans="2:46" s="42" customFormat="1" ht="59.25" customHeight="1">
      <c r="B5" s="897" t="s">
        <v>1082</v>
      </c>
      <c r="C5" s="898"/>
      <c r="D5" s="898"/>
      <c r="E5" s="898"/>
      <c r="F5" s="898"/>
      <c r="G5" s="898"/>
      <c r="H5" s="898"/>
      <c r="I5" s="898"/>
      <c r="J5" s="898"/>
      <c r="K5" s="898"/>
      <c r="L5" s="898"/>
      <c r="M5" s="898"/>
      <c r="N5" s="898"/>
      <c r="O5" s="898"/>
      <c r="P5" s="898"/>
      <c r="Q5" s="898"/>
      <c r="R5" s="898"/>
      <c r="S5" s="898"/>
      <c r="T5" s="898"/>
      <c r="U5" s="898"/>
      <c r="V5" s="898"/>
      <c r="W5" s="898"/>
      <c r="X5" s="898"/>
      <c r="Y5" s="898"/>
      <c r="Z5" s="898"/>
      <c r="AA5" s="898"/>
      <c r="AB5" s="898"/>
      <c r="AC5" s="898"/>
      <c r="AD5" s="898"/>
      <c r="AE5" s="898"/>
      <c r="AF5" s="898"/>
      <c r="AG5" s="898"/>
      <c r="AH5" s="898"/>
      <c r="AI5" s="899"/>
      <c r="AJ5" s="184"/>
      <c r="AK5" s="185"/>
      <c r="AL5" s="186"/>
      <c r="AM5" s="187"/>
      <c r="AN5" s="188"/>
      <c r="AO5" s="189"/>
      <c r="AP5" s="190"/>
      <c r="AQ5" s="187"/>
      <c r="AR5" s="191"/>
      <c r="AS5" s="192"/>
    </row>
    <row r="6" spans="2:46" s="42" customFormat="1" ht="18.75" customHeight="1">
      <c r="B6" s="156"/>
      <c r="C6" s="149"/>
      <c r="D6" s="149"/>
      <c r="E6" s="149"/>
      <c r="F6" s="149"/>
      <c r="G6" s="643"/>
      <c r="H6" s="149"/>
      <c r="I6" s="149"/>
      <c r="J6" s="149"/>
      <c r="K6" s="149"/>
      <c r="L6" s="149"/>
      <c r="M6" s="149"/>
      <c r="N6" s="149"/>
      <c r="O6" s="149"/>
      <c r="P6" s="149"/>
      <c r="Q6" s="149"/>
      <c r="R6" s="149"/>
      <c r="S6" s="149"/>
      <c r="T6" s="149"/>
      <c r="U6" s="149"/>
      <c r="V6" s="149"/>
      <c r="W6" s="149"/>
      <c r="X6" s="149"/>
      <c r="Y6" s="150">
        <v>0.1</v>
      </c>
      <c r="Z6" s="150">
        <v>0.6</v>
      </c>
      <c r="AA6" s="150">
        <v>0.55000000000000004</v>
      </c>
      <c r="AB6" s="149"/>
      <c r="AC6" s="150">
        <v>0.6</v>
      </c>
      <c r="AD6" s="150">
        <v>0.5</v>
      </c>
      <c r="AE6" s="150">
        <v>0.45</v>
      </c>
      <c r="AF6" s="150">
        <v>0.35</v>
      </c>
      <c r="AG6" s="149"/>
      <c r="AH6" s="150">
        <v>0</v>
      </c>
      <c r="AI6" s="149"/>
      <c r="AJ6" s="125"/>
      <c r="AK6" s="140">
        <v>0.1</v>
      </c>
      <c r="AL6" s="126"/>
      <c r="AM6" s="127"/>
      <c r="AN6" s="145"/>
      <c r="AO6" s="146"/>
      <c r="AP6" s="147"/>
      <c r="AQ6" s="127"/>
      <c r="AR6" s="148"/>
      <c r="AS6" s="155"/>
    </row>
    <row r="7" spans="2:46" ht="20.45" customHeight="1">
      <c r="B7" s="157" t="s">
        <v>262</v>
      </c>
      <c r="C7" s="182" t="s">
        <v>1083</v>
      </c>
      <c r="D7" s="112">
        <f>AB7</f>
        <v>16.95</v>
      </c>
      <c r="E7" s="128">
        <f>2*MAX($J7:$V7)</f>
        <v>6</v>
      </c>
      <c r="F7" s="112">
        <f t="shared" ref="F7:F51" si="0">MAX($J7:$U7)+2</f>
        <v>5</v>
      </c>
      <c r="G7" s="644">
        <v>6</v>
      </c>
      <c r="H7" s="112">
        <f>MIN($J7:$U7)*0.5</f>
        <v>1.5</v>
      </c>
      <c r="I7" s="112"/>
      <c r="J7" s="123"/>
      <c r="K7" s="123">
        <v>3</v>
      </c>
      <c r="L7" s="131"/>
      <c r="M7" s="123"/>
      <c r="N7" s="123"/>
      <c r="O7" s="131"/>
      <c r="P7" s="123"/>
      <c r="Q7" s="131"/>
      <c r="R7" s="131"/>
      <c r="S7" s="131"/>
      <c r="T7" s="131"/>
      <c r="U7" s="123"/>
      <c r="V7" s="123">
        <v>3</v>
      </c>
      <c r="W7" s="123"/>
      <c r="X7" s="123"/>
      <c r="Y7" s="128">
        <f>$G7*(1+Y$6)</f>
        <v>6.6000000000000005</v>
      </c>
      <c r="Z7" s="128">
        <f t="shared" ref="Z7:Z27" si="1">(AC7*(1-Z$6))</f>
        <v>6.6000000000000005</v>
      </c>
      <c r="AA7" s="128">
        <f>(AB7*(1-AA$6))</f>
        <v>7.6274999999999986</v>
      </c>
      <c r="AB7" s="128">
        <f t="shared" ref="AB7:AB13" si="2">MROUND(AC7,1)-0.05</f>
        <v>16.95</v>
      </c>
      <c r="AC7" s="128">
        <f>Y7/(1-AC$6)</f>
        <v>16.5</v>
      </c>
      <c r="AD7" s="128">
        <f>$AB7*AD$6</f>
        <v>8.4749999999999996</v>
      </c>
      <c r="AE7" s="128">
        <f>$AB7*(1-AE$6)</f>
        <v>9.3224999999999998</v>
      </c>
      <c r="AF7" s="128">
        <f>$AB7*(1-AF$6)</f>
        <v>11.0175</v>
      </c>
      <c r="AG7" s="129">
        <f>AC7*4</f>
        <v>66</v>
      </c>
      <c r="AH7" s="129">
        <f t="shared" ref="AH7:AH27" si="3">AG7*(1+AH$6)</f>
        <v>66</v>
      </c>
      <c r="AI7" s="132">
        <f>MROUND(ROUNDUP(AH7,0),10)-1</f>
        <v>69</v>
      </c>
      <c r="AJ7" s="113">
        <f t="shared" ref="AJ7:AJ27" si="4">ROUNDUP(FLOOR(AC7*13350,10000),-3)-1000</f>
        <v>219000</v>
      </c>
      <c r="AK7" s="139">
        <f t="shared" ref="AK7:AK14" si="5">ROUNDUP(FLOOR(AJ7*1.1,10000),-3)-1000</f>
        <v>239000</v>
      </c>
      <c r="AL7" s="114">
        <f t="shared" ref="AL7:AL27" si="6">ROUNDUP(AC7*1.39,0)</f>
        <v>23</v>
      </c>
      <c r="AM7" s="130">
        <f>ROUNDUP(AC7*1.34,0)</f>
        <v>23</v>
      </c>
      <c r="AN7" s="151">
        <f>ROUNDUP(AC7*0.71*3,0)</f>
        <v>36</v>
      </c>
      <c r="AO7" s="152">
        <f t="shared" ref="AO7:AO27" si="7">ROUNDUP(AC7*3.7502*3,0)</f>
        <v>186</v>
      </c>
      <c r="AP7" s="153">
        <f t="shared" ref="AP7:AP27" si="8">ROUNDUP(AC7*7.9284*3,0)</f>
        <v>393</v>
      </c>
      <c r="AQ7" s="130">
        <f>ROUNDUP(AG7*1.34,0)</f>
        <v>89</v>
      </c>
      <c r="AR7" s="154">
        <f t="shared" ref="AR7:AR29" si="9">MROUND(ROUNDUP(AC7*1500,0),1000)</f>
        <v>25000</v>
      </c>
      <c r="AS7" s="158">
        <v>69</v>
      </c>
      <c r="AT7" s="144">
        <f t="shared" ref="AT7:AT27" si="10">AI7*(1-AH$6)</f>
        <v>69</v>
      </c>
    </row>
    <row r="8" spans="2:46" ht="20.45" customHeight="1">
      <c r="B8" s="157" t="s">
        <v>156</v>
      </c>
      <c r="C8" s="182" t="s">
        <v>1084</v>
      </c>
      <c r="D8" s="112">
        <f t="shared" ref="D8:D13" si="11">AB8</f>
        <v>26.95</v>
      </c>
      <c r="E8" s="128">
        <f>2*MAX($J8:$V8)</f>
        <v>10.8</v>
      </c>
      <c r="F8" s="112">
        <f t="shared" si="0"/>
        <v>7.4</v>
      </c>
      <c r="G8" s="644">
        <f>E8*0.9</f>
        <v>9.7200000000000006</v>
      </c>
      <c r="H8" s="112">
        <f t="shared" ref="H8:H28" si="12">MIN($J8:$U8)*0.5</f>
        <v>1.6</v>
      </c>
      <c r="I8" s="112"/>
      <c r="J8" s="131"/>
      <c r="K8" s="131">
        <f>[1]IDCost!$K$4</f>
        <v>5.4</v>
      </c>
      <c r="L8" s="131"/>
      <c r="M8" s="123"/>
      <c r="N8" s="123"/>
      <c r="O8" s="131"/>
      <c r="P8" s="131">
        <f>[1]pmCost!$G4</f>
        <v>3.2</v>
      </c>
      <c r="Q8" s="131"/>
      <c r="R8" s="131"/>
      <c r="S8" s="131"/>
      <c r="T8" s="131"/>
      <c r="U8" s="123"/>
      <c r="V8" s="131">
        <f>[1]IDCost!$K$4</f>
        <v>5.4</v>
      </c>
      <c r="W8" s="131"/>
      <c r="X8" s="131"/>
      <c r="Y8" s="128">
        <f t="shared" ref="Y8:Y28" si="13">$G8*(1+Y$6)</f>
        <v>10.692000000000002</v>
      </c>
      <c r="Z8" s="128">
        <f t="shared" si="1"/>
        <v>10.692000000000002</v>
      </c>
      <c r="AA8" s="128">
        <f>(AB8*(1-AA$6))</f>
        <v>12.127499999999998</v>
      </c>
      <c r="AB8" s="128">
        <f t="shared" si="2"/>
        <v>26.95</v>
      </c>
      <c r="AC8" s="128">
        <f t="shared" ref="AC8:AC13" si="14">Y8/(1-AC$6)</f>
        <v>26.730000000000004</v>
      </c>
      <c r="AD8" s="128">
        <f t="shared" ref="AD8:AD28" si="15">$AB8*AD$6</f>
        <v>13.475</v>
      </c>
      <c r="AE8" s="128">
        <f t="shared" ref="AE8:AF28" si="16">$AB8*(1-AE$6)</f>
        <v>14.822500000000002</v>
      </c>
      <c r="AF8" s="128">
        <f t="shared" si="16"/>
        <v>17.517500000000002</v>
      </c>
      <c r="AG8" s="129">
        <f t="shared" ref="AG8:AG13" si="17">AC8*4</f>
        <v>106.92000000000002</v>
      </c>
      <c r="AH8" s="129">
        <f t="shared" si="3"/>
        <v>106.92000000000002</v>
      </c>
      <c r="AI8" s="132">
        <f t="shared" ref="AI8:AI13" si="18">MROUND(ROUNDUP(AH8,0),10)-1</f>
        <v>109</v>
      </c>
      <c r="AJ8" s="113">
        <f t="shared" si="4"/>
        <v>349000</v>
      </c>
      <c r="AK8" s="139">
        <f t="shared" si="5"/>
        <v>379000</v>
      </c>
      <c r="AL8" s="114">
        <f t="shared" si="6"/>
        <v>38</v>
      </c>
      <c r="AM8" s="130">
        <f>ROUNDUP(AC8*1.34,0)</f>
        <v>36</v>
      </c>
      <c r="AN8" s="151">
        <f>ROUNDUP(AC8*0.71*2.2,0)</f>
        <v>42</v>
      </c>
      <c r="AO8" s="152">
        <f t="shared" si="7"/>
        <v>301</v>
      </c>
      <c r="AP8" s="153">
        <f t="shared" si="8"/>
        <v>636</v>
      </c>
      <c r="AQ8" s="130">
        <f>ROUNDUP(AG8*1.34,0)</f>
        <v>144</v>
      </c>
      <c r="AR8" s="154">
        <f t="shared" si="9"/>
        <v>40000</v>
      </c>
      <c r="AS8" s="158">
        <v>79</v>
      </c>
      <c r="AT8" s="144">
        <f t="shared" si="10"/>
        <v>109</v>
      </c>
    </row>
    <row r="9" spans="2:46" ht="20.45" customHeight="1">
      <c r="B9" s="157" t="s">
        <v>157</v>
      </c>
      <c r="C9" s="182" t="s">
        <v>1085</v>
      </c>
      <c r="D9" s="112">
        <f t="shared" si="11"/>
        <v>29.95</v>
      </c>
      <c r="E9" s="128">
        <f>2*MAX($J9:$V9)</f>
        <v>12.3</v>
      </c>
      <c r="F9" s="112">
        <f t="shared" si="0"/>
        <v>8.15</v>
      </c>
      <c r="G9" s="644">
        <f>E9*0.9</f>
        <v>11.07</v>
      </c>
      <c r="H9" s="112">
        <f t="shared" si="12"/>
        <v>1.7</v>
      </c>
      <c r="I9" s="112"/>
      <c r="J9" s="131"/>
      <c r="K9" s="131">
        <f>[1]IDCost!$K$6</f>
        <v>6.15</v>
      </c>
      <c r="L9" s="131"/>
      <c r="M9" s="131"/>
      <c r="N9" s="131"/>
      <c r="O9" s="131"/>
      <c r="P9" s="131">
        <f>[1]pmCost!$G5</f>
        <v>3.4</v>
      </c>
      <c r="Q9" s="131"/>
      <c r="R9" s="131"/>
      <c r="S9" s="131"/>
      <c r="T9" s="131"/>
      <c r="U9" s="131"/>
      <c r="V9" s="131">
        <f>[1]IDCost!$K$6</f>
        <v>6.15</v>
      </c>
      <c r="W9" s="131"/>
      <c r="X9" s="131"/>
      <c r="Y9" s="128">
        <f t="shared" si="13"/>
        <v>12.177000000000001</v>
      </c>
      <c r="Z9" s="128">
        <f t="shared" si="1"/>
        <v>12.177000000000001</v>
      </c>
      <c r="AA9" s="128">
        <f t="shared" ref="AA9:AA28" si="19">(AB9*(1-AA$6))</f>
        <v>13.477499999999999</v>
      </c>
      <c r="AB9" s="128">
        <f t="shared" si="2"/>
        <v>29.95</v>
      </c>
      <c r="AC9" s="128">
        <f t="shared" si="14"/>
        <v>30.442500000000003</v>
      </c>
      <c r="AD9" s="128">
        <f t="shared" si="15"/>
        <v>14.975</v>
      </c>
      <c r="AE9" s="128">
        <f t="shared" si="16"/>
        <v>16.4725</v>
      </c>
      <c r="AF9" s="128">
        <f t="shared" si="16"/>
        <v>19.467500000000001</v>
      </c>
      <c r="AG9" s="129">
        <f t="shared" si="17"/>
        <v>121.77000000000001</v>
      </c>
      <c r="AH9" s="129">
        <f t="shared" si="3"/>
        <v>121.77000000000001</v>
      </c>
      <c r="AI9" s="132">
        <f t="shared" si="18"/>
        <v>119</v>
      </c>
      <c r="AJ9" s="113">
        <f t="shared" si="4"/>
        <v>399000</v>
      </c>
      <c r="AK9" s="139">
        <f t="shared" si="5"/>
        <v>429000</v>
      </c>
      <c r="AL9" s="114">
        <f t="shared" si="6"/>
        <v>43</v>
      </c>
      <c r="AM9" s="130">
        <f>ROUNDUP(AC9*1.3,0)</f>
        <v>40</v>
      </c>
      <c r="AN9" s="151">
        <f t="shared" ref="AN9:AN14" si="20">ROUNDUP(AC9*0.71*3,0)</f>
        <v>65</v>
      </c>
      <c r="AO9" s="152">
        <f t="shared" si="7"/>
        <v>343</v>
      </c>
      <c r="AP9" s="153">
        <f t="shared" si="8"/>
        <v>725</v>
      </c>
      <c r="AQ9" s="130">
        <f>ROUNDUP(AG9*1.3,0)</f>
        <v>159</v>
      </c>
      <c r="AR9" s="154">
        <f t="shared" si="9"/>
        <v>46000</v>
      </c>
      <c r="AS9" s="158">
        <v>89</v>
      </c>
      <c r="AT9" s="144">
        <f t="shared" si="10"/>
        <v>119</v>
      </c>
    </row>
    <row r="10" spans="2:46" ht="20.45" customHeight="1">
      <c r="B10" s="157" t="s">
        <v>1002</v>
      </c>
      <c r="C10" s="182" t="s">
        <v>1086</v>
      </c>
      <c r="D10" s="112">
        <f t="shared" si="11"/>
        <v>29.95</v>
      </c>
      <c r="E10" s="128">
        <f>2*MAX($J10:$V10)</f>
        <v>12.1</v>
      </c>
      <c r="F10" s="112">
        <f t="shared" si="0"/>
        <v>8.0500000000000007</v>
      </c>
      <c r="G10" s="644">
        <f>E10*0.9</f>
        <v>10.89</v>
      </c>
      <c r="H10" s="112">
        <f t="shared" si="12"/>
        <v>1.7</v>
      </c>
      <c r="I10" s="112"/>
      <c r="J10" s="131"/>
      <c r="K10" s="131">
        <f>[1]IDCost!$K$7</f>
        <v>6.05</v>
      </c>
      <c r="L10" s="131"/>
      <c r="M10" s="131"/>
      <c r="N10" s="131"/>
      <c r="O10" s="131"/>
      <c r="P10" s="131">
        <f>[1]pmCost!$G6</f>
        <v>3.4</v>
      </c>
      <c r="Q10" s="131"/>
      <c r="R10" s="131"/>
      <c r="S10" s="131"/>
      <c r="T10" s="131"/>
      <c r="U10" s="131"/>
      <c r="V10" s="131">
        <f>[1]IDCost!$K$7</f>
        <v>6.05</v>
      </c>
      <c r="W10" s="131"/>
      <c r="X10" s="131"/>
      <c r="Y10" s="128">
        <f t="shared" si="13"/>
        <v>11.979000000000001</v>
      </c>
      <c r="Z10" s="128">
        <f t="shared" si="1"/>
        <v>11.979000000000001</v>
      </c>
      <c r="AA10" s="128">
        <f t="shared" si="19"/>
        <v>13.477499999999999</v>
      </c>
      <c r="AB10" s="128">
        <f t="shared" si="2"/>
        <v>29.95</v>
      </c>
      <c r="AC10" s="128">
        <f t="shared" si="14"/>
        <v>29.947500000000002</v>
      </c>
      <c r="AD10" s="128">
        <f t="shared" si="15"/>
        <v>14.975</v>
      </c>
      <c r="AE10" s="128">
        <f t="shared" si="16"/>
        <v>16.4725</v>
      </c>
      <c r="AF10" s="128">
        <f t="shared" si="16"/>
        <v>19.467500000000001</v>
      </c>
      <c r="AG10" s="129">
        <f t="shared" si="17"/>
        <v>119.79</v>
      </c>
      <c r="AH10" s="129">
        <f t="shared" si="3"/>
        <v>119.79</v>
      </c>
      <c r="AI10" s="132">
        <f t="shared" si="18"/>
        <v>119</v>
      </c>
      <c r="AJ10" s="113">
        <f t="shared" si="4"/>
        <v>389000</v>
      </c>
      <c r="AK10" s="139">
        <f t="shared" si="5"/>
        <v>419000</v>
      </c>
      <c r="AL10" s="114">
        <f t="shared" si="6"/>
        <v>42</v>
      </c>
      <c r="AM10" s="130">
        <f>ROUNDUP(AC10*1.3,0)</f>
        <v>39</v>
      </c>
      <c r="AN10" s="151">
        <f t="shared" si="20"/>
        <v>64</v>
      </c>
      <c r="AO10" s="152">
        <f t="shared" si="7"/>
        <v>337</v>
      </c>
      <c r="AP10" s="153">
        <f t="shared" si="8"/>
        <v>713</v>
      </c>
      <c r="AQ10" s="130">
        <f>ROUNDUP(AG10*1.3,0)</f>
        <v>156</v>
      </c>
      <c r="AR10" s="154">
        <f t="shared" si="9"/>
        <v>45000</v>
      </c>
      <c r="AS10" s="158">
        <v>89</v>
      </c>
      <c r="AT10" s="144">
        <f t="shared" si="10"/>
        <v>119</v>
      </c>
    </row>
    <row r="11" spans="2:46" ht="20.45" customHeight="1">
      <c r="B11" s="157" t="s">
        <v>1003</v>
      </c>
      <c r="C11" s="111" t="s">
        <v>1089</v>
      </c>
      <c r="D11" s="112">
        <f t="shared" si="11"/>
        <v>33.950000000000003</v>
      </c>
      <c r="E11" s="128">
        <f>2.2*MAX($J11:$V11)</f>
        <v>13.750000000000002</v>
      </c>
      <c r="F11" s="112">
        <f t="shared" si="0"/>
        <v>8.25</v>
      </c>
      <c r="G11" s="644">
        <f>E11*0.9</f>
        <v>12.375000000000002</v>
      </c>
      <c r="H11" s="112">
        <f t="shared" si="12"/>
        <v>1.9</v>
      </c>
      <c r="I11" s="112"/>
      <c r="J11" s="131"/>
      <c r="K11" s="131">
        <f>[1]IDCost!$K$9</f>
        <v>6.25</v>
      </c>
      <c r="L11" s="131"/>
      <c r="M11" s="131"/>
      <c r="N11" s="131"/>
      <c r="O11" s="131"/>
      <c r="P11" s="131">
        <f>[1]pmCost!$G7</f>
        <v>3.8</v>
      </c>
      <c r="Q11" s="131"/>
      <c r="R11" s="131"/>
      <c r="S11" s="131"/>
      <c r="T11" s="131"/>
      <c r="U11" s="131"/>
      <c r="V11" s="131">
        <f>[1]IDCost!$K$9</f>
        <v>6.25</v>
      </c>
      <c r="W11" s="131"/>
      <c r="X11" s="131"/>
      <c r="Y11" s="128">
        <f t="shared" si="13"/>
        <v>13.612500000000002</v>
      </c>
      <c r="Z11" s="128">
        <f t="shared" si="1"/>
        <v>13.612500000000004</v>
      </c>
      <c r="AA11" s="128">
        <f t="shared" si="19"/>
        <v>15.2775</v>
      </c>
      <c r="AB11" s="128">
        <f t="shared" si="2"/>
        <v>33.950000000000003</v>
      </c>
      <c r="AC11" s="128">
        <f t="shared" si="14"/>
        <v>34.031250000000007</v>
      </c>
      <c r="AD11" s="128">
        <f t="shared" si="15"/>
        <v>16.975000000000001</v>
      </c>
      <c r="AE11" s="128">
        <f t="shared" si="16"/>
        <v>18.672500000000003</v>
      </c>
      <c r="AF11" s="128">
        <f t="shared" si="16"/>
        <v>22.067500000000003</v>
      </c>
      <c r="AG11" s="129">
        <f t="shared" si="17"/>
        <v>136.12500000000003</v>
      </c>
      <c r="AH11" s="129">
        <f t="shared" si="3"/>
        <v>136.12500000000003</v>
      </c>
      <c r="AI11" s="132">
        <f t="shared" si="18"/>
        <v>139</v>
      </c>
      <c r="AJ11" s="113">
        <f t="shared" si="4"/>
        <v>449000</v>
      </c>
      <c r="AK11" s="139">
        <f t="shared" si="5"/>
        <v>489000</v>
      </c>
      <c r="AL11" s="114">
        <f t="shared" si="6"/>
        <v>48</v>
      </c>
      <c r="AM11" s="130">
        <f>ROUNDUP(AC11*1.3,0)</f>
        <v>45</v>
      </c>
      <c r="AN11" s="151">
        <f t="shared" si="20"/>
        <v>73</v>
      </c>
      <c r="AO11" s="152">
        <f t="shared" si="7"/>
        <v>383</v>
      </c>
      <c r="AP11" s="153">
        <f t="shared" si="8"/>
        <v>810</v>
      </c>
      <c r="AQ11" s="130">
        <f>ROUNDUP(AG11*1.3,0)</f>
        <v>177</v>
      </c>
      <c r="AR11" s="154">
        <f t="shared" si="9"/>
        <v>51000</v>
      </c>
      <c r="AS11" s="158">
        <v>99</v>
      </c>
      <c r="AT11" s="144">
        <f t="shared" si="10"/>
        <v>139</v>
      </c>
    </row>
    <row r="12" spans="2:46" ht="20.45" customHeight="1">
      <c r="B12" s="157" t="s">
        <v>982</v>
      </c>
      <c r="C12" s="111" t="s">
        <v>1087</v>
      </c>
      <c r="D12" s="112">
        <f t="shared" si="11"/>
        <v>23.95</v>
      </c>
      <c r="E12" s="128">
        <f>2.2*MAX($J12:$V12)</f>
        <v>0</v>
      </c>
      <c r="F12" s="112">
        <f t="shared" si="0"/>
        <v>2</v>
      </c>
      <c r="G12" s="644">
        <v>8.6900000000000013</v>
      </c>
      <c r="H12" s="112">
        <f t="shared" si="12"/>
        <v>0</v>
      </c>
      <c r="I12" s="112"/>
      <c r="J12" s="131"/>
      <c r="K12" s="131">
        <f>[1]IDCost!$K$15</f>
        <v>0</v>
      </c>
      <c r="L12" s="131"/>
      <c r="M12" s="131"/>
      <c r="N12" s="131"/>
      <c r="O12" s="131"/>
      <c r="P12" s="131"/>
      <c r="Q12" s="131"/>
      <c r="R12" s="131"/>
      <c r="S12" s="131"/>
      <c r="T12" s="131"/>
      <c r="U12" s="131"/>
      <c r="V12" s="131">
        <f>[1]IDCost!$K$15</f>
        <v>0</v>
      </c>
      <c r="W12" s="131"/>
      <c r="X12" s="131"/>
      <c r="Y12" s="128">
        <f t="shared" si="13"/>
        <v>9.5590000000000028</v>
      </c>
      <c r="Z12" s="128">
        <f t="shared" si="1"/>
        <v>9.5590000000000028</v>
      </c>
      <c r="AA12" s="128">
        <f t="shared" si="19"/>
        <v>10.777499999999998</v>
      </c>
      <c r="AB12" s="128">
        <f t="shared" si="2"/>
        <v>23.95</v>
      </c>
      <c r="AC12" s="128">
        <f t="shared" si="14"/>
        <v>23.897500000000004</v>
      </c>
      <c r="AD12" s="128">
        <f t="shared" si="15"/>
        <v>11.975</v>
      </c>
      <c r="AE12" s="128">
        <f t="shared" si="16"/>
        <v>13.172500000000001</v>
      </c>
      <c r="AF12" s="128">
        <f t="shared" si="16"/>
        <v>15.567500000000001</v>
      </c>
      <c r="AG12" s="129">
        <f t="shared" si="17"/>
        <v>95.590000000000018</v>
      </c>
      <c r="AH12" s="129">
        <f t="shared" si="3"/>
        <v>95.590000000000018</v>
      </c>
      <c r="AI12" s="132">
        <f t="shared" si="18"/>
        <v>99</v>
      </c>
      <c r="AJ12" s="113">
        <f t="shared" si="4"/>
        <v>309000</v>
      </c>
      <c r="AK12" s="139">
        <f t="shared" si="5"/>
        <v>329000</v>
      </c>
      <c r="AL12" s="114">
        <f t="shared" si="6"/>
        <v>34</v>
      </c>
      <c r="AM12" s="130">
        <f>ROUNDUP(AC12*1.3,0)</f>
        <v>32</v>
      </c>
      <c r="AN12" s="151">
        <f t="shared" si="20"/>
        <v>51</v>
      </c>
      <c r="AO12" s="152">
        <f t="shared" si="7"/>
        <v>269</v>
      </c>
      <c r="AP12" s="153">
        <f t="shared" si="8"/>
        <v>569</v>
      </c>
      <c r="AQ12" s="130">
        <f>ROUNDUP(AG12*1.3,0)</f>
        <v>125</v>
      </c>
      <c r="AR12" s="154">
        <f t="shared" si="9"/>
        <v>36000</v>
      </c>
      <c r="AS12" s="158">
        <v>99</v>
      </c>
      <c r="AT12" s="144">
        <f t="shared" si="10"/>
        <v>99</v>
      </c>
    </row>
    <row r="13" spans="2:46" ht="20.45" customHeight="1">
      <c r="B13" s="157" t="s">
        <v>945</v>
      </c>
      <c r="C13" s="111" t="s">
        <v>1088</v>
      </c>
      <c r="D13" s="112">
        <f t="shared" si="11"/>
        <v>24.95</v>
      </c>
      <c r="E13" s="128">
        <f>2.2*MAX($J13:$V13)</f>
        <v>0</v>
      </c>
      <c r="F13" s="112">
        <f t="shared" si="0"/>
        <v>2</v>
      </c>
      <c r="G13" s="644">
        <v>9.1300000000000008</v>
      </c>
      <c r="H13" s="112">
        <f t="shared" si="12"/>
        <v>0</v>
      </c>
      <c r="I13" s="112"/>
      <c r="J13" s="131"/>
      <c r="K13" s="131">
        <f>[1]IDCost!$K$16</f>
        <v>0</v>
      </c>
      <c r="L13" s="131"/>
      <c r="M13" s="131"/>
      <c r="N13" s="131"/>
      <c r="O13" s="131"/>
      <c r="P13" s="131"/>
      <c r="Q13" s="131"/>
      <c r="R13" s="131"/>
      <c r="S13" s="131"/>
      <c r="T13" s="131"/>
      <c r="U13" s="131"/>
      <c r="V13" s="131">
        <f>[1]IDCost!$K$16</f>
        <v>0</v>
      </c>
      <c r="W13" s="131"/>
      <c r="X13" s="131"/>
      <c r="Y13" s="128">
        <f t="shared" si="13"/>
        <v>10.043000000000001</v>
      </c>
      <c r="Z13" s="128">
        <f t="shared" si="1"/>
        <v>10.043000000000001</v>
      </c>
      <c r="AA13" s="128">
        <f t="shared" si="19"/>
        <v>11.227499999999999</v>
      </c>
      <c r="AB13" s="128">
        <f t="shared" si="2"/>
        <v>24.95</v>
      </c>
      <c r="AC13" s="128">
        <f t="shared" si="14"/>
        <v>25.107500000000002</v>
      </c>
      <c r="AD13" s="128">
        <f t="shared" si="15"/>
        <v>12.475</v>
      </c>
      <c r="AE13" s="128">
        <f t="shared" si="16"/>
        <v>13.7225</v>
      </c>
      <c r="AF13" s="128">
        <f t="shared" si="16"/>
        <v>16.217500000000001</v>
      </c>
      <c r="AG13" s="129">
        <f t="shared" si="17"/>
        <v>100.43</v>
      </c>
      <c r="AH13" s="129">
        <f t="shared" si="3"/>
        <v>100.43</v>
      </c>
      <c r="AI13" s="132">
        <f t="shared" si="18"/>
        <v>99</v>
      </c>
      <c r="AJ13" s="113">
        <f t="shared" si="4"/>
        <v>329000</v>
      </c>
      <c r="AK13" s="139">
        <f t="shared" si="5"/>
        <v>359000</v>
      </c>
      <c r="AL13" s="114">
        <f t="shared" si="6"/>
        <v>35</v>
      </c>
      <c r="AM13" s="130">
        <f>ROUNDUP(AC13*1.3,0)</f>
        <v>33</v>
      </c>
      <c r="AN13" s="151">
        <f t="shared" si="20"/>
        <v>54</v>
      </c>
      <c r="AO13" s="152">
        <f t="shared" si="7"/>
        <v>283</v>
      </c>
      <c r="AP13" s="153">
        <f t="shared" si="8"/>
        <v>598</v>
      </c>
      <c r="AQ13" s="130">
        <f>ROUNDUP(AG13*1.3,0)</f>
        <v>131</v>
      </c>
      <c r="AR13" s="154">
        <f t="shared" si="9"/>
        <v>38000</v>
      </c>
      <c r="AS13" s="158">
        <v>109</v>
      </c>
      <c r="AT13" s="144">
        <f t="shared" si="10"/>
        <v>99</v>
      </c>
    </row>
    <row r="14" spans="2:46" ht="20.45" customHeight="1" thickBot="1">
      <c r="B14" s="391" t="s">
        <v>262</v>
      </c>
      <c r="C14" s="392" t="s">
        <v>1083</v>
      </c>
      <c r="D14" s="393">
        <f>AB14</f>
        <v>16.95</v>
      </c>
      <c r="E14" s="394">
        <f>2*MAX($J14:$V14)</f>
        <v>6</v>
      </c>
      <c r="F14" s="393">
        <f t="shared" si="0"/>
        <v>5</v>
      </c>
      <c r="G14" s="645">
        <v>6</v>
      </c>
      <c r="H14" s="393">
        <f t="shared" ref="H14:H19" si="21">MIN($J14:$U14)*0.5</f>
        <v>1.5</v>
      </c>
      <c r="I14" s="393"/>
      <c r="J14" s="395"/>
      <c r="K14" s="395">
        <v>3</v>
      </c>
      <c r="L14" s="396"/>
      <c r="M14" s="395"/>
      <c r="N14" s="395"/>
      <c r="O14" s="396"/>
      <c r="P14" s="395"/>
      <c r="Q14" s="396"/>
      <c r="R14" s="396"/>
      <c r="S14" s="396"/>
      <c r="T14" s="396"/>
      <c r="U14" s="395"/>
      <c r="V14" s="395">
        <v>3</v>
      </c>
      <c r="W14" s="395"/>
      <c r="X14" s="395"/>
      <c r="Y14" s="394">
        <f t="shared" si="13"/>
        <v>6.6000000000000005</v>
      </c>
      <c r="Z14" s="394">
        <f t="shared" si="1"/>
        <v>6.6000000000000005</v>
      </c>
      <c r="AA14" s="394">
        <f t="shared" si="19"/>
        <v>7.6274999999999986</v>
      </c>
      <c r="AB14" s="394">
        <f t="shared" ref="AB14:AB29" si="22">MROUND(AC14,1)-0.05</f>
        <v>16.95</v>
      </c>
      <c r="AC14" s="394">
        <f>Y14/(1-AC$6)</f>
        <v>16.5</v>
      </c>
      <c r="AD14" s="394">
        <f>$AB14*AD$6</f>
        <v>8.4749999999999996</v>
      </c>
      <c r="AE14" s="394">
        <f>$AB14*(1-AE$6)</f>
        <v>9.3224999999999998</v>
      </c>
      <c r="AF14" s="394">
        <f>$AB14*(1-AF$6)</f>
        <v>11.0175</v>
      </c>
      <c r="AG14" s="397">
        <f>AC14*4</f>
        <v>66</v>
      </c>
      <c r="AH14" s="397">
        <f t="shared" si="3"/>
        <v>66</v>
      </c>
      <c r="AI14" s="398">
        <f>MROUND(ROUNDUP(AH14,0),10)-1</f>
        <v>69</v>
      </c>
      <c r="AJ14" s="113">
        <f t="shared" si="4"/>
        <v>219000</v>
      </c>
      <c r="AK14" s="139">
        <f t="shared" si="5"/>
        <v>239000</v>
      </c>
      <c r="AL14" s="114">
        <f t="shared" si="6"/>
        <v>23</v>
      </c>
      <c r="AM14" s="130">
        <f>ROUNDUP(AC14*1.34,0)</f>
        <v>23</v>
      </c>
      <c r="AN14" s="151">
        <f t="shared" si="20"/>
        <v>36</v>
      </c>
      <c r="AO14" s="152">
        <f t="shared" si="7"/>
        <v>186</v>
      </c>
      <c r="AP14" s="153">
        <f t="shared" si="8"/>
        <v>393</v>
      </c>
      <c r="AQ14" s="130">
        <f>ROUNDUP(AG14*1.34,0)</f>
        <v>89</v>
      </c>
      <c r="AR14" s="154">
        <f t="shared" si="9"/>
        <v>25000</v>
      </c>
      <c r="AS14" s="158">
        <v>69</v>
      </c>
      <c r="AT14" s="144">
        <f t="shared" si="10"/>
        <v>69</v>
      </c>
    </row>
    <row r="15" spans="2:46" ht="20.45" customHeight="1">
      <c r="B15" s="406" t="s">
        <v>1386</v>
      </c>
      <c r="C15" s="407" t="s">
        <v>1084</v>
      </c>
      <c r="D15" s="407">
        <f t="shared" ref="D15:D28" si="23">AB15</f>
        <v>18.95</v>
      </c>
      <c r="E15" s="418">
        <f>1.95*MAX($J15:$V15)</f>
        <v>10.530000000000001</v>
      </c>
      <c r="F15" s="418">
        <f>MAX($J15:$U15)+2</f>
        <v>7.4</v>
      </c>
      <c r="G15" s="418">
        <v>6.8</v>
      </c>
      <c r="H15" s="418">
        <f t="shared" si="21"/>
        <v>2.7</v>
      </c>
      <c r="I15" s="407"/>
      <c r="J15" s="407"/>
      <c r="K15" s="407">
        <f>[1]IDCost!$K$4</f>
        <v>5.4</v>
      </c>
      <c r="L15" s="407"/>
      <c r="M15" s="407"/>
      <c r="N15" s="407"/>
      <c r="O15" s="407"/>
      <c r="P15" s="407"/>
      <c r="Q15" s="407"/>
      <c r="R15" s="407"/>
      <c r="S15" s="407"/>
      <c r="T15" s="407"/>
      <c r="U15" s="407"/>
      <c r="V15" s="407">
        <f>[1]IDCost!$K$4</f>
        <v>5.4</v>
      </c>
      <c r="W15" s="407"/>
      <c r="X15" s="407"/>
      <c r="Y15" s="418">
        <f t="shared" si="13"/>
        <v>7.48</v>
      </c>
      <c r="Z15" s="418">
        <f t="shared" si="1"/>
        <v>7.48</v>
      </c>
      <c r="AA15" s="418">
        <f t="shared" si="19"/>
        <v>8.5274999999999981</v>
      </c>
      <c r="AB15" s="418">
        <f t="shared" si="22"/>
        <v>18.95</v>
      </c>
      <c r="AC15" s="418">
        <f t="shared" ref="AC15:AC28" si="24">Y15/(1-AC$6)</f>
        <v>18.7</v>
      </c>
      <c r="AD15" s="407">
        <f t="shared" si="15"/>
        <v>9.4749999999999996</v>
      </c>
      <c r="AE15" s="407">
        <f t="shared" si="16"/>
        <v>10.422500000000001</v>
      </c>
      <c r="AF15" s="407">
        <f t="shared" si="16"/>
        <v>12.317500000000001</v>
      </c>
      <c r="AG15" s="421">
        <f t="shared" ref="AG15:AG28" si="25">AC15*4</f>
        <v>74.8</v>
      </c>
      <c r="AH15" s="421">
        <f t="shared" si="3"/>
        <v>74.8</v>
      </c>
      <c r="AI15" s="424">
        <f t="shared" ref="AI15:AI28" si="26">MROUND(ROUNDUP(AH15,0),10)-1</f>
        <v>79</v>
      </c>
      <c r="AJ15" s="390">
        <f t="shared" si="4"/>
        <v>239000</v>
      </c>
      <c r="AK15" s="139">
        <f t="shared" ref="AK15:AK29" si="27">ROUNDUP(FLOOR(AJ15*1.1,10000),-3)-1000</f>
        <v>259000</v>
      </c>
      <c r="AL15" s="114">
        <f t="shared" si="6"/>
        <v>26</v>
      </c>
      <c r="AM15" s="130">
        <f>ROUNDUP(AC15*1.34,0)</f>
        <v>26</v>
      </c>
      <c r="AN15" s="151">
        <f>ROUNDUP(AC15*0.71*2.2,0)</f>
        <v>30</v>
      </c>
      <c r="AO15" s="152">
        <f t="shared" si="7"/>
        <v>211</v>
      </c>
      <c r="AP15" s="153">
        <f t="shared" si="8"/>
        <v>445</v>
      </c>
      <c r="AQ15" s="130">
        <f>ROUNDUP(AG15*1.34,0)</f>
        <v>101</v>
      </c>
      <c r="AR15" s="154">
        <f t="shared" si="9"/>
        <v>28000</v>
      </c>
      <c r="AS15" s="158">
        <v>79</v>
      </c>
      <c r="AT15" s="144">
        <f t="shared" si="10"/>
        <v>79</v>
      </c>
    </row>
    <row r="16" spans="2:46" ht="20.45" customHeight="1">
      <c r="B16" s="408" t="s">
        <v>1387</v>
      </c>
      <c r="C16" s="409" t="s">
        <v>1085</v>
      </c>
      <c r="D16" s="409">
        <f t="shared" si="23"/>
        <v>19.95</v>
      </c>
      <c r="E16" s="419">
        <f>1.88*MAX($J16:$V16)</f>
        <v>11.561999999999999</v>
      </c>
      <c r="F16" s="419">
        <f>MAX($J16:$U16)+2</f>
        <v>8.15</v>
      </c>
      <c r="G16" s="419">
        <v>7.3</v>
      </c>
      <c r="H16" s="419">
        <f t="shared" si="21"/>
        <v>3.0750000000000002</v>
      </c>
      <c r="I16" s="409"/>
      <c r="J16" s="409"/>
      <c r="K16" s="409">
        <f>[1]IDCost!$K$6</f>
        <v>6.15</v>
      </c>
      <c r="L16" s="409"/>
      <c r="M16" s="409"/>
      <c r="N16" s="409"/>
      <c r="O16" s="409"/>
      <c r="P16" s="409"/>
      <c r="Q16" s="409"/>
      <c r="R16" s="409"/>
      <c r="S16" s="409"/>
      <c r="T16" s="409"/>
      <c r="U16" s="409"/>
      <c r="V16" s="409">
        <f>[1]IDCost!$K$6</f>
        <v>6.15</v>
      </c>
      <c r="W16" s="409"/>
      <c r="X16" s="409"/>
      <c r="Y16" s="419">
        <f t="shared" si="13"/>
        <v>8.0300000000000011</v>
      </c>
      <c r="Z16" s="419">
        <f t="shared" si="1"/>
        <v>8.0300000000000011</v>
      </c>
      <c r="AA16" s="419">
        <f t="shared" si="19"/>
        <v>8.9774999999999991</v>
      </c>
      <c r="AB16" s="419">
        <f t="shared" si="22"/>
        <v>19.95</v>
      </c>
      <c r="AC16" s="419">
        <f t="shared" si="24"/>
        <v>20.075000000000003</v>
      </c>
      <c r="AD16" s="409">
        <f t="shared" si="15"/>
        <v>9.9749999999999996</v>
      </c>
      <c r="AE16" s="409">
        <f t="shared" si="16"/>
        <v>10.9725</v>
      </c>
      <c r="AF16" s="409">
        <f t="shared" si="16"/>
        <v>12.967499999999999</v>
      </c>
      <c r="AG16" s="422">
        <f t="shared" si="25"/>
        <v>80.300000000000011</v>
      </c>
      <c r="AH16" s="422">
        <f t="shared" si="3"/>
        <v>80.300000000000011</v>
      </c>
      <c r="AI16" s="425">
        <f t="shared" si="26"/>
        <v>79</v>
      </c>
      <c r="AJ16" s="390">
        <f t="shared" si="4"/>
        <v>259000</v>
      </c>
      <c r="AK16" s="139">
        <f t="shared" si="27"/>
        <v>279000</v>
      </c>
      <c r="AL16" s="114">
        <f t="shared" si="6"/>
        <v>28</v>
      </c>
      <c r="AM16" s="130">
        <f t="shared" ref="AM16:AM29" si="28">ROUNDUP(AC16*1.3,0)</f>
        <v>27</v>
      </c>
      <c r="AN16" s="151">
        <f t="shared" ref="AN16:AN29" si="29">ROUNDUP(AC16*0.71*3,0)</f>
        <v>43</v>
      </c>
      <c r="AO16" s="152">
        <f t="shared" si="7"/>
        <v>226</v>
      </c>
      <c r="AP16" s="153">
        <f t="shared" si="8"/>
        <v>478</v>
      </c>
      <c r="AQ16" s="130">
        <f t="shared" ref="AQ16:AQ28" si="30">ROUNDUP(AG16*1.3,0)</f>
        <v>105</v>
      </c>
      <c r="AR16" s="154">
        <f t="shared" si="9"/>
        <v>30000</v>
      </c>
      <c r="AS16" s="158">
        <v>89</v>
      </c>
      <c r="AT16" s="144">
        <f t="shared" si="10"/>
        <v>79</v>
      </c>
    </row>
    <row r="17" spans="2:46" ht="20.45" customHeight="1">
      <c r="B17" s="408" t="s">
        <v>1388</v>
      </c>
      <c r="C17" s="409" t="s">
        <v>1086</v>
      </c>
      <c r="D17" s="409">
        <f t="shared" si="23"/>
        <v>32.950000000000003</v>
      </c>
      <c r="E17" s="419">
        <f t="shared" ref="E17:E24" si="31">2*MAX($J17:$V17)</f>
        <v>12.1</v>
      </c>
      <c r="F17" s="419">
        <f>MAX($J17:$U17)+2</f>
        <v>8.0500000000000007</v>
      </c>
      <c r="G17" s="419">
        <f t="shared" ref="G17:G25" si="32">E17</f>
        <v>12.1</v>
      </c>
      <c r="H17" s="419">
        <f t="shared" si="21"/>
        <v>1.9228571428571428</v>
      </c>
      <c r="I17" s="409"/>
      <c r="J17" s="409"/>
      <c r="K17" s="409">
        <f>[1]IDCost!$K$7</f>
        <v>6.05</v>
      </c>
      <c r="L17" s="409">
        <f>[1]sbCost!$E7+[1]sbCost!$U7</f>
        <v>3.8457142857142856</v>
      </c>
      <c r="M17" s="409"/>
      <c r="N17" s="409"/>
      <c r="O17" s="409"/>
      <c r="P17" s="409"/>
      <c r="Q17" s="409"/>
      <c r="R17" s="409"/>
      <c r="S17" s="409"/>
      <c r="T17" s="409"/>
      <c r="U17" s="409"/>
      <c r="V17" s="409">
        <f>[1]IDCost!$K$7</f>
        <v>6.05</v>
      </c>
      <c r="W17" s="409"/>
      <c r="X17" s="409"/>
      <c r="Y17" s="419">
        <f t="shared" si="13"/>
        <v>13.31</v>
      </c>
      <c r="Z17" s="419">
        <f t="shared" si="1"/>
        <v>13.31</v>
      </c>
      <c r="AA17" s="419">
        <f t="shared" si="19"/>
        <v>14.827500000000001</v>
      </c>
      <c r="AB17" s="419">
        <f t="shared" si="22"/>
        <v>32.950000000000003</v>
      </c>
      <c r="AC17" s="419">
        <f t="shared" si="24"/>
        <v>33.274999999999999</v>
      </c>
      <c r="AD17" s="409">
        <f t="shared" si="15"/>
        <v>16.475000000000001</v>
      </c>
      <c r="AE17" s="409">
        <f t="shared" si="16"/>
        <v>18.122500000000002</v>
      </c>
      <c r="AF17" s="409">
        <f t="shared" si="16"/>
        <v>21.417500000000004</v>
      </c>
      <c r="AG17" s="422">
        <f t="shared" si="25"/>
        <v>133.1</v>
      </c>
      <c r="AH17" s="422">
        <f t="shared" si="3"/>
        <v>133.1</v>
      </c>
      <c r="AI17" s="425">
        <f t="shared" si="26"/>
        <v>129</v>
      </c>
      <c r="AJ17" s="390">
        <f t="shared" si="4"/>
        <v>439000</v>
      </c>
      <c r="AK17" s="139">
        <f t="shared" si="27"/>
        <v>479000</v>
      </c>
      <c r="AL17" s="114">
        <f t="shared" si="6"/>
        <v>47</v>
      </c>
      <c r="AM17" s="130">
        <f t="shared" si="28"/>
        <v>44</v>
      </c>
      <c r="AN17" s="151">
        <f t="shared" si="29"/>
        <v>71</v>
      </c>
      <c r="AO17" s="152">
        <f t="shared" si="7"/>
        <v>375</v>
      </c>
      <c r="AP17" s="153">
        <f t="shared" si="8"/>
        <v>792</v>
      </c>
      <c r="AQ17" s="130">
        <f t="shared" si="30"/>
        <v>174</v>
      </c>
      <c r="AR17" s="154">
        <f t="shared" si="9"/>
        <v>50000</v>
      </c>
      <c r="AS17" s="158">
        <v>89</v>
      </c>
      <c r="AT17" s="144">
        <f t="shared" si="10"/>
        <v>129</v>
      </c>
    </row>
    <row r="18" spans="2:46" ht="20.45" customHeight="1">
      <c r="B18" s="408" t="s">
        <v>1651</v>
      </c>
      <c r="C18" s="409" t="s">
        <v>1669</v>
      </c>
      <c r="D18" s="409">
        <f>AB18</f>
        <v>32.950000000000003</v>
      </c>
      <c r="E18" s="419">
        <f t="shared" si="31"/>
        <v>12.1</v>
      </c>
      <c r="F18" s="419">
        <f>MAX($J18:$U18)+2</f>
        <v>8.0500000000000007</v>
      </c>
      <c r="G18" s="419">
        <f t="shared" si="32"/>
        <v>12.1</v>
      </c>
      <c r="H18" s="419">
        <f t="shared" si="21"/>
        <v>1.8678571428571429</v>
      </c>
      <c r="I18" s="409"/>
      <c r="J18" s="409"/>
      <c r="K18" s="409">
        <f>[1]IDCost!$K$7</f>
        <v>6.05</v>
      </c>
      <c r="L18" s="409">
        <f>[1]sbCost!$E8+[1]sbCost!$U8</f>
        <v>3.7357142857142858</v>
      </c>
      <c r="M18" s="409"/>
      <c r="N18" s="409"/>
      <c r="O18" s="409"/>
      <c r="P18" s="409"/>
      <c r="Q18" s="409"/>
      <c r="R18" s="409"/>
      <c r="S18" s="409"/>
      <c r="T18" s="409"/>
      <c r="U18" s="409"/>
      <c r="V18" s="409">
        <f>[1]IDCost!$K$7</f>
        <v>6.05</v>
      </c>
      <c r="W18" s="409"/>
      <c r="X18" s="409"/>
      <c r="Y18" s="419">
        <f t="shared" si="13"/>
        <v>13.31</v>
      </c>
      <c r="Z18" s="419">
        <f>(AC18*(1-Z$6))</f>
        <v>13.31</v>
      </c>
      <c r="AA18" s="419">
        <f>(AB18*(1-AA$6))</f>
        <v>14.827500000000001</v>
      </c>
      <c r="AB18" s="419">
        <f>MROUND(AC18,1)-0.05</f>
        <v>32.950000000000003</v>
      </c>
      <c r="AC18" s="419">
        <f>Y18/(1-AC$6)</f>
        <v>33.274999999999999</v>
      </c>
      <c r="AD18" s="409">
        <f t="shared" si="15"/>
        <v>16.475000000000001</v>
      </c>
      <c r="AE18" s="409">
        <f t="shared" si="16"/>
        <v>18.122500000000002</v>
      </c>
      <c r="AF18" s="409">
        <f t="shared" si="16"/>
        <v>21.417500000000004</v>
      </c>
      <c r="AG18" s="422">
        <f>AC18*4</f>
        <v>133.1</v>
      </c>
      <c r="AH18" s="422">
        <f>AG18*(1+AH$6)</f>
        <v>133.1</v>
      </c>
      <c r="AI18" s="425">
        <f>MROUND(ROUNDUP(AH18,0),5)</f>
        <v>135</v>
      </c>
      <c r="AJ18" s="390">
        <f>ROUNDUP(FLOOR(AC18*13350,10000),-3)-1000</f>
        <v>439000</v>
      </c>
      <c r="AK18" s="139">
        <f>ROUNDUP(FLOOR(AJ18*1.1,10000),-3)-1000</f>
        <v>479000</v>
      </c>
      <c r="AL18" s="114">
        <f>ROUNDUP(AC18*1.39,0)</f>
        <v>47</v>
      </c>
      <c r="AM18" s="130">
        <f>ROUNDUP(AC18*1.3,0)</f>
        <v>44</v>
      </c>
      <c r="AN18" s="151">
        <f>ROUNDUP(AC18*0.71*3,0)</f>
        <v>71</v>
      </c>
      <c r="AO18" s="152">
        <f>ROUNDUP(AC18*3.7502*3,0)</f>
        <v>375</v>
      </c>
      <c r="AP18" s="153">
        <f>ROUNDUP(AC18*7.9284*3,0)</f>
        <v>792</v>
      </c>
      <c r="AQ18" s="130">
        <f>ROUNDUP(AG18*1.3,0)</f>
        <v>174</v>
      </c>
      <c r="AR18" s="154">
        <f t="shared" si="9"/>
        <v>50000</v>
      </c>
      <c r="AS18" s="158">
        <v>89</v>
      </c>
      <c r="AT18" s="144">
        <f>AI18*(1-AH$6)</f>
        <v>135</v>
      </c>
    </row>
    <row r="19" spans="2:46" ht="20.45" customHeight="1">
      <c r="B19" s="408" t="s">
        <v>1389</v>
      </c>
      <c r="C19" s="409" t="s">
        <v>1089</v>
      </c>
      <c r="D19" s="409">
        <f t="shared" si="23"/>
        <v>33.950000000000003</v>
      </c>
      <c r="E19" s="419">
        <f t="shared" si="31"/>
        <v>12.5</v>
      </c>
      <c r="F19" s="419">
        <f>MAX($J19:$U19)+2</f>
        <v>8.25</v>
      </c>
      <c r="G19" s="419">
        <f t="shared" si="32"/>
        <v>12.5</v>
      </c>
      <c r="H19" s="419">
        <f t="shared" si="21"/>
        <v>2.1742857142857144</v>
      </c>
      <c r="I19" s="409"/>
      <c r="J19" s="409"/>
      <c r="K19" s="409">
        <f>[1]IDCost!$K$9</f>
        <v>6.25</v>
      </c>
      <c r="L19" s="409">
        <f>[1]sbCost!$E9+[1]sbCost!$U9</f>
        <v>4.3485714285714288</v>
      </c>
      <c r="M19" s="409"/>
      <c r="N19" s="409"/>
      <c r="O19" s="409"/>
      <c r="P19" s="409"/>
      <c r="Q19" s="409"/>
      <c r="R19" s="409"/>
      <c r="S19" s="409"/>
      <c r="T19" s="409"/>
      <c r="U19" s="409"/>
      <c r="V19" s="409">
        <f>[1]IDCost!$K$7</f>
        <v>6.05</v>
      </c>
      <c r="W19" s="409"/>
      <c r="X19" s="409"/>
      <c r="Y19" s="419">
        <f t="shared" si="13"/>
        <v>13.750000000000002</v>
      </c>
      <c r="Z19" s="419">
        <f t="shared" si="1"/>
        <v>13.75</v>
      </c>
      <c r="AA19" s="419">
        <f t="shared" si="19"/>
        <v>15.2775</v>
      </c>
      <c r="AB19" s="419">
        <f t="shared" si="22"/>
        <v>33.950000000000003</v>
      </c>
      <c r="AC19" s="419">
        <f t="shared" si="24"/>
        <v>34.375</v>
      </c>
      <c r="AD19" s="409">
        <f t="shared" si="15"/>
        <v>16.975000000000001</v>
      </c>
      <c r="AE19" s="409">
        <f t="shared" si="16"/>
        <v>18.672500000000003</v>
      </c>
      <c r="AF19" s="409">
        <f t="shared" si="16"/>
        <v>22.067500000000003</v>
      </c>
      <c r="AG19" s="422">
        <f t="shared" si="25"/>
        <v>137.5</v>
      </c>
      <c r="AH19" s="422">
        <f t="shared" si="3"/>
        <v>137.5</v>
      </c>
      <c r="AI19" s="425">
        <f t="shared" si="26"/>
        <v>139</v>
      </c>
      <c r="AJ19" s="390">
        <f t="shared" si="4"/>
        <v>449000</v>
      </c>
      <c r="AK19" s="139">
        <f t="shared" si="27"/>
        <v>489000</v>
      </c>
      <c r="AL19" s="114">
        <f t="shared" si="6"/>
        <v>48</v>
      </c>
      <c r="AM19" s="130">
        <f t="shared" si="28"/>
        <v>45</v>
      </c>
      <c r="AN19" s="151">
        <f t="shared" si="29"/>
        <v>74</v>
      </c>
      <c r="AO19" s="152">
        <f t="shared" si="7"/>
        <v>387</v>
      </c>
      <c r="AP19" s="153">
        <f t="shared" si="8"/>
        <v>818</v>
      </c>
      <c r="AQ19" s="130">
        <f t="shared" si="30"/>
        <v>179</v>
      </c>
      <c r="AR19" s="154">
        <f t="shared" si="9"/>
        <v>52000</v>
      </c>
      <c r="AS19" s="158">
        <v>99</v>
      </c>
      <c r="AT19" s="144">
        <f t="shared" si="10"/>
        <v>139</v>
      </c>
    </row>
    <row r="20" spans="2:46" ht="20.45" customHeight="1">
      <c r="B20" s="408" t="s">
        <v>1586</v>
      </c>
      <c r="C20" s="409" t="s">
        <v>1587</v>
      </c>
      <c r="D20" s="409">
        <f t="shared" ref="D20:D25" si="33">AB20</f>
        <v>33.950000000000003</v>
      </c>
      <c r="E20" s="419">
        <f t="shared" si="31"/>
        <v>12.5</v>
      </c>
      <c r="F20" s="419">
        <f t="shared" si="0"/>
        <v>8.25</v>
      </c>
      <c r="G20" s="419">
        <f t="shared" si="32"/>
        <v>12.5</v>
      </c>
      <c r="H20" s="419">
        <f t="shared" si="12"/>
        <v>1.53</v>
      </c>
      <c r="I20" s="409"/>
      <c r="J20" s="409"/>
      <c r="K20" s="409">
        <f>[1]IDCost!$K$9</f>
        <v>6.25</v>
      </c>
      <c r="L20" s="409">
        <f>[1]sbCost!$E11+[1]sbCost!$U11</f>
        <v>3.06</v>
      </c>
      <c r="M20" s="409"/>
      <c r="N20" s="409"/>
      <c r="O20" s="409"/>
      <c r="P20" s="409"/>
      <c r="Q20" s="409"/>
      <c r="R20" s="409"/>
      <c r="S20" s="409"/>
      <c r="T20" s="409"/>
      <c r="U20" s="409"/>
      <c r="V20" s="409">
        <f>[1]IDCost!$K$9</f>
        <v>6.25</v>
      </c>
      <c r="W20" s="409"/>
      <c r="X20" s="409"/>
      <c r="Y20" s="419">
        <f t="shared" si="13"/>
        <v>13.750000000000002</v>
      </c>
      <c r="Z20" s="419">
        <f>(AC20*(1-Z$6))</f>
        <v>13.75</v>
      </c>
      <c r="AA20" s="419">
        <f t="shared" si="19"/>
        <v>15.2775</v>
      </c>
      <c r="AB20" s="419">
        <f t="shared" ref="AB20:AB25" si="34">MROUND(AC20,1)-0.05</f>
        <v>33.950000000000003</v>
      </c>
      <c r="AC20" s="419">
        <f>Y20/(1-AC$6)</f>
        <v>34.375</v>
      </c>
      <c r="AD20" s="409">
        <f t="shared" si="15"/>
        <v>16.975000000000001</v>
      </c>
      <c r="AE20" s="409">
        <f t="shared" si="16"/>
        <v>18.672500000000003</v>
      </c>
      <c r="AF20" s="409">
        <f t="shared" si="16"/>
        <v>22.067500000000003</v>
      </c>
      <c r="AG20" s="422">
        <f t="shared" ref="AG20:AG25" si="35">AC20*4</f>
        <v>137.5</v>
      </c>
      <c r="AH20" s="422">
        <f>AG20*(1+AH$6)</f>
        <v>137.5</v>
      </c>
      <c r="AI20" s="425">
        <f>MROUND(ROUNDUP(AH20,0),5)</f>
        <v>140</v>
      </c>
      <c r="AJ20" s="390">
        <f t="shared" ref="AJ20:AJ25" si="36">ROUNDUP(FLOOR(AC20*13350,10000),-3)-1000</f>
        <v>449000</v>
      </c>
      <c r="AK20" s="139">
        <f t="shared" ref="AK20:AK25" si="37">ROUNDUP(FLOOR(AJ20*1.1,10000),-3)-1000</f>
        <v>489000</v>
      </c>
      <c r="AL20" s="114">
        <f t="shared" ref="AL20:AL25" si="38">ROUNDUP(AC20*1.39,0)</f>
        <v>48</v>
      </c>
      <c r="AM20" s="130">
        <f t="shared" ref="AM20:AM25" si="39">ROUNDUP(AC20*1.3,0)</f>
        <v>45</v>
      </c>
      <c r="AN20" s="151">
        <f t="shared" ref="AN20:AN25" si="40">ROUNDUP(AC20*0.71*3,0)</f>
        <v>74</v>
      </c>
      <c r="AO20" s="152">
        <f t="shared" ref="AO20:AO25" si="41">ROUNDUP(AC20*3.7502*3,0)</f>
        <v>387</v>
      </c>
      <c r="AP20" s="153">
        <f t="shared" ref="AP20:AP25" si="42">ROUNDUP(AC20*7.9284*3,0)</f>
        <v>818</v>
      </c>
      <c r="AQ20" s="130">
        <f t="shared" si="30"/>
        <v>179</v>
      </c>
      <c r="AR20" s="154">
        <f t="shared" si="9"/>
        <v>52000</v>
      </c>
      <c r="AS20" s="158">
        <v>99</v>
      </c>
      <c r="AT20" s="144">
        <f t="shared" ref="AT20:AT25" si="43">AI20*(1-AH$6)</f>
        <v>140</v>
      </c>
    </row>
    <row r="21" spans="2:46" ht="20.45" customHeight="1">
      <c r="B21" s="408" t="s">
        <v>2153</v>
      </c>
      <c r="C21" s="409" t="s">
        <v>2155</v>
      </c>
      <c r="D21" s="409">
        <f t="shared" si="33"/>
        <v>28.95</v>
      </c>
      <c r="E21" s="419">
        <f t="shared" si="31"/>
        <v>10.367222222222223</v>
      </c>
      <c r="F21" s="419">
        <f t="shared" si="0"/>
        <v>7.1836111111111114</v>
      </c>
      <c r="G21" s="419">
        <f>E21</f>
        <v>10.367222222222223</v>
      </c>
      <c r="H21" s="419">
        <f t="shared" si="12"/>
        <v>2.5918055555555557</v>
      </c>
      <c r="I21" s="409"/>
      <c r="J21" s="409"/>
      <c r="K21" s="409"/>
      <c r="L21" s="409">
        <f>[1]sbCost!$E11+[1]sbCost!$U11+[1]sbCost!$E13</f>
        <v>5.1836111111111114</v>
      </c>
      <c r="M21" s="409"/>
      <c r="N21" s="409"/>
      <c r="O21" s="409"/>
      <c r="P21" s="409"/>
      <c r="Q21" s="409"/>
      <c r="R21" s="409"/>
      <c r="S21" s="409"/>
      <c r="T21" s="409"/>
      <c r="U21" s="409"/>
      <c r="V21" s="409"/>
      <c r="W21" s="409"/>
      <c r="X21" s="409"/>
      <c r="Y21" s="419">
        <f t="shared" si="13"/>
        <v>11.403944444444447</v>
      </c>
      <c r="Z21" s="419">
        <f>(AC21*(1-Z$6))</f>
        <v>11.403944444444447</v>
      </c>
      <c r="AA21" s="419">
        <f>(AB21*(1-AA$6))</f>
        <v>13.027499999999998</v>
      </c>
      <c r="AB21" s="419">
        <f t="shared" si="34"/>
        <v>28.95</v>
      </c>
      <c r="AC21" s="419">
        <f>Y21/(1-AC$6)</f>
        <v>28.509861111111114</v>
      </c>
      <c r="AD21" s="409">
        <f t="shared" si="15"/>
        <v>14.475</v>
      </c>
      <c r="AE21" s="409">
        <f t="shared" si="16"/>
        <v>15.922500000000001</v>
      </c>
      <c r="AF21" s="409">
        <f t="shared" si="16"/>
        <v>18.817499999999999</v>
      </c>
      <c r="AG21" s="422">
        <f t="shared" si="35"/>
        <v>114.03944444444446</v>
      </c>
      <c r="AH21" s="422">
        <f>AG21*(1+AH$6)</f>
        <v>114.03944444444446</v>
      </c>
      <c r="AI21" s="425">
        <f>MROUND(ROUNDUP(AG21,0),10)-1</f>
        <v>119</v>
      </c>
      <c r="AJ21" s="390">
        <f t="shared" si="36"/>
        <v>379000</v>
      </c>
      <c r="AK21" s="139">
        <f t="shared" si="37"/>
        <v>409000</v>
      </c>
      <c r="AL21" s="114">
        <f t="shared" si="38"/>
        <v>40</v>
      </c>
      <c r="AM21" s="130">
        <f t="shared" si="39"/>
        <v>38</v>
      </c>
      <c r="AN21" s="151">
        <f t="shared" si="40"/>
        <v>61</v>
      </c>
      <c r="AO21" s="152">
        <f t="shared" si="41"/>
        <v>321</v>
      </c>
      <c r="AP21" s="153">
        <f t="shared" si="42"/>
        <v>679</v>
      </c>
      <c r="AQ21" s="130">
        <f t="shared" si="30"/>
        <v>149</v>
      </c>
      <c r="AR21" s="154">
        <f t="shared" si="9"/>
        <v>43000</v>
      </c>
      <c r="AS21" s="158">
        <v>99</v>
      </c>
      <c r="AT21" s="144">
        <f t="shared" si="43"/>
        <v>119</v>
      </c>
    </row>
    <row r="22" spans="2:46" ht="20.45" customHeight="1">
      <c r="B22" s="408" t="s">
        <v>2154</v>
      </c>
      <c r="C22" s="409" t="s">
        <v>2156</v>
      </c>
      <c r="D22" s="409">
        <f t="shared" si="33"/>
        <v>24.95</v>
      </c>
      <c r="E22" s="419">
        <f t="shared" si="31"/>
        <v>9.1524324324324322</v>
      </c>
      <c r="F22" s="419">
        <f t="shared" si="0"/>
        <v>6.5762162162162161</v>
      </c>
      <c r="G22" s="419">
        <f>E22</f>
        <v>9.1524324324324322</v>
      </c>
      <c r="H22" s="419">
        <f t="shared" si="12"/>
        <v>2.2881081081081081</v>
      </c>
      <c r="I22" s="409"/>
      <c r="J22" s="409"/>
      <c r="K22" s="409"/>
      <c r="L22" s="409">
        <f>[1]sbCost!$E11+[1]sbCost!$U11+[1]sbCost!$E14</f>
        <v>4.5762162162162161</v>
      </c>
      <c r="M22" s="409"/>
      <c r="N22" s="409"/>
      <c r="O22" s="409"/>
      <c r="P22" s="409"/>
      <c r="Q22" s="409"/>
      <c r="R22" s="409"/>
      <c r="S22" s="409"/>
      <c r="T22" s="409"/>
      <c r="U22" s="409"/>
      <c r="V22" s="409"/>
      <c r="W22" s="409"/>
      <c r="X22" s="409"/>
      <c r="Y22" s="419">
        <f t="shared" si="13"/>
        <v>10.067675675675677</v>
      </c>
      <c r="Z22" s="419">
        <f>(AC22*(1-Z$6))</f>
        <v>10.067675675675677</v>
      </c>
      <c r="AA22" s="419">
        <f>(AB22*(1-AA$6))</f>
        <v>11.227499999999999</v>
      </c>
      <c r="AB22" s="419">
        <f t="shared" si="34"/>
        <v>24.95</v>
      </c>
      <c r="AC22" s="419">
        <f>Y22/(1-AC$6)</f>
        <v>25.16918918918919</v>
      </c>
      <c r="AD22" s="409">
        <f t="shared" si="15"/>
        <v>12.475</v>
      </c>
      <c r="AE22" s="409">
        <f t="shared" si="16"/>
        <v>13.7225</v>
      </c>
      <c r="AF22" s="409">
        <f t="shared" si="16"/>
        <v>16.217500000000001</v>
      </c>
      <c r="AG22" s="422">
        <f t="shared" si="35"/>
        <v>100.67675675675676</v>
      </c>
      <c r="AH22" s="422">
        <f>AG22*(1+AH$6)</f>
        <v>100.67675675675676</v>
      </c>
      <c r="AI22" s="425">
        <f>MROUND(ROUNDUP(AH22,0),10)-1</f>
        <v>99</v>
      </c>
      <c r="AJ22" s="390">
        <f t="shared" si="36"/>
        <v>329000</v>
      </c>
      <c r="AK22" s="139">
        <f t="shared" si="37"/>
        <v>359000</v>
      </c>
      <c r="AL22" s="114">
        <f t="shared" si="38"/>
        <v>35</v>
      </c>
      <c r="AM22" s="130">
        <f t="shared" si="39"/>
        <v>33</v>
      </c>
      <c r="AN22" s="151">
        <f t="shared" si="40"/>
        <v>54</v>
      </c>
      <c r="AO22" s="152">
        <f t="shared" si="41"/>
        <v>284</v>
      </c>
      <c r="AP22" s="153">
        <f t="shared" si="42"/>
        <v>599</v>
      </c>
      <c r="AQ22" s="130">
        <f t="shared" si="30"/>
        <v>131</v>
      </c>
      <c r="AR22" s="154">
        <f t="shared" si="9"/>
        <v>38000</v>
      </c>
      <c r="AS22" s="158">
        <v>99</v>
      </c>
      <c r="AT22" s="144">
        <f t="shared" si="43"/>
        <v>99</v>
      </c>
    </row>
    <row r="23" spans="2:46" ht="20.45" customHeight="1">
      <c r="B23" s="408" t="s">
        <v>1605</v>
      </c>
      <c r="C23" s="409" t="s">
        <v>1606</v>
      </c>
      <c r="D23" s="409">
        <f t="shared" si="33"/>
        <v>11.95</v>
      </c>
      <c r="E23" s="419">
        <f t="shared" si="31"/>
        <v>4.2472222222222227</v>
      </c>
      <c r="F23" s="419">
        <f t="shared" si="0"/>
        <v>4.1236111111111118</v>
      </c>
      <c r="G23" s="419">
        <f t="shared" si="32"/>
        <v>4.2472222222222227</v>
      </c>
      <c r="H23" s="419">
        <f t="shared" si="12"/>
        <v>0.375</v>
      </c>
      <c r="I23" s="409"/>
      <c r="J23" s="409"/>
      <c r="K23" s="409">
        <v>0.75</v>
      </c>
      <c r="L23" s="409">
        <f>[1]sbCost!$E13</f>
        <v>2.1236111111111113</v>
      </c>
      <c r="M23" s="409"/>
      <c r="N23" s="409"/>
      <c r="O23" s="409"/>
      <c r="P23" s="409"/>
      <c r="Q23" s="409"/>
      <c r="R23" s="409"/>
      <c r="S23" s="409"/>
      <c r="T23" s="409"/>
      <c r="U23" s="409"/>
      <c r="V23" s="409">
        <v>0.75</v>
      </c>
      <c r="W23" s="409"/>
      <c r="X23" s="409"/>
      <c r="Y23" s="419">
        <f t="shared" si="13"/>
        <v>4.6719444444444456</v>
      </c>
      <c r="Z23" s="419">
        <f>(AC23*(1-Z$6))</f>
        <v>4.6719444444444456</v>
      </c>
      <c r="AA23" s="419">
        <f>(AB23*(1-AA$6))</f>
        <v>5.3774999999999995</v>
      </c>
      <c r="AB23" s="419">
        <f t="shared" si="34"/>
        <v>11.95</v>
      </c>
      <c r="AC23" s="419">
        <f>Y23/(1-AC$6)</f>
        <v>11.679861111111114</v>
      </c>
      <c r="AD23" s="409">
        <f t="shared" si="15"/>
        <v>5.9749999999999996</v>
      </c>
      <c r="AE23" s="409">
        <f t="shared" si="16"/>
        <v>6.5724999999999998</v>
      </c>
      <c r="AF23" s="409">
        <f t="shared" si="16"/>
        <v>7.7675000000000001</v>
      </c>
      <c r="AG23" s="422">
        <f t="shared" si="35"/>
        <v>46.719444444444456</v>
      </c>
      <c r="AH23" s="422">
        <f>AG23*(1+AH$6)</f>
        <v>46.719444444444456</v>
      </c>
      <c r="AI23" s="425">
        <f>MROUND(ROUNDUP(AH23,0),10)-1</f>
        <v>49</v>
      </c>
      <c r="AJ23" s="390">
        <f t="shared" si="36"/>
        <v>149000</v>
      </c>
      <c r="AK23" s="139">
        <f t="shared" si="37"/>
        <v>159000</v>
      </c>
      <c r="AL23" s="114">
        <f t="shared" si="38"/>
        <v>17</v>
      </c>
      <c r="AM23" s="130">
        <f t="shared" si="39"/>
        <v>16</v>
      </c>
      <c r="AN23" s="151">
        <f t="shared" si="40"/>
        <v>25</v>
      </c>
      <c r="AO23" s="152">
        <f t="shared" si="41"/>
        <v>132</v>
      </c>
      <c r="AP23" s="153">
        <f t="shared" si="42"/>
        <v>278</v>
      </c>
      <c r="AQ23" s="130">
        <f t="shared" si="30"/>
        <v>61</v>
      </c>
      <c r="AR23" s="154">
        <f t="shared" si="9"/>
        <v>18000</v>
      </c>
      <c r="AS23" s="158">
        <v>99</v>
      </c>
      <c r="AT23" s="144">
        <f t="shared" si="43"/>
        <v>49</v>
      </c>
    </row>
    <row r="24" spans="2:46" ht="20.45" customHeight="1" thickBot="1">
      <c r="B24" s="410" t="s">
        <v>1678</v>
      </c>
      <c r="C24" s="411" t="s">
        <v>1676</v>
      </c>
      <c r="D24" s="411">
        <f t="shared" si="33"/>
        <v>7.95</v>
      </c>
      <c r="E24" s="420">
        <f t="shared" si="31"/>
        <v>3.0324324324324325</v>
      </c>
      <c r="F24" s="420">
        <f>MAX($J24:$U24)+3</f>
        <v>4.5162162162162165</v>
      </c>
      <c r="G24" s="420">
        <f t="shared" si="32"/>
        <v>3.0324324324324325</v>
      </c>
      <c r="H24" s="420">
        <f t="shared" si="12"/>
        <v>0.75810810810810814</v>
      </c>
      <c r="I24" s="411"/>
      <c r="J24" s="411"/>
      <c r="K24" s="411"/>
      <c r="L24" s="411">
        <f>[1]sbCost!$E14</f>
        <v>1.5162162162162163</v>
      </c>
      <c r="M24" s="411"/>
      <c r="N24" s="411"/>
      <c r="O24" s="411"/>
      <c r="P24" s="411"/>
      <c r="Q24" s="411"/>
      <c r="R24" s="411"/>
      <c r="S24" s="411"/>
      <c r="T24" s="411"/>
      <c r="U24" s="411"/>
      <c r="V24" s="411"/>
      <c r="W24" s="411"/>
      <c r="X24" s="411"/>
      <c r="Y24" s="420">
        <f>$G24*(1+Y$53)</f>
        <v>3.335675675675676</v>
      </c>
      <c r="Z24" s="420">
        <f>(AC24*(1-Z$53))</f>
        <v>3.335675675675676</v>
      </c>
      <c r="AA24" s="420">
        <f>(AB24*(1-AA$53))</f>
        <v>3.5774999999999997</v>
      </c>
      <c r="AB24" s="420">
        <f t="shared" si="34"/>
        <v>7.95</v>
      </c>
      <c r="AC24" s="420">
        <f>Y24/(1-AC$53)</f>
        <v>8.3391891891891898</v>
      </c>
      <c r="AD24" s="411">
        <f t="shared" ref="AD24:AF25" si="44">$AB24*(1-AD$53)</f>
        <v>3.5774999999999997</v>
      </c>
      <c r="AE24" s="411">
        <f t="shared" si="44"/>
        <v>3.9750000000000001</v>
      </c>
      <c r="AF24" s="411">
        <f t="shared" si="44"/>
        <v>4.3725000000000005</v>
      </c>
      <c r="AG24" s="423">
        <f t="shared" si="35"/>
        <v>33.356756756756759</v>
      </c>
      <c r="AH24" s="423">
        <f>AG24</f>
        <v>33.356756756756759</v>
      </c>
      <c r="AI24" s="426">
        <f>MROUND(ROUNDUP(AH24,0)-4,5)</f>
        <v>30</v>
      </c>
      <c r="AJ24" s="390">
        <f t="shared" si="36"/>
        <v>109000</v>
      </c>
      <c r="AK24" s="139">
        <f t="shared" si="37"/>
        <v>109000</v>
      </c>
      <c r="AL24" s="114">
        <f t="shared" si="38"/>
        <v>12</v>
      </c>
      <c r="AM24" s="130">
        <f t="shared" si="39"/>
        <v>11</v>
      </c>
      <c r="AN24" s="151">
        <f t="shared" si="40"/>
        <v>18</v>
      </c>
      <c r="AO24" s="152">
        <f t="shared" si="41"/>
        <v>94</v>
      </c>
      <c r="AP24" s="153">
        <f t="shared" si="42"/>
        <v>199</v>
      </c>
      <c r="AQ24" s="130">
        <f t="shared" si="30"/>
        <v>44</v>
      </c>
      <c r="AR24" s="154">
        <f t="shared" si="9"/>
        <v>13000</v>
      </c>
      <c r="AS24" s="158">
        <v>139</v>
      </c>
      <c r="AT24" s="144">
        <f t="shared" si="43"/>
        <v>30</v>
      </c>
    </row>
    <row r="25" spans="2:46" ht="20.45" customHeight="1">
      <c r="B25" s="399" t="s">
        <v>1679</v>
      </c>
      <c r="C25" s="400" t="s">
        <v>1677</v>
      </c>
      <c r="D25" s="401">
        <f t="shared" si="33"/>
        <v>8.9499999999999993</v>
      </c>
      <c r="E25" s="402">
        <f>2.2*MAX($J25:$V25)</f>
        <v>3.335675675675676</v>
      </c>
      <c r="F25" s="401">
        <f>MAX($J25:$U25)+3</f>
        <v>4.5162162162162165</v>
      </c>
      <c r="G25" s="646">
        <f t="shared" si="32"/>
        <v>3.335675675675676</v>
      </c>
      <c r="H25" s="401">
        <f t="shared" si="12"/>
        <v>0.75810810810810814</v>
      </c>
      <c r="I25" s="401"/>
      <c r="J25" s="403"/>
      <c r="K25" s="403"/>
      <c r="L25" s="403">
        <f>[1]sbCost!$E14</f>
        <v>1.5162162162162163</v>
      </c>
      <c r="M25" s="403"/>
      <c r="N25" s="403"/>
      <c r="O25" s="403"/>
      <c r="P25" s="403"/>
      <c r="Q25" s="403"/>
      <c r="R25" s="403"/>
      <c r="S25" s="403"/>
      <c r="T25" s="403"/>
      <c r="U25" s="403"/>
      <c r="V25" s="403"/>
      <c r="W25" s="403"/>
      <c r="X25" s="403"/>
      <c r="Y25" s="402">
        <f>$G25*(1+Y$53)</f>
        <v>3.669243243243244</v>
      </c>
      <c r="Z25" s="402">
        <f>(AC25*(1-Z$53))</f>
        <v>3.669243243243244</v>
      </c>
      <c r="AA25" s="402">
        <f>(AB25*(1-AA$53))</f>
        <v>4.027499999999999</v>
      </c>
      <c r="AB25" s="402">
        <f t="shared" si="34"/>
        <v>8.9499999999999993</v>
      </c>
      <c r="AC25" s="402">
        <f>Y25/(1-AC$53)</f>
        <v>9.1731081081081101</v>
      </c>
      <c r="AD25" s="402">
        <f t="shared" si="44"/>
        <v>4.027499999999999</v>
      </c>
      <c r="AE25" s="402">
        <f t="shared" si="44"/>
        <v>4.4749999999999996</v>
      </c>
      <c r="AF25" s="402">
        <f t="shared" si="44"/>
        <v>4.9225000000000003</v>
      </c>
      <c r="AG25" s="404">
        <f t="shared" si="35"/>
        <v>36.69243243243244</v>
      </c>
      <c r="AH25" s="404">
        <f>AG25</f>
        <v>36.69243243243244</v>
      </c>
      <c r="AI25" s="405">
        <f>AH25</f>
        <v>36.69243243243244</v>
      </c>
      <c r="AJ25" s="113">
        <f t="shared" si="36"/>
        <v>119000</v>
      </c>
      <c r="AK25" s="139">
        <f t="shared" si="37"/>
        <v>129000</v>
      </c>
      <c r="AL25" s="114">
        <f t="shared" si="38"/>
        <v>13</v>
      </c>
      <c r="AM25" s="130">
        <f t="shared" si="39"/>
        <v>12</v>
      </c>
      <c r="AN25" s="151">
        <f t="shared" si="40"/>
        <v>20</v>
      </c>
      <c r="AO25" s="152">
        <f t="shared" si="41"/>
        <v>104</v>
      </c>
      <c r="AP25" s="153">
        <f t="shared" si="42"/>
        <v>219</v>
      </c>
      <c r="AQ25" s="130">
        <f t="shared" si="30"/>
        <v>48</v>
      </c>
      <c r="AR25" s="154">
        <f t="shared" si="9"/>
        <v>14000</v>
      </c>
      <c r="AS25" s="158">
        <v>139</v>
      </c>
      <c r="AT25" s="144">
        <f t="shared" si="43"/>
        <v>36.69243243243244</v>
      </c>
    </row>
    <row r="26" spans="2:46" ht="20.45" customHeight="1">
      <c r="B26" s="157" t="s">
        <v>1390</v>
      </c>
      <c r="C26" s="111" t="s">
        <v>1087</v>
      </c>
      <c r="D26" s="112">
        <f t="shared" si="23"/>
        <v>23.95</v>
      </c>
      <c r="E26" s="128">
        <f>2.2*MAX($J26:$V26)</f>
        <v>0</v>
      </c>
      <c r="F26" s="112">
        <f t="shared" si="0"/>
        <v>2</v>
      </c>
      <c r="G26" s="644">
        <v>8.6900000000000013</v>
      </c>
      <c r="H26" s="112">
        <f t="shared" si="12"/>
        <v>0</v>
      </c>
      <c r="I26" s="112"/>
      <c r="J26" s="131"/>
      <c r="K26" s="131">
        <f>[1]IDCost!$K$15</f>
        <v>0</v>
      </c>
      <c r="L26" s="131"/>
      <c r="M26" s="131"/>
      <c r="N26" s="131"/>
      <c r="O26" s="131"/>
      <c r="P26" s="131"/>
      <c r="Q26" s="131"/>
      <c r="R26" s="131"/>
      <c r="S26" s="131"/>
      <c r="T26" s="131"/>
      <c r="U26" s="131"/>
      <c r="V26" s="131">
        <f>[1]IDCost!$K$15</f>
        <v>0</v>
      </c>
      <c r="W26" s="131"/>
      <c r="X26" s="131"/>
      <c r="Y26" s="128">
        <f t="shared" si="13"/>
        <v>9.5590000000000028</v>
      </c>
      <c r="Z26" s="128">
        <f t="shared" si="1"/>
        <v>9.5590000000000028</v>
      </c>
      <c r="AA26" s="128">
        <f t="shared" si="19"/>
        <v>10.777499999999998</v>
      </c>
      <c r="AB26" s="128">
        <f t="shared" si="22"/>
        <v>23.95</v>
      </c>
      <c r="AC26" s="128">
        <f t="shared" si="24"/>
        <v>23.897500000000004</v>
      </c>
      <c r="AD26" s="128">
        <f t="shared" si="15"/>
        <v>11.975</v>
      </c>
      <c r="AE26" s="128">
        <f t="shared" si="16"/>
        <v>13.172500000000001</v>
      </c>
      <c r="AF26" s="128">
        <f t="shared" si="16"/>
        <v>15.567500000000001</v>
      </c>
      <c r="AG26" s="129">
        <f t="shared" si="25"/>
        <v>95.590000000000018</v>
      </c>
      <c r="AH26" s="129">
        <f t="shared" si="3"/>
        <v>95.590000000000018</v>
      </c>
      <c r="AI26" s="132">
        <f t="shared" si="26"/>
        <v>99</v>
      </c>
      <c r="AJ26" s="113">
        <f t="shared" si="4"/>
        <v>309000</v>
      </c>
      <c r="AK26" s="139">
        <f t="shared" si="27"/>
        <v>329000</v>
      </c>
      <c r="AL26" s="114">
        <f t="shared" si="6"/>
        <v>34</v>
      </c>
      <c r="AM26" s="130">
        <f t="shared" si="28"/>
        <v>32</v>
      </c>
      <c r="AN26" s="151">
        <f t="shared" si="29"/>
        <v>51</v>
      </c>
      <c r="AO26" s="152">
        <f t="shared" si="7"/>
        <v>269</v>
      </c>
      <c r="AP26" s="153">
        <f t="shared" si="8"/>
        <v>569</v>
      </c>
      <c r="AQ26" s="130">
        <f t="shared" si="30"/>
        <v>125</v>
      </c>
      <c r="AR26" s="154">
        <f t="shared" si="9"/>
        <v>36000</v>
      </c>
      <c r="AS26" s="158">
        <v>99</v>
      </c>
      <c r="AT26" s="144">
        <f t="shared" si="10"/>
        <v>99</v>
      </c>
    </row>
    <row r="27" spans="2:46" ht="20.45" customHeight="1">
      <c r="B27" s="157" t="s">
        <v>1391</v>
      </c>
      <c r="C27" s="111" t="s">
        <v>1088</v>
      </c>
      <c r="D27" s="112">
        <f t="shared" si="23"/>
        <v>24.95</v>
      </c>
      <c r="E27" s="128">
        <f>2.2*MAX($J27:$V27)</f>
        <v>0</v>
      </c>
      <c r="F27" s="112">
        <f t="shared" si="0"/>
        <v>2</v>
      </c>
      <c r="G27" s="644">
        <v>9.1300000000000008</v>
      </c>
      <c r="H27" s="112">
        <f t="shared" si="12"/>
        <v>0</v>
      </c>
      <c r="I27" s="112"/>
      <c r="J27" s="131"/>
      <c r="K27" s="131">
        <f>[1]IDCost!$K$16</f>
        <v>0</v>
      </c>
      <c r="L27" s="131"/>
      <c r="M27" s="131"/>
      <c r="N27" s="131"/>
      <c r="O27" s="131"/>
      <c r="P27" s="131"/>
      <c r="Q27" s="131"/>
      <c r="R27" s="131"/>
      <c r="S27" s="131"/>
      <c r="T27" s="131"/>
      <c r="U27" s="131"/>
      <c r="V27" s="131">
        <f>[1]IDCost!$K$16</f>
        <v>0</v>
      </c>
      <c r="W27" s="131"/>
      <c r="X27" s="131"/>
      <c r="Y27" s="128">
        <f t="shared" si="13"/>
        <v>10.043000000000001</v>
      </c>
      <c r="Z27" s="128">
        <f t="shared" si="1"/>
        <v>10.043000000000001</v>
      </c>
      <c r="AA27" s="128">
        <f t="shared" si="19"/>
        <v>11.227499999999999</v>
      </c>
      <c r="AB27" s="128">
        <f t="shared" si="22"/>
        <v>24.95</v>
      </c>
      <c r="AC27" s="128">
        <f t="shared" si="24"/>
        <v>25.107500000000002</v>
      </c>
      <c r="AD27" s="128">
        <f t="shared" si="15"/>
        <v>12.475</v>
      </c>
      <c r="AE27" s="128">
        <f t="shared" si="16"/>
        <v>13.7225</v>
      </c>
      <c r="AF27" s="128">
        <f t="shared" si="16"/>
        <v>16.217500000000001</v>
      </c>
      <c r="AG27" s="129">
        <f t="shared" si="25"/>
        <v>100.43</v>
      </c>
      <c r="AH27" s="129">
        <f t="shared" si="3"/>
        <v>100.43</v>
      </c>
      <c r="AI27" s="132">
        <f t="shared" si="26"/>
        <v>99</v>
      </c>
      <c r="AJ27" s="113">
        <f t="shared" si="4"/>
        <v>329000</v>
      </c>
      <c r="AK27" s="139">
        <f t="shared" si="27"/>
        <v>359000</v>
      </c>
      <c r="AL27" s="114">
        <f t="shared" si="6"/>
        <v>35</v>
      </c>
      <c r="AM27" s="130">
        <f t="shared" si="28"/>
        <v>33</v>
      </c>
      <c r="AN27" s="151">
        <f t="shared" si="29"/>
        <v>54</v>
      </c>
      <c r="AO27" s="152">
        <f t="shared" si="7"/>
        <v>283</v>
      </c>
      <c r="AP27" s="153">
        <f t="shared" si="8"/>
        <v>598</v>
      </c>
      <c r="AQ27" s="130">
        <f t="shared" si="30"/>
        <v>131</v>
      </c>
      <c r="AR27" s="154">
        <f t="shared" si="9"/>
        <v>38000</v>
      </c>
      <c r="AS27" s="158">
        <v>109</v>
      </c>
      <c r="AT27" s="144">
        <f t="shared" si="10"/>
        <v>99</v>
      </c>
    </row>
    <row r="28" spans="2:46" ht="20.45" customHeight="1" thickBot="1">
      <c r="B28" s="157" t="s">
        <v>1387</v>
      </c>
      <c r="C28" s="111" t="s">
        <v>1506</v>
      </c>
      <c r="D28" s="112">
        <f t="shared" si="23"/>
        <v>21.95</v>
      </c>
      <c r="E28" s="128">
        <f>2*MAX($J28:$V28)</f>
        <v>0</v>
      </c>
      <c r="F28" s="112">
        <f t="shared" si="0"/>
        <v>2</v>
      </c>
      <c r="G28" s="644">
        <v>8</v>
      </c>
      <c r="H28" s="112">
        <f t="shared" si="12"/>
        <v>0</v>
      </c>
      <c r="I28" s="112"/>
      <c r="J28" s="131"/>
      <c r="K28" s="131"/>
      <c r="L28" s="131"/>
      <c r="M28" s="131"/>
      <c r="N28" s="131"/>
      <c r="O28" s="131"/>
      <c r="P28" s="131"/>
      <c r="Q28" s="131"/>
      <c r="R28" s="131"/>
      <c r="S28" s="131"/>
      <c r="T28" s="131"/>
      <c r="U28" s="131"/>
      <c r="V28" s="131"/>
      <c r="W28" s="131"/>
      <c r="X28" s="131"/>
      <c r="Y28" s="128">
        <f t="shared" si="13"/>
        <v>8.8000000000000007</v>
      </c>
      <c r="Z28" s="128">
        <f>(AC28*(1-Z$6))</f>
        <v>8.8000000000000007</v>
      </c>
      <c r="AA28" s="128">
        <f t="shared" si="19"/>
        <v>9.8774999999999995</v>
      </c>
      <c r="AB28" s="128">
        <f t="shared" si="22"/>
        <v>21.95</v>
      </c>
      <c r="AC28" s="128">
        <f t="shared" si="24"/>
        <v>22</v>
      </c>
      <c r="AD28" s="128">
        <f t="shared" si="15"/>
        <v>10.975</v>
      </c>
      <c r="AE28" s="128">
        <f t="shared" si="16"/>
        <v>12.0725</v>
      </c>
      <c r="AF28" s="128">
        <f t="shared" si="16"/>
        <v>14.2675</v>
      </c>
      <c r="AG28" s="129">
        <f t="shared" si="25"/>
        <v>88</v>
      </c>
      <c r="AH28" s="129">
        <f>AG28*(1+AH$6)</f>
        <v>88</v>
      </c>
      <c r="AI28" s="132">
        <f t="shared" si="26"/>
        <v>89</v>
      </c>
      <c r="AJ28" s="113">
        <f>ROUNDUP(FLOOR(AC28*13350,10000),-3)-1000</f>
        <v>289000</v>
      </c>
      <c r="AK28" s="139">
        <f t="shared" si="27"/>
        <v>309000</v>
      </c>
      <c r="AL28" s="114">
        <f>ROUNDUP(AC28*1.39,0)</f>
        <v>31</v>
      </c>
      <c r="AM28" s="130">
        <f t="shared" si="28"/>
        <v>29</v>
      </c>
      <c r="AN28" s="151">
        <f t="shared" si="29"/>
        <v>47</v>
      </c>
      <c r="AO28" s="152">
        <f>ROUNDUP(AC28*3.7502*3,0)</f>
        <v>248</v>
      </c>
      <c r="AP28" s="153">
        <f>ROUNDUP(AC28*7.9284*3,0)</f>
        <v>524</v>
      </c>
      <c r="AQ28" s="130">
        <f t="shared" si="30"/>
        <v>115</v>
      </c>
      <c r="AR28" s="154">
        <f t="shared" si="9"/>
        <v>33000</v>
      </c>
      <c r="AS28" s="158">
        <v>89</v>
      </c>
      <c r="AT28" s="144">
        <f>AI28*(1-AH$6)</f>
        <v>89</v>
      </c>
    </row>
    <row r="29" spans="2:46" ht="20.45" customHeight="1" thickBot="1">
      <c r="B29" s="2" t="s">
        <v>3804</v>
      </c>
      <c r="C29" s="631" t="s">
        <v>3816</v>
      </c>
      <c r="D29" s="774">
        <f>G29*2.3</f>
        <v>16.330439529370953</v>
      </c>
      <c r="E29" s="775">
        <f>1.7*MAX($J29:$X29)</f>
        <v>7.5420993052599554</v>
      </c>
      <c r="F29" s="774">
        <f t="shared" ref="F29:F43" si="45">MAX($J29:$X29)+3</f>
        <v>7.4365290030940914</v>
      </c>
      <c r="G29" s="776">
        <v>7.1001910997265014</v>
      </c>
      <c r="H29" s="774">
        <f t="shared" ref="H29:H43" si="46">MIN($J29:$X29)*0.5</f>
        <v>2.2182645015470457</v>
      </c>
      <c r="I29" s="774"/>
      <c r="J29" s="777"/>
      <c r="K29" s="777"/>
      <c r="L29" s="777"/>
      <c r="M29" s="777"/>
      <c r="N29" s="777"/>
      <c r="O29" s="777"/>
      <c r="P29" s="777"/>
      <c r="Q29" s="777"/>
      <c r="R29" s="777"/>
      <c r="S29" s="777"/>
      <c r="T29" s="777"/>
      <c r="U29" s="777"/>
      <c r="V29" s="777"/>
      <c r="W29" s="777"/>
      <c r="X29" s="777">
        <f>[1]BICost!$T$22+[1]BICost!$BR$22</f>
        <v>4.4365290030940914</v>
      </c>
      <c r="Y29" s="775">
        <f t="shared" ref="Y29:Y43" si="47">$G29*(1+Y$53)</f>
        <v>7.8102102096991519</v>
      </c>
      <c r="Z29" s="775">
        <f t="shared" ref="Z29" si="48">(AC29*(1-Z$53))</f>
        <v>7.8102102096991519</v>
      </c>
      <c r="AA29" s="775">
        <f t="shared" ref="AA29" si="49">(AB29*(1-AA$53))</f>
        <v>8.9774999999999991</v>
      </c>
      <c r="AB29" s="775">
        <f t="shared" si="22"/>
        <v>19.95</v>
      </c>
      <c r="AC29" s="775">
        <f t="shared" ref="AC29" si="50">Y29/(1-AC$53)</f>
        <v>19.525525524247879</v>
      </c>
      <c r="AD29" s="775">
        <f t="shared" ref="AD29:AF43" si="51">$AB29*(1-AD$53)</f>
        <v>8.9774999999999991</v>
      </c>
      <c r="AE29" s="775">
        <f t="shared" si="51"/>
        <v>9.9749999999999996</v>
      </c>
      <c r="AF29" s="775">
        <f t="shared" si="51"/>
        <v>10.9725</v>
      </c>
      <c r="AG29" s="778">
        <f t="shared" ref="AG29" si="52">AC29*4.15</f>
        <v>81.030930925628709</v>
      </c>
      <c r="AH29" s="778">
        <f t="shared" ref="AH29:AH43" si="53">AG29*(1+AH$548)</f>
        <v>81.030930925628709</v>
      </c>
      <c r="AI29" s="779">
        <f t="shared" ref="AI29" si="54">MROUND(ROUNDUP(AG29,0),5)-1</f>
        <v>79</v>
      </c>
      <c r="AJ29" s="780">
        <f t="shared" ref="AJ29" si="55">ROUNDUP(FLOOR(AC29*13350,10000),-3)-1000</f>
        <v>259000</v>
      </c>
      <c r="AK29" s="781">
        <f t="shared" si="27"/>
        <v>279000</v>
      </c>
      <c r="AL29" s="782">
        <f t="shared" ref="AL29" si="56">ROUNDUP(AC29*1.39,0)</f>
        <v>28</v>
      </c>
      <c r="AM29" s="783">
        <f t="shared" si="28"/>
        <v>26</v>
      </c>
      <c r="AN29" s="784">
        <f t="shared" si="29"/>
        <v>42</v>
      </c>
      <c r="AO29" s="785">
        <f t="shared" ref="AO29" si="57">ROUNDUP(AC29*3.7502*3,0)</f>
        <v>220</v>
      </c>
      <c r="AP29" s="786">
        <f t="shared" ref="AP29" si="58">ROUNDUP(AC29*7.9284*3,0)</f>
        <v>465</v>
      </c>
      <c r="AQ29" s="783">
        <f t="shared" ref="AQ29" si="59">ROUNDUP(AC29*0.8,0)</f>
        <v>16</v>
      </c>
      <c r="AR29" s="432">
        <f t="shared" si="9"/>
        <v>29000</v>
      </c>
      <c r="AS29" s="787">
        <v>79</v>
      </c>
      <c r="AT29" s="598">
        <f t="shared" ref="AT29" si="60">AI29*(1-AH$6)</f>
        <v>79</v>
      </c>
    </row>
    <row r="30" spans="2:46" ht="20.45" customHeight="1">
      <c r="B30" s="2" t="s">
        <v>3805</v>
      </c>
      <c r="C30" s="615" t="s">
        <v>3817</v>
      </c>
      <c r="D30" s="774">
        <f t="shared" ref="D30:D40" si="61">G30*2.3</f>
        <v>16.445</v>
      </c>
      <c r="E30" s="775">
        <f t="shared" ref="E30:E43" si="62">1.7*MAX($J30:$X30)</f>
        <v>7.4217978369055251</v>
      </c>
      <c r="F30" s="774">
        <f t="shared" si="45"/>
        <v>7.3657634334738384</v>
      </c>
      <c r="G30" s="872">
        <v>7.15</v>
      </c>
      <c r="H30" s="774">
        <f t="shared" si="46"/>
        <v>2.1828817167369192</v>
      </c>
      <c r="I30" s="774"/>
      <c r="J30" s="777"/>
      <c r="K30" s="777"/>
      <c r="L30" s="777"/>
      <c r="M30" s="777"/>
      <c r="N30" s="777"/>
      <c r="O30" s="777"/>
      <c r="P30" s="777"/>
      <c r="Q30" s="777"/>
      <c r="R30" s="777"/>
      <c r="S30" s="777"/>
      <c r="T30" s="777"/>
      <c r="U30" s="777"/>
      <c r="V30" s="777"/>
      <c r="W30" s="777"/>
      <c r="X30" s="777">
        <f>[1]BICost!$T3+[1]BICost!$BR3</f>
        <v>4.3657634334738384</v>
      </c>
      <c r="Y30" s="775">
        <f t="shared" si="47"/>
        <v>7.8650000000000011</v>
      </c>
      <c r="Z30" s="775">
        <f t="shared" ref="Z30:Z34" si="63">(AC30*(1-Z$53))</f>
        <v>7.8650000000000011</v>
      </c>
      <c r="AA30" s="775">
        <f t="shared" ref="AA30:AA34" si="64">(AB30*(1-AA$53))</f>
        <v>8.9774999999999991</v>
      </c>
      <c r="AB30" s="775">
        <f t="shared" ref="AB30:AB34" si="65">MROUND(AC30,1)-0.05</f>
        <v>19.95</v>
      </c>
      <c r="AC30" s="775">
        <f t="shared" ref="AC30:AC34" si="66">Y30/(1-AC$53)</f>
        <v>19.662500000000001</v>
      </c>
      <c r="AD30" s="775">
        <f t="shared" si="51"/>
        <v>8.9774999999999991</v>
      </c>
      <c r="AE30" s="775">
        <f t="shared" si="51"/>
        <v>9.9749999999999996</v>
      </c>
      <c r="AF30" s="775">
        <f t="shared" si="51"/>
        <v>10.9725</v>
      </c>
      <c r="AG30" s="778">
        <f t="shared" ref="AG30:AG34" si="67">AC30*4.15</f>
        <v>81.599375000000009</v>
      </c>
      <c r="AH30" s="778">
        <f t="shared" si="53"/>
        <v>81.599375000000009</v>
      </c>
      <c r="AI30" s="779">
        <f t="shared" ref="AI30:AI34" si="68">MROUND(ROUNDUP(AG30,0),5)-1</f>
        <v>79</v>
      </c>
      <c r="AJ30" s="780">
        <f t="shared" ref="AJ30:AJ34" si="69">ROUNDUP(FLOOR(AC30*13350,10000),-3)-1000</f>
        <v>259000</v>
      </c>
      <c r="AK30" s="781">
        <f t="shared" ref="AK30:AK34" si="70">ROUNDUP(FLOOR(AJ30*1.1,10000),-3)-1000</f>
        <v>279000</v>
      </c>
      <c r="AL30" s="782">
        <f t="shared" ref="AL30:AL34" si="71">ROUNDUP(AC30*1.39,0)</f>
        <v>28</v>
      </c>
      <c r="AM30" s="783">
        <f t="shared" ref="AM30:AM34" si="72">ROUNDUP(AC30*1.3,0)</f>
        <v>26</v>
      </c>
      <c r="AN30" s="784">
        <f t="shared" ref="AN30:AN34" si="73">ROUNDUP(AC30*0.71*3,0)</f>
        <v>42</v>
      </c>
      <c r="AO30" s="785">
        <f t="shared" ref="AO30:AO34" si="74">ROUNDUP(AC30*3.7502*3,0)</f>
        <v>222</v>
      </c>
      <c r="AP30" s="786">
        <f t="shared" ref="AP30:AP34" si="75">ROUNDUP(AC30*7.9284*3,0)</f>
        <v>468</v>
      </c>
      <c r="AQ30" s="783">
        <f t="shared" ref="AQ30:AQ34" si="76">ROUNDUP(AC30*0.8,0)</f>
        <v>16</v>
      </c>
      <c r="AR30" s="432">
        <f t="shared" ref="AR30:AR34" si="77">MROUND(ROUNDUP(AC30*1500,0),1000)</f>
        <v>29000</v>
      </c>
      <c r="AS30" s="787">
        <v>79</v>
      </c>
      <c r="AT30" s="598">
        <f t="shared" ref="AT30:AT34" si="78">AI30*(1-AH$6)</f>
        <v>79</v>
      </c>
    </row>
    <row r="31" spans="2:46" ht="20.45" customHeight="1">
      <c r="B31" s="2" t="s">
        <v>3806</v>
      </c>
      <c r="C31" s="615" t="s">
        <v>1085</v>
      </c>
      <c r="D31" s="774">
        <f t="shared" si="61"/>
        <v>18.813999999999997</v>
      </c>
      <c r="E31" s="775">
        <f t="shared" si="62"/>
        <v>8.0876917103232451</v>
      </c>
      <c r="F31" s="774">
        <f t="shared" si="45"/>
        <v>7.7574657119548505</v>
      </c>
      <c r="G31" s="872">
        <v>8.18</v>
      </c>
      <c r="H31" s="774">
        <f t="shared" si="46"/>
        <v>2.3787328559774252</v>
      </c>
      <c r="I31" s="774"/>
      <c r="J31" s="777"/>
      <c r="K31" s="777"/>
      <c r="L31" s="777"/>
      <c r="M31" s="777"/>
      <c r="N31" s="777"/>
      <c r="O31" s="777"/>
      <c r="P31" s="777"/>
      <c r="Q31" s="777"/>
      <c r="R31" s="777"/>
      <c r="S31" s="777"/>
      <c r="T31" s="777"/>
      <c r="U31" s="777"/>
      <c r="V31" s="777"/>
      <c r="W31" s="777"/>
      <c r="X31" s="777">
        <f>[1]BICost!$T4+[1]BICost!$BR4</f>
        <v>4.7574657119548505</v>
      </c>
      <c r="Y31" s="775">
        <f t="shared" si="47"/>
        <v>8.9980000000000011</v>
      </c>
      <c r="Z31" s="775">
        <f t="shared" si="63"/>
        <v>8.9980000000000011</v>
      </c>
      <c r="AA31" s="775">
        <f t="shared" si="64"/>
        <v>9.8774999999999995</v>
      </c>
      <c r="AB31" s="775">
        <f t="shared" si="65"/>
        <v>21.95</v>
      </c>
      <c r="AC31" s="775">
        <f t="shared" si="66"/>
        <v>22.495000000000001</v>
      </c>
      <c r="AD31" s="775">
        <f t="shared" si="51"/>
        <v>9.8774999999999995</v>
      </c>
      <c r="AE31" s="775">
        <f t="shared" si="51"/>
        <v>10.975</v>
      </c>
      <c r="AF31" s="775">
        <f t="shared" si="51"/>
        <v>12.0725</v>
      </c>
      <c r="AG31" s="778">
        <f t="shared" si="67"/>
        <v>93.354250000000008</v>
      </c>
      <c r="AH31" s="778">
        <f t="shared" si="53"/>
        <v>93.354250000000008</v>
      </c>
      <c r="AI31" s="779">
        <f t="shared" si="68"/>
        <v>94</v>
      </c>
      <c r="AJ31" s="780">
        <f t="shared" si="69"/>
        <v>299000</v>
      </c>
      <c r="AK31" s="781">
        <f t="shared" si="70"/>
        <v>319000</v>
      </c>
      <c r="AL31" s="782">
        <f t="shared" si="71"/>
        <v>32</v>
      </c>
      <c r="AM31" s="783">
        <f t="shared" si="72"/>
        <v>30</v>
      </c>
      <c r="AN31" s="784">
        <f t="shared" si="73"/>
        <v>48</v>
      </c>
      <c r="AO31" s="785">
        <f t="shared" si="74"/>
        <v>254</v>
      </c>
      <c r="AP31" s="786">
        <f t="shared" si="75"/>
        <v>536</v>
      </c>
      <c r="AQ31" s="783">
        <f t="shared" si="76"/>
        <v>18</v>
      </c>
      <c r="AR31" s="432">
        <f t="shared" si="77"/>
        <v>34000</v>
      </c>
      <c r="AS31" s="787">
        <v>89</v>
      </c>
      <c r="AT31" s="598">
        <f t="shared" si="78"/>
        <v>94</v>
      </c>
    </row>
    <row r="32" spans="2:46" ht="20.45" customHeight="1">
      <c r="B32" s="2" t="s">
        <v>3807</v>
      </c>
      <c r="C32" s="615" t="s">
        <v>3818</v>
      </c>
      <c r="D32" s="774">
        <f t="shared" si="61"/>
        <v>18.813999999999997</v>
      </c>
      <c r="E32" s="775">
        <f t="shared" si="62"/>
        <v>8.5448589812093214</v>
      </c>
      <c r="F32" s="774">
        <f t="shared" si="45"/>
        <v>8.0263876360054844</v>
      </c>
      <c r="G32" s="872">
        <v>8.18</v>
      </c>
      <c r="H32" s="774">
        <f t="shared" si="46"/>
        <v>2.5131938180027418</v>
      </c>
      <c r="I32" s="774"/>
      <c r="J32" s="777"/>
      <c r="K32" s="777"/>
      <c r="L32" s="777"/>
      <c r="M32" s="777"/>
      <c r="N32" s="777"/>
      <c r="O32" s="777"/>
      <c r="P32" s="777"/>
      <c r="Q32" s="777"/>
      <c r="R32" s="777"/>
      <c r="S32" s="777"/>
      <c r="T32" s="777"/>
      <c r="U32" s="777"/>
      <c r="V32" s="777"/>
      <c r="W32" s="777"/>
      <c r="X32" s="777">
        <f>[1]BICost!$T5+[1]BICost!$BR5</f>
        <v>5.0263876360054836</v>
      </c>
      <c r="Y32" s="775">
        <f t="shared" si="47"/>
        <v>8.9980000000000011</v>
      </c>
      <c r="Z32" s="775">
        <f t="shared" si="63"/>
        <v>8.9980000000000011</v>
      </c>
      <c r="AA32" s="775">
        <f t="shared" si="64"/>
        <v>9.8774999999999995</v>
      </c>
      <c r="AB32" s="775">
        <f t="shared" si="65"/>
        <v>21.95</v>
      </c>
      <c r="AC32" s="775">
        <f t="shared" si="66"/>
        <v>22.495000000000001</v>
      </c>
      <c r="AD32" s="775">
        <f t="shared" si="51"/>
        <v>9.8774999999999995</v>
      </c>
      <c r="AE32" s="775">
        <f t="shared" si="51"/>
        <v>10.975</v>
      </c>
      <c r="AF32" s="775">
        <f t="shared" si="51"/>
        <v>12.0725</v>
      </c>
      <c r="AG32" s="778">
        <f t="shared" si="67"/>
        <v>93.354250000000008</v>
      </c>
      <c r="AH32" s="778">
        <f t="shared" si="53"/>
        <v>93.354250000000008</v>
      </c>
      <c r="AI32" s="779">
        <f t="shared" si="68"/>
        <v>94</v>
      </c>
      <c r="AJ32" s="780">
        <f t="shared" si="69"/>
        <v>299000</v>
      </c>
      <c r="AK32" s="781">
        <f t="shared" si="70"/>
        <v>319000</v>
      </c>
      <c r="AL32" s="782">
        <f t="shared" si="71"/>
        <v>32</v>
      </c>
      <c r="AM32" s="783">
        <f t="shared" si="72"/>
        <v>30</v>
      </c>
      <c r="AN32" s="784">
        <f t="shared" si="73"/>
        <v>48</v>
      </c>
      <c r="AO32" s="785">
        <f t="shared" si="74"/>
        <v>254</v>
      </c>
      <c r="AP32" s="786">
        <f t="shared" si="75"/>
        <v>536</v>
      </c>
      <c r="AQ32" s="783">
        <f t="shared" si="76"/>
        <v>18</v>
      </c>
      <c r="AR32" s="432">
        <f t="shared" si="77"/>
        <v>34000</v>
      </c>
      <c r="AS32" s="787">
        <v>89</v>
      </c>
      <c r="AT32" s="598">
        <f t="shared" si="78"/>
        <v>94</v>
      </c>
    </row>
    <row r="33" spans="2:46" ht="20.45" customHeight="1" thickBot="1">
      <c r="B33" s="2" t="s">
        <v>3808</v>
      </c>
      <c r="C33" s="615" t="s">
        <v>3819</v>
      </c>
      <c r="D33" s="774">
        <f t="shared" si="61"/>
        <v>20.998999999999999</v>
      </c>
      <c r="E33" s="775">
        <f t="shared" si="62"/>
        <v>9.3595974520953984</v>
      </c>
      <c r="F33" s="774">
        <f t="shared" si="45"/>
        <v>8.5056455600561165</v>
      </c>
      <c r="G33" s="872">
        <v>9.1300000000000008</v>
      </c>
      <c r="H33" s="774">
        <f t="shared" si="46"/>
        <v>2.7528227800280582</v>
      </c>
      <c r="I33" s="774"/>
      <c r="J33" s="777"/>
      <c r="K33" s="777"/>
      <c r="L33" s="777"/>
      <c r="M33" s="777"/>
      <c r="N33" s="777"/>
      <c r="O33" s="777"/>
      <c r="P33" s="777"/>
      <c r="Q33" s="777"/>
      <c r="R33" s="777"/>
      <c r="S33" s="777"/>
      <c r="T33" s="777"/>
      <c r="U33" s="777"/>
      <c r="V33" s="777"/>
      <c r="W33" s="777"/>
      <c r="X33" s="777">
        <f>[1]BICost!$T6+[1]BICost!$BR6</f>
        <v>5.5056455600561165</v>
      </c>
      <c r="Y33" s="775">
        <f t="shared" si="47"/>
        <v>10.043000000000001</v>
      </c>
      <c r="Z33" s="775">
        <f t="shared" si="63"/>
        <v>10.043000000000001</v>
      </c>
      <c r="AA33" s="775">
        <f t="shared" si="64"/>
        <v>11.227499999999999</v>
      </c>
      <c r="AB33" s="775">
        <f t="shared" si="65"/>
        <v>24.95</v>
      </c>
      <c r="AC33" s="775">
        <f t="shared" si="66"/>
        <v>25.107500000000002</v>
      </c>
      <c r="AD33" s="775">
        <f t="shared" si="51"/>
        <v>11.227499999999999</v>
      </c>
      <c r="AE33" s="775">
        <f t="shared" si="51"/>
        <v>12.475</v>
      </c>
      <c r="AF33" s="775">
        <f t="shared" si="51"/>
        <v>13.7225</v>
      </c>
      <c r="AG33" s="778">
        <f t="shared" si="67"/>
        <v>104.19612500000001</v>
      </c>
      <c r="AH33" s="778">
        <f t="shared" si="53"/>
        <v>104.19612500000001</v>
      </c>
      <c r="AI33" s="779">
        <f t="shared" si="68"/>
        <v>104</v>
      </c>
      <c r="AJ33" s="780">
        <f t="shared" si="69"/>
        <v>329000</v>
      </c>
      <c r="AK33" s="781">
        <f t="shared" si="70"/>
        <v>359000</v>
      </c>
      <c r="AL33" s="782">
        <f t="shared" si="71"/>
        <v>35</v>
      </c>
      <c r="AM33" s="783">
        <f t="shared" si="72"/>
        <v>33</v>
      </c>
      <c r="AN33" s="784">
        <f t="shared" si="73"/>
        <v>54</v>
      </c>
      <c r="AO33" s="785">
        <f t="shared" si="74"/>
        <v>283</v>
      </c>
      <c r="AP33" s="786">
        <f t="shared" si="75"/>
        <v>598</v>
      </c>
      <c r="AQ33" s="783">
        <f t="shared" si="76"/>
        <v>21</v>
      </c>
      <c r="AR33" s="432">
        <f t="shared" si="77"/>
        <v>38000</v>
      </c>
      <c r="AS33" s="787">
        <v>99</v>
      </c>
      <c r="AT33" s="598">
        <f t="shared" si="78"/>
        <v>104</v>
      </c>
    </row>
    <row r="34" spans="2:46" ht="20.45" customHeight="1" thickBot="1">
      <c r="B34" s="2" t="s">
        <v>3809</v>
      </c>
      <c r="C34" s="631" t="s">
        <v>3820</v>
      </c>
      <c r="D34" s="774">
        <f t="shared" si="61"/>
        <v>11.401322033801332</v>
      </c>
      <c r="E34" s="775">
        <f t="shared" si="62"/>
        <v>4.0664437103232451</v>
      </c>
      <c r="F34" s="774">
        <f t="shared" si="45"/>
        <v>5.39202571195485</v>
      </c>
      <c r="G34" s="776">
        <v>4.9570965364353619</v>
      </c>
      <c r="H34" s="774">
        <f t="shared" si="46"/>
        <v>1.196012855977425</v>
      </c>
      <c r="I34" s="774"/>
      <c r="J34" s="777"/>
      <c r="K34" s="777"/>
      <c r="L34" s="777"/>
      <c r="M34" s="777"/>
      <c r="N34" s="777"/>
      <c r="O34" s="777"/>
      <c r="P34" s="777"/>
      <c r="Q34" s="777"/>
      <c r="R34" s="777"/>
      <c r="S34" s="777"/>
      <c r="T34" s="777"/>
      <c r="U34" s="777"/>
      <c r="V34" s="777"/>
      <c r="W34" s="777"/>
      <c r="X34" s="777">
        <f>[1]BICost!$T17+[1]BICost!$BR17</f>
        <v>2.39202571195485</v>
      </c>
      <c r="Y34" s="775">
        <f t="shared" si="47"/>
        <v>5.4528061900788982</v>
      </c>
      <c r="Z34" s="775">
        <f t="shared" si="63"/>
        <v>5.4528061900788982</v>
      </c>
      <c r="AA34" s="775">
        <f t="shared" si="64"/>
        <v>6.277499999999999</v>
      </c>
      <c r="AB34" s="775">
        <f t="shared" si="65"/>
        <v>13.95</v>
      </c>
      <c r="AC34" s="775">
        <f t="shared" si="66"/>
        <v>13.632015475197244</v>
      </c>
      <c r="AD34" s="775">
        <f t="shared" si="51"/>
        <v>6.277499999999999</v>
      </c>
      <c r="AE34" s="775">
        <f t="shared" si="51"/>
        <v>6.9749999999999996</v>
      </c>
      <c r="AF34" s="775">
        <f t="shared" si="51"/>
        <v>7.6725000000000003</v>
      </c>
      <c r="AG34" s="778">
        <f t="shared" si="67"/>
        <v>56.572864222068567</v>
      </c>
      <c r="AH34" s="778">
        <f t="shared" si="53"/>
        <v>56.572864222068567</v>
      </c>
      <c r="AI34" s="779">
        <f t="shared" si="68"/>
        <v>54</v>
      </c>
      <c r="AJ34" s="780">
        <f t="shared" si="69"/>
        <v>179000</v>
      </c>
      <c r="AK34" s="781">
        <f t="shared" si="70"/>
        <v>189000</v>
      </c>
      <c r="AL34" s="782">
        <f t="shared" si="71"/>
        <v>19</v>
      </c>
      <c r="AM34" s="783">
        <f t="shared" si="72"/>
        <v>18</v>
      </c>
      <c r="AN34" s="784">
        <f t="shared" si="73"/>
        <v>30</v>
      </c>
      <c r="AO34" s="785">
        <f t="shared" si="74"/>
        <v>154</v>
      </c>
      <c r="AP34" s="786">
        <f t="shared" si="75"/>
        <v>325</v>
      </c>
      <c r="AQ34" s="783">
        <f t="shared" si="76"/>
        <v>11</v>
      </c>
      <c r="AR34" s="432">
        <f t="shared" si="77"/>
        <v>20000</v>
      </c>
      <c r="AS34" s="787">
        <v>59</v>
      </c>
      <c r="AT34" s="598">
        <f t="shared" si="78"/>
        <v>54</v>
      </c>
    </row>
    <row r="35" spans="2:46" ht="20.45" customHeight="1" thickBot="1">
      <c r="B35" s="2" t="s">
        <v>3810</v>
      </c>
      <c r="C35" s="718" t="s">
        <v>3821</v>
      </c>
      <c r="D35" s="774">
        <f t="shared" si="61"/>
        <v>23.327257578105129</v>
      </c>
      <c r="E35" s="775">
        <f t="shared" si="62"/>
        <v>10.550142140702992</v>
      </c>
      <c r="F35" s="774">
        <f t="shared" si="45"/>
        <v>9.2059659651194075</v>
      </c>
      <c r="G35" s="776">
        <v>10.14228590352397</v>
      </c>
      <c r="H35" s="774">
        <f t="shared" si="46"/>
        <v>3.1029829825597033</v>
      </c>
      <c r="I35" s="774"/>
      <c r="J35" s="777"/>
      <c r="K35" s="777"/>
      <c r="L35" s="777"/>
      <c r="M35" s="777"/>
      <c r="N35" s="777"/>
      <c r="O35" s="777"/>
      <c r="P35" s="777"/>
      <c r="Q35" s="777"/>
      <c r="R35" s="777"/>
      <c r="S35" s="777"/>
      <c r="T35" s="777"/>
      <c r="U35" s="777"/>
      <c r="V35" s="777"/>
      <c r="W35" s="777"/>
      <c r="X35" s="777">
        <f>[1]BICost!$T141+[1]BICost!$BR141</f>
        <v>6.2059659651194066</v>
      </c>
      <c r="Y35" s="775">
        <f t="shared" si="47"/>
        <v>11.156514493876367</v>
      </c>
      <c r="Z35" s="775">
        <f t="shared" ref="Z35:Z40" si="79">(AC35*(1-Z$53))</f>
        <v>11.156514493876367</v>
      </c>
      <c r="AA35" s="775">
        <f t="shared" ref="AA35:AA40" si="80">(AB35*(1-AA$53))</f>
        <v>12.577499999999999</v>
      </c>
      <c r="AB35" s="775">
        <f t="shared" ref="AB35:AB40" si="81">MROUND(AC35,1)-0.05</f>
        <v>27.95</v>
      </c>
      <c r="AC35" s="775">
        <f t="shared" ref="AC35:AC40" si="82">Y35/(1-AC$53)</f>
        <v>27.891286234690917</v>
      </c>
      <c r="AD35" s="775">
        <f t="shared" si="51"/>
        <v>12.577499999999999</v>
      </c>
      <c r="AE35" s="775">
        <f t="shared" si="51"/>
        <v>13.975</v>
      </c>
      <c r="AF35" s="775">
        <f t="shared" si="51"/>
        <v>15.3725</v>
      </c>
      <c r="AG35" s="778">
        <f t="shared" ref="AG35:AG40" si="83">AC35*4.15</f>
        <v>115.74883787396732</v>
      </c>
      <c r="AH35" s="778">
        <f t="shared" si="53"/>
        <v>115.74883787396732</v>
      </c>
      <c r="AI35" s="779">
        <f t="shared" ref="AI35:AI40" si="84">MROUND(ROUNDUP(AG35,0),5)-1</f>
        <v>114</v>
      </c>
      <c r="AJ35" s="780">
        <f t="shared" ref="AJ35:AJ40" si="85">ROUNDUP(FLOOR(AC35*13350,10000),-3)-1000</f>
        <v>369000</v>
      </c>
      <c r="AK35" s="781">
        <f t="shared" ref="AK35:AK40" si="86">ROUNDUP(FLOOR(AJ35*1.1,10000),-3)-1000</f>
        <v>399000</v>
      </c>
      <c r="AL35" s="782">
        <f t="shared" ref="AL35:AL40" si="87">ROUNDUP(AC35*1.39,0)</f>
        <v>39</v>
      </c>
      <c r="AM35" s="783">
        <f t="shared" ref="AM35:AM40" si="88">ROUNDUP(AC35*1.3,0)</f>
        <v>37</v>
      </c>
      <c r="AN35" s="784">
        <f t="shared" ref="AN35:AN40" si="89">ROUNDUP(AC35*0.71*3,0)</f>
        <v>60</v>
      </c>
      <c r="AO35" s="785">
        <f t="shared" ref="AO35:AO40" si="90">ROUNDUP(AC35*3.7502*3,0)</f>
        <v>314</v>
      </c>
      <c r="AP35" s="786">
        <f t="shared" ref="AP35:AP40" si="91">ROUNDUP(AC35*7.9284*3,0)</f>
        <v>664</v>
      </c>
      <c r="AQ35" s="783">
        <f t="shared" ref="AQ35:AQ40" si="92">ROUNDUP(AC35*0.8,0)</f>
        <v>23</v>
      </c>
      <c r="AR35" s="432">
        <f t="shared" ref="AR35:AR40" si="93">MROUND(ROUNDUP(AC35*1500,0),1000)</f>
        <v>42000</v>
      </c>
      <c r="AS35" s="787">
        <v>109</v>
      </c>
      <c r="AT35" s="598">
        <f t="shared" ref="AT35:AT40" si="94">AI35*(1-AH$6)</f>
        <v>114</v>
      </c>
    </row>
    <row r="36" spans="2:46" ht="20.45" customHeight="1" thickBot="1">
      <c r="B36" s="2" t="s">
        <v>3811</v>
      </c>
      <c r="C36" s="631" t="s">
        <v>3822</v>
      </c>
      <c r="D36" s="774">
        <f t="shared" si="61"/>
        <v>16.445</v>
      </c>
      <c r="E36" s="775">
        <f t="shared" si="62"/>
        <v>5.9798311533612196</v>
      </c>
      <c r="F36" s="774">
        <f t="shared" si="45"/>
        <v>6.5175477372713058</v>
      </c>
      <c r="G36" s="872">
        <v>7.15</v>
      </c>
      <c r="H36" s="774">
        <f t="shared" si="46"/>
        <v>1.7587738686356529</v>
      </c>
      <c r="I36" s="774"/>
      <c r="J36" s="777"/>
      <c r="K36" s="777"/>
      <c r="L36" s="777"/>
      <c r="M36" s="777"/>
      <c r="N36" s="777"/>
      <c r="O36" s="777"/>
      <c r="P36" s="777"/>
      <c r="Q36" s="777"/>
      <c r="R36" s="777"/>
      <c r="S36" s="777"/>
      <c r="T36" s="777"/>
      <c r="U36" s="777"/>
      <c r="V36" s="777"/>
      <c r="W36" s="777"/>
      <c r="X36" s="777">
        <f>[1]BICost!$T10+[1]BICost!$BR10</f>
        <v>3.5175477372713058</v>
      </c>
      <c r="Y36" s="775">
        <f t="shared" si="47"/>
        <v>7.8650000000000011</v>
      </c>
      <c r="Z36" s="775">
        <f t="shared" si="79"/>
        <v>7.8650000000000011</v>
      </c>
      <c r="AA36" s="775">
        <f t="shared" si="80"/>
        <v>8.9774999999999991</v>
      </c>
      <c r="AB36" s="775">
        <f t="shared" si="81"/>
        <v>19.95</v>
      </c>
      <c r="AC36" s="775">
        <f t="shared" si="82"/>
        <v>19.662500000000001</v>
      </c>
      <c r="AD36" s="775">
        <f t="shared" si="51"/>
        <v>8.9774999999999991</v>
      </c>
      <c r="AE36" s="775">
        <f t="shared" si="51"/>
        <v>9.9749999999999996</v>
      </c>
      <c r="AF36" s="775">
        <f t="shared" si="51"/>
        <v>10.9725</v>
      </c>
      <c r="AG36" s="778">
        <f t="shared" si="83"/>
        <v>81.599375000000009</v>
      </c>
      <c r="AH36" s="778">
        <f t="shared" si="53"/>
        <v>81.599375000000009</v>
      </c>
      <c r="AI36" s="779">
        <f t="shared" si="84"/>
        <v>79</v>
      </c>
      <c r="AJ36" s="780">
        <f t="shared" si="85"/>
        <v>259000</v>
      </c>
      <c r="AK36" s="781">
        <f t="shared" si="86"/>
        <v>279000</v>
      </c>
      <c r="AL36" s="782">
        <f t="shared" si="87"/>
        <v>28</v>
      </c>
      <c r="AM36" s="783">
        <f t="shared" si="88"/>
        <v>26</v>
      </c>
      <c r="AN36" s="784">
        <f t="shared" si="89"/>
        <v>42</v>
      </c>
      <c r="AO36" s="785">
        <f t="shared" si="90"/>
        <v>222</v>
      </c>
      <c r="AP36" s="786">
        <f t="shared" si="91"/>
        <v>468</v>
      </c>
      <c r="AQ36" s="783">
        <f t="shared" si="92"/>
        <v>16</v>
      </c>
      <c r="AR36" s="432">
        <f t="shared" si="93"/>
        <v>29000</v>
      </c>
      <c r="AS36" s="787">
        <v>59</v>
      </c>
      <c r="AT36" s="598">
        <f t="shared" si="94"/>
        <v>79</v>
      </c>
    </row>
    <row r="37" spans="2:46" ht="20.45" customHeight="1">
      <c r="B37" s="2" t="s">
        <v>3812</v>
      </c>
      <c r="C37" s="718" t="s">
        <v>3823</v>
      </c>
      <c r="D37" s="774">
        <f t="shared" si="61"/>
        <v>14.35157368126969</v>
      </c>
      <c r="E37" s="775">
        <f t="shared" si="62"/>
        <v>6.2931235077916003</v>
      </c>
      <c r="F37" s="774">
        <f t="shared" si="45"/>
        <v>6.7018373575244707</v>
      </c>
      <c r="G37" s="776">
        <v>6.2398146440303002</v>
      </c>
      <c r="H37" s="774">
        <f t="shared" si="46"/>
        <v>1.8509186787622354</v>
      </c>
      <c r="I37" s="774"/>
      <c r="J37" s="777"/>
      <c r="K37" s="777"/>
      <c r="L37" s="777"/>
      <c r="M37" s="777"/>
      <c r="N37" s="777"/>
      <c r="O37" s="777"/>
      <c r="P37" s="777"/>
      <c r="Q37" s="777"/>
      <c r="R37" s="777"/>
      <c r="S37" s="777"/>
      <c r="T37" s="777"/>
      <c r="U37" s="777"/>
      <c r="V37" s="777"/>
      <c r="W37" s="777"/>
      <c r="X37" s="777">
        <f>[1]BICost!$T142+[1]BICost!$BR142</f>
        <v>3.7018373575244707</v>
      </c>
      <c r="Y37" s="775">
        <f t="shared" si="47"/>
        <v>6.8637961084333305</v>
      </c>
      <c r="Z37" s="775">
        <f t="shared" si="79"/>
        <v>6.8637961084333305</v>
      </c>
      <c r="AA37" s="775">
        <f t="shared" si="80"/>
        <v>7.6274999999999986</v>
      </c>
      <c r="AB37" s="775">
        <f t="shared" si="81"/>
        <v>16.95</v>
      </c>
      <c r="AC37" s="775">
        <f t="shared" si="82"/>
        <v>17.159490271083325</v>
      </c>
      <c r="AD37" s="775">
        <f t="shared" si="51"/>
        <v>7.6274999999999986</v>
      </c>
      <c r="AE37" s="775">
        <f t="shared" si="51"/>
        <v>8.4749999999999996</v>
      </c>
      <c r="AF37" s="775">
        <f t="shared" si="51"/>
        <v>9.3224999999999998</v>
      </c>
      <c r="AG37" s="778">
        <f t="shared" si="83"/>
        <v>71.211884624995804</v>
      </c>
      <c r="AH37" s="778">
        <f t="shared" si="53"/>
        <v>71.211884624995804</v>
      </c>
      <c r="AI37" s="779">
        <f t="shared" si="84"/>
        <v>69</v>
      </c>
      <c r="AJ37" s="780">
        <f t="shared" si="85"/>
        <v>219000</v>
      </c>
      <c r="AK37" s="781">
        <f t="shared" si="86"/>
        <v>239000</v>
      </c>
      <c r="AL37" s="782">
        <f t="shared" si="87"/>
        <v>24</v>
      </c>
      <c r="AM37" s="783">
        <f t="shared" si="88"/>
        <v>23</v>
      </c>
      <c r="AN37" s="784">
        <f t="shared" si="89"/>
        <v>37</v>
      </c>
      <c r="AO37" s="785">
        <f t="shared" si="90"/>
        <v>194</v>
      </c>
      <c r="AP37" s="786">
        <f t="shared" si="91"/>
        <v>409</v>
      </c>
      <c r="AQ37" s="783">
        <f t="shared" si="92"/>
        <v>14</v>
      </c>
      <c r="AR37" s="432">
        <f t="shared" si="93"/>
        <v>26000</v>
      </c>
      <c r="AS37" s="787">
        <v>69</v>
      </c>
      <c r="AT37" s="598">
        <f t="shared" si="94"/>
        <v>69</v>
      </c>
    </row>
    <row r="38" spans="2:46" ht="20.45" customHeight="1" thickBot="1">
      <c r="B38" s="2" t="s">
        <v>3813</v>
      </c>
      <c r="C38" s="718" t="s">
        <v>3824</v>
      </c>
      <c r="D38" s="774">
        <f t="shared" si="61"/>
        <v>12.919011053421588</v>
      </c>
      <c r="E38" s="775">
        <f t="shared" si="62"/>
        <v>5.8622410774118539</v>
      </c>
      <c r="F38" s="774">
        <f t="shared" si="45"/>
        <v>6.4483771043599143</v>
      </c>
      <c r="G38" s="776">
        <v>5.6169613275746038</v>
      </c>
      <c r="H38" s="774">
        <f t="shared" si="46"/>
        <v>1.7241885521799571</v>
      </c>
      <c r="I38" s="774"/>
      <c r="J38" s="777"/>
      <c r="K38" s="777"/>
      <c r="L38" s="777"/>
      <c r="M38" s="777"/>
      <c r="N38" s="777"/>
      <c r="O38" s="777"/>
      <c r="P38" s="777"/>
      <c r="Q38" s="777"/>
      <c r="R38" s="777"/>
      <c r="S38" s="777"/>
      <c r="T38" s="777"/>
      <c r="U38" s="777"/>
      <c r="V38" s="777"/>
      <c r="W38" s="777"/>
      <c r="X38" s="777">
        <f>[1]BICost!$T27+[1]BICost!$BR27</f>
        <v>3.4483771043599143</v>
      </c>
      <c r="Y38" s="775">
        <f t="shared" si="47"/>
        <v>6.1786574603320643</v>
      </c>
      <c r="Z38" s="775">
        <f t="shared" si="79"/>
        <v>6.1786574603320643</v>
      </c>
      <c r="AA38" s="775">
        <f t="shared" si="80"/>
        <v>6.7274999999999991</v>
      </c>
      <c r="AB38" s="775">
        <f t="shared" si="81"/>
        <v>14.95</v>
      </c>
      <c r="AC38" s="775">
        <f t="shared" si="82"/>
        <v>15.446643650830159</v>
      </c>
      <c r="AD38" s="775">
        <f t="shared" si="51"/>
        <v>6.7274999999999991</v>
      </c>
      <c r="AE38" s="775">
        <f t="shared" si="51"/>
        <v>7.4749999999999996</v>
      </c>
      <c r="AF38" s="775">
        <f t="shared" si="51"/>
        <v>8.2225000000000001</v>
      </c>
      <c r="AG38" s="778">
        <f t="shared" si="83"/>
        <v>64.103571150945172</v>
      </c>
      <c r="AH38" s="778">
        <f t="shared" si="53"/>
        <v>64.103571150945172</v>
      </c>
      <c r="AI38" s="779">
        <f t="shared" si="84"/>
        <v>64</v>
      </c>
      <c r="AJ38" s="780">
        <f t="shared" si="85"/>
        <v>199000</v>
      </c>
      <c r="AK38" s="781">
        <f t="shared" si="86"/>
        <v>209000</v>
      </c>
      <c r="AL38" s="782">
        <f t="shared" si="87"/>
        <v>22</v>
      </c>
      <c r="AM38" s="783">
        <f t="shared" si="88"/>
        <v>21</v>
      </c>
      <c r="AN38" s="784">
        <f t="shared" si="89"/>
        <v>33</v>
      </c>
      <c r="AO38" s="785">
        <f t="shared" si="90"/>
        <v>174</v>
      </c>
      <c r="AP38" s="786">
        <f t="shared" si="91"/>
        <v>368</v>
      </c>
      <c r="AQ38" s="783">
        <f t="shared" si="92"/>
        <v>13</v>
      </c>
      <c r="AR38" s="432">
        <f t="shared" si="93"/>
        <v>23000</v>
      </c>
      <c r="AS38" s="787">
        <v>59</v>
      </c>
      <c r="AT38" s="598">
        <f t="shared" si="94"/>
        <v>64</v>
      </c>
    </row>
    <row r="39" spans="2:46" ht="20.45" customHeight="1" thickBot="1">
      <c r="B39" s="2" t="s">
        <v>3814</v>
      </c>
      <c r="C39" s="631" t="s">
        <v>3825</v>
      </c>
      <c r="D39" s="774">
        <f t="shared" si="61"/>
        <v>15.157788459750702</v>
      </c>
      <c r="E39" s="775">
        <f t="shared" si="62"/>
        <v>6.8373541913359039</v>
      </c>
      <c r="F39" s="774">
        <f t="shared" si="45"/>
        <v>7.0219730537270024</v>
      </c>
      <c r="G39" s="776">
        <v>6.5903428085872617</v>
      </c>
      <c r="H39" s="774">
        <f t="shared" si="46"/>
        <v>2.0109865268635012</v>
      </c>
      <c r="I39" s="774"/>
      <c r="J39" s="777"/>
      <c r="K39" s="777"/>
      <c r="L39" s="777"/>
      <c r="M39" s="777"/>
      <c r="N39" s="777"/>
      <c r="O39" s="777"/>
      <c r="P39" s="777"/>
      <c r="Q39" s="777"/>
      <c r="R39" s="777"/>
      <c r="S39" s="777"/>
      <c r="T39" s="777"/>
      <c r="U39" s="777"/>
      <c r="V39" s="777"/>
      <c r="W39" s="777"/>
      <c r="X39" s="777">
        <f>[1]BICost!$T11+[1]BICost!$BR11</f>
        <v>4.0219730537270024</v>
      </c>
      <c r="Y39" s="775">
        <f t="shared" si="47"/>
        <v>7.2493770894459884</v>
      </c>
      <c r="Z39" s="775">
        <f t="shared" si="79"/>
        <v>7.2493770894459892</v>
      </c>
      <c r="AA39" s="775">
        <f t="shared" si="80"/>
        <v>8.0774999999999988</v>
      </c>
      <c r="AB39" s="775">
        <f t="shared" si="81"/>
        <v>17.95</v>
      </c>
      <c r="AC39" s="775">
        <f t="shared" si="82"/>
        <v>18.123442723614971</v>
      </c>
      <c r="AD39" s="775">
        <f t="shared" si="51"/>
        <v>8.0774999999999988</v>
      </c>
      <c r="AE39" s="775">
        <f t="shared" si="51"/>
        <v>8.9749999999999996</v>
      </c>
      <c r="AF39" s="775">
        <f t="shared" si="51"/>
        <v>9.8725000000000005</v>
      </c>
      <c r="AG39" s="778">
        <f t="shared" si="83"/>
        <v>75.212287303002142</v>
      </c>
      <c r="AH39" s="778">
        <f t="shared" si="53"/>
        <v>75.212287303002142</v>
      </c>
      <c r="AI39" s="779">
        <f t="shared" si="84"/>
        <v>74</v>
      </c>
      <c r="AJ39" s="780">
        <f t="shared" si="85"/>
        <v>239000</v>
      </c>
      <c r="AK39" s="781">
        <f t="shared" si="86"/>
        <v>259000</v>
      </c>
      <c r="AL39" s="782">
        <f t="shared" si="87"/>
        <v>26</v>
      </c>
      <c r="AM39" s="783">
        <f t="shared" si="88"/>
        <v>24</v>
      </c>
      <c r="AN39" s="784">
        <f t="shared" si="89"/>
        <v>39</v>
      </c>
      <c r="AO39" s="785">
        <f t="shared" si="90"/>
        <v>204</v>
      </c>
      <c r="AP39" s="786">
        <f t="shared" si="91"/>
        <v>432</v>
      </c>
      <c r="AQ39" s="783">
        <f t="shared" si="92"/>
        <v>15</v>
      </c>
      <c r="AR39" s="432">
        <f t="shared" si="93"/>
        <v>27000</v>
      </c>
      <c r="AS39" s="787">
        <v>69</v>
      </c>
      <c r="AT39" s="598">
        <f t="shared" si="94"/>
        <v>74</v>
      </c>
    </row>
    <row r="40" spans="2:46" ht="20.45" customHeight="1" thickBot="1">
      <c r="B40" s="2" t="s">
        <v>3815</v>
      </c>
      <c r="C40" s="631" t="s">
        <v>3826</v>
      </c>
      <c r="D40" s="774">
        <f t="shared" si="61"/>
        <v>13.542249413421588</v>
      </c>
      <c r="E40" s="775">
        <f t="shared" si="62"/>
        <v>5.9380733001966632</v>
      </c>
      <c r="F40" s="774">
        <f t="shared" si="45"/>
        <v>6.4929842942333309</v>
      </c>
      <c r="G40" s="776">
        <v>5.887934527574604</v>
      </c>
      <c r="H40" s="774">
        <f t="shared" si="46"/>
        <v>1.7464921471166657</v>
      </c>
      <c r="I40" s="774"/>
      <c r="J40" s="777"/>
      <c r="K40" s="777"/>
      <c r="L40" s="777"/>
      <c r="M40" s="777"/>
      <c r="N40" s="777"/>
      <c r="O40" s="777"/>
      <c r="P40" s="777"/>
      <c r="Q40" s="777"/>
      <c r="R40" s="777"/>
      <c r="S40" s="777"/>
      <c r="T40" s="777"/>
      <c r="U40" s="777"/>
      <c r="V40" s="777"/>
      <c r="W40" s="777"/>
      <c r="X40" s="777">
        <f>[1]BICost!$T12+[1]BICost!$BR12</f>
        <v>3.4929842942333313</v>
      </c>
      <c r="Y40" s="775">
        <f t="shared" si="47"/>
        <v>6.4767279803320648</v>
      </c>
      <c r="Z40" s="775">
        <f t="shared" si="79"/>
        <v>6.4767279803320648</v>
      </c>
      <c r="AA40" s="775">
        <f t="shared" si="80"/>
        <v>7.1774999999999993</v>
      </c>
      <c r="AB40" s="775">
        <f t="shared" si="81"/>
        <v>15.95</v>
      </c>
      <c r="AC40" s="775">
        <f t="shared" si="82"/>
        <v>16.191819950830162</v>
      </c>
      <c r="AD40" s="775">
        <f t="shared" si="51"/>
        <v>7.1774999999999993</v>
      </c>
      <c r="AE40" s="775">
        <f t="shared" si="51"/>
        <v>7.9749999999999996</v>
      </c>
      <c r="AF40" s="775">
        <f t="shared" si="51"/>
        <v>8.7725000000000009</v>
      </c>
      <c r="AG40" s="778">
        <f t="shared" si="83"/>
        <v>67.196052795945178</v>
      </c>
      <c r="AH40" s="778">
        <f t="shared" si="53"/>
        <v>67.196052795945178</v>
      </c>
      <c r="AI40" s="779">
        <f t="shared" si="84"/>
        <v>69</v>
      </c>
      <c r="AJ40" s="780">
        <f t="shared" si="85"/>
        <v>209000</v>
      </c>
      <c r="AK40" s="781">
        <f t="shared" si="86"/>
        <v>219000</v>
      </c>
      <c r="AL40" s="782">
        <f t="shared" si="87"/>
        <v>23</v>
      </c>
      <c r="AM40" s="783">
        <f t="shared" si="88"/>
        <v>22</v>
      </c>
      <c r="AN40" s="784">
        <f t="shared" si="89"/>
        <v>35</v>
      </c>
      <c r="AO40" s="785">
        <f t="shared" si="90"/>
        <v>183</v>
      </c>
      <c r="AP40" s="786">
        <f t="shared" si="91"/>
        <v>386</v>
      </c>
      <c r="AQ40" s="783">
        <f t="shared" si="92"/>
        <v>13</v>
      </c>
      <c r="AR40" s="432">
        <f t="shared" si="93"/>
        <v>24000</v>
      </c>
      <c r="AS40" s="787">
        <v>69</v>
      </c>
      <c r="AT40" s="598">
        <f t="shared" si="94"/>
        <v>69</v>
      </c>
    </row>
    <row r="41" spans="2:46" ht="20.45" customHeight="1" thickBot="1">
      <c r="B41" s="849" t="s">
        <v>4045</v>
      </c>
      <c r="C41" s="631" t="s">
        <v>4046</v>
      </c>
      <c r="D41" s="774">
        <f t="shared" ref="D41" si="95">G41*2.3</f>
        <v>16.445</v>
      </c>
      <c r="E41" s="775">
        <f t="shared" si="62"/>
        <v>6.6503042672852706</v>
      </c>
      <c r="F41" s="774">
        <f t="shared" si="45"/>
        <v>6.911943686638395</v>
      </c>
      <c r="G41" s="872">
        <v>7.15</v>
      </c>
      <c r="H41" s="774">
        <f t="shared" si="46"/>
        <v>1.9559718433191973</v>
      </c>
      <c r="I41" s="774"/>
      <c r="J41" s="777"/>
      <c r="K41" s="777"/>
      <c r="L41" s="777"/>
      <c r="M41" s="777"/>
      <c r="N41" s="777"/>
      <c r="O41" s="777"/>
      <c r="P41" s="777"/>
      <c r="Q41" s="777"/>
      <c r="R41" s="777"/>
      <c r="S41" s="777"/>
      <c r="T41" s="777"/>
      <c r="U41" s="777"/>
      <c r="V41" s="777"/>
      <c r="W41" s="777"/>
      <c r="X41" s="777">
        <f>[1]BICost!$T7+[1]BICost!$BR7</f>
        <v>3.9119436866383945</v>
      </c>
      <c r="Y41" s="775">
        <f t="shared" si="47"/>
        <v>7.8650000000000011</v>
      </c>
      <c r="Z41" s="775">
        <f t="shared" ref="Z41" si="96">(AC41*(1-Z$53))</f>
        <v>7.8650000000000011</v>
      </c>
      <c r="AA41" s="775">
        <f t="shared" ref="AA41" si="97">(AB41*(1-AA$53))</f>
        <v>8.9774999999999991</v>
      </c>
      <c r="AB41" s="775">
        <f t="shared" ref="AB41" si="98">MROUND(AC41,1)-0.05</f>
        <v>19.95</v>
      </c>
      <c r="AC41" s="775">
        <f t="shared" ref="AC41" si="99">Y41/(1-AC$53)</f>
        <v>19.662500000000001</v>
      </c>
      <c r="AD41" s="775">
        <f t="shared" si="51"/>
        <v>8.9774999999999991</v>
      </c>
      <c r="AE41" s="775">
        <f t="shared" si="51"/>
        <v>9.9749999999999996</v>
      </c>
      <c r="AF41" s="775">
        <f t="shared" si="51"/>
        <v>10.9725</v>
      </c>
      <c r="AG41" s="778">
        <f t="shared" ref="AG41" si="100">AC41*4.15</f>
        <v>81.599375000000009</v>
      </c>
      <c r="AH41" s="778">
        <f t="shared" si="53"/>
        <v>81.599375000000009</v>
      </c>
      <c r="AI41" s="779">
        <f t="shared" ref="AI41" si="101">MROUND(ROUNDUP(AG41,0),5)-1</f>
        <v>79</v>
      </c>
      <c r="AJ41" s="780">
        <f t="shared" ref="AJ41" si="102">ROUNDUP(FLOOR(AC41*13350,10000),-3)-1000</f>
        <v>259000</v>
      </c>
      <c r="AK41" s="781">
        <f t="shared" ref="AK41" si="103">ROUNDUP(FLOOR(AJ41*1.1,10000),-3)-1000</f>
        <v>279000</v>
      </c>
      <c r="AL41" s="782">
        <f t="shared" ref="AL41" si="104">ROUNDUP(AC41*1.39,0)</f>
        <v>28</v>
      </c>
      <c r="AM41" s="783">
        <f t="shared" ref="AM41" si="105">ROUNDUP(AC41*1.3,0)</f>
        <v>26</v>
      </c>
      <c r="AN41" s="784">
        <f t="shared" ref="AN41" si="106">ROUNDUP(AC41*0.71*3,0)</f>
        <v>42</v>
      </c>
      <c r="AO41" s="785">
        <f t="shared" ref="AO41" si="107">ROUNDUP(AC41*3.7502*3,0)</f>
        <v>222</v>
      </c>
      <c r="AP41" s="786">
        <f t="shared" ref="AP41" si="108">ROUNDUP(AC41*7.9284*3,0)</f>
        <v>468</v>
      </c>
      <c r="AQ41" s="783">
        <f t="shared" ref="AQ41" si="109">ROUNDUP(AC41*0.8,0)</f>
        <v>16</v>
      </c>
      <c r="AR41" s="432">
        <f t="shared" ref="AR41" si="110">MROUND(ROUNDUP(AC41*1500,0),1000)</f>
        <v>29000</v>
      </c>
      <c r="AS41" s="787">
        <v>70</v>
      </c>
      <c r="AT41" s="598">
        <f t="shared" ref="AT41" si="111">AI41*(1-AH$6)</f>
        <v>79</v>
      </c>
    </row>
    <row r="42" spans="2:46" ht="20.45" customHeight="1" thickBot="1">
      <c r="B42" s="2" t="s">
        <v>3828</v>
      </c>
      <c r="C42" s="631" t="s">
        <v>3827</v>
      </c>
      <c r="D42" s="774">
        <f t="shared" ref="D42" si="112">G42*2.3</f>
        <v>16.445</v>
      </c>
      <c r="E42" s="775">
        <f t="shared" si="62"/>
        <v>6.4029047736143845</v>
      </c>
      <c r="F42" s="774">
        <f t="shared" si="45"/>
        <v>6.7664145727143437</v>
      </c>
      <c r="G42" s="872">
        <v>7.15</v>
      </c>
      <c r="H42" s="774">
        <f t="shared" si="46"/>
        <v>1.8832072863571718</v>
      </c>
      <c r="I42" s="774"/>
      <c r="J42" s="777"/>
      <c r="K42" s="777"/>
      <c r="L42" s="777"/>
      <c r="M42" s="777"/>
      <c r="N42" s="777"/>
      <c r="O42" s="777"/>
      <c r="P42" s="777"/>
      <c r="Q42" s="777"/>
      <c r="R42" s="777"/>
      <c r="S42" s="777"/>
      <c r="T42" s="777"/>
      <c r="U42" s="777"/>
      <c r="V42" s="777"/>
      <c r="W42" s="777"/>
      <c r="X42" s="777">
        <f>[1]BICost!$T154+[1]BICost!$BR154</f>
        <v>3.7664145727143437</v>
      </c>
      <c r="Y42" s="775">
        <f t="shared" si="47"/>
        <v>7.8650000000000011</v>
      </c>
      <c r="Z42" s="775">
        <f t="shared" ref="Z42" si="113">(AC42*(1-Z$53))</f>
        <v>7.8650000000000011</v>
      </c>
      <c r="AA42" s="775">
        <f t="shared" ref="AA42" si="114">(AB42*(1-AA$53))</f>
        <v>8.9774999999999991</v>
      </c>
      <c r="AB42" s="775">
        <f t="shared" ref="AB42" si="115">MROUND(AC42,1)-0.05</f>
        <v>19.95</v>
      </c>
      <c r="AC42" s="775">
        <f t="shared" ref="AC42" si="116">Y42/(1-AC$53)</f>
        <v>19.662500000000001</v>
      </c>
      <c r="AD42" s="775">
        <f t="shared" si="51"/>
        <v>8.9774999999999991</v>
      </c>
      <c r="AE42" s="775">
        <f t="shared" si="51"/>
        <v>9.9749999999999996</v>
      </c>
      <c r="AF42" s="775">
        <f t="shared" si="51"/>
        <v>10.9725</v>
      </c>
      <c r="AG42" s="778">
        <f t="shared" ref="AG42" si="117">AC42*4.15</f>
        <v>81.599375000000009</v>
      </c>
      <c r="AH42" s="778">
        <f t="shared" si="53"/>
        <v>81.599375000000009</v>
      </c>
      <c r="AI42" s="779">
        <f t="shared" ref="AI42" si="118">MROUND(ROUNDUP(AG42,0),5)-1</f>
        <v>79</v>
      </c>
      <c r="AJ42" s="780">
        <f t="shared" ref="AJ42" si="119">ROUNDUP(FLOOR(AC42*13350,10000),-3)-1000</f>
        <v>259000</v>
      </c>
      <c r="AK42" s="781">
        <f t="shared" ref="AK42" si="120">ROUNDUP(FLOOR(AJ42*1.1,10000),-3)-1000</f>
        <v>279000</v>
      </c>
      <c r="AL42" s="782">
        <f t="shared" ref="AL42" si="121">ROUNDUP(AC42*1.39,0)</f>
        <v>28</v>
      </c>
      <c r="AM42" s="783">
        <f t="shared" ref="AM42" si="122">ROUNDUP(AC42*1.3,0)</f>
        <v>26</v>
      </c>
      <c r="AN42" s="784">
        <f t="shared" ref="AN42" si="123">ROUNDUP(AC42*0.71*3,0)</f>
        <v>42</v>
      </c>
      <c r="AO42" s="785">
        <f t="shared" ref="AO42" si="124">ROUNDUP(AC42*3.7502*3,0)</f>
        <v>222</v>
      </c>
      <c r="AP42" s="786">
        <f t="shared" ref="AP42" si="125">ROUNDUP(AC42*7.9284*3,0)</f>
        <v>468</v>
      </c>
      <c r="AQ42" s="783">
        <f t="shared" ref="AQ42" si="126">ROUNDUP(AC42*0.8,0)</f>
        <v>16</v>
      </c>
      <c r="AR42" s="432">
        <f t="shared" ref="AR42" si="127">MROUND(ROUNDUP(AC42*1500,0),1000)</f>
        <v>29000</v>
      </c>
      <c r="AS42" s="787">
        <v>69</v>
      </c>
      <c r="AT42" s="598">
        <f t="shared" ref="AT42" si="128">AI42*(1-AH$6)</f>
        <v>79</v>
      </c>
    </row>
    <row r="43" spans="2:46" ht="20.45" customHeight="1">
      <c r="B43" s="879" t="s">
        <v>4831</v>
      </c>
      <c r="C43" s="718" t="s">
        <v>4832</v>
      </c>
      <c r="D43" s="774">
        <f t="shared" ref="D43" si="129">G43*2.3</f>
        <v>4.5999999999999996</v>
      </c>
      <c r="E43" s="775">
        <f t="shared" si="62"/>
        <v>1.3061876577212757</v>
      </c>
      <c r="F43" s="774">
        <f t="shared" si="45"/>
        <v>3.7683456810125149</v>
      </c>
      <c r="G43" s="872">
        <v>2</v>
      </c>
      <c r="H43" s="774">
        <f t="shared" si="46"/>
        <v>0.38417284050625755</v>
      </c>
      <c r="I43" s="774"/>
      <c r="J43" s="777"/>
      <c r="K43" s="777"/>
      <c r="L43" s="777"/>
      <c r="M43" s="777"/>
      <c r="N43" s="777"/>
      <c r="O43" s="777"/>
      <c r="P43" s="777"/>
      <c r="Q43" s="777"/>
      <c r="R43" s="777"/>
      <c r="S43" s="777"/>
      <c r="T43" s="777"/>
      <c r="U43" s="777"/>
      <c r="V43" s="777"/>
      <c r="W43" s="777"/>
      <c r="X43" s="777">
        <f>[1]BICost!$T202+[1]BICost!$BB202</f>
        <v>0.7683456810125151</v>
      </c>
      <c r="Y43" s="775">
        <f t="shared" si="47"/>
        <v>2.2000000000000002</v>
      </c>
      <c r="Z43" s="775">
        <f t="shared" ref="Z43" si="130">(AC43*(1-Z$53))</f>
        <v>2.2000000000000002</v>
      </c>
      <c r="AA43" s="775">
        <f t="shared" ref="AA43" si="131">(AB43*(1-AA$53))</f>
        <v>2.6774999999999998</v>
      </c>
      <c r="AB43" s="775">
        <f t="shared" ref="AB43" si="132">MROUND(AC43,1)-0.05</f>
        <v>5.95</v>
      </c>
      <c r="AC43" s="775">
        <f t="shared" ref="AC43" si="133">Y43/(1-AC$53)</f>
        <v>5.5</v>
      </c>
      <c r="AD43" s="775">
        <f t="shared" si="51"/>
        <v>2.6774999999999998</v>
      </c>
      <c r="AE43" s="775">
        <f t="shared" si="51"/>
        <v>2.9750000000000001</v>
      </c>
      <c r="AF43" s="775">
        <f t="shared" si="51"/>
        <v>3.2725000000000004</v>
      </c>
      <c r="AG43" s="778">
        <f t="shared" ref="AG43" si="134">AC43*4.15</f>
        <v>22.825000000000003</v>
      </c>
      <c r="AH43" s="778">
        <f t="shared" si="53"/>
        <v>22.825000000000003</v>
      </c>
      <c r="AI43" s="779">
        <f t="shared" ref="AI43" si="135">MROUND(ROUNDUP(AG43,0),5)-1</f>
        <v>24</v>
      </c>
      <c r="AJ43" s="780">
        <f t="shared" ref="AJ43" si="136">ROUNDUP(FLOOR(AC43*13350,10000),-3)-1000</f>
        <v>69000</v>
      </c>
      <c r="AK43" s="781">
        <f t="shared" ref="AK43" si="137">ROUNDUP(FLOOR(AJ43*1.1,10000),-3)-1000</f>
        <v>69000</v>
      </c>
      <c r="AL43" s="782">
        <f t="shared" ref="AL43" si="138">ROUNDUP(AC43*1.39,0)</f>
        <v>8</v>
      </c>
      <c r="AM43" s="783">
        <f t="shared" ref="AM43" si="139">ROUNDUP(AC43*1.3,0)</f>
        <v>8</v>
      </c>
      <c r="AN43" s="784">
        <f t="shared" ref="AN43" si="140">ROUNDUP(AC43*0.71*3,0)</f>
        <v>12</v>
      </c>
      <c r="AO43" s="785">
        <f t="shared" ref="AO43" si="141">ROUNDUP(AC43*3.7502*3,0)</f>
        <v>62</v>
      </c>
      <c r="AP43" s="786">
        <f t="shared" ref="AP43" si="142">ROUNDUP(AC43*7.9284*3,0)</f>
        <v>131</v>
      </c>
      <c r="AQ43" s="783">
        <f t="shared" ref="AQ43" si="143">ROUNDUP(AC43*0.8,0)</f>
        <v>5</v>
      </c>
      <c r="AR43" s="432">
        <f t="shared" ref="AR43" si="144">MROUND(ROUNDUP(AC43*1500,0),1000)</f>
        <v>8000</v>
      </c>
      <c r="AS43" s="787">
        <v>70</v>
      </c>
      <c r="AT43" s="598">
        <f t="shared" ref="AT43" si="145">AI43*(1-AH$6)</f>
        <v>24</v>
      </c>
    </row>
    <row r="44" spans="2:46" s="42" customFormat="1" ht="59.25" customHeight="1">
      <c r="B44" s="909" t="s">
        <v>1620</v>
      </c>
      <c r="C44" s="910"/>
      <c r="D44" s="910"/>
      <c r="E44" s="910"/>
      <c r="F44" s="910"/>
      <c r="G44" s="910"/>
      <c r="H44" s="910"/>
      <c r="I44" s="910"/>
      <c r="J44" s="910"/>
      <c r="K44" s="910"/>
      <c r="L44" s="910"/>
      <c r="M44" s="910"/>
      <c r="N44" s="910"/>
      <c r="O44" s="910"/>
      <c r="P44" s="910"/>
      <c r="Q44" s="910"/>
      <c r="R44" s="910"/>
      <c r="S44" s="910"/>
      <c r="T44" s="910"/>
      <c r="U44" s="910"/>
      <c r="V44" s="910"/>
      <c r="W44" s="910"/>
      <c r="X44" s="910"/>
      <c r="Y44" s="910"/>
      <c r="Z44" s="910"/>
      <c r="AA44" s="910"/>
      <c r="AB44" s="910"/>
      <c r="AC44" s="910"/>
      <c r="AD44" s="910"/>
      <c r="AE44" s="910"/>
      <c r="AF44" s="910"/>
      <c r="AG44" s="910"/>
      <c r="AH44" s="910"/>
      <c r="AI44" s="911"/>
      <c r="AJ44" s="184"/>
      <c r="AK44" s="185"/>
      <c r="AL44" s="186"/>
      <c r="AM44" s="187"/>
      <c r="AN44" s="188"/>
      <c r="AO44" s="189"/>
      <c r="AP44" s="190"/>
      <c r="AQ44" s="187"/>
      <c r="AR44" s="191"/>
      <c r="AS44" s="192"/>
    </row>
    <row r="45" spans="2:46" s="42" customFormat="1" ht="18.75" customHeight="1">
      <c r="B45" s="156"/>
      <c r="C45" s="149"/>
      <c r="D45" s="149"/>
      <c r="E45" s="149"/>
      <c r="F45" s="149"/>
      <c r="G45" s="643"/>
      <c r="H45" s="149"/>
      <c r="I45" s="149"/>
      <c r="J45" s="149"/>
      <c r="K45" s="149"/>
      <c r="L45" s="149"/>
      <c r="M45" s="149"/>
      <c r="N45" s="149"/>
      <c r="O45" s="149"/>
      <c r="P45" s="149"/>
      <c r="Q45" s="149"/>
      <c r="R45" s="149"/>
      <c r="S45" s="149"/>
      <c r="T45" s="149"/>
      <c r="U45" s="149"/>
      <c r="V45" s="149"/>
      <c r="W45" s="149"/>
      <c r="X45" s="149"/>
      <c r="Y45" s="150">
        <v>0.05</v>
      </c>
      <c r="Z45" s="150">
        <v>0.45</v>
      </c>
      <c r="AA45" s="150">
        <v>0.4</v>
      </c>
      <c r="AB45" s="149"/>
      <c r="AC45" s="150">
        <v>0.45</v>
      </c>
      <c r="AD45" s="150">
        <v>0.55000000000000004</v>
      </c>
      <c r="AE45" s="150">
        <v>0.5</v>
      </c>
      <c r="AF45" s="150">
        <v>0.45</v>
      </c>
      <c r="AG45" s="149"/>
      <c r="AH45" s="150"/>
      <c r="AI45" s="149"/>
      <c r="AJ45" s="125"/>
      <c r="AK45" s="140">
        <v>0.1</v>
      </c>
      <c r="AL45" s="126"/>
      <c r="AM45" s="127"/>
      <c r="AN45" s="145"/>
      <c r="AO45" s="146"/>
      <c r="AP45" s="147"/>
      <c r="AQ45" s="127"/>
      <c r="AR45" s="148"/>
      <c r="AS45" s="155"/>
    </row>
    <row r="46" spans="2:46" ht="20.45" customHeight="1">
      <c r="B46" s="157" t="s">
        <v>2257</v>
      </c>
      <c r="C46" s="111" t="s">
        <v>2263</v>
      </c>
      <c r="D46" s="112">
        <f t="shared" ref="D46:D51" si="146">AB46</f>
        <v>8.99</v>
      </c>
      <c r="E46" s="128">
        <f>1.5*MAX($J46:$X46)</f>
        <v>4.47</v>
      </c>
      <c r="F46" s="112">
        <f t="shared" si="0"/>
        <v>4.9800000000000004</v>
      </c>
      <c r="G46" s="644">
        <f t="shared" ref="G46:G51" si="147">E46</f>
        <v>4.47</v>
      </c>
      <c r="H46" s="112">
        <f>MIN($J46:$X46)*0.5</f>
        <v>1.2643037974683544</v>
      </c>
      <c r="I46" s="112"/>
      <c r="J46" s="131"/>
      <c r="K46" s="131">
        <f>[1]IDCost!$V21+[1]IDCost!Z$21</f>
        <v>2.98</v>
      </c>
      <c r="L46" s="131"/>
      <c r="M46" s="123"/>
      <c r="N46" s="123"/>
      <c r="O46" s="131"/>
      <c r="P46" s="131"/>
      <c r="Q46" s="131"/>
      <c r="R46" s="131"/>
      <c r="S46" s="131"/>
      <c r="T46" s="131"/>
      <c r="U46" s="123"/>
      <c r="V46" s="131"/>
      <c r="W46" s="131"/>
      <c r="X46" s="131">
        <f>[1]BICost!$AE$29</f>
        <v>2.5286075949367088</v>
      </c>
      <c r="Y46" s="128">
        <f t="shared" ref="Y46:Y51" si="148">$G46*(1+Y$45)</f>
        <v>4.6935000000000002</v>
      </c>
      <c r="Z46" s="128">
        <f t="shared" ref="Z46:Z51" si="149">(AC46*(1-Z$45))</f>
        <v>4.6935000000000002</v>
      </c>
      <c r="AA46" s="128">
        <f t="shared" ref="AA46:AA51" si="150">(AB46*(1-AA$45))</f>
        <v>5.3940000000000001</v>
      </c>
      <c r="AB46" s="128">
        <f t="shared" ref="AB46:AB51" si="151">MROUND(AC46,1)-0.01</f>
        <v>8.99</v>
      </c>
      <c r="AC46" s="128">
        <f t="shared" ref="AC46:AC51" si="152">Y46/(1-AC$45)</f>
        <v>8.5336363636363632</v>
      </c>
      <c r="AD46" s="128">
        <f>$AB46*(1-AD$45)</f>
        <v>4.0454999999999997</v>
      </c>
      <c r="AE46" s="128">
        <f>$AB46*(1-AE$45)</f>
        <v>4.4950000000000001</v>
      </c>
      <c r="AF46" s="128">
        <f>$AB46*(1-AF$45)</f>
        <v>4.9445000000000006</v>
      </c>
      <c r="AG46" s="129">
        <f t="shared" ref="AG46:AG51" si="153">AC46*4</f>
        <v>34.134545454545453</v>
      </c>
      <c r="AH46" s="129">
        <f t="shared" ref="AH46:AH51" si="154">AG46*(1+AH$45)</f>
        <v>34.134545454545453</v>
      </c>
      <c r="AI46" s="132">
        <f>MROUND(ROUNDUP(AG46,0),5)</f>
        <v>35</v>
      </c>
      <c r="AJ46" s="113">
        <f t="shared" ref="AJ46:AJ51" si="155">ROUNDUP(FLOOR(AC46*13350,10000),-3)-1000</f>
        <v>109000</v>
      </c>
      <c r="AK46" s="139">
        <f t="shared" ref="AK46:AK51" si="156">ROUNDUP(FLOOR(AJ46*1.1,10000),-3)-1000</f>
        <v>109000</v>
      </c>
      <c r="AL46" s="114">
        <f t="shared" ref="AL46:AL51" si="157">ROUNDUP(AC46*1.39,0)</f>
        <v>12</v>
      </c>
      <c r="AM46" s="130">
        <f t="shared" ref="AM46:AM51" si="158">ROUNDUP(AC46*1.34,0)</f>
        <v>12</v>
      </c>
      <c r="AN46" s="151">
        <f t="shared" ref="AN46:AN51" si="159">ROUNDUP(AC46*0.71*2.2,0)</f>
        <v>14</v>
      </c>
      <c r="AO46" s="152">
        <f t="shared" ref="AO46:AO51" si="160">ROUNDUP(AC46*3.7502*3,0)</f>
        <v>97</v>
      </c>
      <c r="AP46" s="153">
        <f t="shared" ref="AP46:AP51" si="161">ROUNDUP(AC46*7.9284*3,0)</f>
        <v>203</v>
      </c>
      <c r="AQ46" s="716">
        <f>ROUNDUP(AC46*0.8,0)</f>
        <v>7</v>
      </c>
      <c r="AR46" s="154">
        <f t="shared" ref="AR46:AR51" si="162">MROUND(ROUNDUP(AC46*1500,0),1000)</f>
        <v>13000</v>
      </c>
      <c r="AS46" s="158">
        <v>79</v>
      </c>
      <c r="AT46" s="144">
        <f t="shared" ref="AT46:AT51" si="163">AI46*(1-AH$45)</f>
        <v>35</v>
      </c>
    </row>
    <row r="47" spans="2:46" ht="20.45" customHeight="1">
      <c r="B47" s="157" t="s">
        <v>2259</v>
      </c>
      <c r="C47" s="111" t="s">
        <v>2264</v>
      </c>
      <c r="D47" s="112">
        <f t="shared" si="146"/>
        <v>8.99</v>
      </c>
      <c r="E47" s="128">
        <f t="shared" ref="E47:E51" si="164">1.5*MAX($J47:$X47)</f>
        <v>4.47</v>
      </c>
      <c r="F47" s="112">
        <f t="shared" si="0"/>
        <v>4.9800000000000004</v>
      </c>
      <c r="G47" s="644">
        <f t="shared" si="147"/>
        <v>4.47</v>
      </c>
      <c r="H47" s="112">
        <f t="shared" ref="H47:H51" si="165">MIN($J47:$X47)*0.5</f>
        <v>1.2858227848101265</v>
      </c>
      <c r="I47" s="112"/>
      <c r="J47" s="131"/>
      <c r="K47" s="131">
        <f>[1]IDCost!$V21+[1]IDCost!Z$21</f>
        <v>2.98</v>
      </c>
      <c r="L47" s="131"/>
      <c r="M47" s="123"/>
      <c r="N47" s="123"/>
      <c r="O47" s="131"/>
      <c r="P47" s="131"/>
      <c r="Q47" s="131"/>
      <c r="R47" s="131"/>
      <c r="S47" s="131"/>
      <c r="T47" s="131"/>
      <c r="U47" s="123"/>
      <c r="V47" s="131"/>
      <c r="W47" s="131"/>
      <c r="X47" s="131">
        <f>[1]BICost!$AE$31</f>
        <v>2.5716455696202529</v>
      </c>
      <c r="Y47" s="128">
        <f t="shared" si="148"/>
        <v>4.6935000000000002</v>
      </c>
      <c r="Z47" s="128">
        <f t="shared" si="149"/>
        <v>4.6935000000000002</v>
      </c>
      <c r="AA47" s="128">
        <f t="shared" si="150"/>
        <v>5.3940000000000001</v>
      </c>
      <c r="AB47" s="128">
        <f t="shared" si="151"/>
        <v>8.99</v>
      </c>
      <c r="AC47" s="128">
        <f t="shared" si="152"/>
        <v>8.5336363636363632</v>
      </c>
      <c r="AD47" s="128">
        <f t="shared" ref="AD47:AF48" si="166">$AB47*(1-AD$45)</f>
        <v>4.0454999999999997</v>
      </c>
      <c r="AE47" s="128">
        <f t="shared" si="166"/>
        <v>4.4950000000000001</v>
      </c>
      <c r="AF47" s="128">
        <f t="shared" si="166"/>
        <v>4.9445000000000006</v>
      </c>
      <c r="AG47" s="129">
        <f t="shared" si="153"/>
        <v>34.134545454545453</v>
      </c>
      <c r="AH47" s="129">
        <f t="shared" si="154"/>
        <v>34.134545454545453</v>
      </c>
      <c r="AI47" s="132">
        <f>MROUND(ROUNDUP(AG47,0),5)</f>
        <v>35</v>
      </c>
      <c r="AJ47" s="113">
        <f t="shared" si="155"/>
        <v>109000</v>
      </c>
      <c r="AK47" s="139">
        <f t="shared" si="156"/>
        <v>109000</v>
      </c>
      <c r="AL47" s="114">
        <f t="shared" si="157"/>
        <v>12</v>
      </c>
      <c r="AM47" s="130">
        <f t="shared" si="158"/>
        <v>12</v>
      </c>
      <c r="AN47" s="151">
        <f t="shared" si="159"/>
        <v>14</v>
      </c>
      <c r="AO47" s="152">
        <f t="shared" si="160"/>
        <v>97</v>
      </c>
      <c r="AP47" s="153">
        <f t="shared" si="161"/>
        <v>203</v>
      </c>
      <c r="AQ47" s="716">
        <f t="shared" ref="AQ47:AQ51" si="167">ROUNDUP(AC47*0.8,0)</f>
        <v>7</v>
      </c>
      <c r="AR47" s="154">
        <f t="shared" si="162"/>
        <v>13000</v>
      </c>
      <c r="AS47" s="158">
        <v>79</v>
      </c>
      <c r="AT47" s="144">
        <f t="shared" si="163"/>
        <v>35</v>
      </c>
    </row>
    <row r="48" spans="2:46" ht="20.45" customHeight="1">
      <c r="B48" s="157" t="s">
        <v>2260</v>
      </c>
      <c r="C48" s="111" t="s">
        <v>2265</v>
      </c>
      <c r="D48" s="112">
        <f t="shared" si="146"/>
        <v>8.99</v>
      </c>
      <c r="E48" s="128">
        <f t="shared" si="164"/>
        <v>4.47</v>
      </c>
      <c r="F48" s="112">
        <f t="shared" si="0"/>
        <v>4.9800000000000004</v>
      </c>
      <c r="G48" s="644">
        <f t="shared" si="147"/>
        <v>4.47</v>
      </c>
      <c r="H48" s="112">
        <f t="shared" si="165"/>
        <v>1.3073417721518987</v>
      </c>
      <c r="I48" s="112"/>
      <c r="J48" s="131"/>
      <c r="K48" s="131">
        <f>[1]IDCost!$V21+[1]IDCost!Z$21</f>
        <v>2.98</v>
      </c>
      <c r="L48" s="131"/>
      <c r="M48" s="123"/>
      <c r="N48" s="123"/>
      <c r="O48" s="131"/>
      <c r="P48" s="131"/>
      <c r="Q48" s="131"/>
      <c r="R48" s="131"/>
      <c r="S48" s="131"/>
      <c r="T48" s="131"/>
      <c r="U48" s="123"/>
      <c r="V48" s="131"/>
      <c r="W48" s="131"/>
      <c r="X48" s="131">
        <f>[1]BICost!$AE$33</f>
        <v>2.6146835443037975</v>
      </c>
      <c r="Y48" s="128">
        <f t="shared" si="148"/>
        <v>4.6935000000000002</v>
      </c>
      <c r="Z48" s="128">
        <f t="shared" si="149"/>
        <v>4.6935000000000002</v>
      </c>
      <c r="AA48" s="128">
        <f t="shared" si="150"/>
        <v>5.3940000000000001</v>
      </c>
      <c r="AB48" s="128">
        <f t="shared" si="151"/>
        <v>8.99</v>
      </c>
      <c r="AC48" s="128">
        <f t="shared" si="152"/>
        <v>8.5336363636363632</v>
      </c>
      <c r="AD48" s="128">
        <f t="shared" si="166"/>
        <v>4.0454999999999997</v>
      </c>
      <c r="AE48" s="128">
        <f t="shared" si="166"/>
        <v>4.4950000000000001</v>
      </c>
      <c r="AF48" s="128">
        <f t="shared" si="166"/>
        <v>4.9445000000000006</v>
      </c>
      <c r="AG48" s="129">
        <f t="shared" si="153"/>
        <v>34.134545454545453</v>
      </c>
      <c r="AH48" s="129">
        <f t="shared" si="154"/>
        <v>34.134545454545453</v>
      </c>
      <c r="AI48" s="132">
        <f>MROUND(ROUNDUP(AG48,0),5)</f>
        <v>35</v>
      </c>
      <c r="AJ48" s="113">
        <f t="shared" si="155"/>
        <v>109000</v>
      </c>
      <c r="AK48" s="139">
        <f t="shared" si="156"/>
        <v>109000</v>
      </c>
      <c r="AL48" s="114">
        <f t="shared" si="157"/>
        <v>12</v>
      </c>
      <c r="AM48" s="130">
        <f t="shared" si="158"/>
        <v>12</v>
      </c>
      <c r="AN48" s="151">
        <f t="shared" si="159"/>
        <v>14</v>
      </c>
      <c r="AO48" s="152">
        <f t="shared" si="160"/>
        <v>97</v>
      </c>
      <c r="AP48" s="153">
        <f t="shared" si="161"/>
        <v>203</v>
      </c>
      <c r="AQ48" s="716">
        <f t="shared" si="167"/>
        <v>7</v>
      </c>
      <c r="AR48" s="154">
        <f t="shared" si="162"/>
        <v>13000</v>
      </c>
      <c r="AS48" s="158">
        <v>79</v>
      </c>
      <c r="AT48" s="144">
        <f t="shared" si="163"/>
        <v>35</v>
      </c>
    </row>
    <row r="49" spans="2:46" ht="20.45" customHeight="1">
      <c r="B49" s="157" t="s">
        <v>2258</v>
      </c>
      <c r="C49" s="111" t="s">
        <v>2266</v>
      </c>
      <c r="D49" s="112">
        <f t="shared" si="146"/>
        <v>9.99</v>
      </c>
      <c r="E49" s="128">
        <f t="shared" si="164"/>
        <v>5.1750000000000007</v>
      </c>
      <c r="F49" s="112">
        <f t="shared" si="0"/>
        <v>5.45</v>
      </c>
      <c r="G49" s="644">
        <f t="shared" si="147"/>
        <v>5.1750000000000007</v>
      </c>
      <c r="H49" s="112">
        <f t="shared" si="165"/>
        <v>1.3883544303797468</v>
      </c>
      <c r="I49" s="112"/>
      <c r="J49" s="131"/>
      <c r="K49" s="131">
        <f>[1]IDCost!$V22+[1]IDCost!Z$22</f>
        <v>3.45</v>
      </c>
      <c r="L49" s="131"/>
      <c r="M49" s="123"/>
      <c r="N49" s="123"/>
      <c r="O49" s="131"/>
      <c r="P49" s="131"/>
      <c r="Q49" s="131"/>
      <c r="R49" s="131"/>
      <c r="S49" s="131"/>
      <c r="T49" s="131"/>
      <c r="U49" s="123"/>
      <c r="V49" s="131"/>
      <c r="W49" s="131"/>
      <c r="X49" s="131">
        <f>[1]BICost!$AE$30</f>
        <v>2.7767088607594936</v>
      </c>
      <c r="Y49" s="128">
        <f t="shared" si="148"/>
        <v>5.4337500000000007</v>
      </c>
      <c r="Z49" s="128">
        <f t="shared" si="149"/>
        <v>5.4337500000000007</v>
      </c>
      <c r="AA49" s="128">
        <f t="shared" si="150"/>
        <v>5.9939999999999998</v>
      </c>
      <c r="AB49" s="128">
        <f t="shared" si="151"/>
        <v>9.99</v>
      </c>
      <c r="AC49" s="128">
        <f t="shared" si="152"/>
        <v>9.8795454545454557</v>
      </c>
      <c r="AD49" s="128">
        <f>$AB49*(1-0.45)</f>
        <v>5.4945000000000004</v>
      </c>
      <c r="AE49" s="128">
        <f>$AB49*(1-0.4)</f>
        <v>5.9939999999999998</v>
      </c>
      <c r="AF49" s="128">
        <f>$AB49*(1-0.35)</f>
        <v>6.4935</v>
      </c>
      <c r="AG49" s="129">
        <f t="shared" si="153"/>
        <v>39.518181818181823</v>
      </c>
      <c r="AH49" s="129">
        <f t="shared" si="154"/>
        <v>39.518181818181823</v>
      </c>
      <c r="AI49" s="132">
        <f>MROUND(ROUNDUP(AG49,0),5)-1</f>
        <v>39</v>
      </c>
      <c r="AJ49" s="113">
        <f t="shared" si="155"/>
        <v>129000</v>
      </c>
      <c r="AK49" s="139">
        <f t="shared" si="156"/>
        <v>139000</v>
      </c>
      <c r="AL49" s="114">
        <f t="shared" si="157"/>
        <v>14</v>
      </c>
      <c r="AM49" s="130">
        <f t="shared" si="158"/>
        <v>14</v>
      </c>
      <c r="AN49" s="151">
        <f t="shared" si="159"/>
        <v>16</v>
      </c>
      <c r="AO49" s="152">
        <f t="shared" si="160"/>
        <v>112</v>
      </c>
      <c r="AP49" s="153">
        <f t="shared" si="161"/>
        <v>235</v>
      </c>
      <c r="AQ49" s="716">
        <f t="shared" si="167"/>
        <v>8</v>
      </c>
      <c r="AR49" s="154">
        <f t="shared" si="162"/>
        <v>15000</v>
      </c>
      <c r="AS49" s="158">
        <v>79</v>
      </c>
      <c r="AT49" s="144">
        <f t="shared" si="163"/>
        <v>39</v>
      </c>
    </row>
    <row r="50" spans="2:46" ht="20.45" customHeight="1">
      <c r="B50" s="157" t="s">
        <v>2261</v>
      </c>
      <c r="C50" s="111" t="s">
        <v>2267</v>
      </c>
      <c r="D50" s="112">
        <f t="shared" si="146"/>
        <v>9.99</v>
      </c>
      <c r="E50" s="128">
        <f t="shared" si="164"/>
        <v>5.1750000000000007</v>
      </c>
      <c r="F50" s="112">
        <f t="shared" si="0"/>
        <v>5.45</v>
      </c>
      <c r="G50" s="644">
        <f t="shared" si="147"/>
        <v>5.1750000000000007</v>
      </c>
      <c r="H50" s="112">
        <f t="shared" si="165"/>
        <v>1.4098734177215189</v>
      </c>
      <c r="I50" s="112"/>
      <c r="J50" s="131"/>
      <c r="K50" s="131">
        <f>[1]IDCost!$V22+[1]IDCost!Z$22</f>
        <v>3.45</v>
      </c>
      <c r="L50" s="131"/>
      <c r="M50" s="123"/>
      <c r="N50" s="123"/>
      <c r="O50" s="131"/>
      <c r="P50" s="131"/>
      <c r="Q50" s="131"/>
      <c r="R50" s="131"/>
      <c r="S50" s="131"/>
      <c r="T50" s="131"/>
      <c r="U50" s="123"/>
      <c r="V50" s="131"/>
      <c r="W50" s="131"/>
      <c r="X50" s="131">
        <f>[1]BICost!$AE$32</f>
        <v>2.8197468354430377</v>
      </c>
      <c r="Y50" s="128">
        <f t="shared" si="148"/>
        <v>5.4337500000000007</v>
      </c>
      <c r="Z50" s="128">
        <f t="shared" si="149"/>
        <v>5.4337500000000007</v>
      </c>
      <c r="AA50" s="128">
        <f t="shared" si="150"/>
        <v>5.9939999999999998</v>
      </c>
      <c r="AB50" s="128">
        <f t="shared" si="151"/>
        <v>9.99</v>
      </c>
      <c r="AC50" s="128">
        <f t="shared" si="152"/>
        <v>9.8795454545454557</v>
      </c>
      <c r="AD50" s="128">
        <f>$AB50*(1-0.45)</f>
        <v>5.4945000000000004</v>
      </c>
      <c r="AE50" s="128">
        <f>$AB50*(1-0.4)</f>
        <v>5.9939999999999998</v>
      </c>
      <c r="AF50" s="128">
        <f>$AB50*(1-0.35)</f>
        <v>6.4935</v>
      </c>
      <c r="AG50" s="129">
        <f t="shared" si="153"/>
        <v>39.518181818181823</v>
      </c>
      <c r="AH50" s="129">
        <f t="shared" si="154"/>
        <v>39.518181818181823</v>
      </c>
      <c r="AI50" s="132">
        <f>MROUND(ROUNDUP(AG50,0),5)-1</f>
        <v>39</v>
      </c>
      <c r="AJ50" s="113">
        <f t="shared" si="155"/>
        <v>129000</v>
      </c>
      <c r="AK50" s="139">
        <f t="shared" si="156"/>
        <v>139000</v>
      </c>
      <c r="AL50" s="114">
        <f t="shared" si="157"/>
        <v>14</v>
      </c>
      <c r="AM50" s="130">
        <f t="shared" si="158"/>
        <v>14</v>
      </c>
      <c r="AN50" s="151">
        <f t="shared" si="159"/>
        <v>16</v>
      </c>
      <c r="AO50" s="152">
        <f t="shared" si="160"/>
        <v>112</v>
      </c>
      <c r="AP50" s="153">
        <f t="shared" si="161"/>
        <v>235</v>
      </c>
      <c r="AQ50" s="716">
        <f t="shared" si="167"/>
        <v>8</v>
      </c>
      <c r="AR50" s="154">
        <f t="shared" si="162"/>
        <v>15000</v>
      </c>
      <c r="AS50" s="158">
        <v>79</v>
      </c>
      <c r="AT50" s="144">
        <f t="shared" si="163"/>
        <v>39</v>
      </c>
    </row>
    <row r="51" spans="2:46" ht="20.45" customHeight="1">
      <c r="B51" s="157" t="s">
        <v>2262</v>
      </c>
      <c r="C51" s="111" t="s">
        <v>2268</v>
      </c>
      <c r="D51" s="112">
        <f t="shared" si="146"/>
        <v>9.99</v>
      </c>
      <c r="E51" s="128">
        <f t="shared" si="164"/>
        <v>5.1750000000000007</v>
      </c>
      <c r="F51" s="112">
        <f t="shared" si="0"/>
        <v>5.45</v>
      </c>
      <c r="G51" s="644">
        <f t="shared" si="147"/>
        <v>5.1750000000000007</v>
      </c>
      <c r="H51" s="112">
        <f t="shared" si="165"/>
        <v>1.4313924050632911</v>
      </c>
      <c r="I51" s="112"/>
      <c r="J51" s="131"/>
      <c r="K51" s="131">
        <f>[1]IDCost!$V22+[1]IDCost!Z$22</f>
        <v>3.45</v>
      </c>
      <c r="L51" s="131"/>
      <c r="M51" s="123"/>
      <c r="N51" s="123"/>
      <c r="O51" s="131"/>
      <c r="P51" s="131"/>
      <c r="Q51" s="131"/>
      <c r="R51" s="131"/>
      <c r="S51" s="131"/>
      <c r="T51" s="131"/>
      <c r="U51" s="123"/>
      <c r="V51" s="131"/>
      <c r="W51" s="131"/>
      <c r="X51" s="131">
        <f>[1]BICost!$AE$34</f>
        <v>2.8627848101265823</v>
      </c>
      <c r="Y51" s="128">
        <f t="shared" si="148"/>
        <v>5.4337500000000007</v>
      </c>
      <c r="Z51" s="128">
        <f t="shared" si="149"/>
        <v>5.4337500000000007</v>
      </c>
      <c r="AA51" s="128">
        <f t="shared" si="150"/>
        <v>5.9939999999999998</v>
      </c>
      <c r="AB51" s="128">
        <f t="shared" si="151"/>
        <v>9.99</v>
      </c>
      <c r="AC51" s="128">
        <f t="shared" si="152"/>
        <v>9.8795454545454557</v>
      </c>
      <c r="AD51" s="128">
        <f>$AB51*(1-0.45)</f>
        <v>5.4945000000000004</v>
      </c>
      <c r="AE51" s="128">
        <f>$AB51*(1-0.4)</f>
        <v>5.9939999999999998</v>
      </c>
      <c r="AF51" s="128">
        <f>$AB51*(1-0.35)</f>
        <v>6.4935</v>
      </c>
      <c r="AG51" s="129">
        <f t="shared" si="153"/>
        <v>39.518181818181823</v>
      </c>
      <c r="AH51" s="129">
        <f t="shared" si="154"/>
        <v>39.518181818181823</v>
      </c>
      <c r="AI51" s="132">
        <f>MROUND(ROUNDUP(AG51,0),5)-1</f>
        <v>39</v>
      </c>
      <c r="AJ51" s="113">
        <f t="shared" si="155"/>
        <v>129000</v>
      </c>
      <c r="AK51" s="139">
        <f t="shared" si="156"/>
        <v>139000</v>
      </c>
      <c r="AL51" s="114">
        <f t="shared" si="157"/>
        <v>14</v>
      </c>
      <c r="AM51" s="130">
        <f t="shared" si="158"/>
        <v>14</v>
      </c>
      <c r="AN51" s="151">
        <f t="shared" si="159"/>
        <v>16</v>
      </c>
      <c r="AO51" s="152">
        <f t="shared" si="160"/>
        <v>112</v>
      </c>
      <c r="AP51" s="153">
        <f t="shared" si="161"/>
        <v>235</v>
      </c>
      <c r="AQ51" s="716">
        <f t="shared" si="167"/>
        <v>8</v>
      </c>
      <c r="AR51" s="154">
        <f t="shared" si="162"/>
        <v>15000</v>
      </c>
      <c r="AS51" s="158">
        <v>79</v>
      </c>
      <c r="AT51" s="144">
        <f t="shared" si="163"/>
        <v>39</v>
      </c>
    </row>
    <row r="52" spans="2:46" ht="31.5" customHeight="1" thickBot="1">
      <c r="B52" s="887" t="s">
        <v>1116</v>
      </c>
      <c r="C52" s="888"/>
      <c r="D52" s="888"/>
      <c r="E52" s="888"/>
      <c r="F52" s="888"/>
      <c r="G52" s="888"/>
      <c r="H52" s="888"/>
      <c r="I52" s="888"/>
      <c r="J52" s="888"/>
      <c r="K52" s="888"/>
      <c r="L52" s="888"/>
      <c r="M52" s="888"/>
      <c r="N52" s="888"/>
      <c r="O52" s="888"/>
      <c r="P52" s="888"/>
      <c r="Q52" s="888"/>
      <c r="R52" s="888"/>
      <c r="S52" s="888"/>
      <c r="T52" s="888"/>
      <c r="U52" s="888"/>
      <c r="V52" s="888"/>
      <c r="W52" s="888"/>
      <c r="X52" s="888"/>
      <c r="Y52" s="888"/>
      <c r="Z52" s="888"/>
      <c r="AA52" s="888"/>
      <c r="AB52" s="888"/>
      <c r="AC52" s="888"/>
      <c r="AD52" s="888"/>
      <c r="AE52" s="888"/>
      <c r="AF52" s="888"/>
      <c r="AG52" s="888"/>
      <c r="AH52" s="888"/>
      <c r="AI52" s="889"/>
      <c r="AJ52" s="170"/>
      <c r="AK52" s="171"/>
      <c r="AL52" s="172"/>
      <c r="AM52" s="173"/>
      <c r="AN52" s="174"/>
      <c r="AO52" s="175"/>
      <c r="AP52" s="176"/>
      <c r="AQ52" s="173"/>
      <c r="AR52" s="177"/>
      <c r="AS52" s="178"/>
      <c r="AT52" s="144"/>
    </row>
    <row r="53" spans="2:46" s="42" customFormat="1" ht="18.75" customHeight="1">
      <c r="B53" s="428"/>
      <c r="C53" s="429"/>
      <c r="D53" s="429"/>
      <c r="E53" s="429"/>
      <c r="F53" s="429"/>
      <c r="G53" s="647"/>
      <c r="H53" s="429"/>
      <c r="I53" s="429"/>
      <c r="J53" s="429"/>
      <c r="K53" s="429"/>
      <c r="L53" s="429"/>
      <c r="M53" s="429"/>
      <c r="N53" s="429"/>
      <c r="O53" s="429"/>
      <c r="P53" s="429"/>
      <c r="Q53" s="429"/>
      <c r="R53" s="429"/>
      <c r="S53" s="429"/>
      <c r="T53" s="429"/>
      <c r="U53" s="429"/>
      <c r="V53" s="429"/>
      <c r="W53" s="429"/>
      <c r="X53" s="429"/>
      <c r="Y53" s="430">
        <v>0.1</v>
      </c>
      <c r="Z53" s="430">
        <v>0.6</v>
      </c>
      <c r="AA53" s="430">
        <v>0.55000000000000004</v>
      </c>
      <c r="AB53" s="429"/>
      <c r="AC53" s="430">
        <v>0.6</v>
      </c>
      <c r="AD53" s="430">
        <v>0.55000000000000004</v>
      </c>
      <c r="AE53" s="430">
        <v>0.5</v>
      </c>
      <c r="AF53" s="430">
        <v>0.45</v>
      </c>
      <c r="AG53" s="429"/>
      <c r="AH53" s="430">
        <v>0</v>
      </c>
      <c r="AI53" s="429"/>
      <c r="AJ53" s="184"/>
      <c r="AK53" s="431">
        <v>0.1</v>
      </c>
      <c r="AL53" s="186"/>
      <c r="AM53" s="187"/>
      <c r="AN53" s="188"/>
      <c r="AO53" s="189"/>
      <c r="AP53" s="190"/>
      <c r="AQ53" s="187"/>
      <c r="AR53" s="432"/>
      <c r="AS53" s="192"/>
      <c r="AT53" s="144"/>
    </row>
    <row r="54" spans="2:46" ht="20.45" hidden="1" customHeight="1">
      <c r="B54" s="157" t="s">
        <v>266</v>
      </c>
      <c r="C54" s="111" t="s">
        <v>2765</v>
      </c>
      <c r="D54" s="112">
        <f t="shared" ref="D54:D73" si="168">AB54</f>
        <v>24.95</v>
      </c>
      <c r="E54" s="112">
        <f t="shared" ref="E54:E92" si="169">2*MAX($J54:$V54)</f>
        <v>8.61</v>
      </c>
      <c r="F54" s="112">
        <f t="shared" ref="F54:F499" si="170">MAX($J54:$U54)+3</f>
        <v>7.3049999999999997</v>
      </c>
      <c r="G54" s="644">
        <v>9</v>
      </c>
      <c r="H54" s="112">
        <f t="shared" ref="H54:H517" si="171">MIN($J54:$U54)*0.5</f>
        <v>1.95</v>
      </c>
      <c r="I54" s="112"/>
      <c r="J54" s="131">
        <f>[1]shCost!$F$3</f>
        <v>4.0999999999999996</v>
      </c>
      <c r="K54" s="131">
        <f>[1]IDCost!$F$3</f>
        <v>3.9</v>
      </c>
      <c r="L54" s="131"/>
      <c r="M54" s="131"/>
      <c r="N54" s="131"/>
      <c r="O54" s="131">
        <f>J54*1.05</f>
        <v>4.3049999999999997</v>
      </c>
      <c r="P54" s="131"/>
      <c r="Q54" s="131"/>
      <c r="R54" s="131"/>
      <c r="S54" s="131"/>
      <c r="T54" s="131"/>
      <c r="U54" s="131"/>
      <c r="V54" s="131">
        <f>[1]IDCost!$F$3</f>
        <v>3.9</v>
      </c>
      <c r="W54" s="131"/>
      <c r="X54" s="131"/>
      <c r="Y54" s="128">
        <f>$G54*(1+Y$53)</f>
        <v>9.9</v>
      </c>
      <c r="Z54" s="128">
        <f t="shared" ref="Z54:Z73" si="172">(AC54*(1-Z$53))</f>
        <v>9.9</v>
      </c>
      <c r="AA54" s="128">
        <f t="shared" ref="AA54:AA74" si="173">(AB54*(1-AA$53))</f>
        <v>11.227499999999999</v>
      </c>
      <c r="AB54" s="128">
        <f t="shared" ref="AB54:AB73" si="174">MROUND(AC54,1)-0.05</f>
        <v>24.95</v>
      </c>
      <c r="AC54" s="128">
        <f t="shared" ref="AC54:AC77" si="175">Y54/(1-AC$53)</f>
        <v>24.75</v>
      </c>
      <c r="AD54" s="128">
        <f t="shared" ref="AD54:AF56" si="176">$AB54*(1-AD$53)</f>
        <v>11.227499999999999</v>
      </c>
      <c r="AE54" s="128">
        <f t="shared" si="176"/>
        <v>12.475</v>
      </c>
      <c r="AF54" s="128">
        <f t="shared" si="176"/>
        <v>13.7225</v>
      </c>
      <c r="AG54" s="129">
        <f t="shared" ref="AG54:AG73" si="177">AC54*4</f>
        <v>99</v>
      </c>
      <c r="AH54" s="129">
        <f t="shared" ref="AH54:AH74" si="178">AG54*(1+AH$53)</f>
        <v>99</v>
      </c>
      <c r="AI54" s="132">
        <f>MROUND(ROUNDUP(AH54,0),10)-1</f>
        <v>99</v>
      </c>
      <c r="AJ54" s="113">
        <f t="shared" ref="AJ54:AJ73" si="179">ROUNDUP(FLOOR(AC54*13350,10000),-3)-1000</f>
        <v>329000</v>
      </c>
      <c r="AK54" s="139">
        <f t="shared" ref="AK54:AK79" si="180">ROUNDUP(FLOOR(AJ54*1.1,10000),-3)-1000</f>
        <v>359000</v>
      </c>
      <c r="AL54" s="114">
        <f t="shared" ref="AL54:AL73" si="181">ROUNDUP(AC54*1.39,0)</f>
        <v>35</v>
      </c>
      <c r="AM54" s="130">
        <f>ROUNDUP(AC54*1.34,0)</f>
        <v>34</v>
      </c>
      <c r="AN54" s="151">
        <f t="shared" ref="AN54:AN73" si="182">ROUNDUP(AC54*0.71*3,0)</f>
        <v>53</v>
      </c>
      <c r="AO54" s="152">
        <f t="shared" ref="AO54:AO73" si="183">ROUNDUP(AC54*3.7502*3,0)</f>
        <v>279</v>
      </c>
      <c r="AP54" s="153">
        <f t="shared" ref="AP54:AP73" si="184">ROUNDUP(AC54*7.9284*3,0)</f>
        <v>589</v>
      </c>
      <c r="AQ54" s="130">
        <f>ROUNDUP(AG54*1.34,0)</f>
        <v>133</v>
      </c>
      <c r="AR54" s="154">
        <f t="shared" ref="AR54:AR117" si="185">MROUND(ROUNDUP(AC54*1500,0),1000)</f>
        <v>37000</v>
      </c>
      <c r="AS54" s="179">
        <v>99</v>
      </c>
      <c r="AT54" s="144">
        <f t="shared" ref="AT54:AT73" si="186">AI54*(1-AH$6)</f>
        <v>99</v>
      </c>
    </row>
    <row r="55" spans="2:46" ht="20.45" hidden="1" customHeight="1">
      <c r="B55" s="157" t="s">
        <v>203</v>
      </c>
      <c r="C55" s="111" t="s">
        <v>2766</v>
      </c>
      <c r="D55" s="112">
        <f t="shared" si="168"/>
        <v>26.95</v>
      </c>
      <c r="E55" s="112">
        <f t="shared" si="169"/>
        <v>9.4400000000000013</v>
      </c>
      <c r="F55" s="112">
        <f t="shared" si="170"/>
        <v>7.7200000000000006</v>
      </c>
      <c r="G55" s="644">
        <v>9.7600000000000016</v>
      </c>
      <c r="H55" s="112">
        <f t="shared" si="171"/>
        <v>2.1</v>
      </c>
      <c r="I55" s="112"/>
      <c r="J55" s="131">
        <f>[1]shCost!$F$4</f>
        <v>4.4000000000000004</v>
      </c>
      <c r="K55" s="131">
        <f>[1]IDCost!$F$4</f>
        <v>4.2</v>
      </c>
      <c r="L55" s="131"/>
      <c r="M55" s="131"/>
      <c r="N55" s="131"/>
      <c r="O55" s="131">
        <f>J55*1.05</f>
        <v>4.620000000000001</v>
      </c>
      <c r="P55" s="131">
        <f>[1]vlCost!$F$4</f>
        <v>4.5</v>
      </c>
      <c r="Q55" s="131">
        <f>O55+0.05</f>
        <v>4.6700000000000008</v>
      </c>
      <c r="R55" s="131">
        <f>P55+0.05</f>
        <v>4.55</v>
      </c>
      <c r="S55" s="131">
        <f>Q55+0.05</f>
        <v>4.7200000000000006</v>
      </c>
      <c r="T55" s="131">
        <f>R55+0.05</f>
        <v>4.5999999999999996</v>
      </c>
      <c r="U55" s="131"/>
      <c r="V55" s="131">
        <f>[1]IDCost!$F$4</f>
        <v>4.2</v>
      </c>
      <c r="W55" s="131"/>
      <c r="X55" s="131"/>
      <c r="Y55" s="128">
        <f>$G55*(1+Y$53)</f>
        <v>10.736000000000002</v>
      </c>
      <c r="Z55" s="128">
        <f t="shared" si="172"/>
        <v>10.736000000000002</v>
      </c>
      <c r="AA55" s="128">
        <f t="shared" si="173"/>
        <v>12.127499999999998</v>
      </c>
      <c r="AB55" s="128">
        <f t="shared" si="174"/>
        <v>26.95</v>
      </c>
      <c r="AC55" s="128">
        <f t="shared" si="175"/>
        <v>26.840000000000003</v>
      </c>
      <c r="AD55" s="128">
        <f t="shared" si="176"/>
        <v>12.127499999999998</v>
      </c>
      <c r="AE55" s="128">
        <f t="shared" si="176"/>
        <v>13.475</v>
      </c>
      <c r="AF55" s="128">
        <f t="shared" si="176"/>
        <v>14.822500000000002</v>
      </c>
      <c r="AG55" s="129">
        <f t="shared" si="177"/>
        <v>107.36000000000001</v>
      </c>
      <c r="AH55" s="129">
        <f t="shared" si="178"/>
        <v>107.36000000000001</v>
      </c>
      <c r="AI55" s="132">
        <f>MROUND(ROUNDUP(AH55,0)+4,10)-1</f>
        <v>109</v>
      </c>
      <c r="AJ55" s="113">
        <f t="shared" si="179"/>
        <v>349000</v>
      </c>
      <c r="AK55" s="139">
        <f t="shared" si="180"/>
        <v>379000</v>
      </c>
      <c r="AL55" s="114">
        <f t="shared" si="181"/>
        <v>38</v>
      </c>
      <c r="AM55" s="130">
        <f>ROUNDUP(AC55*1.34,0)</f>
        <v>36</v>
      </c>
      <c r="AN55" s="151">
        <f t="shared" si="182"/>
        <v>58</v>
      </c>
      <c r="AO55" s="152">
        <f t="shared" si="183"/>
        <v>302</v>
      </c>
      <c r="AP55" s="153">
        <f t="shared" si="184"/>
        <v>639</v>
      </c>
      <c r="AQ55" s="130">
        <f>ROUNDUP(AG55*1.34,0)</f>
        <v>144</v>
      </c>
      <c r="AR55" s="154">
        <f t="shared" si="185"/>
        <v>40000</v>
      </c>
      <c r="AS55" s="179">
        <v>111.86</v>
      </c>
      <c r="AT55" s="144">
        <f t="shared" si="186"/>
        <v>109</v>
      </c>
    </row>
    <row r="56" spans="2:46" ht="20.45" hidden="1" customHeight="1">
      <c r="B56" s="157" t="s">
        <v>205</v>
      </c>
      <c r="C56" s="111" t="s">
        <v>2767</v>
      </c>
      <c r="D56" s="112">
        <f t="shared" si="168"/>
        <v>29.95</v>
      </c>
      <c r="E56" s="112">
        <f t="shared" si="169"/>
        <v>10.28</v>
      </c>
      <c r="F56" s="112">
        <f t="shared" si="170"/>
        <v>8.14</v>
      </c>
      <c r="G56" s="644">
        <v>11</v>
      </c>
      <c r="H56" s="112">
        <f t="shared" si="171"/>
        <v>2.4</v>
      </c>
      <c r="I56" s="112"/>
      <c r="J56" s="131">
        <f>[1]shCost!$F$6</f>
        <v>4.8</v>
      </c>
      <c r="K56" s="131">
        <f>[1]IDCost!$F$6</f>
        <v>4.95</v>
      </c>
      <c r="L56" s="131"/>
      <c r="M56" s="131"/>
      <c r="N56" s="131"/>
      <c r="O56" s="131">
        <f>J56*1.05</f>
        <v>5.04</v>
      </c>
      <c r="P56" s="131">
        <f>[1]vlCost!$F$5</f>
        <v>5</v>
      </c>
      <c r="Q56" s="131">
        <f t="shared" ref="Q56:T58" si="187">O56+0.05</f>
        <v>5.09</v>
      </c>
      <c r="R56" s="131">
        <f t="shared" si="187"/>
        <v>5.05</v>
      </c>
      <c r="S56" s="131">
        <f t="shared" si="187"/>
        <v>5.14</v>
      </c>
      <c r="T56" s="131">
        <f t="shared" si="187"/>
        <v>5.0999999999999996</v>
      </c>
      <c r="U56" s="131"/>
      <c r="V56" s="131">
        <f>[1]IDCost!$F$6</f>
        <v>4.95</v>
      </c>
      <c r="W56" s="131"/>
      <c r="X56" s="131"/>
      <c r="Y56" s="128">
        <f>$G56*(1+Y$53)</f>
        <v>12.100000000000001</v>
      </c>
      <c r="Z56" s="128">
        <f t="shared" si="172"/>
        <v>12.100000000000001</v>
      </c>
      <c r="AA56" s="128">
        <f t="shared" si="173"/>
        <v>13.477499999999999</v>
      </c>
      <c r="AB56" s="128">
        <f t="shared" si="174"/>
        <v>29.95</v>
      </c>
      <c r="AC56" s="128">
        <f t="shared" si="175"/>
        <v>30.250000000000004</v>
      </c>
      <c r="AD56" s="128">
        <f t="shared" si="176"/>
        <v>13.477499999999999</v>
      </c>
      <c r="AE56" s="128">
        <f t="shared" si="176"/>
        <v>14.975</v>
      </c>
      <c r="AF56" s="128">
        <f t="shared" si="176"/>
        <v>16.4725</v>
      </c>
      <c r="AG56" s="129">
        <f t="shared" si="177"/>
        <v>121.00000000000001</v>
      </c>
      <c r="AH56" s="129">
        <f t="shared" si="178"/>
        <v>121.00000000000001</v>
      </c>
      <c r="AI56" s="132">
        <f>MROUND(ROUNDUP(AH56,0),10)-1</f>
        <v>119</v>
      </c>
      <c r="AJ56" s="113">
        <f t="shared" si="179"/>
        <v>399000</v>
      </c>
      <c r="AK56" s="139">
        <f t="shared" si="180"/>
        <v>429000</v>
      </c>
      <c r="AL56" s="114">
        <f t="shared" si="181"/>
        <v>43</v>
      </c>
      <c r="AM56" s="130">
        <f>ROUNDUP(AC56*1.3,0)</f>
        <v>40</v>
      </c>
      <c r="AN56" s="151">
        <f t="shared" si="182"/>
        <v>65</v>
      </c>
      <c r="AO56" s="152">
        <f t="shared" si="183"/>
        <v>341</v>
      </c>
      <c r="AP56" s="153">
        <f t="shared" si="184"/>
        <v>720</v>
      </c>
      <c r="AQ56" s="130">
        <f>ROUNDUP(AG56*1.3,0)</f>
        <v>158</v>
      </c>
      <c r="AR56" s="154">
        <f t="shared" si="185"/>
        <v>45000</v>
      </c>
      <c r="AS56" s="179">
        <v>121.25999999999999</v>
      </c>
      <c r="AT56" s="144">
        <f t="shared" si="186"/>
        <v>119</v>
      </c>
    </row>
    <row r="57" spans="2:46" ht="20.45" hidden="1" customHeight="1">
      <c r="B57" s="157" t="s">
        <v>216</v>
      </c>
      <c r="C57" s="134" t="s">
        <v>2768</v>
      </c>
      <c r="D57" s="112">
        <f t="shared" si="168"/>
        <v>29.95</v>
      </c>
      <c r="E57" s="112">
        <f t="shared" si="169"/>
        <v>10.385</v>
      </c>
      <c r="F57" s="112">
        <f t="shared" si="170"/>
        <v>8.192499999999999</v>
      </c>
      <c r="G57" s="644">
        <v>11</v>
      </c>
      <c r="H57" s="112">
        <f t="shared" si="171"/>
        <v>2.4249999999999998</v>
      </c>
      <c r="I57" s="112"/>
      <c r="J57" s="131">
        <f>[1]shCost!$F$7</f>
        <v>4.8499999999999996</v>
      </c>
      <c r="K57" s="131">
        <f>[1]IDCost!$F$7</f>
        <v>4.8499999999999996</v>
      </c>
      <c r="L57" s="131"/>
      <c r="M57" s="131"/>
      <c r="N57" s="131"/>
      <c r="O57" s="131">
        <f>J57*1.05</f>
        <v>5.0925000000000002</v>
      </c>
      <c r="P57" s="131">
        <f>[1]vlCost!$F$6</f>
        <v>4.95</v>
      </c>
      <c r="Q57" s="131">
        <f t="shared" si="187"/>
        <v>5.1425000000000001</v>
      </c>
      <c r="R57" s="131">
        <f t="shared" si="187"/>
        <v>5</v>
      </c>
      <c r="S57" s="131">
        <f t="shared" si="187"/>
        <v>5.1924999999999999</v>
      </c>
      <c r="T57" s="131">
        <f t="shared" si="187"/>
        <v>5.05</v>
      </c>
      <c r="U57" s="131"/>
      <c r="V57" s="131">
        <f>[1]IDCost!$F$7</f>
        <v>4.8499999999999996</v>
      </c>
      <c r="W57" s="131"/>
      <c r="X57" s="131"/>
      <c r="Y57" s="128">
        <f t="shared" ref="Y57:Y518" si="188">$G57*(1+Y$53)</f>
        <v>12.100000000000001</v>
      </c>
      <c r="Z57" s="128">
        <f t="shared" si="172"/>
        <v>12.100000000000001</v>
      </c>
      <c r="AA57" s="128">
        <f t="shared" si="173"/>
        <v>13.477499999999999</v>
      </c>
      <c r="AB57" s="128">
        <f t="shared" si="174"/>
        <v>29.95</v>
      </c>
      <c r="AC57" s="128">
        <f t="shared" si="175"/>
        <v>30.250000000000004</v>
      </c>
      <c r="AD57" s="128">
        <f t="shared" ref="AD57:AF74" si="189">$AB57*(1-AD$53)</f>
        <v>13.477499999999999</v>
      </c>
      <c r="AE57" s="128">
        <f t="shared" si="189"/>
        <v>14.975</v>
      </c>
      <c r="AF57" s="128">
        <f t="shared" si="189"/>
        <v>16.4725</v>
      </c>
      <c r="AG57" s="129">
        <f t="shared" si="177"/>
        <v>121.00000000000001</v>
      </c>
      <c r="AH57" s="129">
        <f t="shared" si="178"/>
        <v>121.00000000000001</v>
      </c>
      <c r="AI57" s="132">
        <f>MROUND(ROUNDUP(AH57,0),10)-1</f>
        <v>119</v>
      </c>
      <c r="AJ57" s="113">
        <f t="shared" si="179"/>
        <v>399000</v>
      </c>
      <c r="AK57" s="139">
        <f t="shared" si="180"/>
        <v>429000</v>
      </c>
      <c r="AL57" s="114">
        <f t="shared" si="181"/>
        <v>43</v>
      </c>
      <c r="AM57" s="130">
        <f>ROUNDUP(AC57*1.3,0)</f>
        <v>40</v>
      </c>
      <c r="AN57" s="151">
        <f t="shared" si="182"/>
        <v>65</v>
      </c>
      <c r="AO57" s="152">
        <f t="shared" si="183"/>
        <v>341</v>
      </c>
      <c r="AP57" s="153">
        <f t="shared" si="184"/>
        <v>720</v>
      </c>
      <c r="AQ57" s="130">
        <f>ROUNDUP(AG57*1.3,0)</f>
        <v>158</v>
      </c>
      <c r="AR57" s="154">
        <f t="shared" si="185"/>
        <v>45000</v>
      </c>
      <c r="AS57" s="179">
        <v>121.25999999999999</v>
      </c>
      <c r="AT57" s="144">
        <f t="shared" si="186"/>
        <v>119</v>
      </c>
    </row>
    <row r="58" spans="2:46" ht="20.45" hidden="1" customHeight="1">
      <c r="B58" s="157" t="s">
        <v>217</v>
      </c>
      <c r="C58" s="111" t="s">
        <v>2769</v>
      </c>
      <c r="D58" s="112">
        <f t="shared" si="168"/>
        <v>32.950000000000003</v>
      </c>
      <c r="E58" s="112">
        <f t="shared" si="169"/>
        <v>11.120000000000001</v>
      </c>
      <c r="F58" s="112">
        <f t="shared" si="170"/>
        <v>8.56</v>
      </c>
      <c r="G58" s="644">
        <v>11.9</v>
      </c>
      <c r="H58" s="112">
        <f t="shared" si="171"/>
        <v>2.5150000000000001</v>
      </c>
      <c r="I58" s="112"/>
      <c r="J58" s="131">
        <f>[1]shCost!$F$9</f>
        <v>5.2</v>
      </c>
      <c r="K58" s="131">
        <f>[1]IDCost!$F$9</f>
        <v>5.03</v>
      </c>
      <c r="L58" s="131"/>
      <c r="M58" s="131"/>
      <c r="N58" s="131"/>
      <c r="O58" s="131">
        <f>J58*1.05</f>
        <v>5.4600000000000009</v>
      </c>
      <c r="P58" s="131">
        <f>[1]vlCost!$F$7</f>
        <v>5.3</v>
      </c>
      <c r="Q58" s="131">
        <f t="shared" si="187"/>
        <v>5.5100000000000007</v>
      </c>
      <c r="R58" s="131">
        <f t="shared" si="187"/>
        <v>5.35</v>
      </c>
      <c r="S58" s="131">
        <f t="shared" si="187"/>
        <v>5.5600000000000005</v>
      </c>
      <c r="T58" s="131">
        <f t="shared" si="187"/>
        <v>5.3999999999999995</v>
      </c>
      <c r="U58" s="131"/>
      <c r="V58" s="131">
        <f>[1]IDCost!$F$9</f>
        <v>5.03</v>
      </c>
      <c r="W58" s="131"/>
      <c r="X58" s="131"/>
      <c r="Y58" s="128">
        <f t="shared" si="188"/>
        <v>13.090000000000002</v>
      </c>
      <c r="Z58" s="128">
        <f t="shared" si="172"/>
        <v>13.090000000000002</v>
      </c>
      <c r="AA58" s="128">
        <f t="shared" si="173"/>
        <v>14.827500000000001</v>
      </c>
      <c r="AB58" s="128">
        <f t="shared" si="174"/>
        <v>32.950000000000003</v>
      </c>
      <c r="AC58" s="128">
        <f t="shared" si="175"/>
        <v>32.725000000000001</v>
      </c>
      <c r="AD58" s="128">
        <f t="shared" si="189"/>
        <v>14.827500000000001</v>
      </c>
      <c r="AE58" s="128">
        <f t="shared" si="189"/>
        <v>16.475000000000001</v>
      </c>
      <c r="AF58" s="128">
        <f t="shared" si="189"/>
        <v>18.122500000000002</v>
      </c>
      <c r="AG58" s="129">
        <f t="shared" si="177"/>
        <v>130.9</v>
      </c>
      <c r="AH58" s="129">
        <f t="shared" si="178"/>
        <v>130.9</v>
      </c>
      <c r="AI58" s="132">
        <f>MROUND(ROUNDUP(AH58,0)+3,10)-1</f>
        <v>129</v>
      </c>
      <c r="AJ58" s="113">
        <f t="shared" si="179"/>
        <v>429000</v>
      </c>
      <c r="AK58" s="139">
        <f t="shared" si="180"/>
        <v>469000</v>
      </c>
      <c r="AL58" s="114">
        <f t="shared" si="181"/>
        <v>46</v>
      </c>
      <c r="AM58" s="130">
        <f>ROUNDUP(AC58*1.3,0)</f>
        <v>43</v>
      </c>
      <c r="AN58" s="151">
        <f t="shared" si="182"/>
        <v>70</v>
      </c>
      <c r="AO58" s="152">
        <f t="shared" si="183"/>
        <v>369</v>
      </c>
      <c r="AP58" s="153">
        <f t="shared" si="184"/>
        <v>779</v>
      </c>
      <c r="AQ58" s="130">
        <f>ROUNDUP(AG58*1.3,0)</f>
        <v>171</v>
      </c>
      <c r="AR58" s="154">
        <f t="shared" si="185"/>
        <v>49000</v>
      </c>
      <c r="AS58" s="179">
        <v>130.66</v>
      </c>
      <c r="AT58" s="144">
        <f t="shared" si="186"/>
        <v>129</v>
      </c>
    </row>
    <row r="59" spans="2:46" ht="20.45" hidden="1" customHeight="1">
      <c r="B59" s="157" t="s">
        <v>265</v>
      </c>
      <c r="C59" s="111" t="s">
        <v>214</v>
      </c>
      <c r="D59" s="112">
        <f t="shared" si="168"/>
        <v>24.95</v>
      </c>
      <c r="E59" s="112">
        <f t="shared" si="169"/>
        <v>7.9799999999999995</v>
      </c>
      <c r="F59" s="112">
        <f t="shared" si="170"/>
        <v>6.99</v>
      </c>
      <c r="G59" s="644">
        <v>9</v>
      </c>
      <c r="H59" s="112">
        <f t="shared" si="171"/>
        <v>1.9</v>
      </c>
      <c r="I59" s="112"/>
      <c r="J59" s="131">
        <f>[1]shCost!$D$3</f>
        <v>3.8</v>
      </c>
      <c r="K59" s="131">
        <f>[1]IDCost!$D$3</f>
        <v>3.8</v>
      </c>
      <c r="L59" s="131"/>
      <c r="M59" s="131"/>
      <c r="N59" s="131"/>
      <c r="O59" s="131">
        <f t="shared" ref="O59:O67" si="190">J59*1.05</f>
        <v>3.9899999999999998</v>
      </c>
      <c r="P59" s="131"/>
      <c r="Q59" s="131"/>
      <c r="R59" s="131"/>
      <c r="S59" s="131"/>
      <c r="T59" s="131"/>
      <c r="U59" s="131"/>
      <c r="V59" s="131">
        <f>[1]IDCost!$D$3</f>
        <v>3.8</v>
      </c>
      <c r="W59" s="131"/>
      <c r="X59" s="131"/>
      <c r="Y59" s="128">
        <f t="shared" si="188"/>
        <v>9.9</v>
      </c>
      <c r="Z59" s="128">
        <f t="shared" si="172"/>
        <v>9.9</v>
      </c>
      <c r="AA59" s="128">
        <f t="shared" si="173"/>
        <v>11.227499999999999</v>
      </c>
      <c r="AB59" s="128">
        <f t="shared" si="174"/>
        <v>24.95</v>
      </c>
      <c r="AC59" s="128">
        <f t="shared" si="175"/>
        <v>24.75</v>
      </c>
      <c r="AD59" s="128">
        <f t="shared" si="189"/>
        <v>11.227499999999999</v>
      </c>
      <c r="AE59" s="128">
        <f t="shared" si="189"/>
        <v>12.475</v>
      </c>
      <c r="AF59" s="128">
        <f t="shared" si="189"/>
        <v>13.7225</v>
      </c>
      <c r="AG59" s="129">
        <f t="shared" si="177"/>
        <v>99</v>
      </c>
      <c r="AH59" s="129">
        <f t="shared" si="178"/>
        <v>99</v>
      </c>
      <c r="AI59" s="132">
        <f>MROUND(ROUNDUP(AH59,0),10)-1</f>
        <v>99</v>
      </c>
      <c r="AJ59" s="113">
        <f t="shared" si="179"/>
        <v>329000</v>
      </c>
      <c r="AK59" s="139">
        <f t="shared" si="180"/>
        <v>359000</v>
      </c>
      <c r="AL59" s="114">
        <f t="shared" si="181"/>
        <v>35</v>
      </c>
      <c r="AM59" s="130">
        <f>ROUNDUP(AC59*1.34,0)</f>
        <v>34</v>
      </c>
      <c r="AN59" s="151">
        <f t="shared" si="182"/>
        <v>53</v>
      </c>
      <c r="AO59" s="152">
        <f t="shared" si="183"/>
        <v>279</v>
      </c>
      <c r="AP59" s="153">
        <f t="shared" si="184"/>
        <v>589</v>
      </c>
      <c r="AQ59" s="130">
        <f>ROUNDUP(AG59*1.34,0)</f>
        <v>133</v>
      </c>
      <c r="AR59" s="154">
        <f t="shared" si="185"/>
        <v>37000</v>
      </c>
      <c r="AS59" s="158">
        <v>102.46</v>
      </c>
      <c r="AT59" s="144">
        <f t="shared" si="186"/>
        <v>99</v>
      </c>
    </row>
    <row r="60" spans="2:46" ht="20.45" hidden="1" customHeight="1">
      <c r="B60" s="157" t="s">
        <v>202</v>
      </c>
      <c r="C60" s="111" t="s">
        <v>210</v>
      </c>
      <c r="D60" s="112">
        <f t="shared" si="168"/>
        <v>25.95</v>
      </c>
      <c r="E60" s="112">
        <f t="shared" si="169"/>
        <v>8.61</v>
      </c>
      <c r="F60" s="112">
        <f t="shared" si="170"/>
        <v>7.3049999999999997</v>
      </c>
      <c r="G60" s="644">
        <v>9.4499999999999993</v>
      </c>
      <c r="H60" s="112">
        <f t="shared" si="171"/>
        <v>1.7150000000000001</v>
      </c>
      <c r="I60" s="112"/>
      <c r="J60" s="131">
        <f>[1]shCost!$D$4</f>
        <v>4.0999999999999996</v>
      </c>
      <c r="K60" s="131">
        <f>[1]IDCost!$D$4</f>
        <v>3.43</v>
      </c>
      <c r="L60" s="131"/>
      <c r="M60" s="131"/>
      <c r="N60" s="131"/>
      <c r="O60" s="131">
        <f t="shared" si="190"/>
        <v>4.3049999999999997</v>
      </c>
      <c r="P60" s="131">
        <f>[1]vlCost!$D$4</f>
        <v>4.0999999999999996</v>
      </c>
      <c r="Q60" s="131"/>
      <c r="R60" s="131"/>
      <c r="S60" s="131"/>
      <c r="T60" s="131"/>
      <c r="U60" s="131"/>
      <c r="V60" s="131">
        <f>[1]IDCost!$D$4</f>
        <v>3.43</v>
      </c>
      <c r="W60" s="131"/>
      <c r="X60" s="131"/>
      <c r="Y60" s="128">
        <f t="shared" si="188"/>
        <v>10.395</v>
      </c>
      <c r="Z60" s="128">
        <f t="shared" si="172"/>
        <v>10.395</v>
      </c>
      <c r="AA60" s="128">
        <f t="shared" si="173"/>
        <v>11.677499999999998</v>
      </c>
      <c r="AB60" s="128">
        <f t="shared" si="174"/>
        <v>25.95</v>
      </c>
      <c r="AC60" s="128">
        <f t="shared" si="175"/>
        <v>25.987499999999997</v>
      </c>
      <c r="AD60" s="128">
        <f t="shared" si="189"/>
        <v>11.677499999999998</v>
      </c>
      <c r="AE60" s="128">
        <f t="shared" si="189"/>
        <v>12.975</v>
      </c>
      <c r="AF60" s="128">
        <f t="shared" si="189"/>
        <v>14.272500000000001</v>
      </c>
      <c r="AG60" s="129">
        <f t="shared" si="177"/>
        <v>103.94999999999999</v>
      </c>
      <c r="AH60" s="129">
        <f t="shared" si="178"/>
        <v>103.94999999999999</v>
      </c>
      <c r="AI60" s="132">
        <f>MROUND(ROUNDUP(AH60,0)+4,10)-1</f>
        <v>109</v>
      </c>
      <c r="AJ60" s="113">
        <f t="shared" si="179"/>
        <v>339000</v>
      </c>
      <c r="AK60" s="139">
        <f t="shared" si="180"/>
        <v>369000</v>
      </c>
      <c r="AL60" s="114">
        <f t="shared" si="181"/>
        <v>37</v>
      </c>
      <c r="AM60" s="130">
        <f>ROUNDUP(AC60*1.34,0)</f>
        <v>35</v>
      </c>
      <c r="AN60" s="151">
        <f t="shared" si="182"/>
        <v>56</v>
      </c>
      <c r="AO60" s="152">
        <f t="shared" si="183"/>
        <v>293</v>
      </c>
      <c r="AP60" s="153">
        <f t="shared" si="184"/>
        <v>619</v>
      </c>
      <c r="AQ60" s="130">
        <f>ROUNDUP(AG60*1.34,0)</f>
        <v>140</v>
      </c>
      <c r="AR60" s="154">
        <f t="shared" si="185"/>
        <v>39000</v>
      </c>
      <c r="AS60" s="158">
        <v>111.86</v>
      </c>
      <c r="AT60" s="144">
        <f t="shared" si="186"/>
        <v>109</v>
      </c>
    </row>
    <row r="61" spans="2:46" ht="20.45" hidden="1" customHeight="1">
      <c r="B61" s="157" t="s">
        <v>204</v>
      </c>
      <c r="C61" s="111" t="s">
        <v>211</v>
      </c>
      <c r="D61" s="112">
        <f t="shared" si="168"/>
        <v>30.95</v>
      </c>
      <c r="E61" s="112">
        <f t="shared" si="169"/>
        <v>9.4500000000000011</v>
      </c>
      <c r="F61" s="112">
        <f t="shared" si="170"/>
        <v>7.7250000000000005</v>
      </c>
      <c r="G61" s="644">
        <v>11.1</v>
      </c>
      <c r="H61" s="112">
        <f t="shared" si="171"/>
        <v>2.2400000000000002</v>
      </c>
      <c r="I61" s="112"/>
      <c r="J61" s="131">
        <f>[1]shCost!$D$6</f>
        <v>4.5</v>
      </c>
      <c r="K61" s="131">
        <f>[1]IDCost!$D$6</f>
        <v>4.4800000000000004</v>
      </c>
      <c r="L61" s="131"/>
      <c r="M61" s="131"/>
      <c r="N61" s="131"/>
      <c r="O61" s="131">
        <f t="shared" si="190"/>
        <v>4.7250000000000005</v>
      </c>
      <c r="P61" s="131">
        <f>[1]vlCost!$D$5</f>
        <v>4.5</v>
      </c>
      <c r="Q61" s="131"/>
      <c r="R61" s="131"/>
      <c r="S61" s="131"/>
      <c r="T61" s="131"/>
      <c r="U61" s="131"/>
      <c r="V61" s="131">
        <f>[1]IDCost!$D$6</f>
        <v>4.4800000000000004</v>
      </c>
      <c r="W61" s="131"/>
      <c r="X61" s="131"/>
      <c r="Y61" s="128">
        <f t="shared" si="188"/>
        <v>12.21</v>
      </c>
      <c r="Z61" s="128">
        <f t="shared" si="172"/>
        <v>12.21</v>
      </c>
      <c r="AA61" s="128">
        <f t="shared" si="173"/>
        <v>13.927499999999998</v>
      </c>
      <c r="AB61" s="128">
        <f t="shared" si="174"/>
        <v>30.95</v>
      </c>
      <c r="AC61" s="128">
        <f t="shared" si="175"/>
        <v>30.525000000000002</v>
      </c>
      <c r="AD61" s="128">
        <f t="shared" si="189"/>
        <v>13.927499999999998</v>
      </c>
      <c r="AE61" s="128">
        <f t="shared" si="189"/>
        <v>15.475</v>
      </c>
      <c r="AF61" s="128">
        <f t="shared" si="189"/>
        <v>17.022500000000001</v>
      </c>
      <c r="AG61" s="129">
        <f t="shared" si="177"/>
        <v>122.10000000000001</v>
      </c>
      <c r="AH61" s="129">
        <f t="shared" si="178"/>
        <v>122.10000000000001</v>
      </c>
      <c r="AI61" s="132">
        <f>MROUND(ROUNDUP(AH61,0),10)-1</f>
        <v>119</v>
      </c>
      <c r="AJ61" s="113">
        <f t="shared" si="179"/>
        <v>399000</v>
      </c>
      <c r="AK61" s="139">
        <f t="shared" si="180"/>
        <v>429000</v>
      </c>
      <c r="AL61" s="114">
        <f t="shared" si="181"/>
        <v>43</v>
      </c>
      <c r="AM61" s="130">
        <f>ROUNDUP(AC61*1.3,0)</f>
        <v>40</v>
      </c>
      <c r="AN61" s="151">
        <f t="shared" si="182"/>
        <v>66</v>
      </c>
      <c r="AO61" s="152">
        <f t="shared" si="183"/>
        <v>344</v>
      </c>
      <c r="AP61" s="153">
        <f t="shared" si="184"/>
        <v>727</v>
      </c>
      <c r="AQ61" s="130">
        <f>ROUNDUP(AG61*1.3,0)</f>
        <v>159</v>
      </c>
      <c r="AR61" s="154">
        <f t="shared" si="185"/>
        <v>46000</v>
      </c>
      <c r="AS61" s="158">
        <v>121.25999999999999</v>
      </c>
      <c r="AT61" s="144">
        <f t="shared" si="186"/>
        <v>119</v>
      </c>
    </row>
    <row r="62" spans="2:46" ht="20.45" hidden="1" customHeight="1">
      <c r="B62" s="157" t="s">
        <v>221</v>
      </c>
      <c r="C62" s="111" t="s">
        <v>212</v>
      </c>
      <c r="D62" s="112">
        <f t="shared" si="168"/>
        <v>30.95</v>
      </c>
      <c r="E62" s="112">
        <f t="shared" si="169"/>
        <v>9.5549999999999997</v>
      </c>
      <c r="F62" s="112">
        <f t="shared" si="170"/>
        <v>7.7774999999999999</v>
      </c>
      <c r="G62" s="644">
        <v>11.1</v>
      </c>
      <c r="H62" s="112">
        <f t="shared" si="171"/>
        <v>1.835</v>
      </c>
      <c r="I62" s="112"/>
      <c r="J62" s="131">
        <f>[1]shCost!$D$7</f>
        <v>4.55</v>
      </c>
      <c r="K62" s="131">
        <f>[1]IDCost!$D$7</f>
        <v>3.67</v>
      </c>
      <c r="L62" s="131"/>
      <c r="M62" s="131"/>
      <c r="N62" s="131"/>
      <c r="O62" s="131">
        <f t="shared" si="190"/>
        <v>4.7774999999999999</v>
      </c>
      <c r="P62" s="131">
        <f>[1]vlCost!$D$6</f>
        <v>4.55</v>
      </c>
      <c r="Q62" s="131"/>
      <c r="R62" s="131"/>
      <c r="S62" s="131"/>
      <c r="T62" s="131"/>
      <c r="U62" s="131"/>
      <c r="V62" s="131">
        <f>[1]IDCost!$D$7</f>
        <v>3.67</v>
      </c>
      <c r="W62" s="131"/>
      <c r="X62" s="131"/>
      <c r="Y62" s="128">
        <f t="shared" si="188"/>
        <v>12.21</v>
      </c>
      <c r="Z62" s="128">
        <f t="shared" si="172"/>
        <v>12.21</v>
      </c>
      <c r="AA62" s="128">
        <f t="shared" si="173"/>
        <v>13.927499999999998</v>
      </c>
      <c r="AB62" s="128">
        <f t="shared" si="174"/>
        <v>30.95</v>
      </c>
      <c r="AC62" s="128">
        <f t="shared" si="175"/>
        <v>30.525000000000002</v>
      </c>
      <c r="AD62" s="128">
        <f t="shared" si="189"/>
        <v>13.927499999999998</v>
      </c>
      <c r="AE62" s="128">
        <f t="shared" si="189"/>
        <v>15.475</v>
      </c>
      <c r="AF62" s="128">
        <f t="shared" si="189"/>
        <v>17.022500000000001</v>
      </c>
      <c r="AG62" s="129">
        <f t="shared" si="177"/>
        <v>122.10000000000001</v>
      </c>
      <c r="AH62" s="129">
        <f t="shared" si="178"/>
        <v>122.10000000000001</v>
      </c>
      <c r="AI62" s="132">
        <f>MROUND(ROUNDUP(AH62,0),10)-1</f>
        <v>119</v>
      </c>
      <c r="AJ62" s="113">
        <f t="shared" si="179"/>
        <v>399000</v>
      </c>
      <c r="AK62" s="139">
        <f t="shared" si="180"/>
        <v>429000</v>
      </c>
      <c r="AL62" s="114">
        <f t="shared" si="181"/>
        <v>43</v>
      </c>
      <c r="AM62" s="130">
        <f>ROUNDUP(AC62*1.3,0)</f>
        <v>40</v>
      </c>
      <c r="AN62" s="151">
        <f t="shared" si="182"/>
        <v>66</v>
      </c>
      <c r="AO62" s="152">
        <f t="shared" si="183"/>
        <v>344</v>
      </c>
      <c r="AP62" s="153">
        <f t="shared" si="184"/>
        <v>727</v>
      </c>
      <c r="AQ62" s="130">
        <f>ROUNDUP(AG62*1.3,0)</f>
        <v>159</v>
      </c>
      <c r="AR62" s="154">
        <f t="shared" si="185"/>
        <v>46000</v>
      </c>
      <c r="AS62" s="158">
        <v>121.25999999999999</v>
      </c>
      <c r="AT62" s="144">
        <f t="shared" si="186"/>
        <v>119</v>
      </c>
    </row>
    <row r="63" spans="2:46" ht="20.45" hidden="1" customHeight="1">
      <c r="B63" s="157" t="s">
        <v>222</v>
      </c>
      <c r="C63" s="111" t="s">
        <v>213</v>
      </c>
      <c r="D63" s="112">
        <f t="shared" si="168"/>
        <v>32.950000000000003</v>
      </c>
      <c r="E63" s="112">
        <f t="shared" si="169"/>
        <v>10.395000000000001</v>
      </c>
      <c r="F63" s="112">
        <f t="shared" si="170"/>
        <v>8.1975000000000016</v>
      </c>
      <c r="G63" s="644">
        <v>11.95</v>
      </c>
      <c r="H63" s="112">
        <f t="shared" si="171"/>
        <v>2.4750000000000001</v>
      </c>
      <c r="I63" s="112"/>
      <c r="J63" s="131">
        <f>[1]shCost!$D$9</f>
        <v>4.95</v>
      </c>
      <c r="K63" s="131">
        <f>[1]IDCost!$F$9</f>
        <v>5.03</v>
      </c>
      <c r="L63" s="131"/>
      <c r="M63" s="131"/>
      <c r="N63" s="131"/>
      <c r="O63" s="131">
        <f t="shared" si="190"/>
        <v>5.1975000000000007</v>
      </c>
      <c r="P63" s="131">
        <f>[1]vlCost!$D$7</f>
        <v>4.95</v>
      </c>
      <c r="Q63" s="131"/>
      <c r="R63" s="131"/>
      <c r="S63" s="131"/>
      <c r="T63" s="131"/>
      <c r="U63" s="131"/>
      <c r="V63" s="131">
        <f>[1]IDCost!$F$9</f>
        <v>5.03</v>
      </c>
      <c r="W63" s="131"/>
      <c r="X63" s="131"/>
      <c r="Y63" s="128">
        <f t="shared" si="188"/>
        <v>13.145</v>
      </c>
      <c r="Z63" s="128">
        <f t="shared" si="172"/>
        <v>13.145</v>
      </c>
      <c r="AA63" s="128">
        <f t="shared" si="173"/>
        <v>14.827500000000001</v>
      </c>
      <c r="AB63" s="128">
        <f t="shared" si="174"/>
        <v>32.950000000000003</v>
      </c>
      <c r="AC63" s="128">
        <f t="shared" si="175"/>
        <v>32.862499999999997</v>
      </c>
      <c r="AD63" s="128">
        <f t="shared" si="189"/>
        <v>14.827500000000001</v>
      </c>
      <c r="AE63" s="128">
        <f t="shared" si="189"/>
        <v>16.475000000000001</v>
      </c>
      <c r="AF63" s="128">
        <f t="shared" si="189"/>
        <v>18.122500000000002</v>
      </c>
      <c r="AG63" s="129">
        <f t="shared" si="177"/>
        <v>131.44999999999999</v>
      </c>
      <c r="AH63" s="129">
        <f t="shared" si="178"/>
        <v>131.44999999999999</v>
      </c>
      <c r="AI63" s="132">
        <f>MROUND(ROUNDUP(AH63,0)+4,10)-1</f>
        <v>139</v>
      </c>
      <c r="AJ63" s="113">
        <f t="shared" si="179"/>
        <v>429000</v>
      </c>
      <c r="AK63" s="139">
        <f t="shared" si="180"/>
        <v>469000</v>
      </c>
      <c r="AL63" s="114">
        <f t="shared" si="181"/>
        <v>46</v>
      </c>
      <c r="AM63" s="130">
        <f>ROUNDUP(AC63*1.3,0)</f>
        <v>43</v>
      </c>
      <c r="AN63" s="151">
        <f t="shared" si="182"/>
        <v>70</v>
      </c>
      <c r="AO63" s="152">
        <f t="shared" si="183"/>
        <v>370</v>
      </c>
      <c r="AP63" s="153">
        <f t="shared" si="184"/>
        <v>782</v>
      </c>
      <c r="AQ63" s="130">
        <f>ROUNDUP(AG63*1.3,0)</f>
        <v>171</v>
      </c>
      <c r="AR63" s="154">
        <f t="shared" si="185"/>
        <v>49000</v>
      </c>
      <c r="AS63" s="158">
        <v>130.66</v>
      </c>
      <c r="AT63" s="144">
        <f t="shared" si="186"/>
        <v>139</v>
      </c>
    </row>
    <row r="64" spans="2:46" ht="20.45" hidden="1" customHeight="1">
      <c r="B64" s="157" t="s">
        <v>792</v>
      </c>
      <c r="C64" s="111" t="s">
        <v>789</v>
      </c>
      <c r="D64" s="112">
        <f t="shared" si="168"/>
        <v>25.95</v>
      </c>
      <c r="E64" s="112">
        <f t="shared" si="169"/>
        <v>9.8070000000000022</v>
      </c>
      <c r="F64" s="112">
        <f t="shared" si="170"/>
        <v>7.9035000000000011</v>
      </c>
      <c r="G64" s="644">
        <v>9.5500000000000007</v>
      </c>
      <c r="H64" s="112">
        <f t="shared" si="171"/>
        <v>2.1</v>
      </c>
      <c r="I64" s="112"/>
      <c r="J64" s="131">
        <f>[1]shCost!$AF$4</f>
        <v>4.6700000000000008</v>
      </c>
      <c r="K64" s="131">
        <f>[1]IDCost!$F$4</f>
        <v>4.2</v>
      </c>
      <c r="L64" s="131"/>
      <c r="M64" s="131"/>
      <c r="N64" s="131"/>
      <c r="O64" s="131">
        <f t="shared" si="190"/>
        <v>4.9035000000000011</v>
      </c>
      <c r="P64" s="131">
        <f>[1]vlCost!$Y$4</f>
        <v>4.4000000000000004</v>
      </c>
      <c r="Q64" s="131"/>
      <c r="R64" s="131"/>
      <c r="S64" s="131"/>
      <c r="T64" s="131"/>
      <c r="U64" s="131"/>
      <c r="V64" s="131">
        <f>[1]IDCost!$F$4</f>
        <v>4.2</v>
      </c>
      <c r="W64" s="131"/>
      <c r="X64" s="131"/>
      <c r="Y64" s="128">
        <f t="shared" si="188"/>
        <v>10.505000000000001</v>
      </c>
      <c r="Z64" s="128">
        <f t="shared" si="172"/>
        <v>10.505000000000001</v>
      </c>
      <c r="AA64" s="128">
        <f t="shared" si="173"/>
        <v>11.677499999999998</v>
      </c>
      <c r="AB64" s="128">
        <f t="shared" si="174"/>
        <v>25.95</v>
      </c>
      <c r="AC64" s="128">
        <f t="shared" si="175"/>
        <v>26.262499999999999</v>
      </c>
      <c r="AD64" s="128">
        <f t="shared" si="189"/>
        <v>11.677499999999998</v>
      </c>
      <c r="AE64" s="128">
        <f t="shared" si="189"/>
        <v>12.975</v>
      </c>
      <c r="AF64" s="128">
        <f t="shared" si="189"/>
        <v>14.272500000000001</v>
      </c>
      <c r="AG64" s="129">
        <f t="shared" si="177"/>
        <v>105.05</v>
      </c>
      <c r="AH64" s="129">
        <f t="shared" si="178"/>
        <v>105.05</v>
      </c>
      <c r="AI64" s="132">
        <f>MROUND(ROUNDUP(AH64,0)+4,10)-1</f>
        <v>109</v>
      </c>
      <c r="AJ64" s="113">
        <f t="shared" si="179"/>
        <v>349000</v>
      </c>
      <c r="AK64" s="139">
        <f t="shared" si="180"/>
        <v>379000</v>
      </c>
      <c r="AL64" s="114">
        <f t="shared" si="181"/>
        <v>37</v>
      </c>
      <c r="AM64" s="130">
        <f>ROUNDUP(AC64*1.34,0)</f>
        <v>36</v>
      </c>
      <c r="AN64" s="151">
        <f t="shared" si="182"/>
        <v>56</v>
      </c>
      <c r="AO64" s="152">
        <f t="shared" si="183"/>
        <v>296</v>
      </c>
      <c r="AP64" s="153">
        <f t="shared" si="184"/>
        <v>625</v>
      </c>
      <c r="AQ64" s="130">
        <f>ROUNDUP(AG64*1.34,0)</f>
        <v>141</v>
      </c>
      <c r="AR64" s="154">
        <f t="shared" si="185"/>
        <v>39000</v>
      </c>
      <c r="AS64" s="144">
        <v>111.86</v>
      </c>
      <c r="AT64" s="144">
        <f t="shared" si="186"/>
        <v>109</v>
      </c>
    </row>
    <row r="65" spans="2:46" ht="20.45" hidden="1" customHeight="1">
      <c r="B65" s="157" t="s">
        <v>796</v>
      </c>
      <c r="C65" s="111" t="s">
        <v>795</v>
      </c>
      <c r="D65" s="112">
        <f t="shared" si="168"/>
        <v>30.95</v>
      </c>
      <c r="E65" s="112">
        <f t="shared" si="169"/>
        <v>10.689</v>
      </c>
      <c r="F65" s="112">
        <f t="shared" si="170"/>
        <v>8.3445</v>
      </c>
      <c r="G65" s="644">
        <v>11.25</v>
      </c>
      <c r="H65" s="112">
        <f t="shared" si="171"/>
        <v>2.4</v>
      </c>
      <c r="I65" s="112"/>
      <c r="J65" s="131">
        <f>[1]shCost!$AF$6</f>
        <v>5.09</v>
      </c>
      <c r="K65" s="131">
        <f>[1]IDCost!$F$6</f>
        <v>4.95</v>
      </c>
      <c r="L65" s="131"/>
      <c r="M65" s="131"/>
      <c r="N65" s="131"/>
      <c r="O65" s="131">
        <f t="shared" si="190"/>
        <v>5.3445</v>
      </c>
      <c r="P65" s="131">
        <f>[1]vlCost!$Y$5</f>
        <v>4.8</v>
      </c>
      <c r="Q65" s="131"/>
      <c r="R65" s="131"/>
      <c r="S65" s="131"/>
      <c r="T65" s="131"/>
      <c r="U65" s="131"/>
      <c r="V65" s="131">
        <f>[1]IDCost!$F$6</f>
        <v>4.95</v>
      </c>
      <c r="W65" s="131"/>
      <c r="X65" s="131"/>
      <c r="Y65" s="128">
        <f t="shared" si="188"/>
        <v>12.375000000000002</v>
      </c>
      <c r="Z65" s="128">
        <f t="shared" si="172"/>
        <v>12.375000000000002</v>
      </c>
      <c r="AA65" s="128">
        <f t="shared" si="173"/>
        <v>13.927499999999998</v>
      </c>
      <c r="AB65" s="128">
        <f t="shared" si="174"/>
        <v>30.95</v>
      </c>
      <c r="AC65" s="128">
        <f t="shared" si="175"/>
        <v>30.937500000000004</v>
      </c>
      <c r="AD65" s="128">
        <f t="shared" si="189"/>
        <v>13.927499999999998</v>
      </c>
      <c r="AE65" s="128">
        <f t="shared" si="189"/>
        <v>15.475</v>
      </c>
      <c r="AF65" s="128">
        <f t="shared" si="189"/>
        <v>17.022500000000001</v>
      </c>
      <c r="AG65" s="129">
        <f t="shared" si="177"/>
        <v>123.75000000000001</v>
      </c>
      <c r="AH65" s="129">
        <f t="shared" si="178"/>
        <v>123.75000000000001</v>
      </c>
      <c r="AI65" s="132">
        <f>MROUND(ROUNDUP(AH65,0),10)-1</f>
        <v>119</v>
      </c>
      <c r="AJ65" s="113">
        <f t="shared" si="179"/>
        <v>409000</v>
      </c>
      <c r="AK65" s="139">
        <f t="shared" si="180"/>
        <v>439000</v>
      </c>
      <c r="AL65" s="114">
        <f t="shared" si="181"/>
        <v>44</v>
      </c>
      <c r="AM65" s="130">
        <f>ROUNDUP(AC65*1.3,0)</f>
        <v>41</v>
      </c>
      <c r="AN65" s="151">
        <f t="shared" si="182"/>
        <v>66</v>
      </c>
      <c r="AO65" s="152">
        <f t="shared" si="183"/>
        <v>349</v>
      </c>
      <c r="AP65" s="153">
        <f t="shared" si="184"/>
        <v>736</v>
      </c>
      <c r="AQ65" s="130">
        <f>ROUNDUP(AG65*1.3,0)</f>
        <v>161</v>
      </c>
      <c r="AR65" s="154">
        <f t="shared" si="185"/>
        <v>46000</v>
      </c>
      <c r="AS65" s="144">
        <v>121.25999999999999</v>
      </c>
      <c r="AT65" s="144">
        <f t="shared" si="186"/>
        <v>119</v>
      </c>
    </row>
    <row r="66" spans="2:46" ht="20.45" hidden="1" customHeight="1">
      <c r="B66" s="157" t="s">
        <v>799</v>
      </c>
      <c r="C66" s="111" t="s">
        <v>800</v>
      </c>
      <c r="D66" s="112">
        <f t="shared" si="168"/>
        <v>30.95</v>
      </c>
      <c r="E66" s="112">
        <f t="shared" si="169"/>
        <v>10.799250000000001</v>
      </c>
      <c r="F66" s="112">
        <f t="shared" si="170"/>
        <v>8.3996250000000003</v>
      </c>
      <c r="G66" s="644">
        <v>11.25</v>
      </c>
      <c r="H66" s="112">
        <f t="shared" si="171"/>
        <v>2.4249999999999998</v>
      </c>
      <c r="I66" s="112"/>
      <c r="J66" s="131">
        <f>[1]shCost!$AF$7</f>
        <v>5.1425000000000001</v>
      </c>
      <c r="K66" s="131">
        <f>[1]IDCost!$F$7</f>
        <v>4.8499999999999996</v>
      </c>
      <c r="L66" s="131"/>
      <c r="M66" s="131"/>
      <c r="N66" s="131"/>
      <c r="O66" s="131">
        <f t="shared" si="190"/>
        <v>5.3996250000000003</v>
      </c>
      <c r="P66" s="131">
        <f>[1]vlCost!$Y$6</f>
        <v>4.8499999999999996</v>
      </c>
      <c r="Q66" s="131"/>
      <c r="R66" s="131"/>
      <c r="S66" s="131"/>
      <c r="T66" s="131"/>
      <c r="U66" s="131"/>
      <c r="V66" s="131">
        <f>[1]IDCost!$F$7</f>
        <v>4.8499999999999996</v>
      </c>
      <c r="W66" s="131"/>
      <c r="X66" s="131"/>
      <c r="Y66" s="128">
        <f t="shared" si="188"/>
        <v>12.375000000000002</v>
      </c>
      <c r="Z66" s="128">
        <f t="shared" si="172"/>
        <v>12.375000000000002</v>
      </c>
      <c r="AA66" s="128">
        <f t="shared" si="173"/>
        <v>13.927499999999998</v>
      </c>
      <c r="AB66" s="128">
        <f t="shared" si="174"/>
        <v>30.95</v>
      </c>
      <c r="AC66" s="128">
        <f t="shared" si="175"/>
        <v>30.937500000000004</v>
      </c>
      <c r="AD66" s="128">
        <f t="shared" si="189"/>
        <v>13.927499999999998</v>
      </c>
      <c r="AE66" s="128">
        <f t="shared" si="189"/>
        <v>15.475</v>
      </c>
      <c r="AF66" s="128">
        <f t="shared" si="189"/>
        <v>17.022500000000001</v>
      </c>
      <c r="AG66" s="129">
        <f t="shared" si="177"/>
        <v>123.75000000000001</v>
      </c>
      <c r="AH66" s="129">
        <f t="shared" si="178"/>
        <v>123.75000000000001</v>
      </c>
      <c r="AI66" s="132">
        <f>MROUND(ROUNDUP(AH66,0),10)-1</f>
        <v>119</v>
      </c>
      <c r="AJ66" s="113">
        <f t="shared" si="179"/>
        <v>409000</v>
      </c>
      <c r="AK66" s="139">
        <f t="shared" si="180"/>
        <v>439000</v>
      </c>
      <c r="AL66" s="114">
        <f t="shared" si="181"/>
        <v>44</v>
      </c>
      <c r="AM66" s="130">
        <f>ROUNDUP(AC66*1.3,0)</f>
        <v>41</v>
      </c>
      <c r="AN66" s="151">
        <f t="shared" si="182"/>
        <v>66</v>
      </c>
      <c r="AO66" s="152">
        <f t="shared" si="183"/>
        <v>349</v>
      </c>
      <c r="AP66" s="153">
        <f t="shared" si="184"/>
        <v>736</v>
      </c>
      <c r="AQ66" s="130">
        <f>ROUNDUP(AG66*1.3,0)</f>
        <v>161</v>
      </c>
      <c r="AR66" s="154">
        <f t="shared" si="185"/>
        <v>46000</v>
      </c>
      <c r="AS66" s="144">
        <v>121.25999999999999</v>
      </c>
      <c r="AT66" s="144">
        <f t="shared" si="186"/>
        <v>119</v>
      </c>
    </row>
    <row r="67" spans="2:46" ht="20.45" hidden="1" customHeight="1">
      <c r="B67" s="157" t="s">
        <v>801</v>
      </c>
      <c r="C67" s="111" t="s">
        <v>802</v>
      </c>
      <c r="D67" s="112">
        <f t="shared" si="168"/>
        <v>33.950000000000003</v>
      </c>
      <c r="E67" s="112">
        <f t="shared" si="169"/>
        <v>11.571000000000002</v>
      </c>
      <c r="F67" s="112">
        <f t="shared" si="170"/>
        <v>8.7855000000000008</v>
      </c>
      <c r="G67" s="644">
        <v>12.25</v>
      </c>
      <c r="H67" s="112">
        <f t="shared" si="171"/>
        <v>2.5150000000000001</v>
      </c>
      <c r="I67" s="112"/>
      <c r="J67" s="131">
        <f>[1]shCost!$AF$9</f>
        <v>5.5100000000000007</v>
      </c>
      <c r="K67" s="131">
        <f>[1]IDCost!$F$9</f>
        <v>5.03</v>
      </c>
      <c r="L67" s="131"/>
      <c r="M67" s="131"/>
      <c r="N67" s="131"/>
      <c r="O67" s="131">
        <f t="shared" si="190"/>
        <v>5.7855000000000008</v>
      </c>
      <c r="P67" s="131">
        <f>[1]vlCost!$Y$7</f>
        <v>5.2</v>
      </c>
      <c r="Q67" s="131"/>
      <c r="R67" s="131"/>
      <c r="S67" s="131"/>
      <c r="T67" s="131"/>
      <c r="U67" s="131"/>
      <c r="V67" s="131">
        <f>[1]IDCost!$F$9</f>
        <v>5.03</v>
      </c>
      <c r="W67" s="131"/>
      <c r="X67" s="131"/>
      <c r="Y67" s="128">
        <f t="shared" si="188"/>
        <v>13.475000000000001</v>
      </c>
      <c r="Z67" s="128">
        <f t="shared" si="172"/>
        <v>13.475000000000001</v>
      </c>
      <c r="AA67" s="128">
        <f t="shared" si="173"/>
        <v>15.2775</v>
      </c>
      <c r="AB67" s="128">
        <f t="shared" si="174"/>
        <v>33.950000000000003</v>
      </c>
      <c r="AC67" s="128">
        <f t="shared" si="175"/>
        <v>33.6875</v>
      </c>
      <c r="AD67" s="128">
        <f t="shared" si="189"/>
        <v>15.2775</v>
      </c>
      <c r="AE67" s="128">
        <f t="shared" si="189"/>
        <v>16.975000000000001</v>
      </c>
      <c r="AF67" s="128">
        <f t="shared" si="189"/>
        <v>18.672500000000003</v>
      </c>
      <c r="AG67" s="129">
        <f t="shared" si="177"/>
        <v>134.75</v>
      </c>
      <c r="AH67" s="129">
        <f t="shared" si="178"/>
        <v>134.75</v>
      </c>
      <c r="AI67" s="132">
        <f>MROUND(ROUNDUP(AH67,0)+4,10)-1</f>
        <v>139</v>
      </c>
      <c r="AJ67" s="113">
        <f t="shared" si="179"/>
        <v>439000</v>
      </c>
      <c r="AK67" s="139">
        <f t="shared" si="180"/>
        <v>479000</v>
      </c>
      <c r="AL67" s="114">
        <f t="shared" si="181"/>
        <v>47</v>
      </c>
      <c r="AM67" s="130">
        <f>ROUNDUP(AC67*1.3,0)</f>
        <v>44</v>
      </c>
      <c r="AN67" s="151">
        <f t="shared" si="182"/>
        <v>72</v>
      </c>
      <c r="AO67" s="152">
        <f t="shared" si="183"/>
        <v>380</v>
      </c>
      <c r="AP67" s="153">
        <f t="shared" si="184"/>
        <v>802</v>
      </c>
      <c r="AQ67" s="130">
        <f>ROUNDUP(AG67*1.3,0)</f>
        <v>176</v>
      </c>
      <c r="AR67" s="154">
        <f t="shared" si="185"/>
        <v>51000</v>
      </c>
      <c r="AS67" s="144">
        <v>140.06</v>
      </c>
      <c r="AT67" s="144">
        <f t="shared" si="186"/>
        <v>139</v>
      </c>
    </row>
    <row r="68" spans="2:46" ht="20.45" hidden="1" customHeight="1">
      <c r="B68" s="317" t="s">
        <v>1235</v>
      </c>
      <c r="C68" s="318" t="s">
        <v>789</v>
      </c>
      <c r="D68" s="319">
        <f t="shared" si="168"/>
        <v>28.95</v>
      </c>
      <c r="E68" s="319">
        <f t="shared" si="169"/>
        <v>11.060000000000002</v>
      </c>
      <c r="F68" s="319">
        <f t="shared" si="170"/>
        <v>8.5300000000000011</v>
      </c>
      <c r="G68" s="648">
        <v>10.7</v>
      </c>
      <c r="H68" s="319">
        <f t="shared" si="171"/>
        <v>2.3350000000000004</v>
      </c>
      <c r="I68" s="319"/>
      <c r="J68" s="320">
        <f>[1]shCost!$AF$4</f>
        <v>4.6700000000000008</v>
      </c>
      <c r="K68" s="320"/>
      <c r="L68" s="320"/>
      <c r="M68" s="320"/>
      <c r="N68" s="320"/>
      <c r="O68" s="320"/>
      <c r="P68" s="320">
        <f>[1]pmCost!$D4</f>
        <v>4.82</v>
      </c>
      <c r="Q68" s="320">
        <f>[1]shCost!$AF4+[1]shCost!$AW4</f>
        <v>4.8800000000000008</v>
      </c>
      <c r="R68" s="320">
        <f>[1]shCost!$AF4+[1]shCost!$AW4</f>
        <v>4.8800000000000008</v>
      </c>
      <c r="S68" s="320">
        <f>[1]shCost!$AF4+[1]shCost!$AW4+[1]shCost!$AY4+[1]shCost!$BF4+[1]shCost!$BH4</f>
        <v>5.5300000000000011</v>
      </c>
      <c r="T68" s="320">
        <f>[1]shCost!$AF4+[1]shCost!$AW4+[1]shCost!$AY4+[1]shCost!$BF4+[1]shCost!$BH4</f>
        <v>5.5300000000000011</v>
      </c>
      <c r="U68" s="320"/>
      <c r="V68" s="320">
        <f>[1]IDCost!Q4+[1]IDCost!Z4+[1]IDCost!AB4+[1]IDCost!AF4</f>
        <v>4.76</v>
      </c>
      <c r="W68" s="320"/>
      <c r="X68" s="320"/>
      <c r="Y68" s="321">
        <f t="shared" si="188"/>
        <v>11.77</v>
      </c>
      <c r="Z68" s="321">
        <f t="shared" si="172"/>
        <v>11.77</v>
      </c>
      <c r="AA68" s="321">
        <f t="shared" si="173"/>
        <v>13.027499999999998</v>
      </c>
      <c r="AB68" s="321">
        <f t="shared" si="174"/>
        <v>28.95</v>
      </c>
      <c r="AC68" s="321">
        <f t="shared" si="175"/>
        <v>29.424999999999997</v>
      </c>
      <c r="AD68" s="321">
        <f t="shared" si="189"/>
        <v>13.027499999999998</v>
      </c>
      <c r="AE68" s="321">
        <f t="shared" si="189"/>
        <v>14.475</v>
      </c>
      <c r="AF68" s="321">
        <f t="shared" si="189"/>
        <v>15.922500000000001</v>
      </c>
      <c r="AG68" s="322">
        <f t="shared" si="177"/>
        <v>117.69999999999999</v>
      </c>
      <c r="AH68" s="322">
        <f t="shared" si="178"/>
        <v>117.69999999999999</v>
      </c>
      <c r="AI68" s="322">
        <f>MROUND(ROUNDUP(AH68,0)+4,10)-1</f>
        <v>119</v>
      </c>
      <c r="AJ68" s="113">
        <f t="shared" si="179"/>
        <v>389000</v>
      </c>
      <c r="AK68" s="139">
        <f t="shared" si="180"/>
        <v>419000</v>
      </c>
      <c r="AL68" s="114">
        <f t="shared" si="181"/>
        <v>41</v>
      </c>
      <c r="AM68" s="130">
        <f>ROUNDUP(AC68*1.34,0)</f>
        <v>40</v>
      </c>
      <c r="AN68" s="151">
        <f t="shared" si="182"/>
        <v>63</v>
      </c>
      <c r="AO68" s="152">
        <f t="shared" si="183"/>
        <v>332</v>
      </c>
      <c r="AP68" s="153">
        <f t="shared" si="184"/>
        <v>700</v>
      </c>
      <c r="AQ68" s="130">
        <f>ROUNDUP(AG68*1.34,0)</f>
        <v>158</v>
      </c>
      <c r="AR68" s="154">
        <f t="shared" si="185"/>
        <v>44000</v>
      </c>
      <c r="AS68" s="158">
        <v>119</v>
      </c>
      <c r="AT68" s="144">
        <f t="shared" si="186"/>
        <v>119</v>
      </c>
    </row>
    <row r="69" spans="2:46" ht="20.45" hidden="1" customHeight="1">
      <c r="B69" s="317" t="s">
        <v>1668</v>
      </c>
      <c r="C69" s="318" t="s">
        <v>1670</v>
      </c>
      <c r="D69" s="319">
        <f t="shared" si="168"/>
        <v>27.95</v>
      </c>
      <c r="E69" s="319">
        <f>2*MAX($J69:$V69)</f>
        <v>10.600000000000001</v>
      </c>
      <c r="F69" s="319">
        <f t="shared" si="170"/>
        <v>8.3000000000000007</v>
      </c>
      <c r="G69" s="648">
        <v>10.3</v>
      </c>
      <c r="H69" s="319">
        <f t="shared" si="171"/>
        <v>2.3250000000000002</v>
      </c>
      <c r="I69" s="319"/>
      <c r="J69" s="320">
        <f>[1]shCost!$AF$4</f>
        <v>4.6700000000000008</v>
      </c>
      <c r="K69" s="320"/>
      <c r="L69" s="320"/>
      <c r="M69" s="320"/>
      <c r="N69" s="320"/>
      <c r="O69" s="320"/>
      <c r="P69" s="320">
        <f>[1]pmCost!$D4</f>
        <v>4.82</v>
      </c>
      <c r="Q69" s="320">
        <f>[1]shCost!$AF5+[1]shCost!$AW4</f>
        <v>4.6500000000000004</v>
      </c>
      <c r="R69" s="320">
        <f>[1]shCost!$AF5+[1]shCost!$AW4</f>
        <v>4.6500000000000004</v>
      </c>
      <c r="S69" s="320">
        <f>[1]shCost!$AF5+[1]shCost!$AW5+[1]shCost!$AY5+[1]shCost!$BF5+[1]shCost!$BH5</f>
        <v>5.3000000000000007</v>
      </c>
      <c r="T69" s="320">
        <f>[1]shCost!$AF5+[1]shCost!$AW5+[1]shCost!$AY5+[1]shCost!$BF5+[1]shCost!$BH5</f>
        <v>5.3000000000000007</v>
      </c>
      <c r="U69" s="320"/>
      <c r="V69" s="320">
        <f>[1]IDCost!Q5+[1]IDCost!Z5+[1]IDCost!AB5+[1]IDCost!AF5</f>
        <v>4.4600000000000009</v>
      </c>
      <c r="W69" s="320"/>
      <c r="X69" s="320"/>
      <c r="Y69" s="321">
        <f t="shared" si="188"/>
        <v>11.330000000000002</v>
      </c>
      <c r="Z69" s="321">
        <f t="shared" si="172"/>
        <v>11.330000000000002</v>
      </c>
      <c r="AA69" s="321">
        <f t="shared" si="173"/>
        <v>12.577499999999999</v>
      </c>
      <c r="AB69" s="321">
        <f t="shared" si="174"/>
        <v>27.95</v>
      </c>
      <c r="AC69" s="321">
        <f t="shared" si="175"/>
        <v>28.325000000000003</v>
      </c>
      <c r="AD69" s="321">
        <f t="shared" si="189"/>
        <v>12.577499999999999</v>
      </c>
      <c r="AE69" s="321">
        <f t="shared" si="189"/>
        <v>13.975</v>
      </c>
      <c r="AF69" s="321">
        <f t="shared" si="189"/>
        <v>15.3725</v>
      </c>
      <c r="AG69" s="322">
        <f t="shared" si="177"/>
        <v>113.30000000000001</v>
      </c>
      <c r="AH69" s="322">
        <f t="shared" si="178"/>
        <v>113.30000000000001</v>
      </c>
      <c r="AI69" s="322">
        <f>MROUND(ROUNDUP(AH69,0)+5,5)</f>
        <v>120</v>
      </c>
      <c r="AJ69" s="113">
        <f t="shared" si="179"/>
        <v>369000</v>
      </c>
      <c r="AK69" s="139">
        <f t="shared" si="180"/>
        <v>399000</v>
      </c>
      <c r="AL69" s="114">
        <f t="shared" si="181"/>
        <v>40</v>
      </c>
      <c r="AM69" s="130">
        <f>ROUNDUP(AC69*1.34,0)</f>
        <v>38</v>
      </c>
      <c r="AN69" s="151">
        <f t="shared" si="182"/>
        <v>61</v>
      </c>
      <c r="AO69" s="152">
        <f t="shared" si="183"/>
        <v>319</v>
      </c>
      <c r="AP69" s="153">
        <f t="shared" si="184"/>
        <v>674</v>
      </c>
      <c r="AQ69" s="130">
        <f>ROUNDUP(AG69*1.34,0)</f>
        <v>152</v>
      </c>
      <c r="AR69" s="154">
        <f t="shared" si="185"/>
        <v>42000</v>
      </c>
      <c r="AS69" s="158">
        <v>119</v>
      </c>
      <c r="AT69" s="144">
        <f t="shared" si="186"/>
        <v>120</v>
      </c>
    </row>
    <row r="70" spans="2:46" ht="20.45" hidden="1" customHeight="1">
      <c r="B70" s="317" t="s">
        <v>1298</v>
      </c>
      <c r="C70" s="318" t="s">
        <v>795</v>
      </c>
      <c r="D70" s="319">
        <f t="shared" si="168"/>
        <v>31.95</v>
      </c>
      <c r="E70" s="319">
        <f t="shared" si="169"/>
        <v>11.9</v>
      </c>
      <c r="F70" s="319">
        <f t="shared" si="170"/>
        <v>8.9499999999999993</v>
      </c>
      <c r="G70" s="648">
        <v>11.7</v>
      </c>
      <c r="H70" s="319">
        <f t="shared" si="171"/>
        <v>2.54</v>
      </c>
      <c r="I70" s="319"/>
      <c r="J70" s="320">
        <f>[1]shCost!$AF$6</f>
        <v>5.09</v>
      </c>
      <c r="K70" s="320"/>
      <c r="L70" s="320"/>
      <c r="M70" s="320"/>
      <c r="N70" s="320"/>
      <c r="O70" s="320"/>
      <c r="P70" s="320">
        <f>[1]pmCost!$D5</f>
        <v>5.08</v>
      </c>
      <c r="Q70" s="320">
        <f>[1]shCost!$AF6+[1]shCost!$AW4</f>
        <v>5.3</v>
      </c>
      <c r="R70" s="320">
        <f>[1]shCost!$AF6+[1]shCost!$AW4</f>
        <v>5.3</v>
      </c>
      <c r="S70" s="320">
        <f>[1]shCost!$AF6+[1]shCost!$AW6+[1]shCost!$AY6+[1]shCost!$BF6+[1]shCost!$BH6</f>
        <v>5.95</v>
      </c>
      <c r="T70" s="320">
        <f>[1]shCost!$AF6+[1]shCost!$AW6+[1]shCost!$AY6+[1]shCost!$BF6+[1]shCost!$BH6</f>
        <v>5.95</v>
      </c>
      <c r="U70" s="320"/>
      <c r="V70" s="320">
        <f>[1]IDCost!Q6+[1]IDCost!Z6+[1]IDCost!AB6+[1]IDCost!AF6</f>
        <v>5.25</v>
      </c>
      <c r="W70" s="320"/>
      <c r="X70" s="320"/>
      <c r="Y70" s="321">
        <f t="shared" si="188"/>
        <v>12.870000000000001</v>
      </c>
      <c r="Z70" s="321">
        <f t="shared" si="172"/>
        <v>12.87</v>
      </c>
      <c r="AA70" s="321">
        <f t="shared" si="173"/>
        <v>14.377499999999998</v>
      </c>
      <c r="AB70" s="321">
        <f t="shared" si="174"/>
        <v>31.95</v>
      </c>
      <c r="AC70" s="321">
        <f t="shared" si="175"/>
        <v>32.174999999999997</v>
      </c>
      <c r="AD70" s="321">
        <f t="shared" si="189"/>
        <v>14.377499999999998</v>
      </c>
      <c r="AE70" s="321">
        <f t="shared" si="189"/>
        <v>15.975</v>
      </c>
      <c r="AF70" s="321">
        <f t="shared" si="189"/>
        <v>17.572500000000002</v>
      </c>
      <c r="AG70" s="322">
        <f t="shared" si="177"/>
        <v>128.69999999999999</v>
      </c>
      <c r="AH70" s="322">
        <f t="shared" si="178"/>
        <v>128.69999999999999</v>
      </c>
      <c r="AI70" s="322">
        <f>MROUND(ROUNDUP(AH70,0)+5,5)-1</f>
        <v>134</v>
      </c>
      <c r="AJ70" s="113">
        <f t="shared" si="179"/>
        <v>419000</v>
      </c>
      <c r="AK70" s="139">
        <f t="shared" si="180"/>
        <v>459000</v>
      </c>
      <c r="AL70" s="114">
        <f t="shared" si="181"/>
        <v>45</v>
      </c>
      <c r="AM70" s="130">
        <f t="shared" ref="AM70:AM79" si="191">ROUNDUP(AC70*1.3,0)</f>
        <v>42</v>
      </c>
      <c r="AN70" s="151">
        <f t="shared" si="182"/>
        <v>69</v>
      </c>
      <c r="AO70" s="152">
        <f t="shared" si="183"/>
        <v>362</v>
      </c>
      <c r="AP70" s="153">
        <f t="shared" si="184"/>
        <v>766</v>
      </c>
      <c r="AQ70" s="130">
        <f t="shared" ref="AQ70:AQ79" si="192">ROUNDUP(AG70*1.3,0)</f>
        <v>168</v>
      </c>
      <c r="AR70" s="154">
        <f t="shared" si="185"/>
        <v>48000</v>
      </c>
      <c r="AS70" s="158">
        <v>129</v>
      </c>
      <c r="AT70" s="144">
        <f t="shared" si="186"/>
        <v>134</v>
      </c>
    </row>
    <row r="71" spans="2:46" ht="20.45" hidden="1" customHeight="1">
      <c r="B71" s="317" t="s">
        <v>1236</v>
      </c>
      <c r="C71" s="318" t="s">
        <v>1673</v>
      </c>
      <c r="D71" s="319">
        <f t="shared" si="168"/>
        <v>31.95</v>
      </c>
      <c r="E71" s="319">
        <f t="shared" si="169"/>
        <v>12.005000000000001</v>
      </c>
      <c r="F71" s="319">
        <f t="shared" si="170"/>
        <v>9.0025000000000013</v>
      </c>
      <c r="G71" s="648">
        <v>11.7</v>
      </c>
      <c r="H71" s="319">
        <f t="shared" si="171"/>
        <v>2.52</v>
      </c>
      <c r="I71" s="319"/>
      <c r="J71" s="320">
        <f>[1]shCost!$AF$7</f>
        <v>5.1425000000000001</v>
      </c>
      <c r="K71" s="320"/>
      <c r="L71" s="320"/>
      <c r="M71" s="320"/>
      <c r="N71" s="320"/>
      <c r="O71" s="320"/>
      <c r="P71" s="320">
        <f>[1]pmCost!$D6</f>
        <v>5.04</v>
      </c>
      <c r="Q71" s="320">
        <f>[1]shCost!$AF7+[1]shCost!$AW4</f>
        <v>5.3525</v>
      </c>
      <c r="R71" s="320">
        <f>[1]shCost!$AF7+[1]shCost!$AW4</f>
        <v>5.3525</v>
      </c>
      <c r="S71" s="320">
        <f>[1]shCost!$AF7+[1]shCost!$AW7+[1]shCost!$AY7+[1]shCost!$BF7+[1]shCost!$BH7</f>
        <v>6.0025000000000004</v>
      </c>
      <c r="T71" s="320">
        <f>[1]shCost!$AF7+[1]shCost!$AW7+[1]shCost!$AY7+[1]shCost!$BF7+[1]shCost!$BH7</f>
        <v>6.0025000000000004</v>
      </c>
      <c r="U71" s="320"/>
      <c r="V71" s="320">
        <f>[1]IDCost!Q7+[1]IDCost!Z7+[1]IDCost!AB7+[1]IDCost!AF7</f>
        <v>5.23</v>
      </c>
      <c r="W71" s="320"/>
      <c r="X71" s="320"/>
      <c r="Y71" s="321">
        <f t="shared" si="188"/>
        <v>12.870000000000001</v>
      </c>
      <c r="Z71" s="321">
        <f t="shared" si="172"/>
        <v>12.87</v>
      </c>
      <c r="AA71" s="321">
        <f t="shared" si="173"/>
        <v>14.377499999999998</v>
      </c>
      <c r="AB71" s="321">
        <f t="shared" si="174"/>
        <v>31.95</v>
      </c>
      <c r="AC71" s="321">
        <f t="shared" si="175"/>
        <v>32.174999999999997</v>
      </c>
      <c r="AD71" s="321">
        <f t="shared" si="189"/>
        <v>14.377499999999998</v>
      </c>
      <c r="AE71" s="321">
        <f t="shared" si="189"/>
        <v>15.975</v>
      </c>
      <c r="AF71" s="321">
        <f t="shared" si="189"/>
        <v>17.572500000000002</v>
      </c>
      <c r="AG71" s="322">
        <f t="shared" si="177"/>
        <v>128.69999999999999</v>
      </c>
      <c r="AH71" s="322">
        <f t="shared" si="178"/>
        <v>128.69999999999999</v>
      </c>
      <c r="AI71" s="322">
        <f>MROUND(ROUNDUP(AH71,0)+5,5)-1</f>
        <v>134</v>
      </c>
      <c r="AJ71" s="113">
        <f t="shared" si="179"/>
        <v>419000</v>
      </c>
      <c r="AK71" s="139">
        <f t="shared" si="180"/>
        <v>459000</v>
      </c>
      <c r="AL71" s="114">
        <f t="shared" si="181"/>
        <v>45</v>
      </c>
      <c r="AM71" s="130">
        <f t="shared" si="191"/>
        <v>42</v>
      </c>
      <c r="AN71" s="151">
        <f t="shared" si="182"/>
        <v>69</v>
      </c>
      <c r="AO71" s="152">
        <f t="shared" si="183"/>
        <v>362</v>
      </c>
      <c r="AP71" s="153">
        <f t="shared" si="184"/>
        <v>766</v>
      </c>
      <c r="AQ71" s="130">
        <f t="shared" si="192"/>
        <v>168</v>
      </c>
      <c r="AR71" s="154">
        <f t="shared" si="185"/>
        <v>48000</v>
      </c>
      <c r="AS71" s="158">
        <v>129</v>
      </c>
      <c r="AT71" s="144">
        <f t="shared" si="186"/>
        <v>134</v>
      </c>
    </row>
    <row r="72" spans="2:46" ht="20.45" hidden="1" customHeight="1">
      <c r="B72" s="317" t="s">
        <v>1671</v>
      </c>
      <c r="C72" s="318" t="s">
        <v>1672</v>
      </c>
      <c r="D72" s="319">
        <f t="shared" si="168"/>
        <v>30.95</v>
      </c>
      <c r="E72" s="319">
        <f t="shared" si="169"/>
        <v>11.700000000000001</v>
      </c>
      <c r="F72" s="319">
        <f t="shared" si="170"/>
        <v>8.8500000000000014</v>
      </c>
      <c r="G72" s="648">
        <v>11.3</v>
      </c>
      <c r="H72" s="319">
        <f t="shared" si="171"/>
        <v>2.52</v>
      </c>
      <c r="I72" s="319"/>
      <c r="J72" s="320">
        <f>[1]shCost!$AF$7</f>
        <v>5.1425000000000001</v>
      </c>
      <c r="K72" s="320"/>
      <c r="L72" s="320"/>
      <c r="M72" s="320"/>
      <c r="N72" s="320"/>
      <c r="O72" s="320"/>
      <c r="P72" s="320">
        <f>[1]pmCost!$D6</f>
        <v>5.04</v>
      </c>
      <c r="Q72" s="320">
        <f>[1]shCost!$AF8+[1]shCost!$AW4</f>
        <v>5.2</v>
      </c>
      <c r="R72" s="320">
        <f>[1]shCost!$AF8+[1]shCost!$AW4</f>
        <v>5.2</v>
      </c>
      <c r="S72" s="320">
        <f>[1]shCost!$AF8+[1]shCost!$AW8+[1]shCost!$AY8+[1]shCost!$BF8+[1]shCost!$BH8</f>
        <v>5.8500000000000005</v>
      </c>
      <c r="T72" s="320">
        <f>[1]shCost!$AF8+[1]shCost!$AW8+[1]shCost!$AY8+[1]shCost!$BF8+[1]shCost!$BH8</f>
        <v>5.8500000000000005</v>
      </c>
      <c r="U72" s="320"/>
      <c r="V72" s="320">
        <f>[1]IDCost!Q8+[1]IDCost!Z8+[1]IDCost!AB8+[1]IDCost!AF8</f>
        <v>5.0200000000000005</v>
      </c>
      <c r="W72" s="320"/>
      <c r="X72" s="320"/>
      <c r="Y72" s="321">
        <f t="shared" si="188"/>
        <v>12.430000000000001</v>
      </c>
      <c r="Z72" s="321">
        <f t="shared" si="172"/>
        <v>12.430000000000001</v>
      </c>
      <c r="AA72" s="321">
        <f t="shared" si="173"/>
        <v>13.927499999999998</v>
      </c>
      <c r="AB72" s="321">
        <f t="shared" si="174"/>
        <v>30.95</v>
      </c>
      <c r="AC72" s="321">
        <f t="shared" si="175"/>
        <v>31.075000000000003</v>
      </c>
      <c r="AD72" s="321">
        <f t="shared" si="189"/>
        <v>13.927499999999998</v>
      </c>
      <c r="AE72" s="321">
        <f t="shared" si="189"/>
        <v>15.475</v>
      </c>
      <c r="AF72" s="321">
        <f t="shared" si="189"/>
        <v>17.022500000000001</v>
      </c>
      <c r="AG72" s="322">
        <f t="shared" si="177"/>
        <v>124.30000000000001</v>
      </c>
      <c r="AH72" s="322">
        <f t="shared" si="178"/>
        <v>124.30000000000001</v>
      </c>
      <c r="AI72" s="322">
        <f>MROUND(ROUNDUP(AH72,0)+5,5)</f>
        <v>130</v>
      </c>
      <c r="AJ72" s="113">
        <f t="shared" si="179"/>
        <v>409000</v>
      </c>
      <c r="AK72" s="139">
        <f t="shared" si="180"/>
        <v>439000</v>
      </c>
      <c r="AL72" s="114">
        <f t="shared" si="181"/>
        <v>44</v>
      </c>
      <c r="AM72" s="130">
        <f>ROUNDUP(AC72*1.3,0)</f>
        <v>41</v>
      </c>
      <c r="AN72" s="151">
        <f t="shared" si="182"/>
        <v>67</v>
      </c>
      <c r="AO72" s="152">
        <f t="shared" si="183"/>
        <v>350</v>
      </c>
      <c r="AP72" s="153">
        <f t="shared" si="184"/>
        <v>740</v>
      </c>
      <c r="AQ72" s="130">
        <f>ROUNDUP(AG72*1.3,0)</f>
        <v>162</v>
      </c>
      <c r="AR72" s="154">
        <f t="shared" si="185"/>
        <v>47000</v>
      </c>
      <c r="AS72" s="158">
        <v>129</v>
      </c>
      <c r="AT72" s="144">
        <f t="shared" si="186"/>
        <v>130</v>
      </c>
    </row>
    <row r="73" spans="2:46" ht="20.45" hidden="1" customHeight="1">
      <c r="B73" s="317" t="s">
        <v>1299</v>
      </c>
      <c r="C73" s="318" t="s">
        <v>1674</v>
      </c>
      <c r="D73" s="319">
        <f t="shared" si="168"/>
        <v>34.950000000000003</v>
      </c>
      <c r="E73" s="319">
        <f t="shared" si="169"/>
        <v>12.740000000000002</v>
      </c>
      <c r="F73" s="319">
        <f t="shared" si="170"/>
        <v>9.370000000000001</v>
      </c>
      <c r="G73" s="648">
        <v>12.7</v>
      </c>
      <c r="H73" s="319">
        <f t="shared" si="171"/>
        <v>2.7550000000000003</v>
      </c>
      <c r="I73" s="319"/>
      <c r="J73" s="320">
        <f>[1]shCost!$AF$9</f>
        <v>5.5100000000000007</v>
      </c>
      <c r="K73" s="320"/>
      <c r="L73" s="320"/>
      <c r="M73" s="320"/>
      <c r="N73" s="320"/>
      <c r="O73" s="320"/>
      <c r="P73" s="320">
        <f>[1]pmCost!$D7</f>
        <v>5.81</v>
      </c>
      <c r="Q73" s="320">
        <f>[1]shCost!$AF9+[1]shCost!$AW4</f>
        <v>5.7200000000000006</v>
      </c>
      <c r="R73" s="320">
        <f>[1]shCost!$AF9+[1]shCost!$AW4</f>
        <v>5.7200000000000006</v>
      </c>
      <c r="S73" s="320">
        <f>[1]shCost!$AF9+[1]shCost!$AW9+[1]shCost!$AY9+[1]shCost!$BF9+[1]shCost!$BH9</f>
        <v>6.370000000000001</v>
      </c>
      <c r="T73" s="320">
        <f>[1]shCost!$AF9+[1]shCost!$AW9+[1]shCost!$AY9+[1]shCost!$BF9+[1]shCost!$BH9</f>
        <v>6.370000000000001</v>
      </c>
      <c r="U73" s="320"/>
      <c r="V73" s="320">
        <f>[1]IDCost!Q9+[1]IDCost!Z9+[1]IDCost!AB9+[1]IDCost!AF9</f>
        <v>5.7700000000000005</v>
      </c>
      <c r="W73" s="320"/>
      <c r="X73" s="320"/>
      <c r="Y73" s="321">
        <f t="shared" si="188"/>
        <v>13.97</v>
      </c>
      <c r="Z73" s="321">
        <f t="shared" si="172"/>
        <v>13.969999999999999</v>
      </c>
      <c r="AA73" s="321">
        <f t="shared" si="173"/>
        <v>15.727499999999999</v>
      </c>
      <c r="AB73" s="321">
        <f t="shared" si="174"/>
        <v>34.950000000000003</v>
      </c>
      <c r="AC73" s="321">
        <f t="shared" si="175"/>
        <v>34.924999999999997</v>
      </c>
      <c r="AD73" s="321">
        <f t="shared" si="189"/>
        <v>15.727499999999999</v>
      </c>
      <c r="AE73" s="321">
        <f t="shared" si="189"/>
        <v>17.475000000000001</v>
      </c>
      <c r="AF73" s="321">
        <f t="shared" si="189"/>
        <v>19.222500000000004</v>
      </c>
      <c r="AG73" s="322">
        <f t="shared" si="177"/>
        <v>139.69999999999999</v>
      </c>
      <c r="AH73" s="322">
        <f t="shared" si="178"/>
        <v>139.69999999999999</v>
      </c>
      <c r="AI73" s="322">
        <f>MROUND(ROUNDUP(AH73,0)+5,5)-1</f>
        <v>144</v>
      </c>
      <c r="AJ73" s="113">
        <f t="shared" si="179"/>
        <v>459000</v>
      </c>
      <c r="AK73" s="139">
        <f t="shared" si="180"/>
        <v>499000</v>
      </c>
      <c r="AL73" s="114">
        <f t="shared" si="181"/>
        <v>49</v>
      </c>
      <c r="AM73" s="130">
        <f t="shared" si="191"/>
        <v>46</v>
      </c>
      <c r="AN73" s="151">
        <f t="shared" si="182"/>
        <v>75</v>
      </c>
      <c r="AO73" s="152">
        <f t="shared" si="183"/>
        <v>393</v>
      </c>
      <c r="AP73" s="153">
        <f t="shared" si="184"/>
        <v>831</v>
      </c>
      <c r="AQ73" s="130">
        <f t="shared" si="192"/>
        <v>182</v>
      </c>
      <c r="AR73" s="154">
        <f t="shared" si="185"/>
        <v>52000</v>
      </c>
      <c r="AS73" s="158">
        <v>139</v>
      </c>
      <c r="AT73" s="144">
        <f t="shared" si="186"/>
        <v>144</v>
      </c>
    </row>
    <row r="74" spans="2:46" ht="20.45" hidden="1" customHeight="1">
      <c r="B74" s="317" t="s">
        <v>1591</v>
      </c>
      <c r="C74" s="318" t="s">
        <v>1592</v>
      </c>
      <c r="D74" s="319">
        <f t="shared" ref="D74:D87" si="193">AB74</f>
        <v>23.95</v>
      </c>
      <c r="E74" s="319">
        <f t="shared" si="169"/>
        <v>9.2000000000000011</v>
      </c>
      <c r="F74" s="319">
        <f t="shared" si="170"/>
        <v>7.6000000000000005</v>
      </c>
      <c r="G74" s="648">
        <v>8.9</v>
      </c>
      <c r="H74" s="319">
        <f t="shared" si="171"/>
        <v>2.1500000000000004</v>
      </c>
      <c r="I74" s="319"/>
      <c r="J74" s="320"/>
      <c r="K74" s="320"/>
      <c r="L74" s="320"/>
      <c r="M74" s="320"/>
      <c r="N74" s="320"/>
      <c r="O74" s="320"/>
      <c r="P74" s="320"/>
      <c r="Q74" s="320">
        <f>[1]shCost!$AF10+[1]shCost!$AW10+[1]shCost!$AY10+[1]shCost!$BF10</f>
        <v>4.3000000000000007</v>
      </c>
      <c r="R74" s="320">
        <f>[1]shCost!$AF10+[1]shCost!$AW10+[1]shCost!$AY10+[1]shCost!$BF10</f>
        <v>4.3000000000000007</v>
      </c>
      <c r="S74" s="320">
        <f>[1]shCost!$AF10+[1]shCost!$AW10+[1]shCost!$AY10+[1]shCost!$BF10+[1]shCost!$BH10</f>
        <v>4.6000000000000005</v>
      </c>
      <c r="T74" s="320">
        <f>[1]shCost!$AF10+[1]shCost!$AW10+[1]shCost!$AY10+[1]shCost!$BF10+[1]shCost!$BH10</f>
        <v>4.6000000000000005</v>
      </c>
      <c r="U74" s="320"/>
      <c r="V74" s="320">
        <f>[1]IDCost!Q10+[1]IDCost!Z10+[1]IDCost!AB10+[1]IDCost!AF10</f>
        <v>3.6400000000000006</v>
      </c>
      <c r="W74" s="320"/>
      <c r="X74" s="320"/>
      <c r="Y74" s="321">
        <f t="shared" si="188"/>
        <v>9.7900000000000009</v>
      </c>
      <c r="Z74" s="321">
        <f t="shared" ref="Z74:Z87" si="194">(AC74*(1-Z$53))</f>
        <v>9.7900000000000009</v>
      </c>
      <c r="AA74" s="321">
        <f t="shared" si="173"/>
        <v>10.777499999999998</v>
      </c>
      <c r="AB74" s="321">
        <f t="shared" ref="AB74:AB87" si="195">MROUND(AC74,1)-0.05</f>
        <v>23.95</v>
      </c>
      <c r="AC74" s="321">
        <f t="shared" si="175"/>
        <v>24.475000000000001</v>
      </c>
      <c r="AD74" s="321">
        <f t="shared" si="189"/>
        <v>10.777499999999998</v>
      </c>
      <c r="AE74" s="321">
        <f t="shared" si="189"/>
        <v>11.975</v>
      </c>
      <c r="AF74" s="321">
        <f t="shared" si="189"/>
        <v>13.172500000000001</v>
      </c>
      <c r="AG74" s="322">
        <f t="shared" ref="AG74:AG87" si="196">AC74*4</f>
        <v>97.9</v>
      </c>
      <c r="AH74" s="322">
        <f t="shared" si="178"/>
        <v>97.9</v>
      </c>
      <c r="AI74" s="322">
        <f>MROUND(ROUNDUP(AH74,0),5)-1</f>
        <v>99</v>
      </c>
      <c r="AJ74" s="113">
        <f t="shared" ref="AJ74:AJ87" si="197">ROUNDUP(FLOOR(AC74*13350,10000),-3)-1000</f>
        <v>319000</v>
      </c>
      <c r="AK74" s="139">
        <f t="shared" si="180"/>
        <v>349000</v>
      </c>
      <c r="AL74" s="114">
        <f t="shared" ref="AL74:AL87" si="198">ROUNDUP(AC74*1.39,0)</f>
        <v>35</v>
      </c>
      <c r="AM74" s="130">
        <f t="shared" si="191"/>
        <v>32</v>
      </c>
      <c r="AN74" s="151">
        <f t="shared" ref="AN74:AN87" si="199">ROUNDUP(AC74*0.71*3,0)</f>
        <v>53</v>
      </c>
      <c r="AO74" s="152">
        <f t="shared" ref="AO74:AO87" si="200">ROUNDUP(AC74*3.7502*3,0)</f>
        <v>276</v>
      </c>
      <c r="AP74" s="153">
        <f t="shared" ref="AP74:AP87" si="201">ROUNDUP(AC74*7.9284*3,0)</f>
        <v>583</v>
      </c>
      <c r="AQ74" s="130">
        <f t="shared" si="192"/>
        <v>128</v>
      </c>
      <c r="AR74" s="154">
        <f t="shared" si="185"/>
        <v>37000</v>
      </c>
      <c r="AS74" s="158">
        <v>139</v>
      </c>
      <c r="AT74" s="144">
        <f t="shared" ref="AT74:AT87" si="202">AI74*(1-AH$6)</f>
        <v>99</v>
      </c>
    </row>
    <row r="75" spans="2:46" ht="20.45" hidden="1" customHeight="1">
      <c r="B75" s="317" t="s">
        <v>2093</v>
      </c>
      <c r="C75" s="318" t="s">
        <v>2159</v>
      </c>
      <c r="D75" s="319">
        <f>AB75</f>
        <v>29.95</v>
      </c>
      <c r="E75" s="319">
        <f t="shared" si="169"/>
        <v>11.520000000000001</v>
      </c>
      <c r="F75" s="319">
        <f t="shared" si="170"/>
        <v>8.7600000000000016</v>
      </c>
      <c r="G75" s="648">
        <v>11</v>
      </c>
      <c r="H75" s="319">
        <f t="shared" si="171"/>
        <v>2.8800000000000003</v>
      </c>
      <c r="I75" s="319"/>
      <c r="J75" s="320"/>
      <c r="K75" s="320"/>
      <c r="L75" s="320"/>
      <c r="M75" s="320"/>
      <c r="N75" s="320"/>
      <c r="O75" s="320"/>
      <c r="P75" s="320"/>
      <c r="Q75" s="320"/>
      <c r="R75" s="320"/>
      <c r="S75" s="320">
        <f>[1]shCost!$AF11+[1]shCost!$AW11+[1]shCost!$AY11+[1]shCost!$BF11+[1]shCost!$BH11+[1]shCost!$BG11</f>
        <v>5.7600000000000007</v>
      </c>
      <c r="T75" s="320">
        <f>[1]shCost!$AF11+[1]shCost!$AW11+[1]shCost!$AY11+[1]shCost!$BF11+[1]shCost!$BH11+[1]shCost!$BG11</f>
        <v>5.7600000000000007</v>
      </c>
      <c r="U75" s="320"/>
      <c r="V75" s="320">
        <f>[1]IDCost!Q11+[1]IDCost!Z11+[1]IDCost!AB11+[1]IDCost!AF11</f>
        <v>4.2500000000000009</v>
      </c>
      <c r="W75" s="320"/>
      <c r="X75" s="320"/>
      <c r="Y75" s="321">
        <f t="shared" si="188"/>
        <v>12.100000000000001</v>
      </c>
      <c r="Z75" s="321">
        <f>(AC75*(1-Z$53))</f>
        <v>12.100000000000001</v>
      </c>
      <c r="AA75" s="321">
        <f>(AB75*(1-AA$53))</f>
        <v>13.477499999999999</v>
      </c>
      <c r="AB75" s="321">
        <f>MROUND(AC75,1)-0.05</f>
        <v>29.95</v>
      </c>
      <c r="AC75" s="321">
        <f>Y75/(1-AC$53)</f>
        <v>30.250000000000004</v>
      </c>
      <c r="AD75" s="321">
        <f t="shared" ref="AD75:AF76" si="203">$AB75*(1-AD$53)</f>
        <v>13.477499999999999</v>
      </c>
      <c r="AE75" s="321">
        <f t="shared" si="203"/>
        <v>14.975</v>
      </c>
      <c r="AF75" s="321">
        <f t="shared" si="203"/>
        <v>16.4725</v>
      </c>
      <c r="AG75" s="322">
        <f>AC75*4</f>
        <v>121.00000000000001</v>
      </c>
      <c r="AH75" s="322">
        <f>AG75*(1+AH$53)</f>
        <v>121.00000000000001</v>
      </c>
      <c r="AI75" s="322">
        <f>MROUND(ROUNDUP(AH75,0),5)</f>
        <v>120</v>
      </c>
      <c r="AJ75" s="113">
        <f>ROUNDUP(FLOOR(AC75*13350,10000),-3)-1000</f>
        <v>399000</v>
      </c>
      <c r="AK75" s="139">
        <f>ROUNDUP(FLOOR(AJ75*1.1,10000),-3)-1000</f>
        <v>429000</v>
      </c>
      <c r="AL75" s="114">
        <f>ROUNDUP(AC75*1.39,0)</f>
        <v>43</v>
      </c>
      <c r="AM75" s="130">
        <f>ROUNDUP(AC75*1.3,0)</f>
        <v>40</v>
      </c>
      <c r="AN75" s="151">
        <f>ROUNDUP(AC75*0.71*3,0)</f>
        <v>65</v>
      </c>
      <c r="AO75" s="152">
        <f>ROUNDUP(AC75*3.7502*3,0)</f>
        <v>341</v>
      </c>
      <c r="AP75" s="153">
        <f>ROUNDUP(AC75*7.9284*3,0)</f>
        <v>720</v>
      </c>
      <c r="AQ75" s="130">
        <f>ROUNDUP(AG75*1.3,0)</f>
        <v>158</v>
      </c>
      <c r="AR75" s="154">
        <f t="shared" si="185"/>
        <v>45000</v>
      </c>
      <c r="AS75" s="158">
        <v>139</v>
      </c>
      <c r="AT75" s="144">
        <f>AI75*(1-AH$6)</f>
        <v>120</v>
      </c>
    </row>
    <row r="76" spans="2:46" ht="20.45" hidden="1" customHeight="1">
      <c r="B76" s="317" t="s">
        <v>2094</v>
      </c>
      <c r="C76" s="318" t="s">
        <v>2160</v>
      </c>
      <c r="D76" s="319">
        <f>AB76</f>
        <v>35.950000000000003</v>
      </c>
      <c r="E76" s="319">
        <f t="shared" si="169"/>
        <v>14.120000000000001</v>
      </c>
      <c r="F76" s="319">
        <f t="shared" si="170"/>
        <v>10.06</v>
      </c>
      <c r="G76" s="648">
        <v>13</v>
      </c>
      <c r="H76" s="319">
        <f t="shared" si="171"/>
        <v>2.2550000000000003</v>
      </c>
      <c r="I76" s="319"/>
      <c r="J76" s="320"/>
      <c r="K76" s="320"/>
      <c r="L76" s="320"/>
      <c r="M76" s="320"/>
      <c r="N76" s="320"/>
      <c r="O76" s="320"/>
      <c r="P76" s="320"/>
      <c r="Q76" s="320">
        <f>[1]shCost!$AF12+[1]shCost!$AW12+[1]shCost!$AY12+[1]shCost!$BF12</f>
        <v>4.5100000000000007</v>
      </c>
      <c r="R76" s="320">
        <f>[1]shCost!$AF12+[1]shCost!$AW12+[1]shCost!$AY12+[1]shCost!$BF12</f>
        <v>4.5100000000000007</v>
      </c>
      <c r="S76" s="320">
        <f>[1]shCost!$AF12+[1]shCost!$AW12+[1]shCost!$AY12+[1]shCost!$BF12+[1]shCost!$BH12+[1]shCost!$BG12</f>
        <v>7.0600000000000005</v>
      </c>
      <c r="T76" s="320">
        <f>[1]shCost!$AF12+[1]shCost!$AW12+[1]shCost!$AY12+[1]shCost!$BF12+[1]shCost!$BH12+[1]shCost!$BG12</f>
        <v>7.0600000000000005</v>
      </c>
      <c r="U76" s="320"/>
      <c r="V76" s="320">
        <f>[1]IDCost!Q12+[1]IDCost!Z12+[1]IDCost!AB12+[1]IDCost!AF12</f>
        <v>4.2500000000000009</v>
      </c>
      <c r="W76" s="320"/>
      <c r="X76" s="320"/>
      <c r="Y76" s="321">
        <f t="shared" si="188"/>
        <v>14.3</v>
      </c>
      <c r="Z76" s="321">
        <f>(AC76*(1-Z$53))</f>
        <v>14.3</v>
      </c>
      <c r="AA76" s="321">
        <f>(AB76*(1-AA$53))</f>
        <v>16.177499999999998</v>
      </c>
      <c r="AB76" s="321">
        <f>MROUND(AC76,1)-0.05</f>
        <v>35.950000000000003</v>
      </c>
      <c r="AC76" s="321">
        <f>Y76/(1-AC$53)</f>
        <v>35.75</v>
      </c>
      <c r="AD76" s="321">
        <f t="shared" si="203"/>
        <v>16.177499999999998</v>
      </c>
      <c r="AE76" s="321">
        <f t="shared" si="203"/>
        <v>17.975000000000001</v>
      </c>
      <c r="AF76" s="321">
        <f t="shared" si="203"/>
        <v>19.772500000000004</v>
      </c>
      <c r="AG76" s="322">
        <f>AC76*4</f>
        <v>143</v>
      </c>
      <c r="AH76" s="322">
        <f>AG76*(1+AH$53)</f>
        <v>143</v>
      </c>
      <c r="AI76" s="322">
        <f>MROUND(ROUNDUP(AH76,0)-2,5)</f>
        <v>140</v>
      </c>
      <c r="AJ76" s="113">
        <f>ROUNDUP(FLOOR(AC76*13350,10000),-3)-1000</f>
        <v>469000</v>
      </c>
      <c r="AK76" s="139">
        <f>ROUNDUP(FLOOR(AJ76*1.1,10000),-3)-1000</f>
        <v>509000</v>
      </c>
      <c r="AL76" s="114">
        <f>ROUNDUP(AC76*1.39,0)</f>
        <v>50</v>
      </c>
      <c r="AM76" s="130">
        <f>ROUNDUP(AC76*1.3,0)</f>
        <v>47</v>
      </c>
      <c r="AN76" s="151">
        <f>ROUNDUP(AC76*0.71*3,0)</f>
        <v>77</v>
      </c>
      <c r="AO76" s="152">
        <f>ROUNDUP(AC76*3.7502*3,0)</f>
        <v>403</v>
      </c>
      <c r="AP76" s="153">
        <f>ROUNDUP(AC76*7.9284*3,0)</f>
        <v>851</v>
      </c>
      <c r="AQ76" s="130">
        <f>ROUNDUP(AG76*1.3,0)</f>
        <v>186</v>
      </c>
      <c r="AR76" s="154">
        <f t="shared" si="185"/>
        <v>54000</v>
      </c>
      <c r="AS76" s="158">
        <v>139</v>
      </c>
      <c r="AT76" s="144">
        <f>AI76*(1-AH$6)</f>
        <v>140</v>
      </c>
    </row>
    <row r="77" spans="2:46" ht="20.45" hidden="1" customHeight="1">
      <c r="B77" s="317" t="s">
        <v>1667</v>
      </c>
      <c r="C77" s="318" t="s">
        <v>1702</v>
      </c>
      <c r="D77" s="319">
        <f t="shared" si="193"/>
        <v>25.95</v>
      </c>
      <c r="E77" s="319">
        <f t="shared" si="169"/>
        <v>9.5200000000000014</v>
      </c>
      <c r="F77" s="319">
        <f>MAX($J77:$U77)+3</f>
        <v>7.7600000000000007</v>
      </c>
      <c r="G77" s="648">
        <f>E77</f>
        <v>9.5200000000000014</v>
      </c>
      <c r="H77" s="319">
        <f>MIN($J77:$U77)*0.5</f>
        <v>1.95</v>
      </c>
      <c r="I77" s="319"/>
      <c r="J77" s="320"/>
      <c r="K77" s="320"/>
      <c r="L77" s="320"/>
      <c r="M77" s="320"/>
      <c r="N77" s="320"/>
      <c r="O77" s="320"/>
      <c r="P77" s="320"/>
      <c r="Q77" s="320">
        <f>[1]shCost!$AF13</f>
        <v>3.9</v>
      </c>
      <c r="R77" s="320">
        <f>[1]shCost!$AF13</f>
        <v>3.9</v>
      </c>
      <c r="S77" s="320">
        <f>[1]shCost!$AF13+[1]shCost!$AW13+[1]shCost!$AY13+[1]shCost!$BF13+[1]shCost!$BH13</f>
        <v>4.7600000000000007</v>
      </c>
      <c r="T77" s="320">
        <f>[1]shCost!$AF13+[1]shCost!$AW13+[1]shCost!$AY13+[1]shCost!$BF13+[1]shCost!$BH13</f>
        <v>4.7600000000000007</v>
      </c>
      <c r="U77" s="320"/>
      <c r="V77" s="320">
        <f>[1]IDCost!Q13+[1]IDCost!Z13+[1]IDCost!AB13+[1]IDCost!AF13</f>
        <v>4</v>
      </c>
      <c r="W77" s="320"/>
      <c r="X77" s="320"/>
      <c r="Y77" s="321">
        <f>$G77*(1+Y$53)</f>
        <v>10.472000000000003</v>
      </c>
      <c r="Z77" s="321">
        <f t="shared" si="194"/>
        <v>10.472000000000003</v>
      </c>
      <c r="AA77" s="321">
        <f t="shared" ref="AA77:AA87" si="204">(AB77*(1-AA$53))</f>
        <v>11.677499999999998</v>
      </c>
      <c r="AB77" s="321">
        <f t="shared" si="195"/>
        <v>25.95</v>
      </c>
      <c r="AC77" s="321">
        <f t="shared" si="175"/>
        <v>26.180000000000007</v>
      </c>
      <c r="AD77" s="321">
        <f t="shared" ref="AD77:AF79" si="205">$AB77*(1-AD$53)</f>
        <v>11.677499999999998</v>
      </c>
      <c r="AE77" s="321">
        <f t="shared" si="205"/>
        <v>12.975</v>
      </c>
      <c r="AF77" s="321">
        <f t="shared" si="205"/>
        <v>14.272500000000001</v>
      </c>
      <c r="AG77" s="322">
        <f t="shared" si="196"/>
        <v>104.72000000000003</v>
      </c>
      <c r="AH77" s="322">
        <f>AG77</f>
        <v>104.72000000000003</v>
      </c>
      <c r="AI77" s="322">
        <f>MROUND(ROUNDUP(AH77,0),5)-1</f>
        <v>104</v>
      </c>
      <c r="AJ77" s="113">
        <f t="shared" si="197"/>
        <v>339000</v>
      </c>
      <c r="AK77" s="139">
        <f t="shared" si="180"/>
        <v>369000</v>
      </c>
      <c r="AL77" s="114">
        <f t="shared" si="198"/>
        <v>37</v>
      </c>
      <c r="AM77" s="130">
        <f>ROUNDUP(AC77*1.3,0)</f>
        <v>35</v>
      </c>
      <c r="AN77" s="151">
        <f t="shared" si="199"/>
        <v>56</v>
      </c>
      <c r="AO77" s="152">
        <f t="shared" si="200"/>
        <v>295</v>
      </c>
      <c r="AP77" s="153">
        <f t="shared" si="201"/>
        <v>623</v>
      </c>
      <c r="AQ77" s="130">
        <f>ROUNDUP(AG77*1.3,0)</f>
        <v>137</v>
      </c>
      <c r="AR77" s="154">
        <f t="shared" si="185"/>
        <v>39000</v>
      </c>
      <c r="AS77" s="158">
        <v>139</v>
      </c>
      <c r="AT77" s="144">
        <f t="shared" si="202"/>
        <v>104</v>
      </c>
    </row>
    <row r="78" spans="2:46" ht="20.45" hidden="1" customHeight="1">
      <c r="B78" s="317" t="s">
        <v>1610</v>
      </c>
      <c r="C78" s="318" t="s">
        <v>1611</v>
      </c>
      <c r="D78" s="319">
        <f t="shared" si="193"/>
        <v>11.95</v>
      </c>
      <c r="E78" s="319">
        <f t="shared" si="169"/>
        <v>5.6000000000000005</v>
      </c>
      <c r="F78" s="319">
        <f t="shared" si="170"/>
        <v>5.8000000000000007</v>
      </c>
      <c r="G78" s="648">
        <f>E78</f>
        <v>5.6000000000000005</v>
      </c>
      <c r="H78" s="319">
        <f t="shared" si="171"/>
        <v>1.4000000000000001</v>
      </c>
      <c r="I78" s="319"/>
      <c r="J78" s="320"/>
      <c r="K78" s="320"/>
      <c r="L78" s="320"/>
      <c r="M78" s="320"/>
      <c r="N78" s="320"/>
      <c r="O78" s="320"/>
      <c r="P78" s="320"/>
      <c r="Q78" s="320"/>
      <c r="R78" s="320"/>
      <c r="S78" s="320">
        <f>[1]shCost!$AF14+[1]shCost!$AW14+[1]shCost!$AY14+[1]shCost!$BF14</f>
        <v>2.8000000000000003</v>
      </c>
      <c r="T78" s="320">
        <f>[1]shCost!$AF14+[1]shCost!$AW14+[1]shCost!$AY14+[1]shCost!$BF14</f>
        <v>2.8000000000000003</v>
      </c>
      <c r="U78" s="320"/>
      <c r="V78" s="320"/>
      <c r="W78" s="320"/>
      <c r="X78" s="320"/>
      <c r="Y78" s="321">
        <f t="shared" si="188"/>
        <v>6.160000000000001</v>
      </c>
      <c r="Z78" s="321">
        <f t="shared" si="194"/>
        <v>4.9280000000000008</v>
      </c>
      <c r="AA78" s="321">
        <f t="shared" si="204"/>
        <v>5.3774999999999995</v>
      </c>
      <c r="AB78" s="321">
        <f t="shared" si="195"/>
        <v>11.95</v>
      </c>
      <c r="AC78" s="321">
        <f>Y78/(1-0.5)</f>
        <v>12.320000000000002</v>
      </c>
      <c r="AD78" s="321">
        <f t="shared" si="205"/>
        <v>5.3774999999999995</v>
      </c>
      <c r="AE78" s="321">
        <f t="shared" si="205"/>
        <v>5.9749999999999996</v>
      </c>
      <c r="AF78" s="321">
        <f t="shared" si="205"/>
        <v>6.5724999999999998</v>
      </c>
      <c r="AG78" s="322">
        <f t="shared" si="196"/>
        <v>49.280000000000008</v>
      </c>
      <c r="AH78" s="322">
        <f>AG78*(1+AH$53)</f>
        <v>49.280000000000008</v>
      </c>
      <c r="AI78" s="322">
        <f>MROUND(ROUNDUP(AH78,0)+5,5)-1</f>
        <v>54</v>
      </c>
      <c r="AJ78" s="113">
        <f t="shared" si="197"/>
        <v>159000</v>
      </c>
      <c r="AK78" s="139">
        <f t="shared" si="180"/>
        <v>169000</v>
      </c>
      <c r="AL78" s="114">
        <f t="shared" si="198"/>
        <v>18</v>
      </c>
      <c r="AM78" s="130">
        <f t="shared" si="191"/>
        <v>17</v>
      </c>
      <c r="AN78" s="151">
        <f t="shared" si="199"/>
        <v>27</v>
      </c>
      <c r="AO78" s="152">
        <f t="shared" si="200"/>
        <v>139</v>
      </c>
      <c r="AP78" s="153">
        <f t="shared" si="201"/>
        <v>294</v>
      </c>
      <c r="AQ78" s="130">
        <f t="shared" si="192"/>
        <v>65</v>
      </c>
      <c r="AR78" s="154">
        <f t="shared" si="185"/>
        <v>18000</v>
      </c>
      <c r="AS78" s="158">
        <v>139</v>
      </c>
      <c r="AT78" s="144">
        <f t="shared" si="202"/>
        <v>54</v>
      </c>
    </row>
    <row r="79" spans="2:46" ht="20.45" hidden="1" customHeight="1">
      <c r="B79" s="317" t="s">
        <v>1617</v>
      </c>
      <c r="C79" s="318" t="s">
        <v>1616</v>
      </c>
      <c r="D79" s="319">
        <f t="shared" si="193"/>
        <v>8.9499999999999993</v>
      </c>
      <c r="E79" s="319">
        <f t="shared" si="169"/>
        <v>3.0999999999999996</v>
      </c>
      <c r="F79" s="319">
        <f t="shared" si="170"/>
        <v>4.55</v>
      </c>
      <c r="G79" s="648">
        <f>E79</f>
        <v>3.0999999999999996</v>
      </c>
      <c r="H79" s="319">
        <f t="shared" si="171"/>
        <v>0.77499999999999991</v>
      </c>
      <c r="I79" s="319"/>
      <c r="J79" s="320"/>
      <c r="K79" s="320"/>
      <c r="L79" s="320"/>
      <c r="M79" s="320"/>
      <c r="N79" s="320"/>
      <c r="O79" s="320"/>
      <c r="P79" s="320"/>
      <c r="Q79" s="320"/>
      <c r="R79" s="320"/>
      <c r="S79" s="320">
        <f>[1]shCost!$AF15+[1]shCost!$AW15+[1]shCost!$AY15+[1]shCost!$BF15</f>
        <v>1.5499999999999998</v>
      </c>
      <c r="T79" s="320">
        <f>[1]shCost!$AF15+[1]shCost!$AW15+[1]shCost!$AY15+[1]shCost!$BF15</f>
        <v>1.5499999999999998</v>
      </c>
      <c r="U79" s="320"/>
      <c r="V79" s="320"/>
      <c r="W79" s="320"/>
      <c r="X79" s="320"/>
      <c r="Y79" s="321">
        <f t="shared" si="188"/>
        <v>3.4099999999999997</v>
      </c>
      <c r="Z79" s="321">
        <f t="shared" si="194"/>
        <v>3.4099999999999997</v>
      </c>
      <c r="AA79" s="321">
        <f t="shared" si="204"/>
        <v>4.027499999999999</v>
      </c>
      <c r="AB79" s="321">
        <f t="shared" si="195"/>
        <v>8.9499999999999993</v>
      </c>
      <c r="AC79" s="321">
        <f>Y79/(1-AC$53)</f>
        <v>8.5249999999999986</v>
      </c>
      <c r="AD79" s="321">
        <f t="shared" si="205"/>
        <v>4.027499999999999</v>
      </c>
      <c r="AE79" s="321">
        <f t="shared" si="205"/>
        <v>4.4749999999999996</v>
      </c>
      <c r="AF79" s="321">
        <f t="shared" si="205"/>
        <v>4.9225000000000003</v>
      </c>
      <c r="AG79" s="322">
        <f t="shared" si="196"/>
        <v>34.099999999999994</v>
      </c>
      <c r="AH79" s="322">
        <f>AG79</f>
        <v>34.099999999999994</v>
      </c>
      <c r="AI79" s="322">
        <f>MROUND(ROUNDUP(AH79,0),5)</f>
        <v>35</v>
      </c>
      <c r="AJ79" s="113">
        <f t="shared" si="197"/>
        <v>109000</v>
      </c>
      <c r="AK79" s="139">
        <f t="shared" si="180"/>
        <v>109000</v>
      </c>
      <c r="AL79" s="114">
        <f t="shared" si="198"/>
        <v>12</v>
      </c>
      <c r="AM79" s="130">
        <f t="shared" si="191"/>
        <v>12</v>
      </c>
      <c r="AN79" s="151">
        <f t="shared" si="199"/>
        <v>19</v>
      </c>
      <c r="AO79" s="152">
        <f t="shared" si="200"/>
        <v>96</v>
      </c>
      <c r="AP79" s="153">
        <f t="shared" si="201"/>
        <v>203</v>
      </c>
      <c r="AQ79" s="130">
        <f t="shared" si="192"/>
        <v>45</v>
      </c>
      <c r="AR79" s="154">
        <f t="shared" si="185"/>
        <v>13000</v>
      </c>
      <c r="AS79" s="158">
        <v>139</v>
      </c>
      <c r="AT79" s="144">
        <f t="shared" si="202"/>
        <v>35</v>
      </c>
    </row>
    <row r="80" spans="2:46" ht="20.45" hidden="1" customHeight="1">
      <c r="B80" s="323" t="s">
        <v>1250</v>
      </c>
      <c r="C80" s="324" t="s">
        <v>2766</v>
      </c>
      <c r="D80" s="325">
        <f t="shared" si="193"/>
        <v>29.95</v>
      </c>
      <c r="E80" s="325">
        <f t="shared" ref="E80:E87" si="206">2*MAX($J80:$V80)</f>
        <v>11.060000000000002</v>
      </c>
      <c r="F80" s="325">
        <f t="shared" ref="F80:F87" si="207">MAX($J80:$U80)+3</f>
        <v>8.5300000000000011</v>
      </c>
      <c r="G80" s="649">
        <v>10.8</v>
      </c>
      <c r="H80" s="325">
        <f t="shared" ref="H80:H87" si="208">MIN($J80:$U80)*0.5</f>
        <v>2.25</v>
      </c>
      <c r="I80" s="325"/>
      <c r="J80" s="326"/>
      <c r="K80" s="326"/>
      <c r="L80" s="326"/>
      <c r="M80" s="326"/>
      <c r="N80" s="326"/>
      <c r="O80" s="326"/>
      <c r="P80" s="326">
        <f>[1]vlCost!$F$4</f>
        <v>4.5</v>
      </c>
      <c r="Q80" s="326">
        <f>[1]shCost!$AF4+[1]shCost!$AW4</f>
        <v>4.8800000000000008</v>
      </c>
      <c r="R80" s="326">
        <f>[1]shCost!$AF4+[1]shCost!$AW4</f>
        <v>4.8800000000000008</v>
      </c>
      <c r="S80" s="326">
        <f>[1]shCost!$AF4+[1]shCost!$AW4+[1]shCost!$AY4+[1]shCost!$BF4+[1]shCost!$BH4</f>
        <v>5.5300000000000011</v>
      </c>
      <c r="T80" s="326">
        <f>[1]shCost!$AF4+[1]shCost!$AW4+[1]shCost!$AY4+[1]shCost!$BF4+[1]shCost!$BH4</f>
        <v>5.5300000000000011</v>
      </c>
      <c r="U80" s="326"/>
      <c r="V80" s="326">
        <f>[1]IDCost!Q4+[1]IDCost!Z4+[1]IDCost!AB4+[1]IDCost!AF4</f>
        <v>4.76</v>
      </c>
      <c r="W80" s="326"/>
      <c r="X80" s="326"/>
      <c r="Y80" s="327">
        <f t="shared" ref="Y80:Y87" si="209">$G80*(1+Y$53)</f>
        <v>11.880000000000003</v>
      </c>
      <c r="Z80" s="327">
        <f t="shared" si="194"/>
        <v>11.880000000000003</v>
      </c>
      <c r="AA80" s="327">
        <f t="shared" si="204"/>
        <v>13.477499999999999</v>
      </c>
      <c r="AB80" s="327">
        <f t="shared" si="195"/>
        <v>29.95</v>
      </c>
      <c r="AC80" s="327">
        <f t="shared" ref="AC80:AC87" si="210">Y80/(1-AC$53)</f>
        <v>29.700000000000006</v>
      </c>
      <c r="AD80" s="327">
        <f t="shared" ref="AD80:AF87" si="211">$AB80*(1-AD$53)</f>
        <v>13.477499999999999</v>
      </c>
      <c r="AE80" s="327">
        <f t="shared" si="211"/>
        <v>14.975</v>
      </c>
      <c r="AF80" s="327">
        <f t="shared" si="211"/>
        <v>16.4725</v>
      </c>
      <c r="AG80" s="328">
        <f t="shared" si="196"/>
        <v>118.80000000000003</v>
      </c>
      <c r="AH80" s="328">
        <f t="shared" ref="AH80:AH87" si="212">AG80*(1+AH$53)</f>
        <v>118.80000000000003</v>
      </c>
      <c r="AI80" s="328">
        <f>MROUND(ROUNDUP(AH80,0)+4,10)-1</f>
        <v>119</v>
      </c>
      <c r="AJ80" s="113">
        <f t="shared" si="197"/>
        <v>389000</v>
      </c>
      <c r="AK80" s="139">
        <f t="shared" ref="AK80:AK87" si="213">ROUNDUP(FLOOR(AJ80*1.1,10000),-3)-1000</f>
        <v>419000</v>
      </c>
      <c r="AL80" s="114">
        <f t="shared" si="198"/>
        <v>42</v>
      </c>
      <c r="AM80" s="130">
        <f>ROUNDUP(AC80*1.34,0)</f>
        <v>40</v>
      </c>
      <c r="AN80" s="151">
        <f t="shared" si="199"/>
        <v>64</v>
      </c>
      <c r="AO80" s="152">
        <f t="shared" si="200"/>
        <v>335</v>
      </c>
      <c r="AP80" s="153">
        <f t="shared" si="201"/>
        <v>707</v>
      </c>
      <c r="AQ80" s="130">
        <f>ROUNDUP(AG80*1.34,0)</f>
        <v>160</v>
      </c>
      <c r="AR80" s="154">
        <f t="shared" si="185"/>
        <v>45000</v>
      </c>
      <c r="AS80" s="179">
        <v>119</v>
      </c>
      <c r="AT80" s="144">
        <f t="shared" si="202"/>
        <v>119</v>
      </c>
    </row>
    <row r="81" spans="2:46" ht="20.45" hidden="1" customHeight="1">
      <c r="B81" s="323" t="s">
        <v>1251</v>
      </c>
      <c r="C81" s="324" t="s">
        <v>2767</v>
      </c>
      <c r="D81" s="325">
        <f t="shared" si="193"/>
        <v>31.95</v>
      </c>
      <c r="E81" s="325">
        <f t="shared" si="206"/>
        <v>11.9</v>
      </c>
      <c r="F81" s="325">
        <f t="shared" si="207"/>
        <v>8.9499999999999993</v>
      </c>
      <c r="G81" s="649">
        <v>11.75</v>
      </c>
      <c r="H81" s="325">
        <f t="shared" si="208"/>
        <v>2.5</v>
      </c>
      <c r="I81" s="325"/>
      <c r="J81" s="326"/>
      <c r="K81" s="326"/>
      <c r="L81" s="326"/>
      <c r="M81" s="326"/>
      <c r="N81" s="326"/>
      <c r="O81" s="326"/>
      <c r="P81" s="326">
        <f>[1]vlCost!$F$5</f>
        <v>5</v>
      </c>
      <c r="Q81" s="326">
        <f>[1]shCost!$AF6+[1]shCost!$AW4</f>
        <v>5.3</v>
      </c>
      <c r="R81" s="326">
        <f>[1]shCost!$AF6+[1]shCost!$AW4</f>
        <v>5.3</v>
      </c>
      <c r="S81" s="326">
        <f>[1]shCost!$AF6+[1]shCost!$AW6+[1]shCost!$AY6+[1]shCost!$BF6+[1]shCost!$BH6</f>
        <v>5.95</v>
      </c>
      <c r="T81" s="326">
        <f>[1]shCost!$AF6+[1]shCost!$AW5+[1]shCost!$AY5+[1]shCost!$BF5+[1]shCost!$BH5</f>
        <v>5.95</v>
      </c>
      <c r="U81" s="326"/>
      <c r="V81" s="326"/>
      <c r="W81" s="326"/>
      <c r="X81" s="326"/>
      <c r="Y81" s="327">
        <f t="shared" si="209"/>
        <v>12.925000000000001</v>
      </c>
      <c r="Z81" s="327">
        <f t="shared" si="194"/>
        <v>12.925000000000001</v>
      </c>
      <c r="AA81" s="327">
        <f t="shared" si="204"/>
        <v>14.377499999999998</v>
      </c>
      <c r="AB81" s="327">
        <f t="shared" si="195"/>
        <v>31.95</v>
      </c>
      <c r="AC81" s="327">
        <f t="shared" si="210"/>
        <v>32.3125</v>
      </c>
      <c r="AD81" s="327">
        <f t="shared" si="211"/>
        <v>14.377499999999998</v>
      </c>
      <c r="AE81" s="327">
        <f t="shared" si="211"/>
        <v>15.975</v>
      </c>
      <c r="AF81" s="327">
        <f t="shared" si="211"/>
        <v>17.572500000000002</v>
      </c>
      <c r="AG81" s="328">
        <f t="shared" si="196"/>
        <v>129.25</v>
      </c>
      <c r="AH81" s="328">
        <f t="shared" si="212"/>
        <v>129.25</v>
      </c>
      <c r="AI81" s="328">
        <f>MROUND(ROUNDUP(AH81,0),10)-1</f>
        <v>129</v>
      </c>
      <c r="AJ81" s="113">
        <f t="shared" si="197"/>
        <v>429000</v>
      </c>
      <c r="AK81" s="139">
        <f t="shared" si="213"/>
        <v>469000</v>
      </c>
      <c r="AL81" s="114">
        <f t="shared" si="198"/>
        <v>45</v>
      </c>
      <c r="AM81" s="130">
        <f>ROUNDUP(AC81*1.3,0)</f>
        <v>43</v>
      </c>
      <c r="AN81" s="151">
        <f t="shared" si="199"/>
        <v>69</v>
      </c>
      <c r="AO81" s="152">
        <f t="shared" si="200"/>
        <v>364</v>
      </c>
      <c r="AP81" s="153">
        <f t="shared" si="201"/>
        <v>769</v>
      </c>
      <c r="AQ81" s="130">
        <f>ROUNDUP(AG81*1.3,0)</f>
        <v>169</v>
      </c>
      <c r="AR81" s="154">
        <f t="shared" si="185"/>
        <v>48000</v>
      </c>
      <c r="AS81" s="158">
        <v>129</v>
      </c>
      <c r="AT81" s="144">
        <f t="shared" si="202"/>
        <v>129</v>
      </c>
    </row>
    <row r="82" spans="2:46" ht="20.45" hidden="1" customHeight="1">
      <c r="B82" s="323" t="s">
        <v>1252</v>
      </c>
      <c r="C82" s="329" t="s">
        <v>2768</v>
      </c>
      <c r="D82" s="325">
        <f t="shared" si="193"/>
        <v>31.95</v>
      </c>
      <c r="E82" s="325">
        <f t="shared" si="206"/>
        <v>12.005000000000001</v>
      </c>
      <c r="F82" s="325">
        <f t="shared" si="207"/>
        <v>9.0025000000000013</v>
      </c>
      <c r="G82" s="649">
        <v>11.75</v>
      </c>
      <c r="H82" s="325">
        <f t="shared" si="208"/>
        <v>2.4750000000000001</v>
      </c>
      <c r="I82" s="325"/>
      <c r="J82" s="326"/>
      <c r="K82" s="326"/>
      <c r="L82" s="326"/>
      <c r="M82" s="326"/>
      <c r="N82" s="326"/>
      <c r="O82" s="326"/>
      <c r="P82" s="326">
        <f>[1]vlCost!$F$6</f>
        <v>4.95</v>
      </c>
      <c r="Q82" s="326">
        <f>[1]shCost!$AF7+[1]shCost!$AW4+[1]shCost!$AZ4</f>
        <v>5.5525000000000002</v>
      </c>
      <c r="R82" s="326">
        <f>[1]shCost!$AF7+[1]shCost!$AW4+[1]shCost!$AZ4</f>
        <v>5.5525000000000002</v>
      </c>
      <c r="S82" s="326">
        <f>[1]shCost!$AF7+[1]shCost!$AW7+[1]shCost!$AY7+[1]shCost!$BF7+[1]shCost!$BH7</f>
        <v>6.0025000000000004</v>
      </c>
      <c r="T82" s="326">
        <f>[1]shCost!$AF7+[1]shCost!$AW6+[1]shCost!$AY6+[1]shCost!$BF6+[1]shCost!$BH6</f>
        <v>6.0025000000000004</v>
      </c>
      <c r="U82" s="326"/>
      <c r="V82" s="326"/>
      <c r="W82" s="326"/>
      <c r="X82" s="326"/>
      <c r="Y82" s="327">
        <f t="shared" si="209"/>
        <v>12.925000000000001</v>
      </c>
      <c r="Z82" s="327">
        <f t="shared" si="194"/>
        <v>12.925000000000001</v>
      </c>
      <c r="AA82" s="327">
        <f t="shared" si="204"/>
        <v>14.377499999999998</v>
      </c>
      <c r="AB82" s="327">
        <f t="shared" si="195"/>
        <v>31.95</v>
      </c>
      <c r="AC82" s="327">
        <f t="shared" si="210"/>
        <v>32.3125</v>
      </c>
      <c r="AD82" s="327">
        <f t="shared" si="211"/>
        <v>14.377499999999998</v>
      </c>
      <c r="AE82" s="327">
        <f t="shared" si="211"/>
        <v>15.975</v>
      </c>
      <c r="AF82" s="327">
        <f t="shared" si="211"/>
        <v>17.572500000000002</v>
      </c>
      <c r="AG82" s="328">
        <f t="shared" si="196"/>
        <v>129.25</v>
      </c>
      <c r="AH82" s="328">
        <f t="shared" si="212"/>
        <v>129.25</v>
      </c>
      <c r="AI82" s="328">
        <f>MROUND(ROUNDUP(AH82,0),10)-1</f>
        <v>129</v>
      </c>
      <c r="AJ82" s="113">
        <f t="shared" si="197"/>
        <v>429000</v>
      </c>
      <c r="AK82" s="139">
        <f t="shared" si="213"/>
        <v>469000</v>
      </c>
      <c r="AL82" s="114">
        <f t="shared" si="198"/>
        <v>45</v>
      </c>
      <c r="AM82" s="130">
        <f>ROUNDUP(AC82*1.3,0)</f>
        <v>43</v>
      </c>
      <c r="AN82" s="151">
        <f t="shared" si="199"/>
        <v>69</v>
      </c>
      <c r="AO82" s="152">
        <f t="shared" si="200"/>
        <v>364</v>
      </c>
      <c r="AP82" s="153">
        <f t="shared" si="201"/>
        <v>769</v>
      </c>
      <c r="AQ82" s="130">
        <f>ROUNDUP(AG82*1.3,0)</f>
        <v>169</v>
      </c>
      <c r="AR82" s="154">
        <f t="shared" si="185"/>
        <v>48000</v>
      </c>
      <c r="AS82" s="158">
        <v>139</v>
      </c>
      <c r="AT82" s="144">
        <f t="shared" si="202"/>
        <v>129</v>
      </c>
    </row>
    <row r="83" spans="2:46" ht="20.45" hidden="1" customHeight="1">
      <c r="B83" s="323" t="s">
        <v>1253</v>
      </c>
      <c r="C83" s="324" t="s">
        <v>2769</v>
      </c>
      <c r="D83" s="325">
        <f t="shared" si="193"/>
        <v>33.950000000000003</v>
      </c>
      <c r="E83" s="325">
        <f t="shared" si="206"/>
        <v>12.005000000000001</v>
      </c>
      <c r="F83" s="325">
        <f t="shared" si="207"/>
        <v>9.0025000000000013</v>
      </c>
      <c r="G83" s="649">
        <v>12.5</v>
      </c>
      <c r="H83" s="325">
        <f t="shared" si="208"/>
        <v>2.65</v>
      </c>
      <c r="I83" s="325"/>
      <c r="J83" s="326"/>
      <c r="K83" s="326"/>
      <c r="L83" s="326"/>
      <c r="M83" s="326"/>
      <c r="N83" s="326"/>
      <c r="O83" s="326"/>
      <c r="P83" s="326">
        <f>[1]vlCost!$F$7</f>
        <v>5.3</v>
      </c>
      <c r="Q83" s="326">
        <f>[1]shCost!$AF9+[1]shCost!$AW4+[1]shCost!$AZ4</f>
        <v>5.9200000000000008</v>
      </c>
      <c r="R83" s="326">
        <f>[1]shCost!$AF9+[1]shCost!$AW4+[1]shCost!$AZ4</f>
        <v>5.9200000000000008</v>
      </c>
      <c r="S83" s="326">
        <f>[1]shCost!$AF7+[1]shCost!$AW7+[1]shCost!$AY7+[1]shCost!$BF7+[1]shCost!$BH7</f>
        <v>6.0025000000000004</v>
      </c>
      <c r="T83" s="326">
        <f>[1]shCost!$AF7+[1]shCost!$AW7+[1]shCost!$AY7+[1]shCost!$BF7+[1]shCost!$BH7</f>
        <v>6.0025000000000004</v>
      </c>
      <c r="U83" s="326"/>
      <c r="V83" s="326"/>
      <c r="W83" s="326"/>
      <c r="X83" s="326"/>
      <c r="Y83" s="327">
        <f t="shared" si="209"/>
        <v>13.750000000000002</v>
      </c>
      <c r="Z83" s="327">
        <f t="shared" si="194"/>
        <v>13.75</v>
      </c>
      <c r="AA83" s="327">
        <f t="shared" si="204"/>
        <v>15.2775</v>
      </c>
      <c r="AB83" s="327">
        <f t="shared" si="195"/>
        <v>33.950000000000003</v>
      </c>
      <c r="AC83" s="327">
        <f t="shared" si="210"/>
        <v>34.375</v>
      </c>
      <c r="AD83" s="327">
        <f t="shared" si="211"/>
        <v>15.2775</v>
      </c>
      <c r="AE83" s="327">
        <f t="shared" si="211"/>
        <v>16.975000000000001</v>
      </c>
      <c r="AF83" s="327">
        <f t="shared" si="211"/>
        <v>18.672500000000003</v>
      </c>
      <c r="AG83" s="328">
        <f t="shared" si="196"/>
        <v>137.5</v>
      </c>
      <c r="AH83" s="328">
        <f t="shared" si="212"/>
        <v>137.5</v>
      </c>
      <c r="AI83" s="328">
        <f>MROUND(ROUNDUP(AH83,0)+5,10)-1</f>
        <v>139</v>
      </c>
      <c r="AJ83" s="113">
        <f t="shared" si="197"/>
        <v>449000</v>
      </c>
      <c r="AK83" s="139">
        <f t="shared" si="213"/>
        <v>489000</v>
      </c>
      <c r="AL83" s="114">
        <f t="shared" si="198"/>
        <v>48</v>
      </c>
      <c r="AM83" s="130">
        <f>ROUNDUP(AC83*1.3,0)</f>
        <v>45</v>
      </c>
      <c r="AN83" s="151">
        <f t="shared" si="199"/>
        <v>74</v>
      </c>
      <c r="AO83" s="152">
        <f t="shared" si="200"/>
        <v>387</v>
      </c>
      <c r="AP83" s="153">
        <f t="shared" si="201"/>
        <v>818</v>
      </c>
      <c r="AQ83" s="130">
        <f>ROUNDUP(AG83*1.3,0)</f>
        <v>179</v>
      </c>
      <c r="AR83" s="154">
        <f t="shared" si="185"/>
        <v>52000</v>
      </c>
      <c r="AS83" s="158">
        <v>149</v>
      </c>
      <c r="AT83" s="144">
        <f t="shared" si="202"/>
        <v>139</v>
      </c>
    </row>
    <row r="84" spans="2:46" ht="20.45" hidden="1" customHeight="1">
      <c r="B84" s="323" t="s">
        <v>1211</v>
      </c>
      <c r="C84" s="324" t="s">
        <v>215</v>
      </c>
      <c r="D84" s="325">
        <f t="shared" si="193"/>
        <v>26.95</v>
      </c>
      <c r="E84" s="325">
        <f t="shared" si="206"/>
        <v>9.4400000000000013</v>
      </c>
      <c r="F84" s="325">
        <f t="shared" si="207"/>
        <v>7.7200000000000006</v>
      </c>
      <c r="G84" s="649">
        <v>9.7600000000000016</v>
      </c>
      <c r="H84" s="325">
        <f t="shared" si="208"/>
        <v>2.1</v>
      </c>
      <c r="I84" s="325"/>
      <c r="J84" s="326">
        <f>[1]shCost!$F$4</f>
        <v>4.4000000000000004</v>
      </c>
      <c r="K84" s="326">
        <f>[1]IDCost!$F$4</f>
        <v>4.2</v>
      </c>
      <c r="L84" s="326"/>
      <c r="M84" s="326"/>
      <c r="N84" s="326"/>
      <c r="O84" s="326">
        <f>J84*1.05</f>
        <v>4.620000000000001</v>
      </c>
      <c r="P84" s="326">
        <f>[1]vlCost!$F$4</f>
        <v>4.5</v>
      </c>
      <c r="Q84" s="326">
        <f t="shared" ref="Q84:T87" si="214">O84+0.05</f>
        <v>4.6700000000000008</v>
      </c>
      <c r="R84" s="326">
        <f t="shared" si="214"/>
        <v>4.55</v>
      </c>
      <c r="S84" s="326">
        <f t="shared" si="214"/>
        <v>4.7200000000000006</v>
      </c>
      <c r="T84" s="326">
        <f t="shared" si="214"/>
        <v>4.5999999999999996</v>
      </c>
      <c r="U84" s="326"/>
      <c r="V84" s="326">
        <f>[1]IDCost!$F$4</f>
        <v>4.2</v>
      </c>
      <c r="W84" s="326"/>
      <c r="X84" s="326"/>
      <c r="Y84" s="327">
        <f t="shared" si="209"/>
        <v>10.736000000000002</v>
      </c>
      <c r="Z84" s="327">
        <f t="shared" si="194"/>
        <v>10.736000000000002</v>
      </c>
      <c r="AA84" s="327">
        <f t="shared" si="204"/>
        <v>12.127499999999998</v>
      </c>
      <c r="AB84" s="327">
        <f t="shared" si="195"/>
        <v>26.95</v>
      </c>
      <c r="AC84" s="327">
        <f t="shared" si="210"/>
        <v>26.840000000000003</v>
      </c>
      <c r="AD84" s="327">
        <f t="shared" si="211"/>
        <v>12.127499999999998</v>
      </c>
      <c r="AE84" s="327">
        <f t="shared" si="211"/>
        <v>13.475</v>
      </c>
      <c r="AF84" s="327">
        <f t="shared" si="211"/>
        <v>14.822500000000002</v>
      </c>
      <c r="AG84" s="328">
        <f t="shared" si="196"/>
        <v>107.36000000000001</v>
      </c>
      <c r="AH84" s="328">
        <f t="shared" si="212"/>
        <v>107.36000000000001</v>
      </c>
      <c r="AI84" s="328">
        <f>MROUND(ROUNDUP(AH84,0)+4,10)-1</f>
        <v>109</v>
      </c>
      <c r="AJ84" s="113">
        <f t="shared" si="197"/>
        <v>349000</v>
      </c>
      <c r="AK84" s="139">
        <f t="shared" si="213"/>
        <v>379000</v>
      </c>
      <c r="AL84" s="114">
        <f t="shared" si="198"/>
        <v>38</v>
      </c>
      <c r="AM84" s="130">
        <f>ROUNDUP(AC84*1.34,0)</f>
        <v>36</v>
      </c>
      <c r="AN84" s="151">
        <f t="shared" si="199"/>
        <v>58</v>
      </c>
      <c r="AO84" s="152">
        <f t="shared" si="200"/>
        <v>302</v>
      </c>
      <c r="AP84" s="153">
        <f t="shared" si="201"/>
        <v>639</v>
      </c>
      <c r="AQ84" s="130">
        <f>ROUNDUP(AG84*1.34,0)</f>
        <v>144</v>
      </c>
      <c r="AR84" s="154">
        <f t="shared" si="185"/>
        <v>40000</v>
      </c>
      <c r="AS84" s="158">
        <v>111.86</v>
      </c>
      <c r="AT84" s="144">
        <f t="shared" si="202"/>
        <v>109</v>
      </c>
    </row>
    <row r="85" spans="2:46" ht="20.45" hidden="1" customHeight="1">
      <c r="B85" s="323" t="s">
        <v>1212</v>
      </c>
      <c r="C85" s="324" t="s">
        <v>220</v>
      </c>
      <c r="D85" s="325">
        <f t="shared" si="193"/>
        <v>29.95</v>
      </c>
      <c r="E85" s="325">
        <f t="shared" si="206"/>
        <v>10.28</v>
      </c>
      <c r="F85" s="325">
        <f t="shared" si="207"/>
        <v>8.14</v>
      </c>
      <c r="G85" s="649">
        <v>11</v>
      </c>
      <c r="H85" s="325">
        <f t="shared" si="208"/>
        <v>2.4</v>
      </c>
      <c r="I85" s="325"/>
      <c r="J85" s="326">
        <f>[1]shCost!$F$6</f>
        <v>4.8</v>
      </c>
      <c r="K85" s="326">
        <f>[1]IDCost!$F$6</f>
        <v>4.95</v>
      </c>
      <c r="L85" s="326"/>
      <c r="M85" s="326"/>
      <c r="N85" s="326"/>
      <c r="O85" s="326">
        <f>J85*1.05</f>
        <v>5.04</v>
      </c>
      <c r="P85" s="326">
        <f>[1]vlCost!$F$5</f>
        <v>5</v>
      </c>
      <c r="Q85" s="326">
        <f t="shared" si="214"/>
        <v>5.09</v>
      </c>
      <c r="R85" s="326">
        <f t="shared" si="214"/>
        <v>5.05</v>
      </c>
      <c r="S85" s="326">
        <f t="shared" si="214"/>
        <v>5.14</v>
      </c>
      <c r="T85" s="326">
        <f t="shared" si="214"/>
        <v>5.0999999999999996</v>
      </c>
      <c r="U85" s="326"/>
      <c r="V85" s="326">
        <f>[1]IDCost!$F$6</f>
        <v>4.95</v>
      </c>
      <c r="W85" s="326"/>
      <c r="X85" s="326"/>
      <c r="Y85" s="327">
        <f t="shared" si="209"/>
        <v>12.100000000000001</v>
      </c>
      <c r="Z85" s="327">
        <f t="shared" si="194"/>
        <v>12.100000000000001</v>
      </c>
      <c r="AA85" s="327">
        <f t="shared" si="204"/>
        <v>13.477499999999999</v>
      </c>
      <c r="AB85" s="327">
        <f t="shared" si="195"/>
        <v>29.95</v>
      </c>
      <c r="AC85" s="327">
        <f t="shared" si="210"/>
        <v>30.250000000000004</v>
      </c>
      <c r="AD85" s="327">
        <f t="shared" si="211"/>
        <v>13.477499999999999</v>
      </c>
      <c r="AE85" s="327">
        <f t="shared" si="211"/>
        <v>14.975</v>
      </c>
      <c r="AF85" s="327">
        <f t="shared" si="211"/>
        <v>16.4725</v>
      </c>
      <c r="AG85" s="328">
        <f t="shared" si="196"/>
        <v>121.00000000000001</v>
      </c>
      <c r="AH85" s="328">
        <f t="shared" si="212"/>
        <v>121.00000000000001</v>
      </c>
      <c r="AI85" s="328">
        <f>MROUND(ROUNDUP(AH85,0),10)-1</f>
        <v>119</v>
      </c>
      <c r="AJ85" s="113">
        <f t="shared" si="197"/>
        <v>399000</v>
      </c>
      <c r="AK85" s="139">
        <f t="shared" si="213"/>
        <v>429000</v>
      </c>
      <c r="AL85" s="114">
        <f t="shared" si="198"/>
        <v>43</v>
      </c>
      <c r="AM85" s="130">
        <f>ROUNDUP(AC85*1.3,0)</f>
        <v>40</v>
      </c>
      <c r="AN85" s="151">
        <f t="shared" si="199"/>
        <v>65</v>
      </c>
      <c r="AO85" s="152">
        <f t="shared" si="200"/>
        <v>341</v>
      </c>
      <c r="AP85" s="153">
        <f t="shared" si="201"/>
        <v>720</v>
      </c>
      <c r="AQ85" s="130">
        <f>ROUNDUP(AG85*1.3,0)</f>
        <v>158</v>
      </c>
      <c r="AR85" s="154">
        <f t="shared" si="185"/>
        <v>45000</v>
      </c>
      <c r="AS85" s="158">
        <v>121.25999999999999</v>
      </c>
      <c r="AT85" s="144">
        <f t="shared" si="202"/>
        <v>119</v>
      </c>
    </row>
    <row r="86" spans="2:46" ht="20.45" hidden="1" customHeight="1">
      <c r="B86" s="323" t="s">
        <v>216</v>
      </c>
      <c r="C86" s="329" t="s">
        <v>218</v>
      </c>
      <c r="D86" s="325">
        <f t="shared" si="193"/>
        <v>29.95</v>
      </c>
      <c r="E86" s="325">
        <f t="shared" si="206"/>
        <v>10.385</v>
      </c>
      <c r="F86" s="325">
        <f t="shared" si="207"/>
        <v>8.192499999999999</v>
      </c>
      <c r="G86" s="649">
        <v>11</v>
      </c>
      <c r="H86" s="325">
        <f t="shared" si="208"/>
        <v>2.4249999999999998</v>
      </c>
      <c r="I86" s="325"/>
      <c r="J86" s="326">
        <f>[1]shCost!$F$7</f>
        <v>4.8499999999999996</v>
      </c>
      <c r="K86" s="326">
        <f>[1]IDCost!$F$7</f>
        <v>4.8499999999999996</v>
      </c>
      <c r="L86" s="326"/>
      <c r="M86" s="326"/>
      <c r="N86" s="326"/>
      <c r="O86" s="326">
        <f>J86*1.05</f>
        <v>5.0925000000000002</v>
      </c>
      <c r="P86" s="326">
        <f>[1]vlCost!$F$6</f>
        <v>4.95</v>
      </c>
      <c r="Q86" s="326">
        <f t="shared" si="214"/>
        <v>5.1425000000000001</v>
      </c>
      <c r="R86" s="326">
        <f t="shared" si="214"/>
        <v>5</v>
      </c>
      <c r="S86" s="326">
        <f t="shared" si="214"/>
        <v>5.1924999999999999</v>
      </c>
      <c r="T86" s="326">
        <f t="shared" si="214"/>
        <v>5.05</v>
      </c>
      <c r="U86" s="326"/>
      <c r="V86" s="326">
        <f>[1]IDCost!$F$7</f>
        <v>4.8499999999999996</v>
      </c>
      <c r="W86" s="326"/>
      <c r="X86" s="326"/>
      <c r="Y86" s="327">
        <f t="shared" si="209"/>
        <v>12.100000000000001</v>
      </c>
      <c r="Z86" s="327">
        <f t="shared" si="194"/>
        <v>12.100000000000001</v>
      </c>
      <c r="AA86" s="327">
        <f t="shared" si="204"/>
        <v>13.477499999999999</v>
      </c>
      <c r="AB86" s="327">
        <f t="shared" si="195"/>
        <v>29.95</v>
      </c>
      <c r="AC86" s="327">
        <f t="shared" si="210"/>
        <v>30.250000000000004</v>
      </c>
      <c r="AD86" s="327">
        <f t="shared" si="211"/>
        <v>13.477499999999999</v>
      </c>
      <c r="AE86" s="327">
        <f t="shared" si="211"/>
        <v>14.975</v>
      </c>
      <c r="AF86" s="327">
        <f t="shared" si="211"/>
        <v>16.4725</v>
      </c>
      <c r="AG86" s="328">
        <f t="shared" si="196"/>
        <v>121.00000000000001</v>
      </c>
      <c r="AH86" s="328">
        <f t="shared" si="212"/>
        <v>121.00000000000001</v>
      </c>
      <c r="AI86" s="328">
        <f>MROUND(ROUNDUP(AH86,0),10)-1</f>
        <v>119</v>
      </c>
      <c r="AJ86" s="113">
        <f t="shared" si="197"/>
        <v>399000</v>
      </c>
      <c r="AK86" s="139">
        <f t="shared" si="213"/>
        <v>429000</v>
      </c>
      <c r="AL86" s="114">
        <f t="shared" si="198"/>
        <v>43</v>
      </c>
      <c r="AM86" s="130">
        <f>ROUNDUP(AC86*1.3,0)</f>
        <v>40</v>
      </c>
      <c r="AN86" s="151">
        <f t="shared" si="199"/>
        <v>65</v>
      </c>
      <c r="AO86" s="152">
        <f t="shared" si="200"/>
        <v>341</v>
      </c>
      <c r="AP86" s="153">
        <f t="shared" si="201"/>
        <v>720</v>
      </c>
      <c r="AQ86" s="130">
        <f>ROUNDUP(AG86*1.3,0)</f>
        <v>158</v>
      </c>
      <c r="AR86" s="154">
        <f t="shared" si="185"/>
        <v>45000</v>
      </c>
      <c r="AS86" s="158">
        <v>121.25999999999999</v>
      </c>
      <c r="AT86" s="144">
        <f t="shared" si="202"/>
        <v>119</v>
      </c>
    </row>
    <row r="87" spans="2:46" ht="20.45" hidden="1" customHeight="1">
      <c r="B87" s="323" t="s">
        <v>217</v>
      </c>
      <c r="C87" s="324" t="s">
        <v>219</v>
      </c>
      <c r="D87" s="325">
        <f t="shared" si="193"/>
        <v>32.950000000000003</v>
      </c>
      <c r="E87" s="325">
        <f t="shared" si="206"/>
        <v>11.120000000000001</v>
      </c>
      <c r="F87" s="325">
        <f t="shared" si="207"/>
        <v>8.56</v>
      </c>
      <c r="G87" s="649">
        <v>11.9</v>
      </c>
      <c r="H87" s="325">
        <f t="shared" si="208"/>
        <v>2.5150000000000001</v>
      </c>
      <c r="I87" s="325"/>
      <c r="J87" s="326">
        <f>[1]shCost!$F$9</f>
        <v>5.2</v>
      </c>
      <c r="K87" s="326">
        <f>[1]IDCost!$F$9</f>
        <v>5.03</v>
      </c>
      <c r="L87" s="326"/>
      <c r="M87" s="326"/>
      <c r="N87" s="326"/>
      <c r="O87" s="326">
        <f>J87*1.05</f>
        <v>5.4600000000000009</v>
      </c>
      <c r="P87" s="326">
        <f>[1]vlCost!$F$7</f>
        <v>5.3</v>
      </c>
      <c r="Q87" s="326">
        <f t="shared" si="214"/>
        <v>5.5100000000000007</v>
      </c>
      <c r="R87" s="326">
        <f t="shared" si="214"/>
        <v>5.35</v>
      </c>
      <c r="S87" s="326">
        <f t="shared" si="214"/>
        <v>5.5600000000000005</v>
      </c>
      <c r="T87" s="326">
        <f t="shared" si="214"/>
        <v>5.3999999999999995</v>
      </c>
      <c r="U87" s="326"/>
      <c r="V87" s="326">
        <f>[1]IDCost!$F$9</f>
        <v>5.03</v>
      </c>
      <c r="W87" s="326"/>
      <c r="X87" s="326"/>
      <c r="Y87" s="327">
        <f t="shared" si="209"/>
        <v>13.090000000000002</v>
      </c>
      <c r="Z87" s="327">
        <f t="shared" si="194"/>
        <v>13.090000000000002</v>
      </c>
      <c r="AA87" s="327">
        <f t="shared" si="204"/>
        <v>14.827500000000001</v>
      </c>
      <c r="AB87" s="327">
        <f t="shared" si="195"/>
        <v>32.950000000000003</v>
      </c>
      <c r="AC87" s="327">
        <f t="shared" si="210"/>
        <v>32.725000000000001</v>
      </c>
      <c r="AD87" s="327">
        <f t="shared" si="211"/>
        <v>14.827500000000001</v>
      </c>
      <c r="AE87" s="327">
        <f t="shared" si="211"/>
        <v>16.475000000000001</v>
      </c>
      <c r="AF87" s="327">
        <f t="shared" si="211"/>
        <v>18.122500000000002</v>
      </c>
      <c r="AG87" s="328">
        <f t="shared" si="196"/>
        <v>130.9</v>
      </c>
      <c r="AH87" s="328">
        <f t="shared" si="212"/>
        <v>130.9</v>
      </c>
      <c r="AI87" s="328">
        <f>MROUND(ROUNDUP(AH87,0)+3,10)-1</f>
        <v>129</v>
      </c>
      <c r="AJ87" s="113">
        <f t="shared" si="197"/>
        <v>429000</v>
      </c>
      <c r="AK87" s="139">
        <f t="shared" si="213"/>
        <v>469000</v>
      </c>
      <c r="AL87" s="114">
        <f t="shared" si="198"/>
        <v>46</v>
      </c>
      <c r="AM87" s="130">
        <f>ROUNDUP(AC87*1.3,0)</f>
        <v>43</v>
      </c>
      <c r="AN87" s="151">
        <f t="shared" si="199"/>
        <v>70</v>
      </c>
      <c r="AO87" s="152">
        <f t="shared" si="200"/>
        <v>369</v>
      </c>
      <c r="AP87" s="153">
        <f t="shared" si="201"/>
        <v>779</v>
      </c>
      <c r="AQ87" s="130">
        <f>ROUNDUP(AG87*1.3,0)</f>
        <v>171</v>
      </c>
      <c r="AR87" s="154">
        <f t="shared" si="185"/>
        <v>49000</v>
      </c>
      <c r="AS87" s="158">
        <v>130.66</v>
      </c>
      <c r="AT87" s="144">
        <f t="shared" si="202"/>
        <v>129</v>
      </c>
    </row>
    <row r="88" spans="2:46" ht="20.45" customHeight="1">
      <c r="B88" s="323" t="s">
        <v>1742</v>
      </c>
      <c r="C88" s="324" t="s">
        <v>2766</v>
      </c>
      <c r="D88" s="325">
        <f t="shared" ref="D88:D99" si="215">AB88</f>
        <v>29.95</v>
      </c>
      <c r="E88" s="325">
        <f t="shared" si="169"/>
        <v>11.060000000000002</v>
      </c>
      <c r="F88" s="325">
        <f t="shared" si="170"/>
        <v>8.5300000000000011</v>
      </c>
      <c r="G88" s="649">
        <v>11.09</v>
      </c>
      <c r="H88" s="325">
        <f t="shared" si="171"/>
        <v>2.7650000000000006</v>
      </c>
      <c r="I88" s="325"/>
      <c r="J88" s="326"/>
      <c r="K88" s="326"/>
      <c r="L88" s="326"/>
      <c r="M88" s="326"/>
      <c r="N88" s="326"/>
      <c r="O88" s="326"/>
      <c r="P88" s="326"/>
      <c r="Q88" s="326"/>
      <c r="R88" s="326"/>
      <c r="S88" s="326">
        <f>[1]shCost!$AF4+[1]shCost!$AW4+[1]shCost!$AY4+[1]shCost!$BF4+[1]shCost!$BH4</f>
        <v>5.5300000000000011</v>
      </c>
      <c r="T88" s="326">
        <f>[1]shCost!$AF4+[1]shCost!$AW4+[1]shCost!$AY4+[1]shCost!$BF4+[1]shCost!$BH4</f>
        <v>5.5300000000000011</v>
      </c>
      <c r="U88" s="326"/>
      <c r="V88" s="326">
        <f>[1]IDCost!Q4+[1]IDCost!Z4+[1]IDCost!AB4+[1]IDCost!AF4</f>
        <v>4.76</v>
      </c>
      <c r="W88" s="326"/>
      <c r="X88" s="326"/>
      <c r="Y88" s="327">
        <f t="shared" si="188"/>
        <v>12.199000000000002</v>
      </c>
      <c r="Z88" s="327">
        <f t="shared" ref="Z88:Z99" si="216">(AC88*(1-Z$53))</f>
        <v>12.199000000000002</v>
      </c>
      <c r="AA88" s="327">
        <f t="shared" ref="AA88:AA99" si="217">(AB88*(1-AA$53))</f>
        <v>13.477499999999999</v>
      </c>
      <c r="AB88" s="327">
        <f t="shared" ref="AB88:AB99" si="218">MROUND(AC88,1)-0.05</f>
        <v>29.95</v>
      </c>
      <c r="AC88" s="327">
        <f t="shared" ref="AC88:AC98" si="219">Y88/(1-AC$53)</f>
        <v>30.497500000000002</v>
      </c>
      <c r="AD88" s="327">
        <f t="shared" ref="AD88:AF94" si="220">$AB88*(1-AD$53)</f>
        <v>13.477499999999999</v>
      </c>
      <c r="AE88" s="327">
        <f t="shared" si="220"/>
        <v>14.975</v>
      </c>
      <c r="AF88" s="327">
        <f t="shared" si="220"/>
        <v>16.4725</v>
      </c>
      <c r="AG88" s="328">
        <f t="shared" ref="AG88:AG110" si="221">AC88*4.15</f>
        <v>126.56462500000002</v>
      </c>
      <c r="AH88" s="328">
        <f t="shared" ref="AH88:AH94" si="222">AG88*(1+AH$53)</f>
        <v>126.56462500000002</v>
      </c>
      <c r="AI88" s="328">
        <f>MROUND(ROUNDUP(AH88,0),5)</f>
        <v>125</v>
      </c>
      <c r="AJ88" s="113">
        <f t="shared" ref="AJ88:AJ99" si="223">ROUNDUP(FLOOR(AC88*13350,10000),-3)-1000</f>
        <v>399000</v>
      </c>
      <c r="AK88" s="139">
        <f t="shared" ref="AK88:AK99" si="224">ROUNDUP(FLOOR(AJ88*1.1,10000),-3)-1000</f>
        <v>429000</v>
      </c>
      <c r="AL88" s="114">
        <f t="shared" ref="AL88:AL99" si="225">ROUNDUP(AC88*1.39,0)</f>
        <v>43</v>
      </c>
      <c r="AM88" s="130">
        <f>ROUNDUP(AC88*1.34,0)</f>
        <v>41</v>
      </c>
      <c r="AN88" s="151">
        <f t="shared" ref="AN88:AN99" si="226">ROUNDUP(AC88*0.71*3,0)</f>
        <v>65</v>
      </c>
      <c r="AO88" s="152">
        <f t="shared" ref="AO88:AO99" si="227">ROUNDUP(AC88*3.7502*3,0)</f>
        <v>344</v>
      </c>
      <c r="AP88" s="153">
        <f t="shared" ref="AP88:AP99" si="228">ROUNDUP(AC88*7.9284*3,0)</f>
        <v>726</v>
      </c>
      <c r="AQ88" s="716">
        <f>ROUNDUP(AC88*0.8,0)</f>
        <v>25</v>
      </c>
      <c r="AR88" s="154">
        <f t="shared" si="185"/>
        <v>46000</v>
      </c>
      <c r="AS88" s="158">
        <v>119</v>
      </c>
      <c r="AT88" s="144">
        <f t="shared" ref="AT88:AT99" si="229">AI88*(1-AH$6)</f>
        <v>125</v>
      </c>
    </row>
    <row r="89" spans="2:46" ht="20.45" customHeight="1">
      <c r="B89" s="323" t="s">
        <v>1741</v>
      </c>
      <c r="C89" s="324" t="s">
        <v>2770</v>
      </c>
      <c r="D89" s="325">
        <f t="shared" si="215"/>
        <v>28.95</v>
      </c>
      <c r="E89" s="325">
        <f t="shared" si="169"/>
        <v>10.600000000000001</v>
      </c>
      <c r="F89" s="325">
        <f t="shared" si="170"/>
        <v>8.3000000000000007</v>
      </c>
      <c r="G89" s="649">
        <v>10.72</v>
      </c>
      <c r="H89" s="325">
        <f t="shared" si="171"/>
        <v>2.6500000000000004</v>
      </c>
      <c r="I89" s="325"/>
      <c r="J89" s="326"/>
      <c r="K89" s="326"/>
      <c r="L89" s="326"/>
      <c r="M89" s="326"/>
      <c r="N89" s="326"/>
      <c r="O89" s="326"/>
      <c r="P89" s="326"/>
      <c r="Q89" s="326"/>
      <c r="R89" s="326"/>
      <c r="S89" s="326">
        <f>[1]shCost!$AF5+[1]shCost!$AW5+[1]shCost!$AY5+[1]shCost!$BF5+[1]shCost!$BH5</f>
        <v>5.3000000000000007</v>
      </c>
      <c r="T89" s="326">
        <f>[1]shCost!$AF5+[1]shCost!$AW5+[1]shCost!$AY5+[1]shCost!$BF5+[1]shCost!$BH5</f>
        <v>5.3000000000000007</v>
      </c>
      <c r="U89" s="326"/>
      <c r="V89" s="326">
        <f>[1]IDCost!Q5+[1]IDCost!Z5+[1]IDCost!AB5+[1]IDCost!AF5</f>
        <v>4.4600000000000009</v>
      </c>
      <c r="W89" s="326"/>
      <c r="X89" s="326"/>
      <c r="Y89" s="327">
        <f t="shared" si="188"/>
        <v>11.792000000000002</v>
      </c>
      <c r="Z89" s="327">
        <f t="shared" si="216"/>
        <v>11.792000000000002</v>
      </c>
      <c r="AA89" s="327">
        <f t="shared" si="217"/>
        <v>13.027499999999998</v>
      </c>
      <c r="AB89" s="327">
        <f t="shared" si="218"/>
        <v>28.95</v>
      </c>
      <c r="AC89" s="327">
        <f t="shared" si="219"/>
        <v>29.480000000000004</v>
      </c>
      <c r="AD89" s="327">
        <f t="shared" si="220"/>
        <v>13.027499999999998</v>
      </c>
      <c r="AE89" s="327">
        <f t="shared" si="220"/>
        <v>14.475</v>
      </c>
      <c r="AF89" s="327">
        <f t="shared" si="220"/>
        <v>15.922500000000001</v>
      </c>
      <c r="AG89" s="328">
        <f t="shared" si="221"/>
        <v>122.34200000000003</v>
      </c>
      <c r="AH89" s="328">
        <f t="shared" si="222"/>
        <v>122.34200000000003</v>
      </c>
      <c r="AI89" s="328">
        <f>MROUND(ROUNDUP(AH89,0),10)-1</f>
        <v>119</v>
      </c>
      <c r="AJ89" s="113">
        <f t="shared" si="223"/>
        <v>389000</v>
      </c>
      <c r="AK89" s="139">
        <f t="shared" si="224"/>
        <v>419000</v>
      </c>
      <c r="AL89" s="114">
        <f t="shared" si="225"/>
        <v>41</v>
      </c>
      <c r="AM89" s="130">
        <f>ROUNDUP(AC89*1.34,0)</f>
        <v>40</v>
      </c>
      <c r="AN89" s="151">
        <f t="shared" si="226"/>
        <v>63</v>
      </c>
      <c r="AO89" s="152">
        <f t="shared" si="227"/>
        <v>332</v>
      </c>
      <c r="AP89" s="153">
        <f t="shared" si="228"/>
        <v>702</v>
      </c>
      <c r="AQ89" s="716">
        <f t="shared" ref="AQ89:AQ156" si="230">ROUNDUP(AC89*0.8,0)</f>
        <v>24</v>
      </c>
      <c r="AR89" s="154">
        <f t="shared" si="185"/>
        <v>44000</v>
      </c>
      <c r="AS89" s="158">
        <v>119</v>
      </c>
      <c r="AT89" s="144">
        <f t="shared" si="229"/>
        <v>119</v>
      </c>
    </row>
    <row r="90" spans="2:46" ht="20.45" customHeight="1">
      <c r="B90" s="323" t="s">
        <v>1743</v>
      </c>
      <c r="C90" s="324" t="s">
        <v>2767</v>
      </c>
      <c r="D90" s="325">
        <f t="shared" si="215"/>
        <v>31.95</v>
      </c>
      <c r="E90" s="325">
        <f t="shared" si="169"/>
        <v>11.9</v>
      </c>
      <c r="F90" s="325">
        <f t="shared" si="170"/>
        <v>8.9499999999999993</v>
      </c>
      <c r="G90" s="649">
        <v>11.81</v>
      </c>
      <c r="H90" s="325">
        <f t="shared" si="171"/>
        <v>2.9750000000000001</v>
      </c>
      <c r="I90" s="325"/>
      <c r="J90" s="326"/>
      <c r="K90" s="326"/>
      <c r="L90" s="326"/>
      <c r="M90" s="326"/>
      <c r="N90" s="326"/>
      <c r="O90" s="326"/>
      <c r="P90" s="326"/>
      <c r="Q90" s="326"/>
      <c r="R90" s="326"/>
      <c r="S90" s="326">
        <f>[1]shCost!$AF6+[1]shCost!$AW6+[1]shCost!$AY6+[1]shCost!$BF6+[1]shCost!$BH6</f>
        <v>5.95</v>
      </c>
      <c r="T90" s="326">
        <f>[1]shCost!$AF6+[1]shCost!$AW6+[1]shCost!$AY6+[1]shCost!$BF6+[1]shCost!$BH6</f>
        <v>5.95</v>
      </c>
      <c r="U90" s="326"/>
      <c r="V90" s="326">
        <f>[1]IDCost!Q6+[1]IDCost!Z6+[1]IDCost!AB6+[1]IDCost!AF6</f>
        <v>5.25</v>
      </c>
      <c r="W90" s="326"/>
      <c r="X90" s="326"/>
      <c r="Y90" s="327">
        <f t="shared" si="188"/>
        <v>12.991000000000001</v>
      </c>
      <c r="Z90" s="327">
        <f t="shared" si="216"/>
        <v>12.991</v>
      </c>
      <c r="AA90" s="327">
        <f t="shared" si="217"/>
        <v>14.377499999999998</v>
      </c>
      <c r="AB90" s="327">
        <f t="shared" si="218"/>
        <v>31.95</v>
      </c>
      <c r="AC90" s="327">
        <f t="shared" si="219"/>
        <v>32.477499999999999</v>
      </c>
      <c r="AD90" s="327">
        <f t="shared" si="220"/>
        <v>14.377499999999998</v>
      </c>
      <c r="AE90" s="327">
        <f t="shared" si="220"/>
        <v>15.975</v>
      </c>
      <c r="AF90" s="327">
        <f t="shared" si="220"/>
        <v>17.572500000000002</v>
      </c>
      <c r="AG90" s="328">
        <f t="shared" si="221"/>
        <v>134.78162500000002</v>
      </c>
      <c r="AH90" s="328">
        <f t="shared" si="222"/>
        <v>134.78162500000002</v>
      </c>
      <c r="AI90" s="328">
        <f>MROUND(ROUNDUP(AH90,0),5)</f>
        <v>135</v>
      </c>
      <c r="AJ90" s="113">
        <f t="shared" si="223"/>
        <v>429000</v>
      </c>
      <c r="AK90" s="139">
        <f t="shared" si="224"/>
        <v>469000</v>
      </c>
      <c r="AL90" s="114">
        <f t="shared" si="225"/>
        <v>46</v>
      </c>
      <c r="AM90" s="130">
        <f t="shared" ref="AM90:AM99" si="231">ROUNDUP(AC90*1.3,0)</f>
        <v>43</v>
      </c>
      <c r="AN90" s="151">
        <f t="shared" si="226"/>
        <v>70</v>
      </c>
      <c r="AO90" s="152">
        <f t="shared" si="227"/>
        <v>366</v>
      </c>
      <c r="AP90" s="153">
        <f t="shared" si="228"/>
        <v>773</v>
      </c>
      <c r="AQ90" s="716">
        <f t="shared" si="230"/>
        <v>26</v>
      </c>
      <c r="AR90" s="154">
        <f t="shared" si="185"/>
        <v>49000</v>
      </c>
      <c r="AS90" s="158">
        <v>129</v>
      </c>
      <c r="AT90" s="144">
        <f t="shared" si="229"/>
        <v>135</v>
      </c>
    </row>
    <row r="91" spans="2:46" ht="20.45" customHeight="1">
      <c r="B91" s="323" t="s">
        <v>1744</v>
      </c>
      <c r="C91" s="324" t="s">
        <v>2771</v>
      </c>
      <c r="D91" s="325">
        <f t="shared" si="215"/>
        <v>31.95</v>
      </c>
      <c r="E91" s="325">
        <f t="shared" si="169"/>
        <v>12.005000000000001</v>
      </c>
      <c r="F91" s="325">
        <f t="shared" si="170"/>
        <v>9.0025000000000013</v>
      </c>
      <c r="G91" s="649">
        <v>11.81</v>
      </c>
      <c r="H91" s="325">
        <f t="shared" si="171"/>
        <v>3.0012500000000002</v>
      </c>
      <c r="I91" s="325"/>
      <c r="J91" s="326"/>
      <c r="K91" s="326"/>
      <c r="L91" s="326"/>
      <c r="M91" s="326"/>
      <c r="N91" s="326"/>
      <c r="O91" s="326"/>
      <c r="P91" s="326"/>
      <c r="Q91" s="326"/>
      <c r="R91" s="326"/>
      <c r="S91" s="326">
        <f>[1]shCost!$AF7+[1]shCost!$AW7+[1]shCost!$AY7+[1]shCost!$BF7+[1]shCost!$BH7</f>
        <v>6.0025000000000004</v>
      </c>
      <c r="T91" s="326">
        <f>[1]shCost!$AF7+[1]shCost!$AW7+[1]shCost!$AY7+[1]shCost!$BF7+[1]shCost!$BH7</f>
        <v>6.0025000000000004</v>
      </c>
      <c r="U91" s="326"/>
      <c r="V91" s="326">
        <f>[1]IDCost!Q7+[1]IDCost!Z7+[1]IDCost!AB7+[1]IDCost!AF7</f>
        <v>5.23</v>
      </c>
      <c r="W91" s="326"/>
      <c r="X91" s="326"/>
      <c r="Y91" s="327">
        <f t="shared" si="188"/>
        <v>12.991000000000001</v>
      </c>
      <c r="Z91" s="327">
        <f t="shared" si="216"/>
        <v>12.991</v>
      </c>
      <c r="AA91" s="327">
        <f t="shared" si="217"/>
        <v>14.377499999999998</v>
      </c>
      <c r="AB91" s="327">
        <f t="shared" si="218"/>
        <v>31.95</v>
      </c>
      <c r="AC91" s="327">
        <f t="shared" si="219"/>
        <v>32.477499999999999</v>
      </c>
      <c r="AD91" s="327">
        <f t="shared" si="220"/>
        <v>14.377499999999998</v>
      </c>
      <c r="AE91" s="327">
        <f t="shared" si="220"/>
        <v>15.975</v>
      </c>
      <c r="AF91" s="327">
        <f t="shared" si="220"/>
        <v>17.572500000000002</v>
      </c>
      <c r="AG91" s="328">
        <f t="shared" si="221"/>
        <v>134.78162500000002</v>
      </c>
      <c r="AH91" s="328">
        <f t="shared" si="222"/>
        <v>134.78162500000002</v>
      </c>
      <c r="AI91" s="328">
        <f>MROUND(ROUNDUP(AH91,0),5)</f>
        <v>135</v>
      </c>
      <c r="AJ91" s="113">
        <f t="shared" si="223"/>
        <v>429000</v>
      </c>
      <c r="AK91" s="139">
        <f t="shared" si="224"/>
        <v>469000</v>
      </c>
      <c r="AL91" s="114">
        <f t="shared" si="225"/>
        <v>46</v>
      </c>
      <c r="AM91" s="130">
        <f t="shared" si="231"/>
        <v>43</v>
      </c>
      <c r="AN91" s="151">
        <f t="shared" si="226"/>
        <v>70</v>
      </c>
      <c r="AO91" s="152">
        <f t="shared" si="227"/>
        <v>366</v>
      </c>
      <c r="AP91" s="153">
        <f t="shared" si="228"/>
        <v>773</v>
      </c>
      <c r="AQ91" s="716">
        <f t="shared" si="230"/>
        <v>26</v>
      </c>
      <c r="AR91" s="154">
        <f t="shared" si="185"/>
        <v>49000</v>
      </c>
      <c r="AS91" s="158">
        <v>129</v>
      </c>
      <c r="AT91" s="144">
        <f t="shared" si="229"/>
        <v>135</v>
      </c>
    </row>
    <row r="92" spans="2:46" ht="20.45" customHeight="1">
      <c r="B92" s="323" t="s">
        <v>1745</v>
      </c>
      <c r="C92" s="324" t="s">
        <v>2772</v>
      </c>
      <c r="D92" s="325">
        <f t="shared" si="215"/>
        <v>30.95</v>
      </c>
      <c r="E92" s="325">
        <f t="shared" si="169"/>
        <v>11.700000000000001</v>
      </c>
      <c r="F92" s="325">
        <f t="shared" si="170"/>
        <v>8.8500000000000014</v>
      </c>
      <c r="G92" s="649">
        <v>11.45</v>
      </c>
      <c r="H92" s="325">
        <f t="shared" si="171"/>
        <v>2.9250000000000003</v>
      </c>
      <c r="I92" s="325"/>
      <c r="J92" s="326"/>
      <c r="K92" s="326"/>
      <c r="L92" s="326"/>
      <c r="M92" s="326"/>
      <c r="N92" s="326"/>
      <c r="O92" s="326"/>
      <c r="P92" s="326"/>
      <c r="Q92" s="326"/>
      <c r="R92" s="326"/>
      <c r="S92" s="326">
        <f>[1]shCost!$AF8+[1]shCost!$AW8+[1]shCost!$AY8+[1]shCost!$BF8+[1]shCost!$BH8</f>
        <v>5.8500000000000005</v>
      </c>
      <c r="T92" s="326">
        <f>[1]shCost!$AF8+[1]shCost!$AW8+[1]shCost!$AY8+[1]shCost!$BF8+[1]shCost!$BH8</f>
        <v>5.8500000000000005</v>
      </c>
      <c r="U92" s="326"/>
      <c r="V92" s="326">
        <f>[1]IDCost!Q8+[1]IDCost!Z8+[1]IDCost!AB8+[1]IDCost!AF8</f>
        <v>5.0200000000000005</v>
      </c>
      <c r="W92" s="326"/>
      <c r="X92" s="326"/>
      <c r="Y92" s="327">
        <f t="shared" si="188"/>
        <v>12.595000000000001</v>
      </c>
      <c r="Z92" s="327">
        <f t="shared" si="216"/>
        <v>12.595000000000001</v>
      </c>
      <c r="AA92" s="327">
        <f t="shared" si="217"/>
        <v>13.927499999999998</v>
      </c>
      <c r="AB92" s="327">
        <f t="shared" si="218"/>
        <v>30.95</v>
      </c>
      <c r="AC92" s="327">
        <f t="shared" si="219"/>
        <v>31.487500000000001</v>
      </c>
      <c r="AD92" s="327">
        <f t="shared" si="220"/>
        <v>13.927499999999998</v>
      </c>
      <c r="AE92" s="327">
        <f t="shared" si="220"/>
        <v>15.475</v>
      </c>
      <c r="AF92" s="327">
        <f t="shared" si="220"/>
        <v>17.022500000000001</v>
      </c>
      <c r="AG92" s="328">
        <f t="shared" si="221"/>
        <v>130.67312500000003</v>
      </c>
      <c r="AH92" s="328">
        <f t="shared" si="222"/>
        <v>130.67312500000003</v>
      </c>
      <c r="AI92" s="328">
        <f>MROUND(ROUNDUP(AH92,0),5)-1</f>
        <v>129</v>
      </c>
      <c r="AJ92" s="113">
        <f t="shared" si="223"/>
        <v>419000</v>
      </c>
      <c r="AK92" s="139">
        <f t="shared" si="224"/>
        <v>459000</v>
      </c>
      <c r="AL92" s="114">
        <f t="shared" si="225"/>
        <v>44</v>
      </c>
      <c r="AM92" s="130">
        <f t="shared" si="231"/>
        <v>41</v>
      </c>
      <c r="AN92" s="151">
        <f t="shared" si="226"/>
        <v>68</v>
      </c>
      <c r="AO92" s="152">
        <f t="shared" si="227"/>
        <v>355</v>
      </c>
      <c r="AP92" s="153">
        <f t="shared" si="228"/>
        <v>749</v>
      </c>
      <c r="AQ92" s="716">
        <f t="shared" si="230"/>
        <v>26</v>
      </c>
      <c r="AR92" s="154">
        <f t="shared" si="185"/>
        <v>47000</v>
      </c>
      <c r="AS92" s="158">
        <v>129</v>
      </c>
      <c r="AT92" s="144">
        <f t="shared" si="229"/>
        <v>129</v>
      </c>
    </row>
    <row r="93" spans="2:46" ht="20.45" customHeight="1">
      <c r="B93" s="323" t="s">
        <v>1746</v>
      </c>
      <c r="C93" s="324" t="s">
        <v>2773</v>
      </c>
      <c r="D93" s="325">
        <f t="shared" si="215"/>
        <v>34.950000000000003</v>
      </c>
      <c r="E93" s="325">
        <f t="shared" ref="E93:E99" si="232">2*MAX($J93:$U93)</f>
        <v>12.740000000000002</v>
      </c>
      <c r="F93" s="325">
        <f t="shared" si="170"/>
        <v>9.370000000000001</v>
      </c>
      <c r="G93" s="649">
        <v>12.9</v>
      </c>
      <c r="H93" s="325">
        <f t="shared" si="171"/>
        <v>3.1850000000000005</v>
      </c>
      <c r="I93" s="325"/>
      <c r="J93" s="326"/>
      <c r="K93" s="326"/>
      <c r="L93" s="326"/>
      <c r="M93" s="326"/>
      <c r="N93" s="326"/>
      <c r="O93" s="326"/>
      <c r="P93" s="326"/>
      <c r="Q93" s="326"/>
      <c r="R93" s="326"/>
      <c r="S93" s="326">
        <f>[1]shCost!$AF9+[1]shCost!$AW9+[1]shCost!$AY9+[1]shCost!$BF9+[1]shCost!$BH9</f>
        <v>6.370000000000001</v>
      </c>
      <c r="T93" s="326">
        <f>[1]shCost!$AF9+[1]shCost!$AW9+[1]shCost!$AY9+[1]shCost!$BF9+[1]shCost!$BH9</f>
        <v>6.370000000000001</v>
      </c>
      <c r="U93" s="326"/>
      <c r="V93" s="326">
        <f>[1]IDCost!Q9+[1]IDCost!Z9+[1]IDCost!AB9+[1]IDCost!AF9</f>
        <v>5.7700000000000005</v>
      </c>
      <c r="W93" s="326"/>
      <c r="X93" s="326"/>
      <c r="Y93" s="327">
        <f t="shared" si="188"/>
        <v>14.190000000000001</v>
      </c>
      <c r="Z93" s="327">
        <f t="shared" si="216"/>
        <v>14.190000000000001</v>
      </c>
      <c r="AA93" s="327">
        <f t="shared" si="217"/>
        <v>15.727499999999999</v>
      </c>
      <c r="AB93" s="327">
        <f t="shared" si="218"/>
        <v>34.950000000000003</v>
      </c>
      <c r="AC93" s="327">
        <f t="shared" si="219"/>
        <v>35.475000000000001</v>
      </c>
      <c r="AD93" s="327">
        <f t="shared" si="220"/>
        <v>15.727499999999999</v>
      </c>
      <c r="AE93" s="327">
        <f t="shared" si="220"/>
        <v>17.475000000000001</v>
      </c>
      <c r="AF93" s="327">
        <f t="shared" si="220"/>
        <v>19.222500000000004</v>
      </c>
      <c r="AG93" s="328">
        <f t="shared" si="221"/>
        <v>147.22125000000003</v>
      </c>
      <c r="AH93" s="328">
        <f t="shared" si="222"/>
        <v>147.22125000000003</v>
      </c>
      <c r="AI93" s="328">
        <f>MROUND(ROUNDUP(AH93,0),5)-1</f>
        <v>149</v>
      </c>
      <c r="AJ93" s="113">
        <f t="shared" si="223"/>
        <v>469000</v>
      </c>
      <c r="AK93" s="139">
        <f t="shared" si="224"/>
        <v>509000</v>
      </c>
      <c r="AL93" s="114">
        <f t="shared" si="225"/>
        <v>50</v>
      </c>
      <c r="AM93" s="130">
        <f t="shared" si="231"/>
        <v>47</v>
      </c>
      <c r="AN93" s="151">
        <f t="shared" si="226"/>
        <v>76</v>
      </c>
      <c r="AO93" s="152">
        <f t="shared" si="227"/>
        <v>400</v>
      </c>
      <c r="AP93" s="153">
        <f t="shared" si="228"/>
        <v>844</v>
      </c>
      <c r="AQ93" s="716">
        <f t="shared" si="230"/>
        <v>29</v>
      </c>
      <c r="AR93" s="154">
        <f t="shared" si="185"/>
        <v>53000</v>
      </c>
      <c r="AS93" s="158">
        <v>139</v>
      </c>
      <c r="AT93" s="144">
        <f t="shared" si="229"/>
        <v>149</v>
      </c>
    </row>
    <row r="94" spans="2:46" ht="20.45" customHeight="1">
      <c r="B94" s="323" t="s">
        <v>1747</v>
      </c>
      <c r="C94" s="324" t="s">
        <v>2774</v>
      </c>
      <c r="D94" s="325">
        <f t="shared" si="215"/>
        <v>24.95</v>
      </c>
      <c r="E94" s="325">
        <f t="shared" si="232"/>
        <v>9.2000000000000011</v>
      </c>
      <c r="F94" s="325">
        <f t="shared" si="170"/>
        <v>7.6000000000000005</v>
      </c>
      <c r="G94" s="649">
        <v>9.27</v>
      </c>
      <c r="H94" s="325">
        <f t="shared" si="171"/>
        <v>2.3000000000000003</v>
      </c>
      <c r="I94" s="325"/>
      <c r="J94" s="326"/>
      <c r="K94" s="326"/>
      <c r="L94" s="326"/>
      <c r="M94" s="326"/>
      <c r="N94" s="326"/>
      <c r="O94" s="326"/>
      <c r="P94" s="326"/>
      <c r="Q94" s="326"/>
      <c r="R94" s="326"/>
      <c r="S94" s="326">
        <f>[1]shCost!$AF10+[1]shCost!$AW10+[1]shCost!$AY10+[1]shCost!$BF10+[1]shCost!$BH10</f>
        <v>4.6000000000000005</v>
      </c>
      <c r="T94" s="326">
        <f>[1]shCost!$AF10+[1]shCost!$AW10+[1]shCost!$AY10+[1]shCost!$BF10+[1]shCost!$BH10</f>
        <v>4.6000000000000005</v>
      </c>
      <c r="U94" s="326"/>
      <c r="V94" s="326">
        <f>[1]IDCost!Q10+[1]IDCost!Z10+[1]IDCost!AB10+[1]IDCost!AF10</f>
        <v>3.6400000000000006</v>
      </c>
      <c r="W94" s="326"/>
      <c r="X94" s="326"/>
      <c r="Y94" s="327">
        <f t="shared" si="188"/>
        <v>10.197000000000001</v>
      </c>
      <c r="Z94" s="327">
        <f t="shared" si="216"/>
        <v>10.197000000000001</v>
      </c>
      <c r="AA94" s="327">
        <f t="shared" si="217"/>
        <v>11.227499999999999</v>
      </c>
      <c r="AB94" s="327">
        <f t="shared" si="218"/>
        <v>24.95</v>
      </c>
      <c r="AC94" s="327">
        <f t="shared" si="219"/>
        <v>25.4925</v>
      </c>
      <c r="AD94" s="327">
        <f t="shared" si="220"/>
        <v>11.227499999999999</v>
      </c>
      <c r="AE94" s="327">
        <f t="shared" si="220"/>
        <v>12.475</v>
      </c>
      <c r="AF94" s="327">
        <f t="shared" si="220"/>
        <v>13.7225</v>
      </c>
      <c r="AG94" s="328">
        <f t="shared" si="221"/>
        <v>105.79387500000001</v>
      </c>
      <c r="AH94" s="328">
        <f t="shared" si="222"/>
        <v>105.79387500000001</v>
      </c>
      <c r="AI94" s="328">
        <f>MROUND(ROUNDUP(AG94,0),5)</f>
        <v>105</v>
      </c>
      <c r="AJ94" s="113">
        <f t="shared" si="223"/>
        <v>339000</v>
      </c>
      <c r="AK94" s="139">
        <f t="shared" si="224"/>
        <v>369000</v>
      </c>
      <c r="AL94" s="114">
        <f t="shared" si="225"/>
        <v>36</v>
      </c>
      <c r="AM94" s="130">
        <f t="shared" si="231"/>
        <v>34</v>
      </c>
      <c r="AN94" s="151">
        <f t="shared" si="226"/>
        <v>55</v>
      </c>
      <c r="AO94" s="152">
        <f t="shared" si="227"/>
        <v>287</v>
      </c>
      <c r="AP94" s="153">
        <f t="shared" si="228"/>
        <v>607</v>
      </c>
      <c r="AQ94" s="716">
        <f t="shared" si="230"/>
        <v>21</v>
      </c>
      <c r="AR94" s="154">
        <f t="shared" si="185"/>
        <v>38000</v>
      </c>
      <c r="AS94" s="158">
        <v>139</v>
      </c>
      <c r="AT94" s="144">
        <f t="shared" si="229"/>
        <v>105</v>
      </c>
    </row>
    <row r="95" spans="2:46" ht="20.45" customHeight="1">
      <c r="B95" s="323" t="s">
        <v>2091</v>
      </c>
      <c r="C95" s="324" t="s">
        <v>2775</v>
      </c>
      <c r="D95" s="325">
        <f>AB95</f>
        <v>30.95</v>
      </c>
      <c r="E95" s="325">
        <f t="shared" si="232"/>
        <v>11.520000000000001</v>
      </c>
      <c r="F95" s="325">
        <f t="shared" si="170"/>
        <v>8.7600000000000016</v>
      </c>
      <c r="G95" s="649">
        <v>11.45</v>
      </c>
      <c r="H95" s="325">
        <f t="shared" si="171"/>
        <v>2.8800000000000003</v>
      </c>
      <c r="I95" s="325"/>
      <c r="J95" s="326"/>
      <c r="K95" s="326"/>
      <c r="L95" s="326"/>
      <c r="M95" s="326"/>
      <c r="N95" s="326"/>
      <c r="O95" s="326"/>
      <c r="P95" s="326"/>
      <c r="Q95" s="326"/>
      <c r="R95" s="326"/>
      <c r="S95" s="326">
        <f>[1]shCost!$AF11+[1]shCost!$AW11+[1]shCost!$AY11+[1]shCost!$BF11+[1]shCost!$BH11+[1]shCost!$BG11</f>
        <v>5.7600000000000007</v>
      </c>
      <c r="T95" s="326">
        <f>[1]shCost!$AF11+[1]shCost!$AW11+[1]shCost!$AY11+[1]shCost!$BF11+[1]shCost!$BH11+[1]shCost!$BG11</f>
        <v>5.7600000000000007</v>
      </c>
      <c r="U95" s="326"/>
      <c r="V95" s="326">
        <f>[1]IDCost!Q11+[1]IDCost!Z11+[1]IDCost!AB11+[1]IDCost!AF11</f>
        <v>4.2500000000000009</v>
      </c>
      <c r="W95" s="326"/>
      <c r="X95" s="326"/>
      <c r="Y95" s="327">
        <f t="shared" si="188"/>
        <v>12.595000000000001</v>
      </c>
      <c r="Z95" s="327">
        <f>(AC95*(1-Z$53))</f>
        <v>12.595000000000001</v>
      </c>
      <c r="AA95" s="327">
        <f>(AB95*(1-AA$53))</f>
        <v>13.927499999999998</v>
      </c>
      <c r="AB95" s="327">
        <f>MROUND(AC95,1)-0.05</f>
        <v>30.95</v>
      </c>
      <c r="AC95" s="327">
        <f>Y95/(1-AC$53)</f>
        <v>31.487500000000001</v>
      </c>
      <c r="AD95" s="327">
        <f t="shared" ref="AD95:AF96" si="233">$AB95*(1-AD$53)</f>
        <v>13.927499999999998</v>
      </c>
      <c r="AE95" s="327">
        <f t="shared" si="233"/>
        <v>15.475</v>
      </c>
      <c r="AF95" s="327">
        <f t="shared" si="233"/>
        <v>17.022500000000001</v>
      </c>
      <c r="AG95" s="328">
        <f t="shared" si="221"/>
        <v>130.67312500000003</v>
      </c>
      <c r="AH95" s="328">
        <f>AG95*(1+AH$53)</f>
        <v>130.67312500000003</v>
      </c>
      <c r="AI95" s="328">
        <f>MROUND(ROUNDUP(AH95,0),5)-1</f>
        <v>129</v>
      </c>
      <c r="AJ95" s="113">
        <f>ROUNDUP(FLOOR(AC95*13350,10000),-3)-1000</f>
        <v>419000</v>
      </c>
      <c r="AK95" s="139">
        <f>ROUNDUP(FLOOR(AJ95*1.1,10000),-3)-1000</f>
        <v>459000</v>
      </c>
      <c r="AL95" s="114">
        <f>ROUNDUP(AC95*1.39,0)</f>
        <v>44</v>
      </c>
      <c r="AM95" s="130">
        <f>ROUNDUP(AC95*1.3,0)</f>
        <v>41</v>
      </c>
      <c r="AN95" s="151">
        <f>ROUNDUP(AC95*0.71*3,0)</f>
        <v>68</v>
      </c>
      <c r="AO95" s="152">
        <f>ROUNDUP(AC95*3.7502*3,0)</f>
        <v>355</v>
      </c>
      <c r="AP95" s="153">
        <f>ROUNDUP(AC95*7.9284*3,0)</f>
        <v>749</v>
      </c>
      <c r="AQ95" s="716">
        <f t="shared" si="230"/>
        <v>26</v>
      </c>
      <c r="AR95" s="154">
        <f t="shared" si="185"/>
        <v>47000</v>
      </c>
      <c r="AS95" s="158">
        <v>139</v>
      </c>
      <c r="AT95" s="144">
        <f>AI95*(1-AH$6)</f>
        <v>129</v>
      </c>
    </row>
    <row r="96" spans="2:46" ht="20.45" customHeight="1">
      <c r="B96" s="323" t="s">
        <v>2092</v>
      </c>
      <c r="C96" s="324" t="s">
        <v>2776</v>
      </c>
      <c r="D96" s="325">
        <f>AB96</f>
        <v>34.950000000000003</v>
      </c>
      <c r="E96" s="325">
        <f t="shared" si="232"/>
        <v>14.120000000000001</v>
      </c>
      <c r="F96" s="325">
        <f t="shared" si="170"/>
        <v>10.06</v>
      </c>
      <c r="G96" s="649">
        <v>12.9</v>
      </c>
      <c r="H96" s="325">
        <f t="shared" si="171"/>
        <v>3.5300000000000002</v>
      </c>
      <c r="I96" s="325"/>
      <c r="J96" s="326"/>
      <c r="K96" s="326"/>
      <c r="L96" s="326"/>
      <c r="M96" s="326"/>
      <c r="N96" s="326"/>
      <c r="O96" s="326"/>
      <c r="P96" s="326"/>
      <c r="Q96" s="326"/>
      <c r="R96" s="326"/>
      <c r="S96" s="326">
        <f>[1]shCost!$AF12+[1]shCost!$AW12+[1]shCost!$AY12+[1]shCost!$BF12+[1]shCost!$BH12+[1]shCost!$BG12</f>
        <v>7.0600000000000005</v>
      </c>
      <c r="T96" s="326">
        <f>[1]shCost!$AF12+[1]shCost!$AW12+[1]shCost!$AY12+[1]shCost!$BF12+[1]shCost!$BH12+[1]shCost!$BG12</f>
        <v>7.0600000000000005</v>
      </c>
      <c r="U96" s="326"/>
      <c r="V96" s="326">
        <f>[1]IDCost!Q12+[1]IDCost!Z12+[1]IDCost!AB12+[1]IDCost!AF12</f>
        <v>4.2500000000000009</v>
      </c>
      <c r="W96" s="326"/>
      <c r="X96" s="326"/>
      <c r="Y96" s="327">
        <f t="shared" si="188"/>
        <v>14.190000000000001</v>
      </c>
      <c r="Z96" s="327">
        <f>(AC96*(1-Z$53))</f>
        <v>14.190000000000001</v>
      </c>
      <c r="AA96" s="327">
        <f>(AB96*(1-AA$53))</f>
        <v>15.727499999999999</v>
      </c>
      <c r="AB96" s="327">
        <f>MROUND(AC96,1)-0.05</f>
        <v>34.950000000000003</v>
      </c>
      <c r="AC96" s="327">
        <f>Y96/(1-AC$53)</f>
        <v>35.475000000000001</v>
      </c>
      <c r="AD96" s="327">
        <f t="shared" si="233"/>
        <v>15.727499999999999</v>
      </c>
      <c r="AE96" s="327">
        <f t="shared" si="233"/>
        <v>17.475000000000001</v>
      </c>
      <c r="AF96" s="327">
        <f t="shared" si="233"/>
        <v>19.222500000000004</v>
      </c>
      <c r="AG96" s="328">
        <f t="shared" si="221"/>
        <v>147.22125000000003</v>
      </c>
      <c r="AH96" s="328">
        <f>AG96*(1+AH$53)</f>
        <v>147.22125000000003</v>
      </c>
      <c r="AI96" s="328">
        <f>MROUND(ROUNDUP(AH96,0),5)-1</f>
        <v>149</v>
      </c>
      <c r="AJ96" s="113">
        <f>ROUNDUP(FLOOR(AC96*13350,10000),-3)-1000</f>
        <v>469000</v>
      </c>
      <c r="AK96" s="139">
        <f>ROUNDUP(FLOOR(AJ96*1.1,10000),-3)-1000</f>
        <v>509000</v>
      </c>
      <c r="AL96" s="114">
        <f>ROUNDUP(AC96*1.39,0)</f>
        <v>50</v>
      </c>
      <c r="AM96" s="130">
        <f>ROUNDUP(AC96*1.3,0)</f>
        <v>47</v>
      </c>
      <c r="AN96" s="151">
        <f>ROUNDUP(AC96*0.71*3,0)</f>
        <v>76</v>
      </c>
      <c r="AO96" s="152">
        <f>ROUNDUP(AC96*3.7502*3,0)</f>
        <v>400</v>
      </c>
      <c r="AP96" s="153">
        <f>ROUNDUP(AC96*7.9284*3,0)</f>
        <v>844</v>
      </c>
      <c r="AQ96" s="716">
        <f t="shared" si="230"/>
        <v>29</v>
      </c>
      <c r="AR96" s="154">
        <f t="shared" si="185"/>
        <v>53000</v>
      </c>
      <c r="AS96" s="158">
        <v>139</v>
      </c>
      <c r="AT96" s="144">
        <f>AI96*(1-AH$6)</f>
        <v>149</v>
      </c>
    </row>
    <row r="97" spans="2:46" ht="20.45" customHeight="1">
      <c r="B97" s="323" t="s">
        <v>1748</v>
      </c>
      <c r="C97" s="324" t="s">
        <v>2777</v>
      </c>
      <c r="D97" s="325">
        <f t="shared" si="215"/>
        <v>23.95</v>
      </c>
      <c r="E97" s="325">
        <f t="shared" si="232"/>
        <v>9.5200000000000014</v>
      </c>
      <c r="F97" s="325">
        <f>MAX($J97:$U97)+3</f>
        <v>7.7600000000000007</v>
      </c>
      <c r="G97" s="649">
        <v>8.9</v>
      </c>
      <c r="H97" s="325">
        <f>MIN($J97:$U97)*0.5</f>
        <v>2.3800000000000003</v>
      </c>
      <c r="I97" s="325"/>
      <c r="J97" s="326"/>
      <c r="K97" s="326"/>
      <c r="L97" s="326"/>
      <c r="M97" s="326"/>
      <c r="N97" s="326"/>
      <c r="O97" s="326"/>
      <c r="P97" s="326"/>
      <c r="Q97" s="326"/>
      <c r="R97" s="326"/>
      <c r="S97" s="326">
        <f>[1]shCost!$AF13+[1]shCost!$AW13+[1]shCost!$AY13+[1]shCost!$BF13+[1]shCost!$BH13</f>
        <v>4.7600000000000007</v>
      </c>
      <c r="T97" s="326">
        <f>[1]shCost!$AF13+[1]shCost!$AW13+[1]shCost!$AY13+[1]shCost!$BF13+[1]shCost!$BH13</f>
        <v>4.7600000000000007</v>
      </c>
      <c r="U97" s="326"/>
      <c r="V97" s="326">
        <f>[1]IDCost!Q13+[1]IDCost!Z13+[1]IDCost!AB13+[1]IDCost!AF13</f>
        <v>4</v>
      </c>
      <c r="W97" s="326"/>
      <c r="X97" s="326"/>
      <c r="Y97" s="327">
        <f>$G97*(1+Y$53)</f>
        <v>9.7900000000000009</v>
      </c>
      <c r="Z97" s="327">
        <f t="shared" si="216"/>
        <v>9.7900000000000009</v>
      </c>
      <c r="AA97" s="327">
        <f t="shared" si="217"/>
        <v>10.777499999999998</v>
      </c>
      <c r="AB97" s="327">
        <f t="shared" si="218"/>
        <v>23.95</v>
      </c>
      <c r="AC97" s="327">
        <f t="shared" si="219"/>
        <v>24.475000000000001</v>
      </c>
      <c r="AD97" s="327">
        <f t="shared" ref="AD97:AF107" si="234">$AB97*(1-AD$53)</f>
        <v>10.777499999999998</v>
      </c>
      <c r="AE97" s="327">
        <f t="shared" si="234"/>
        <v>11.975</v>
      </c>
      <c r="AF97" s="327">
        <f t="shared" si="234"/>
        <v>13.172500000000001</v>
      </c>
      <c r="AG97" s="328">
        <f t="shared" si="221"/>
        <v>101.57125000000002</v>
      </c>
      <c r="AH97" s="328">
        <f>AG97</f>
        <v>101.57125000000002</v>
      </c>
      <c r="AI97" s="328">
        <f>MROUND(ROUNDUP(AH97,0),5)-1</f>
        <v>99</v>
      </c>
      <c r="AJ97" s="113">
        <f t="shared" si="223"/>
        <v>319000</v>
      </c>
      <c r="AK97" s="139">
        <f t="shared" si="224"/>
        <v>349000</v>
      </c>
      <c r="AL97" s="114">
        <f t="shared" si="225"/>
        <v>35</v>
      </c>
      <c r="AM97" s="130">
        <f t="shared" si="231"/>
        <v>32</v>
      </c>
      <c r="AN97" s="151">
        <f t="shared" si="226"/>
        <v>53</v>
      </c>
      <c r="AO97" s="152">
        <f t="shared" si="227"/>
        <v>276</v>
      </c>
      <c r="AP97" s="153">
        <f t="shared" si="228"/>
        <v>583</v>
      </c>
      <c r="AQ97" s="716">
        <f t="shared" si="230"/>
        <v>20</v>
      </c>
      <c r="AR97" s="154">
        <f t="shared" si="185"/>
        <v>37000</v>
      </c>
      <c r="AS97" s="158">
        <v>139</v>
      </c>
      <c r="AT97" s="144">
        <f t="shared" si="229"/>
        <v>99</v>
      </c>
    </row>
    <row r="98" spans="2:46" ht="20.45" customHeight="1">
      <c r="B98" s="323" t="s">
        <v>1749</v>
      </c>
      <c r="C98" s="324" t="s">
        <v>2778</v>
      </c>
      <c r="D98" s="325">
        <f t="shared" si="215"/>
        <v>11.95</v>
      </c>
      <c r="E98" s="325">
        <f t="shared" si="232"/>
        <v>4.9000000000000004</v>
      </c>
      <c r="F98" s="325">
        <f t="shared" si="170"/>
        <v>5.45</v>
      </c>
      <c r="G98" s="649">
        <v>4.54</v>
      </c>
      <c r="H98" s="325">
        <f t="shared" si="171"/>
        <v>1.2250000000000001</v>
      </c>
      <c r="I98" s="325"/>
      <c r="J98" s="326"/>
      <c r="K98" s="326"/>
      <c r="L98" s="326"/>
      <c r="M98" s="326"/>
      <c r="N98" s="326"/>
      <c r="O98" s="326"/>
      <c r="P98" s="326"/>
      <c r="Q98" s="326"/>
      <c r="R98" s="326"/>
      <c r="S98" s="326">
        <f>[1]shCost!$AF14+[1]shCost!$AW14</f>
        <v>2.4500000000000002</v>
      </c>
      <c r="T98" s="326">
        <f>[1]shCost!$AF14+[1]shCost!$AW14</f>
        <v>2.4500000000000002</v>
      </c>
      <c r="U98" s="326"/>
      <c r="V98" s="326"/>
      <c r="W98" s="326"/>
      <c r="X98" s="326"/>
      <c r="Y98" s="327">
        <f t="shared" si="188"/>
        <v>4.9940000000000007</v>
      </c>
      <c r="Z98" s="327">
        <f t="shared" si="216"/>
        <v>4.9940000000000007</v>
      </c>
      <c r="AA98" s="327">
        <f t="shared" si="217"/>
        <v>5.3774999999999995</v>
      </c>
      <c r="AB98" s="327">
        <f t="shared" si="218"/>
        <v>11.95</v>
      </c>
      <c r="AC98" s="327">
        <f t="shared" si="219"/>
        <v>12.485000000000001</v>
      </c>
      <c r="AD98" s="327">
        <f t="shared" si="234"/>
        <v>5.3774999999999995</v>
      </c>
      <c r="AE98" s="327">
        <f t="shared" si="234"/>
        <v>5.9749999999999996</v>
      </c>
      <c r="AF98" s="327">
        <f t="shared" si="234"/>
        <v>6.5724999999999998</v>
      </c>
      <c r="AG98" s="328">
        <f t="shared" si="221"/>
        <v>51.812750000000008</v>
      </c>
      <c r="AH98" s="328">
        <f>AG98*(1+AH$53)</f>
        <v>51.812750000000008</v>
      </c>
      <c r="AI98" s="328">
        <f>MROUND(ROUNDUP(AH98,0),5)-1</f>
        <v>49</v>
      </c>
      <c r="AJ98" s="113">
        <f t="shared" si="223"/>
        <v>159000</v>
      </c>
      <c r="AK98" s="139">
        <f t="shared" si="224"/>
        <v>169000</v>
      </c>
      <c r="AL98" s="114">
        <f t="shared" si="225"/>
        <v>18</v>
      </c>
      <c r="AM98" s="130">
        <f t="shared" si="231"/>
        <v>17</v>
      </c>
      <c r="AN98" s="151">
        <f t="shared" si="226"/>
        <v>27</v>
      </c>
      <c r="AO98" s="152">
        <f t="shared" si="227"/>
        <v>141</v>
      </c>
      <c r="AP98" s="153">
        <f t="shared" si="228"/>
        <v>297</v>
      </c>
      <c r="AQ98" s="716">
        <f t="shared" si="230"/>
        <v>10</v>
      </c>
      <c r="AR98" s="154">
        <f t="shared" si="185"/>
        <v>19000</v>
      </c>
      <c r="AS98" s="158">
        <v>139</v>
      </c>
      <c r="AT98" s="144">
        <f t="shared" si="229"/>
        <v>49</v>
      </c>
    </row>
    <row r="99" spans="2:46" ht="20.45" customHeight="1">
      <c r="B99" s="323" t="s">
        <v>1750</v>
      </c>
      <c r="C99" s="324" t="s">
        <v>2779</v>
      </c>
      <c r="D99" s="325">
        <f t="shared" si="215"/>
        <v>5.95</v>
      </c>
      <c r="E99" s="325">
        <f t="shared" si="232"/>
        <v>2.4</v>
      </c>
      <c r="F99" s="325">
        <f t="shared" si="170"/>
        <v>4.2</v>
      </c>
      <c r="G99" s="649">
        <v>2.36</v>
      </c>
      <c r="H99" s="325">
        <f t="shared" si="171"/>
        <v>0.6</v>
      </c>
      <c r="I99" s="325"/>
      <c r="J99" s="326"/>
      <c r="K99" s="326"/>
      <c r="L99" s="326"/>
      <c r="M99" s="326"/>
      <c r="N99" s="326"/>
      <c r="O99" s="326"/>
      <c r="P99" s="326"/>
      <c r="Q99" s="326"/>
      <c r="R99" s="326"/>
      <c r="S99" s="326">
        <f>[1]shCost!$AF15+[1]shCost!$AW15</f>
        <v>1.2</v>
      </c>
      <c r="T99" s="326">
        <f>[1]shCost!$AF15+[1]shCost!$AW15</f>
        <v>1.2</v>
      </c>
      <c r="U99" s="326"/>
      <c r="V99" s="326"/>
      <c r="W99" s="326"/>
      <c r="X99" s="326"/>
      <c r="Y99" s="327">
        <f t="shared" si="188"/>
        <v>2.5960000000000001</v>
      </c>
      <c r="Z99" s="327">
        <f t="shared" si="216"/>
        <v>2.5960000000000001</v>
      </c>
      <c r="AA99" s="327">
        <f t="shared" si="217"/>
        <v>2.6774999999999998</v>
      </c>
      <c r="AB99" s="327">
        <f t="shared" si="218"/>
        <v>5.95</v>
      </c>
      <c r="AC99" s="327">
        <f>Y99/(1-AC$53)</f>
        <v>6.49</v>
      </c>
      <c r="AD99" s="327">
        <f t="shared" si="234"/>
        <v>2.6774999999999998</v>
      </c>
      <c r="AE99" s="327">
        <f t="shared" si="234"/>
        <v>2.9750000000000001</v>
      </c>
      <c r="AF99" s="327">
        <f t="shared" si="234"/>
        <v>3.2725000000000004</v>
      </c>
      <c r="AG99" s="328">
        <f t="shared" si="221"/>
        <v>26.933500000000002</v>
      </c>
      <c r="AH99" s="328">
        <f>AG99</f>
        <v>26.933500000000002</v>
      </c>
      <c r="AI99" s="328">
        <f>MROUND(ROUNDUP(AH99,0),5)</f>
        <v>25</v>
      </c>
      <c r="AJ99" s="113">
        <f t="shared" si="223"/>
        <v>79000</v>
      </c>
      <c r="AK99" s="139">
        <f t="shared" si="224"/>
        <v>79000</v>
      </c>
      <c r="AL99" s="114">
        <f t="shared" si="225"/>
        <v>10</v>
      </c>
      <c r="AM99" s="130">
        <f t="shared" si="231"/>
        <v>9</v>
      </c>
      <c r="AN99" s="151">
        <f t="shared" si="226"/>
        <v>14</v>
      </c>
      <c r="AO99" s="152">
        <f t="shared" si="227"/>
        <v>74</v>
      </c>
      <c r="AP99" s="153">
        <f t="shared" si="228"/>
        <v>155</v>
      </c>
      <c r="AQ99" s="716">
        <f t="shared" si="230"/>
        <v>6</v>
      </c>
      <c r="AR99" s="154">
        <f t="shared" si="185"/>
        <v>10000</v>
      </c>
      <c r="AS99" s="158">
        <v>139</v>
      </c>
      <c r="AT99" s="144">
        <f t="shared" si="229"/>
        <v>25</v>
      </c>
    </row>
    <row r="100" spans="2:46" ht="20.45" customHeight="1" collapsed="1">
      <c r="B100" s="330" t="s">
        <v>1974</v>
      </c>
      <c r="C100" s="331" t="s">
        <v>2780</v>
      </c>
      <c r="D100" s="332">
        <f t="shared" ref="D100:D108" si="235">AB100</f>
        <v>30.95</v>
      </c>
      <c r="E100" s="332">
        <f>2*MAX($J100:$V100)</f>
        <v>11.400000000000002</v>
      </c>
      <c r="F100" s="332">
        <f t="shared" si="170"/>
        <v>8.7000000000000011</v>
      </c>
      <c r="G100" s="650">
        <v>11.45</v>
      </c>
      <c r="H100" s="332">
        <f t="shared" si="171"/>
        <v>2.8500000000000005</v>
      </c>
      <c r="I100" s="332"/>
      <c r="J100" s="333"/>
      <c r="K100" s="333"/>
      <c r="L100" s="333"/>
      <c r="M100" s="333"/>
      <c r="N100" s="333"/>
      <c r="O100" s="333"/>
      <c r="P100" s="333"/>
      <c r="Q100" s="333"/>
      <c r="R100" s="333"/>
      <c r="S100" s="333">
        <f>[1]shCost!$AF4+[1]shCost!$AW4+[1]shCost!$AY4+[1]shCost!$BF4+[1]shCost!$BH4+[1]shCost!$AV4</f>
        <v>5.7000000000000011</v>
      </c>
      <c r="T100" s="333">
        <f>[1]shCost!$AF4+[1]shCost!$AW4+[1]shCost!$AY4+[1]shCost!$BF4+[1]shCost!$BH4+[1]shCost!$AV4</f>
        <v>5.7000000000000011</v>
      </c>
      <c r="U100" s="333"/>
      <c r="V100" s="333"/>
      <c r="W100" s="333"/>
      <c r="X100" s="333"/>
      <c r="Y100" s="334">
        <f t="shared" si="188"/>
        <v>12.595000000000001</v>
      </c>
      <c r="Z100" s="334">
        <f t="shared" ref="Z100:Z108" si="236">(AC100*(1-Z$53))</f>
        <v>12.595000000000001</v>
      </c>
      <c r="AA100" s="334">
        <f t="shared" ref="AA100:AA108" si="237">(AB100*(1-AA$53))</f>
        <v>13.927499999999998</v>
      </c>
      <c r="AB100" s="334">
        <f t="shared" ref="AB100:AB108" si="238">MROUND(AC100,1)-0.05</f>
        <v>30.95</v>
      </c>
      <c r="AC100" s="334">
        <f t="shared" ref="AC100:AC109" si="239">Y100/(1-AC$53)</f>
        <v>31.487500000000001</v>
      </c>
      <c r="AD100" s="334">
        <f t="shared" si="234"/>
        <v>13.927499999999998</v>
      </c>
      <c r="AE100" s="334">
        <f t="shared" si="234"/>
        <v>15.475</v>
      </c>
      <c r="AF100" s="334">
        <f t="shared" si="234"/>
        <v>17.022500000000001</v>
      </c>
      <c r="AG100" s="328">
        <f t="shared" si="221"/>
        <v>130.67312500000003</v>
      </c>
      <c r="AH100" s="335">
        <f t="shared" ref="AH100:AH105" si="240">AG100*(1+AH$53)</f>
        <v>130.67312500000003</v>
      </c>
      <c r="AI100" s="335">
        <f>MROUND(ROUNDUP(AH100,0),5)-1</f>
        <v>129</v>
      </c>
      <c r="AJ100" s="113">
        <f t="shared" ref="AJ100:AJ108" si="241">ROUNDUP(FLOOR(AC100*13350,10000),-3)-1000</f>
        <v>419000</v>
      </c>
      <c r="AK100" s="139">
        <f t="shared" ref="AK100:AK108" si="242">ROUNDUP(FLOOR(AJ100*1.1,10000),-3)-1000</f>
        <v>459000</v>
      </c>
      <c r="AL100" s="114">
        <f t="shared" ref="AL100:AL108" si="243">ROUNDUP(AC100*1.39,0)</f>
        <v>44</v>
      </c>
      <c r="AM100" s="130">
        <f>ROUNDUP(AC100*1.34,0)</f>
        <v>43</v>
      </c>
      <c r="AN100" s="151">
        <f t="shared" ref="AN100:AN108" si="244">ROUNDUP(AC100*0.71*3,0)</f>
        <v>68</v>
      </c>
      <c r="AO100" s="152">
        <f t="shared" ref="AO100:AO108" si="245">ROUNDUP(AC100*3.7502*3,0)</f>
        <v>355</v>
      </c>
      <c r="AP100" s="153">
        <f t="shared" ref="AP100:AP108" si="246">ROUNDUP(AC100*7.9284*3,0)</f>
        <v>749</v>
      </c>
      <c r="AQ100" s="716">
        <f t="shared" si="230"/>
        <v>26</v>
      </c>
      <c r="AR100" s="154">
        <f t="shared" si="185"/>
        <v>47000</v>
      </c>
      <c r="AS100" s="158">
        <v>119</v>
      </c>
      <c r="AT100" s="144">
        <f t="shared" ref="AT100:AT108" si="247">AI100*(1-AH$6)</f>
        <v>129</v>
      </c>
    </row>
    <row r="101" spans="2:46" ht="20.45" customHeight="1">
      <c r="B101" s="330" t="s">
        <v>1975</v>
      </c>
      <c r="C101" s="331" t="s">
        <v>2781</v>
      </c>
      <c r="D101" s="332">
        <f t="shared" si="235"/>
        <v>29.95</v>
      </c>
      <c r="E101" s="332">
        <f>2*MAX($J101:$V101)</f>
        <v>10.940000000000001</v>
      </c>
      <c r="F101" s="332">
        <f t="shared" si="170"/>
        <v>8.4700000000000006</v>
      </c>
      <c r="G101" s="649">
        <v>11.09</v>
      </c>
      <c r="H101" s="332">
        <f t="shared" si="171"/>
        <v>2.7350000000000003</v>
      </c>
      <c r="I101" s="332"/>
      <c r="J101" s="333"/>
      <c r="K101" s="333"/>
      <c r="L101" s="333"/>
      <c r="M101" s="333"/>
      <c r="N101" s="333"/>
      <c r="O101" s="333"/>
      <c r="P101" s="333"/>
      <c r="Q101" s="333"/>
      <c r="R101" s="333"/>
      <c r="S101" s="333">
        <f>[1]shCost!$AF5+[1]shCost!$AW5+[1]shCost!$AY5+[1]shCost!$BF5+[1]shCost!$BH5+[1]shCost!$AV5</f>
        <v>5.4700000000000006</v>
      </c>
      <c r="T101" s="333">
        <f>[1]shCost!$AF5+[1]shCost!$AW5+[1]shCost!$AY5+[1]shCost!$BF5+[1]shCost!$BH5+[1]shCost!$AV5</f>
        <v>5.4700000000000006</v>
      </c>
      <c r="U101" s="333"/>
      <c r="V101" s="333"/>
      <c r="W101" s="333"/>
      <c r="X101" s="333"/>
      <c r="Y101" s="334">
        <f t="shared" si="188"/>
        <v>12.199000000000002</v>
      </c>
      <c r="Z101" s="334">
        <f t="shared" si="236"/>
        <v>12.199000000000002</v>
      </c>
      <c r="AA101" s="334">
        <f t="shared" si="237"/>
        <v>13.477499999999999</v>
      </c>
      <c r="AB101" s="334">
        <f t="shared" si="238"/>
        <v>29.95</v>
      </c>
      <c r="AC101" s="334">
        <f t="shared" si="239"/>
        <v>30.497500000000002</v>
      </c>
      <c r="AD101" s="334">
        <f t="shared" si="234"/>
        <v>13.477499999999999</v>
      </c>
      <c r="AE101" s="334">
        <f t="shared" si="234"/>
        <v>14.975</v>
      </c>
      <c r="AF101" s="334">
        <f t="shared" si="234"/>
        <v>16.4725</v>
      </c>
      <c r="AG101" s="328">
        <f t="shared" si="221"/>
        <v>126.56462500000002</v>
      </c>
      <c r="AH101" s="335">
        <f t="shared" si="240"/>
        <v>126.56462500000002</v>
      </c>
      <c r="AI101" s="335">
        <f>MROUND(ROUNDUP(AH101,0),5)</f>
        <v>125</v>
      </c>
      <c r="AJ101" s="113">
        <f t="shared" si="241"/>
        <v>399000</v>
      </c>
      <c r="AK101" s="139">
        <f t="shared" si="242"/>
        <v>429000</v>
      </c>
      <c r="AL101" s="114">
        <f t="shared" si="243"/>
        <v>43</v>
      </c>
      <c r="AM101" s="130">
        <f>ROUNDUP(AC101*1.34,0)</f>
        <v>41</v>
      </c>
      <c r="AN101" s="151">
        <f t="shared" si="244"/>
        <v>65</v>
      </c>
      <c r="AO101" s="152">
        <f t="shared" si="245"/>
        <v>344</v>
      </c>
      <c r="AP101" s="153">
        <f t="shared" si="246"/>
        <v>726</v>
      </c>
      <c r="AQ101" s="716">
        <f t="shared" si="230"/>
        <v>25</v>
      </c>
      <c r="AR101" s="154">
        <f t="shared" si="185"/>
        <v>46000</v>
      </c>
      <c r="AS101" s="158">
        <v>119</v>
      </c>
      <c r="AT101" s="144">
        <f t="shared" si="247"/>
        <v>125</v>
      </c>
    </row>
    <row r="102" spans="2:46" ht="20.45" customHeight="1">
      <c r="B102" s="330" t="s">
        <v>1976</v>
      </c>
      <c r="C102" s="331" t="s">
        <v>2782</v>
      </c>
      <c r="D102" s="332">
        <f t="shared" si="235"/>
        <v>32.950000000000003</v>
      </c>
      <c r="E102" s="332">
        <f>2*MAX($J102:$V102)</f>
        <v>12.24</v>
      </c>
      <c r="F102" s="332">
        <f t="shared" si="170"/>
        <v>9.120000000000001</v>
      </c>
      <c r="G102" s="650">
        <v>12.18</v>
      </c>
      <c r="H102" s="332">
        <f t="shared" si="171"/>
        <v>3.06</v>
      </c>
      <c r="I102" s="332"/>
      <c r="J102" s="333"/>
      <c r="K102" s="333"/>
      <c r="L102" s="333"/>
      <c r="M102" s="333"/>
      <c r="N102" s="333"/>
      <c r="O102" s="333"/>
      <c r="P102" s="333"/>
      <c r="Q102" s="333"/>
      <c r="R102" s="333"/>
      <c r="S102" s="333">
        <f>[1]shCost!$AF6+[1]shCost!$AW6+[1]shCost!$AY6+[1]shCost!$BF6+[1]shCost!$BH6+[1]shCost!$AV6</f>
        <v>6.12</v>
      </c>
      <c r="T102" s="333">
        <f>[1]shCost!$AF6+[1]shCost!$AW6+[1]shCost!$AY6+[1]shCost!$BF6+[1]shCost!$BH6+[1]shCost!$AV6</f>
        <v>6.12</v>
      </c>
      <c r="U102" s="333"/>
      <c r="V102" s="333"/>
      <c r="W102" s="333"/>
      <c r="X102" s="333"/>
      <c r="Y102" s="334">
        <f t="shared" si="188"/>
        <v>13.398000000000001</v>
      </c>
      <c r="Z102" s="334">
        <f t="shared" si="236"/>
        <v>13.398000000000003</v>
      </c>
      <c r="AA102" s="334">
        <f t="shared" si="237"/>
        <v>14.827500000000001</v>
      </c>
      <c r="AB102" s="334">
        <f t="shared" si="238"/>
        <v>32.950000000000003</v>
      </c>
      <c r="AC102" s="334">
        <f t="shared" si="239"/>
        <v>33.495000000000005</v>
      </c>
      <c r="AD102" s="334">
        <f t="shared" si="234"/>
        <v>14.827500000000001</v>
      </c>
      <c r="AE102" s="334">
        <f t="shared" si="234"/>
        <v>16.475000000000001</v>
      </c>
      <c r="AF102" s="334">
        <f t="shared" si="234"/>
        <v>18.122500000000002</v>
      </c>
      <c r="AG102" s="328">
        <f t="shared" si="221"/>
        <v>139.00425000000004</v>
      </c>
      <c r="AH102" s="335">
        <f t="shared" si="240"/>
        <v>139.00425000000004</v>
      </c>
      <c r="AI102" s="328">
        <f>MROUND(ROUNDUP(AH102,0),10)-1</f>
        <v>139</v>
      </c>
      <c r="AJ102" s="113">
        <f t="shared" si="241"/>
        <v>439000</v>
      </c>
      <c r="AK102" s="139">
        <f t="shared" si="242"/>
        <v>479000</v>
      </c>
      <c r="AL102" s="114">
        <f t="shared" si="243"/>
        <v>47</v>
      </c>
      <c r="AM102" s="130">
        <f t="shared" ref="AM102:AM108" si="248">ROUNDUP(AC102*1.3,0)</f>
        <v>44</v>
      </c>
      <c r="AN102" s="151">
        <f t="shared" si="244"/>
        <v>72</v>
      </c>
      <c r="AO102" s="152">
        <f t="shared" si="245"/>
        <v>377</v>
      </c>
      <c r="AP102" s="153">
        <f t="shared" si="246"/>
        <v>797</v>
      </c>
      <c r="AQ102" s="716">
        <f t="shared" si="230"/>
        <v>27</v>
      </c>
      <c r="AR102" s="154">
        <f t="shared" si="185"/>
        <v>50000</v>
      </c>
      <c r="AS102" s="158">
        <v>129</v>
      </c>
      <c r="AT102" s="144">
        <f t="shared" si="247"/>
        <v>139</v>
      </c>
    </row>
    <row r="103" spans="2:46" ht="20.45" customHeight="1">
      <c r="B103" s="330" t="s">
        <v>1977</v>
      </c>
      <c r="C103" s="331" t="s">
        <v>2783</v>
      </c>
      <c r="D103" s="332">
        <f t="shared" si="235"/>
        <v>32.950000000000003</v>
      </c>
      <c r="E103" s="332">
        <f>2*MAX($J103:$U103)</f>
        <v>12.245000000000001</v>
      </c>
      <c r="F103" s="332">
        <f t="shared" si="170"/>
        <v>9.1225000000000005</v>
      </c>
      <c r="G103" s="650">
        <v>12.18</v>
      </c>
      <c r="H103" s="332">
        <f t="shared" si="171"/>
        <v>3.0612500000000002</v>
      </c>
      <c r="I103" s="332"/>
      <c r="J103" s="333"/>
      <c r="K103" s="333"/>
      <c r="L103" s="333"/>
      <c r="M103" s="333"/>
      <c r="N103" s="333"/>
      <c r="O103" s="333"/>
      <c r="P103" s="333"/>
      <c r="Q103" s="333"/>
      <c r="R103" s="333"/>
      <c r="S103" s="333">
        <f>[1]shCost!$AF7+[1]shCost!$AW7+[1]shCost!$AY7+[1]shCost!$BF7+[1]shCost!$BH7+[1]shCost!$AV7</f>
        <v>6.1225000000000005</v>
      </c>
      <c r="T103" s="333">
        <f>[1]shCost!$AF7+[1]shCost!$AW7+[1]shCost!$AY7+[1]shCost!$BF7+[1]shCost!$BH7+[1]shCost!$AV7</f>
        <v>6.1225000000000005</v>
      </c>
      <c r="U103" s="333"/>
      <c r="V103" s="333"/>
      <c r="W103" s="333"/>
      <c r="X103" s="333"/>
      <c r="Y103" s="334">
        <f t="shared" si="188"/>
        <v>13.398000000000001</v>
      </c>
      <c r="Z103" s="334">
        <f t="shared" si="236"/>
        <v>13.398000000000003</v>
      </c>
      <c r="AA103" s="334">
        <f t="shared" si="237"/>
        <v>14.827500000000001</v>
      </c>
      <c r="AB103" s="334">
        <f t="shared" si="238"/>
        <v>32.950000000000003</v>
      </c>
      <c r="AC103" s="334">
        <f t="shared" si="239"/>
        <v>33.495000000000005</v>
      </c>
      <c r="AD103" s="334">
        <f t="shared" si="234"/>
        <v>14.827500000000001</v>
      </c>
      <c r="AE103" s="334">
        <f t="shared" si="234"/>
        <v>16.475000000000001</v>
      </c>
      <c r="AF103" s="334">
        <f t="shared" si="234"/>
        <v>18.122500000000002</v>
      </c>
      <c r="AG103" s="328">
        <f t="shared" si="221"/>
        <v>139.00425000000004</v>
      </c>
      <c r="AH103" s="335">
        <f t="shared" si="240"/>
        <v>139.00425000000004</v>
      </c>
      <c r="AI103" s="328">
        <f>MROUND(ROUNDUP(AH103,0),10)-1</f>
        <v>139</v>
      </c>
      <c r="AJ103" s="113">
        <f t="shared" si="241"/>
        <v>439000</v>
      </c>
      <c r="AK103" s="139">
        <f t="shared" si="242"/>
        <v>479000</v>
      </c>
      <c r="AL103" s="114">
        <f t="shared" si="243"/>
        <v>47</v>
      </c>
      <c r="AM103" s="130">
        <f t="shared" si="248"/>
        <v>44</v>
      </c>
      <c r="AN103" s="151">
        <f t="shared" si="244"/>
        <v>72</v>
      </c>
      <c r="AO103" s="152">
        <f t="shared" si="245"/>
        <v>377</v>
      </c>
      <c r="AP103" s="153">
        <f t="shared" si="246"/>
        <v>797</v>
      </c>
      <c r="AQ103" s="716">
        <f t="shared" si="230"/>
        <v>27</v>
      </c>
      <c r="AR103" s="154">
        <f t="shared" si="185"/>
        <v>50000</v>
      </c>
      <c r="AS103" s="158">
        <v>129</v>
      </c>
      <c r="AT103" s="144">
        <f t="shared" si="247"/>
        <v>139</v>
      </c>
    </row>
    <row r="104" spans="2:46" ht="20.45" customHeight="1">
      <c r="B104" s="330" t="s">
        <v>1978</v>
      </c>
      <c r="C104" s="331" t="s">
        <v>2784</v>
      </c>
      <c r="D104" s="332">
        <f t="shared" si="235"/>
        <v>31.95</v>
      </c>
      <c r="E104" s="332">
        <f>1.98*MAX($J104:$U104)</f>
        <v>11.820600000000001</v>
      </c>
      <c r="F104" s="332">
        <f t="shared" si="170"/>
        <v>8.9700000000000006</v>
      </c>
      <c r="G104" s="650">
        <v>11.81</v>
      </c>
      <c r="H104" s="332">
        <f t="shared" si="171"/>
        <v>2.9850000000000003</v>
      </c>
      <c r="I104" s="332"/>
      <c r="J104" s="333"/>
      <c r="K104" s="333"/>
      <c r="L104" s="333"/>
      <c r="M104" s="333"/>
      <c r="N104" s="333"/>
      <c r="O104" s="333"/>
      <c r="P104" s="333"/>
      <c r="Q104" s="333"/>
      <c r="R104" s="333"/>
      <c r="S104" s="333">
        <f>[1]shCost!$AF8+[1]shCost!$AW8+[1]shCost!$AY8+[1]shCost!$BF8+[1]shCost!$BH8+[1]shCost!$AV8</f>
        <v>5.9700000000000006</v>
      </c>
      <c r="T104" s="333">
        <f>[1]shCost!$AF8+[1]shCost!$AW8+[1]shCost!$AY8+[1]shCost!$BF8+[1]shCost!$BH8+[1]shCost!$AV8</f>
        <v>5.9700000000000006</v>
      </c>
      <c r="U104" s="333"/>
      <c r="V104" s="333"/>
      <c r="W104" s="333"/>
      <c r="X104" s="333"/>
      <c r="Y104" s="334">
        <f t="shared" si="188"/>
        <v>12.991000000000001</v>
      </c>
      <c r="Z104" s="334">
        <f t="shared" si="236"/>
        <v>12.991</v>
      </c>
      <c r="AA104" s="334">
        <f t="shared" si="237"/>
        <v>14.377499999999998</v>
      </c>
      <c r="AB104" s="334">
        <f t="shared" si="238"/>
        <v>31.95</v>
      </c>
      <c r="AC104" s="334">
        <f t="shared" si="239"/>
        <v>32.477499999999999</v>
      </c>
      <c r="AD104" s="334">
        <f t="shared" si="234"/>
        <v>14.377499999999998</v>
      </c>
      <c r="AE104" s="334">
        <f t="shared" si="234"/>
        <v>15.975</v>
      </c>
      <c r="AF104" s="334">
        <f t="shared" si="234"/>
        <v>17.572500000000002</v>
      </c>
      <c r="AG104" s="328">
        <f t="shared" si="221"/>
        <v>134.78162500000002</v>
      </c>
      <c r="AH104" s="335">
        <f t="shared" si="240"/>
        <v>134.78162500000002</v>
      </c>
      <c r="AI104" s="335">
        <f>MROUND(ROUNDUP(AH104,0),5)</f>
        <v>135</v>
      </c>
      <c r="AJ104" s="113">
        <f t="shared" si="241"/>
        <v>429000</v>
      </c>
      <c r="AK104" s="139">
        <f t="shared" si="242"/>
        <v>469000</v>
      </c>
      <c r="AL104" s="114">
        <f t="shared" si="243"/>
        <v>46</v>
      </c>
      <c r="AM104" s="130">
        <f t="shared" si="248"/>
        <v>43</v>
      </c>
      <c r="AN104" s="151">
        <f t="shared" si="244"/>
        <v>70</v>
      </c>
      <c r="AO104" s="152">
        <f t="shared" si="245"/>
        <v>366</v>
      </c>
      <c r="AP104" s="153">
        <f t="shared" si="246"/>
        <v>773</v>
      </c>
      <c r="AQ104" s="716">
        <f t="shared" si="230"/>
        <v>26</v>
      </c>
      <c r="AR104" s="154">
        <f t="shared" si="185"/>
        <v>49000</v>
      </c>
      <c r="AS104" s="158">
        <v>129</v>
      </c>
      <c r="AT104" s="144">
        <f t="shared" si="247"/>
        <v>135</v>
      </c>
    </row>
    <row r="105" spans="2:46" ht="20.45" customHeight="1">
      <c r="B105" s="330" t="s">
        <v>1979</v>
      </c>
      <c r="C105" s="331" t="s">
        <v>2785</v>
      </c>
      <c r="D105" s="332">
        <f t="shared" si="235"/>
        <v>34.950000000000003</v>
      </c>
      <c r="E105" s="332">
        <f t="shared" ref="E105:E110" si="249">2*MAX($J105:$U105)</f>
        <v>12.980000000000002</v>
      </c>
      <c r="F105" s="332">
        <f t="shared" si="170"/>
        <v>9.490000000000002</v>
      </c>
      <c r="G105" s="650">
        <v>12.9</v>
      </c>
      <c r="H105" s="332">
        <f t="shared" si="171"/>
        <v>3.2450000000000006</v>
      </c>
      <c r="I105" s="332"/>
      <c r="J105" s="333"/>
      <c r="K105" s="333"/>
      <c r="L105" s="333"/>
      <c r="M105" s="333"/>
      <c r="N105" s="333"/>
      <c r="O105" s="333"/>
      <c r="P105" s="333"/>
      <c r="Q105" s="333"/>
      <c r="R105" s="333"/>
      <c r="S105" s="333">
        <f>[1]shCost!$AF9+[1]shCost!$AW9+[1]shCost!$AY9+[1]shCost!$BF9+[1]shCost!$BH9+[1]shCost!$AV9</f>
        <v>6.4900000000000011</v>
      </c>
      <c r="T105" s="333">
        <f>[1]shCost!$AF9+[1]shCost!$AW9+[1]shCost!$AY9+[1]shCost!$BF9+[1]shCost!$BH9+[1]shCost!$AV9</f>
        <v>6.4900000000000011</v>
      </c>
      <c r="U105" s="333"/>
      <c r="V105" s="333"/>
      <c r="W105" s="333"/>
      <c r="X105" s="333"/>
      <c r="Y105" s="334">
        <f t="shared" si="188"/>
        <v>14.190000000000001</v>
      </c>
      <c r="Z105" s="334">
        <f t="shared" si="236"/>
        <v>14.190000000000001</v>
      </c>
      <c r="AA105" s="334">
        <f t="shared" si="237"/>
        <v>15.727499999999999</v>
      </c>
      <c r="AB105" s="334">
        <f t="shared" si="238"/>
        <v>34.950000000000003</v>
      </c>
      <c r="AC105" s="334">
        <f t="shared" si="239"/>
        <v>35.475000000000001</v>
      </c>
      <c r="AD105" s="334">
        <f t="shared" si="234"/>
        <v>15.727499999999999</v>
      </c>
      <c r="AE105" s="334">
        <f t="shared" si="234"/>
        <v>17.475000000000001</v>
      </c>
      <c r="AF105" s="334">
        <f t="shared" si="234"/>
        <v>19.222500000000004</v>
      </c>
      <c r="AG105" s="328">
        <f t="shared" si="221"/>
        <v>147.22125000000003</v>
      </c>
      <c r="AH105" s="335">
        <f t="shared" si="240"/>
        <v>147.22125000000003</v>
      </c>
      <c r="AI105" s="335">
        <f>MROUND(ROUNDUP(AH105,0),5)-1</f>
        <v>149</v>
      </c>
      <c r="AJ105" s="113">
        <f t="shared" si="241"/>
        <v>469000</v>
      </c>
      <c r="AK105" s="139">
        <f t="shared" si="242"/>
        <v>509000</v>
      </c>
      <c r="AL105" s="114">
        <f t="shared" si="243"/>
        <v>50</v>
      </c>
      <c r="AM105" s="130">
        <f t="shared" si="248"/>
        <v>47</v>
      </c>
      <c r="AN105" s="151">
        <f t="shared" si="244"/>
        <v>76</v>
      </c>
      <c r="AO105" s="152">
        <f t="shared" si="245"/>
        <v>400</v>
      </c>
      <c r="AP105" s="153">
        <f t="shared" si="246"/>
        <v>844</v>
      </c>
      <c r="AQ105" s="716">
        <f t="shared" si="230"/>
        <v>29</v>
      </c>
      <c r="AR105" s="154">
        <f t="shared" si="185"/>
        <v>53000</v>
      </c>
      <c r="AS105" s="158">
        <v>139</v>
      </c>
      <c r="AT105" s="144">
        <f t="shared" si="247"/>
        <v>149</v>
      </c>
    </row>
    <row r="106" spans="2:46" ht="20.45" customHeight="1">
      <c r="B106" s="330" t="s">
        <v>1984</v>
      </c>
      <c r="C106" s="331" t="s">
        <v>2786</v>
      </c>
      <c r="D106" s="332">
        <f>AB106</f>
        <v>30.95</v>
      </c>
      <c r="E106" s="332">
        <f t="shared" si="249"/>
        <v>11.520000000000001</v>
      </c>
      <c r="F106" s="332">
        <f t="shared" si="170"/>
        <v>8.7600000000000016</v>
      </c>
      <c r="G106" s="650">
        <v>11.45</v>
      </c>
      <c r="H106" s="332">
        <f t="shared" si="171"/>
        <v>2.8800000000000003</v>
      </c>
      <c r="I106" s="332"/>
      <c r="J106" s="333"/>
      <c r="K106" s="333"/>
      <c r="L106" s="333"/>
      <c r="M106" s="333"/>
      <c r="N106" s="333"/>
      <c r="O106" s="333"/>
      <c r="P106" s="333"/>
      <c r="Q106" s="333"/>
      <c r="R106" s="333"/>
      <c r="S106" s="333">
        <f>[1]shCost!$AF11+[1]shCost!$AW11+[1]shCost!$AY11+[1]shCost!$BF11+[1]shCost!$BH11+[1]shCost!$BG11</f>
        <v>5.7600000000000007</v>
      </c>
      <c r="T106" s="333">
        <f>[1]shCost!$AF11+[1]shCost!$AW11+[1]shCost!$AY11+[1]shCost!$BF11+[1]shCost!$BH11+[1]shCost!$BG11</f>
        <v>5.7600000000000007</v>
      </c>
      <c r="U106" s="333"/>
      <c r="V106" s="333"/>
      <c r="W106" s="333"/>
      <c r="X106" s="333"/>
      <c r="Y106" s="334">
        <f t="shared" si="188"/>
        <v>12.595000000000001</v>
      </c>
      <c r="Z106" s="334">
        <f>(AC106*(1-Z$53))</f>
        <v>12.595000000000001</v>
      </c>
      <c r="AA106" s="334">
        <f>(AB106*(1-AA$53))</f>
        <v>13.927499999999998</v>
      </c>
      <c r="AB106" s="334">
        <f>MROUND(AC106,1)-0.05</f>
        <v>30.95</v>
      </c>
      <c r="AC106" s="334">
        <f>Y106/(1-AC$53)</f>
        <v>31.487500000000001</v>
      </c>
      <c r="AD106" s="334">
        <f t="shared" si="234"/>
        <v>13.927499999999998</v>
      </c>
      <c r="AE106" s="334">
        <f t="shared" si="234"/>
        <v>15.475</v>
      </c>
      <c r="AF106" s="334">
        <f t="shared" si="234"/>
        <v>17.022500000000001</v>
      </c>
      <c r="AG106" s="328">
        <f t="shared" si="221"/>
        <v>130.67312500000003</v>
      </c>
      <c r="AH106" s="335">
        <f>AG106*(1+AH$53)</f>
        <v>130.67312500000003</v>
      </c>
      <c r="AI106" s="335">
        <f>MROUND(ROUNDUP(AH106,0),5)-1</f>
        <v>129</v>
      </c>
      <c r="AJ106" s="113">
        <f>ROUNDUP(FLOOR(AC106*13350,10000),-3)-1000</f>
        <v>419000</v>
      </c>
      <c r="AK106" s="139">
        <f>ROUNDUP(FLOOR(AJ106*1.1,10000),-3)-1000</f>
        <v>459000</v>
      </c>
      <c r="AL106" s="114">
        <f>ROUNDUP(AC106*1.39,0)</f>
        <v>44</v>
      </c>
      <c r="AM106" s="130">
        <f>ROUNDUP(AC106*1.3,0)</f>
        <v>41</v>
      </c>
      <c r="AN106" s="151">
        <f>ROUNDUP(AC106*0.71*3,0)</f>
        <v>68</v>
      </c>
      <c r="AO106" s="152">
        <f>ROUNDUP(AC106*3.7502*3,0)</f>
        <v>355</v>
      </c>
      <c r="AP106" s="153">
        <f>ROUNDUP(AC106*7.9284*3,0)</f>
        <v>749</v>
      </c>
      <c r="AQ106" s="716">
        <f t="shared" si="230"/>
        <v>26</v>
      </c>
      <c r="AR106" s="154">
        <f t="shared" si="185"/>
        <v>47000</v>
      </c>
      <c r="AS106" s="158">
        <v>139</v>
      </c>
      <c r="AT106" s="144">
        <f>AI106*(1-AH$6)</f>
        <v>129</v>
      </c>
    </row>
    <row r="107" spans="2:46" ht="20.45" customHeight="1">
      <c r="B107" s="330" t="s">
        <v>1983</v>
      </c>
      <c r="C107" s="331" t="s">
        <v>2787</v>
      </c>
      <c r="D107" s="332">
        <f>AB107</f>
        <v>34.950000000000003</v>
      </c>
      <c r="E107" s="332">
        <f t="shared" si="249"/>
        <v>14.120000000000001</v>
      </c>
      <c r="F107" s="332">
        <f>MAX($J107:$U107)+3</f>
        <v>10.06</v>
      </c>
      <c r="G107" s="650">
        <v>12.9</v>
      </c>
      <c r="H107" s="332">
        <f>MIN($J107:$U107)*0.5</f>
        <v>3.5300000000000002</v>
      </c>
      <c r="I107" s="332"/>
      <c r="J107" s="333"/>
      <c r="K107" s="333"/>
      <c r="L107" s="333"/>
      <c r="M107" s="333"/>
      <c r="N107" s="333"/>
      <c r="O107" s="333"/>
      <c r="P107" s="333"/>
      <c r="Q107" s="333"/>
      <c r="R107" s="333"/>
      <c r="S107" s="333">
        <f>[1]shCost!$AF12+[1]shCost!$AW12+[1]shCost!$AY12+[1]shCost!$BF12+[1]shCost!$BH12+[1]shCost!$BG12</f>
        <v>7.0600000000000005</v>
      </c>
      <c r="T107" s="333">
        <f>[1]shCost!$AF12+[1]shCost!$AW12+[1]shCost!$AY12+[1]shCost!$BF12+[1]shCost!$BH12+[1]shCost!$BG12</f>
        <v>7.0600000000000005</v>
      </c>
      <c r="U107" s="333"/>
      <c r="V107" s="333"/>
      <c r="W107" s="333"/>
      <c r="X107" s="333"/>
      <c r="Y107" s="334">
        <f>$G107*(1+Y$53)</f>
        <v>14.190000000000001</v>
      </c>
      <c r="Z107" s="334">
        <f>(AC107*(1-Z$53))</f>
        <v>14.190000000000001</v>
      </c>
      <c r="AA107" s="334">
        <f>(AB107*(1-AA$53))</f>
        <v>15.727499999999999</v>
      </c>
      <c r="AB107" s="334">
        <f>MROUND(AC107,1)-0.05</f>
        <v>34.950000000000003</v>
      </c>
      <c r="AC107" s="334">
        <f>Y107/(1-AC$53)</f>
        <v>35.475000000000001</v>
      </c>
      <c r="AD107" s="334">
        <f t="shared" si="234"/>
        <v>15.727499999999999</v>
      </c>
      <c r="AE107" s="334">
        <f t="shared" si="234"/>
        <v>17.475000000000001</v>
      </c>
      <c r="AF107" s="334">
        <f t="shared" si="234"/>
        <v>19.222500000000004</v>
      </c>
      <c r="AG107" s="328">
        <f t="shared" si="221"/>
        <v>147.22125000000003</v>
      </c>
      <c r="AH107" s="335">
        <f>AG107*(1+AH$53)</f>
        <v>147.22125000000003</v>
      </c>
      <c r="AI107" s="335">
        <f>MROUND(ROUNDUP(AH107,0),5)-1</f>
        <v>149</v>
      </c>
      <c r="AJ107" s="113">
        <f>ROUNDUP(FLOOR(AC107*13350,10000),-3)-1000</f>
        <v>469000</v>
      </c>
      <c r="AK107" s="139">
        <f>ROUNDUP(FLOOR(AJ107*1.1,10000),-3)-1000</f>
        <v>509000</v>
      </c>
      <c r="AL107" s="114">
        <f>ROUNDUP(AC107*1.39,0)</f>
        <v>50</v>
      </c>
      <c r="AM107" s="130">
        <f>ROUNDUP(AC107*1.3,0)</f>
        <v>47</v>
      </c>
      <c r="AN107" s="151">
        <f>ROUNDUP(AC107*0.71*3,0)</f>
        <v>76</v>
      </c>
      <c r="AO107" s="152">
        <f>ROUNDUP(AC107*3.7502*3,0)</f>
        <v>400</v>
      </c>
      <c r="AP107" s="153">
        <f>ROUNDUP(AC107*7.9284*3,0)</f>
        <v>844</v>
      </c>
      <c r="AQ107" s="716">
        <f t="shared" si="230"/>
        <v>29</v>
      </c>
      <c r="AR107" s="154">
        <f t="shared" si="185"/>
        <v>53000</v>
      </c>
      <c r="AS107" s="158">
        <v>139</v>
      </c>
      <c r="AT107" s="144">
        <f>AI107*(1-AH$6)</f>
        <v>149</v>
      </c>
    </row>
    <row r="108" spans="2:46" ht="20.45" customHeight="1">
      <c r="B108" s="330" t="s">
        <v>1980</v>
      </c>
      <c r="C108" s="331" t="s">
        <v>2777</v>
      </c>
      <c r="D108" s="332">
        <f t="shared" si="235"/>
        <v>23.95</v>
      </c>
      <c r="E108" s="332">
        <f t="shared" si="249"/>
        <v>9.5200000000000014</v>
      </c>
      <c r="F108" s="332">
        <f>MAX($J108:$U108)+3</f>
        <v>7.7600000000000007</v>
      </c>
      <c r="G108" s="650">
        <v>8.9</v>
      </c>
      <c r="H108" s="332">
        <f>MIN($J108:$U108)*0.5</f>
        <v>2.3800000000000003</v>
      </c>
      <c r="I108" s="332"/>
      <c r="J108" s="333"/>
      <c r="K108" s="333"/>
      <c r="L108" s="333"/>
      <c r="M108" s="333"/>
      <c r="N108" s="333"/>
      <c r="O108" s="333"/>
      <c r="P108" s="333"/>
      <c r="Q108" s="333"/>
      <c r="R108" s="333"/>
      <c r="S108" s="333">
        <f>[1]shCost!$AF13+[1]shCost!$AW13+[1]shCost!$AY13+[1]shCost!$BF13+[1]shCost!$BH13+[1]shCost!$BG13</f>
        <v>4.7600000000000007</v>
      </c>
      <c r="T108" s="333">
        <f>[1]shCost!$AF13+[1]shCost!$AW13+[1]shCost!$AY13+[1]shCost!$BF13+[1]shCost!$BH13+[1]shCost!$BG13</f>
        <v>4.7600000000000007</v>
      </c>
      <c r="U108" s="333"/>
      <c r="V108" s="333"/>
      <c r="W108" s="333"/>
      <c r="X108" s="333"/>
      <c r="Y108" s="334">
        <f>$G108*(1+Y$53)</f>
        <v>9.7900000000000009</v>
      </c>
      <c r="Z108" s="334">
        <f t="shared" si="236"/>
        <v>9.7900000000000009</v>
      </c>
      <c r="AA108" s="334">
        <f t="shared" si="237"/>
        <v>10.777499999999998</v>
      </c>
      <c r="AB108" s="334">
        <f t="shared" si="238"/>
        <v>23.95</v>
      </c>
      <c r="AC108" s="334">
        <f t="shared" si="239"/>
        <v>24.475000000000001</v>
      </c>
      <c r="AD108" s="334">
        <f t="shared" ref="AD108:AF110" si="250">$AB108*(1-AD$53)</f>
        <v>10.777499999999998</v>
      </c>
      <c r="AE108" s="334">
        <f t="shared" si="250"/>
        <v>11.975</v>
      </c>
      <c r="AF108" s="334">
        <f t="shared" si="250"/>
        <v>13.172500000000001</v>
      </c>
      <c r="AG108" s="328">
        <f t="shared" si="221"/>
        <v>101.57125000000002</v>
      </c>
      <c r="AH108" s="335">
        <f>AG108</f>
        <v>101.57125000000002</v>
      </c>
      <c r="AI108" s="335">
        <f>MROUND(ROUNDUP(AH108,0),5)-1</f>
        <v>99</v>
      </c>
      <c r="AJ108" s="113">
        <f t="shared" si="241"/>
        <v>319000</v>
      </c>
      <c r="AK108" s="139">
        <f t="shared" si="242"/>
        <v>349000</v>
      </c>
      <c r="AL108" s="114">
        <f t="shared" si="243"/>
        <v>35</v>
      </c>
      <c r="AM108" s="130">
        <f t="shared" si="248"/>
        <v>32</v>
      </c>
      <c r="AN108" s="151">
        <f t="shared" si="244"/>
        <v>53</v>
      </c>
      <c r="AO108" s="152">
        <f t="shared" si="245"/>
        <v>276</v>
      </c>
      <c r="AP108" s="153">
        <f t="shared" si="246"/>
        <v>583</v>
      </c>
      <c r="AQ108" s="716">
        <f t="shared" si="230"/>
        <v>20</v>
      </c>
      <c r="AR108" s="154">
        <f t="shared" si="185"/>
        <v>37000</v>
      </c>
      <c r="AS108" s="158">
        <v>139</v>
      </c>
      <c r="AT108" s="144">
        <f t="shared" si="247"/>
        <v>99</v>
      </c>
    </row>
    <row r="109" spans="2:46" ht="20.45" customHeight="1">
      <c r="B109" s="330" t="s">
        <v>1981</v>
      </c>
      <c r="C109" s="331" t="s">
        <v>2778</v>
      </c>
      <c r="D109" s="332">
        <f>AB109</f>
        <v>11.95</v>
      </c>
      <c r="E109" s="332">
        <f t="shared" si="249"/>
        <v>4.9000000000000004</v>
      </c>
      <c r="F109" s="332">
        <f>MAX($J109:$U109)+3</f>
        <v>5.45</v>
      </c>
      <c r="G109" s="650">
        <v>4.54</v>
      </c>
      <c r="H109" s="332">
        <f>MIN($J109:$U109)*0.5</f>
        <v>1.2250000000000001</v>
      </c>
      <c r="I109" s="332"/>
      <c r="J109" s="333"/>
      <c r="K109" s="333"/>
      <c r="L109" s="333"/>
      <c r="M109" s="333"/>
      <c r="N109" s="333"/>
      <c r="O109" s="333"/>
      <c r="P109" s="333"/>
      <c r="Q109" s="333"/>
      <c r="R109" s="333"/>
      <c r="S109" s="333">
        <f>[1]shCost!$AF14+[1]shCost!$AW14</f>
        <v>2.4500000000000002</v>
      </c>
      <c r="T109" s="333">
        <f>[1]shCost!$AF14+[1]shCost!$AW14</f>
        <v>2.4500000000000002</v>
      </c>
      <c r="U109" s="333"/>
      <c r="V109" s="333"/>
      <c r="W109" s="333"/>
      <c r="X109" s="333"/>
      <c r="Y109" s="334">
        <f>$G109*(1+Y$53)</f>
        <v>4.9940000000000007</v>
      </c>
      <c r="Z109" s="334">
        <f>(AC109*(1-Z$53))</f>
        <v>4.9940000000000007</v>
      </c>
      <c r="AA109" s="334">
        <f>(AB109*(1-AA$53))</f>
        <v>5.3774999999999995</v>
      </c>
      <c r="AB109" s="334">
        <f>MROUND(AC109,1)-0.05</f>
        <v>11.95</v>
      </c>
      <c r="AC109" s="334">
        <f t="shared" si="239"/>
        <v>12.485000000000001</v>
      </c>
      <c r="AD109" s="334">
        <f t="shared" si="250"/>
        <v>5.3774999999999995</v>
      </c>
      <c r="AE109" s="334">
        <f t="shared" si="250"/>
        <v>5.9749999999999996</v>
      </c>
      <c r="AF109" s="334">
        <f t="shared" si="250"/>
        <v>6.5724999999999998</v>
      </c>
      <c r="AG109" s="328">
        <f t="shared" si="221"/>
        <v>51.812750000000008</v>
      </c>
      <c r="AH109" s="335">
        <f>AG109*(1+AH$53)</f>
        <v>51.812750000000008</v>
      </c>
      <c r="AI109" s="335">
        <f>MROUND(ROUNDUP(AG109,0),5)-1</f>
        <v>49</v>
      </c>
      <c r="AJ109" s="113">
        <f>ROUNDUP(FLOOR(AC109*13350,10000),-3)-1000</f>
        <v>159000</v>
      </c>
      <c r="AK109" s="139">
        <f>ROUNDUP(FLOOR(AJ109*1.1,10000),-3)-1000</f>
        <v>169000</v>
      </c>
      <c r="AL109" s="114">
        <f>ROUNDUP(AC109*1.39,0)</f>
        <v>18</v>
      </c>
      <c r="AM109" s="130">
        <f>ROUNDUP(AC109*1.3,0)</f>
        <v>17</v>
      </c>
      <c r="AN109" s="151">
        <f>ROUNDUP(AC109*0.71*3,0)</f>
        <v>27</v>
      </c>
      <c r="AO109" s="152">
        <f>ROUNDUP(AC109*3.7502*3,0)</f>
        <v>141</v>
      </c>
      <c r="AP109" s="153">
        <f>ROUNDUP(AC109*7.9284*3,0)</f>
        <v>297</v>
      </c>
      <c r="AQ109" s="716">
        <f t="shared" si="230"/>
        <v>10</v>
      </c>
      <c r="AR109" s="154">
        <f t="shared" si="185"/>
        <v>19000</v>
      </c>
      <c r="AS109" s="158">
        <v>139</v>
      </c>
      <c r="AT109" s="144">
        <f>AI109*(1-AH$6)</f>
        <v>49</v>
      </c>
    </row>
    <row r="110" spans="2:46" ht="20.45" customHeight="1">
      <c r="B110" s="330" t="s">
        <v>1982</v>
      </c>
      <c r="C110" s="331" t="s">
        <v>2779</v>
      </c>
      <c r="D110" s="332">
        <f>AB110</f>
        <v>5.95</v>
      </c>
      <c r="E110" s="332">
        <f t="shared" si="249"/>
        <v>2.4</v>
      </c>
      <c r="F110" s="332">
        <f>MAX($J110:$U110)+3</f>
        <v>4.2</v>
      </c>
      <c r="G110" s="650">
        <v>2.36</v>
      </c>
      <c r="H110" s="332">
        <f>MIN($J110:$U110)*0.5</f>
        <v>0.6</v>
      </c>
      <c r="I110" s="332"/>
      <c r="J110" s="333"/>
      <c r="K110" s="333"/>
      <c r="L110" s="333"/>
      <c r="M110" s="333"/>
      <c r="N110" s="333"/>
      <c r="O110" s="333"/>
      <c r="P110" s="333"/>
      <c r="Q110" s="333"/>
      <c r="R110" s="333"/>
      <c r="S110" s="333">
        <f>[1]shCost!$AF15+[1]shCost!$AW15</f>
        <v>1.2</v>
      </c>
      <c r="T110" s="333">
        <f>[1]shCost!$AF15+[1]shCost!$AW15</f>
        <v>1.2</v>
      </c>
      <c r="U110" s="333"/>
      <c r="V110" s="333"/>
      <c r="W110" s="333"/>
      <c r="X110" s="333"/>
      <c r="Y110" s="334">
        <f>$G110*(1+Y$53)</f>
        <v>2.5960000000000001</v>
      </c>
      <c r="Z110" s="334">
        <f>(AC110*(1-Z$53))</f>
        <v>2.5960000000000001</v>
      </c>
      <c r="AA110" s="334">
        <f>(AB110*(1-AA$53))</f>
        <v>2.6774999999999998</v>
      </c>
      <c r="AB110" s="334">
        <f>MROUND(AC110,1)-0.05</f>
        <v>5.95</v>
      </c>
      <c r="AC110" s="334">
        <f>Y110/(1-AC$53)</f>
        <v>6.49</v>
      </c>
      <c r="AD110" s="334">
        <f t="shared" si="250"/>
        <v>2.6774999999999998</v>
      </c>
      <c r="AE110" s="334">
        <f t="shared" si="250"/>
        <v>2.9750000000000001</v>
      </c>
      <c r="AF110" s="334">
        <f t="shared" si="250"/>
        <v>3.2725000000000004</v>
      </c>
      <c r="AG110" s="328">
        <f t="shared" si="221"/>
        <v>26.933500000000002</v>
      </c>
      <c r="AH110" s="335">
        <f>AG110</f>
        <v>26.933500000000002</v>
      </c>
      <c r="AI110" s="335">
        <f>MROUND(ROUNDUP(AG110,0),5)</f>
        <v>25</v>
      </c>
      <c r="AJ110" s="113">
        <f>ROUNDUP(FLOOR(AC110*13350,10000),-3)-1000</f>
        <v>79000</v>
      </c>
      <c r="AK110" s="139">
        <f>ROUNDUP(FLOOR(AJ110*1.1,10000),-3)-1000</f>
        <v>79000</v>
      </c>
      <c r="AL110" s="114">
        <f>ROUNDUP(AC110*1.39,0)</f>
        <v>10</v>
      </c>
      <c r="AM110" s="130">
        <f>ROUNDUP(AC110*1.3,0)</f>
        <v>9</v>
      </c>
      <c r="AN110" s="151">
        <f>ROUNDUP(AC110*0.71*3,0)</f>
        <v>14</v>
      </c>
      <c r="AO110" s="152">
        <f>ROUNDUP(AC110*3.7502*3,0)</f>
        <v>74</v>
      </c>
      <c r="AP110" s="153">
        <f>ROUNDUP(AC110*7.9284*3,0)</f>
        <v>155</v>
      </c>
      <c r="AQ110" s="716">
        <f t="shared" si="230"/>
        <v>6</v>
      </c>
      <c r="AR110" s="154">
        <f t="shared" si="185"/>
        <v>10000</v>
      </c>
      <c r="AS110" s="158">
        <v>139</v>
      </c>
      <c r="AT110" s="144">
        <f>AI110*(1-AH$6)</f>
        <v>25</v>
      </c>
    </row>
    <row r="111" spans="2:46" ht="20.45" customHeight="1">
      <c r="B111" s="412" t="s">
        <v>1985</v>
      </c>
      <c r="C111" s="413" t="s">
        <v>2780</v>
      </c>
      <c r="D111" s="414">
        <f t="shared" ref="D111:D117" si="251">AB111</f>
        <v>30.95</v>
      </c>
      <c r="E111" s="414">
        <f>2*MAX($J111:$V111)</f>
        <v>11.400000000000002</v>
      </c>
      <c r="F111" s="414">
        <f t="shared" si="170"/>
        <v>8.7000000000000011</v>
      </c>
      <c r="G111" s="651">
        <v>11.45</v>
      </c>
      <c r="H111" s="414">
        <f t="shared" si="171"/>
        <v>2.8500000000000005</v>
      </c>
      <c r="I111" s="414"/>
      <c r="J111" s="415"/>
      <c r="K111" s="415"/>
      <c r="L111" s="415"/>
      <c r="M111" s="415"/>
      <c r="N111" s="415"/>
      <c r="O111" s="415"/>
      <c r="P111" s="415"/>
      <c r="Q111" s="415"/>
      <c r="R111" s="415"/>
      <c r="S111" s="415">
        <f>[1]shCost!$AF4+[1]shCost!$AW4+[1]shCost!$AY4+[1]shCost!$BF4+[1]shCost!$BH4+[1]shCost!$AV4</f>
        <v>5.7000000000000011</v>
      </c>
      <c r="T111" s="415">
        <f>[1]shCost!$AF4+[1]shCost!$AW4+[1]shCost!$AY4+[1]shCost!$BF4+[1]shCost!$BH4+[1]shCost!$AV4</f>
        <v>5.7000000000000011</v>
      </c>
      <c r="U111" s="415"/>
      <c r="V111" s="415"/>
      <c r="W111" s="415"/>
      <c r="X111" s="415"/>
      <c r="Y111" s="416">
        <f t="shared" si="188"/>
        <v>12.595000000000001</v>
      </c>
      <c r="Z111" s="416">
        <f t="shared" ref="Z111:Z117" si="252">(AC111*(1-Z$53))</f>
        <v>12.595000000000001</v>
      </c>
      <c r="AA111" s="416">
        <f t="shared" ref="AA111:AA117" si="253">(AB111*(1-AA$53))</f>
        <v>13.927499999999998</v>
      </c>
      <c r="AB111" s="416">
        <f t="shared" ref="AB111:AB117" si="254">MROUND(AC111,1)-0.05</f>
        <v>30.95</v>
      </c>
      <c r="AC111" s="416">
        <f t="shared" ref="AC111:AC117" si="255">Y111/(1-AC$53)</f>
        <v>31.487500000000001</v>
      </c>
      <c r="AD111" s="416">
        <f t="shared" ref="AD111:AF114" si="256">$AB111*(1-AD$53)</f>
        <v>13.927499999999998</v>
      </c>
      <c r="AE111" s="416">
        <f t="shared" si="256"/>
        <v>15.475</v>
      </c>
      <c r="AF111" s="416">
        <f t="shared" si="256"/>
        <v>17.022500000000001</v>
      </c>
      <c r="AG111" s="417">
        <f t="shared" ref="AG111:AG119" si="257">AC111*4.15</f>
        <v>130.67312500000003</v>
      </c>
      <c r="AH111" s="417">
        <f t="shared" ref="AH111:AH117" si="258">AG111*(1+AH$53)</f>
        <v>130.67312500000003</v>
      </c>
      <c r="AI111" s="417">
        <f>MROUND(ROUNDUP(AH111,0),5)-1</f>
        <v>129</v>
      </c>
      <c r="AJ111" s="113">
        <f t="shared" ref="AJ111:AJ117" si="259">ROUNDUP(FLOOR(AC111*13350,10000),-3)-1000</f>
        <v>419000</v>
      </c>
      <c r="AK111" s="139">
        <f t="shared" ref="AK111:AK117" si="260">ROUNDUP(FLOOR(AJ111*1.1,10000),-3)-1000</f>
        <v>459000</v>
      </c>
      <c r="AL111" s="114">
        <f t="shared" ref="AL111:AL117" si="261">ROUNDUP(AC111*1.39,0)</f>
        <v>44</v>
      </c>
      <c r="AM111" s="130">
        <f>ROUNDUP(AC111*1.34,0)</f>
        <v>43</v>
      </c>
      <c r="AN111" s="151">
        <f t="shared" ref="AN111:AN117" si="262">ROUNDUP(AC111*0.71*3,0)</f>
        <v>68</v>
      </c>
      <c r="AO111" s="152">
        <f t="shared" ref="AO111:AO117" si="263">ROUNDUP(AC111*3.7502*3,0)</f>
        <v>355</v>
      </c>
      <c r="AP111" s="153">
        <f t="shared" ref="AP111:AP117" si="264">ROUNDUP(AC111*7.9284*3,0)</f>
        <v>749</v>
      </c>
      <c r="AQ111" s="716">
        <f t="shared" si="230"/>
        <v>26</v>
      </c>
      <c r="AR111" s="154">
        <f t="shared" si="185"/>
        <v>47000</v>
      </c>
      <c r="AS111" s="158">
        <v>119</v>
      </c>
      <c r="AT111" s="144">
        <f t="shared" ref="AT111:AT117" si="265">AI111*(1-AH$6)</f>
        <v>129</v>
      </c>
    </row>
    <row r="112" spans="2:46" ht="20.45" customHeight="1">
      <c r="B112" s="412" t="s">
        <v>1986</v>
      </c>
      <c r="C112" s="413" t="s">
        <v>2781</v>
      </c>
      <c r="D112" s="414">
        <f t="shared" si="251"/>
        <v>29.95</v>
      </c>
      <c r="E112" s="414">
        <f>2*MAX($J112:$V112)</f>
        <v>10.940000000000001</v>
      </c>
      <c r="F112" s="414">
        <f t="shared" si="170"/>
        <v>8.4700000000000006</v>
      </c>
      <c r="G112" s="651">
        <v>11.09</v>
      </c>
      <c r="H112" s="414">
        <f t="shared" si="171"/>
        <v>2.7350000000000003</v>
      </c>
      <c r="I112" s="414"/>
      <c r="J112" s="415"/>
      <c r="K112" s="415"/>
      <c r="L112" s="415"/>
      <c r="M112" s="415"/>
      <c r="N112" s="415"/>
      <c r="O112" s="415"/>
      <c r="P112" s="415"/>
      <c r="Q112" s="415"/>
      <c r="R112" s="415"/>
      <c r="S112" s="415">
        <f>[1]shCost!$AF5+[1]shCost!$AW5+[1]shCost!$AY5+[1]shCost!$BF5+[1]shCost!$BH5+[1]shCost!$AV5</f>
        <v>5.4700000000000006</v>
      </c>
      <c r="T112" s="415">
        <f>[1]shCost!$AF5+[1]shCost!$AW5+[1]shCost!$AY5+[1]shCost!$BF5+[1]shCost!$BH5+[1]shCost!$AV5</f>
        <v>5.4700000000000006</v>
      </c>
      <c r="U112" s="415"/>
      <c r="V112" s="415"/>
      <c r="W112" s="415"/>
      <c r="X112" s="415"/>
      <c r="Y112" s="416">
        <f t="shared" si="188"/>
        <v>12.199000000000002</v>
      </c>
      <c r="Z112" s="416">
        <f t="shared" si="252"/>
        <v>12.199000000000002</v>
      </c>
      <c r="AA112" s="416">
        <f t="shared" si="253"/>
        <v>13.477499999999999</v>
      </c>
      <c r="AB112" s="416">
        <f t="shared" si="254"/>
        <v>29.95</v>
      </c>
      <c r="AC112" s="416">
        <f t="shared" si="255"/>
        <v>30.497500000000002</v>
      </c>
      <c r="AD112" s="416">
        <f t="shared" si="256"/>
        <v>13.477499999999999</v>
      </c>
      <c r="AE112" s="416">
        <f t="shared" si="256"/>
        <v>14.975</v>
      </c>
      <c r="AF112" s="416">
        <f t="shared" si="256"/>
        <v>16.4725</v>
      </c>
      <c r="AG112" s="417">
        <f t="shared" si="257"/>
        <v>126.56462500000002</v>
      </c>
      <c r="AH112" s="417">
        <f t="shared" si="258"/>
        <v>126.56462500000002</v>
      </c>
      <c r="AI112" s="417">
        <f>MROUND(ROUNDUP(AH112,0),5)</f>
        <v>125</v>
      </c>
      <c r="AJ112" s="113">
        <f t="shared" si="259"/>
        <v>399000</v>
      </c>
      <c r="AK112" s="139">
        <f t="shared" si="260"/>
        <v>429000</v>
      </c>
      <c r="AL112" s="114">
        <f t="shared" si="261"/>
        <v>43</v>
      </c>
      <c r="AM112" s="130">
        <f>ROUNDUP(AC112*1.34,0)</f>
        <v>41</v>
      </c>
      <c r="AN112" s="151">
        <f t="shared" si="262"/>
        <v>65</v>
      </c>
      <c r="AO112" s="152">
        <f t="shared" si="263"/>
        <v>344</v>
      </c>
      <c r="AP112" s="153">
        <f t="shared" si="264"/>
        <v>726</v>
      </c>
      <c r="AQ112" s="716">
        <f t="shared" si="230"/>
        <v>25</v>
      </c>
      <c r="AR112" s="154">
        <f t="shared" si="185"/>
        <v>46000</v>
      </c>
      <c r="AS112" s="158">
        <v>119</v>
      </c>
      <c r="AT112" s="144">
        <f t="shared" si="265"/>
        <v>125</v>
      </c>
    </row>
    <row r="113" spans="1:46" ht="18.75" customHeight="1">
      <c r="B113" s="412" t="s">
        <v>1987</v>
      </c>
      <c r="C113" s="413" t="s">
        <v>2782</v>
      </c>
      <c r="D113" s="414">
        <f t="shared" si="251"/>
        <v>32.950000000000003</v>
      </c>
      <c r="E113" s="414">
        <f>2*MAX($J113:$V113)</f>
        <v>12.24</v>
      </c>
      <c r="F113" s="414">
        <f t="shared" si="170"/>
        <v>9.120000000000001</v>
      </c>
      <c r="G113" s="651">
        <v>12.18</v>
      </c>
      <c r="H113" s="414">
        <f t="shared" si="171"/>
        <v>3.06</v>
      </c>
      <c r="I113" s="414"/>
      <c r="J113" s="415"/>
      <c r="K113" s="415"/>
      <c r="L113" s="415"/>
      <c r="M113" s="415"/>
      <c r="N113" s="415"/>
      <c r="O113" s="415"/>
      <c r="P113" s="415"/>
      <c r="Q113" s="415"/>
      <c r="R113" s="415"/>
      <c r="S113" s="415">
        <f>[1]shCost!$AF6+[1]shCost!$AW6+[1]shCost!$AY6+[1]shCost!$BF6+[1]shCost!$BH6+[1]shCost!$AV6</f>
        <v>6.12</v>
      </c>
      <c r="T113" s="415">
        <f>[1]shCost!$AF6+[1]shCost!$AW6+[1]shCost!$AY6+[1]shCost!$BF6+[1]shCost!$BH6+[1]shCost!$AV6</f>
        <v>6.12</v>
      </c>
      <c r="U113" s="415"/>
      <c r="V113" s="415"/>
      <c r="W113" s="415"/>
      <c r="X113" s="415"/>
      <c r="Y113" s="416">
        <f t="shared" si="188"/>
        <v>13.398000000000001</v>
      </c>
      <c r="Z113" s="416">
        <f t="shared" si="252"/>
        <v>13.398000000000003</v>
      </c>
      <c r="AA113" s="416">
        <f t="shared" si="253"/>
        <v>14.827500000000001</v>
      </c>
      <c r="AB113" s="416">
        <f t="shared" si="254"/>
        <v>32.950000000000003</v>
      </c>
      <c r="AC113" s="416">
        <f t="shared" si="255"/>
        <v>33.495000000000005</v>
      </c>
      <c r="AD113" s="416">
        <f t="shared" si="256"/>
        <v>14.827500000000001</v>
      </c>
      <c r="AE113" s="416">
        <f t="shared" si="256"/>
        <v>16.475000000000001</v>
      </c>
      <c r="AF113" s="416">
        <f t="shared" si="256"/>
        <v>18.122500000000002</v>
      </c>
      <c r="AG113" s="417">
        <f t="shared" si="257"/>
        <v>139.00425000000004</v>
      </c>
      <c r="AH113" s="417">
        <f t="shared" si="258"/>
        <v>139.00425000000004</v>
      </c>
      <c r="AI113" s="417">
        <f>MROUND(ROUNDUP(AH113,0),10)-1</f>
        <v>139</v>
      </c>
      <c r="AJ113" s="113">
        <f t="shared" si="259"/>
        <v>439000</v>
      </c>
      <c r="AK113" s="139">
        <f t="shared" si="260"/>
        <v>479000</v>
      </c>
      <c r="AL113" s="114">
        <f t="shared" si="261"/>
        <v>47</v>
      </c>
      <c r="AM113" s="130">
        <f t="shared" ref="AM113:AM119" si="266">ROUNDUP(AC113*1.3,0)</f>
        <v>44</v>
      </c>
      <c r="AN113" s="151">
        <f t="shared" si="262"/>
        <v>72</v>
      </c>
      <c r="AO113" s="152">
        <f t="shared" si="263"/>
        <v>377</v>
      </c>
      <c r="AP113" s="153">
        <f t="shared" si="264"/>
        <v>797</v>
      </c>
      <c r="AQ113" s="716">
        <f t="shared" si="230"/>
        <v>27</v>
      </c>
      <c r="AR113" s="154">
        <f t="shared" si="185"/>
        <v>50000</v>
      </c>
      <c r="AS113" s="158">
        <v>129</v>
      </c>
      <c r="AT113" s="144">
        <f t="shared" si="265"/>
        <v>139</v>
      </c>
    </row>
    <row r="114" spans="1:46" ht="18.75" customHeight="1">
      <c r="B114" s="412" t="s">
        <v>1988</v>
      </c>
      <c r="C114" s="413" t="s">
        <v>2783</v>
      </c>
      <c r="D114" s="414">
        <f t="shared" si="251"/>
        <v>32.950000000000003</v>
      </c>
      <c r="E114" s="414">
        <f>2*MAX($J114:$U114)</f>
        <v>12.245000000000001</v>
      </c>
      <c r="F114" s="414">
        <f t="shared" si="170"/>
        <v>9.1225000000000005</v>
      </c>
      <c r="G114" s="651">
        <v>12.18</v>
      </c>
      <c r="H114" s="414">
        <f t="shared" si="171"/>
        <v>3.0612500000000002</v>
      </c>
      <c r="I114" s="414"/>
      <c r="J114" s="415"/>
      <c r="K114" s="415"/>
      <c r="L114" s="415"/>
      <c r="M114" s="415"/>
      <c r="N114" s="415"/>
      <c r="O114" s="415"/>
      <c r="P114" s="415"/>
      <c r="Q114" s="415"/>
      <c r="R114" s="415"/>
      <c r="S114" s="415">
        <f>[1]shCost!$AF7+[1]shCost!$AW7+[1]shCost!$AY7+[1]shCost!$BF7+[1]shCost!$BH7+[1]shCost!$AV7</f>
        <v>6.1225000000000005</v>
      </c>
      <c r="T114" s="415">
        <f>[1]shCost!$AF7+[1]shCost!$AW7+[1]shCost!$AY7+[1]shCost!$BF7+[1]shCost!$BH7+[1]shCost!$AV7</f>
        <v>6.1225000000000005</v>
      </c>
      <c r="U114" s="415"/>
      <c r="V114" s="415"/>
      <c r="W114" s="415"/>
      <c r="X114" s="415"/>
      <c r="Y114" s="416">
        <f t="shared" si="188"/>
        <v>13.398000000000001</v>
      </c>
      <c r="Z114" s="416">
        <f>(AC114*(1-Z$53))</f>
        <v>13.398000000000003</v>
      </c>
      <c r="AA114" s="416">
        <f>(AB114*(1-AA$53))</f>
        <v>14.827500000000001</v>
      </c>
      <c r="AB114" s="416">
        <f>MROUND(AC114,1)-0.05</f>
        <v>32.950000000000003</v>
      </c>
      <c r="AC114" s="416">
        <f>Y114/(1-AC$53)</f>
        <v>33.495000000000005</v>
      </c>
      <c r="AD114" s="416">
        <f t="shared" si="256"/>
        <v>14.827500000000001</v>
      </c>
      <c r="AE114" s="416">
        <f t="shared" si="256"/>
        <v>16.475000000000001</v>
      </c>
      <c r="AF114" s="416">
        <f t="shared" si="256"/>
        <v>18.122500000000002</v>
      </c>
      <c r="AG114" s="417">
        <f t="shared" si="257"/>
        <v>139.00425000000004</v>
      </c>
      <c r="AH114" s="417">
        <f t="shared" si="258"/>
        <v>139.00425000000004</v>
      </c>
      <c r="AI114" s="417">
        <f>MROUND(ROUNDUP(AH114,0),10)-1</f>
        <v>139</v>
      </c>
      <c r="AJ114" s="113">
        <f t="shared" si="259"/>
        <v>439000</v>
      </c>
      <c r="AK114" s="139">
        <f t="shared" si="260"/>
        <v>479000</v>
      </c>
      <c r="AL114" s="114">
        <f t="shared" si="261"/>
        <v>47</v>
      </c>
      <c r="AM114" s="130">
        <f t="shared" si="266"/>
        <v>44</v>
      </c>
      <c r="AN114" s="151">
        <f t="shared" si="262"/>
        <v>72</v>
      </c>
      <c r="AO114" s="152">
        <f t="shared" si="263"/>
        <v>377</v>
      </c>
      <c r="AP114" s="153">
        <f t="shared" si="264"/>
        <v>797</v>
      </c>
      <c r="AQ114" s="716">
        <f t="shared" si="230"/>
        <v>27</v>
      </c>
      <c r="AR114" s="154">
        <f t="shared" si="185"/>
        <v>50000</v>
      </c>
      <c r="AS114" s="158">
        <v>129</v>
      </c>
      <c r="AT114" s="144">
        <f t="shared" si="265"/>
        <v>139</v>
      </c>
    </row>
    <row r="115" spans="1:46" ht="18.75" customHeight="1">
      <c r="B115" s="412" t="s">
        <v>1989</v>
      </c>
      <c r="C115" s="413" t="s">
        <v>2784</v>
      </c>
      <c r="D115" s="414">
        <f t="shared" si="251"/>
        <v>31.95</v>
      </c>
      <c r="E115" s="414">
        <f>1.98*MAX($J115:$U115)</f>
        <v>11.820600000000001</v>
      </c>
      <c r="F115" s="414">
        <f t="shared" si="170"/>
        <v>8.9700000000000006</v>
      </c>
      <c r="G115" s="651">
        <v>11.81</v>
      </c>
      <c r="H115" s="414">
        <f t="shared" si="171"/>
        <v>2.9850000000000003</v>
      </c>
      <c r="I115" s="414"/>
      <c r="J115" s="415"/>
      <c r="K115" s="415"/>
      <c r="L115" s="415"/>
      <c r="M115" s="415"/>
      <c r="N115" s="415"/>
      <c r="O115" s="415"/>
      <c r="P115" s="415"/>
      <c r="Q115" s="415"/>
      <c r="R115" s="415"/>
      <c r="S115" s="415">
        <f>[1]shCost!$AF8+[1]shCost!$AW8+[1]shCost!$AY8+[1]shCost!$BF8+[1]shCost!$BH8+[1]shCost!$AV8</f>
        <v>5.9700000000000006</v>
      </c>
      <c r="T115" s="415">
        <f>[1]shCost!$AF8+[1]shCost!$AW8+[1]shCost!$AY8+[1]shCost!$BF8+[1]shCost!$BH8+[1]shCost!$AV8</f>
        <v>5.9700000000000006</v>
      </c>
      <c r="U115" s="415"/>
      <c r="V115" s="415"/>
      <c r="W115" s="415"/>
      <c r="X115" s="415"/>
      <c r="Y115" s="416">
        <f t="shared" si="188"/>
        <v>12.991000000000001</v>
      </c>
      <c r="Z115" s="416">
        <f>(AC115*(1-Z$53))</f>
        <v>12.991</v>
      </c>
      <c r="AA115" s="416">
        <f>(AB115*(1-AA$53))</f>
        <v>14.377499999999998</v>
      </c>
      <c r="AB115" s="416">
        <f>MROUND(AC115,1)-0.05</f>
        <v>31.95</v>
      </c>
      <c r="AC115" s="416">
        <f>Y115/(1-AC$53)</f>
        <v>32.477499999999999</v>
      </c>
      <c r="AD115" s="416">
        <f t="shared" ref="AD115:AF116" si="267">$AB115*(1-AD$53)</f>
        <v>14.377499999999998</v>
      </c>
      <c r="AE115" s="416">
        <f t="shared" si="267"/>
        <v>15.975</v>
      </c>
      <c r="AF115" s="416">
        <f t="shared" si="267"/>
        <v>17.572500000000002</v>
      </c>
      <c r="AG115" s="417">
        <f t="shared" si="257"/>
        <v>134.78162500000002</v>
      </c>
      <c r="AH115" s="417">
        <f t="shared" si="258"/>
        <v>134.78162500000002</v>
      </c>
      <c r="AI115" s="417">
        <f>MROUND(ROUNDUP(AH115,0),5)</f>
        <v>135</v>
      </c>
      <c r="AJ115" s="113">
        <f t="shared" si="259"/>
        <v>429000</v>
      </c>
      <c r="AK115" s="139">
        <f t="shared" si="260"/>
        <v>469000</v>
      </c>
      <c r="AL115" s="114">
        <f t="shared" si="261"/>
        <v>46</v>
      </c>
      <c r="AM115" s="130">
        <f t="shared" si="266"/>
        <v>43</v>
      </c>
      <c r="AN115" s="151">
        <f t="shared" si="262"/>
        <v>70</v>
      </c>
      <c r="AO115" s="152">
        <f t="shared" si="263"/>
        <v>366</v>
      </c>
      <c r="AP115" s="153">
        <f t="shared" si="264"/>
        <v>773</v>
      </c>
      <c r="AQ115" s="716">
        <f t="shared" si="230"/>
        <v>26</v>
      </c>
      <c r="AR115" s="154">
        <f t="shared" si="185"/>
        <v>49000</v>
      </c>
      <c r="AS115" s="158">
        <v>129</v>
      </c>
      <c r="AT115" s="144">
        <f t="shared" si="265"/>
        <v>135</v>
      </c>
    </row>
    <row r="116" spans="1:46" ht="18.75" customHeight="1">
      <c r="B116" s="412" t="s">
        <v>1990</v>
      </c>
      <c r="C116" s="413" t="s">
        <v>2785</v>
      </c>
      <c r="D116" s="414">
        <f t="shared" si="251"/>
        <v>34.950000000000003</v>
      </c>
      <c r="E116" s="414">
        <f>2*MAX($J116:$U116)</f>
        <v>12.980000000000002</v>
      </c>
      <c r="F116" s="414">
        <f t="shared" si="170"/>
        <v>9.490000000000002</v>
      </c>
      <c r="G116" s="651">
        <v>12.9</v>
      </c>
      <c r="H116" s="414">
        <f t="shared" si="171"/>
        <v>3.2450000000000006</v>
      </c>
      <c r="I116" s="414"/>
      <c r="J116" s="415"/>
      <c r="K116" s="415"/>
      <c r="L116" s="415"/>
      <c r="M116" s="415"/>
      <c r="N116" s="415"/>
      <c r="O116" s="415"/>
      <c r="P116" s="415"/>
      <c r="Q116" s="415"/>
      <c r="R116" s="415"/>
      <c r="S116" s="415">
        <f>[1]shCost!$AF9+[1]shCost!$AW9+[1]shCost!$AY9+[1]shCost!$BF9+[1]shCost!$BH9+[1]shCost!$AV9</f>
        <v>6.4900000000000011</v>
      </c>
      <c r="T116" s="415">
        <f>[1]shCost!$AF9+[1]shCost!$AW9+[1]shCost!$AY9+[1]shCost!$BF9+[1]shCost!$BH9+[1]shCost!$AV9</f>
        <v>6.4900000000000011</v>
      </c>
      <c r="U116" s="415"/>
      <c r="V116" s="415"/>
      <c r="W116" s="415"/>
      <c r="X116" s="415"/>
      <c r="Y116" s="416">
        <f t="shared" si="188"/>
        <v>14.190000000000001</v>
      </c>
      <c r="Z116" s="416">
        <f>(AC116*(1-Z$53))</f>
        <v>14.190000000000001</v>
      </c>
      <c r="AA116" s="416">
        <f>(AB116*(1-AA$53))</f>
        <v>15.727499999999999</v>
      </c>
      <c r="AB116" s="416">
        <f>MROUND(AC116,1)-0.05</f>
        <v>34.950000000000003</v>
      </c>
      <c r="AC116" s="416">
        <f>Y116/(1-AC$53)</f>
        <v>35.475000000000001</v>
      </c>
      <c r="AD116" s="416">
        <f t="shared" si="267"/>
        <v>15.727499999999999</v>
      </c>
      <c r="AE116" s="416">
        <f t="shared" si="267"/>
        <v>17.475000000000001</v>
      </c>
      <c r="AF116" s="416">
        <f t="shared" si="267"/>
        <v>19.222500000000004</v>
      </c>
      <c r="AG116" s="417">
        <f t="shared" si="257"/>
        <v>147.22125000000003</v>
      </c>
      <c r="AH116" s="417">
        <f t="shared" si="258"/>
        <v>147.22125000000003</v>
      </c>
      <c r="AI116" s="417">
        <f>MROUND(ROUNDUP(AH116,0),5)-1</f>
        <v>149</v>
      </c>
      <c r="AJ116" s="113">
        <f t="shared" si="259"/>
        <v>469000</v>
      </c>
      <c r="AK116" s="139">
        <f t="shared" si="260"/>
        <v>509000</v>
      </c>
      <c r="AL116" s="114">
        <f t="shared" si="261"/>
        <v>50</v>
      </c>
      <c r="AM116" s="130">
        <f t="shared" si="266"/>
        <v>47</v>
      </c>
      <c r="AN116" s="151">
        <f t="shared" si="262"/>
        <v>76</v>
      </c>
      <c r="AO116" s="152">
        <f t="shared" si="263"/>
        <v>400</v>
      </c>
      <c r="AP116" s="153">
        <f t="shared" si="264"/>
        <v>844</v>
      </c>
      <c r="AQ116" s="716">
        <f t="shared" si="230"/>
        <v>29</v>
      </c>
      <c r="AR116" s="154">
        <f t="shared" si="185"/>
        <v>53000</v>
      </c>
      <c r="AS116" s="158">
        <v>139</v>
      </c>
      <c r="AT116" s="144">
        <f t="shared" si="265"/>
        <v>149</v>
      </c>
    </row>
    <row r="117" spans="1:46" ht="18.75" customHeight="1">
      <c r="A117"/>
      <c r="B117" s="412" t="s">
        <v>1992</v>
      </c>
      <c r="C117" s="413" t="s">
        <v>2788</v>
      </c>
      <c r="D117" s="414">
        <f t="shared" si="251"/>
        <v>30.95</v>
      </c>
      <c r="E117" s="414">
        <f>2*MAX($J117:$U117)</f>
        <v>11.520000000000001</v>
      </c>
      <c r="F117" s="414">
        <f t="shared" si="170"/>
        <v>8.7600000000000016</v>
      </c>
      <c r="G117" s="651">
        <v>11.45</v>
      </c>
      <c r="H117" s="414">
        <f t="shared" si="171"/>
        <v>2.8800000000000003</v>
      </c>
      <c r="I117" s="414"/>
      <c r="J117" s="415"/>
      <c r="K117" s="415"/>
      <c r="L117" s="415"/>
      <c r="M117" s="415"/>
      <c r="N117" s="415"/>
      <c r="O117" s="415"/>
      <c r="P117" s="415"/>
      <c r="Q117" s="415"/>
      <c r="R117" s="415"/>
      <c r="S117" s="415">
        <f>[1]shCost!$AF11+[1]shCost!$AW11+[1]shCost!$AY11+[1]shCost!$BF11+[1]shCost!$BH11+[1]shCost!$BG11</f>
        <v>5.7600000000000007</v>
      </c>
      <c r="T117" s="415">
        <f>[1]shCost!$AF11+[1]shCost!$AW11+[1]shCost!$AY11+[1]shCost!$BF11+[1]shCost!$BH11+[1]shCost!$BG11</f>
        <v>5.7600000000000007</v>
      </c>
      <c r="U117" s="415"/>
      <c r="V117" s="415"/>
      <c r="W117" s="415"/>
      <c r="X117" s="415"/>
      <c r="Y117" s="416">
        <f t="shared" si="188"/>
        <v>12.595000000000001</v>
      </c>
      <c r="Z117" s="416">
        <f t="shared" si="252"/>
        <v>12.595000000000001</v>
      </c>
      <c r="AA117" s="416">
        <f t="shared" si="253"/>
        <v>13.927499999999998</v>
      </c>
      <c r="AB117" s="416">
        <f t="shared" si="254"/>
        <v>30.95</v>
      </c>
      <c r="AC117" s="416">
        <f t="shared" si="255"/>
        <v>31.487500000000001</v>
      </c>
      <c r="AD117" s="416">
        <f t="shared" ref="AD117:AF118" si="268">$AB117*(1-AD$53)</f>
        <v>13.927499999999998</v>
      </c>
      <c r="AE117" s="416">
        <f t="shared" si="268"/>
        <v>15.475</v>
      </c>
      <c r="AF117" s="416">
        <f t="shared" si="268"/>
        <v>17.022500000000001</v>
      </c>
      <c r="AG117" s="417">
        <f t="shared" si="257"/>
        <v>130.67312500000003</v>
      </c>
      <c r="AH117" s="417">
        <f t="shared" si="258"/>
        <v>130.67312500000003</v>
      </c>
      <c r="AI117" s="417">
        <f>MROUND(ROUNDUP(AG117,0),5)-1</f>
        <v>129</v>
      </c>
      <c r="AJ117" s="113">
        <f t="shared" si="259"/>
        <v>419000</v>
      </c>
      <c r="AK117" s="139">
        <f t="shared" si="260"/>
        <v>459000</v>
      </c>
      <c r="AL117" s="114">
        <f t="shared" si="261"/>
        <v>44</v>
      </c>
      <c r="AM117" s="130">
        <f t="shared" si="266"/>
        <v>41</v>
      </c>
      <c r="AN117" s="151">
        <f t="shared" si="262"/>
        <v>68</v>
      </c>
      <c r="AO117" s="152">
        <f t="shared" si="263"/>
        <v>355</v>
      </c>
      <c r="AP117" s="153">
        <f t="shared" si="264"/>
        <v>749</v>
      </c>
      <c r="AQ117" s="716">
        <f t="shared" si="230"/>
        <v>26</v>
      </c>
      <c r="AR117" s="154">
        <f t="shared" si="185"/>
        <v>47000</v>
      </c>
      <c r="AS117" s="158">
        <v>139</v>
      </c>
      <c r="AT117" s="144">
        <f t="shared" si="265"/>
        <v>129</v>
      </c>
    </row>
    <row r="118" spans="1:46" ht="20.45" customHeight="1">
      <c r="B118" s="412" t="s">
        <v>1991</v>
      </c>
      <c r="C118" s="413" t="s">
        <v>2789</v>
      </c>
      <c r="D118" s="414">
        <f>AB118</f>
        <v>34.950000000000003</v>
      </c>
      <c r="E118" s="414">
        <f>2*MAX($J118:$U118)</f>
        <v>14.120000000000001</v>
      </c>
      <c r="F118" s="414">
        <f t="shared" si="170"/>
        <v>10.06</v>
      </c>
      <c r="G118" s="651">
        <v>12.9</v>
      </c>
      <c r="H118" s="414">
        <f t="shared" si="171"/>
        <v>3.5300000000000002</v>
      </c>
      <c r="I118" s="414"/>
      <c r="J118" s="415"/>
      <c r="K118" s="415"/>
      <c r="L118" s="415"/>
      <c r="M118" s="415"/>
      <c r="N118" s="415"/>
      <c r="O118" s="415"/>
      <c r="P118" s="415"/>
      <c r="Q118" s="415"/>
      <c r="R118" s="415"/>
      <c r="S118" s="415">
        <f>[1]shCost!$AF12+[1]shCost!$AW12+[1]shCost!$AY12+[1]shCost!$BF12+[1]shCost!$BH12+[1]shCost!$BG12</f>
        <v>7.0600000000000005</v>
      </c>
      <c r="T118" s="415">
        <f>[1]shCost!$AF12+[1]shCost!$AW12+[1]shCost!$AY12+[1]shCost!$BF12+[1]shCost!$BH12+[1]shCost!$BG12</f>
        <v>7.0600000000000005</v>
      </c>
      <c r="U118" s="415"/>
      <c r="V118" s="415"/>
      <c r="W118" s="415"/>
      <c r="X118" s="415"/>
      <c r="Y118" s="416">
        <f t="shared" si="188"/>
        <v>14.190000000000001</v>
      </c>
      <c r="Z118" s="416">
        <f>(AC118*(1-Z$53))</f>
        <v>14.190000000000001</v>
      </c>
      <c r="AA118" s="416">
        <f>(AB118*(1-AA$53))</f>
        <v>15.727499999999999</v>
      </c>
      <c r="AB118" s="416">
        <f>MROUND(AC118,1)-0.05</f>
        <v>34.950000000000003</v>
      </c>
      <c r="AC118" s="416">
        <f>Y118/(1-AC$53)</f>
        <v>35.475000000000001</v>
      </c>
      <c r="AD118" s="416">
        <f t="shared" si="268"/>
        <v>15.727499999999999</v>
      </c>
      <c r="AE118" s="416">
        <f t="shared" si="268"/>
        <v>17.475000000000001</v>
      </c>
      <c r="AF118" s="416">
        <f t="shared" si="268"/>
        <v>19.222500000000004</v>
      </c>
      <c r="AG118" s="417">
        <f t="shared" si="257"/>
        <v>147.22125000000003</v>
      </c>
      <c r="AH118" s="417">
        <f>AG118*(1+AH$53)</f>
        <v>147.22125000000003</v>
      </c>
      <c r="AI118" s="417">
        <f>MROUND(ROUNDUP(AG118,0),5)-1</f>
        <v>149</v>
      </c>
      <c r="AJ118" s="113">
        <f>ROUNDUP(FLOOR(AC118*13350,10000),-3)-1000</f>
        <v>469000</v>
      </c>
      <c r="AK118" s="139">
        <f>ROUNDUP(FLOOR(AJ118*1.1,10000),-3)-1000</f>
        <v>509000</v>
      </c>
      <c r="AL118" s="114">
        <f>ROUNDUP(AC118*1.39,0)</f>
        <v>50</v>
      </c>
      <c r="AM118" s="130">
        <f t="shared" si="266"/>
        <v>47</v>
      </c>
      <c r="AN118" s="151">
        <f>ROUNDUP(AC118*0.71*3,0)</f>
        <v>76</v>
      </c>
      <c r="AO118" s="152">
        <f>ROUNDUP(AC118*3.7502*3,0)</f>
        <v>400</v>
      </c>
      <c r="AP118" s="153">
        <f>ROUNDUP(AC118*7.9284*3,0)</f>
        <v>844</v>
      </c>
      <c r="AQ118" s="716">
        <f t="shared" si="230"/>
        <v>29</v>
      </c>
      <c r="AR118" s="154">
        <f t="shared" ref="AR118:AR271" si="269">MROUND(ROUNDUP(AC118*1500,0),1000)</f>
        <v>53000</v>
      </c>
      <c r="AS118" s="158">
        <v>139</v>
      </c>
      <c r="AT118" s="144">
        <f>AI118*(1-AH$6)</f>
        <v>149</v>
      </c>
    </row>
    <row r="119" spans="1:46" ht="20.25" customHeight="1">
      <c r="B119" s="412" t="s">
        <v>1993</v>
      </c>
      <c r="C119" s="413" t="s">
        <v>2777</v>
      </c>
      <c r="D119" s="414">
        <f>AB119</f>
        <v>23.95</v>
      </c>
      <c r="E119" s="414">
        <f>2*MAX($J119:$U119)</f>
        <v>9.5200000000000014</v>
      </c>
      <c r="F119" s="414">
        <f>MAX($J119:$U119)+3</f>
        <v>7.7600000000000007</v>
      </c>
      <c r="G119" s="651">
        <v>8.9</v>
      </c>
      <c r="H119" s="414">
        <f>MIN($J119:$U119)*0.5</f>
        <v>2.3800000000000003</v>
      </c>
      <c r="I119" s="414"/>
      <c r="J119" s="415"/>
      <c r="K119" s="415"/>
      <c r="L119" s="415"/>
      <c r="M119" s="415"/>
      <c r="N119" s="415"/>
      <c r="O119" s="415"/>
      <c r="P119" s="415"/>
      <c r="Q119" s="415"/>
      <c r="R119" s="415"/>
      <c r="S119" s="415">
        <f>[1]shCost!$AF13+[1]shCost!$AW13+[1]shCost!$AY13+[1]shCost!$BF13+[1]shCost!$BH13+[1]shCost!$BG13</f>
        <v>4.7600000000000007</v>
      </c>
      <c r="T119" s="415">
        <f>[1]shCost!$AF13+[1]shCost!$AW13+[1]shCost!$AY13+[1]shCost!$BF13+[1]shCost!$BH13+[1]shCost!$BG13</f>
        <v>4.7600000000000007</v>
      </c>
      <c r="U119" s="415"/>
      <c r="V119" s="415"/>
      <c r="W119" s="415"/>
      <c r="X119" s="415"/>
      <c r="Y119" s="416">
        <f>$G119*(1+Y$53)</f>
        <v>9.7900000000000009</v>
      </c>
      <c r="Z119" s="416">
        <f>(AC119*(1-Z$53))</f>
        <v>9.7900000000000009</v>
      </c>
      <c r="AA119" s="416">
        <f>(AB119*(1-AA$53))</f>
        <v>10.777499999999998</v>
      </c>
      <c r="AB119" s="416">
        <f>MROUND(AC119,1)-0.05</f>
        <v>23.95</v>
      </c>
      <c r="AC119" s="416">
        <f>Y119/(1-AC$53)</f>
        <v>24.475000000000001</v>
      </c>
      <c r="AD119" s="416">
        <f t="shared" ref="AD119:AF307" si="270">$AB119*(1-AD$53)</f>
        <v>10.777499999999998</v>
      </c>
      <c r="AE119" s="416">
        <f t="shared" si="270"/>
        <v>11.975</v>
      </c>
      <c r="AF119" s="416">
        <f t="shared" si="270"/>
        <v>13.172500000000001</v>
      </c>
      <c r="AG119" s="417">
        <f t="shared" si="257"/>
        <v>101.57125000000002</v>
      </c>
      <c r="AH119" s="417">
        <f>AG119</f>
        <v>101.57125000000002</v>
      </c>
      <c r="AI119" s="417">
        <f>MROUND(ROUNDUP(AG119,0),5)-1</f>
        <v>99</v>
      </c>
      <c r="AJ119" s="113">
        <f>ROUNDUP(FLOOR(AC119*13350,10000),-3)-1000</f>
        <v>319000</v>
      </c>
      <c r="AK119" s="139">
        <f>ROUNDUP(FLOOR(AJ119*1.1,10000),-3)-1000</f>
        <v>349000</v>
      </c>
      <c r="AL119" s="114">
        <f>ROUNDUP(AC119*1.39,0)</f>
        <v>35</v>
      </c>
      <c r="AM119" s="130">
        <f t="shared" si="266"/>
        <v>32</v>
      </c>
      <c r="AN119" s="151">
        <f>ROUNDUP(AC119*0.71*3,0)</f>
        <v>53</v>
      </c>
      <c r="AO119" s="152">
        <f>ROUNDUP(AC119*3.7502*3,0)</f>
        <v>276</v>
      </c>
      <c r="AP119" s="153">
        <f>ROUNDUP(AC119*7.9284*3,0)</f>
        <v>583</v>
      </c>
      <c r="AQ119" s="716">
        <f t="shared" si="230"/>
        <v>20</v>
      </c>
      <c r="AR119" s="154">
        <f t="shared" si="269"/>
        <v>37000</v>
      </c>
      <c r="AS119" s="158">
        <v>139</v>
      </c>
      <c r="AT119" s="144">
        <f>AI119*(1-AH$6)</f>
        <v>99</v>
      </c>
    </row>
    <row r="120" spans="1:46" ht="20.25" hidden="1" customHeight="1">
      <c r="A120" s="514" t="s">
        <v>2221</v>
      </c>
      <c r="C120" s="515" t="s">
        <v>2766</v>
      </c>
      <c r="D120" s="516">
        <f t="shared" ref="D120:D126" si="271">AB120</f>
        <v>32.950000000000003</v>
      </c>
      <c r="E120" s="516">
        <f>2*MAX($J120:$V120)</f>
        <v>13.100000000000001</v>
      </c>
      <c r="F120" s="516">
        <f t="shared" si="170"/>
        <v>9.5500000000000007</v>
      </c>
      <c r="G120" s="652">
        <v>12.18</v>
      </c>
      <c r="H120" s="516">
        <f t="shared" si="171"/>
        <v>3.2750000000000004</v>
      </c>
      <c r="I120" s="516"/>
      <c r="J120" s="517"/>
      <c r="K120" s="517"/>
      <c r="L120" s="517"/>
      <c r="M120" s="517"/>
      <c r="N120" s="517"/>
      <c r="O120" s="517"/>
      <c r="P120" s="517"/>
      <c r="Q120" s="517"/>
      <c r="R120" s="517"/>
      <c r="S120" s="517">
        <f>[1]shCost!$AF4+[1]shCost!$AX4+[1]shCost!$AY4+[1]shCost!$BF4+[1]shCost!$BH4</f>
        <v>6.5500000000000007</v>
      </c>
      <c r="T120" s="517">
        <f>[1]shCost!$AF4+[1]shCost!$AX4+[1]shCost!$AY4+[1]shCost!$BF4+[1]shCost!$BH4</f>
        <v>6.5500000000000007</v>
      </c>
      <c r="U120" s="517"/>
      <c r="V120" s="517"/>
      <c r="W120" s="517"/>
      <c r="X120" s="517" t="e">
        <f>[1]BICost!#REF!+[1]BICost!$AX3+[1]BICost!$BB3+[1]BICost!$BG3</f>
        <v>#REF!</v>
      </c>
      <c r="Y120" s="518">
        <f t="shared" si="188"/>
        <v>13.398000000000001</v>
      </c>
      <c r="Z120" s="518">
        <f t="shared" ref="Z120:Z127" si="272">(AC120*(1-Z$53))</f>
        <v>13.398000000000003</v>
      </c>
      <c r="AA120" s="518">
        <f t="shared" ref="AA120:AA127" si="273">(AB120*(1-AA$53))</f>
        <v>14.827500000000001</v>
      </c>
      <c r="AB120" s="518">
        <f t="shared" ref="AB120:AB127" si="274">MROUND(AC120,1)-0.05</f>
        <v>32.950000000000003</v>
      </c>
      <c r="AC120" s="518">
        <f t="shared" ref="AC120:AC127" si="275">Y120/(1-AC$53)</f>
        <v>33.495000000000005</v>
      </c>
      <c r="AD120" s="518">
        <f t="shared" si="270"/>
        <v>14.827500000000001</v>
      </c>
      <c r="AE120" s="518">
        <f t="shared" si="270"/>
        <v>16.475000000000001</v>
      </c>
      <c r="AF120" s="518">
        <f t="shared" si="270"/>
        <v>18.122500000000002</v>
      </c>
      <c r="AG120" s="519">
        <f t="shared" ref="AG120:AG127" si="276">AC120*4.15</f>
        <v>139.00425000000004</v>
      </c>
      <c r="AH120" s="519">
        <f t="shared" ref="AH120:AH126" si="277">AG120*(1+AH$53)</f>
        <v>139.00425000000004</v>
      </c>
      <c r="AI120" s="519">
        <f>MROUND(ROUNDUP(AH120,0),5)-1</f>
        <v>139</v>
      </c>
      <c r="AJ120" s="113">
        <f t="shared" ref="AJ120:AJ126" si="278">ROUNDUP(FLOOR(AC120*13350,10000),-3)-1000</f>
        <v>439000</v>
      </c>
      <c r="AK120" s="139">
        <f t="shared" ref="AK120:AK126" si="279">ROUNDUP(FLOOR(AJ120*1.1,10000),-3)-1000</f>
        <v>479000</v>
      </c>
      <c r="AL120" s="114">
        <f t="shared" ref="AL120:AL126" si="280">ROUNDUP(AC120*1.39,0)</f>
        <v>47</v>
      </c>
      <c r="AM120" s="130">
        <f>ROUNDUP(AC120*1.34,0)</f>
        <v>45</v>
      </c>
      <c r="AN120" s="151">
        <f t="shared" ref="AN120:AN126" si="281">ROUNDUP(AC120*0.71*3,0)</f>
        <v>72</v>
      </c>
      <c r="AO120" s="152">
        <f t="shared" ref="AO120:AO126" si="282">ROUNDUP(AC120*3.7502*3,0)</f>
        <v>377</v>
      </c>
      <c r="AP120" s="153">
        <f t="shared" ref="AP120:AP126" si="283">ROUNDUP(AC120*7.9284*3,0)</f>
        <v>797</v>
      </c>
      <c r="AQ120" s="716">
        <f t="shared" si="230"/>
        <v>27</v>
      </c>
      <c r="AR120" s="154">
        <f t="shared" si="269"/>
        <v>50000</v>
      </c>
      <c r="AS120" s="158">
        <v>119</v>
      </c>
      <c r="AT120" s="144">
        <f t="shared" ref="AT120:AT126" si="284">AI120*(1-AH$6)</f>
        <v>139</v>
      </c>
    </row>
    <row r="121" spans="1:46" ht="20.25" hidden="1" customHeight="1">
      <c r="A121" s="514" t="s">
        <v>2222</v>
      </c>
      <c r="C121" s="515" t="s">
        <v>2770</v>
      </c>
      <c r="D121" s="516">
        <f t="shared" si="271"/>
        <v>31.95</v>
      </c>
      <c r="E121" s="516">
        <f>2*MAX($J121:$V121)</f>
        <v>12.64</v>
      </c>
      <c r="F121" s="516">
        <f t="shared" si="170"/>
        <v>9.32</v>
      </c>
      <c r="G121" s="652">
        <v>11.81</v>
      </c>
      <c r="H121" s="516">
        <f t="shared" si="171"/>
        <v>3.16</v>
      </c>
      <c r="I121" s="516"/>
      <c r="J121" s="517"/>
      <c r="K121" s="517"/>
      <c r="L121" s="517"/>
      <c r="M121" s="517"/>
      <c r="N121" s="517"/>
      <c r="O121" s="517"/>
      <c r="P121" s="517"/>
      <c r="Q121" s="517"/>
      <c r="R121" s="517"/>
      <c r="S121" s="517">
        <f>[1]shCost!$AF5+[1]shCost!$AX5+[1]shCost!$AY5+[1]shCost!$BF5+[1]shCost!$BH5</f>
        <v>6.32</v>
      </c>
      <c r="T121" s="517">
        <f>[1]shCost!$AF5+[1]shCost!$AX5+[1]shCost!$AY5+[1]shCost!$BF5+[1]shCost!$BH5</f>
        <v>6.32</v>
      </c>
      <c r="U121" s="517"/>
      <c r="V121" s="517"/>
      <c r="W121" s="517"/>
      <c r="X121" s="517" t="e">
        <f>[1]BICost!#REF!+[1]BICost!$AX24+[1]BICost!$BB24+[1]BICost!$BG24</f>
        <v>#REF!</v>
      </c>
      <c r="Y121" s="518">
        <f t="shared" si="188"/>
        <v>12.991000000000001</v>
      </c>
      <c r="Z121" s="518">
        <f t="shared" si="272"/>
        <v>12.991</v>
      </c>
      <c r="AA121" s="518">
        <f t="shared" si="273"/>
        <v>14.377499999999998</v>
      </c>
      <c r="AB121" s="518">
        <f t="shared" si="274"/>
        <v>31.95</v>
      </c>
      <c r="AC121" s="518">
        <f t="shared" si="275"/>
        <v>32.477499999999999</v>
      </c>
      <c r="AD121" s="518">
        <f t="shared" si="270"/>
        <v>14.377499999999998</v>
      </c>
      <c r="AE121" s="518">
        <f t="shared" si="270"/>
        <v>15.975</v>
      </c>
      <c r="AF121" s="518">
        <f t="shared" si="270"/>
        <v>17.572500000000002</v>
      </c>
      <c r="AG121" s="519">
        <f t="shared" si="276"/>
        <v>134.78162500000002</v>
      </c>
      <c r="AH121" s="519">
        <f t="shared" si="277"/>
        <v>134.78162500000002</v>
      </c>
      <c r="AI121" s="519">
        <f>MROUND(ROUNDUP(AH121,0),5)</f>
        <v>135</v>
      </c>
      <c r="AJ121" s="113">
        <f t="shared" si="278"/>
        <v>429000</v>
      </c>
      <c r="AK121" s="139">
        <f t="shared" si="279"/>
        <v>469000</v>
      </c>
      <c r="AL121" s="114">
        <f t="shared" si="280"/>
        <v>46</v>
      </c>
      <c r="AM121" s="130">
        <f>ROUNDUP(AC121*1.34,0)</f>
        <v>44</v>
      </c>
      <c r="AN121" s="151">
        <f t="shared" si="281"/>
        <v>70</v>
      </c>
      <c r="AO121" s="152">
        <f t="shared" si="282"/>
        <v>366</v>
      </c>
      <c r="AP121" s="153">
        <f t="shared" si="283"/>
        <v>773</v>
      </c>
      <c r="AQ121" s="716">
        <f t="shared" si="230"/>
        <v>26</v>
      </c>
      <c r="AR121" s="154">
        <f t="shared" si="269"/>
        <v>49000</v>
      </c>
      <c r="AS121" s="158">
        <v>119</v>
      </c>
      <c r="AT121" s="144">
        <f t="shared" si="284"/>
        <v>135</v>
      </c>
    </row>
    <row r="122" spans="1:46" ht="20.25" hidden="1" customHeight="1">
      <c r="A122" s="514" t="s">
        <v>2223</v>
      </c>
      <c r="C122" s="515" t="s">
        <v>2767</v>
      </c>
      <c r="D122" s="516">
        <f t="shared" si="271"/>
        <v>34.950000000000003</v>
      </c>
      <c r="E122" s="516">
        <f>2*MAX($J122:$V122)</f>
        <v>13.940000000000001</v>
      </c>
      <c r="F122" s="516">
        <f t="shared" si="170"/>
        <v>9.9700000000000006</v>
      </c>
      <c r="G122" s="652">
        <v>12.9</v>
      </c>
      <c r="H122" s="516">
        <f t="shared" si="171"/>
        <v>3.4850000000000003</v>
      </c>
      <c r="I122" s="516"/>
      <c r="J122" s="517"/>
      <c r="K122" s="517"/>
      <c r="L122" s="517"/>
      <c r="M122" s="517"/>
      <c r="N122" s="517"/>
      <c r="O122" s="517"/>
      <c r="P122" s="517"/>
      <c r="Q122" s="517"/>
      <c r="R122" s="517"/>
      <c r="S122" s="517">
        <f>[1]shCost!$AF6+[1]shCost!$AX6+[1]shCost!$AY6+[1]shCost!$BF6+[1]shCost!$BH6</f>
        <v>6.9700000000000006</v>
      </c>
      <c r="T122" s="517">
        <f>[1]shCost!$AF6+[1]shCost!$AX6+[1]shCost!$AY6+[1]shCost!$BF6+[1]shCost!$BH6</f>
        <v>6.9700000000000006</v>
      </c>
      <c r="U122" s="517"/>
      <c r="V122" s="517"/>
      <c r="W122" s="517"/>
      <c r="X122" s="517" t="e">
        <f>[1]BICost!#REF!+[1]BICost!$AX4+[1]BICost!$BB4+[1]BICost!$BG4</f>
        <v>#REF!</v>
      </c>
      <c r="Y122" s="518">
        <f t="shared" si="188"/>
        <v>14.190000000000001</v>
      </c>
      <c r="Z122" s="518">
        <f t="shared" si="272"/>
        <v>14.190000000000001</v>
      </c>
      <c r="AA122" s="518">
        <f t="shared" si="273"/>
        <v>15.727499999999999</v>
      </c>
      <c r="AB122" s="518">
        <f t="shared" si="274"/>
        <v>34.950000000000003</v>
      </c>
      <c r="AC122" s="518">
        <f t="shared" si="275"/>
        <v>35.475000000000001</v>
      </c>
      <c r="AD122" s="518">
        <f t="shared" si="270"/>
        <v>15.727499999999999</v>
      </c>
      <c r="AE122" s="518">
        <f t="shared" si="270"/>
        <v>17.475000000000001</v>
      </c>
      <c r="AF122" s="518">
        <f t="shared" si="270"/>
        <v>19.222500000000004</v>
      </c>
      <c r="AG122" s="519">
        <f t="shared" si="276"/>
        <v>147.22125000000003</v>
      </c>
      <c r="AH122" s="519">
        <f t="shared" si="277"/>
        <v>147.22125000000003</v>
      </c>
      <c r="AI122" s="519">
        <f>MROUND(ROUNDUP(AH122,0),10)-1</f>
        <v>149</v>
      </c>
      <c r="AJ122" s="113">
        <f t="shared" si="278"/>
        <v>469000</v>
      </c>
      <c r="AK122" s="139">
        <f t="shared" si="279"/>
        <v>509000</v>
      </c>
      <c r="AL122" s="114">
        <f t="shared" si="280"/>
        <v>50</v>
      </c>
      <c r="AM122" s="130">
        <f t="shared" ref="AM122:AM127" si="285">ROUNDUP(AC122*1.3,0)</f>
        <v>47</v>
      </c>
      <c r="AN122" s="151">
        <f t="shared" si="281"/>
        <v>76</v>
      </c>
      <c r="AO122" s="152">
        <f t="shared" si="282"/>
        <v>400</v>
      </c>
      <c r="AP122" s="153">
        <f t="shared" si="283"/>
        <v>844</v>
      </c>
      <c r="AQ122" s="716">
        <f t="shared" si="230"/>
        <v>29</v>
      </c>
      <c r="AR122" s="154">
        <f t="shared" si="269"/>
        <v>53000</v>
      </c>
      <c r="AS122" s="158">
        <v>129</v>
      </c>
      <c r="AT122" s="144">
        <f t="shared" si="284"/>
        <v>149</v>
      </c>
    </row>
    <row r="123" spans="1:46" ht="20.25" hidden="1" customHeight="1">
      <c r="A123" s="514" t="s">
        <v>2224</v>
      </c>
      <c r="C123" s="515" t="s">
        <v>2771</v>
      </c>
      <c r="D123" s="516">
        <f t="shared" si="271"/>
        <v>34.950000000000003</v>
      </c>
      <c r="E123" s="516">
        <f>2*MAX($J123:$U123)</f>
        <v>14.045000000000002</v>
      </c>
      <c r="F123" s="516">
        <f t="shared" si="170"/>
        <v>10.022500000000001</v>
      </c>
      <c r="G123" s="652">
        <v>12.9</v>
      </c>
      <c r="H123" s="516">
        <f t="shared" si="171"/>
        <v>3.5112500000000004</v>
      </c>
      <c r="I123" s="516"/>
      <c r="J123" s="517"/>
      <c r="K123" s="517"/>
      <c r="L123" s="517"/>
      <c r="M123" s="517"/>
      <c r="N123" s="517"/>
      <c r="O123" s="517"/>
      <c r="P123" s="517"/>
      <c r="Q123" s="517"/>
      <c r="R123" s="517"/>
      <c r="S123" s="517">
        <f>[1]shCost!$AF7+[1]shCost!$AX7+[1]shCost!$AY7+[1]shCost!$BF7+[1]shCost!$BH7</f>
        <v>7.0225000000000009</v>
      </c>
      <c r="T123" s="517">
        <f>[1]shCost!$AF7+[1]shCost!$AX7+[1]shCost!$AY7+[1]shCost!$BF7+[1]shCost!$BH7</f>
        <v>7.0225000000000009</v>
      </c>
      <c r="U123" s="517"/>
      <c r="V123" s="517"/>
      <c r="W123" s="517"/>
      <c r="X123" s="517" t="e">
        <f>[1]BICost!#REF!+[1]BICost!$AX5+[1]BICost!$BB5+[1]BICost!$BG5</f>
        <v>#REF!</v>
      </c>
      <c r="Y123" s="518">
        <f t="shared" si="188"/>
        <v>14.190000000000001</v>
      </c>
      <c r="Z123" s="518">
        <f t="shared" si="272"/>
        <v>14.190000000000001</v>
      </c>
      <c r="AA123" s="518">
        <f t="shared" si="273"/>
        <v>15.727499999999999</v>
      </c>
      <c r="AB123" s="518">
        <f t="shared" si="274"/>
        <v>34.950000000000003</v>
      </c>
      <c r="AC123" s="518">
        <f t="shared" si="275"/>
        <v>35.475000000000001</v>
      </c>
      <c r="AD123" s="518">
        <f t="shared" si="270"/>
        <v>15.727499999999999</v>
      </c>
      <c r="AE123" s="518">
        <f t="shared" si="270"/>
        <v>17.475000000000001</v>
      </c>
      <c r="AF123" s="518">
        <f t="shared" si="270"/>
        <v>19.222500000000004</v>
      </c>
      <c r="AG123" s="519">
        <f t="shared" si="276"/>
        <v>147.22125000000003</v>
      </c>
      <c r="AH123" s="519">
        <f t="shared" si="277"/>
        <v>147.22125000000003</v>
      </c>
      <c r="AI123" s="519">
        <f>MROUND(ROUNDUP(AH123,0),10)-1</f>
        <v>149</v>
      </c>
      <c r="AJ123" s="113">
        <f t="shared" si="278"/>
        <v>469000</v>
      </c>
      <c r="AK123" s="139">
        <f t="shared" si="279"/>
        <v>509000</v>
      </c>
      <c r="AL123" s="114">
        <f t="shared" si="280"/>
        <v>50</v>
      </c>
      <c r="AM123" s="130">
        <f t="shared" si="285"/>
        <v>47</v>
      </c>
      <c r="AN123" s="151">
        <f t="shared" si="281"/>
        <v>76</v>
      </c>
      <c r="AO123" s="152">
        <f t="shared" si="282"/>
        <v>400</v>
      </c>
      <c r="AP123" s="153">
        <f t="shared" si="283"/>
        <v>844</v>
      </c>
      <c r="AQ123" s="716">
        <f t="shared" si="230"/>
        <v>29</v>
      </c>
      <c r="AR123" s="154">
        <f t="shared" si="269"/>
        <v>53000</v>
      </c>
      <c r="AS123" s="158">
        <v>129</v>
      </c>
      <c r="AT123" s="144">
        <f t="shared" si="284"/>
        <v>149</v>
      </c>
    </row>
    <row r="124" spans="1:46" ht="20.25" hidden="1" customHeight="1">
      <c r="A124" s="514" t="s">
        <v>2225</v>
      </c>
      <c r="C124" s="515" t="s">
        <v>2772</v>
      </c>
      <c r="D124" s="516">
        <f t="shared" si="271"/>
        <v>33.950000000000003</v>
      </c>
      <c r="E124" s="516">
        <f>1.98*MAX($J124:$U124)</f>
        <v>13.602600000000002</v>
      </c>
      <c r="F124" s="516">
        <f t="shared" si="170"/>
        <v>9.870000000000001</v>
      </c>
      <c r="G124" s="652">
        <v>12.54</v>
      </c>
      <c r="H124" s="516">
        <f t="shared" si="171"/>
        <v>3.4350000000000005</v>
      </c>
      <c r="I124" s="516"/>
      <c r="J124" s="517"/>
      <c r="K124" s="517"/>
      <c r="L124" s="517"/>
      <c r="M124" s="517"/>
      <c r="N124" s="517"/>
      <c r="O124" s="517"/>
      <c r="P124" s="517"/>
      <c r="Q124" s="517"/>
      <c r="R124" s="517"/>
      <c r="S124" s="517">
        <f>[1]shCost!$AF8+[1]shCost!$AX8+[1]shCost!$AY8+[1]shCost!$BF8+[1]shCost!$BH8</f>
        <v>6.870000000000001</v>
      </c>
      <c r="T124" s="517">
        <f>[1]shCost!$AF8+[1]shCost!$AX8+[1]shCost!$AY8+[1]shCost!$BF8+[1]shCost!$BH8</f>
        <v>6.870000000000001</v>
      </c>
      <c r="U124" s="517"/>
      <c r="V124" s="517"/>
      <c r="W124" s="517"/>
      <c r="X124" s="517" t="e">
        <f>[1]BICost!#REF!+[1]BICost!$AX25+[1]BICost!$BB25+[1]BICost!$BG25</f>
        <v>#REF!</v>
      </c>
      <c r="Y124" s="518">
        <f t="shared" si="188"/>
        <v>13.794</v>
      </c>
      <c r="Z124" s="518">
        <f t="shared" si="272"/>
        <v>13.794</v>
      </c>
      <c r="AA124" s="518">
        <f t="shared" si="273"/>
        <v>15.2775</v>
      </c>
      <c r="AB124" s="518">
        <f t="shared" si="274"/>
        <v>33.950000000000003</v>
      </c>
      <c r="AC124" s="518">
        <f t="shared" si="275"/>
        <v>34.484999999999999</v>
      </c>
      <c r="AD124" s="518">
        <f t="shared" si="270"/>
        <v>15.2775</v>
      </c>
      <c r="AE124" s="518">
        <f t="shared" si="270"/>
        <v>16.975000000000001</v>
      </c>
      <c r="AF124" s="518">
        <f t="shared" si="270"/>
        <v>18.672500000000003</v>
      </c>
      <c r="AG124" s="519">
        <f t="shared" si="276"/>
        <v>143.11275000000001</v>
      </c>
      <c r="AH124" s="519">
        <f t="shared" si="277"/>
        <v>143.11275000000001</v>
      </c>
      <c r="AI124" s="519">
        <f>MROUND(ROUNDUP(AH124,0),5)</f>
        <v>145</v>
      </c>
      <c r="AJ124" s="113">
        <f t="shared" si="278"/>
        <v>459000</v>
      </c>
      <c r="AK124" s="139">
        <f t="shared" si="279"/>
        <v>499000</v>
      </c>
      <c r="AL124" s="114">
        <f t="shared" si="280"/>
        <v>48</v>
      </c>
      <c r="AM124" s="130">
        <f t="shared" si="285"/>
        <v>45</v>
      </c>
      <c r="AN124" s="151">
        <f t="shared" si="281"/>
        <v>74</v>
      </c>
      <c r="AO124" s="152">
        <f t="shared" si="282"/>
        <v>388</v>
      </c>
      <c r="AP124" s="153">
        <f t="shared" si="283"/>
        <v>821</v>
      </c>
      <c r="AQ124" s="716">
        <f t="shared" si="230"/>
        <v>28</v>
      </c>
      <c r="AR124" s="154">
        <f t="shared" si="269"/>
        <v>52000</v>
      </c>
      <c r="AS124" s="158">
        <v>129</v>
      </c>
      <c r="AT124" s="144">
        <f t="shared" si="284"/>
        <v>145</v>
      </c>
    </row>
    <row r="125" spans="1:46" ht="20.25" hidden="1" customHeight="1">
      <c r="A125" s="514" t="s">
        <v>2226</v>
      </c>
      <c r="C125" s="515" t="s">
        <v>2773</v>
      </c>
      <c r="D125" s="516">
        <f t="shared" si="271"/>
        <v>37.950000000000003</v>
      </c>
      <c r="E125" s="516">
        <f>2*MAX($J125:$U125)</f>
        <v>14.780000000000001</v>
      </c>
      <c r="F125" s="516">
        <f t="shared" si="170"/>
        <v>10.39</v>
      </c>
      <c r="G125" s="652">
        <v>13.99</v>
      </c>
      <c r="H125" s="516">
        <f t="shared" si="171"/>
        <v>3.6950000000000003</v>
      </c>
      <c r="I125" s="516"/>
      <c r="J125" s="517"/>
      <c r="K125" s="517"/>
      <c r="L125" s="517"/>
      <c r="M125" s="517"/>
      <c r="N125" s="517"/>
      <c r="O125" s="517"/>
      <c r="P125" s="517"/>
      <c r="Q125" s="517"/>
      <c r="R125" s="517"/>
      <c r="S125" s="517">
        <f>[1]shCost!$AF9+[1]shCost!$AX9+[1]shCost!$AY9+[1]shCost!$BF9+[1]shCost!$BH9</f>
        <v>7.3900000000000006</v>
      </c>
      <c r="T125" s="517">
        <f>[1]shCost!$AF9+[1]shCost!$AX9+[1]shCost!$AY9+[1]shCost!$BF9+[1]shCost!$BH9</f>
        <v>7.3900000000000006</v>
      </c>
      <c r="U125" s="517"/>
      <c r="V125" s="517"/>
      <c r="W125" s="517"/>
      <c r="X125" s="517" t="e">
        <f>[1]BICost!#REF!+[1]BICost!$AX6+[1]BICost!$BB6+[1]BICost!$BG6</f>
        <v>#REF!</v>
      </c>
      <c r="Y125" s="518">
        <f t="shared" si="188"/>
        <v>15.389000000000001</v>
      </c>
      <c r="Z125" s="518">
        <f t="shared" si="272"/>
        <v>15.389000000000003</v>
      </c>
      <c r="AA125" s="518">
        <f t="shared" si="273"/>
        <v>17.077500000000001</v>
      </c>
      <c r="AB125" s="518">
        <f t="shared" si="274"/>
        <v>37.950000000000003</v>
      </c>
      <c r="AC125" s="518">
        <f t="shared" si="275"/>
        <v>38.472500000000004</v>
      </c>
      <c r="AD125" s="518">
        <f t="shared" si="270"/>
        <v>17.077500000000001</v>
      </c>
      <c r="AE125" s="518">
        <f t="shared" si="270"/>
        <v>18.975000000000001</v>
      </c>
      <c r="AF125" s="518">
        <f t="shared" si="270"/>
        <v>20.872500000000002</v>
      </c>
      <c r="AG125" s="519">
        <f t="shared" si="276"/>
        <v>159.66087500000003</v>
      </c>
      <c r="AH125" s="519">
        <f t="shared" si="277"/>
        <v>159.66087500000003</v>
      </c>
      <c r="AI125" s="519">
        <f>MROUND(ROUNDUP(AH125,0),5)-1</f>
        <v>159</v>
      </c>
      <c r="AJ125" s="113">
        <f t="shared" si="278"/>
        <v>509000</v>
      </c>
      <c r="AK125" s="139">
        <f t="shared" si="279"/>
        <v>549000</v>
      </c>
      <c r="AL125" s="114">
        <f t="shared" si="280"/>
        <v>54</v>
      </c>
      <c r="AM125" s="130">
        <f t="shared" si="285"/>
        <v>51</v>
      </c>
      <c r="AN125" s="151">
        <f t="shared" si="281"/>
        <v>82</v>
      </c>
      <c r="AO125" s="152">
        <f t="shared" si="282"/>
        <v>433</v>
      </c>
      <c r="AP125" s="153">
        <f t="shared" si="283"/>
        <v>916</v>
      </c>
      <c r="AQ125" s="716">
        <f t="shared" si="230"/>
        <v>31</v>
      </c>
      <c r="AR125" s="154">
        <f t="shared" si="269"/>
        <v>58000</v>
      </c>
      <c r="AS125" s="158">
        <v>139</v>
      </c>
      <c r="AT125" s="144">
        <f t="shared" si="284"/>
        <v>159</v>
      </c>
    </row>
    <row r="126" spans="1:46" ht="20.25" hidden="1" customHeight="1">
      <c r="A126" s="514" t="s">
        <v>2227</v>
      </c>
      <c r="C126" s="515" t="s">
        <v>2788</v>
      </c>
      <c r="D126" s="516">
        <f t="shared" si="271"/>
        <v>34.950000000000003</v>
      </c>
      <c r="E126" s="516">
        <f>2*MAX($J126:$U126)</f>
        <v>13.56</v>
      </c>
      <c r="F126" s="516">
        <f t="shared" si="170"/>
        <v>9.7800000000000011</v>
      </c>
      <c r="G126" s="652">
        <v>12.9</v>
      </c>
      <c r="H126" s="516">
        <f t="shared" si="171"/>
        <v>3.39</v>
      </c>
      <c r="I126" s="516"/>
      <c r="J126" s="517"/>
      <c r="K126" s="517"/>
      <c r="L126" s="517"/>
      <c r="M126" s="517"/>
      <c r="N126" s="517"/>
      <c r="O126" s="517"/>
      <c r="P126" s="517"/>
      <c r="Q126" s="517"/>
      <c r="R126" s="517"/>
      <c r="S126" s="517">
        <f>[1]shCost!$AF11+[1]shCost!$AX11+[1]shCost!$AY11+[1]shCost!$BF11+[1]shCost!$BH11+[1]shCost!$BG11</f>
        <v>6.78</v>
      </c>
      <c r="T126" s="517">
        <f>[1]shCost!$AF11+[1]shCost!$AX11+[1]shCost!$AY11+[1]shCost!$BF11+[1]shCost!$BH11+[1]shCost!$BG11</f>
        <v>6.78</v>
      </c>
      <c r="U126" s="517"/>
      <c r="V126" s="517"/>
      <c r="W126" s="517"/>
      <c r="X126" s="517" t="e">
        <f>[1]BICost!#REF!+[1]BICost!$AX7+[1]BICost!$BB7+[1]BICost!$BG7</f>
        <v>#REF!</v>
      </c>
      <c r="Y126" s="518">
        <f t="shared" si="188"/>
        <v>14.190000000000001</v>
      </c>
      <c r="Z126" s="518">
        <f t="shared" si="272"/>
        <v>14.190000000000001</v>
      </c>
      <c r="AA126" s="518">
        <f t="shared" si="273"/>
        <v>15.727499999999999</v>
      </c>
      <c r="AB126" s="518">
        <f t="shared" si="274"/>
        <v>34.950000000000003</v>
      </c>
      <c r="AC126" s="518">
        <f t="shared" si="275"/>
        <v>35.475000000000001</v>
      </c>
      <c r="AD126" s="518">
        <f t="shared" si="270"/>
        <v>15.727499999999999</v>
      </c>
      <c r="AE126" s="518">
        <f t="shared" si="270"/>
        <v>17.475000000000001</v>
      </c>
      <c r="AF126" s="518">
        <f t="shared" si="270"/>
        <v>19.222500000000004</v>
      </c>
      <c r="AG126" s="519">
        <f t="shared" si="276"/>
        <v>147.22125000000003</v>
      </c>
      <c r="AH126" s="519">
        <f t="shared" si="277"/>
        <v>147.22125000000003</v>
      </c>
      <c r="AI126" s="519">
        <f t="shared" ref="AI126:AI131" si="286">MROUND(ROUNDUP(AG126,0),5)-1</f>
        <v>149</v>
      </c>
      <c r="AJ126" s="113">
        <f t="shared" si="278"/>
        <v>469000</v>
      </c>
      <c r="AK126" s="139">
        <f t="shared" si="279"/>
        <v>509000</v>
      </c>
      <c r="AL126" s="114">
        <f t="shared" si="280"/>
        <v>50</v>
      </c>
      <c r="AM126" s="130">
        <f t="shared" si="285"/>
        <v>47</v>
      </c>
      <c r="AN126" s="151">
        <f t="shared" si="281"/>
        <v>76</v>
      </c>
      <c r="AO126" s="152">
        <f t="shared" si="282"/>
        <v>400</v>
      </c>
      <c r="AP126" s="153">
        <f t="shared" si="283"/>
        <v>844</v>
      </c>
      <c r="AQ126" s="716">
        <f t="shared" si="230"/>
        <v>29</v>
      </c>
      <c r="AR126" s="154">
        <f t="shared" si="269"/>
        <v>53000</v>
      </c>
      <c r="AS126" s="158">
        <v>139</v>
      </c>
      <c r="AT126" s="144">
        <f t="shared" si="284"/>
        <v>149</v>
      </c>
    </row>
    <row r="127" spans="1:46" ht="20.25" hidden="1" customHeight="1">
      <c r="A127" s="514" t="s">
        <v>2228</v>
      </c>
      <c r="C127" s="515" t="s">
        <v>2789</v>
      </c>
      <c r="D127" s="516">
        <f t="shared" ref="D127:D142" si="287">AB127</f>
        <v>37.950000000000003</v>
      </c>
      <c r="E127" s="516">
        <f>2*MAX($J127:$U127)</f>
        <v>16.16</v>
      </c>
      <c r="F127" s="516">
        <f t="shared" si="170"/>
        <v>11.08</v>
      </c>
      <c r="G127" s="652">
        <v>13.99</v>
      </c>
      <c r="H127" s="516">
        <f t="shared" si="171"/>
        <v>4.04</v>
      </c>
      <c r="I127" s="516"/>
      <c r="J127" s="517"/>
      <c r="K127" s="517"/>
      <c r="L127" s="517"/>
      <c r="M127" s="517"/>
      <c r="N127" s="517"/>
      <c r="O127" s="517"/>
      <c r="P127" s="517"/>
      <c r="Q127" s="517"/>
      <c r="R127" s="517"/>
      <c r="S127" s="517">
        <f>[1]shCost!$AF12+[1]shCost!$AX12+[1]shCost!$AY12+[1]shCost!$BF12+[1]shCost!$BH12+[1]shCost!$BG12</f>
        <v>8.08</v>
      </c>
      <c r="T127" s="517">
        <f>[1]shCost!$AF12+[1]shCost!$AX12+[1]shCost!$AY12+[1]shCost!$BF12+[1]shCost!$BH12+[1]shCost!$BG12</f>
        <v>8.08</v>
      </c>
      <c r="U127" s="517"/>
      <c r="V127" s="517"/>
      <c r="W127" s="517"/>
      <c r="X127" s="517" t="e">
        <f>[1]BICost!#REF!+[1]BICost!$AX8+[1]BICost!$BB8+[1]BICost!$BG8</f>
        <v>#REF!</v>
      </c>
      <c r="Y127" s="518">
        <f t="shared" si="188"/>
        <v>15.389000000000001</v>
      </c>
      <c r="Z127" s="518">
        <f t="shared" si="272"/>
        <v>15.389000000000003</v>
      </c>
      <c r="AA127" s="518">
        <f t="shared" si="273"/>
        <v>17.077500000000001</v>
      </c>
      <c r="AB127" s="518">
        <f t="shared" si="274"/>
        <v>37.950000000000003</v>
      </c>
      <c r="AC127" s="518">
        <f t="shared" si="275"/>
        <v>38.472500000000004</v>
      </c>
      <c r="AD127" s="518">
        <f t="shared" si="270"/>
        <v>17.077500000000001</v>
      </c>
      <c r="AE127" s="518">
        <f t="shared" si="270"/>
        <v>18.975000000000001</v>
      </c>
      <c r="AF127" s="518">
        <f t="shared" si="270"/>
        <v>20.872500000000002</v>
      </c>
      <c r="AG127" s="519">
        <f t="shared" si="276"/>
        <v>159.66087500000003</v>
      </c>
      <c r="AH127" s="519">
        <f t="shared" ref="AH127:AH271" si="288">AG127*(1+AH$53)</f>
        <v>159.66087500000003</v>
      </c>
      <c r="AI127" s="519">
        <f t="shared" si="286"/>
        <v>159</v>
      </c>
      <c r="AJ127" s="113">
        <f t="shared" ref="AJ127:AJ142" si="289">ROUNDUP(FLOOR(AC127*13350,10000),-3)-1000</f>
        <v>509000</v>
      </c>
      <c r="AK127" s="139">
        <f t="shared" ref="AK127:AK146" si="290">ROUNDUP(FLOOR(AJ127*1.1,10000),-3)-1000</f>
        <v>549000</v>
      </c>
      <c r="AL127" s="114">
        <f t="shared" ref="AL127:AL142" si="291">ROUNDUP(AC127*1.39,0)</f>
        <v>54</v>
      </c>
      <c r="AM127" s="130">
        <f t="shared" si="285"/>
        <v>51</v>
      </c>
      <c r="AN127" s="151">
        <f t="shared" ref="AN127:AN142" si="292">ROUNDUP(AC127*0.71*3,0)</f>
        <v>82</v>
      </c>
      <c r="AO127" s="152">
        <f t="shared" ref="AO127:AO142" si="293">ROUNDUP(AC127*3.7502*3,0)</f>
        <v>433</v>
      </c>
      <c r="AP127" s="153">
        <f t="shared" ref="AP127:AP142" si="294">ROUNDUP(AC127*7.9284*3,0)</f>
        <v>916</v>
      </c>
      <c r="AQ127" s="716">
        <f t="shared" si="230"/>
        <v>31</v>
      </c>
      <c r="AR127" s="154">
        <f t="shared" si="269"/>
        <v>58000</v>
      </c>
      <c r="AS127" s="158">
        <v>139</v>
      </c>
      <c r="AT127" s="144">
        <f t="shared" ref="AT127:AT142" si="295">AI127*(1-AH$6)</f>
        <v>159</v>
      </c>
    </row>
    <row r="128" spans="1:46" ht="20.25" customHeight="1">
      <c r="A128"/>
      <c r="B128" s="514" t="s">
        <v>2976</v>
      </c>
      <c r="C128" s="515" t="s">
        <v>2790</v>
      </c>
      <c r="D128" s="516">
        <f t="shared" si="287"/>
        <v>30.95</v>
      </c>
      <c r="E128" s="516" t="e">
        <f t="shared" ref="E128:E301" si="296">2*MAX($J128:$X128)</f>
        <v>#REF!</v>
      </c>
      <c r="F128" s="516" t="e">
        <f>MAX($J128:$X128)+3</f>
        <v>#REF!</v>
      </c>
      <c r="G128" s="652">
        <v>11.45</v>
      </c>
      <c r="H128" s="516" t="e">
        <f t="shared" ref="H128:H272" si="297">MIN($J128:$X128)*0.5</f>
        <v>#REF!</v>
      </c>
      <c r="I128" s="516"/>
      <c r="J128" s="517"/>
      <c r="K128" s="517"/>
      <c r="L128" s="517"/>
      <c r="M128" s="517"/>
      <c r="N128" s="517"/>
      <c r="O128" s="517"/>
      <c r="P128" s="517"/>
      <c r="Q128" s="517"/>
      <c r="R128" s="517"/>
      <c r="S128" s="517"/>
      <c r="T128" s="517"/>
      <c r="U128" s="517"/>
      <c r="V128" s="517"/>
      <c r="W128" s="517"/>
      <c r="X128" s="517" t="e">
        <f>[1]BICost!#REF!+[1]BICost!$AX$9+[1]BICost!$BB$9+[1]BICost!$BG$9</f>
        <v>#REF!</v>
      </c>
      <c r="Y128" s="518">
        <f t="shared" si="188"/>
        <v>12.595000000000001</v>
      </c>
      <c r="Z128" s="518">
        <f t="shared" ref="Z128:Z146" si="298">(AC128*(1-Z$53))</f>
        <v>12.595000000000001</v>
      </c>
      <c r="AA128" s="518">
        <f t="shared" ref="AA128:AA146" si="299">(AB128*(1-AA$53))</f>
        <v>13.927499999999998</v>
      </c>
      <c r="AB128" s="518">
        <f t="shared" ref="AB128:AB146" si="300">MROUND(AC128,1)-0.05</f>
        <v>30.95</v>
      </c>
      <c r="AC128" s="518">
        <f t="shared" ref="AC128:AC146" si="301">Y128/(1-AC$53)</f>
        <v>31.487500000000001</v>
      </c>
      <c r="AD128" s="518">
        <f t="shared" si="270"/>
        <v>13.927499999999998</v>
      </c>
      <c r="AE128" s="518">
        <f t="shared" si="270"/>
        <v>15.475</v>
      </c>
      <c r="AF128" s="518">
        <f t="shared" si="270"/>
        <v>17.022500000000001</v>
      </c>
      <c r="AG128" s="519">
        <f>AC128*4.15</f>
        <v>130.67312500000003</v>
      </c>
      <c r="AH128" s="519">
        <f t="shared" si="288"/>
        <v>130.67312500000003</v>
      </c>
      <c r="AI128" s="519">
        <f t="shared" si="286"/>
        <v>129</v>
      </c>
      <c r="AJ128" s="113">
        <f t="shared" si="289"/>
        <v>419000</v>
      </c>
      <c r="AK128" s="139">
        <f t="shared" si="290"/>
        <v>459000</v>
      </c>
      <c r="AL128" s="114">
        <f t="shared" si="291"/>
        <v>44</v>
      </c>
      <c r="AM128" s="130">
        <f>ROUNDUP(AC128*1.3,0)</f>
        <v>41</v>
      </c>
      <c r="AN128" s="151">
        <f t="shared" si="292"/>
        <v>68</v>
      </c>
      <c r="AO128" s="152">
        <f t="shared" si="293"/>
        <v>355</v>
      </c>
      <c r="AP128" s="153">
        <f t="shared" si="294"/>
        <v>749</v>
      </c>
      <c r="AQ128" s="716">
        <f t="shared" si="230"/>
        <v>26</v>
      </c>
      <c r="AR128" s="154">
        <f t="shared" si="269"/>
        <v>47000</v>
      </c>
      <c r="AS128" s="158">
        <v>139</v>
      </c>
      <c r="AT128" s="144">
        <f t="shared" si="295"/>
        <v>129</v>
      </c>
    </row>
    <row r="129" spans="1:46" ht="18.75" customHeight="1">
      <c r="A129"/>
      <c r="B129" s="514" t="s">
        <v>2977</v>
      </c>
      <c r="C129" s="515" t="s">
        <v>2791</v>
      </c>
      <c r="D129" s="516">
        <f t="shared" si="287"/>
        <v>30.95</v>
      </c>
      <c r="E129" s="516" t="e">
        <f t="shared" si="296"/>
        <v>#REF!</v>
      </c>
      <c r="F129" s="516" t="e">
        <f>MAX($J129:$X129)+3</f>
        <v>#REF!</v>
      </c>
      <c r="G129" s="652">
        <v>11.45</v>
      </c>
      <c r="H129" s="516" t="e">
        <f t="shared" si="297"/>
        <v>#REF!</v>
      </c>
      <c r="I129" s="516"/>
      <c r="J129" s="517"/>
      <c r="K129" s="517"/>
      <c r="L129" s="517"/>
      <c r="M129" s="517"/>
      <c r="N129" s="517"/>
      <c r="O129" s="517"/>
      <c r="P129" s="517"/>
      <c r="Q129" s="517"/>
      <c r="R129" s="517"/>
      <c r="S129" s="517"/>
      <c r="T129" s="517"/>
      <c r="U129" s="517"/>
      <c r="V129" s="517"/>
      <c r="W129" s="517"/>
      <c r="X129" s="517" t="e">
        <f>[1]BICost!#REF!+[1]BICost!$AX$10+[1]BICost!$BB$10+[1]BICost!$BG$10</f>
        <v>#REF!</v>
      </c>
      <c r="Y129" s="518">
        <f t="shared" si="188"/>
        <v>12.595000000000001</v>
      </c>
      <c r="Z129" s="518">
        <f t="shared" si="298"/>
        <v>12.595000000000001</v>
      </c>
      <c r="AA129" s="518">
        <f t="shared" si="299"/>
        <v>13.927499999999998</v>
      </c>
      <c r="AB129" s="518">
        <f t="shared" si="300"/>
        <v>30.95</v>
      </c>
      <c r="AC129" s="518">
        <f t="shared" si="301"/>
        <v>31.487500000000001</v>
      </c>
      <c r="AD129" s="518">
        <f t="shared" si="270"/>
        <v>13.927499999999998</v>
      </c>
      <c r="AE129" s="518">
        <f t="shared" si="270"/>
        <v>15.475</v>
      </c>
      <c r="AF129" s="518">
        <f t="shared" si="270"/>
        <v>17.022500000000001</v>
      </c>
      <c r="AG129" s="519">
        <f>AC129*4.15</f>
        <v>130.67312500000003</v>
      </c>
      <c r="AH129" s="519">
        <f t="shared" si="288"/>
        <v>130.67312500000003</v>
      </c>
      <c r="AI129" s="519">
        <f t="shared" si="286"/>
        <v>129</v>
      </c>
      <c r="AJ129" s="113">
        <f t="shared" si="289"/>
        <v>419000</v>
      </c>
      <c r="AK129" s="139">
        <f t="shared" si="290"/>
        <v>459000</v>
      </c>
      <c r="AL129" s="114">
        <f t="shared" si="291"/>
        <v>44</v>
      </c>
      <c r="AM129" s="130">
        <f>ROUNDUP(AC129*1.3,0)</f>
        <v>41</v>
      </c>
      <c r="AN129" s="151">
        <f t="shared" si="292"/>
        <v>68</v>
      </c>
      <c r="AO129" s="152">
        <f t="shared" si="293"/>
        <v>355</v>
      </c>
      <c r="AP129" s="153">
        <f t="shared" si="294"/>
        <v>749</v>
      </c>
      <c r="AQ129" s="716">
        <f t="shared" si="230"/>
        <v>26</v>
      </c>
      <c r="AR129" s="154">
        <f t="shared" si="269"/>
        <v>47000</v>
      </c>
      <c r="AS129" s="158">
        <v>139</v>
      </c>
      <c r="AT129" s="144">
        <f t="shared" si="295"/>
        <v>129</v>
      </c>
    </row>
    <row r="130" spans="1:46" ht="18.75" customHeight="1">
      <c r="A130"/>
      <c r="B130" s="514" t="s">
        <v>2978</v>
      </c>
      <c r="C130" s="515" t="s">
        <v>2792</v>
      </c>
      <c r="D130" s="516">
        <f t="shared" si="287"/>
        <v>30.95</v>
      </c>
      <c r="E130" s="516" t="e">
        <f t="shared" si="296"/>
        <v>#REF!</v>
      </c>
      <c r="F130" s="516" t="e">
        <f>MAX($J130:$X130)+3</f>
        <v>#REF!</v>
      </c>
      <c r="G130" s="652">
        <v>11.45</v>
      </c>
      <c r="H130" s="516" t="e">
        <f t="shared" si="297"/>
        <v>#REF!</v>
      </c>
      <c r="I130" s="516"/>
      <c r="J130" s="517"/>
      <c r="K130" s="517"/>
      <c r="L130" s="517"/>
      <c r="M130" s="517"/>
      <c r="N130" s="517"/>
      <c r="O130" s="517"/>
      <c r="P130" s="517"/>
      <c r="Q130" s="517"/>
      <c r="R130" s="517"/>
      <c r="S130" s="517"/>
      <c r="T130" s="517"/>
      <c r="U130" s="517"/>
      <c r="V130" s="517"/>
      <c r="W130" s="517"/>
      <c r="X130" s="517" t="e">
        <f>[1]BICost!#REF!+[1]BICost!$AX$11+[1]BICost!$BB$11+[1]BICost!$BG$11</f>
        <v>#REF!</v>
      </c>
      <c r="Y130" s="518">
        <f t="shared" si="188"/>
        <v>12.595000000000001</v>
      </c>
      <c r="Z130" s="518">
        <f t="shared" si="298"/>
        <v>12.595000000000001</v>
      </c>
      <c r="AA130" s="518">
        <f t="shared" si="299"/>
        <v>13.927499999999998</v>
      </c>
      <c r="AB130" s="518">
        <f t="shared" si="300"/>
        <v>30.95</v>
      </c>
      <c r="AC130" s="518">
        <f t="shared" si="301"/>
        <v>31.487500000000001</v>
      </c>
      <c r="AD130" s="518">
        <f t="shared" si="270"/>
        <v>13.927499999999998</v>
      </c>
      <c r="AE130" s="518">
        <f t="shared" si="270"/>
        <v>15.475</v>
      </c>
      <c r="AF130" s="518">
        <f t="shared" si="270"/>
        <v>17.022500000000001</v>
      </c>
      <c r="AG130" s="519">
        <f>AC130*4.15</f>
        <v>130.67312500000003</v>
      </c>
      <c r="AH130" s="519">
        <f t="shared" si="288"/>
        <v>130.67312500000003</v>
      </c>
      <c r="AI130" s="519">
        <f t="shared" si="286"/>
        <v>129</v>
      </c>
      <c r="AJ130" s="113">
        <f t="shared" si="289"/>
        <v>419000</v>
      </c>
      <c r="AK130" s="139">
        <f t="shared" si="290"/>
        <v>459000</v>
      </c>
      <c r="AL130" s="114">
        <f t="shared" si="291"/>
        <v>44</v>
      </c>
      <c r="AM130" s="130">
        <f>ROUNDUP(AC130*1.3,0)</f>
        <v>41</v>
      </c>
      <c r="AN130" s="151">
        <f t="shared" si="292"/>
        <v>68</v>
      </c>
      <c r="AO130" s="152">
        <f t="shared" si="293"/>
        <v>355</v>
      </c>
      <c r="AP130" s="153">
        <f t="shared" si="294"/>
        <v>749</v>
      </c>
      <c r="AQ130" s="716">
        <f t="shared" si="230"/>
        <v>26</v>
      </c>
      <c r="AR130" s="154">
        <f t="shared" si="269"/>
        <v>47000</v>
      </c>
      <c r="AS130" s="158">
        <v>139</v>
      </c>
      <c r="AT130" s="144">
        <f t="shared" si="295"/>
        <v>129</v>
      </c>
    </row>
    <row r="131" spans="1:46" ht="18.75" customHeight="1">
      <c r="A131"/>
      <c r="B131" s="514" t="s">
        <v>2979</v>
      </c>
      <c r="C131" s="515" t="s">
        <v>2793</v>
      </c>
      <c r="D131" s="516" t="e">
        <f t="shared" si="287"/>
        <v>#REF!</v>
      </c>
      <c r="E131" s="516" t="e">
        <f t="shared" si="296"/>
        <v>#REF!</v>
      </c>
      <c r="F131" s="516" t="e">
        <f>MAX($J131:$X131)+3</f>
        <v>#REF!</v>
      </c>
      <c r="G131" s="652" t="e">
        <f>E131</f>
        <v>#REF!</v>
      </c>
      <c r="H131" s="516" t="e">
        <f t="shared" si="297"/>
        <v>#REF!</v>
      </c>
      <c r="I131" s="516"/>
      <c r="J131" s="517"/>
      <c r="K131" s="517"/>
      <c r="L131" s="517"/>
      <c r="M131" s="517"/>
      <c r="N131" s="517"/>
      <c r="O131" s="517"/>
      <c r="P131" s="517"/>
      <c r="Q131" s="517"/>
      <c r="R131" s="517"/>
      <c r="S131" s="517"/>
      <c r="T131" s="517"/>
      <c r="U131" s="517"/>
      <c r="V131" s="517"/>
      <c r="W131" s="517"/>
      <c r="X131" s="517" t="e">
        <f>[1]BICost!#REF!+[1]BICost!$AX$48+[1]BICost!$BB$48+[1]BICost!$BG$48</f>
        <v>#REF!</v>
      </c>
      <c r="Y131" s="518" t="e">
        <f t="shared" si="188"/>
        <v>#REF!</v>
      </c>
      <c r="Z131" s="518" t="e">
        <f t="shared" si="298"/>
        <v>#REF!</v>
      </c>
      <c r="AA131" s="518" t="e">
        <f t="shared" si="299"/>
        <v>#REF!</v>
      </c>
      <c r="AB131" s="518" t="e">
        <f t="shared" si="300"/>
        <v>#REF!</v>
      </c>
      <c r="AC131" s="518" t="e">
        <f t="shared" si="301"/>
        <v>#REF!</v>
      </c>
      <c r="AD131" s="518" t="e">
        <f t="shared" si="270"/>
        <v>#REF!</v>
      </c>
      <c r="AE131" s="518" t="e">
        <f t="shared" si="270"/>
        <v>#REF!</v>
      </c>
      <c r="AF131" s="518" t="e">
        <f t="shared" si="270"/>
        <v>#REF!</v>
      </c>
      <c r="AG131" s="519" t="e">
        <f>AC131*4.15</f>
        <v>#REF!</v>
      </c>
      <c r="AH131" s="519" t="e">
        <f t="shared" si="288"/>
        <v>#REF!</v>
      </c>
      <c r="AI131" s="519" t="e">
        <f t="shared" si="286"/>
        <v>#REF!</v>
      </c>
      <c r="AJ131" s="113" t="e">
        <f t="shared" si="289"/>
        <v>#REF!</v>
      </c>
      <c r="AK131" s="139" t="e">
        <f t="shared" si="290"/>
        <v>#REF!</v>
      </c>
      <c r="AL131" s="114" t="e">
        <f t="shared" si="291"/>
        <v>#REF!</v>
      </c>
      <c r="AM131" s="130" t="e">
        <f>ROUNDUP(AC131*1.3,0)</f>
        <v>#REF!</v>
      </c>
      <c r="AN131" s="151" t="e">
        <f t="shared" si="292"/>
        <v>#REF!</v>
      </c>
      <c r="AO131" s="152" t="e">
        <f t="shared" si="293"/>
        <v>#REF!</v>
      </c>
      <c r="AP131" s="153" t="e">
        <f t="shared" si="294"/>
        <v>#REF!</v>
      </c>
      <c r="AQ131" s="716" t="e">
        <f t="shared" si="230"/>
        <v>#REF!</v>
      </c>
      <c r="AR131" s="154" t="e">
        <f t="shared" si="269"/>
        <v>#REF!</v>
      </c>
      <c r="AS131" s="158">
        <v>139</v>
      </c>
      <c r="AT131" s="144" t="e">
        <f t="shared" si="295"/>
        <v>#REF!</v>
      </c>
    </row>
    <row r="132" spans="1:46" ht="28.5" customHeight="1">
      <c r="B132" s="412" t="s">
        <v>2609</v>
      </c>
      <c r="C132" s="413" t="s">
        <v>2766</v>
      </c>
      <c r="D132" s="414">
        <f t="shared" si="287"/>
        <v>30.95</v>
      </c>
      <c r="E132" s="414">
        <f t="shared" si="296"/>
        <v>10.618155727707169</v>
      </c>
      <c r="F132" s="414">
        <f t="shared" si="170"/>
        <v>3</v>
      </c>
      <c r="G132" s="651">
        <v>11.45</v>
      </c>
      <c r="H132" s="414">
        <f t="shared" si="297"/>
        <v>2.6545389319267922</v>
      </c>
      <c r="I132" s="414"/>
      <c r="J132" s="415"/>
      <c r="K132" s="415"/>
      <c r="L132" s="415"/>
      <c r="M132" s="415"/>
      <c r="N132" s="415"/>
      <c r="O132" s="415"/>
      <c r="P132" s="415"/>
      <c r="Q132" s="415"/>
      <c r="R132" s="415"/>
      <c r="S132" s="415"/>
      <c r="T132" s="415"/>
      <c r="U132" s="415"/>
      <c r="V132" s="415"/>
      <c r="W132" s="415"/>
      <c r="X132" s="414">
        <f>[1]BICost!$D3+[1]BICost!$BB3</f>
        <v>5.3090778638535845</v>
      </c>
      <c r="Y132" s="416">
        <f t="shared" si="188"/>
        <v>12.595000000000001</v>
      </c>
      <c r="Z132" s="416">
        <f t="shared" si="298"/>
        <v>12.595000000000001</v>
      </c>
      <c r="AA132" s="416">
        <f t="shared" si="299"/>
        <v>13.927499999999998</v>
      </c>
      <c r="AB132" s="416">
        <f t="shared" si="300"/>
        <v>30.95</v>
      </c>
      <c r="AC132" s="416">
        <f t="shared" si="301"/>
        <v>31.487500000000001</v>
      </c>
      <c r="AD132" s="416">
        <f t="shared" si="270"/>
        <v>13.927499999999998</v>
      </c>
      <c r="AE132" s="416">
        <f t="shared" si="270"/>
        <v>15.475</v>
      </c>
      <c r="AF132" s="416">
        <f t="shared" si="270"/>
        <v>17.022500000000001</v>
      </c>
      <c r="AG132" s="417">
        <f>AC132*4.15</f>
        <v>130.67312500000003</v>
      </c>
      <c r="AH132" s="417">
        <f t="shared" si="288"/>
        <v>130.67312500000003</v>
      </c>
      <c r="AI132" s="417">
        <f>MROUND(ROUNDUP(AH132,0),5)-1</f>
        <v>129</v>
      </c>
      <c r="AJ132" s="113">
        <f t="shared" si="289"/>
        <v>419000</v>
      </c>
      <c r="AK132" s="139">
        <f t="shared" si="290"/>
        <v>459000</v>
      </c>
      <c r="AL132" s="114">
        <f t="shared" si="291"/>
        <v>44</v>
      </c>
      <c r="AM132" s="130">
        <f>ROUNDUP(AC132*1.34,0)</f>
        <v>43</v>
      </c>
      <c r="AN132" s="151">
        <f t="shared" si="292"/>
        <v>68</v>
      </c>
      <c r="AO132" s="152">
        <f t="shared" si="293"/>
        <v>355</v>
      </c>
      <c r="AP132" s="153">
        <f t="shared" si="294"/>
        <v>749</v>
      </c>
      <c r="AQ132" s="716">
        <f t="shared" si="230"/>
        <v>26</v>
      </c>
      <c r="AR132" s="154">
        <f t="shared" si="269"/>
        <v>47000</v>
      </c>
      <c r="AS132" s="158">
        <v>129</v>
      </c>
      <c r="AT132" s="144">
        <f t="shared" si="295"/>
        <v>129</v>
      </c>
    </row>
    <row r="133" spans="1:46" ht="28.5" customHeight="1">
      <c r="B133" s="412" t="s">
        <v>2611</v>
      </c>
      <c r="C133" s="413" t="s">
        <v>2767</v>
      </c>
      <c r="D133" s="414">
        <f t="shared" si="287"/>
        <v>32.950000000000003</v>
      </c>
      <c r="E133" s="414">
        <f t="shared" si="296"/>
        <v>11.505677753023624</v>
      </c>
      <c r="F133" s="414">
        <f t="shared" si="170"/>
        <v>3</v>
      </c>
      <c r="G133" s="651">
        <v>12.18</v>
      </c>
      <c r="H133" s="414">
        <f t="shared" si="297"/>
        <v>2.8764194382559061</v>
      </c>
      <c r="I133" s="414"/>
      <c r="J133" s="415"/>
      <c r="K133" s="415"/>
      <c r="L133" s="415"/>
      <c r="M133" s="415"/>
      <c r="N133" s="415"/>
      <c r="O133" s="415"/>
      <c r="P133" s="415"/>
      <c r="Q133" s="415"/>
      <c r="R133" s="415"/>
      <c r="S133" s="415"/>
      <c r="T133" s="415"/>
      <c r="U133" s="415"/>
      <c r="V133" s="415"/>
      <c r="W133" s="415"/>
      <c r="X133" s="414">
        <f>[1]BICost!$D4+[1]BICost!$BB4</f>
        <v>5.7528388765118121</v>
      </c>
      <c r="Y133" s="416">
        <f t="shared" si="188"/>
        <v>13.398000000000001</v>
      </c>
      <c r="Z133" s="416">
        <f t="shared" si="298"/>
        <v>13.398000000000003</v>
      </c>
      <c r="AA133" s="416">
        <f t="shared" si="299"/>
        <v>14.827500000000001</v>
      </c>
      <c r="AB133" s="416">
        <f t="shared" si="300"/>
        <v>32.950000000000003</v>
      </c>
      <c r="AC133" s="416">
        <f t="shared" si="301"/>
        <v>33.495000000000005</v>
      </c>
      <c r="AD133" s="416">
        <f t="shared" si="270"/>
        <v>14.827500000000001</v>
      </c>
      <c r="AE133" s="416">
        <f t="shared" si="270"/>
        <v>16.475000000000001</v>
      </c>
      <c r="AF133" s="416">
        <f t="shared" si="270"/>
        <v>18.122500000000002</v>
      </c>
      <c r="AG133" s="417">
        <f t="shared" ref="AG133:AG140" si="302">AC133*4.15</f>
        <v>139.00425000000004</v>
      </c>
      <c r="AH133" s="417">
        <f t="shared" si="288"/>
        <v>139.00425000000004</v>
      </c>
      <c r="AI133" s="417">
        <f>MROUND(ROUNDUP(AH133,0),10)-1</f>
        <v>139</v>
      </c>
      <c r="AJ133" s="113">
        <f t="shared" si="289"/>
        <v>439000</v>
      </c>
      <c r="AK133" s="139">
        <f t="shared" si="290"/>
        <v>479000</v>
      </c>
      <c r="AL133" s="114">
        <f t="shared" si="291"/>
        <v>47</v>
      </c>
      <c r="AM133" s="130">
        <f t="shared" ref="AM133:AM142" si="303">ROUNDUP(AC133*1.3,0)</f>
        <v>44</v>
      </c>
      <c r="AN133" s="151">
        <f t="shared" si="292"/>
        <v>72</v>
      </c>
      <c r="AO133" s="152">
        <f t="shared" si="293"/>
        <v>377</v>
      </c>
      <c r="AP133" s="153">
        <f t="shared" si="294"/>
        <v>797</v>
      </c>
      <c r="AQ133" s="716">
        <f t="shared" si="230"/>
        <v>27</v>
      </c>
      <c r="AR133" s="154">
        <f t="shared" si="269"/>
        <v>50000</v>
      </c>
      <c r="AS133" s="158">
        <v>139</v>
      </c>
      <c r="AT133" s="144">
        <f t="shared" si="295"/>
        <v>139</v>
      </c>
    </row>
    <row r="134" spans="1:46" ht="28.5" customHeight="1">
      <c r="B134" s="412" t="s">
        <v>2612</v>
      </c>
      <c r="C134" s="413" t="s">
        <v>2771</v>
      </c>
      <c r="D134" s="414">
        <f t="shared" si="287"/>
        <v>32.950000000000003</v>
      </c>
      <c r="E134" s="414">
        <f t="shared" si="296"/>
        <v>12.053933347960335</v>
      </c>
      <c r="F134" s="414">
        <f t="shared" si="170"/>
        <v>3</v>
      </c>
      <c r="G134" s="651">
        <v>12.18</v>
      </c>
      <c r="H134" s="414">
        <f t="shared" si="297"/>
        <v>3.0134833369900837</v>
      </c>
      <c r="I134" s="414"/>
      <c r="J134" s="415"/>
      <c r="K134" s="415"/>
      <c r="L134" s="415"/>
      <c r="M134" s="415"/>
      <c r="N134" s="415"/>
      <c r="O134" s="415"/>
      <c r="P134" s="415"/>
      <c r="Q134" s="415"/>
      <c r="R134" s="415"/>
      <c r="S134" s="415"/>
      <c r="T134" s="415"/>
      <c r="U134" s="415"/>
      <c r="V134" s="415"/>
      <c r="W134" s="415"/>
      <c r="X134" s="414">
        <f>[1]BICost!$D5+[1]BICost!$BB5</f>
        <v>6.0269666739801675</v>
      </c>
      <c r="Y134" s="416">
        <f t="shared" si="188"/>
        <v>13.398000000000001</v>
      </c>
      <c r="Z134" s="416">
        <f t="shared" si="298"/>
        <v>13.398000000000003</v>
      </c>
      <c r="AA134" s="416">
        <f t="shared" si="299"/>
        <v>14.827500000000001</v>
      </c>
      <c r="AB134" s="416">
        <f t="shared" si="300"/>
        <v>32.950000000000003</v>
      </c>
      <c r="AC134" s="416">
        <f t="shared" si="301"/>
        <v>33.495000000000005</v>
      </c>
      <c r="AD134" s="416">
        <f t="shared" si="270"/>
        <v>14.827500000000001</v>
      </c>
      <c r="AE134" s="416">
        <f t="shared" si="270"/>
        <v>16.475000000000001</v>
      </c>
      <c r="AF134" s="416">
        <f t="shared" si="270"/>
        <v>18.122500000000002</v>
      </c>
      <c r="AG134" s="417">
        <f t="shared" si="302"/>
        <v>139.00425000000004</v>
      </c>
      <c r="AH134" s="417">
        <f t="shared" si="288"/>
        <v>139.00425000000004</v>
      </c>
      <c r="AI134" s="417">
        <f>MROUND(ROUNDUP(AH134,0),10)-1</f>
        <v>139</v>
      </c>
      <c r="AJ134" s="113">
        <f t="shared" si="289"/>
        <v>439000</v>
      </c>
      <c r="AK134" s="139">
        <f t="shared" si="290"/>
        <v>479000</v>
      </c>
      <c r="AL134" s="114">
        <f t="shared" si="291"/>
        <v>47</v>
      </c>
      <c r="AM134" s="130">
        <f t="shared" si="303"/>
        <v>44</v>
      </c>
      <c r="AN134" s="151">
        <f t="shared" si="292"/>
        <v>72</v>
      </c>
      <c r="AO134" s="152">
        <f t="shared" si="293"/>
        <v>377</v>
      </c>
      <c r="AP134" s="153">
        <f t="shared" si="294"/>
        <v>797</v>
      </c>
      <c r="AQ134" s="716">
        <f t="shared" si="230"/>
        <v>27</v>
      </c>
      <c r="AR134" s="154">
        <f t="shared" si="269"/>
        <v>50000</v>
      </c>
      <c r="AS134" s="158">
        <v>139</v>
      </c>
      <c r="AT134" s="144">
        <f t="shared" si="295"/>
        <v>139</v>
      </c>
    </row>
    <row r="135" spans="1:46" ht="28.5" customHeight="1">
      <c r="B135" s="412" t="s">
        <v>2614</v>
      </c>
      <c r="C135" s="413" t="s">
        <v>2773</v>
      </c>
      <c r="D135" s="414">
        <f t="shared" si="287"/>
        <v>34.950000000000003</v>
      </c>
      <c r="E135" s="414">
        <f t="shared" si="296"/>
        <v>13.069713803656537</v>
      </c>
      <c r="F135" s="414">
        <f t="shared" si="170"/>
        <v>3</v>
      </c>
      <c r="G135" s="651">
        <v>12.9</v>
      </c>
      <c r="H135" s="414">
        <f t="shared" si="297"/>
        <v>3.2674284509141343</v>
      </c>
      <c r="I135" s="414"/>
      <c r="J135" s="415"/>
      <c r="K135" s="415"/>
      <c r="L135" s="415"/>
      <c r="M135" s="415"/>
      <c r="N135" s="415"/>
      <c r="O135" s="415"/>
      <c r="P135" s="415"/>
      <c r="Q135" s="415"/>
      <c r="R135" s="415"/>
      <c r="S135" s="415"/>
      <c r="T135" s="415"/>
      <c r="U135" s="415"/>
      <c r="V135" s="415"/>
      <c r="W135" s="415"/>
      <c r="X135" s="414">
        <f>[1]BICost!$D6+[1]BICost!$BB6</f>
        <v>6.5348569018282685</v>
      </c>
      <c r="Y135" s="416">
        <f t="shared" si="188"/>
        <v>14.190000000000001</v>
      </c>
      <c r="Z135" s="416">
        <f t="shared" si="298"/>
        <v>14.190000000000001</v>
      </c>
      <c r="AA135" s="416">
        <f t="shared" si="299"/>
        <v>15.727499999999999</v>
      </c>
      <c r="AB135" s="416">
        <f t="shared" si="300"/>
        <v>34.950000000000003</v>
      </c>
      <c r="AC135" s="416">
        <f t="shared" si="301"/>
        <v>35.475000000000001</v>
      </c>
      <c r="AD135" s="416">
        <f t="shared" si="270"/>
        <v>15.727499999999999</v>
      </c>
      <c r="AE135" s="416">
        <f t="shared" si="270"/>
        <v>17.475000000000001</v>
      </c>
      <c r="AF135" s="416">
        <f t="shared" si="270"/>
        <v>19.222500000000004</v>
      </c>
      <c r="AG135" s="417">
        <f t="shared" si="302"/>
        <v>147.22125000000003</v>
      </c>
      <c r="AH135" s="417">
        <f t="shared" si="288"/>
        <v>147.22125000000003</v>
      </c>
      <c r="AI135" s="417">
        <f>MROUND(ROUNDUP(AH135,0),5)-1</f>
        <v>149</v>
      </c>
      <c r="AJ135" s="113">
        <f t="shared" si="289"/>
        <v>469000</v>
      </c>
      <c r="AK135" s="139">
        <f t="shared" si="290"/>
        <v>509000</v>
      </c>
      <c r="AL135" s="114">
        <f t="shared" si="291"/>
        <v>50</v>
      </c>
      <c r="AM135" s="130">
        <f t="shared" si="303"/>
        <v>47</v>
      </c>
      <c r="AN135" s="151">
        <f t="shared" si="292"/>
        <v>76</v>
      </c>
      <c r="AO135" s="152">
        <f t="shared" si="293"/>
        <v>400</v>
      </c>
      <c r="AP135" s="153">
        <f t="shared" si="294"/>
        <v>844</v>
      </c>
      <c r="AQ135" s="716">
        <f t="shared" si="230"/>
        <v>29</v>
      </c>
      <c r="AR135" s="154">
        <f t="shared" si="269"/>
        <v>53000</v>
      </c>
      <c r="AS135" s="158">
        <v>149</v>
      </c>
      <c r="AT135" s="144">
        <f t="shared" si="295"/>
        <v>149</v>
      </c>
    </row>
    <row r="136" spans="1:46" ht="28.5" customHeight="1">
      <c r="A136"/>
      <c r="B136" s="412" t="s">
        <v>2615</v>
      </c>
      <c r="C136" s="413" t="s">
        <v>2788</v>
      </c>
      <c r="D136" s="414">
        <f t="shared" si="287"/>
        <v>30.95</v>
      </c>
      <c r="E136" s="414">
        <f t="shared" si="296"/>
        <v>9.6584574998590682</v>
      </c>
      <c r="F136" s="414">
        <f t="shared" si="170"/>
        <v>3</v>
      </c>
      <c r="G136" s="651">
        <v>11.45</v>
      </c>
      <c r="H136" s="414">
        <f t="shared" si="297"/>
        <v>2.4146143749647671</v>
      </c>
      <c r="I136" s="414"/>
      <c r="J136" s="415"/>
      <c r="K136" s="415"/>
      <c r="L136" s="415"/>
      <c r="M136" s="415"/>
      <c r="N136" s="415"/>
      <c r="O136" s="415"/>
      <c r="P136" s="415"/>
      <c r="Q136" s="415"/>
      <c r="R136" s="415"/>
      <c r="S136" s="415"/>
      <c r="T136" s="415"/>
      <c r="U136" s="415"/>
      <c r="V136" s="415"/>
      <c r="W136" s="415"/>
      <c r="X136" s="414">
        <f>[1]BICost!$D7+[1]BICost!$BB7</f>
        <v>4.8292287499295341</v>
      </c>
      <c r="Y136" s="416">
        <f t="shared" si="188"/>
        <v>12.595000000000001</v>
      </c>
      <c r="Z136" s="416">
        <f t="shared" si="298"/>
        <v>12.595000000000001</v>
      </c>
      <c r="AA136" s="416">
        <f t="shared" si="299"/>
        <v>13.927499999999998</v>
      </c>
      <c r="AB136" s="416">
        <f t="shared" si="300"/>
        <v>30.95</v>
      </c>
      <c r="AC136" s="416">
        <f t="shared" si="301"/>
        <v>31.487500000000001</v>
      </c>
      <c r="AD136" s="416">
        <f t="shared" si="270"/>
        <v>13.927499999999998</v>
      </c>
      <c r="AE136" s="416">
        <f t="shared" si="270"/>
        <v>15.475</v>
      </c>
      <c r="AF136" s="416">
        <f t="shared" si="270"/>
        <v>17.022500000000001</v>
      </c>
      <c r="AG136" s="417">
        <f t="shared" si="302"/>
        <v>130.67312500000003</v>
      </c>
      <c r="AH136" s="417">
        <f t="shared" si="288"/>
        <v>130.67312500000003</v>
      </c>
      <c r="AI136" s="417">
        <f t="shared" ref="AI136:AI146" si="304">MROUND(ROUNDUP(AG136,0),5)-1</f>
        <v>129</v>
      </c>
      <c r="AJ136" s="113">
        <f t="shared" si="289"/>
        <v>419000</v>
      </c>
      <c r="AK136" s="139">
        <f t="shared" si="290"/>
        <v>459000</v>
      </c>
      <c r="AL136" s="114">
        <f t="shared" si="291"/>
        <v>44</v>
      </c>
      <c r="AM136" s="130">
        <f t="shared" si="303"/>
        <v>41</v>
      </c>
      <c r="AN136" s="151">
        <f t="shared" si="292"/>
        <v>68</v>
      </c>
      <c r="AO136" s="152">
        <f t="shared" si="293"/>
        <v>355</v>
      </c>
      <c r="AP136" s="153">
        <f t="shared" si="294"/>
        <v>749</v>
      </c>
      <c r="AQ136" s="716">
        <f t="shared" si="230"/>
        <v>26</v>
      </c>
      <c r="AR136" s="154">
        <f t="shared" si="269"/>
        <v>47000</v>
      </c>
      <c r="AS136" s="158">
        <v>129</v>
      </c>
      <c r="AT136" s="144">
        <f t="shared" si="295"/>
        <v>129</v>
      </c>
    </row>
    <row r="137" spans="1:46" ht="28.5" customHeight="1">
      <c r="B137" s="412" t="s">
        <v>2616</v>
      </c>
      <c r="C137" s="413" t="s">
        <v>2789</v>
      </c>
      <c r="D137" s="414">
        <f t="shared" si="287"/>
        <v>34.950000000000003</v>
      </c>
      <c r="E137" s="414">
        <f t="shared" si="296"/>
        <v>12.43801395555527</v>
      </c>
      <c r="F137" s="414">
        <f t="shared" si="170"/>
        <v>3</v>
      </c>
      <c r="G137" s="651">
        <v>12.9</v>
      </c>
      <c r="H137" s="414">
        <f t="shared" si="297"/>
        <v>3.1095034888888176</v>
      </c>
      <c r="I137" s="414"/>
      <c r="J137" s="415"/>
      <c r="K137" s="415"/>
      <c r="L137" s="415"/>
      <c r="M137" s="415"/>
      <c r="N137" s="415"/>
      <c r="O137" s="415"/>
      <c r="P137" s="415"/>
      <c r="Q137" s="415"/>
      <c r="R137" s="415"/>
      <c r="S137" s="415"/>
      <c r="T137" s="415"/>
      <c r="U137" s="415"/>
      <c r="V137" s="415"/>
      <c r="W137" s="415"/>
      <c r="X137" s="414">
        <f>[1]BICost!$D8+[1]BICost!$BB8</f>
        <v>6.2190069777776351</v>
      </c>
      <c r="Y137" s="416">
        <f t="shared" si="188"/>
        <v>14.190000000000001</v>
      </c>
      <c r="Z137" s="416">
        <f t="shared" si="298"/>
        <v>14.190000000000001</v>
      </c>
      <c r="AA137" s="416">
        <f t="shared" si="299"/>
        <v>15.727499999999999</v>
      </c>
      <c r="AB137" s="416">
        <f t="shared" si="300"/>
        <v>34.950000000000003</v>
      </c>
      <c r="AC137" s="416">
        <f t="shared" si="301"/>
        <v>35.475000000000001</v>
      </c>
      <c r="AD137" s="416">
        <f t="shared" si="270"/>
        <v>15.727499999999999</v>
      </c>
      <c r="AE137" s="416">
        <f t="shared" si="270"/>
        <v>17.475000000000001</v>
      </c>
      <c r="AF137" s="416">
        <f t="shared" si="270"/>
        <v>19.222500000000004</v>
      </c>
      <c r="AG137" s="417">
        <f t="shared" si="302"/>
        <v>147.22125000000003</v>
      </c>
      <c r="AH137" s="417">
        <f t="shared" si="288"/>
        <v>147.22125000000003</v>
      </c>
      <c r="AI137" s="417">
        <f t="shared" si="304"/>
        <v>149</v>
      </c>
      <c r="AJ137" s="113">
        <f t="shared" si="289"/>
        <v>469000</v>
      </c>
      <c r="AK137" s="139">
        <f t="shared" si="290"/>
        <v>509000</v>
      </c>
      <c r="AL137" s="114">
        <f t="shared" si="291"/>
        <v>50</v>
      </c>
      <c r="AM137" s="130">
        <f t="shared" si="303"/>
        <v>47</v>
      </c>
      <c r="AN137" s="151">
        <f t="shared" si="292"/>
        <v>76</v>
      </c>
      <c r="AO137" s="152">
        <f t="shared" si="293"/>
        <v>400</v>
      </c>
      <c r="AP137" s="153">
        <f t="shared" si="294"/>
        <v>844</v>
      </c>
      <c r="AQ137" s="716">
        <f t="shared" si="230"/>
        <v>29</v>
      </c>
      <c r="AR137" s="154">
        <f t="shared" si="269"/>
        <v>53000</v>
      </c>
      <c r="AS137" s="158">
        <v>149</v>
      </c>
      <c r="AT137" s="144">
        <f t="shared" si="295"/>
        <v>149</v>
      </c>
    </row>
    <row r="138" spans="1:46" ht="28.5" customHeight="1">
      <c r="A138"/>
      <c r="B138" s="412" t="s">
        <v>2618</v>
      </c>
      <c r="C138" s="413" t="s">
        <v>2790</v>
      </c>
      <c r="D138" s="414">
        <f t="shared" si="287"/>
        <v>30.95</v>
      </c>
      <c r="E138" s="414">
        <f t="shared" si="296"/>
        <v>11.075370917580587</v>
      </c>
      <c r="F138" s="414">
        <f>MAX($J138:$X138)+3</f>
        <v>8.5376854587902926</v>
      </c>
      <c r="G138" s="651">
        <v>11.45</v>
      </c>
      <c r="H138" s="414">
        <f t="shared" si="297"/>
        <v>2.7688427293951468</v>
      </c>
      <c r="I138" s="516"/>
      <c r="J138" s="517"/>
      <c r="K138" s="517"/>
      <c r="L138" s="517"/>
      <c r="M138" s="517"/>
      <c r="N138" s="517"/>
      <c r="O138" s="517"/>
      <c r="P138" s="517"/>
      <c r="Q138" s="517"/>
      <c r="R138" s="517"/>
      <c r="S138" s="517"/>
      <c r="T138" s="517"/>
      <c r="U138" s="517"/>
      <c r="V138" s="517"/>
      <c r="W138" s="517"/>
      <c r="X138" s="414">
        <f>[1]BICost!$D9+[1]BICost!$BB9</f>
        <v>5.5376854587902935</v>
      </c>
      <c r="Y138" s="518">
        <f t="shared" si="188"/>
        <v>12.595000000000001</v>
      </c>
      <c r="Z138" s="518">
        <f t="shared" si="298"/>
        <v>12.595000000000001</v>
      </c>
      <c r="AA138" s="518">
        <f t="shared" si="299"/>
        <v>13.927499999999998</v>
      </c>
      <c r="AB138" s="518">
        <f t="shared" si="300"/>
        <v>30.95</v>
      </c>
      <c r="AC138" s="518">
        <f t="shared" si="301"/>
        <v>31.487500000000001</v>
      </c>
      <c r="AD138" s="518">
        <f t="shared" si="270"/>
        <v>13.927499999999998</v>
      </c>
      <c r="AE138" s="518">
        <f t="shared" si="270"/>
        <v>15.475</v>
      </c>
      <c r="AF138" s="518">
        <f t="shared" si="270"/>
        <v>17.022500000000001</v>
      </c>
      <c r="AG138" s="417">
        <f t="shared" si="302"/>
        <v>130.67312500000003</v>
      </c>
      <c r="AH138" s="417">
        <f t="shared" si="288"/>
        <v>130.67312500000003</v>
      </c>
      <c r="AI138" s="417">
        <f t="shared" si="304"/>
        <v>129</v>
      </c>
      <c r="AJ138" s="113">
        <f t="shared" si="289"/>
        <v>419000</v>
      </c>
      <c r="AK138" s="139">
        <f t="shared" si="290"/>
        <v>459000</v>
      </c>
      <c r="AL138" s="114">
        <f t="shared" si="291"/>
        <v>44</v>
      </c>
      <c r="AM138" s="130">
        <f t="shared" si="303"/>
        <v>41</v>
      </c>
      <c r="AN138" s="151">
        <f t="shared" si="292"/>
        <v>68</v>
      </c>
      <c r="AO138" s="152">
        <f t="shared" si="293"/>
        <v>355</v>
      </c>
      <c r="AP138" s="153">
        <f t="shared" si="294"/>
        <v>749</v>
      </c>
      <c r="AQ138" s="716">
        <f t="shared" si="230"/>
        <v>26</v>
      </c>
      <c r="AR138" s="154">
        <f t="shared" si="269"/>
        <v>47000</v>
      </c>
      <c r="AS138" s="158">
        <v>129</v>
      </c>
      <c r="AT138" s="144">
        <f t="shared" si="295"/>
        <v>129</v>
      </c>
    </row>
    <row r="139" spans="1:46" ht="28.5" customHeight="1">
      <c r="A139"/>
      <c r="B139" s="412" t="s">
        <v>2619</v>
      </c>
      <c r="C139" s="413" t="s">
        <v>2791</v>
      </c>
      <c r="D139" s="414">
        <f t="shared" si="287"/>
        <v>30.95</v>
      </c>
      <c r="E139" s="414">
        <f t="shared" si="296"/>
        <v>8.7134893985932447</v>
      </c>
      <c r="F139" s="414">
        <f>MAX($J139:$X139)+3</f>
        <v>7.3567446992966223</v>
      </c>
      <c r="G139" s="651">
        <v>11.45</v>
      </c>
      <c r="H139" s="414">
        <f t="shared" si="297"/>
        <v>2.1783723496483112</v>
      </c>
      <c r="I139" s="516"/>
      <c r="J139" s="517"/>
      <c r="K139" s="517"/>
      <c r="L139" s="517"/>
      <c r="M139" s="517"/>
      <c r="N139" s="517"/>
      <c r="O139" s="517"/>
      <c r="P139" s="517"/>
      <c r="Q139" s="517"/>
      <c r="R139" s="517"/>
      <c r="S139" s="517"/>
      <c r="T139" s="517"/>
      <c r="U139" s="517"/>
      <c r="V139" s="517"/>
      <c r="W139" s="517"/>
      <c r="X139" s="414">
        <f>[1]BICost!$D10+[1]BICost!$BB10</f>
        <v>4.3567446992966223</v>
      </c>
      <c r="Y139" s="518">
        <f t="shared" si="188"/>
        <v>12.595000000000001</v>
      </c>
      <c r="Z139" s="518">
        <f t="shared" si="298"/>
        <v>12.595000000000001</v>
      </c>
      <c r="AA139" s="518">
        <f t="shared" si="299"/>
        <v>13.927499999999998</v>
      </c>
      <c r="AB139" s="518">
        <f t="shared" si="300"/>
        <v>30.95</v>
      </c>
      <c r="AC139" s="518">
        <f t="shared" si="301"/>
        <v>31.487500000000001</v>
      </c>
      <c r="AD139" s="518">
        <f t="shared" si="270"/>
        <v>13.927499999999998</v>
      </c>
      <c r="AE139" s="518">
        <f t="shared" si="270"/>
        <v>15.475</v>
      </c>
      <c r="AF139" s="518">
        <f t="shared" si="270"/>
        <v>17.022500000000001</v>
      </c>
      <c r="AG139" s="417">
        <f t="shared" si="302"/>
        <v>130.67312500000003</v>
      </c>
      <c r="AH139" s="417">
        <f t="shared" si="288"/>
        <v>130.67312500000003</v>
      </c>
      <c r="AI139" s="417">
        <f t="shared" si="304"/>
        <v>129</v>
      </c>
      <c r="AJ139" s="113">
        <f t="shared" si="289"/>
        <v>419000</v>
      </c>
      <c r="AK139" s="139">
        <f t="shared" si="290"/>
        <v>459000</v>
      </c>
      <c r="AL139" s="114">
        <f t="shared" si="291"/>
        <v>44</v>
      </c>
      <c r="AM139" s="130">
        <f t="shared" si="303"/>
        <v>41</v>
      </c>
      <c r="AN139" s="151">
        <f t="shared" si="292"/>
        <v>68</v>
      </c>
      <c r="AO139" s="152">
        <f t="shared" si="293"/>
        <v>355</v>
      </c>
      <c r="AP139" s="153">
        <f t="shared" si="294"/>
        <v>749</v>
      </c>
      <c r="AQ139" s="716">
        <f t="shared" si="230"/>
        <v>26</v>
      </c>
      <c r="AR139" s="154">
        <f t="shared" si="269"/>
        <v>47000</v>
      </c>
      <c r="AS139" s="158">
        <v>129</v>
      </c>
      <c r="AT139" s="144">
        <f t="shared" si="295"/>
        <v>129</v>
      </c>
    </row>
    <row r="140" spans="1:46" ht="28.5" customHeight="1">
      <c r="A140"/>
      <c r="B140" s="412" t="s">
        <v>2620</v>
      </c>
      <c r="C140" s="413" t="s">
        <v>2792</v>
      </c>
      <c r="D140" s="414">
        <f t="shared" si="287"/>
        <v>30.95</v>
      </c>
      <c r="E140" s="414">
        <f t="shared" si="296"/>
        <v>9.9826337023907126</v>
      </c>
      <c r="F140" s="414">
        <f>MAX($J140:$X140)+3</f>
        <v>7.9913168511953563</v>
      </c>
      <c r="G140" s="651">
        <v>11.45</v>
      </c>
      <c r="H140" s="414">
        <f t="shared" si="297"/>
        <v>2.4956584255976781</v>
      </c>
      <c r="I140" s="516"/>
      <c r="J140" s="517"/>
      <c r="K140" s="517"/>
      <c r="L140" s="517"/>
      <c r="M140" s="517"/>
      <c r="N140" s="517"/>
      <c r="O140" s="517"/>
      <c r="P140" s="517"/>
      <c r="Q140" s="517"/>
      <c r="R140" s="517"/>
      <c r="S140" s="517"/>
      <c r="T140" s="517"/>
      <c r="U140" s="517"/>
      <c r="V140" s="517"/>
      <c r="W140" s="517"/>
      <c r="X140" s="414">
        <f>[1]BICost!$D11+[1]BICost!$BB11</f>
        <v>4.9913168511953563</v>
      </c>
      <c r="Y140" s="518">
        <f t="shared" si="188"/>
        <v>12.595000000000001</v>
      </c>
      <c r="Z140" s="518">
        <f t="shared" si="298"/>
        <v>12.595000000000001</v>
      </c>
      <c r="AA140" s="518">
        <f t="shared" si="299"/>
        <v>13.927499999999998</v>
      </c>
      <c r="AB140" s="518">
        <f t="shared" si="300"/>
        <v>30.95</v>
      </c>
      <c r="AC140" s="518">
        <f t="shared" si="301"/>
        <v>31.487500000000001</v>
      </c>
      <c r="AD140" s="518">
        <f t="shared" si="270"/>
        <v>13.927499999999998</v>
      </c>
      <c r="AE140" s="518">
        <f t="shared" si="270"/>
        <v>15.475</v>
      </c>
      <c r="AF140" s="518">
        <f t="shared" si="270"/>
        <v>17.022500000000001</v>
      </c>
      <c r="AG140" s="417">
        <f t="shared" si="302"/>
        <v>130.67312500000003</v>
      </c>
      <c r="AH140" s="417">
        <f t="shared" si="288"/>
        <v>130.67312500000003</v>
      </c>
      <c r="AI140" s="417">
        <f t="shared" si="304"/>
        <v>129</v>
      </c>
      <c r="AJ140" s="113">
        <f t="shared" si="289"/>
        <v>419000</v>
      </c>
      <c r="AK140" s="139">
        <f t="shared" si="290"/>
        <v>459000</v>
      </c>
      <c r="AL140" s="114">
        <f t="shared" si="291"/>
        <v>44</v>
      </c>
      <c r="AM140" s="130">
        <f t="shared" si="303"/>
        <v>41</v>
      </c>
      <c r="AN140" s="151">
        <f t="shared" si="292"/>
        <v>68</v>
      </c>
      <c r="AO140" s="152">
        <f t="shared" si="293"/>
        <v>355</v>
      </c>
      <c r="AP140" s="153">
        <f t="shared" si="294"/>
        <v>749</v>
      </c>
      <c r="AQ140" s="716">
        <f t="shared" si="230"/>
        <v>26</v>
      </c>
      <c r="AR140" s="154">
        <f t="shared" si="269"/>
        <v>47000</v>
      </c>
      <c r="AS140" s="158">
        <v>129</v>
      </c>
      <c r="AT140" s="144">
        <f t="shared" si="295"/>
        <v>129</v>
      </c>
    </row>
    <row r="141" spans="1:46" ht="18.75" customHeight="1">
      <c r="A141"/>
      <c r="B141" s="412" t="s">
        <v>2761</v>
      </c>
      <c r="C141" s="413" t="s">
        <v>3076</v>
      </c>
      <c r="D141" s="414">
        <f t="shared" si="287"/>
        <v>16.95</v>
      </c>
      <c r="E141" s="414">
        <f t="shared" si="296"/>
        <v>4.6456919302388133</v>
      </c>
      <c r="F141" s="414">
        <f>MAX($J141:$X141)+3</f>
        <v>5.3228459651194067</v>
      </c>
      <c r="G141" s="651">
        <v>6.36</v>
      </c>
      <c r="H141" s="414">
        <f t="shared" si="297"/>
        <v>1.1614229825597033</v>
      </c>
      <c r="I141" s="516"/>
      <c r="J141" s="517"/>
      <c r="K141" s="517"/>
      <c r="L141" s="517"/>
      <c r="M141" s="517"/>
      <c r="N141" s="517"/>
      <c r="O141" s="517"/>
      <c r="P141" s="517"/>
      <c r="Q141" s="517"/>
      <c r="R141" s="517"/>
      <c r="S141" s="517"/>
      <c r="T141" s="517"/>
      <c r="U141" s="517"/>
      <c r="V141" s="517"/>
      <c r="W141" s="517"/>
      <c r="X141" s="414">
        <f>[1]BICost!$D13+[1]BICost!$BB13</f>
        <v>2.3228459651194067</v>
      </c>
      <c r="Y141" s="518">
        <f t="shared" si="188"/>
        <v>6.9960000000000013</v>
      </c>
      <c r="Z141" s="518">
        <f t="shared" si="298"/>
        <v>6.9960000000000013</v>
      </c>
      <c r="AA141" s="518">
        <f t="shared" si="299"/>
        <v>7.6274999999999986</v>
      </c>
      <c r="AB141" s="518">
        <f t="shared" si="300"/>
        <v>16.95</v>
      </c>
      <c r="AC141" s="518">
        <f t="shared" si="301"/>
        <v>17.490000000000002</v>
      </c>
      <c r="AD141" s="518">
        <f t="shared" si="270"/>
        <v>7.6274999999999986</v>
      </c>
      <c r="AE141" s="518">
        <f t="shared" si="270"/>
        <v>8.4749999999999996</v>
      </c>
      <c r="AF141" s="518">
        <f t="shared" si="270"/>
        <v>9.3224999999999998</v>
      </c>
      <c r="AG141" s="417">
        <f>AC141*4.15</f>
        <v>72.583500000000015</v>
      </c>
      <c r="AH141" s="417">
        <f t="shared" si="288"/>
        <v>72.583500000000015</v>
      </c>
      <c r="AI141" s="417">
        <f t="shared" si="304"/>
        <v>74</v>
      </c>
      <c r="AJ141" s="113">
        <f t="shared" si="289"/>
        <v>229000</v>
      </c>
      <c r="AK141" s="139">
        <f t="shared" si="290"/>
        <v>249000</v>
      </c>
      <c r="AL141" s="114">
        <f t="shared" si="291"/>
        <v>25</v>
      </c>
      <c r="AM141" s="130">
        <f t="shared" si="303"/>
        <v>23</v>
      </c>
      <c r="AN141" s="151">
        <f t="shared" si="292"/>
        <v>38</v>
      </c>
      <c r="AO141" s="152">
        <f t="shared" si="293"/>
        <v>197</v>
      </c>
      <c r="AP141" s="153">
        <f t="shared" si="294"/>
        <v>417</v>
      </c>
      <c r="AQ141" s="716">
        <f t="shared" si="230"/>
        <v>14</v>
      </c>
      <c r="AR141" s="154">
        <f t="shared" si="269"/>
        <v>26000</v>
      </c>
      <c r="AS141" s="158">
        <v>79</v>
      </c>
      <c r="AT141" s="144">
        <f t="shared" si="295"/>
        <v>74</v>
      </c>
    </row>
    <row r="142" spans="1:46" ht="18.75" customHeight="1">
      <c r="A142"/>
      <c r="B142" s="412" t="s">
        <v>2762</v>
      </c>
      <c r="C142" s="413" t="s">
        <v>2794</v>
      </c>
      <c r="D142" s="414">
        <f t="shared" si="287"/>
        <v>19.95</v>
      </c>
      <c r="E142" s="414">
        <f t="shared" si="296"/>
        <v>5.4786316770742562</v>
      </c>
      <c r="F142" s="414">
        <f>MAX($J142:$X142)+3</f>
        <v>5.7393158385371281</v>
      </c>
      <c r="G142" s="651">
        <v>7.45</v>
      </c>
      <c r="H142" s="414">
        <f t="shared" si="297"/>
        <v>1.3696579192685641</v>
      </c>
      <c r="I142" s="516"/>
      <c r="J142" s="517"/>
      <c r="K142" s="517"/>
      <c r="L142" s="517"/>
      <c r="M142" s="517"/>
      <c r="N142" s="517"/>
      <c r="O142" s="517"/>
      <c r="P142" s="517"/>
      <c r="Q142" s="517"/>
      <c r="R142" s="517"/>
      <c r="S142" s="517"/>
      <c r="T142" s="517"/>
      <c r="U142" s="517"/>
      <c r="V142" s="517"/>
      <c r="W142" s="517"/>
      <c r="X142" s="414">
        <f>[1]BICost!$D14+[1]BICost!$BB14</f>
        <v>2.7393158385371281</v>
      </c>
      <c r="Y142" s="518">
        <f t="shared" si="188"/>
        <v>8.1950000000000003</v>
      </c>
      <c r="Z142" s="518">
        <f t="shared" si="298"/>
        <v>8.1950000000000003</v>
      </c>
      <c r="AA142" s="518">
        <f t="shared" si="299"/>
        <v>8.9774999999999991</v>
      </c>
      <c r="AB142" s="518">
        <f t="shared" si="300"/>
        <v>19.95</v>
      </c>
      <c r="AC142" s="518">
        <f t="shared" si="301"/>
        <v>20.487500000000001</v>
      </c>
      <c r="AD142" s="518">
        <f t="shared" si="270"/>
        <v>8.9774999999999991</v>
      </c>
      <c r="AE142" s="518">
        <f t="shared" si="270"/>
        <v>9.9749999999999996</v>
      </c>
      <c r="AF142" s="518">
        <f t="shared" si="270"/>
        <v>10.9725</v>
      </c>
      <c r="AG142" s="417">
        <f>AC142*4.15</f>
        <v>85.023125000000007</v>
      </c>
      <c r="AH142" s="417">
        <f t="shared" si="288"/>
        <v>85.023125000000007</v>
      </c>
      <c r="AI142" s="417">
        <f t="shared" si="304"/>
        <v>84</v>
      </c>
      <c r="AJ142" s="113">
        <f t="shared" si="289"/>
        <v>269000</v>
      </c>
      <c r="AK142" s="139">
        <f t="shared" si="290"/>
        <v>289000</v>
      </c>
      <c r="AL142" s="114">
        <f t="shared" si="291"/>
        <v>29</v>
      </c>
      <c r="AM142" s="130">
        <f t="shared" si="303"/>
        <v>27</v>
      </c>
      <c r="AN142" s="151">
        <f t="shared" si="292"/>
        <v>44</v>
      </c>
      <c r="AO142" s="152">
        <f t="shared" si="293"/>
        <v>231</v>
      </c>
      <c r="AP142" s="153">
        <f t="shared" si="294"/>
        <v>488</v>
      </c>
      <c r="AQ142" s="716">
        <f t="shared" si="230"/>
        <v>17</v>
      </c>
      <c r="AR142" s="154">
        <f t="shared" si="269"/>
        <v>31000</v>
      </c>
      <c r="AS142" s="158">
        <v>89</v>
      </c>
      <c r="AT142" s="144">
        <f t="shared" si="295"/>
        <v>84</v>
      </c>
    </row>
    <row r="143" spans="1:46" ht="21.6" customHeight="1">
      <c r="B143" s="412" t="s">
        <v>2763</v>
      </c>
      <c r="C143" s="413" t="s">
        <v>2299</v>
      </c>
      <c r="D143" s="414">
        <f t="shared" ref="D143:D280" si="305">AB143</f>
        <v>5.95</v>
      </c>
      <c r="E143" s="414">
        <f t="shared" ref="E143:E280" si="306">2*MAX($J143:$X143)</f>
        <v>3.2916658036565352</v>
      </c>
      <c r="F143" s="414">
        <f>MAX($J143:$W143)+3</f>
        <v>3</v>
      </c>
      <c r="G143" s="651">
        <v>2.36</v>
      </c>
      <c r="H143" s="414">
        <f t="shared" si="297"/>
        <v>0.82291645091413379</v>
      </c>
      <c r="I143" s="112"/>
      <c r="J143" s="131"/>
      <c r="K143" s="131"/>
      <c r="L143" s="131"/>
      <c r="M143" s="131"/>
      <c r="N143" s="131"/>
      <c r="O143" s="131"/>
      <c r="P143" s="131"/>
      <c r="Q143" s="517"/>
      <c r="R143" s="517"/>
      <c r="S143" s="517"/>
      <c r="T143" s="517"/>
      <c r="U143" s="517"/>
      <c r="V143" s="517"/>
      <c r="W143" s="517"/>
      <c r="X143" s="414">
        <f>[1]BICost!$D15+[1]BICost!$BB15</f>
        <v>1.6458329018282676</v>
      </c>
      <c r="Y143" s="518">
        <f t="shared" si="188"/>
        <v>2.5960000000000001</v>
      </c>
      <c r="Z143" s="518">
        <f t="shared" si="298"/>
        <v>2.5960000000000001</v>
      </c>
      <c r="AA143" s="518">
        <f t="shared" si="299"/>
        <v>2.6774999999999998</v>
      </c>
      <c r="AB143" s="518">
        <f t="shared" si="300"/>
        <v>5.95</v>
      </c>
      <c r="AC143" s="518">
        <f t="shared" si="301"/>
        <v>6.49</v>
      </c>
      <c r="AD143" s="518">
        <f t="shared" si="270"/>
        <v>2.6774999999999998</v>
      </c>
      <c r="AE143" s="518">
        <f t="shared" si="270"/>
        <v>2.9750000000000001</v>
      </c>
      <c r="AF143" s="518">
        <f t="shared" si="270"/>
        <v>3.2725000000000004</v>
      </c>
      <c r="AG143" s="417">
        <f>AC143*4.15</f>
        <v>26.933500000000002</v>
      </c>
      <c r="AH143" s="417">
        <f t="shared" si="288"/>
        <v>26.933500000000002</v>
      </c>
      <c r="AI143" s="417">
        <f t="shared" si="304"/>
        <v>24</v>
      </c>
      <c r="AJ143" s="113">
        <f t="shared" ref="AJ143:AJ280" si="307">ROUNDUP(FLOOR(AC143*13350,10000),-3)-1000</f>
        <v>79000</v>
      </c>
      <c r="AK143" s="139">
        <f t="shared" si="290"/>
        <v>79000</v>
      </c>
      <c r="AL143" s="114">
        <f t="shared" ref="AL143:AL280" si="308">ROUNDUP(AC143*1.39,0)</f>
        <v>10</v>
      </c>
      <c r="AM143" s="130">
        <f>ROUNDUP(AC143*1.34,0)</f>
        <v>9</v>
      </c>
      <c r="AN143" s="151">
        <f t="shared" ref="AN143:AN280" si="309">ROUNDUP(AC143*0.71*3,0)</f>
        <v>14</v>
      </c>
      <c r="AO143" s="152">
        <f t="shared" ref="AO143:AO280" si="310">ROUNDUP(AC143*3.7502*3,0)</f>
        <v>74</v>
      </c>
      <c r="AP143" s="153">
        <f t="shared" ref="AP143:AP280" si="311">ROUNDUP(AC143*7.9284*3,0)</f>
        <v>155</v>
      </c>
      <c r="AQ143" s="716">
        <f t="shared" si="230"/>
        <v>6</v>
      </c>
      <c r="AR143" s="154">
        <f t="shared" si="269"/>
        <v>10000</v>
      </c>
      <c r="AS143" s="158">
        <v>19</v>
      </c>
      <c r="AT143" s="144"/>
    </row>
    <row r="144" spans="1:46" ht="21.6" customHeight="1">
      <c r="B144" s="412" t="s">
        <v>2971</v>
      </c>
      <c r="C144" s="413" t="s">
        <v>2982</v>
      </c>
      <c r="D144" s="414">
        <f t="shared" si="305"/>
        <v>22.95</v>
      </c>
      <c r="E144" s="414">
        <f t="shared" si="306"/>
        <v>6.3748811960615983</v>
      </c>
      <c r="F144" s="414">
        <f>MAX($J144:$W144)+3</f>
        <v>3</v>
      </c>
      <c r="G144" s="414">
        <v>8.5399999999999991</v>
      </c>
      <c r="H144" s="414">
        <f t="shared" si="297"/>
        <v>1.5937202990153996</v>
      </c>
      <c r="I144" s="414"/>
      <c r="J144" s="414"/>
      <c r="K144" s="414"/>
      <c r="L144" s="414"/>
      <c r="M144" s="414"/>
      <c r="N144" s="414"/>
      <c r="O144" s="414"/>
      <c r="P144" s="414"/>
      <c r="Q144" s="414"/>
      <c r="R144" s="414"/>
      <c r="S144" s="414"/>
      <c r="T144" s="414"/>
      <c r="U144" s="414"/>
      <c r="V144" s="414"/>
      <c r="W144" s="414"/>
      <c r="X144" s="414">
        <f>[1]BICost!$D16+[1]BICost!$BB16</f>
        <v>3.1874405980307992</v>
      </c>
      <c r="Y144" s="684">
        <f t="shared" ref="Y144:Y150" si="312">$G144*(1+Y$53)</f>
        <v>9.3940000000000001</v>
      </c>
      <c r="Z144" s="684">
        <f t="shared" si="298"/>
        <v>9.3940000000000001</v>
      </c>
      <c r="AA144" s="684">
        <f t="shared" si="299"/>
        <v>10.327499999999999</v>
      </c>
      <c r="AB144" s="684">
        <f t="shared" si="300"/>
        <v>22.95</v>
      </c>
      <c r="AC144" s="684">
        <f t="shared" si="301"/>
        <v>23.484999999999999</v>
      </c>
      <c r="AD144" s="684">
        <f t="shared" si="270"/>
        <v>10.327499999999999</v>
      </c>
      <c r="AE144" s="684">
        <f t="shared" si="270"/>
        <v>11.475</v>
      </c>
      <c r="AF144" s="684">
        <f t="shared" si="270"/>
        <v>12.6225</v>
      </c>
      <c r="AG144" s="417">
        <f t="shared" ref="AG144:AG146" si="313">AC144*4.15</f>
        <v>97.46275</v>
      </c>
      <c r="AH144" s="417">
        <f t="shared" si="288"/>
        <v>97.46275</v>
      </c>
      <c r="AI144" s="417">
        <f t="shared" si="304"/>
        <v>99</v>
      </c>
      <c r="AJ144" s="113">
        <f t="shared" si="307"/>
        <v>309000</v>
      </c>
      <c r="AK144" s="139">
        <f t="shared" si="290"/>
        <v>329000</v>
      </c>
      <c r="AL144" s="114">
        <f t="shared" si="308"/>
        <v>33</v>
      </c>
      <c r="AM144" s="130">
        <f>ROUNDUP(AC144*1.34,0)</f>
        <v>32</v>
      </c>
      <c r="AN144" s="151">
        <f t="shared" si="309"/>
        <v>51</v>
      </c>
      <c r="AO144" s="152">
        <f t="shared" si="310"/>
        <v>265</v>
      </c>
      <c r="AP144" s="153">
        <f t="shared" si="311"/>
        <v>559</v>
      </c>
      <c r="AQ144" s="716">
        <f t="shared" si="230"/>
        <v>19</v>
      </c>
      <c r="AR144" s="154">
        <f t="shared" si="269"/>
        <v>35000</v>
      </c>
      <c r="AS144" s="158">
        <v>19</v>
      </c>
      <c r="AT144" s="144"/>
    </row>
    <row r="145" spans="1:46" ht="18.75" customHeight="1">
      <c r="A145"/>
      <c r="B145" s="412" t="s">
        <v>2972</v>
      </c>
      <c r="C145" s="413" t="s">
        <v>3085</v>
      </c>
      <c r="D145" s="414">
        <f t="shared" si="305"/>
        <v>23.95</v>
      </c>
      <c r="E145" s="414">
        <f t="shared" si="296"/>
        <v>6.5665628163147627</v>
      </c>
      <c r="F145" s="414">
        <f t="shared" ref="F145:F150" si="314">MAX($J145:$X145)+3</f>
        <v>6.2832814081573813</v>
      </c>
      <c r="G145" s="414">
        <v>8.9</v>
      </c>
      <c r="H145" s="414">
        <f t="shared" si="297"/>
        <v>1.6416407040786907</v>
      </c>
      <c r="I145" s="414"/>
      <c r="J145" s="414"/>
      <c r="K145" s="414"/>
      <c r="L145" s="414"/>
      <c r="M145" s="414"/>
      <c r="N145" s="414"/>
      <c r="O145" s="414"/>
      <c r="P145" s="414"/>
      <c r="Q145" s="414"/>
      <c r="R145" s="414"/>
      <c r="S145" s="414"/>
      <c r="T145" s="414"/>
      <c r="U145" s="414"/>
      <c r="V145" s="414"/>
      <c r="W145" s="414"/>
      <c r="X145" s="414">
        <f>[1]BICost!$D17+[1]BICost!$BB17</f>
        <v>3.2832814081573813</v>
      </c>
      <c r="Y145" s="684">
        <f t="shared" si="312"/>
        <v>9.7900000000000009</v>
      </c>
      <c r="Z145" s="684">
        <f t="shared" si="298"/>
        <v>9.7900000000000009</v>
      </c>
      <c r="AA145" s="684">
        <f t="shared" si="299"/>
        <v>10.777499999999998</v>
      </c>
      <c r="AB145" s="684">
        <f t="shared" si="300"/>
        <v>23.95</v>
      </c>
      <c r="AC145" s="684">
        <f t="shared" si="301"/>
        <v>24.475000000000001</v>
      </c>
      <c r="AD145" s="684">
        <f t="shared" si="270"/>
        <v>10.777499999999998</v>
      </c>
      <c r="AE145" s="684">
        <f t="shared" si="270"/>
        <v>11.975</v>
      </c>
      <c r="AF145" s="684">
        <f t="shared" si="270"/>
        <v>13.172500000000001</v>
      </c>
      <c r="AG145" s="417">
        <f t="shared" si="313"/>
        <v>101.57125000000002</v>
      </c>
      <c r="AH145" s="417">
        <f t="shared" si="288"/>
        <v>101.57125000000002</v>
      </c>
      <c r="AI145" s="417">
        <f t="shared" si="304"/>
        <v>99</v>
      </c>
      <c r="AJ145" s="113">
        <f t="shared" si="307"/>
        <v>319000</v>
      </c>
      <c r="AK145" s="139">
        <f t="shared" si="290"/>
        <v>349000</v>
      </c>
      <c r="AL145" s="114">
        <f t="shared" si="308"/>
        <v>35</v>
      </c>
      <c r="AM145" s="130">
        <f t="shared" ref="AM145:AM146" si="315">ROUNDUP(AC145*1.3,0)</f>
        <v>32</v>
      </c>
      <c r="AN145" s="151">
        <f t="shared" si="309"/>
        <v>53</v>
      </c>
      <c r="AO145" s="152">
        <f t="shared" si="310"/>
        <v>276</v>
      </c>
      <c r="AP145" s="153">
        <f t="shared" si="311"/>
        <v>583</v>
      </c>
      <c r="AQ145" s="716">
        <f t="shared" si="230"/>
        <v>20</v>
      </c>
      <c r="AR145" s="154">
        <f t="shared" si="269"/>
        <v>37000</v>
      </c>
      <c r="AS145" s="158">
        <v>99</v>
      </c>
      <c r="AT145" s="144">
        <f t="shared" ref="AT145:AT146" si="316">AI145*(1-AH$6)</f>
        <v>99</v>
      </c>
    </row>
    <row r="146" spans="1:46" ht="18.75" customHeight="1">
      <c r="A146"/>
      <c r="B146" s="412" t="s">
        <v>2973</v>
      </c>
      <c r="C146" s="413" t="s">
        <v>3144</v>
      </c>
      <c r="D146" s="414">
        <f t="shared" si="305"/>
        <v>26.95</v>
      </c>
      <c r="E146" s="414">
        <f t="shared" si="296"/>
        <v>8.5202114239097</v>
      </c>
      <c r="F146" s="414">
        <f t="shared" si="314"/>
        <v>7.26010571195485</v>
      </c>
      <c r="G146" s="414">
        <v>9.99</v>
      </c>
      <c r="H146" s="414">
        <f t="shared" si="297"/>
        <v>2.130052855977425</v>
      </c>
      <c r="I146" s="414"/>
      <c r="J146" s="414"/>
      <c r="K146" s="414"/>
      <c r="L146" s="414"/>
      <c r="M146" s="414"/>
      <c r="N146" s="414"/>
      <c r="O146" s="414"/>
      <c r="P146" s="414"/>
      <c r="Q146" s="414"/>
      <c r="R146" s="414"/>
      <c r="S146" s="414"/>
      <c r="T146" s="414"/>
      <c r="U146" s="414"/>
      <c r="V146" s="414"/>
      <c r="W146" s="414"/>
      <c r="X146" s="414">
        <f>[1]BICost!$D18+[1]BICost!$BB18</f>
        <v>4.26010571195485</v>
      </c>
      <c r="Y146" s="684">
        <f t="shared" si="312"/>
        <v>10.989000000000001</v>
      </c>
      <c r="Z146" s="684">
        <f t="shared" si="298"/>
        <v>10.989000000000001</v>
      </c>
      <c r="AA146" s="684">
        <f t="shared" si="299"/>
        <v>12.127499999999998</v>
      </c>
      <c r="AB146" s="684">
        <f t="shared" si="300"/>
        <v>26.95</v>
      </c>
      <c r="AC146" s="684">
        <f t="shared" si="301"/>
        <v>27.4725</v>
      </c>
      <c r="AD146" s="684">
        <f t="shared" si="270"/>
        <v>12.127499999999998</v>
      </c>
      <c r="AE146" s="684">
        <f t="shared" si="270"/>
        <v>13.475</v>
      </c>
      <c r="AF146" s="684">
        <f t="shared" si="270"/>
        <v>14.822500000000002</v>
      </c>
      <c r="AG146" s="417">
        <f t="shared" si="313"/>
        <v>114.01087500000001</v>
      </c>
      <c r="AH146" s="417">
        <f t="shared" si="288"/>
        <v>114.01087500000001</v>
      </c>
      <c r="AI146" s="417">
        <f t="shared" si="304"/>
        <v>114</v>
      </c>
      <c r="AJ146" s="113">
        <f t="shared" si="307"/>
        <v>359000</v>
      </c>
      <c r="AK146" s="139">
        <f t="shared" si="290"/>
        <v>389000</v>
      </c>
      <c r="AL146" s="114">
        <f t="shared" si="308"/>
        <v>39</v>
      </c>
      <c r="AM146" s="130">
        <f t="shared" si="315"/>
        <v>36</v>
      </c>
      <c r="AN146" s="151">
        <f t="shared" si="309"/>
        <v>59</v>
      </c>
      <c r="AO146" s="152">
        <f t="shared" si="310"/>
        <v>310</v>
      </c>
      <c r="AP146" s="153">
        <f t="shared" si="311"/>
        <v>654</v>
      </c>
      <c r="AQ146" s="716">
        <f t="shared" si="230"/>
        <v>22</v>
      </c>
      <c r="AR146" s="154">
        <f t="shared" si="269"/>
        <v>41000</v>
      </c>
      <c r="AS146" s="158">
        <v>119</v>
      </c>
      <c r="AT146" s="144">
        <f t="shared" si="316"/>
        <v>114</v>
      </c>
    </row>
    <row r="147" spans="1:46" ht="18.75" customHeight="1">
      <c r="A147"/>
      <c r="B147" s="412" t="s">
        <v>3141</v>
      </c>
      <c r="C147" s="413" t="s">
        <v>3056</v>
      </c>
      <c r="D147" s="414">
        <f t="shared" ref="D147:D148" si="317">AB147</f>
        <v>30.95</v>
      </c>
      <c r="E147" s="414">
        <f t="shared" si="296"/>
        <v>9.2382448416312197</v>
      </c>
      <c r="F147" s="414">
        <f t="shared" si="314"/>
        <v>7.6191224208156099</v>
      </c>
      <c r="G147" s="414">
        <v>11.45</v>
      </c>
      <c r="H147" s="414">
        <f t="shared" si="297"/>
        <v>2.3095612104078049</v>
      </c>
      <c r="I147" s="414"/>
      <c r="J147" s="414"/>
      <c r="K147" s="414"/>
      <c r="L147" s="414"/>
      <c r="M147" s="414"/>
      <c r="N147" s="414"/>
      <c r="O147" s="414"/>
      <c r="P147" s="414"/>
      <c r="Q147" s="414"/>
      <c r="R147" s="414"/>
      <c r="S147" s="414"/>
      <c r="T147" s="414"/>
      <c r="U147" s="414"/>
      <c r="V147" s="414"/>
      <c r="W147" s="414"/>
      <c r="X147" s="414">
        <f>[1]BICost!$D142+[1]BICost!$BB142</f>
        <v>4.6191224208156099</v>
      </c>
      <c r="Y147" s="684">
        <f t="shared" si="312"/>
        <v>12.595000000000001</v>
      </c>
      <c r="Z147" s="684">
        <f t="shared" ref="Z147:Z148" si="318">(AC147*(1-Z$53))</f>
        <v>12.595000000000001</v>
      </c>
      <c r="AA147" s="684">
        <f t="shared" ref="AA147:AA148" si="319">(AB147*(1-AA$53))</f>
        <v>13.927499999999998</v>
      </c>
      <c r="AB147" s="684">
        <f t="shared" ref="AB147:AB148" si="320">MROUND(AC147,1)-0.05</f>
        <v>30.95</v>
      </c>
      <c r="AC147" s="684">
        <f t="shared" ref="AC147:AC148" si="321">Y147/(1-AC$53)</f>
        <v>31.487500000000001</v>
      </c>
      <c r="AD147" s="684">
        <f t="shared" si="270"/>
        <v>13.927499999999998</v>
      </c>
      <c r="AE147" s="684">
        <f t="shared" si="270"/>
        <v>15.475</v>
      </c>
      <c r="AF147" s="684">
        <f t="shared" si="270"/>
        <v>17.022500000000001</v>
      </c>
      <c r="AG147" s="417">
        <f t="shared" ref="AG147:AG148" si="322">AC147*4.15</f>
        <v>130.67312500000003</v>
      </c>
      <c r="AH147" s="417">
        <f t="shared" ref="AH147:AH148" si="323">AG147*(1+AH$53)</f>
        <v>130.67312500000003</v>
      </c>
      <c r="AI147" s="417">
        <f t="shared" ref="AI147:AI148" si="324">MROUND(ROUNDUP(AG147,0),5)-1</f>
        <v>129</v>
      </c>
      <c r="AJ147" s="113">
        <f t="shared" ref="AJ147:AJ148" si="325">ROUNDUP(FLOOR(AC147*13350,10000),-3)-1000</f>
        <v>419000</v>
      </c>
      <c r="AK147" s="139">
        <f t="shared" ref="AK147:AK148" si="326">ROUNDUP(FLOOR(AJ147*1.1,10000),-3)-1000</f>
        <v>459000</v>
      </c>
      <c r="AL147" s="114">
        <f t="shared" ref="AL147:AL148" si="327">ROUNDUP(AC147*1.39,0)</f>
        <v>44</v>
      </c>
      <c r="AM147" s="130">
        <f t="shared" ref="AM147:AM148" si="328">ROUNDUP(AC147*1.3,0)</f>
        <v>41</v>
      </c>
      <c r="AN147" s="151">
        <f t="shared" ref="AN147:AN148" si="329">ROUNDUP(AC147*0.71*3,0)</f>
        <v>68</v>
      </c>
      <c r="AO147" s="152">
        <f t="shared" ref="AO147:AO148" si="330">ROUNDUP(AC147*3.7502*3,0)</f>
        <v>355</v>
      </c>
      <c r="AP147" s="153">
        <f t="shared" ref="AP147:AP148" si="331">ROUNDUP(AC147*7.9284*3,0)</f>
        <v>749</v>
      </c>
      <c r="AQ147" s="716">
        <f t="shared" ref="AQ147:AQ148" si="332">ROUNDUP(AC147*0.8,0)</f>
        <v>26</v>
      </c>
      <c r="AR147" s="154">
        <f t="shared" ref="AR147:AR148" si="333">MROUND(ROUNDUP(AC147*1500,0),1000)</f>
        <v>47000</v>
      </c>
      <c r="AS147" s="158">
        <v>120</v>
      </c>
      <c r="AT147" s="144">
        <f t="shared" ref="AT147:AT148" si="334">AI147*(1-AH$6)</f>
        <v>129</v>
      </c>
    </row>
    <row r="148" spans="1:46" ht="18.75" customHeight="1">
      <c r="A148"/>
      <c r="B148" s="412" t="s">
        <v>3802</v>
      </c>
      <c r="C148" s="413" t="s">
        <v>3803</v>
      </c>
      <c r="D148" s="414">
        <f t="shared" si="317"/>
        <v>43.95</v>
      </c>
      <c r="E148" s="414">
        <f t="shared" si="296"/>
        <v>17.656349145428688</v>
      </c>
      <c r="F148" s="414">
        <f t="shared" si="314"/>
        <v>11.828174572714344</v>
      </c>
      <c r="G148" s="414">
        <v>16.18</v>
      </c>
      <c r="H148" s="414">
        <f t="shared" si="297"/>
        <v>4.4140872863571721</v>
      </c>
      <c r="I148" s="414"/>
      <c r="J148" s="414"/>
      <c r="K148" s="414"/>
      <c r="L148" s="414"/>
      <c r="M148" s="414"/>
      <c r="N148" s="414"/>
      <c r="O148" s="414"/>
      <c r="P148" s="414"/>
      <c r="Q148" s="414"/>
      <c r="R148" s="414"/>
      <c r="S148" s="414"/>
      <c r="T148" s="414"/>
      <c r="U148" s="414"/>
      <c r="V148" s="414"/>
      <c r="W148" s="414"/>
      <c r="X148" s="414">
        <f>[1]BICost!$E141+[1]BICost!$BB141</f>
        <v>8.8281745727143441</v>
      </c>
      <c r="Y148" s="684">
        <f t="shared" si="312"/>
        <v>17.798000000000002</v>
      </c>
      <c r="Z148" s="684">
        <f t="shared" si="318"/>
        <v>17.798000000000002</v>
      </c>
      <c r="AA148" s="684">
        <f t="shared" si="319"/>
        <v>19.7775</v>
      </c>
      <c r="AB148" s="684">
        <f t="shared" si="320"/>
        <v>43.95</v>
      </c>
      <c r="AC148" s="684">
        <f t="shared" si="321"/>
        <v>44.495000000000005</v>
      </c>
      <c r="AD148" s="684">
        <f t="shared" ref="AD148:AF150" si="335">$AB148*(1-AD$53)</f>
        <v>19.7775</v>
      </c>
      <c r="AE148" s="684">
        <f t="shared" si="335"/>
        <v>21.975000000000001</v>
      </c>
      <c r="AF148" s="684">
        <f t="shared" si="335"/>
        <v>24.172500000000003</v>
      </c>
      <c r="AG148" s="417">
        <f t="shared" si="322"/>
        <v>184.65425000000005</v>
      </c>
      <c r="AH148" s="417">
        <f t="shared" si="323"/>
        <v>184.65425000000005</v>
      </c>
      <c r="AI148" s="417">
        <f t="shared" si="324"/>
        <v>184</v>
      </c>
      <c r="AJ148" s="113">
        <f t="shared" si="325"/>
        <v>589000</v>
      </c>
      <c r="AK148" s="139">
        <f t="shared" si="326"/>
        <v>639000</v>
      </c>
      <c r="AL148" s="114">
        <f t="shared" si="327"/>
        <v>62</v>
      </c>
      <c r="AM148" s="130">
        <f t="shared" si="328"/>
        <v>58</v>
      </c>
      <c r="AN148" s="151">
        <f t="shared" si="329"/>
        <v>95</v>
      </c>
      <c r="AO148" s="152">
        <f t="shared" si="330"/>
        <v>501</v>
      </c>
      <c r="AP148" s="153">
        <f t="shared" si="331"/>
        <v>1059</v>
      </c>
      <c r="AQ148" s="716">
        <f t="shared" si="332"/>
        <v>36</v>
      </c>
      <c r="AR148" s="154">
        <f t="shared" si="333"/>
        <v>67000</v>
      </c>
      <c r="AS148" s="158">
        <v>189</v>
      </c>
      <c r="AT148" s="144">
        <f t="shared" si="334"/>
        <v>184</v>
      </c>
    </row>
    <row r="149" spans="1:46" ht="18.75" customHeight="1">
      <c r="A149"/>
      <c r="B149" s="412" t="s">
        <v>2617</v>
      </c>
      <c r="C149" s="413" t="s">
        <v>3058</v>
      </c>
      <c r="D149" s="414">
        <f t="shared" ref="D149" si="336">AB149</f>
        <v>26.95</v>
      </c>
      <c r="E149" s="414">
        <f t="shared" si="296"/>
        <v>10.735585601124891</v>
      </c>
      <c r="F149" s="414">
        <f t="shared" si="314"/>
        <v>8.3677928005624445</v>
      </c>
      <c r="G149" s="414">
        <v>9.99</v>
      </c>
      <c r="H149" s="414">
        <f t="shared" si="297"/>
        <v>2.6838964002812227</v>
      </c>
      <c r="I149" s="414"/>
      <c r="J149" s="414"/>
      <c r="K149" s="414"/>
      <c r="L149" s="414"/>
      <c r="M149" s="414"/>
      <c r="N149" s="414"/>
      <c r="O149" s="414"/>
      <c r="P149" s="414"/>
      <c r="Q149" s="414"/>
      <c r="R149" s="414"/>
      <c r="S149" s="414"/>
      <c r="T149" s="414"/>
      <c r="U149" s="414"/>
      <c r="V149" s="414"/>
      <c r="W149" s="414"/>
      <c r="X149" s="414">
        <f>[1]BICost!$E27+[1]BICost!$BB27</f>
        <v>5.3677928005624453</v>
      </c>
      <c r="Y149" s="684">
        <f t="shared" si="312"/>
        <v>10.989000000000001</v>
      </c>
      <c r="Z149" s="684">
        <f t="shared" ref="Z149" si="337">(AC149*(1-Z$53))</f>
        <v>10.989000000000001</v>
      </c>
      <c r="AA149" s="684">
        <f t="shared" ref="AA149" si="338">(AB149*(1-AA$53))</f>
        <v>12.127499999999998</v>
      </c>
      <c r="AB149" s="684">
        <f t="shared" ref="AB149" si="339">MROUND(AC149,1)-0.05</f>
        <v>26.95</v>
      </c>
      <c r="AC149" s="684">
        <f t="shared" ref="AC149" si="340">Y149/(1-AC$53)</f>
        <v>27.4725</v>
      </c>
      <c r="AD149" s="684">
        <f t="shared" si="335"/>
        <v>12.127499999999998</v>
      </c>
      <c r="AE149" s="684">
        <f t="shared" si="335"/>
        <v>13.475</v>
      </c>
      <c r="AF149" s="684">
        <f t="shared" si="335"/>
        <v>14.822500000000002</v>
      </c>
      <c r="AG149" s="417">
        <f t="shared" ref="AG149" si="341">AC149*4.15</f>
        <v>114.01087500000001</v>
      </c>
      <c r="AH149" s="417">
        <f t="shared" ref="AH149" si="342">AG149*(1+AH$53)</f>
        <v>114.01087500000001</v>
      </c>
      <c r="AI149" s="417">
        <f t="shared" ref="AI149" si="343">MROUND(ROUNDUP(AG149,0),5)-1</f>
        <v>114</v>
      </c>
      <c r="AJ149" s="113">
        <f t="shared" ref="AJ149" si="344">ROUNDUP(FLOOR(AC149*13350,10000),-3)-1000</f>
        <v>359000</v>
      </c>
      <c r="AK149" s="139">
        <f t="shared" ref="AK149" si="345">ROUNDUP(FLOOR(AJ149*1.1,10000),-3)-1000</f>
        <v>389000</v>
      </c>
      <c r="AL149" s="114">
        <f t="shared" ref="AL149" si="346">ROUNDUP(AC149*1.39,0)</f>
        <v>39</v>
      </c>
      <c r="AM149" s="130">
        <f t="shared" ref="AM149" si="347">ROUNDUP(AC149*1.3,0)</f>
        <v>36</v>
      </c>
      <c r="AN149" s="151">
        <f t="shared" ref="AN149" si="348">ROUNDUP(AC149*0.71*3,0)</f>
        <v>59</v>
      </c>
      <c r="AO149" s="152">
        <f t="shared" ref="AO149" si="349">ROUNDUP(AC149*3.7502*3,0)</f>
        <v>310</v>
      </c>
      <c r="AP149" s="153">
        <f t="shared" ref="AP149" si="350">ROUNDUP(AC149*7.9284*3,0)</f>
        <v>654</v>
      </c>
      <c r="AQ149" s="716">
        <f t="shared" ref="AQ149" si="351">ROUNDUP(AC149*0.8,0)</f>
        <v>22</v>
      </c>
      <c r="AR149" s="154">
        <f t="shared" ref="AR149" si="352">MROUND(ROUNDUP(AC149*1500,0),1000)</f>
        <v>41000</v>
      </c>
      <c r="AS149" s="158">
        <v>190</v>
      </c>
      <c r="AT149" s="144">
        <f t="shared" ref="AT149" si="353">AI149*(1-AH$6)</f>
        <v>114</v>
      </c>
    </row>
    <row r="150" spans="1:46" ht="18.75" customHeight="1">
      <c r="A150"/>
      <c r="B150" s="412" t="s">
        <v>4219</v>
      </c>
      <c r="C150" s="413" t="s">
        <v>4220</v>
      </c>
      <c r="D150" s="414">
        <f t="shared" ref="D150" si="354">AB150</f>
        <v>30.95</v>
      </c>
      <c r="E150" s="414">
        <f t="shared" si="296"/>
        <v>11.371660537833751</v>
      </c>
      <c r="F150" s="414">
        <f t="shared" si="314"/>
        <v>8.6858302689168756</v>
      </c>
      <c r="G150" s="414">
        <v>11.45</v>
      </c>
      <c r="H150" s="414">
        <f t="shared" si="297"/>
        <v>2.8429151344584378</v>
      </c>
      <c r="I150" s="414"/>
      <c r="J150" s="414"/>
      <c r="K150" s="414"/>
      <c r="L150" s="414"/>
      <c r="M150" s="414"/>
      <c r="N150" s="414"/>
      <c r="O150" s="414"/>
      <c r="P150" s="414"/>
      <c r="Q150" s="414"/>
      <c r="R150" s="414"/>
      <c r="S150" s="414"/>
      <c r="T150" s="414"/>
      <c r="U150" s="414"/>
      <c r="V150" s="414"/>
      <c r="W150" s="414"/>
      <c r="X150" s="873">
        <f>[1]BICost!$E154+[1]BICost!$BB154</f>
        <v>5.6858302689168756</v>
      </c>
      <c r="Y150" s="684">
        <f t="shared" si="312"/>
        <v>12.595000000000001</v>
      </c>
      <c r="Z150" s="684">
        <f t="shared" ref="Z150" si="355">(AC150*(1-Z$53))</f>
        <v>12.595000000000001</v>
      </c>
      <c r="AA150" s="684">
        <f t="shared" ref="AA150" si="356">(AB150*(1-AA$53))</f>
        <v>13.927499999999998</v>
      </c>
      <c r="AB150" s="684">
        <f t="shared" ref="AB150" si="357">MROUND(AC150,1)-0.05</f>
        <v>30.95</v>
      </c>
      <c r="AC150" s="684">
        <f t="shared" ref="AC150" si="358">Y150/(1-AC$53)</f>
        <v>31.487500000000001</v>
      </c>
      <c r="AD150" s="684">
        <f t="shared" si="335"/>
        <v>13.927499999999998</v>
      </c>
      <c r="AE150" s="684">
        <f t="shared" si="335"/>
        <v>15.475</v>
      </c>
      <c r="AF150" s="684">
        <f t="shared" si="335"/>
        <v>17.022500000000001</v>
      </c>
      <c r="AG150" s="417">
        <f t="shared" ref="AG150" si="359">AC150*4.15</f>
        <v>130.67312500000003</v>
      </c>
      <c r="AH150" s="417">
        <f t="shared" ref="AH150" si="360">AG150*(1+AH$53)</f>
        <v>130.67312500000003</v>
      </c>
      <c r="AI150" s="417">
        <f t="shared" ref="AI150" si="361">MROUND(ROUNDUP(AG150,0),5)-1</f>
        <v>129</v>
      </c>
      <c r="AJ150" s="113">
        <f t="shared" ref="AJ150" si="362">ROUNDUP(FLOOR(AC150*13350,10000),-3)-1000</f>
        <v>419000</v>
      </c>
      <c r="AK150" s="139">
        <f t="shared" ref="AK150" si="363">ROUNDUP(FLOOR(AJ150*1.1,10000),-3)-1000</f>
        <v>459000</v>
      </c>
      <c r="AL150" s="114">
        <f t="shared" ref="AL150" si="364">ROUNDUP(AC150*1.39,0)</f>
        <v>44</v>
      </c>
      <c r="AM150" s="130">
        <f t="shared" ref="AM150" si="365">ROUNDUP(AC150*1.3,0)</f>
        <v>41</v>
      </c>
      <c r="AN150" s="151">
        <f t="shared" ref="AN150" si="366">ROUNDUP(AC150*0.71*3,0)</f>
        <v>68</v>
      </c>
      <c r="AO150" s="152">
        <f t="shared" ref="AO150" si="367">ROUNDUP(AC150*3.7502*3,0)</f>
        <v>355</v>
      </c>
      <c r="AP150" s="153">
        <f t="shared" ref="AP150" si="368">ROUNDUP(AC150*7.9284*3,0)</f>
        <v>749</v>
      </c>
      <c r="AQ150" s="716">
        <f t="shared" ref="AQ150" si="369">ROUNDUP(AC150*0.8,0)</f>
        <v>26</v>
      </c>
      <c r="AR150" s="154">
        <f t="shared" ref="AR150" si="370">MROUND(ROUNDUP(AC150*1500,0),1000)</f>
        <v>47000</v>
      </c>
      <c r="AS150" s="158">
        <v>190</v>
      </c>
      <c r="AT150" s="144">
        <f t="shared" ref="AT150" si="371">AI150*(1-AH$6)</f>
        <v>129</v>
      </c>
    </row>
    <row r="151" spans="1:46" ht="28.5" customHeight="1">
      <c r="B151" s="679" t="s">
        <v>2919</v>
      </c>
      <c r="C151" s="680" t="s">
        <v>2930</v>
      </c>
      <c r="D151" s="681">
        <f t="shared" si="305"/>
        <v>30.95</v>
      </c>
      <c r="E151" s="681">
        <f t="shared" si="296"/>
        <v>12.804622563150208</v>
      </c>
      <c r="F151" s="681">
        <f t="shared" si="170"/>
        <v>3</v>
      </c>
      <c r="G151" s="682">
        <v>11.45</v>
      </c>
      <c r="H151" s="681">
        <f t="shared" si="297"/>
        <v>3.2011556407875519</v>
      </c>
      <c r="I151" s="681"/>
      <c r="J151" s="683"/>
      <c r="K151" s="683"/>
      <c r="L151" s="683"/>
      <c r="M151" s="683"/>
      <c r="N151" s="683"/>
      <c r="O151" s="683"/>
      <c r="P151" s="683"/>
      <c r="Q151" s="683"/>
      <c r="R151" s="683"/>
      <c r="S151" s="683"/>
      <c r="T151" s="683"/>
      <c r="U151" s="683"/>
      <c r="V151" s="683"/>
      <c r="W151" s="683"/>
      <c r="X151" s="683">
        <f>[1]BICost!$E3+[1]BICost!$BB3</f>
        <v>6.4023112815751038</v>
      </c>
      <c r="Y151" s="684">
        <f t="shared" si="188"/>
        <v>12.595000000000001</v>
      </c>
      <c r="Z151" s="684">
        <f t="shared" ref="Z151:Z162" si="372">(AC151*(1-Z$53))</f>
        <v>12.595000000000001</v>
      </c>
      <c r="AA151" s="684">
        <f t="shared" ref="AA151:AA162" si="373">(AB151*(1-AA$53))</f>
        <v>13.927499999999998</v>
      </c>
      <c r="AB151" s="684">
        <f t="shared" ref="AB151:AB162" si="374">MROUND(AC151,1)-0.05</f>
        <v>30.95</v>
      </c>
      <c r="AC151" s="684">
        <f t="shared" ref="AC151:AC162" si="375">Y151/(1-AC$53)</f>
        <v>31.487500000000001</v>
      </c>
      <c r="AD151" s="684">
        <f t="shared" si="270"/>
        <v>13.927499999999998</v>
      </c>
      <c r="AE151" s="684">
        <f t="shared" si="270"/>
        <v>15.475</v>
      </c>
      <c r="AF151" s="684">
        <f t="shared" si="270"/>
        <v>17.022500000000001</v>
      </c>
      <c r="AG151" s="685">
        <f>AC151*4.15</f>
        <v>130.67312500000003</v>
      </c>
      <c r="AH151" s="685">
        <f t="shared" ref="AH151:AH162" si="376">AG151*(1+AH$53)</f>
        <v>130.67312500000003</v>
      </c>
      <c r="AI151" s="685">
        <f>MROUND(ROUNDUP(AH151,0),5)-1</f>
        <v>129</v>
      </c>
      <c r="AJ151" s="113">
        <f t="shared" si="307"/>
        <v>419000</v>
      </c>
      <c r="AK151" s="139">
        <f t="shared" ref="AK151:AK162" si="377">ROUNDUP(FLOOR(AJ151*1.1,10000),-3)-1000</f>
        <v>459000</v>
      </c>
      <c r="AL151" s="114">
        <f t="shared" si="308"/>
        <v>44</v>
      </c>
      <c r="AM151" s="130">
        <f>ROUNDUP(AC151*1.34,0)</f>
        <v>43</v>
      </c>
      <c r="AN151" s="151">
        <f t="shared" si="309"/>
        <v>68</v>
      </c>
      <c r="AO151" s="152">
        <f t="shared" si="310"/>
        <v>355</v>
      </c>
      <c r="AP151" s="153">
        <f t="shared" si="311"/>
        <v>749</v>
      </c>
      <c r="AQ151" s="716">
        <f t="shared" si="230"/>
        <v>26</v>
      </c>
      <c r="AR151" s="154">
        <f t="shared" si="269"/>
        <v>47000</v>
      </c>
      <c r="AS151" s="158">
        <v>129</v>
      </c>
      <c r="AT151" s="144">
        <f t="shared" ref="AT151:AT161" si="378">AI151*(1-AH$6)</f>
        <v>129</v>
      </c>
    </row>
    <row r="152" spans="1:46" ht="28.5" customHeight="1">
      <c r="B152" s="679" t="s">
        <v>2920</v>
      </c>
      <c r="C152" s="680" t="s">
        <v>2931</v>
      </c>
      <c r="D152" s="681">
        <f t="shared" si="305"/>
        <v>32.950000000000003</v>
      </c>
      <c r="E152" s="681">
        <f t="shared" si="296"/>
        <v>14.05655572770717</v>
      </c>
      <c r="F152" s="681">
        <f t="shared" si="170"/>
        <v>3</v>
      </c>
      <c r="G152" s="682">
        <v>12.18</v>
      </c>
      <c r="H152" s="681">
        <f t="shared" si="297"/>
        <v>3.5141389319267926</v>
      </c>
      <c r="I152" s="681"/>
      <c r="J152" s="683"/>
      <c r="K152" s="683"/>
      <c r="L152" s="683"/>
      <c r="M152" s="683"/>
      <c r="N152" s="683"/>
      <c r="O152" s="683"/>
      <c r="P152" s="683"/>
      <c r="Q152" s="683"/>
      <c r="R152" s="683"/>
      <c r="S152" s="683"/>
      <c r="T152" s="683"/>
      <c r="U152" s="683"/>
      <c r="V152" s="683"/>
      <c r="W152" s="683"/>
      <c r="X152" s="683">
        <f>[1]BICost!$E4+[1]BICost!$BB4</f>
        <v>7.0282778638535852</v>
      </c>
      <c r="Y152" s="684">
        <f t="shared" si="188"/>
        <v>13.398000000000001</v>
      </c>
      <c r="Z152" s="684">
        <f t="shared" si="372"/>
        <v>13.398000000000003</v>
      </c>
      <c r="AA152" s="684">
        <f t="shared" si="373"/>
        <v>14.827500000000001</v>
      </c>
      <c r="AB152" s="684">
        <f t="shared" si="374"/>
        <v>32.950000000000003</v>
      </c>
      <c r="AC152" s="684">
        <f t="shared" si="375"/>
        <v>33.495000000000005</v>
      </c>
      <c r="AD152" s="684">
        <f t="shared" si="270"/>
        <v>14.827500000000001</v>
      </c>
      <c r="AE152" s="684">
        <f t="shared" si="270"/>
        <v>16.475000000000001</v>
      </c>
      <c r="AF152" s="684">
        <f t="shared" si="270"/>
        <v>18.122500000000002</v>
      </c>
      <c r="AG152" s="685">
        <f t="shared" ref="AG152:AG159" si="379">AC152*4.15</f>
        <v>139.00425000000004</v>
      </c>
      <c r="AH152" s="685">
        <f t="shared" si="376"/>
        <v>139.00425000000004</v>
      </c>
      <c r="AI152" s="685">
        <f>MROUND(ROUNDUP(AH152,0),10)-1</f>
        <v>139</v>
      </c>
      <c r="AJ152" s="113">
        <f t="shared" si="307"/>
        <v>439000</v>
      </c>
      <c r="AK152" s="139">
        <f t="shared" si="377"/>
        <v>479000</v>
      </c>
      <c r="AL152" s="114">
        <f t="shared" si="308"/>
        <v>47</v>
      </c>
      <c r="AM152" s="130">
        <f t="shared" ref="AM152:AM161" si="380">ROUNDUP(AC152*1.3,0)</f>
        <v>44</v>
      </c>
      <c r="AN152" s="151">
        <f t="shared" si="309"/>
        <v>72</v>
      </c>
      <c r="AO152" s="152">
        <f t="shared" si="310"/>
        <v>377</v>
      </c>
      <c r="AP152" s="153">
        <f t="shared" si="311"/>
        <v>797</v>
      </c>
      <c r="AQ152" s="716">
        <f t="shared" si="230"/>
        <v>27</v>
      </c>
      <c r="AR152" s="154">
        <f t="shared" si="269"/>
        <v>50000</v>
      </c>
      <c r="AS152" s="158">
        <v>139</v>
      </c>
      <c r="AT152" s="144">
        <f t="shared" si="378"/>
        <v>139</v>
      </c>
    </row>
    <row r="153" spans="1:46" ht="28.5" customHeight="1">
      <c r="B153" s="679" t="s">
        <v>2921</v>
      </c>
      <c r="C153" s="680" t="s">
        <v>2932</v>
      </c>
      <c r="D153" s="681">
        <f t="shared" si="305"/>
        <v>32.950000000000003</v>
      </c>
      <c r="E153" s="681">
        <f t="shared" si="296"/>
        <v>14.641252436567928</v>
      </c>
      <c r="F153" s="681">
        <f t="shared" si="170"/>
        <v>3</v>
      </c>
      <c r="G153" s="682">
        <v>12.18</v>
      </c>
      <c r="H153" s="681">
        <f t="shared" si="297"/>
        <v>3.660313109141982</v>
      </c>
      <c r="I153" s="681"/>
      <c r="J153" s="683"/>
      <c r="K153" s="683"/>
      <c r="L153" s="683"/>
      <c r="M153" s="683"/>
      <c r="N153" s="683"/>
      <c r="O153" s="683"/>
      <c r="P153" s="683"/>
      <c r="Q153" s="683"/>
      <c r="R153" s="683"/>
      <c r="S153" s="683"/>
      <c r="T153" s="683"/>
      <c r="U153" s="683"/>
      <c r="V153" s="683"/>
      <c r="W153" s="683"/>
      <c r="X153" s="683">
        <f>[1]BICost!$E5+[1]BICost!$BB5</f>
        <v>7.3206262182839641</v>
      </c>
      <c r="Y153" s="684">
        <f t="shared" si="188"/>
        <v>13.398000000000001</v>
      </c>
      <c r="Z153" s="684">
        <f t="shared" si="372"/>
        <v>13.398000000000003</v>
      </c>
      <c r="AA153" s="684">
        <f t="shared" si="373"/>
        <v>14.827500000000001</v>
      </c>
      <c r="AB153" s="684">
        <f t="shared" si="374"/>
        <v>32.950000000000003</v>
      </c>
      <c r="AC153" s="684">
        <f t="shared" si="375"/>
        <v>33.495000000000005</v>
      </c>
      <c r="AD153" s="684">
        <f t="shared" si="270"/>
        <v>14.827500000000001</v>
      </c>
      <c r="AE153" s="684">
        <f t="shared" si="270"/>
        <v>16.475000000000001</v>
      </c>
      <c r="AF153" s="684">
        <f t="shared" si="270"/>
        <v>18.122500000000002</v>
      </c>
      <c r="AG153" s="685">
        <f t="shared" si="379"/>
        <v>139.00425000000004</v>
      </c>
      <c r="AH153" s="685">
        <f t="shared" si="376"/>
        <v>139.00425000000004</v>
      </c>
      <c r="AI153" s="685">
        <f>MROUND(ROUNDUP(AH153,0),10)-1</f>
        <v>139</v>
      </c>
      <c r="AJ153" s="113">
        <f t="shared" si="307"/>
        <v>439000</v>
      </c>
      <c r="AK153" s="139">
        <f t="shared" si="377"/>
        <v>479000</v>
      </c>
      <c r="AL153" s="114">
        <f t="shared" si="308"/>
        <v>47</v>
      </c>
      <c r="AM153" s="130">
        <f t="shared" si="380"/>
        <v>44</v>
      </c>
      <c r="AN153" s="151">
        <f t="shared" si="309"/>
        <v>72</v>
      </c>
      <c r="AO153" s="152">
        <f t="shared" si="310"/>
        <v>377</v>
      </c>
      <c r="AP153" s="153">
        <f t="shared" si="311"/>
        <v>797</v>
      </c>
      <c r="AQ153" s="716">
        <f t="shared" si="230"/>
        <v>27</v>
      </c>
      <c r="AR153" s="154">
        <f t="shared" si="269"/>
        <v>50000</v>
      </c>
      <c r="AS153" s="158">
        <v>139</v>
      </c>
      <c r="AT153" s="144">
        <f t="shared" si="378"/>
        <v>139</v>
      </c>
    </row>
    <row r="154" spans="1:46" ht="28.5" customHeight="1">
      <c r="B154" s="679" t="s">
        <v>2922</v>
      </c>
      <c r="C154" s="680" t="s">
        <v>2933</v>
      </c>
      <c r="D154" s="681">
        <f t="shared" si="305"/>
        <v>34.950000000000003</v>
      </c>
      <c r="E154" s="681">
        <f t="shared" si="296"/>
        <v>15.857459018846413</v>
      </c>
      <c r="F154" s="681">
        <f t="shared" si="170"/>
        <v>3</v>
      </c>
      <c r="G154" s="682">
        <v>12.9</v>
      </c>
      <c r="H154" s="681">
        <f t="shared" si="297"/>
        <v>3.9643647547116032</v>
      </c>
      <c r="I154" s="681"/>
      <c r="J154" s="683"/>
      <c r="K154" s="683"/>
      <c r="L154" s="683"/>
      <c r="M154" s="683"/>
      <c r="N154" s="683"/>
      <c r="O154" s="683"/>
      <c r="P154" s="683"/>
      <c r="Q154" s="683"/>
      <c r="R154" s="683"/>
      <c r="S154" s="683"/>
      <c r="T154" s="683"/>
      <c r="U154" s="683"/>
      <c r="V154" s="683"/>
      <c r="W154" s="683"/>
      <c r="X154" s="683">
        <f>[1]BICost!$E6+[1]BICost!$BB6</f>
        <v>7.9287295094232064</v>
      </c>
      <c r="Y154" s="684">
        <f t="shared" si="188"/>
        <v>14.190000000000001</v>
      </c>
      <c r="Z154" s="684">
        <f t="shared" si="372"/>
        <v>14.190000000000001</v>
      </c>
      <c r="AA154" s="684">
        <f t="shared" si="373"/>
        <v>15.727499999999999</v>
      </c>
      <c r="AB154" s="684">
        <f t="shared" si="374"/>
        <v>34.950000000000003</v>
      </c>
      <c r="AC154" s="684">
        <f t="shared" si="375"/>
        <v>35.475000000000001</v>
      </c>
      <c r="AD154" s="684">
        <f t="shared" si="270"/>
        <v>15.727499999999999</v>
      </c>
      <c r="AE154" s="684">
        <f t="shared" si="270"/>
        <v>17.475000000000001</v>
      </c>
      <c r="AF154" s="684">
        <f t="shared" si="270"/>
        <v>19.222500000000004</v>
      </c>
      <c r="AG154" s="685">
        <f t="shared" si="379"/>
        <v>147.22125000000003</v>
      </c>
      <c r="AH154" s="685">
        <f t="shared" si="376"/>
        <v>147.22125000000003</v>
      </c>
      <c r="AI154" s="685">
        <f>MROUND(ROUNDUP(AH154,0),5)-1</f>
        <v>149</v>
      </c>
      <c r="AJ154" s="113">
        <f t="shared" si="307"/>
        <v>469000</v>
      </c>
      <c r="AK154" s="139">
        <f t="shared" si="377"/>
        <v>509000</v>
      </c>
      <c r="AL154" s="114">
        <f t="shared" si="308"/>
        <v>50</v>
      </c>
      <c r="AM154" s="130">
        <f t="shared" si="380"/>
        <v>47</v>
      </c>
      <c r="AN154" s="151">
        <f t="shared" si="309"/>
        <v>76</v>
      </c>
      <c r="AO154" s="152">
        <f t="shared" si="310"/>
        <v>400</v>
      </c>
      <c r="AP154" s="153">
        <f t="shared" si="311"/>
        <v>844</v>
      </c>
      <c r="AQ154" s="716">
        <f t="shared" si="230"/>
        <v>29</v>
      </c>
      <c r="AR154" s="154">
        <f t="shared" si="269"/>
        <v>53000</v>
      </c>
      <c r="AS154" s="158">
        <v>149</v>
      </c>
      <c r="AT154" s="144">
        <f t="shared" si="378"/>
        <v>149</v>
      </c>
    </row>
    <row r="155" spans="1:46" ht="28.5" customHeight="1">
      <c r="A155"/>
      <c r="B155" s="679" t="s">
        <v>2923</v>
      </c>
      <c r="C155" s="680" t="s">
        <v>2934</v>
      </c>
      <c r="D155" s="681">
        <f t="shared" si="305"/>
        <v>30.95</v>
      </c>
      <c r="E155" s="681">
        <f t="shared" si="296"/>
        <v>11.662718765681852</v>
      </c>
      <c r="F155" s="681">
        <f t="shared" si="170"/>
        <v>3</v>
      </c>
      <c r="G155" s="682">
        <v>11.45</v>
      </c>
      <c r="H155" s="681">
        <f t="shared" si="297"/>
        <v>2.915679691420463</v>
      </c>
      <c r="I155" s="681"/>
      <c r="J155" s="683"/>
      <c r="K155" s="683"/>
      <c r="L155" s="683"/>
      <c r="M155" s="683"/>
      <c r="N155" s="683"/>
      <c r="O155" s="683"/>
      <c r="P155" s="683"/>
      <c r="Q155" s="683"/>
      <c r="R155" s="683"/>
      <c r="S155" s="683"/>
      <c r="T155" s="683"/>
      <c r="U155" s="683"/>
      <c r="V155" s="683"/>
      <c r="W155" s="683"/>
      <c r="X155" s="683">
        <f>[1]BICost!$E7+[1]BICost!$BB7</f>
        <v>5.831359382840926</v>
      </c>
      <c r="Y155" s="684">
        <f t="shared" si="188"/>
        <v>12.595000000000001</v>
      </c>
      <c r="Z155" s="684">
        <f t="shared" si="372"/>
        <v>12.595000000000001</v>
      </c>
      <c r="AA155" s="684">
        <f t="shared" si="373"/>
        <v>13.927499999999998</v>
      </c>
      <c r="AB155" s="684">
        <f t="shared" si="374"/>
        <v>30.95</v>
      </c>
      <c r="AC155" s="684">
        <f t="shared" si="375"/>
        <v>31.487500000000001</v>
      </c>
      <c r="AD155" s="684">
        <f t="shared" si="270"/>
        <v>13.927499999999998</v>
      </c>
      <c r="AE155" s="684">
        <f t="shared" si="270"/>
        <v>15.475</v>
      </c>
      <c r="AF155" s="684">
        <f t="shared" si="270"/>
        <v>17.022500000000001</v>
      </c>
      <c r="AG155" s="685">
        <f t="shared" si="379"/>
        <v>130.67312500000003</v>
      </c>
      <c r="AH155" s="685">
        <f t="shared" si="376"/>
        <v>130.67312500000003</v>
      </c>
      <c r="AI155" s="685">
        <f t="shared" ref="AI155:AI162" si="381">MROUND(ROUNDUP(AG155,0),5)-1</f>
        <v>129</v>
      </c>
      <c r="AJ155" s="113">
        <f t="shared" si="307"/>
        <v>419000</v>
      </c>
      <c r="AK155" s="139">
        <f t="shared" si="377"/>
        <v>459000</v>
      </c>
      <c r="AL155" s="114">
        <f t="shared" si="308"/>
        <v>44</v>
      </c>
      <c r="AM155" s="130">
        <f t="shared" si="380"/>
        <v>41</v>
      </c>
      <c r="AN155" s="151">
        <f t="shared" si="309"/>
        <v>68</v>
      </c>
      <c r="AO155" s="152">
        <f t="shared" si="310"/>
        <v>355</v>
      </c>
      <c r="AP155" s="153">
        <f t="shared" si="311"/>
        <v>749</v>
      </c>
      <c r="AQ155" s="716">
        <f t="shared" si="230"/>
        <v>26</v>
      </c>
      <c r="AR155" s="154">
        <f t="shared" si="269"/>
        <v>47000</v>
      </c>
      <c r="AS155" s="158">
        <v>129</v>
      </c>
      <c r="AT155" s="144">
        <f t="shared" si="378"/>
        <v>129</v>
      </c>
    </row>
    <row r="156" spans="1:46" ht="28.5" customHeight="1">
      <c r="B156" s="679" t="s">
        <v>2924</v>
      </c>
      <c r="C156" s="680" t="s">
        <v>2935</v>
      </c>
      <c r="D156" s="681">
        <f t="shared" si="305"/>
        <v>34.950000000000003</v>
      </c>
      <c r="E156" s="681">
        <f t="shared" si="296"/>
        <v>14.624480790998309</v>
      </c>
      <c r="F156" s="681">
        <f t="shared" si="170"/>
        <v>3</v>
      </c>
      <c r="G156" s="682">
        <v>12.9</v>
      </c>
      <c r="H156" s="681">
        <f t="shared" si="297"/>
        <v>3.6561201977495772</v>
      </c>
      <c r="I156" s="681"/>
      <c r="J156" s="683"/>
      <c r="K156" s="683"/>
      <c r="L156" s="683"/>
      <c r="M156" s="683"/>
      <c r="N156" s="683"/>
      <c r="O156" s="683"/>
      <c r="P156" s="683"/>
      <c r="Q156" s="683"/>
      <c r="R156" s="683"/>
      <c r="S156" s="683"/>
      <c r="T156" s="683"/>
      <c r="U156" s="683"/>
      <c r="V156" s="683"/>
      <c r="W156" s="683"/>
      <c r="X156" s="683">
        <f>[1]BICost!$E8+[1]BICost!$BB8</f>
        <v>7.3122403954991544</v>
      </c>
      <c r="Y156" s="684">
        <f t="shared" si="188"/>
        <v>14.190000000000001</v>
      </c>
      <c r="Z156" s="684">
        <f t="shared" si="372"/>
        <v>14.190000000000001</v>
      </c>
      <c r="AA156" s="684">
        <f t="shared" si="373"/>
        <v>15.727499999999999</v>
      </c>
      <c r="AB156" s="684">
        <f t="shared" si="374"/>
        <v>34.950000000000003</v>
      </c>
      <c r="AC156" s="684">
        <f t="shared" si="375"/>
        <v>35.475000000000001</v>
      </c>
      <c r="AD156" s="684">
        <f t="shared" si="270"/>
        <v>15.727499999999999</v>
      </c>
      <c r="AE156" s="684">
        <f t="shared" si="270"/>
        <v>17.475000000000001</v>
      </c>
      <c r="AF156" s="684">
        <f t="shared" si="270"/>
        <v>19.222500000000004</v>
      </c>
      <c r="AG156" s="685">
        <f t="shared" si="379"/>
        <v>147.22125000000003</v>
      </c>
      <c r="AH156" s="685">
        <f t="shared" si="376"/>
        <v>147.22125000000003</v>
      </c>
      <c r="AI156" s="685">
        <f t="shared" si="381"/>
        <v>149</v>
      </c>
      <c r="AJ156" s="113">
        <f t="shared" si="307"/>
        <v>469000</v>
      </c>
      <c r="AK156" s="139">
        <f t="shared" si="377"/>
        <v>509000</v>
      </c>
      <c r="AL156" s="114">
        <f t="shared" si="308"/>
        <v>50</v>
      </c>
      <c r="AM156" s="130">
        <f t="shared" si="380"/>
        <v>47</v>
      </c>
      <c r="AN156" s="151">
        <f t="shared" si="309"/>
        <v>76</v>
      </c>
      <c r="AO156" s="152">
        <f t="shared" si="310"/>
        <v>400</v>
      </c>
      <c r="AP156" s="153">
        <f t="shared" si="311"/>
        <v>844</v>
      </c>
      <c r="AQ156" s="716">
        <f t="shared" si="230"/>
        <v>29</v>
      </c>
      <c r="AR156" s="154">
        <f t="shared" si="269"/>
        <v>53000</v>
      </c>
      <c r="AS156" s="158">
        <v>149</v>
      </c>
      <c r="AT156" s="144">
        <f t="shared" si="378"/>
        <v>149</v>
      </c>
    </row>
    <row r="157" spans="1:46" ht="28.5" customHeight="1">
      <c r="A157"/>
      <c r="B157" s="679" t="s">
        <v>2925</v>
      </c>
      <c r="C157" s="680" t="s">
        <v>2936</v>
      </c>
      <c r="D157" s="681">
        <f t="shared" si="305"/>
        <v>32.950000000000003</v>
      </c>
      <c r="E157" s="681">
        <f t="shared" si="296"/>
        <v>12.897426613783118</v>
      </c>
      <c r="F157" s="681">
        <f>MAX($J157:$X157)+3</f>
        <v>9.448713306891559</v>
      </c>
      <c r="G157" s="682">
        <v>12.18</v>
      </c>
      <c r="H157" s="681">
        <f t="shared" si="297"/>
        <v>3.2243566534457795</v>
      </c>
      <c r="I157" s="681"/>
      <c r="J157" s="683"/>
      <c r="K157" s="683"/>
      <c r="L157" s="683"/>
      <c r="M157" s="683"/>
      <c r="N157" s="683"/>
      <c r="O157" s="683"/>
      <c r="P157" s="683"/>
      <c r="Q157" s="683"/>
      <c r="R157" s="683"/>
      <c r="S157" s="683"/>
      <c r="T157" s="683"/>
      <c r="U157" s="683"/>
      <c r="V157" s="683"/>
      <c r="W157" s="683"/>
      <c r="X157" s="683">
        <f>[1]BICost!$E9+[1]BICost!$BB9</f>
        <v>6.448713306891559</v>
      </c>
      <c r="Y157" s="684">
        <f t="shared" si="188"/>
        <v>13.398000000000001</v>
      </c>
      <c r="Z157" s="684">
        <f t="shared" si="372"/>
        <v>13.398000000000003</v>
      </c>
      <c r="AA157" s="684">
        <f t="shared" si="373"/>
        <v>14.827500000000001</v>
      </c>
      <c r="AB157" s="684">
        <f t="shared" si="374"/>
        <v>32.950000000000003</v>
      </c>
      <c r="AC157" s="684">
        <f t="shared" si="375"/>
        <v>33.495000000000005</v>
      </c>
      <c r="AD157" s="684">
        <f t="shared" si="270"/>
        <v>14.827500000000001</v>
      </c>
      <c r="AE157" s="684">
        <f t="shared" si="270"/>
        <v>16.475000000000001</v>
      </c>
      <c r="AF157" s="684">
        <f t="shared" si="270"/>
        <v>18.122500000000002</v>
      </c>
      <c r="AG157" s="685">
        <f t="shared" si="379"/>
        <v>139.00425000000004</v>
      </c>
      <c r="AH157" s="685">
        <f t="shared" si="376"/>
        <v>139.00425000000004</v>
      </c>
      <c r="AI157" s="685">
        <f t="shared" si="381"/>
        <v>139</v>
      </c>
      <c r="AJ157" s="113">
        <f t="shared" si="307"/>
        <v>439000</v>
      </c>
      <c r="AK157" s="139">
        <f t="shared" si="377"/>
        <v>479000</v>
      </c>
      <c r="AL157" s="114">
        <f t="shared" si="308"/>
        <v>47</v>
      </c>
      <c r="AM157" s="130">
        <f t="shared" si="380"/>
        <v>44</v>
      </c>
      <c r="AN157" s="151">
        <f t="shared" si="309"/>
        <v>72</v>
      </c>
      <c r="AO157" s="152">
        <f t="shared" si="310"/>
        <v>377</v>
      </c>
      <c r="AP157" s="153">
        <f t="shared" si="311"/>
        <v>797</v>
      </c>
      <c r="AQ157" s="716">
        <f t="shared" ref="AQ157:AQ308" si="382">ROUNDUP(AC157*0.8,0)</f>
        <v>27</v>
      </c>
      <c r="AR157" s="154">
        <f t="shared" si="269"/>
        <v>50000</v>
      </c>
      <c r="AS157" s="158">
        <v>139</v>
      </c>
      <c r="AT157" s="144">
        <f t="shared" si="378"/>
        <v>139</v>
      </c>
    </row>
    <row r="158" spans="1:46" ht="28.5" customHeight="1">
      <c r="A158"/>
      <c r="B158" s="679" t="s">
        <v>2926</v>
      </c>
      <c r="C158" s="680" t="s">
        <v>2937</v>
      </c>
      <c r="D158" s="681">
        <f t="shared" si="305"/>
        <v>30.95</v>
      </c>
      <c r="E158" s="681">
        <f t="shared" si="296"/>
        <v>10.17113395555527</v>
      </c>
      <c r="F158" s="681">
        <f>MAX($J158:$X158)+3</f>
        <v>8.0855669777776349</v>
      </c>
      <c r="G158" s="682">
        <v>11.45</v>
      </c>
      <c r="H158" s="681">
        <f t="shared" si="297"/>
        <v>2.5427834888888174</v>
      </c>
      <c r="I158" s="681"/>
      <c r="J158" s="683"/>
      <c r="K158" s="683"/>
      <c r="L158" s="683"/>
      <c r="M158" s="683"/>
      <c r="N158" s="683"/>
      <c r="O158" s="683"/>
      <c r="P158" s="683"/>
      <c r="Q158" s="683"/>
      <c r="R158" s="683"/>
      <c r="S158" s="683"/>
      <c r="T158" s="683"/>
      <c r="U158" s="683"/>
      <c r="V158" s="683"/>
      <c r="W158" s="683"/>
      <c r="X158" s="683">
        <f>[1]BICost!$E10+[1]BICost!$BB10</f>
        <v>5.0855669777776349</v>
      </c>
      <c r="Y158" s="684">
        <f t="shared" si="188"/>
        <v>12.595000000000001</v>
      </c>
      <c r="Z158" s="684">
        <f t="shared" si="372"/>
        <v>12.595000000000001</v>
      </c>
      <c r="AA158" s="684">
        <f t="shared" si="373"/>
        <v>13.927499999999998</v>
      </c>
      <c r="AB158" s="684">
        <f t="shared" si="374"/>
        <v>30.95</v>
      </c>
      <c r="AC158" s="684">
        <f t="shared" si="375"/>
        <v>31.487500000000001</v>
      </c>
      <c r="AD158" s="684">
        <f t="shared" si="270"/>
        <v>13.927499999999998</v>
      </c>
      <c r="AE158" s="684">
        <f t="shared" si="270"/>
        <v>15.475</v>
      </c>
      <c r="AF158" s="684">
        <f t="shared" si="270"/>
        <v>17.022500000000001</v>
      </c>
      <c r="AG158" s="685">
        <f t="shared" si="379"/>
        <v>130.67312500000003</v>
      </c>
      <c r="AH158" s="685">
        <f t="shared" si="376"/>
        <v>130.67312500000003</v>
      </c>
      <c r="AI158" s="685">
        <f t="shared" si="381"/>
        <v>129</v>
      </c>
      <c r="AJ158" s="113">
        <f t="shared" si="307"/>
        <v>419000</v>
      </c>
      <c r="AK158" s="139">
        <f t="shared" si="377"/>
        <v>459000</v>
      </c>
      <c r="AL158" s="114">
        <f t="shared" si="308"/>
        <v>44</v>
      </c>
      <c r="AM158" s="130">
        <f t="shared" si="380"/>
        <v>41</v>
      </c>
      <c r="AN158" s="151">
        <f t="shared" si="309"/>
        <v>68</v>
      </c>
      <c r="AO158" s="152">
        <f t="shared" si="310"/>
        <v>355</v>
      </c>
      <c r="AP158" s="153">
        <f t="shared" si="311"/>
        <v>749</v>
      </c>
      <c r="AQ158" s="716">
        <f t="shared" si="382"/>
        <v>26</v>
      </c>
      <c r="AR158" s="154">
        <f t="shared" si="269"/>
        <v>47000</v>
      </c>
      <c r="AS158" s="158">
        <v>129</v>
      </c>
      <c r="AT158" s="144">
        <f t="shared" si="378"/>
        <v>129</v>
      </c>
    </row>
    <row r="159" spans="1:46" ht="28.5" customHeight="1">
      <c r="A159"/>
      <c r="B159" s="679" t="s">
        <v>2927</v>
      </c>
      <c r="C159" s="680" t="s">
        <v>2938</v>
      </c>
      <c r="D159" s="681">
        <f t="shared" si="305"/>
        <v>30.95</v>
      </c>
      <c r="E159" s="681">
        <f t="shared" si="296"/>
        <v>12.351306107454004</v>
      </c>
      <c r="F159" s="681">
        <f>MAX($J159:$X159)+3</f>
        <v>9.175653053727002</v>
      </c>
      <c r="G159" s="682">
        <v>11.45</v>
      </c>
      <c r="H159" s="681">
        <f t="shared" si="297"/>
        <v>3.087826526863501</v>
      </c>
      <c r="I159" s="681"/>
      <c r="J159" s="683"/>
      <c r="K159" s="683"/>
      <c r="L159" s="683"/>
      <c r="M159" s="683"/>
      <c r="N159" s="683"/>
      <c r="O159" s="683"/>
      <c r="P159" s="683"/>
      <c r="Q159" s="683"/>
      <c r="R159" s="683"/>
      <c r="S159" s="683"/>
      <c r="T159" s="683"/>
      <c r="U159" s="683"/>
      <c r="V159" s="683"/>
      <c r="W159" s="683"/>
      <c r="X159" s="683">
        <f>[1]BICost!$E11+[1]BICost!$BB11</f>
        <v>6.175653053727002</v>
      </c>
      <c r="Y159" s="684">
        <f t="shared" si="188"/>
        <v>12.595000000000001</v>
      </c>
      <c r="Z159" s="684">
        <f t="shared" si="372"/>
        <v>12.595000000000001</v>
      </c>
      <c r="AA159" s="684">
        <f t="shared" si="373"/>
        <v>13.927499999999998</v>
      </c>
      <c r="AB159" s="684">
        <f t="shared" si="374"/>
        <v>30.95</v>
      </c>
      <c r="AC159" s="684">
        <f t="shared" si="375"/>
        <v>31.487500000000001</v>
      </c>
      <c r="AD159" s="684">
        <f t="shared" si="270"/>
        <v>13.927499999999998</v>
      </c>
      <c r="AE159" s="684">
        <f t="shared" si="270"/>
        <v>15.475</v>
      </c>
      <c r="AF159" s="684">
        <f t="shared" si="270"/>
        <v>17.022500000000001</v>
      </c>
      <c r="AG159" s="685">
        <f t="shared" si="379"/>
        <v>130.67312500000003</v>
      </c>
      <c r="AH159" s="685">
        <f t="shared" si="376"/>
        <v>130.67312500000003</v>
      </c>
      <c r="AI159" s="685">
        <f t="shared" si="381"/>
        <v>129</v>
      </c>
      <c r="AJ159" s="113">
        <f t="shared" si="307"/>
        <v>419000</v>
      </c>
      <c r="AK159" s="139">
        <f t="shared" si="377"/>
        <v>459000</v>
      </c>
      <c r="AL159" s="114">
        <f t="shared" si="308"/>
        <v>44</v>
      </c>
      <c r="AM159" s="130">
        <f t="shared" si="380"/>
        <v>41</v>
      </c>
      <c r="AN159" s="151">
        <f t="shared" si="309"/>
        <v>68</v>
      </c>
      <c r="AO159" s="152">
        <f t="shared" si="310"/>
        <v>355</v>
      </c>
      <c r="AP159" s="153">
        <f t="shared" si="311"/>
        <v>749</v>
      </c>
      <c r="AQ159" s="716">
        <f t="shared" si="382"/>
        <v>26</v>
      </c>
      <c r="AR159" s="154">
        <f t="shared" si="269"/>
        <v>47000</v>
      </c>
      <c r="AS159" s="158">
        <v>129</v>
      </c>
      <c r="AT159" s="144">
        <f t="shared" si="378"/>
        <v>129</v>
      </c>
    </row>
    <row r="160" spans="1:46" ht="18.75" customHeight="1">
      <c r="A160"/>
      <c r="B160" s="679" t="s">
        <v>2928</v>
      </c>
      <c r="C160" s="680" t="s">
        <v>3086</v>
      </c>
      <c r="D160" s="681">
        <f t="shared" si="305"/>
        <v>16.95</v>
      </c>
      <c r="E160" s="681">
        <f t="shared" si="296"/>
        <v>6.4677476264413452</v>
      </c>
      <c r="F160" s="681">
        <f>MAX($J160:$X160)+3</f>
        <v>6.2338738132206721</v>
      </c>
      <c r="G160" s="682">
        <v>6.36</v>
      </c>
      <c r="H160" s="681">
        <f t="shared" si="297"/>
        <v>1.6169369066103363</v>
      </c>
      <c r="I160" s="681"/>
      <c r="J160" s="683"/>
      <c r="K160" s="683"/>
      <c r="L160" s="683"/>
      <c r="M160" s="683"/>
      <c r="N160" s="683"/>
      <c r="O160" s="683"/>
      <c r="P160" s="683"/>
      <c r="Q160" s="683"/>
      <c r="R160" s="683"/>
      <c r="S160" s="683"/>
      <c r="T160" s="683"/>
      <c r="U160" s="683"/>
      <c r="V160" s="683"/>
      <c r="W160" s="683"/>
      <c r="X160" s="683">
        <f>[1]BICost!$E13+[1]BICost!$BB13</f>
        <v>3.2338738132206726</v>
      </c>
      <c r="Y160" s="684">
        <f t="shared" si="188"/>
        <v>6.9960000000000013</v>
      </c>
      <c r="Z160" s="684">
        <f t="shared" si="372"/>
        <v>6.9960000000000013</v>
      </c>
      <c r="AA160" s="684">
        <f t="shared" si="373"/>
        <v>7.6274999999999986</v>
      </c>
      <c r="AB160" s="684">
        <f t="shared" si="374"/>
        <v>16.95</v>
      </c>
      <c r="AC160" s="684">
        <f t="shared" si="375"/>
        <v>17.490000000000002</v>
      </c>
      <c r="AD160" s="684">
        <f t="shared" si="270"/>
        <v>7.6274999999999986</v>
      </c>
      <c r="AE160" s="684">
        <f t="shared" si="270"/>
        <v>8.4749999999999996</v>
      </c>
      <c r="AF160" s="684">
        <f t="shared" si="270"/>
        <v>9.3224999999999998</v>
      </c>
      <c r="AG160" s="685">
        <f t="shared" ref="AG160:AG189" si="383">AC160*4.15</f>
        <v>72.583500000000015</v>
      </c>
      <c r="AH160" s="685">
        <f t="shared" si="376"/>
        <v>72.583500000000015</v>
      </c>
      <c r="AI160" s="685">
        <f t="shared" si="381"/>
        <v>74</v>
      </c>
      <c r="AJ160" s="113">
        <f t="shared" si="307"/>
        <v>229000</v>
      </c>
      <c r="AK160" s="139">
        <f t="shared" si="377"/>
        <v>249000</v>
      </c>
      <c r="AL160" s="114">
        <f t="shared" si="308"/>
        <v>25</v>
      </c>
      <c r="AM160" s="130">
        <f t="shared" si="380"/>
        <v>23</v>
      </c>
      <c r="AN160" s="151">
        <f t="shared" si="309"/>
        <v>38</v>
      </c>
      <c r="AO160" s="152">
        <f t="shared" si="310"/>
        <v>197</v>
      </c>
      <c r="AP160" s="153">
        <f t="shared" si="311"/>
        <v>417</v>
      </c>
      <c r="AQ160" s="716">
        <f t="shared" si="382"/>
        <v>14</v>
      </c>
      <c r="AR160" s="154">
        <f t="shared" si="269"/>
        <v>26000</v>
      </c>
      <c r="AS160" s="158">
        <v>79</v>
      </c>
      <c r="AT160" s="144">
        <f t="shared" si="378"/>
        <v>74</v>
      </c>
    </row>
    <row r="161" spans="1:46" ht="18.75" customHeight="1">
      <c r="A161"/>
      <c r="B161" s="679" t="s">
        <v>2940</v>
      </c>
      <c r="C161" s="680" t="s">
        <v>2939</v>
      </c>
      <c r="D161" s="681">
        <f t="shared" si="305"/>
        <v>19.95</v>
      </c>
      <c r="E161" s="681">
        <f t="shared" si="296"/>
        <v>8.0295096517578024</v>
      </c>
      <c r="F161" s="681">
        <f>MAX($J161:$X161)+3</f>
        <v>7.0147548258789012</v>
      </c>
      <c r="G161" s="682">
        <v>7.45</v>
      </c>
      <c r="H161" s="681">
        <f t="shared" si="297"/>
        <v>2.0073774129394506</v>
      </c>
      <c r="I161" s="681"/>
      <c r="J161" s="683"/>
      <c r="K161" s="683"/>
      <c r="L161" s="683"/>
      <c r="M161" s="683"/>
      <c r="N161" s="683"/>
      <c r="O161" s="683"/>
      <c r="P161" s="683"/>
      <c r="Q161" s="683"/>
      <c r="R161" s="683"/>
      <c r="S161" s="683"/>
      <c r="T161" s="683"/>
      <c r="U161" s="683"/>
      <c r="V161" s="683"/>
      <c r="W161" s="683"/>
      <c r="X161" s="683">
        <f>[1]BICost!$E14+[1]BICost!$BB14</f>
        <v>4.0147548258789012</v>
      </c>
      <c r="Y161" s="684">
        <f t="shared" si="188"/>
        <v>8.1950000000000003</v>
      </c>
      <c r="Z161" s="684">
        <f t="shared" si="372"/>
        <v>8.1950000000000003</v>
      </c>
      <c r="AA161" s="684">
        <f t="shared" si="373"/>
        <v>8.9774999999999991</v>
      </c>
      <c r="AB161" s="684">
        <f t="shared" si="374"/>
        <v>19.95</v>
      </c>
      <c r="AC161" s="684">
        <f t="shared" si="375"/>
        <v>20.487500000000001</v>
      </c>
      <c r="AD161" s="684">
        <f t="shared" si="270"/>
        <v>8.9774999999999991</v>
      </c>
      <c r="AE161" s="684">
        <f t="shared" si="270"/>
        <v>9.9749999999999996</v>
      </c>
      <c r="AF161" s="684">
        <f t="shared" si="270"/>
        <v>10.9725</v>
      </c>
      <c r="AG161" s="685">
        <f t="shared" si="383"/>
        <v>85.023125000000007</v>
      </c>
      <c r="AH161" s="685">
        <f t="shared" si="376"/>
        <v>85.023125000000007</v>
      </c>
      <c r="AI161" s="685">
        <f t="shared" si="381"/>
        <v>84</v>
      </c>
      <c r="AJ161" s="113">
        <f t="shared" si="307"/>
        <v>269000</v>
      </c>
      <c r="AK161" s="139">
        <f t="shared" si="377"/>
        <v>289000</v>
      </c>
      <c r="AL161" s="114">
        <f t="shared" si="308"/>
        <v>29</v>
      </c>
      <c r="AM161" s="130">
        <f t="shared" si="380"/>
        <v>27</v>
      </c>
      <c r="AN161" s="151">
        <f t="shared" si="309"/>
        <v>44</v>
      </c>
      <c r="AO161" s="152">
        <f t="shared" si="310"/>
        <v>231</v>
      </c>
      <c r="AP161" s="153">
        <f t="shared" si="311"/>
        <v>488</v>
      </c>
      <c r="AQ161" s="716">
        <f t="shared" si="382"/>
        <v>17</v>
      </c>
      <c r="AR161" s="154">
        <f t="shared" si="269"/>
        <v>31000</v>
      </c>
      <c r="AS161" s="158">
        <v>89</v>
      </c>
      <c r="AT161" s="144">
        <f t="shared" si="378"/>
        <v>84</v>
      </c>
    </row>
    <row r="162" spans="1:46" ht="21.6" customHeight="1">
      <c r="B162" s="679" t="s">
        <v>2929</v>
      </c>
      <c r="C162" s="680" t="s">
        <v>3007</v>
      </c>
      <c r="D162" s="681">
        <f t="shared" ref="D162" si="384">AB162</f>
        <v>5.95</v>
      </c>
      <c r="E162" s="681">
        <f t="shared" si="306"/>
        <v>3.4009891454286869</v>
      </c>
      <c r="F162" s="681">
        <f>MAX($J162:$W162)+3</f>
        <v>3</v>
      </c>
      <c r="G162" s="682">
        <v>2.36</v>
      </c>
      <c r="H162" s="681">
        <f t="shared" si="297"/>
        <v>0.85024728635717173</v>
      </c>
      <c r="I162" s="686"/>
      <c r="J162" s="687"/>
      <c r="K162" s="687"/>
      <c r="L162" s="687"/>
      <c r="M162" s="687"/>
      <c r="N162" s="687"/>
      <c r="O162" s="687"/>
      <c r="P162" s="687"/>
      <c r="Q162" s="683"/>
      <c r="R162" s="683"/>
      <c r="S162" s="683"/>
      <c r="T162" s="683"/>
      <c r="U162" s="683"/>
      <c r="V162" s="683"/>
      <c r="W162" s="683"/>
      <c r="X162" s="683">
        <f>[1]BICost!$E15+[1]BICost!$BB15</f>
        <v>1.7004945727143435</v>
      </c>
      <c r="Y162" s="684">
        <f t="shared" si="188"/>
        <v>2.5960000000000001</v>
      </c>
      <c r="Z162" s="684">
        <f t="shared" si="372"/>
        <v>2.5960000000000001</v>
      </c>
      <c r="AA162" s="684">
        <f t="shared" si="373"/>
        <v>2.6774999999999998</v>
      </c>
      <c r="AB162" s="684">
        <f t="shared" si="374"/>
        <v>5.95</v>
      </c>
      <c r="AC162" s="684">
        <f t="shared" si="375"/>
        <v>6.49</v>
      </c>
      <c r="AD162" s="684">
        <f t="shared" si="270"/>
        <v>2.6774999999999998</v>
      </c>
      <c r="AE162" s="684">
        <f t="shared" si="270"/>
        <v>2.9750000000000001</v>
      </c>
      <c r="AF162" s="684">
        <f t="shared" si="270"/>
        <v>3.2725000000000004</v>
      </c>
      <c r="AG162" s="685">
        <f t="shared" si="383"/>
        <v>26.933500000000002</v>
      </c>
      <c r="AH162" s="685">
        <f t="shared" si="376"/>
        <v>26.933500000000002</v>
      </c>
      <c r="AI162" s="685">
        <f t="shared" si="381"/>
        <v>24</v>
      </c>
      <c r="AJ162" s="113">
        <f t="shared" ref="AJ162" si="385">ROUNDUP(FLOOR(AC162*13350,10000),-3)-1000</f>
        <v>79000</v>
      </c>
      <c r="AK162" s="139">
        <f t="shared" si="377"/>
        <v>79000</v>
      </c>
      <c r="AL162" s="114">
        <f t="shared" ref="AL162" si="386">ROUNDUP(AC162*1.39,0)</f>
        <v>10</v>
      </c>
      <c r="AM162" s="130">
        <f>ROUNDUP(AC162*1.34,0)</f>
        <v>9</v>
      </c>
      <c r="AN162" s="151">
        <f t="shared" ref="AN162" si="387">ROUNDUP(AC162*0.71*3,0)</f>
        <v>14</v>
      </c>
      <c r="AO162" s="152">
        <f t="shared" ref="AO162" si="388">ROUNDUP(AC162*3.7502*3,0)</f>
        <v>74</v>
      </c>
      <c r="AP162" s="153">
        <f t="shared" ref="AP162" si="389">ROUNDUP(AC162*7.9284*3,0)</f>
        <v>155</v>
      </c>
      <c r="AQ162" s="716">
        <f t="shared" si="382"/>
        <v>6</v>
      </c>
      <c r="AR162" s="154">
        <f t="shared" si="269"/>
        <v>10000</v>
      </c>
      <c r="AS162" s="158">
        <v>19</v>
      </c>
      <c r="AT162" s="144"/>
    </row>
    <row r="163" spans="1:46" ht="21.6" customHeight="1">
      <c r="B163" s="679" t="s">
        <v>2941</v>
      </c>
      <c r="C163" s="680" t="s">
        <v>2982</v>
      </c>
      <c r="D163" s="681">
        <f t="shared" ref="D163:D200" si="390">AB163</f>
        <v>22.95</v>
      </c>
      <c r="E163" s="681">
        <f t="shared" si="306"/>
        <v>6.9579390188464094</v>
      </c>
      <c r="F163" s="681">
        <f>MAX($J163:$W163)+3</f>
        <v>3</v>
      </c>
      <c r="G163" s="682">
        <v>8.5399999999999991</v>
      </c>
      <c r="H163" s="681">
        <f t="shared" si="297"/>
        <v>1.7394847547116024</v>
      </c>
      <c r="I163" s="686"/>
      <c r="J163" s="687"/>
      <c r="K163" s="687"/>
      <c r="L163" s="687"/>
      <c r="M163" s="687"/>
      <c r="N163" s="687"/>
      <c r="O163" s="687"/>
      <c r="P163" s="687"/>
      <c r="Q163" s="683"/>
      <c r="R163" s="683"/>
      <c r="S163" s="683"/>
      <c r="T163" s="683"/>
      <c r="U163" s="683"/>
      <c r="V163" s="683"/>
      <c r="W163" s="683"/>
      <c r="X163" s="683">
        <f>[1]BICost!$E16+[1]BICost!$BB16</f>
        <v>3.4789695094232047</v>
      </c>
      <c r="Y163" s="684">
        <f t="shared" si="188"/>
        <v>9.3940000000000001</v>
      </c>
      <c r="Z163" s="684">
        <f t="shared" ref="Z163:Z200" si="391">(AC163*(1-Z$53))</f>
        <v>9.3940000000000001</v>
      </c>
      <c r="AA163" s="684">
        <f t="shared" ref="AA163:AA200" si="392">(AB163*(1-AA$53))</f>
        <v>10.327499999999999</v>
      </c>
      <c r="AB163" s="684">
        <f t="shared" ref="AB163:AB200" si="393">MROUND(AC163,1)-0.05</f>
        <v>22.95</v>
      </c>
      <c r="AC163" s="684">
        <f t="shared" ref="AC163:AC200" si="394">Y163/(1-AC$53)</f>
        <v>23.484999999999999</v>
      </c>
      <c r="AD163" s="684">
        <f t="shared" si="270"/>
        <v>10.327499999999999</v>
      </c>
      <c r="AE163" s="684">
        <f t="shared" si="270"/>
        <v>11.475</v>
      </c>
      <c r="AF163" s="684">
        <f t="shared" si="270"/>
        <v>12.6225</v>
      </c>
      <c r="AG163" s="685">
        <f t="shared" si="383"/>
        <v>97.46275</v>
      </c>
      <c r="AH163" s="685">
        <f t="shared" ref="AH163:AH200" si="395">AG163*(1+AH$53)</f>
        <v>97.46275</v>
      </c>
      <c r="AI163" s="685">
        <f t="shared" ref="AI163:AI165" si="396">MROUND(ROUNDUP(AG163,0),5)-1</f>
        <v>99</v>
      </c>
      <c r="AJ163" s="113">
        <f t="shared" ref="AJ163:AJ200" si="397">ROUNDUP(FLOOR(AC163*13350,10000),-3)-1000</f>
        <v>309000</v>
      </c>
      <c r="AK163" s="139">
        <f t="shared" ref="AK163:AK200" si="398">ROUNDUP(FLOOR(AJ163*1.1,10000),-3)-1000</f>
        <v>329000</v>
      </c>
      <c r="AL163" s="114">
        <f t="shared" ref="AL163:AL200" si="399">ROUNDUP(AC163*1.39,0)</f>
        <v>33</v>
      </c>
      <c r="AM163" s="130">
        <f>ROUNDUP(AC163*1.34,0)</f>
        <v>32</v>
      </c>
      <c r="AN163" s="151">
        <f t="shared" ref="AN163:AN200" si="400">ROUNDUP(AC163*0.71*3,0)</f>
        <v>51</v>
      </c>
      <c r="AO163" s="152">
        <f t="shared" ref="AO163:AO200" si="401">ROUNDUP(AC163*3.7502*3,0)</f>
        <v>265</v>
      </c>
      <c r="AP163" s="153">
        <f t="shared" ref="AP163:AP200" si="402">ROUNDUP(AC163*7.9284*3,0)</f>
        <v>559</v>
      </c>
      <c r="AQ163" s="716">
        <f t="shared" si="382"/>
        <v>19</v>
      </c>
      <c r="AR163" s="154">
        <f t="shared" si="269"/>
        <v>35000</v>
      </c>
      <c r="AS163" s="158">
        <v>19</v>
      </c>
      <c r="AT163" s="144"/>
    </row>
    <row r="164" spans="1:46" ht="18.75" customHeight="1">
      <c r="A164"/>
      <c r="B164" s="679" t="s">
        <v>2969</v>
      </c>
      <c r="C164" s="680" t="s">
        <v>3085</v>
      </c>
      <c r="D164" s="681">
        <f t="shared" si="390"/>
        <v>23.95</v>
      </c>
      <c r="E164" s="681">
        <f t="shared" si="296"/>
        <v>8.3886185125172954</v>
      </c>
      <c r="F164" s="681">
        <f t="shared" ref="F164:F169" si="403">MAX($J164:$X164)+3</f>
        <v>7.1943092562586477</v>
      </c>
      <c r="G164" s="682">
        <v>8.9</v>
      </c>
      <c r="H164" s="681">
        <f t="shared" si="297"/>
        <v>2.0971546281293239</v>
      </c>
      <c r="I164" s="681"/>
      <c r="J164" s="683"/>
      <c r="K164" s="683"/>
      <c r="L164" s="683"/>
      <c r="M164" s="683"/>
      <c r="N164" s="683"/>
      <c r="O164" s="683"/>
      <c r="P164" s="683"/>
      <c r="Q164" s="683"/>
      <c r="R164" s="683"/>
      <c r="S164" s="683"/>
      <c r="T164" s="683"/>
      <c r="U164" s="683"/>
      <c r="V164" s="683"/>
      <c r="W164" s="683"/>
      <c r="X164" s="683">
        <f>[1]BICost!$E17+[1]BICost!$BB17</f>
        <v>4.1943092562586477</v>
      </c>
      <c r="Y164" s="684">
        <f t="shared" si="188"/>
        <v>9.7900000000000009</v>
      </c>
      <c r="Z164" s="684">
        <f t="shared" si="391"/>
        <v>9.7900000000000009</v>
      </c>
      <c r="AA164" s="684">
        <f t="shared" si="392"/>
        <v>10.777499999999998</v>
      </c>
      <c r="AB164" s="684">
        <f t="shared" si="393"/>
        <v>23.95</v>
      </c>
      <c r="AC164" s="684">
        <f t="shared" si="394"/>
        <v>24.475000000000001</v>
      </c>
      <c r="AD164" s="684">
        <f t="shared" si="270"/>
        <v>10.777499999999998</v>
      </c>
      <c r="AE164" s="684">
        <f t="shared" si="270"/>
        <v>11.975</v>
      </c>
      <c r="AF164" s="684">
        <f t="shared" si="270"/>
        <v>13.172500000000001</v>
      </c>
      <c r="AG164" s="685">
        <f t="shared" si="383"/>
        <v>101.57125000000002</v>
      </c>
      <c r="AH164" s="685">
        <f t="shared" si="395"/>
        <v>101.57125000000002</v>
      </c>
      <c r="AI164" s="685">
        <f t="shared" si="396"/>
        <v>99</v>
      </c>
      <c r="AJ164" s="113">
        <f t="shared" si="397"/>
        <v>319000</v>
      </c>
      <c r="AK164" s="139">
        <f t="shared" si="398"/>
        <v>349000</v>
      </c>
      <c r="AL164" s="114">
        <f t="shared" si="399"/>
        <v>35</v>
      </c>
      <c r="AM164" s="130">
        <f t="shared" ref="AM164:AM165" si="404">ROUNDUP(AC164*1.3,0)</f>
        <v>32</v>
      </c>
      <c r="AN164" s="151">
        <f t="shared" si="400"/>
        <v>53</v>
      </c>
      <c r="AO164" s="152">
        <f t="shared" si="401"/>
        <v>276</v>
      </c>
      <c r="AP164" s="153">
        <f t="shared" si="402"/>
        <v>583</v>
      </c>
      <c r="AQ164" s="716">
        <f t="shared" si="382"/>
        <v>20</v>
      </c>
      <c r="AR164" s="154">
        <f t="shared" si="269"/>
        <v>37000</v>
      </c>
      <c r="AS164" s="158">
        <v>99</v>
      </c>
      <c r="AT164" s="144">
        <f t="shared" ref="AT164:AT165" si="405">AI164*(1-AH$6)</f>
        <v>99</v>
      </c>
    </row>
    <row r="165" spans="1:46" ht="18.75" customHeight="1">
      <c r="A165"/>
      <c r="B165" s="679" t="s">
        <v>2970</v>
      </c>
      <c r="C165" s="680" t="s">
        <v>3144</v>
      </c>
      <c r="D165" s="681">
        <f t="shared" si="390"/>
        <v>26.95</v>
      </c>
      <c r="E165" s="681">
        <f t="shared" si="296"/>
        <v>11.071089398593244</v>
      </c>
      <c r="F165" s="681">
        <f t="shared" si="403"/>
        <v>8.5355446992966222</v>
      </c>
      <c r="G165" s="682">
        <v>9.99</v>
      </c>
      <c r="H165" s="681">
        <f t="shared" si="297"/>
        <v>2.7677723496483111</v>
      </c>
      <c r="I165" s="681"/>
      <c r="J165" s="683"/>
      <c r="K165" s="683"/>
      <c r="L165" s="683"/>
      <c r="M165" s="683"/>
      <c r="N165" s="683"/>
      <c r="O165" s="683"/>
      <c r="P165" s="683"/>
      <c r="Q165" s="683"/>
      <c r="R165" s="683"/>
      <c r="S165" s="683"/>
      <c r="T165" s="683"/>
      <c r="U165" s="683"/>
      <c r="V165" s="683"/>
      <c r="W165" s="683"/>
      <c r="X165" s="683">
        <f>[1]BICost!$E18+[1]BICost!$BB18</f>
        <v>5.5355446992966222</v>
      </c>
      <c r="Y165" s="684">
        <f t="shared" ref="Y165:Y188" si="406">$G165*(1+Y$53)</f>
        <v>10.989000000000001</v>
      </c>
      <c r="Z165" s="684">
        <f t="shared" si="391"/>
        <v>10.989000000000001</v>
      </c>
      <c r="AA165" s="684">
        <f t="shared" si="392"/>
        <v>12.127499999999998</v>
      </c>
      <c r="AB165" s="684">
        <f t="shared" si="393"/>
        <v>26.95</v>
      </c>
      <c r="AC165" s="684">
        <f t="shared" si="394"/>
        <v>27.4725</v>
      </c>
      <c r="AD165" s="684">
        <f t="shared" si="270"/>
        <v>12.127499999999998</v>
      </c>
      <c r="AE165" s="684">
        <f t="shared" si="270"/>
        <v>13.475</v>
      </c>
      <c r="AF165" s="684">
        <f t="shared" si="270"/>
        <v>14.822500000000002</v>
      </c>
      <c r="AG165" s="685">
        <f t="shared" si="383"/>
        <v>114.01087500000001</v>
      </c>
      <c r="AH165" s="685">
        <f t="shared" si="395"/>
        <v>114.01087500000001</v>
      </c>
      <c r="AI165" s="685">
        <f t="shared" si="396"/>
        <v>114</v>
      </c>
      <c r="AJ165" s="113">
        <f t="shared" si="397"/>
        <v>359000</v>
      </c>
      <c r="AK165" s="139">
        <f t="shared" si="398"/>
        <v>389000</v>
      </c>
      <c r="AL165" s="114">
        <f t="shared" si="399"/>
        <v>39</v>
      </c>
      <c r="AM165" s="130">
        <f t="shared" si="404"/>
        <v>36</v>
      </c>
      <c r="AN165" s="151">
        <f t="shared" si="400"/>
        <v>59</v>
      </c>
      <c r="AO165" s="152">
        <f t="shared" si="401"/>
        <v>310</v>
      </c>
      <c r="AP165" s="153">
        <f t="shared" si="402"/>
        <v>654</v>
      </c>
      <c r="AQ165" s="716">
        <f t="shared" si="382"/>
        <v>22</v>
      </c>
      <c r="AR165" s="154">
        <f t="shared" si="269"/>
        <v>41000</v>
      </c>
      <c r="AS165" s="158">
        <v>119</v>
      </c>
      <c r="AT165" s="144">
        <f t="shared" si="405"/>
        <v>114</v>
      </c>
    </row>
    <row r="166" spans="1:46" ht="18.75" customHeight="1">
      <c r="A166"/>
      <c r="B166" s="679" t="s">
        <v>2984</v>
      </c>
      <c r="C166" s="680" t="s">
        <v>2985</v>
      </c>
      <c r="D166" s="681">
        <f t="shared" ref="D166" si="407">AB166</f>
        <v>43.95</v>
      </c>
      <c r="E166" s="681">
        <f t="shared" si="296"/>
        <v>17.656349145428688</v>
      </c>
      <c r="F166" s="681">
        <f t="shared" si="403"/>
        <v>11.828174572714344</v>
      </c>
      <c r="G166" s="682">
        <v>16.18</v>
      </c>
      <c r="H166" s="681">
        <f t="shared" si="297"/>
        <v>4.4140872863571721</v>
      </c>
      <c r="I166" s="681"/>
      <c r="J166" s="683"/>
      <c r="K166" s="683"/>
      <c r="L166" s="683"/>
      <c r="M166" s="683"/>
      <c r="N166" s="683"/>
      <c r="O166" s="683"/>
      <c r="P166" s="683"/>
      <c r="Q166" s="683"/>
      <c r="R166" s="683"/>
      <c r="S166" s="683"/>
      <c r="T166" s="683"/>
      <c r="U166" s="683"/>
      <c r="V166" s="683"/>
      <c r="W166" s="683"/>
      <c r="X166" s="683">
        <f>[1]BICost!$E141+[1]BICost!$BB141</f>
        <v>8.8281745727143441</v>
      </c>
      <c r="Y166" s="684">
        <f t="shared" si="406"/>
        <v>17.798000000000002</v>
      </c>
      <c r="Z166" s="684">
        <f t="shared" ref="Z166" si="408">(AC166*(1-Z$53))</f>
        <v>17.798000000000002</v>
      </c>
      <c r="AA166" s="684">
        <f t="shared" ref="AA166" si="409">(AB166*(1-AA$53))</f>
        <v>19.7775</v>
      </c>
      <c r="AB166" s="684">
        <f t="shared" ref="AB166" si="410">MROUND(AC166,1)-0.05</f>
        <v>43.95</v>
      </c>
      <c r="AC166" s="684">
        <f t="shared" ref="AC166" si="411">Y166/(1-AC$53)</f>
        <v>44.495000000000005</v>
      </c>
      <c r="AD166" s="684">
        <f t="shared" si="270"/>
        <v>19.7775</v>
      </c>
      <c r="AE166" s="684">
        <f t="shared" si="270"/>
        <v>21.975000000000001</v>
      </c>
      <c r="AF166" s="684">
        <f t="shared" si="270"/>
        <v>24.172500000000003</v>
      </c>
      <c r="AG166" s="685">
        <f t="shared" ref="AG166" si="412">AC166*4.15</f>
        <v>184.65425000000005</v>
      </c>
      <c r="AH166" s="685">
        <f t="shared" ref="AH166" si="413">AG166*(1+AH$53)</f>
        <v>184.65425000000005</v>
      </c>
      <c r="AI166" s="685">
        <f t="shared" ref="AI166" si="414">MROUND(ROUNDUP(AG166,0),5)-1</f>
        <v>184</v>
      </c>
      <c r="AJ166" s="113">
        <f t="shared" ref="AJ166" si="415">ROUNDUP(FLOOR(AC166*13350,10000),-3)-1000</f>
        <v>589000</v>
      </c>
      <c r="AK166" s="139">
        <f t="shared" ref="AK166" si="416">ROUNDUP(FLOOR(AJ166*1.1,10000),-3)-1000</f>
        <v>639000</v>
      </c>
      <c r="AL166" s="114">
        <f t="shared" ref="AL166" si="417">ROUNDUP(AC166*1.39,0)</f>
        <v>62</v>
      </c>
      <c r="AM166" s="130">
        <f t="shared" ref="AM166" si="418">ROUNDUP(AC166*1.3,0)</f>
        <v>58</v>
      </c>
      <c r="AN166" s="151">
        <f t="shared" ref="AN166" si="419">ROUNDUP(AC166*0.71*3,0)</f>
        <v>95</v>
      </c>
      <c r="AO166" s="152">
        <f t="shared" ref="AO166" si="420">ROUNDUP(AC166*3.7502*3,0)</f>
        <v>501</v>
      </c>
      <c r="AP166" s="153">
        <f t="shared" ref="AP166" si="421">ROUNDUP(AC166*7.9284*3,0)</f>
        <v>1059</v>
      </c>
      <c r="AQ166" s="716">
        <f t="shared" si="382"/>
        <v>36</v>
      </c>
      <c r="AR166" s="154">
        <f t="shared" si="269"/>
        <v>67000</v>
      </c>
      <c r="AS166" s="158">
        <v>189</v>
      </c>
      <c r="AT166" s="144">
        <f t="shared" ref="AT166" si="422">AI166*(1-AH$6)</f>
        <v>184</v>
      </c>
    </row>
    <row r="167" spans="1:46" ht="18.75" customHeight="1">
      <c r="A167"/>
      <c r="B167" s="679" t="s">
        <v>3055</v>
      </c>
      <c r="C167" s="680" t="s">
        <v>3056</v>
      </c>
      <c r="D167" s="681">
        <f t="shared" ref="D167" si="423">AB167</f>
        <v>30.95</v>
      </c>
      <c r="E167" s="681">
        <f t="shared" si="296"/>
        <v>11.242506107454007</v>
      </c>
      <c r="F167" s="681">
        <f t="shared" si="403"/>
        <v>8.6212530537270027</v>
      </c>
      <c r="G167" s="682">
        <v>11.45</v>
      </c>
      <c r="H167" s="681">
        <f t="shared" si="297"/>
        <v>2.8106265268635018</v>
      </c>
      <c r="I167" s="681"/>
      <c r="J167" s="683"/>
      <c r="K167" s="683"/>
      <c r="L167" s="683"/>
      <c r="M167" s="683"/>
      <c r="N167" s="683"/>
      <c r="O167" s="683"/>
      <c r="P167" s="683"/>
      <c r="Q167" s="683"/>
      <c r="R167" s="683"/>
      <c r="S167" s="683"/>
      <c r="T167" s="683"/>
      <c r="U167" s="683"/>
      <c r="V167" s="683"/>
      <c r="W167" s="683"/>
      <c r="X167" s="683">
        <f>[1]BICost!$E142+[1]BICost!$BB142</f>
        <v>5.6212530537270036</v>
      </c>
      <c r="Y167" s="684">
        <f t="shared" si="406"/>
        <v>12.595000000000001</v>
      </c>
      <c r="Z167" s="684">
        <f t="shared" ref="Z167" si="424">(AC167*(1-Z$53))</f>
        <v>12.595000000000001</v>
      </c>
      <c r="AA167" s="684">
        <f t="shared" ref="AA167" si="425">(AB167*(1-AA$53))</f>
        <v>13.927499999999998</v>
      </c>
      <c r="AB167" s="684">
        <f t="shared" ref="AB167" si="426">MROUND(AC167,1)-0.05</f>
        <v>30.95</v>
      </c>
      <c r="AC167" s="684">
        <f t="shared" ref="AC167" si="427">Y167/(1-AC$53)</f>
        <v>31.487500000000001</v>
      </c>
      <c r="AD167" s="684">
        <f t="shared" si="270"/>
        <v>13.927499999999998</v>
      </c>
      <c r="AE167" s="684">
        <f t="shared" si="270"/>
        <v>15.475</v>
      </c>
      <c r="AF167" s="684">
        <f t="shared" si="270"/>
        <v>17.022500000000001</v>
      </c>
      <c r="AG167" s="685">
        <f t="shared" ref="AG167" si="428">AC167*4.15</f>
        <v>130.67312500000003</v>
      </c>
      <c r="AH167" s="685">
        <f t="shared" ref="AH167" si="429">AG167*(1+AH$53)</f>
        <v>130.67312500000003</v>
      </c>
      <c r="AI167" s="685">
        <f t="shared" ref="AI167" si="430">MROUND(ROUNDUP(AG167,0),5)-1</f>
        <v>129</v>
      </c>
      <c r="AJ167" s="113">
        <f t="shared" ref="AJ167" si="431">ROUNDUP(FLOOR(AC167*13350,10000),-3)-1000</f>
        <v>419000</v>
      </c>
      <c r="AK167" s="139">
        <f t="shared" ref="AK167" si="432">ROUNDUP(FLOOR(AJ167*1.1,10000),-3)-1000</f>
        <v>459000</v>
      </c>
      <c r="AL167" s="114">
        <f t="shared" ref="AL167" si="433">ROUNDUP(AC167*1.39,0)</f>
        <v>44</v>
      </c>
      <c r="AM167" s="130">
        <f t="shared" ref="AM167" si="434">ROUNDUP(AC167*1.3,0)</f>
        <v>41</v>
      </c>
      <c r="AN167" s="151">
        <f t="shared" ref="AN167" si="435">ROUNDUP(AC167*0.71*3,0)</f>
        <v>68</v>
      </c>
      <c r="AO167" s="152">
        <f t="shared" ref="AO167" si="436">ROUNDUP(AC167*3.7502*3,0)</f>
        <v>355</v>
      </c>
      <c r="AP167" s="153">
        <f t="shared" ref="AP167" si="437">ROUNDUP(AC167*7.9284*3,0)</f>
        <v>749</v>
      </c>
      <c r="AQ167" s="716">
        <f t="shared" ref="AQ167" si="438">ROUNDUP(AC167*0.8,0)</f>
        <v>26</v>
      </c>
      <c r="AR167" s="154">
        <f t="shared" si="269"/>
        <v>47000</v>
      </c>
      <c r="AS167" s="158">
        <v>129</v>
      </c>
      <c r="AT167" s="144">
        <f t="shared" ref="AT167" si="439">AI167*(1-AH$6)</f>
        <v>129</v>
      </c>
    </row>
    <row r="168" spans="1:46" ht="18.75" customHeight="1">
      <c r="A168"/>
      <c r="B168" s="679" t="s">
        <v>3057</v>
      </c>
      <c r="C168" s="680" t="s">
        <v>3058</v>
      </c>
      <c r="D168" s="681">
        <f t="shared" ref="D168" si="440">AB168</f>
        <v>23.95</v>
      </c>
      <c r="E168" s="681">
        <f t="shared" si="296"/>
        <v>10.735585601124891</v>
      </c>
      <c r="F168" s="681">
        <f t="shared" si="403"/>
        <v>8.3677928005624445</v>
      </c>
      <c r="G168" s="682">
        <v>8.8000000000000007</v>
      </c>
      <c r="H168" s="681">
        <f t="shared" si="297"/>
        <v>2.6838964002812227</v>
      </c>
      <c r="I168" s="681"/>
      <c r="J168" s="683"/>
      <c r="K168" s="683"/>
      <c r="L168" s="683"/>
      <c r="M168" s="683"/>
      <c r="N168" s="683"/>
      <c r="O168" s="683"/>
      <c r="P168" s="683"/>
      <c r="Q168" s="683"/>
      <c r="R168" s="683"/>
      <c r="S168" s="683"/>
      <c r="T168" s="683"/>
      <c r="U168" s="683"/>
      <c r="V168" s="683"/>
      <c r="W168" s="683"/>
      <c r="X168" s="683">
        <f>[1]BICost!$E27+[1]BICost!$BB27</f>
        <v>5.3677928005624453</v>
      </c>
      <c r="Y168" s="684">
        <f t="shared" si="406"/>
        <v>9.6800000000000015</v>
      </c>
      <c r="Z168" s="684">
        <f t="shared" ref="Z168" si="441">(AC168*(1-Z$53))</f>
        <v>9.6800000000000015</v>
      </c>
      <c r="AA168" s="684">
        <f t="shared" ref="AA168" si="442">(AB168*(1-AA$53))</f>
        <v>10.777499999999998</v>
      </c>
      <c r="AB168" s="684">
        <f t="shared" ref="AB168" si="443">MROUND(AC168,1)-0.05</f>
        <v>23.95</v>
      </c>
      <c r="AC168" s="684">
        <f t="shared" ref="AC168" si="444">Y168/(1-AC$53)</f>
        <v>24.200000000000003</v>
      </c>
      <c r="AD168" s="684">
        <f t="shared" si="270"/>
        <v>10.777499999999998</v>
      </c>
      <c r="AE168" s="684">
        <f t="shared" si="270"/>
        <v>11.975</v>
      </c>
      <c r="AF168" s="684">
        <f t="shared" si="270"/>
        <v>13.172500000000001</v>
      </c>
      <c r="AG168" s="685">
        <f t="shared" ref="AG168" si="445">AC168*4.15</f>
        <v>100.43000000000002</v>
      </c>
      <c r="AH168" s="685">
        <f t="shared" ref="AH168" si="446">AG168*(1+AH$53)</f>
        <v>100.43000000000002</v>
      </c>
      <c r="AI168" s="685">
        <f t="shared" ref="AI168" si="447">MROUND(ROUNDUP(AG168,0),5)-1</f>
        <v>99</v>
      </c>
      <c r="AJ168" s="113">
        <f t="shared" ref="AJ168" si="448">ROUNDUP(FLOOR(AC168*13350,10000),-3)-1000</f>
        <v>319000</v>
      </c>
      <c r="AK168" s="139">
        <f t="shared" ref="AK168" si="449">ROUNDUP(FLOOR(AJ168*1.1,10000),-3)-1000</f>
        <v>349000</v>
      </c>
      <c r="AL168" s="114">
        <f t="shared" ref="AL168" si="450">ROUNDUP(AC168*1.39,0)</f>
        <v>34</v>
      </c>
      <c r="AM168" s="130">
        <f t="shared" ref="AM168" si="451">ROUNDUP(AC168*1.3,0)</f>
        <v>32</v>
      </c>
      <c r="AN168" s="151">
        <f t="shared" ref="AN168" si="452">ROUNDUP(AC168*0.71*3,0)</f>
        <v>52</v>
      </c>
      <c r="AO168" s="152">
        <f t="shared" ref="AO168" si="453">ROUNDUP(AC168*3.7502*3,0)</f>
        <v>273</v>
      </c>
      <c r="AP168" s="153">
        <f t="shared" ref="AP168" si="454">ROUNDUP(AC168*7.9284*3,0)</f>
        <v>576</v>
      </c>
      <c r="AQ168" s="716">
        <f t="shared" ref="AQ168" si="455">ROUNDUP(AC168*0.8,0)</f>
        <v>20</v>
      </c>
      <c r="AR168" s="154">
        <f t="shared" si="269"/>
        <v>36000</v>
      </c>
      <c r="AS168" s="158">
        <v>129</v>
      </c>
      <c r="AT168" s="144">
        <f t="shared" ref="AT168" si="456">AI168*(1-AH$6)</f>
        <v>99</v>
      </c>
    </row>
    <row r="169" spans="1:46" ht="18.75" customHeight="1">
      <c r="A169"/>
      <c r="B169" s="679" t="s">
        <v>3867</v>
      </c>
      <c r="C169" s="680" t="s">
        <v>3868</v>
      </c>
      <c r="D169" s="681">
        <f t="shared" ref="D169:D187" si="457">AB169</f>
        <v>30.95</v>
      </c>
      <c r="E169" s="681">
        <f t="shared" si="296"/>
        <v>11.371660537833751</v>
      </c>
      <c r="F169" s="681">
        <f t="shared" si="403"/>
        <v>8.6858302689168756</v>
      </c>
      <c r="G169" s="682">
        <v>11.45</v>
      </c>
      <c r="H169" s="681">
        <f t="shared" si="297"/>
        <v>2.8429151344584378</v>
      </c>
      <c r="I169" s="681"/>
      <c r="J169" s="683"/>
      <c r="K169" s="683"/>
      <c r="L169" s="683"/>
      <c r="M169" s="683"/>
      <c r="N169" s="683"/>
      <c r="O169" s="683"/>
      <c r="P169" s="683"/>
      <c r="Q169" s="683"/>
      <c r="R169" s="683"/>
      <c r="S169" s="683"/>
      <c r="T169" s="683"/>
      <c r="U169" s="683"/>
      <c r="V169" s="683"/>
      <c r="W169" s="683"/>
      <c r="X169" s="683">
        <f>[1]BICost!$E154+[1]BICost!$BB154</f>
        <v>5.6858302689168756</v>
      </c>
      <c r="Y169" s="684">
        <f t="shared" si="406"/>
        <v>12.595000000000001</v>
      </c>
      <c r="Z169" s="684">
        <f t="shared" ref="Z169:Z187" si="458">(AC169*(1-Z$53))</f>
        <v>12.595000000000001</v>
      </c>
      <c r="AA169" s="684">
        <f t="shared" ref="AA169:AA187" si="459">(AB169*(1-AA$53))</f>
        <v>13.927499999999998</v>
      </c>
      <c r="AB169" s="684">
        <f t="shared" ref="AB169:AB187" si="460">MROUND(AC169,1)-0.05</f>
        <v>30.95</v>
      </c>
      <c r="AC169" s="684">
        <f t="shared" ref="AC169:AC187" si="461">Y169/(1-AC$53)</f>
        <v>31.487500000000001</v>
      </c>
      <c r="AD169" s="684">
        <f t="shared" ref="AD169:AF184" si="462">$AB169*(1-AD$53)</f>
        <v>13.927499999999998</v>
      </c>
      <c r="AE169" s="684">
        <f t="shared" si="462"/>
        <v>15.475</v>
      </c>
      <c r="AF169" s="684">
        <f t="shared" si="462"/>
        <v>17.022500000000001</v>
      </c>
      <c r="AG169" s="685">
        <f t="shared" ref="AG169" si="463">AC169*4.15</f>
        <v>130.67312500000003</v>
      </c>
      <c r="AH169" s="685">
        <f t="shared" ref="AH169:AH187" si="464">AG169*(1+AH$53)</f>
        <v>130.67312500000003</v>
      </c>
      <c r="AI169" s="685">
        <f t="shared" ref="AI169" si="465">MROUND(ROUNDUP(AG169,0),5)-1</f>
        <v>129</v>
      </c>
      <c r="AJ169" s="113">
        <f t="shared" ref="AJ169:AJ187" si="466">ROUNDUP(FLOOR(AC169*13350,10000),-3)-1000</f>
        <v>419000</v>
      </c>
      <c r="AK169" s="139">
        <f t="shared" ref="AK169:AK187" si="467">ROUNDUP(FLOOR(AJ169*1.1,10000),-3)-1000</f>
        <v>459000</v>
      </c>
      <c r="AL169" s="114">
        <f t="shared" ref="AL169:AL187" si="468">ROUNDUP(AC169*1.39,0)</f>
        <v>44</v>
      </c>
      <c r="AM169" s="130">
        <f t="shared" ref="AM169" si="469">ROUNDUP(AC169*1.3,0)</f>
        <v>41</v>
      </c>
      <c r="AN169" s="151">
        <f t="shared" ref="AN169:AN187" si="470">ROUNDUP(AC169*0.71*3,0)</f>
        <v>68</v>
      </c>
      <c r="AO169" s="152">
        <f t="shared" ref="AO169:AO187" si="471">ROUNDUP(AC169*3.7502*3,0)</f>
        <v>355</v>
      </c>
      <c r="AP169" s="153">
        <f t="shared" ref="AP169:AP187" si="472">ROUNDUP(AC169*7.9284*3,0)</f>
        <v>749</v>
      </c>
      <c r="AQ169" s="716">
        <f t="shared" ref="AQ169:AQ187" si="473">ROUNDUP(AC169*0.8,0)</f>
        <v>26</v>
      </c>
      <c r="AR169" s="154">
        <f t="shared" ref="AR169:AR187" si="474">MROUND(ROUNDUP(AC169*1500,0),1000)</f>
        <v>47000</v>
      </c>
      <c r="AS169" s="158">
        <v>130</v>
      </c>
      <c r="AT169" s="144">
        <f t="shared" ref="AT169:AT180" si="475">AI169*(1-AH$6)</f>
        <v>129</v>
      </c>
    </row>
    <row r="170" spans="1:46" ht="28.5" customHeight="1">
      <c r="B170" s="679" t="s">
        <v>4735</v>
      </c>
      <c r="C170" s="680" t="s">
        <v>2930</v>
      </c>
      <c r="D170" s="681">
        <f t="shared" si="457"/>
        <v>30.95</v>
      </c>
      <c r="E170" s="681">
        <f t="shared" si="296"/>
        <v>12.804622563150208</v>
      </c>
      <c r="F170" s="681">
        <f t="shared" si="170"/>
        <v>3</v>
      </c>
      <c r="G170" s="682">
        <v>11.45</v>
      </c>
      <c r="H170" s="681">
        <f t="shared" si="297"/>
        <v>3.2011556407875519</v>
      </c>
      <c r="I170" s="681"/>
      <c r="J170" s="683"/>
      <c r="K170" s="683"/>
      <c r="L170" s="683"/>
      <c r="M170" s="683"/>
      <c r="N170" s="683"/>
      <c r="O170" s="683"/>
      <c r="P170" s="683"/>
      <c r="Q170" s="683"/>
      <c r="R170" s="683"/>
      <c r="S170" s="683"/>
      <c r="T170" s="683"/>
      <c r="U170" s="683"/>
      <c r="V170" s="683"/>
      <c r="W170" s="683"/>
      <c r="X170" s="683">
        <f>[1]BICost!$E3+[1]BICost!$BB3</f>
        <v>6.4023112815751038</v>
      </c>
      <c r="Y170" s="684">
        <f t="shared" si="406"/>
        <v>12.595000000000001</v>
      </c>
      <c r="Z170" s="684">
        <f t="shared" si="458"/>
        <v>12.595000000000001</v>
      </c>
      <c r="AA170" s="684">
        <f t="shared" si="459"/>
        <v>13.927499999999998</v>
      </c>
      <c r="AB170" s="684">
        <f t="shared" si="460"/>
        <v>30.95</v>
      </c>
      <c r="AC170" s="684">
        <f t="shared" si="461"/>
        <v>31.487500000000001</v>
      </c>
      <c r="AD170" s="684">
        <f t="shared" si="462"/>
        <v>13.927499999999998</v>
      </c>
      <c r="AE170" s="684">
        <f t="shared" si="462"/>
        <v>15.475</v>
      </c>
      <c r="AF170" s="684">
        <f t="shared" si="462"/>
        <v>17.022500000000001</v>
      </c>
      <c r="AG170" s="685">
        <f>AC170*4.15</f>
        <v>130.67312500000003</v>
      </c>
      <c r="AH170" s="685">
        <f t="shared" si="464"/>
        <v>130.67312500000003</v>
      </c>
      <c r="AI170" s="685">
        <f>MROUND(ROUNDUP(AH170,0),5)-1</f>
        <v>129</v>
      </c>
      <c r="AJ170" s="113">
        <f t="shared" si="466"/>
        <v>419000</v>
      </c>
      <c r="AK170" s="139">
        <f t="shared" si="467"/>
        <v>459000</v>
      </c>
      <c r="AL170" s="114">
        <f t="shared" si="468"/>
        <v>44</v>
      </c>
      <c r="AM170" s="130">
        <f>ROUNDUP(AC170*1.34,0)</f>
        <v>43</v>
      </c>
      <c r="AN170" s="151">
        <f t="shared" si="470"/>
        <v>68</v>
      </c>
      <c r="AO170" s="152">
        <f t="shared" si="471"/>
        <v>355</v>
      </c>
      <c r="AP170" s="153">
        <f t="shared" si="472"/>
        <v>749</v>
      </c>
      <c r="AQ170" s="716">
        <f t="shared" si="473"/>
        <v>26</v>
      </c>
      <c r="AR170" s="154">
        <f t="shared" si="474"/>
        <v>47000</v>
      </c>
      <c r="AS170" s="158">
        <v>129</v>
      </c>
      <c r="AT170" s="144">
        <f t="shared" si="475"/>
        <v>129</v>
      </c>
    </row>
    <row r="171" spans="1:46" ht="28.5" customHeight="1">
      <c r="B171" s="679" t="s">
        <v>4712</v>
      </c>
      <c r="C171" s="680" t="s">
        <v>2931</v>
      </c>
      <c r="D171" s="681">
        <f t="shared" si="457"/>
        <v>32.950000000000003</v>
      </c>
      <c r="E171" s="681">
        <f t="shared" si="296"/>
        <v>14.05655572770717</v>
      </c>
      <c r="F171" s="681">
        <f t="shared" si="170"/>
        <v>3</v>
      </c>
      <c r="G171" s="682">
        <v>12.18</v>
      </c>
      <c r="H171" s="681">
        <f t="shared" si="297"/>
        <v>3.5141389319267926</v>
      </c>
      <c r="I171" s="681"/>
      <c r="J171" s="683"/>
      <c r="K171" s="683"/>
      <c r="L171" s="683"/>
      <c r="M171" s="683"/>
      <c r="N171" s="683"/>
      <c r="O171" s="683"/>
      <c r="P171" s="683"/>
      <c r="Q171" s="683"/>
      <c r="R171" s="683"/>
      <c r="S171" s="683"/>
      <c r="T171" s="683"/>
      <c r="U171" s="683"/>
      <c r="V171" s="683"/>
      <c r="W171" s="683"/>
      <c r="X171" s="683">
        <f>[1]BICost!$E4+[1]BICost!$BB4</f>
        <v>7.0282778638535852</v>
      </c>
      <c r="Y171" s="684">
        <f t="shared" si="406"/>
        <v>13.398000000000001</v>
      </c>
      <c r="Z171" s="684">
        <f t="shared" si="458"/>
        <v>13.398000000000003</v>
      </c>
      <c r="AA171" s="684">
        <f t="shared" si="459"/>
        <v>14.827500000000001</v>
      </c>
      <c r="AB171" s="684">
        <f t="shared" si="460"/>
        <v>32.950000000000003</v>
      </c>
      <c r="AC171" s="684">
        <f t="shared" si="461"/>
        <v>33.495000000000005</v>
      </c>
      <c r="AD171" s="684">
        <f t="shared" si="462"/>
        <v>14.827500000000001</v>
      </c>
      <c r="AE171" s="684">
        <f t="shared" si="462"/>
        <v>16.475000000000001</v>
      </c>
      <c r="AF171" s="684">
        <f t="shared" si="462"/>
        <v>18.122500000000002</v>
      </c>
      <c r="AG171" s="685">
        <f t="shared" ref="AG171:AG188" si="476">AC171*4.15</f>
        <v>139.00425000000004</v>
      </c>
      <c r="AH171" s="685">
        <f t="shared" si="464"/>
        <v>139.00425000000004</v>
      </c>
      <c r="AI171" s="685">
        <f>MROUND(ROUNDUP(AH171,0),10)-1</f>
        <v>139</v>
      </c>
      <c r="AJ171" s="113">
        <f t="shared" si="466"/>
        <v>439000</v>
      </c>
      <c r="AK171" s="139">
        <f t="shared" si="467"/>
        <v>479000</v>
      </c>
      <c r="AL171" s="114">
        <f t="shared" si="468"/>
        <v>47</v>
      </c>
      <c r="AM171" s="130">
        <f t="shared" ref="AM171:AM180" si="477">ROUNDUP(AC171*1.3,0)</f>
        <v>44</v>
      </c>
      <c r="AN171" s="151">
        <f t="shared" si="470"/>
        <v>72</v>
      </c>
      <c r="AO171" s="152">
        <f t="shared" si="471"/>
        <v>377</v>
      </c>
      <c r="AP171" s="153">
        <f t="shared" si="472"/>
        <v>797</v>
      </c>
      <c r="AQ171" s="716">
        <f t="shared" si="473"/>
        <v>27</v>
      </c>
      <c r="AR171" s="154">
        <f t="shared" si="474"/>
        <v>50000</v>
      </c>
      <c r="AS171" s="158">
        <v>139</v>
      </c>
      <c r="AT171" s="144">
        <f t="shared" si="475"/>
        <v>139</v>
      </c>
    </row>
    <row r="172" spans="1:46" ht="28.5" customHeight="1">
      <c r="B172" s="679" t="s">
        <v>4713</v>
      </c>
      <c r="C172" s="680" t="s">
        <v>2932</v>
      </c>
      <c r="D172" s="681">
        <f t="shared" si="457"/>
        <v>32.950000000000003</v>
      </c>
      <c r="E172" s="681">
        <f t="shared" si="296"/>
        <v>14.641252436567928</v>
      </c>
      <c r="F172" s="681">
        <f t="shared" si="170"/>
        <v>3</v>
      </c>
      <c r="G172" s="682">
        <v>12.18</v>
      </c>
      <c r="H172" s="681">
        <f t="shared" si="297"/>
        <v>3.660313109141982</v>
      </c>
      <c r="I172" s="681"/>
      <c r="J172" s="683"/>
      <c r="K172" s="683"/>
      <c r="L172" s="683"/>
      <c r="M172" s="683"/>
      <c r="N172" s="683"/>
      <c r="O172" s="683"/>
      <c r="P172" s="683"/>
      <c r="Q172" s="683"/>
      <c r="R172" s="683"/>
      <c r="S172" s="683"/>
      <c r="T172" s="683"/>
      <c r="U172" s="683"/>
      <c r="V172" s="683"/>
      <c r="W172" s="683"/>
      <c r="X172" s="683">
        <f>[1]BICost!$E5+[1]BICost!$BB5</f>
        <v>7.3206262182839641</v>
      </c>
      <c r="Y172" s="684">
        <f t="shared" si="406"/>
        <v>13.398000000000001</v>
      </c>
      <c r="Z172" s="684">
        <f t="shared" si="458"/>
        <v>13.398000000000003</v>
      </c>
      <c r="AA172" s="684">
        <f t="shared" si="459"/>
        <v>14.827500000000001</v>
      </c>
      <c r="AB172" s="684">
        <f t="shared" si="460"/>
        <v>32.950000000000003</v>
      </c>
      <c r="AC172" s="684">
        <f t="shared" si="461"/>
        <v>33.495000000000005</v>
      </c>
      <c r="AD172" s="684">
        <f t="shared" si="462"/>
        <v>14.827500000000001</v>
      </c>
      <c r="AE172" s="684">
        <f t="shared" si="462"/>
        <v>16.475000000000001</v>
      </c>
      <c r="AF172" s="684">
        <f t="shared" si="462"/>
        <v>18.122500000000002</v>
      </c>
      <c r="AG172" s="685">
        <f t="shared" si="476"/>
        <v>139.00425000000004</v>
      </c>
      <c r="AH172" s="685">
        <f t="shared" si="464"/>
        <v>139.00425000000004</v>
      </c>
      <c r="AI172" s="685">
        <f>MROUND(ROUNDUP(AH172,0),10)-1</f>
        <v>139</v>
      </c>
      <c r="AJ172" s="113">
        <f t="shared" si="466"/>
        <v>439000</v>
      </c>
      <c r="AK172" s="139">
        <f t="shared" si="467"/>
        <v>479000</v>
      </c>
      <c r="AL172" s="114">
        <f t="shared" si="468"/>
        <v>47</v>
      </c>
      <c r="AM172" s="130">
        <f t="shared" si="477"/>
        <v>44</v>
      </c>
      <c r="AN172" s="151">
        <f t="shared" si="470"/>
        <v>72</v>
      </c>
      <c r="AO172" s="152">
        <f t="shared" si="471"/>
        <v>377</v>
      </c>
      <c r="AP172" s="153">
        <f t="shared" si="472"/>
        <v>797</v>
      </c>
      <c r="AQ172" s="716">
        <f t="shared" si="473"/>
        <v>27</v>
      </c>
      <c r="AR172" s="154">
        <f t="shared" si="474"/>
        <v>50000</v>
      </c>
      <c r="AS172" s="158">
        <v>139</v>
      </c>
      <c r="AT172" s="144">
        <f t="shared" si="475"/>
        <v>139</v>
      </c>
    </row>
    <row r="173" spans="1:46" ht="28.5" customHeight="1">
      <c r="B173" s="679" t="s">
        <v>4714</v>
      </c>
      <c r="C173" s="680" t="s">
        <v>2933</v>
      </c>
      <c r="D173" s="681">
        <f t="shared" si="457"/>
        <v>34.950000000000003</v>
      </c>
      <c r="E173" s="681">
        <f t="shared" si="296"/>
        <v>15.857459018846413</v>
      </c>
      <c r="F173" s="681">
        <f t="shared" si="170"/>
        <v>3</v>
      </c>
      <c r="G173" s="682">
        <v>12.9</v>
      </c>
      <c r="H173" s="681">
        <f t="shared" si="297"/>
        <v>3.9643647547116032</v>
      </c>
      <c r="I173" s="681"/>
      <c r="J173" s="683"/>
      <c r="K173" s="683"/>
      <c r="L173" s="683"/>
      <c r="M173" s="683"/>
      <c r="N173" s="683"/>
      <c r="O173" s="683"/>
      <c r="P173" s="683"/>
      <c r="Q173" s="683"/>
      <c r="R173" s="683"/>
      <c r="S173" s="683"/>
      <c r="T173" s="683"/>
      <c r="U173" s="683"/>
      <c r="V173" s="683"/>
      <c r="W173" s="683"/>
      <c r="X173" s="683">
        <f>[1]BICost!$E6+[1]BICost!$BB6</f>
        <v>7.9287295094232064</v>
      </c>
      <c r="Y173" s="684">
        <f t="shared" si="406"/>
        <v>14.190000000000001</v>
      </c>
      <c r="Z173" s="684">
        <f t="shared" si="458"/>
        <v>14.190000000000001</v>
      </c>
      <c r="AA173" s="684">
        <f t="shared" si="459"/>
        <v>15.727499999999999</v>
      </c>
      <c r="AB173" s="684">
        <f t="shared" si="460"/>
        <v>34.950000000000003</v>
      </c>
      <c r="AC173" s="684">
        <f t="shared" si="461"/>
        <v>35.475000000000001</v>
      </c>
      <c r="AD173" s="684">
        <f t="shared" si="462"/>
        <v>15.727499999999999</v>
      </c>
      <c r="AE173" s="684">
        <f t="shared" si="462"/>
        <v>17.475000000000001</v>
      </c>
      <c r="AF173" s="684">
        <f t="shared" si="462"/>
        <v>19.222500000000004</v>
      </c>
      <c r="AG173" s="685">
        <f t="shared" si="476"/>
        <v>147.22125000000003</v>
      </c>
      <c r="AH173" s="685">
        <f t="shared" si="464"/>
        <v>147.22125000000003</v>
      </c>
      <c r="AI173" s="685">
        <f>MROUND(ROUNDUP(AH173,0),5)-1</f>
        <v>149</v>
      </c>
      <c r="AJ173" s="113">
        <f t="shared" si="466"/>
        <v>469000</v>
      </c>
      <c r="AK173" s="139">
        <f t="shared" si="467"/>
        <v>509000</v>
      </c>
      <c r="AL173" s="114">
        <f t="shared" si="468"/>
        <v>50</v>
      </c>
      <c r="AM173" s="130">
        <f t="shared" si="477"/>
        <v>47</v>
      </c>
      <c r="AN173" s="151">
        <f t="shared" si="470"/>
        <v>76</v>
      </c>
      <c r="AO173" s="152">
        <f t="shared" si="471"/>
        <v>400</v>
      </c>
      <c r="AP173" s="153">
        <f t="shared" si="472"/>
        <v>844</v>
      </c>
      <c r="AQ173" s="716">
        <f t="shared" si="473"/>
        <v>29</v>
      </c>
      <c r="AR173" s="154">
        <f t="shared" si="474"/>
        <v>53000</v>
      </c>
      <c r="AS173" s="158">
        <v>149</v>
      </c>
      <c r="AT173" s="144">
        <f t="shared" si="475"/>
        <v>149</v>
      </c>
    </row>
    <row r="174" spans="1:46" ht="28.5" customHeight="1">
      <c r="A174"/>
      <c r="B174" s="679" t="s">
        <v>4715</v>
      </c>
      <c r="C174" s="680" t="s">
        <v>2934</v>
      </c>
      <c r="D174" s="681">
        <f t="shared" si="457"/>
        <v>30.95</v>
      </c>
      <c r="E174" s="681">
        <f t="shared" si="296"/>
        <v>11.662718765681852</v>
      </c>
      <c r="F174" s="681">
        <f t="shared" si="170"/>
        <v>3</v>
      </c>
      <c r="G174" s="682">
        <v>11.45</v>
      </c>
      <c r="H174" s="681">
        <f t="shared" si="297"/>
        <v>2.915679691420463</v>
      </c>
      <c r="I174" s="681"/>
      <c r="J174" s="683"/>
      <c r="K174" s="683"/>
      <c r="L174" s="683"/>
      <c r="M174" s="683"/>
      <c r="N174" s="683"/>
      <c r="O174" s="683"/>
      <c r="P174" s="683"/>
      <c r="Q174" s="683"/>
      <c r="R174" s="683"/>
      <c r="S174" s="683"/>
      <c r="T174" s="683"/>
      <c r="U174" s="683"/>
      <c r="V174" s="683"/>
      <c r="W174" s="683"/>
      <c r="X174" s="683">
        <f>[1]BICost!$E7+[1]BICost!$BB7</f>
        <v>5.831359382840926</v>
      </c>
      <c r="Y174" s="684">
        <f t="shared" si="406"/>
        <v>12.595000000000001</v>
      </c>
      <c r="Z174" s="684">
        <f t="shared" si="458"/>
        <v>12.595000000000001</v>
      </c>
      <c r="AA174" s="684">
        <f t="shared" si="459"/>
        <v>13.927499999999998</v>
      </c>
      <c r="AB174" s="684">
        <f t="shared" si="460"/>
        <v>30.95</v>
      </c>
      <c r="AC174" s="684">
        <f t="shared" si="461"/>
        <v>31.487500000000001</v>
      </c>
      <c r="AD174" s="684">
        <f t="shared" si="462"/>
        <v>13.927499999999998</v>
      </c>
      <c r="AE174" s="684">
        <f t="shared" si="462"/>
        <v>15.475</v>
      </c>
      <c r="AF174" s="684">
        <f t="shared" si="462"/>
        <v>17.022500000000001</v>
      </c>
      <c r="AG174" s="685">
        <f t="shared" si="476"/>
        <v>130.67312500000003</v>
      </c>
      <c r="AH174" s="685">
        <f t="shared" si="464"/>
        <v>130.67312500000003</v>
      </c>
      <c r="AI174" s="685">
        <f t="shared" ref="AI174:AI188" si="478">MROUND(ROUNDUP(AG174,0),5)-1</f>
        <v>129</v>
      </c>
      <c r="AJ174" s="113">
        <f t="shared" si="466"/>
        <v>419000</v>
      </c>
      <c r="AK174" s="139">
        <f t="shared" si="467"/>
        <v>459000</v>
      </c>
      <c r="AL174" s="114">
        <f t="shared" si="468"/>
        <v>44</v>
      </c>
      <c r="AM174" s="130">
        <f t="shared" si="477"/>
        <v>41</v>
      </c>
      <c r="AN174" s="151">
        <f t="shared" si="470"/>
        <v>68</v>
      </c>
      <c r="AO174" s="152">
        <f t="shared" si="471"/>
        <v>355</v>
      </c>
      <c r="AP174" s="153">
        <f t="shared" si="472"/>
        <v>749</v>
      </c>
      <c r="AQ174" s="716">
        <f t="shared" si="473"/>
        <v>26</v>
      </c>
      <c r="AR174" s="154">
        <f t="shared" si="474"/>
        <v>47000</v>
      </c>
      <c r="AS174" s="158">
        <v>129</v>
      </c>
      <c r="AT174" s="144">
        <f t="shared" si="475"/>
        <v>129</v>
      </c>
    </row>
    <row r="175" spans="1:46" ht="28.5" customHeight="1">
      <c r="B175" s="679" t="s">
        <v>4716</v>
      </c>
      <c r="C175" s="680" t="s">
        <v>2935</v>
      </c>
      <c r="D175" s="681">
        <f t="shared" si="457"/>
        <v>34.950000000000003</v>
      </c>
      <c r="E175" s="681">
        <f t="shared" si="296"/>
        <v>14.624480790998309</v>
      </c>
      <c r="F175" s="681">
        <f t="shared" si="170"/>
        <v>3</v>
      </c>
      <c r="G175" s="682">
        <v>12.9</v>
      </c>
      <c r="H175" s="681">
        <f t="shared" si="297"/>
        <v>3.6561201977495772</v>
      </c>
      <c r="I175" s="681"/>
      <c r="J175" s="683"/>
      <c r="K175" s="683"/>
      <c r="L175" s="683"/>
      <c r="M175" s="683"/>
      <c r="N175" s="683"/>
      <c r="O175" s="683"/>
      <c r="P175" s="683"/>
      <c r="Q175" s="683"/>
      <c r="R175" s="683"/>
      <c r="S175" s="683"/>
      <c r="T175" s="683"/>
      <c r="U175" s="683"/>
      <c r="V175" s="683"/>
      <c r="W175" s="683"/>
      <c r="X175" s="683">
        <f>[1]BICost!$E8+[1]BICost!$BB8</f>
        <v>7.3122403954991544</v>
      </c>
      <c r="Y175" s="684">
        <f t="shared" si="406"/>
        <v>14.190000000000001</v>
      </c>
      <c r="Z175" s="684">
        <f t="shared" si="458"/>
        <v>14.190000000000001</v>
      </c>
      <c r="AA175" s="684">
        <f t="shared" si="459"/>
        <v>15.727499999999999</v>
      </c>
      <c r="AB175" s="684">
        <f t="shared" si="460"/>
        <v>34.950000000000003</v>
      </c>
      <c r="AC175" s="684">
        <f t="shared" si="461"/>
        <v>35.475000000000001</v>
      </c>
      <c r="AD175" s="684">
        <f t="shared" si="462"/>
        <v>15.727499999999999</v>
      </c>
      <c r="AE175" s="684">
        <f t="shared" si="462"/>
        <v>17.475000000000001</v>
      </c>
      <c r="AF175" s="684">
        <f t="shared" si="462"/>
        <v>19.222500000000004</v>
      </c>
      <c r="AG175" s="685">
        <f t="shared" si="476"/>
        <v>147.22125000000003</v>
      </c>
      <c r="AH175" s="685">
        <f t="shared" si="464"/>
        <v>147.22125000000003</v>
      </c>
      <c r="AI175" s="685">
        <f t="shared" si="478"/>
        <v>149</v>
      </c>
      <c r="AJ175" s="113">
        <f t="shared" si="466"/>
        <v>469000</v>
      </c>
      <c r="AK175" s="139">
        <f t="shared" si="467"/>
        <v>509000</v>
      </c>
      <c r="AL175" s="114">
        <f t="shared" si="468"/>
        <v>50</v>
      </c>
      <c r="AM175" s="130">
        <f t="shared" si="477"/>
        <v>47</v>
      </c>
      <c r="AN175" s="151">
        <f t="shared" si="470"/>
        <v>76</v>
      </c>
      <c r="AO175" s="152">
        <f t="shared" si="471"/>
        <v>400</v>
      </c>
      <c r="AP175" s="153">
        <f t="shared" si="472"/>
        <v>844</v>
      </c>
      <c r="AQ175" s="716">
        <f t="shared" si="473"/>
        <v>29</v>
      </c>
      <c r="AR175" s="154">
        <f t="shared" si="474"/>
        <v>53000</v>
      </c>
      <c r="AS175" s="158">
        <v>149</v>
      </c>
      <c r="AT175" s="144">
        <f t="shared" si="475"/>
        <v>149</v>
      </c>
    </row>
    <row r="176" spans="1:46" ht="28.5" customHeight="1">
      <c r="A176"/>
      <c r="B176" s="679" t="s">
        <v>4717</v>
      </c>
      <c r="C176" s="680" t="s">
        <v>2936</v>
      </c>
      <c r="D176" s="681">
        <f t="shared" si="457"/>
        <v>32.950000000000003</v>
      </c>
      <c r="E176" s="681">
        <f t="shared" si="296"/>
        <v>12.897426613783118</v>
      </c>
      <c r="F176" s="681">
        <f>MAX($J176:$X176)+3</f>
        <v>9.448713306891559</v>
      </c>
      <c r="G176" s="682">
        <v>12.18</v>
      </c>
      <c r="H176" s="681">
        <f t="shared" si="297"/>
        <v>3.2243566534457795</v>
      </c>
      <c r="I176" s="681"/>
      <c r="J176" s="683"/>
      <c r="K176" s="683"/>
      <c r="L176" s="683"/>
      <c r="M176" s="683"/>
      <c r="N176" s="683"/>
      <c r="O176" s="683"/>
      <c r="P176" s="683"/>
      <c r="Q176" s="683"/>
      <c r="R176" s="683"/>
      <c r="S176" s="683"/>
      <c r="T176" s="683"/>
      <c r="U176" s="683"/>
      <c r="V176" s="683"/>
      <c r="W176" s="683"/>
      <c r="X176" s="683">
        <f>[1]BICost!$E9+[1]BICost!$BB9</f>
        <v>6.448713306891559</v>
      </c>
      <c r="Y176" s="684">
        <f t="shared" si="406"/>
        <v>13.398000000000001</v>
      </c>
      <c r="Z176" s="684">
        <f t="shared" si="458"/>
        <v>13.398000000000003</v>
      </c>
      <c r="AA176" s="684">
        <f t="shared" si="459"/>
        <v>14.827500000000001</v>
      </c>
      <c r="AB176" s="684">
        <f t="shared" si="460"/>
        <v>32.950000000000003</v>
      </c>
      <c r="AC176" s="684">
        <f t="shared" si="461"/>
        <v>33.495000000000005</v>
      </c>
      <c r="AD176" s="684">
        <f t="shared" si="462"/>
        <v>14.827500000000001</v>
      </c>
      <c r="AE176" s="684">
        <f t="shared" si="462"/>
        <v>16.475000000000001</v>
      </c>
      <c r="AF176" s="684">
        <f t="shared" si="462"/>
        <v>18.122500000000002</v>
      </c>
      <c r="AG176" s="685">
        <f t="shared" si="476"/>
        <v>139.00425000000004</v>
      </c>
      <c r="AH176" s="685">
        <f t="shared" si="464"/>
        <v>139.00425000000004</v>
      </c>
      <c r="AI176" s="685">
        <f t="shared" si="478"/>
        <v>139</v>
      </c>
      <c r="AJ176" s="113">
        <f t="shared" si="466"/>
        <v>439000</v>
      </c>
      <c r="AK176" s="139">
        <f t="shared" si="467"/>
        <v>479000</v>
      </c>
      <c r="AL176" s="114">
        <f t="shared" si="468"/>
        <v>47</v>
      </c>
      <c r="AM176" s="130">
        <f t="shared" si="477"/>
        <v>44</v>
      </c>
      <c r="AN176" s="151">
        <f t="shared" si="470"/>
        <v>72</v>
      </c>
      <c r="AO176" s="152">
        <f t="shared" si="471"/>
        <v>377</v>
      </c>
      <c r="AP176" s="153">
        <f t="shared" si="472"/>
        <v>797</v>
      </c>
      <c r="AQ176" s="716">
        <f t="shared" si="473"/>
        <v>27</v>
      </c>
      <c r="AR176" s="154">
        <f t="shared" si="474"/>
        <v>50000</v>
      </c>
      <c r="AS176" s="158">
        <v>139</v>
      </c>
      <c r="AT176" s="144">
        <f t="shared" si="475"/>
        <v>139</v>
      </c>
    </row>
    <row r="177" spans="1:46" ht="28.5" customHeight="1">
      <c r="A177"/>
      <c r="B177" s="679" t="s">
        <v>4718</v>
      </c>
      <c r="C177" s="680" t="s">
        <v>2937</v>
      </c>
      <c r="D177" s="681">
        <f t="shared" si="457"/>
        <v>30.95</v>
      </c>
      <c r="E177" s="681">
        <f t="shared" si="296"/>
        <v>10.17113395555527</v>
      </c>
      <c r="F177" s="681">
        <f>MAX($J177:$X177)+3</f>
        <v>8.0855669777776349</v>
      </c>
      <c r="G177" s="682">
        <v>11.45</v>
      </c>
      <c r="H177" s="681">
        <f t="shared" si="297"/>
        <v>2.5427834888888174</v>
      </c>
      <c r="I177" s="681"/>
      <c r="J177" s="683"/>
      <c r="K177" s="683"/>
      <c r="L177" s="683"/>
      <c r="M177" s="683"/>
      <c r="N177" s="683"/>
      <c r="O177" s="683"/>
      <c r="P177" s="683"/>
      <c r="Q177" s="683"/>
      <c r="R177" s="683"/>
      <c r="S177" s="683"/>
      <c r="T177" s="683"/>
      <c r="U177" s="683"/>
      <c r="V177" s="683"/>
      <c r="W177" s="683"/>
      <c r="X177" s="683">
        <f>[1]BICost!$E10+[1]BICost!$BB10</f>
        <v>5.0855669777776349</v>
      </c>
      <c r="Y177" s="684">
        <f t="shared" si="406"/>
        <v>12.595000000000001</v>
      </c>
      <c r="Z177" s="684">
        <f t="shared" si="458"/>
        <v>12.595000000000001</v>
      </c>
      <c r="AA177" s="684">
        <f t="shared" si="459"/>
        <v>13.927499999999998</v>
      </c>
      <c r="AB177" s="684">
        <f t="shared" si="460"/>
        <v>30.95</v>
      </c>
      <c r="AC177" s="684">
        <f t="shared" si="461"/>
        <v>31.487500000000001</v>
      </c>
      <c r="AD177" s="684">
        <f t="shared" si="462"/>
        <v>13.927499999999998</v>
      </c>
      <c r="AE177" s="684">
        <f t="shared" si="462"/>
        <v>15.475</v>
      </c>
      <c r="AF177" s="684">
        <f t="shared" si="462"/>
        <v>17.022500000000001</v>
      </c>
      <c r="AG177" s="685">
        <f t="shared" si="476"/>
        <v>130.67312500000003</v>
      </c>
      <c r="AH177" s="685">
        <f t="shared" si="464"/>
        <v>130.67312500000003</v>
      </c>
      <c r="AI177" s="685">
        <f t="shared" si="478"/>
        <v>129</v>
      </c>
      <c r="AJ177" s="113">
        <f t="shared" si="466"/>
        <v>419000</v>
      </c>
      <c r="AK177" s="139">
        <f t="shared" si="467"/>
        <v>459000</v>
      </c>
      <c r="AL177" s="114">
        <f t="shared" si="468"/>
        <v>44</v>
      </c>
      <c r="AM177" s="130">
        <f t="shared" si="477"/>
        <v>41</v>
      </c>
      <c r="AN177" s="151">
        <f t="shared" si="470"/>
        <v>68</v>
      </c>
      <c r="AO177" s="152">
        <f t="shared" si="471"/>
        <v>355</v>
      </c>
      <c r="AP177" s="153">
        <f t="shared" si="472"/>
        <v>749</v>
      </c>
      <c r="AQ177" s="716">
        <f t="shared" si="473"/>
        <v>26</v>
      </c>
      <c r="AR177" s="154">
        <f t="shared" si="474"/>
        <v>47000</v>
      </c>
      <c r="AS177" s="158">
        <v>129</v>
      </c>
      <c r="AT177" s="144">
        <f t="shared" si="475"/>
        <v>129</v>
      </c>
    </row>
    <row r="178" spans="1:46" ht="28.5" customHeight="1">
      <c r="A178"/>
      <c r="B178" s="679" t="s">
        <v>4719</v>
      </c>
      <c r="C178" s="680" t="s">
        <v>2938</v>
      </c>
      <c r="D178" s="681">
        <f t="shared" si="457"/>
        <v>30.95</v>
      </c>
      <c r="E178" s="681">
        <f t="shared" si="296"/>
        <v>12.351306107454004</v>
      </c>
      <c r="F178" s="681">
        <f>MAX($J178:$X178)+3</f>
        <v>9.175653053727002</v>
      </c>
      <c r="G178" s="682">
        <v>11.45</v>
      </c>
      <c r="H178" s="681">
        <f t="shared" si="297"/>
        <v>3.087826526863501</v>
      </c>
      <c r="I178" s="681"/>
      <c r="J178" s="683"/>
      <c r="K178" s="683"/>
      <c r="L178" s="683"/>
      <c r="M178" s="683"/>
      <c r="N178" s="683"/>
      <c r="O178" s="683"/>
      <c r="P178" s="683"/>
      <c r="Q178" s="683"/>
      <c r="R178" s="683"/>
      <c r="S178" s="683"/>
      <c r="T178" s="683"/>
      <c r="U178" s="683"/>
      <c r="V178" s="683"/>
      <c r="W178" s="683"/>
      <c r="X178" s="683">
        <f>[1]BICost!$E11+[1]BICost!$BB11</f>
        <v>6.175653053727002</v>
      </c>
      <c r="Y178" s="684">
        <f t="shared" si="406"/>
        <v>12.595000000000001</v>
      </c>
      <c r="Z178" s="684">
        <f t="shared" si="458"/>
        <v>12.595000000000001</v>
      </c>
      <c r="AA178" s="684">
        <f t="shared" si="459"/>
        <v>13.927499999999998</v>
      </c>
      <c r="AB178" s="684">
        <f t="shared" si="460"/>
        <v>30.95</v>
      </c>
      <c r="AC178" s="684">
        <f t="shared" si="461"/>
        <v>31.487500000000001</v>
      </c>
      <c r="AD178" s="684">
        <f t="shared" si="462"/>
        <v>13.927499999999998</v>
      </c>
      <c r="AE178" s="684">
        <f t="shared" si="462"/>
        <v>15.475</v>
      </c>
      <c r="AF178" s="684">
        <f t="shared" si="462"/>
        <v>17.022500000000001</v>
      </c>
      <c r="AG178" s="685">
        <f t="shared" si="476"/>
        <v>130.67312500000003</v>
      </c>
      <c r="AH178" s="685">
        <f t="shared" si="464"/>
        <v>130.67312500000003</v>
      </c>
      <c r="AI178" s="685">
        <f t="shared" si="478"/>
        <v>129</v>
      </c>
      <c r="AJ178" s="113">
        <f t="shared" si="466"/>
        <v>419000</v>
      </c>
      <c r="AK178" s="139">
        <f t="shared" si="467"/>
        <v>459000</v>
      </c>
      <c r="AL178" s="114">
        <f t="shared" si="468"/>
        <v>44</v>
      </c>
      <c r="AM178" s="130">
        <f t="shared" si="477"/>
        <v>41</v>
      </c>
      <c r="AN178" s="151">
        <f t="shared" si="470"/>
        <v>68</v>
      </c>
      <c r="AO178" s="152">
        <f t="shared" si="471"/>
        <v>355</v>
      </c>
      <c r="AP178" s="153">
        <f t="shared" si="472"/>
        <v>749</v>
      </c>
      <c r="AQ178" s="716">
        <f t="shared" si="473"/>
        <v>26</v>
      </c>
      <c r="AR178" s="154">
        <f t="shared" si="474"/>
        <v>47000</v>
      </c>
      <c r="AS178" s="158">
        <v>129</v>
      </c>
      <c r="AT178" s="144">
        <f t="shared" si="475"/>
        <v>129</v>
      </c>
    </row>
    <row r="179" spans="1:46" ht="18.75" customHeight="1">
      <c r="A179"/>
      <c r="B179" s="679" t="s">
        <v>4720</v>
      </c>
      <c r="C179" s="680" t="s">
        <v>3086</v>
      </c>
      <c r="D179" s="681">
        <f t="shared" si="457"/>
        <v>16.95</v>
      </c>
      <c r="E179" s="681">
        <f t="shared" si="296"/>
        <v>6.4677476264413452</v>
      </c>
      <c r="F179" s="681">
        <f>MAX($J179:$X179)+3</f>
        <v>6.2338738132206721</v>
      </c>
      <c r="G179" s="682">
        <v>6.36</v>
      </c>
      <c r="H179" s="681">
        <f t="shared" si="297"/>
        <v>1.6169369066103363</v>
      </c>
      <c r="I179" s="681"/>
      <c r="J179" s="683"/>
      <c r="K179" s="683"/>
      <c r="L179" s="683"/>
      <c r="M179" s="683"/>
      <c r="N179" s="683"/>
      <c r="O179" s="683"/>
      <c r="P179" s="683"/>
      <c r="Q179" s="683"/>
      <c r="R179" s="683"/>
      <c r="S179" s="683"/>
      <c r="T179" s="683"/>
      <c r="U179" s="683"/>
      <c r="V179" s="683"/>
      <c r="W179" s="683"/>
      <c r="X179" s="683">
        <f>[1]BICost!$E13+[1]BICost!$BB13</f>
        <v>3.2338738132206726</v>
      </c>
      <c r="Y179" s="684">
        <f t="shared" si="406"/>
        <v>6.9960000000000013</v>
      </c>
      <c r="Z179" s="684">
        <f t="shared" si="458"/>
        <v>6.9960000000000013</v>
      </c>
      <c r="AA179" s="684">
        <f t="shared" si="459"/>
        <v>7.6274999999999986</v>
      </c>
      <c r="AB179" s="684">
        <f t="shared" si="460"/>
        <v>16.95</v>
      </c>
      <c r="AC179" s="684">
        <f t="shared" si="461"/>
        <v>17.490000000000002</v>
      </c>
      <c r="AD179" s="684">
        <f t="shared" si="462"/>
        <v>7.6274999999999986</v>
      </c>
      <c r="AE179" s="684">
        <f t="shared" si="462"/>
        <v>8.4749999999999996</v>
      </c>
      <c r="AF179" s="684">
        <f t="shared" si="462"/>
        <v>9.3224999999999998</v>
      </c>
      <c r="AG179" s="685">
        <f t="shared" si="476"/>
        <v>72.583500000000015</v>
      </c>
      <c r="AH179" s="685">
        <f t="shared" si="464"/>
        <v>72.583500000000015</v>
      </c>
      <c r="AI179" s="685">
        <f t="shared" si="478"/>
        <v>74</v>
      </c>
      <c r="AJ179" s="113">
        <f t="shared" si="466"/>
        <v>229000</v>
      </c>
      <c r="AK179" s="139">
        <f t="shared" si="467"/>
        <v>249000</v>
      </c>
      <c r="AL179" s="114">
        <f t="shared" si="468"/>
        <v>25</v>
      </c>
      <c r="AM179" s="130">
        <f t="shared" si="477"/>
        <v>23</v>
      </c>
      <c r="AN179" s="151">
        <f t="shared" si="470"/>
        <v>38</v>
      </c>
      <c r="AO179" s="152">
        <f t="shared" si="471"/>
        <v>197</v>
      </c>
      <c r="AP179" s="153">
        <f t="shared" si="472"/>
        <v>417</v>
      </c>
      <c r="AQ179" s="716">
        <f t="shared" si="473"/>
        <v>14</v>
      </c>
      <c r="AR179" s="154">
        <f t="shared" si="474"/>
        <v>26000</v>
      </c>
      <c r="AS179" s="158">
        <v>79</v>
      </c>
      <c r="AT179" s="144">
        <f t="shared" si="475"/>
        <v>74</v>
      </c>
    </row>
    <row r="180" spans="1:46" ht="18.75" customHeight="1">
      <c r="A180"/>
      <c r="B180" s="679" t="s">
        <v>4721</v>
      </c>
      <c r="C180" s="680" t="s">
        <v>2939</v>
      </c>
      <c r="D180" s="681">
        <f t="shared" si="457"/>
        <v>19.95</v>
      </c>
      <c r="E180" s="681">
        <f t="shared" si="296"/>
        <v>8.0295096517578024</v>
      </c>
      <c r="F180" s="681">
        <f>MAX($J180:$X180)+3</f>
        <v>7.0147548258789012</v>
      </c>
      <c r="G180" s="682">
        <v>7.45</v>
      </c>
      <c r="H180" s="681">
        <f t="shared" si="297"/>
        <v>2.0073774129394506</v>
      </c>
      <c r="I180" s="681"/>
      <c r="J180" s="683"/>
      <c r="K180" s="683"/>
      <c r="L180" s="683"/>
      <c r="M180" s="683"/>
      <c r="N180" s="683"/>
      <c r="O180" s="683"/>
      <c r="P180" s="683"/>
      <c r="Q180" s="683"/>
      <c r="R180" s="683"/>
      <c r="S180" s="683"/>
      <c r="T180" s="683"/>
      <c r="U180" s="683"/>
      <c r="V180" s="683"/>
      <c r="W180" s="683"/>
      <c r="X180" s="683">
        <f>[1]BICost!$E14+[1]BICost!$BB14</f>
        <v>4.0147548258789012</v>
      </c>
      <c r="Y180" s="684">
        <f t="shared" si="406"/>
        <v>8.1950000000000003</v>
      </c>
      <c r="Z180" s="684">
        <f t="shared" si="458"/>
        <v>8.1950000000000003</v>
      </c>
      <c r="AA180" s="684">
        <f t="shared" si="459"/>
        <v>8.9774999999999991</v>
      </c>
      <c r="AB180" s="684">
        <f t="shared" si="460"/>
        <v>19.95</v>
      </c>
      <c r="AC180" s="684">
        <f t="shared" si="461"/>
        <v>20.487500000000001</v>
      </c>
      <c r="AD180" s="684">
        <f t="shared" si="462"/>
        <v>8.9774999999999991</v>
      </c>
      <c r="AE180" s="684">
        <f t="shared" si="462"/>
        <v>9.9749999999999996</v>
      </c>
      <c r="AF180" s="684">
        <f t="shared" si="462"/>
        <v>10.9725</v>
      </c>
      <c r="AG180" s="685">
        <f t="shared" si="476"/>
        <v>85.023125000000007</v>
      </c>
      <c r="AH180" s="685">
        <f t="shared" si="464"/>
        <v>85.023125000000007</v>
      </c>
      <c r="AI180" s="685">
        <f t="shared" si="478"/>
        <v>84</v>
      </c>
      <c r="AJ180" s="113">
        <f t="shared" si="466"/>
        <v>269000</v>
      </c>
      <c r="AK180" s="139">
        <f t="shared" si="467"/>
        <v>289000</v>
      </c>
      <c r="AL180" s="114">
        <f t="shared" si="468"/>
        <v>29</v>
      </c>
      <c r="AM180" s="130">
        <f t="shared" si="477"/>
        <v>27</v>
      </c>
      <c r="AN180" s="151">
        <f t="shared" si="470"/>
        <v>44</v>
      </c>
      <c r="AO180" s="152">
        <f t="shared" si="471"/>
        <v>231</v>
      </c>
      <c r="AP180" s="153">
        <f t="shared" si="472"/>
        <v>488</v>
      </c>
      <c r="AQ180" s="716">
        <f t="shared" si="473"/>
        <v>17</v>
      </c>
      <c r="AR180" s="154">
        <f t="shared" si="474"/>
        <v>31000</v>
      </c>
      <c r="AS180" s="158">
        <v>89</v>
      </c>
      <c r="AT180" s="144">
        <f t="shared" si="475"/>
        <v>84</v>
      </c>
    </row>
    <row r="181" spans="1:46" ht="21.6" customHeight="1">
      <c r="B181" s="679" t="s">
        <v>4722</v>
      </c>
      <c r="C181" s="680" t="s">
        <v>3007</v>
      </c>
      <c r="D181" s="681">
        <f t="shared" si="457"/>
        <v>5.95</v>
      </c>
      <c r="E181" s="681">
        <f t="shared" si="306"/>
        <v>3.4009891454286869</v>
      </c>
      <c r="F181" s="681">
        <f>MAX($J181:$W181)+3</f>
        <v>3</v>
      </c>
      <c r="G181" s="682">
        <v>2.36</v>
      </c>
      <c r="H181" s="681">
        <f t="shared" si="297"/>
        <v>0.85024728635717173</v>
      </c>
      <c r="I181" s="686"/>
      <c r="J181" s="687"/>
      <c r="K181" s="687"/>
      <c r="L181" s="687"/>
      <c r="M181" s="687"/>
      <c r="N181" s="687"/>
      <c r="O181" s="687"/>
      <c r="P181" s="687"/>
      <c r="Q181" s="683"/>
      <c r="R181" s="683"/>
      <c r="S181" s="683"/>
      <c r="T181" s="683"/>
      <c r="U181" s="683"/>
      <c r="V181" s="683"/>
      <c r="W181" s="683"/>
      <c r="X181" s="683">
        <f>[1]BICost!$E15+[1]BICost!$BB15</f>
        <v>1.7004945727143435</v>
      </c>
      <c r="Y181" s="684">
        <f t="shared" si="406"/>
        <v>2.5960000000000001</v>
      </c>
      <c r="Z181" s="684">
        <f t="shared" si="458"/>
        <v>2.5960000000000001</v>
      </c>
      <c r="AA181" s="684">
        <f t="shared" si="459"/>
        <v>2.6774999999999998</v>
      </c>
      <c r="AB181" s="684">
        <f t="shared" si="460"/>
        <v>5.95</v>
      </c>
      <c r="AC181" s="684">
        <f t="shared" si="461"/>
        <v>6.49</v>
      </c>
      <c r="AD181" s="684">
        <f t="shared" si="462"/>
        <v>2.6774999999999998</v>
      </c>
      <c r="AE181" s="684">
        <f t="shared" si="462"/>
        <v>2.9750000000000001</v>
      </c>
      <c r="AF181" s="684">
        <f t="shared" si="462"/>
        <v>3.2725000000000004</v>
      </c>
      <c r="AG181" s="685">
        <f t="shared" si="476"/>
        <v>26.933500000000002</v>
      </c>
      <c r="AH181" s="685">
        <f t="shared" si="464"/>
        <v>26.933500000000002</v>
      </c>
      <c r="AI181" s="685">
        <f t="shared" si="478"/>
        <v>24</v>
      </c>
      <c r="AJ181" s="113">
        <f t="shared" si="466"/>
        <v>79000</v>
      </c>
      <c r="AK181" s="139">
        <f t="shared" si="467"/>
        <v>79000</v>
      </c>
      <c r="AL181" s="114">
        <f t="shared" si="468"/>
        <v>10</v>
      </c>
      <c r="AM181" s="130">
        <f>ROUNDUP(AC181*1.34,0)</f>
        <v>9</v>
      </c>
      <c r="AN181" s="151">
        <f t="shared" si="470"/>
        <v>14</v>
      </c>
      <c r="AO181" s="152">
        <f t="shared" si="471"/>
        <v>74</v>
      </c>
      <c r="AP181" s="153">
        <f t="shared" si="472"/>
        <v>155</v>
      </c>
      <c r="AQ181" s="716">
        <f t="shared" si="473"/>
        <v>6</v>
      </c>
      <c r="AR181" s="154">
        <f t="shared" si="474"/>
        <v>10000</v>
      </c>
      <c r="AS181" s="158">
        <v>19</v>
      </c>
      <c r="AT181" s="144"/>
    </row>
    <row r="182" spans="1:46" ht="21.6" customHeight="1">
      <c r="B182" s="679" t="s">
        <v>4723</v>
      </c>
      <c r="C182" s="680" t="s">
        <v>2982</v>
      </c>
      <c r="D182" s="681">
        <f t="shared" si="457"/>
        <v>22.95</v>
      </c>
      <c r="E182" s="681">
        <f t="shared" si="306"/>
        <v>6.9579390188464094</v>
      </c>
      <c r="F182" s="681">
        <f>MAX($J182:$W182)+3</f>
        <v>3</v>
      </c>
      <c r="G182" s="682">
        <v>8.5399999999999991</v>
      </c>
      <c r="H182" s="681">
        <f t="shared" si="297"/>
        <v>1.7394847547116024</v>
      </c>
      <c r="I182" s="686"/>
      <c r="J182" s="687"/>
      <c r="K182" s="687"/>
      <c r="L182" s="687"/>
      <c r="M182" s="687"/>
      <c r="N182" s="687"/>
      <c r="O182" s="687"/>
      <c r="P182" s="687"/>
      <c r="Q182" s="683"/>
      <c r="R182" s="683"/>
      <c r="S182" s="683"/>
      <c r="T182" s="683"/>
      <c r="U182" s="683"/>
      <c r="V182" s="683"/>
      <c r="W182" s="683"/>
      <c r="X182" s="683">
        <f>[1]BICost!$E16+[1]BICost!$BB16</f>
        <v>3.4789695094232047</v>
      </c>
      <c r="Y182" s="684">
        <f t="shared" si="406"/>
        <v>9.3940000000000001</v>
      </c>
      <c r="Z182" s="684">
        <f t="shared" si="458"/>
        <v>9.3940000000000001</v>
      </c>
      <c r="AA182" s="684">
        <f t="shared" si="459"/>
        <v>10.327499999999999</v>
      </c>
      <c r="AB182" s="684">
        <f t="shared" si="460"/>
        <v>22.95</v>
      </c>
      <c r="AC182" s="684">
        <f t="shared" si="461"/>
        <v>23.484999999999999</v>
      </c>
      <c r="AD182" s="684">
        <f t="shared" si="462"/>
        <v>10.327499999999999</v>
      </c>
      <c r="AE182" s="684">
        <f t="shared" si="462"/>
        <v>11.475</v>
      </c>
      <c r="AF182" s="684">
        <f t="shared" si="462"/>
        <v>12.6225</v>
      </c>
      <c r="AG182" s="685">
        <f t="shared" si="476"/>
        <v>97.46275</v>
      </c>
      <c r="AH182" s="685">
        <f t="shared" si="464"/>
        <v>97.46275</v>
      </c>
      <c r="AI182" s="685">
        <f t="shared" si="478"/>
        <v>99</v>
      </c>
      <c r="AJ182" s="113">
        <f t="shared" si="466"/>
        <v>309000</v>
      </c>
      <c r="AK182" s="139">
        <f t="shared" si="467"/>
        <v>329000</v>
      </c>
      <c r="AL182" s="114">
        <f t="shared" si="468"/>
        <v>33</v>
      </c>
      <c r="AM182" s="130">
        <f>ROUNDUP(AC182*1.34,0)</f>
        <v>32</v>
      </c>
      <c r="AN182" s="151">
        <f t="shared" si="470"/>
        <v>51</v>
      </c>
      <c r="AO182" s="152">
        <f t="shared" si="471"/>
        <v>265</v>
      </c>
      <c r="AP182" s="153">
        <f t="shared" si="472"/>
        <v>559</v>
      </c>
      <c r="AQ182" s="716">
        <f t="shared" si="473"/>
        <v>19</v>
      </c>
      <c r="AR182" s="154">
        <f t="shared" si="474"/>
        <v>35000</v>
      </c>
      <c r="AS182" s="158">
        <v>19</v>
      </c>
      <c r="AT182" s="144"/>
    </row>
    <row r="183" spans="1:46" ht="18.75" customHeight="1">
      <c r="A183"/>
      <c r="B183" s="679" t="s">
        <v>4724</v>
      </c>
      <c r="C183" s="680" t="s">
        <v>3085</v>
      </c>
      <c r="D183" s="681">
        <f t="shared" si="457"/>
        <v>23.95</v>
      </c>
      <c r="E183" s="681">
        <f t="shared" si="296"/>
        <v>8.3886185125172954</v>
      </c>
      <c r="F183" s="681">
        <f t="shared" ref="F183:F188" si="479">MAX($J183:$X183)+3</f>
        <v>7.1943092562586477</v>
      </c>
      <c r="G183" s="682">
        <v>8.9</v>
      </c>
      <c r="H183" s="681">
        <f t="shared" si="297"/>
        <v>2.0971546281293239</v>
      </c>
      <c r="I183" s="681"/>
      <c r="J183" s="683"/>
      <c r="K183" s="683"/>
      <c r="L183" s="683"/>
      <c r="M183" s="683"/>
      <c r="N183" s="683"/>
      <c r="O183" s="683"/>
      <c r="P183" s="683"/>
      <c r="Q183" s="683"/>
      <c r="R183" s="683"/>
      <c r="S183" s="683"/>
      <c r="T183" s="683"/>
      <c r="U183" s="683"/>
      <c r="V183" s="683"/>
      <c r="W183" s="683"/>
      <c r="X183" s="683">
        <f>[1]BICost!$E17+[1]BICost!$BB17</f>
        <v>4.1943092562586477</v>
      </c>
      <c r="Y183" s="684">
        <f t="shared" si="406"/>
        <v>9.7900000000000009</v>
      </c>
      <c r="Z183" s="684">
        <f t="shared" si="458"/>
        <v>9.7900000000000009</v>
      </c>
      <c r="AA183" s="684">
        <f t="shared" si="459"/>
        <v>10.777499999999998</v>
      </c>
      <c r="AB183" s="684">
        <f t="shared" si="460"/>
        <v>23.95</v>
      </c>
      <c r="AC183" s="684">
        <f t="shared" si="461"/>
        <v>24.475000000000001</v>
      </c>
      <c r="AD183" s="684">
        <f t="shared" si="462"/>
        <v>10.777499999999998</v>
      </c>
      <c r="AE183" s="684">
        <f t="shared" si="462"/>
        <v>11.975</v>
      </c>
      <c r="AF183" s="684">
        <f t="shared" si="462"/>
        <v>13.172500000000001</v>
      </c>
      <c r="AG183" s="685">
        <f t="shared" si="476"/>
        <v>101.57125000000002</v>
      </c>
      <c r="AH183" s="685">
        <f t="shared" si="464"/>
        <v>101.57125000000002</v>
      </c>
      <c r="AI183" s="685">
        <f t="shared" si="478"/>
        <v>99</v>
      </c>
      <c r="AJ183" s="113">
        <f t="shared" si="466"/>
        <v>319000</v>
      </c>
      <c r="AK183" s="139">
        <f t="shared" si="467"/>
        <v>349000</v>
      </c>
      <c r="AL183" s="114">
        <f t="shared" si="468"/>
        <v>35</v>
      </c>
      <c r="AM183" s="130">
        <f t="shared" ref="AM183:AM188" si="480">ROUNDUP(AC183*1.3,0)</f>
        <v>32</v>
      </c>
      <c r="AN183" s="151">
        <f t="shared" si="470"/>
        <v>53</v>
      </c>
      <c r="AO183" s="152">
        <f t="shared" si="471"/>
        <v>276</v>
      </c>
      <c r="AP183" s="153">
        <f t="shared" si="472"/>
        <v>583</v>
      </c>
      <c r="AQ183" s="716">
        <f t="shared" si="473"/>
        <v>20</v>
      </c>
      <c r="AR183" s="154">
        <f t="shared" si="474"/>
        <v>37000</v>
      </c>
      <c r="AS183" s="158">
        <v>99</v>
      </c>
      <c r="AT183" s="144">
        <f t="shared" ref="AT183:AT188" si="481">AI183*(1-AH$6)</f>
        <v>99</v>
      </c>
    </row>
    <row r="184" spans="1:46" ht="18.75" customHeight="1">
      <c r="A184"/>
      <c r="B184" s="679" t="s">
        <v>4725</v>
      </c>
      <c r="C184" s="680" t="s">
        <v>3144</v>
      </c>
      <c r="D184" s="681">
        <f t="shared" si="457"/>
        <v>26.95</v>
      </c>
      <c r="E184" s="681">
        <f t="shared" si="296"/>
        <v>11.071089398593244</v>
      </c>
      <c r="F184" s="681">
        <f t="shared" si="479"/>
        <v>8.5355446992966222</v>
      </c>
      <c r="G184" s="682">
        <v>9.99</v>
      </c>
      <c r="H184" s="681">
        <f t="shared" si="297"/>
        <v>2.7677723496483111</v>
      </c>
      <c r="I184" s="681"/>
      <c r="J184" s="683"/>
      <c r="K184" s="683"/>
      <c r="L184" s="683"/>
      <c r="M184" s="683"/>
      <c r="N184" s="683"/>
      <c r="O184" s="683"/>
      <c r="P184" s="683"/>
      <c r="Q184" s="683"/>
      <c r="R184" s="683"/>
      <c r="S184" s="683"/>
      <c r="T184" s="683"/>
      <c r="U184" s="683"/>
      <c r="V184" s="683"/>
      <c r="W184" s="683"/>
      <c r="X184" s="683">
        <f>[1]BICost!$E18+[1]BICost!$BB18</f>
        <v>5.5355446992966222</v>
      </c>
      <c r="Y184" s="684">
        <f t="shared" si="406"/>
        <v>10.989000000000001</v>
      </c>
      <c r="Z184" s="684">
        <f t="shared" si="458"/>
        <v>10.989000000000001</v>
      </c>
      <c r="AA184" s="684">
        <f t="shared" si="459"/>
        <v>12.127499999999998</v>
      </c>
      <c r="AB184" s="684">
        <f t="shared" si="460"/>
        <v>26.95</v>
      </c>
      <c r="AC184" s="684">
        <f t="shared" si="461"/>
        <v>27.4725</v>
      </c>
      <c r="AD184" s="684">
        <f t="shared" si="462"/>
        <v>12.127499999999998</v>
      </c>
      <c r="AE184" s="684">
        <f t="shared" si="462"/>
        <v>13.475</v>
      </c>
      <c r="AF184" s="684">
        <f t="shared" si="462"/>
        <v>14.822500000000002</v>
      </c>
      <c r="AG184" s="685">
        <f t="shared" si="476"/>
        <v>114.01087500000001</v>
      </c>
      <c r="AH184" s="685">
        <f t="shared" si="464"/>
        <v>114.01087500000001</v>
      </c>
      <c r="AI184" s="685">
        <f t="shared" si="478"/>
        <v>114</v>
      </c>
      <c r="AJ184" s="113">
        <f t="shared" si="466"/>
        <v>359000</v>
      </c>
      <c r="AK184" s="139">
        <f t="shared" si="467"/>
        <v>389000</v>
      </c>
      <c r="AL184" s="114">
        <f t="shared" si="468"/>
        <v>39</v>
      </c>
      <c r="AM184" s="130">
        <f t="shared" si="480"/>
        <v>36</v>
      </c>
      <c r="AN184" s="151">
        <f t="shared" si="470"/>
        <v>59</v>
      </c>
      <c r="AO184" s="152">
        <f t="shared" si="471"/>
        <v>310</v>
      </c>
      <c r="AP184" s="153">
        <f t="shared" si="472"/>
        <v>654</v>
      </c>
      <c r="AQ184" s="716">
        <f t="shared" si="473"/>
        <v>22</v>
      </c>
      <c r="AR184" s="154">
        <f t="shared" si="474"/>
        <v>41000</v>
      </c>
      <c r="AS184" s="158">
        <v>119</v>
      </c>
      <c r="AT184" s="144">
        <f t="shared" si="481"/>
        <v>114</v>
      </c>
    </row>
    <row r="185" spans="1:46" ht="18.75" customHeight="1">
      <c r="A185"/>
      <c r="B185" s="679" t="s">
        <v>4726</v>
      </c>
      <c r="C185" s="680" t="s">
        <v>2985</v>
      </c>
      <c r="D185" s="681">
        <f t="shared" si="457"/>
        <v>43.95</v>
      </c>
      <c r="E185" s="681">
        <f t="shared" si="296"/>
        <v>17.656349145428688</v>
      </c>
      <c r="F185" s="681">
        <f t="shared" si="479"/>
        <v>11.828174572714344</v>
      </c>
      <c r="G185" s="682">
        <v>16.18</v>
      </c>
      <c r="H185" s="681">
        <f t="shared" si="297"/>
        <v>4.4140872863571721</v>
      </c>
      <c r="I185" s="681"/>
      <c r="J185" s="683"/>
      <c r="K185" s="683"/>
      <c r="L185" s="683"/>
      <c r="M185" s="683"/>
      <c r="N185" s="683"/>
      <c r="O185" s="683"/>
      <c r="P185" s="683"/>
      <c r="Q185" s="683"/>
      <c r="R185" s="683"/>
      <c r="S185" s="683"/>
      <c r="T185" s="683"/>
      <c r="U185" s="683"/>
      <c r="V185" s="683"/>
      <c r="W185" s="683"/>
      <c r="X185" s="683">
        <f>[1]BICost!$E141+[1]BICost!$BB141</f>
        <v>8.8281745727143441</v>
      </c>
      <c r="Y185" s="684">
        <f t="shared" si="406"/>
        <v>17.798000000000002</v>
      </c>
      <c r="Z185" s="684">
        <f t="shared" si="458"/>
        <v>17.798000000000002</v>
      </c>
      <c r="AA185" s="684">
        <f t="shared" si="459"/>
        <v>19.7775</v>
      </c>
      <c r="AB185" s="684">
        <f t="shared" si="460"/>
        <v>43.95</v>
      </c>
      <c r="AC185" s="684">
        <f t="shared" si="461"/>
        <v>44.495000000000005</v>
      </c>
      <c r="AD185" s="684">
        <f t="shared" ref="AD185:AF188" si="482">$AB185*(1-AD$53)</f>
        <v>19.7775</v>
      </c>
      <c r="AE185" s="684">
        <f t="shared" si="482"/>
        <v>21.975000000000001</v>
      </c>
      <c r="AF185" s="684">
        <f t="shared" si="482"/>
        <v>24.172500000000003</v>
      </c>
      <c r="AG185" s="685">
        <f t="shared" si="476"/>
        <v>184.65425000000005</v>
      </c>
      <c r="AH185" s="685">
        <f t="shared" si="464"/>
        <v>184.65425000000005</v>
      </c>
      <c r="AI185" s="685">
        <f t="shared" si="478"/>
        <v>184</v>
      </c>
      <c r="AJ185" s="113">
        <f t="shared" si="466"/>
        <v>589000</v>
      </c>
      <c r="AK185" s="139">
        <f t="shared" si="467"/>
        <v>639000</v>
      </c>
      <c r="AL185" s="114">
        <f t="shared" si="468"/>
        <v>62</v>
      </c>
      <c r="AM185" s="130">
        <f t="shared" si="480"/>
        <v>58</v>
      </c>
      <c r="AN185" s="151">
        <f t="shared" si="470"/>
        <v>95</v>
      </c>
      <c r="AO185" s="152">
        <f t="shared" si="471"/>
        <v>501</v>
      </c>
      <c r="AP185" s="153">
        <f t="shared" si="472"/>
        <v>1059</v>
      </c>
      <c r="AQ185" s="716">
        <f t="shared" si="473"/>
        <v>36</v>
      </c>
      <c r="AR185" s="154">
        <f t="shared" si="474"/>
        <v>67000</v>
      </c>
      <c r="AS185" s="158">
        <v>189</v>
      </c>
      <c r="AT185" s="144">
        <f t="shared" si="481"/>
        <v>184</v>
      </c>
    </row>
    <row r="186" spans="1:46" ht="18.75" customHeight="1">
      <c r="A186"/>
      <c r="B186" s="679" t="s">
        <v>4727</v>
      </c>
      <c r="C186" s="680" t="s">
        <v>3056</v>
      </c>
      <c r="D186" s="681">
        <f t="shared" si="457"/>
        <v>30.95</v>
      </c>
      <c r="E186" s="681">
        <f t="shared" si="296"/>
        <v>11.242506107454007</v>
      </c>
      <c r="F186" s="681">
        <f t="shared" si="479"/>
        <v>8.6212530537270027</v>
      </c>
      <c r="G186" s="682">
        <v>11.45</v>
      </c>
      <c r="H186" s="681">
        <f t="shared" si="297"/>
        <v>2.8106265268635018</v>
      </c>
      <c r="I186" s="681"/>
      <c r="J186" s="683"/>
      <c r="K186" s="683"/>
      <c r="L186" s="683"/>
      <c r="M186" s="683"/>
      <c r="N186" s="683"/>
      <c r="O186" s="683"/>
      <c r="P186" s="683"/>
      <c r="Q186" s="683"/>
      <c r="R186" s="683"/>
      <c r="S186" s="683"/>
      <c r="T186" s="683"/>
      <c r="U186" s="683"/>
      <c r="V186" s="683"/>
      <c r="W186" s="683"/>
      <c r="X186" s="683">
        <f>[1]BICost!$E142+[1]BICost!$BB142</f>
        <v>5.6212530537270036</v>
      </c>
      <c r="Y186" s="684">
        <f t="shared" si="406"/>
        <v>12.595000000000001</v>
      </c>
      <c r="Z186" s="684">
        <f t="shared" si="458"/>
        <v>12.595000000000001</v>
      </c>
      <c r="AA186" s="684">
        <f t="shared" si="459"/>
        <v>13.927499999999998</v>
      </c>
      <c r="AB186" s="684">
        <f t="shared" si="460"/>
        <v>30.95</v>
      </c>
      <c r="AC186" s="684">
        <f t="shared" si="461"/>
        <v>31.487500000000001</v>
      </c>
      <c r="AD186" s="684">
        <f t="shared" si="482"/>
        <v>13.927499999999998</v>
      </c>
      <c r="AE186" s="684">
        <f t="shared" si="482"/>
        <v>15.475</v>
      </c>
      <c r="AF186" s="684">
        <f t="shared" si="482"/>
        <v>17.022500000000001</v>
      </c>
      <c r="AG186" s="685">
        <f t="shared" si="476"/>
        <v>130.67312500000003</v>
      </c>
      <c r="AH186" s="685">
        <f t="shared" si="464"/>
        <v>130.67312500000003</v>
      </c>
      <c r="AI186" s="685">
        <f t="shared" si="478"/>
        <v>129</v>
      </c>
      <c r="AJ186" s="113">
        <f t="shared" si="466"/>
        <v>419000</v>
      </c>
      <c r="AK186" s="139">
        <f t="shared" si="467"/>
        <v>459000</v>
      </c>
      <c r="AL186" s="114">
        <f t="shared" si="468"/>
        <v>44</v>
      </c>
      <c r="AM186" s="130">
        <f t="shared" si="480"/>
        <v>41</v>
      </c>
      <c r="AN186" s="151">
        <f t="shared" si="470"/>
        <v>68</v>
      </c>
      <c r="AO186" s="152">
        <f t="shared" si="471"/>
        <v>355</v>
      </c>
      <c r="AP186" s="153">
        <f t="shared" si="472"/>
        <v>749</v>
      </c>
      <c r="AQ186" s="716">
        <f t="shared" si="473"/>
        <v>26</v>
      </c>
      <c r="AR186" s="154">
        <f t="shared" si="474"/>
        <v>47000</v>
      </c>
      <c r="AS186" s="158">
        <v>129</v>
      </c>
      <c r="AT186" s="144">
        <f t="shared" si="481"/>
        <v>129</v>
      </c>
    </row>
    <row r="187" spans="1:46" ht="18.75" customHeight="1">
      <c r="A187"/>
      <c r="B187" s="679" t="s">
        <v>4728</v>
      </c>
      <c r="C187" s="680" t="s">
        <v>3058</v>
      </c>
      <c r="D187" s="681">
        <f t="shared" si="457"/>
        <v>23.95</v>
      </c>
      <c r="E187" s="681">
        <f t="shared" si="296"/>
        <v>10.735585601124891</v>
      </c>
      <c r="F187" s="681">
        <f t="shared" si="479"/>
        <v>8.3677928005624445</v>
      </c>
      <c r="G187" s="682">
        <v>8.8000000000000007</v>
      </c>
      <c r="H187" s="681">
        <f t="shared" si="297"/>
        <v>2.6838964002812227</v>
      </c>
      <c r="I187" s="681"/>
      <c r="J187" s="683"/>
      <c r="K187" s="683"/>
      <c r="L187" s="683"/>
      <c r="M187" s="683"/>
      <c r="N187" s="683"/>
      <c r="O187" s="683"/>
      <c r="P187" s="683"/>
      <c r="Q187" s="683"/>
      <c r="R187" s="683"/>
      <c r="S187" s="683"/>
      <c r="T187" s="683"/>
      <c r="U187" s="683"/>
      <c r="V187" s="683"/>
      <c r="W187" s="683"/>
      <c r="X187" s="683">
        <f>[1]BICost!$E27+[1]BICost!$BB27</f>
        <v>5.3677928005624453</v>
      </c>
      <c r="Y187" s="684">
        <f t="shared" si="406"/>
        <v>9.6800000000000015</v>
      </c>
      <c r="Z187" s="684">
        <f t="shared" si="458"/>
        <v>9.6800000000000015</v>
      </c>
      <c r="AA187" s="684">
        <f t="shared" si="459"/>
        <v>10.777499999999998</v>
      </c>
      <c r="AB187" s="684">
        <f t="shared" si="460"/>
        <v>23.95</v>
      </c>
      <c r="AC187" s="684">
        <f t="shared" si="461"/>
        <v>24.200000000000003</v>
      </c>
      <c r="AD187" s="684">
        <f t="shared" si="482"/>
        <v>10.777499999999998</v>
      </c>
      <c r="AE187" s="684">
        <f t="shared" si="482"/>
        <v>11.975</v>
      </c>
      <c r="AF187" s="684">
        <f t="shared" si="482"/>
        <v>13.172500000000001</v>
      </c>
      <c r="AG187" s="685">
        <f t="shared" si="476"/>
        <v>100.43000000000002</v>
      </c>
      <c r="AH187" s="685">
        <f t="shared" si="464"/>
        <v>100.43000000000002</v>
      </c>
      <c r="AI187" s="685">
        <f t="shared" si="478"/>
        <v>99</v>
      </c>
      <c r="AJ187" s="113">
        <f t="shared" si="466"/>
        <v>319000</v>
      </c>
      <c r="AK187" s="139">
        <f t="shared" si="467"/>
        <v>349000</v>
      </c>
      <c r="AL187" s="114">
        <f t="shared" si="468"/>
        <v>34</v>
      </c>
      <c r="AM187" s="130">
        <f t="shared" si="480"/>
        <v>32</v>
      </c>
      <c r="AN187" s="151">
        <f t="shared" si="470"/>
        <v>52</v>
      </c>
      <c r="AO187" s="152">
        <f t="shared" si="471"/>
        <v>273</v>
      </c>
      <c r="AP187" s="153">
        <f t="shared" si="472"/>
        <v>576</v>
      </c>
      <c r="AQ187" s="716">
        <f t="shared" si="473"/>
        <v>20</v>
      </c>
      <c r="AR187" s="154">
        <f t="shared" si="474"/>
        <v>36000</v>
      </c>
      <c r="AS187" s="158">
        <v>129</v>
      </c>
      <c r="AT187" s="144">
        <f t="shared" si="481"/>
        <v>99</v>
      </c>
    </row>
    <row r="188" spans="1:46" ht="18.75" customHeight="1">
      <c r="A188"/>
      <c r="B188" s="679" t="s">
        <v>4729</v>
      </c>
      <c r="C188" s="680" t="s">
        <v>3868</v>
      </c>
      <c r="D188" s="681">
        <f t="shared" ref="D188" si="483">AB188</f>
        <v>30.95</v>
      </c>
      <c r="E188" s="681">
        <f t="shared" si="296"/>
        <v>11.371660537833751</v>
      </c>
      <c r="F188" s="681">
        <f t="shared" si="479"/>
        <v>8.6858302689168756</v>
      </c>
      <c r="G188" s="682">
        <v>11.45</v>
      </c>
      <c r="H188" s="681">
        <f t="shared" si="297"/>
        <v>2.8429151344584378</v>
      </c>
      <c r="I188" s="681"/>
      <c r="J188" s="683"/>
      <c r="K188" s="683"/>
      <c r="L188" s="683"/>
      <c r="M188" s="683"/>
      <c r="N188" s="683"/>
      <c r="O188" s="683"/>
      <c r="P188" s="683"/>
      <c r="Q188" s="683"/>
      <c r="R188" s="683"/>
      <c r="S188" s="683"/>
      <c r="T188" s="683"/>
      <c r="U188" s="683"/>
      <c r="V188" s="683"/>
      <c r="W188" s="683"/>
      <c r="X188" s="683">
        <f>[1]BICost!$E154+[1]BICost!$BB154</f>
        <v>5.6858302689168756</v>
      </c>
      <c r="Y188" s="684">
        <f t="shared" si="406"/>
        <v>12.595000000000001</v>
      </c>
      <c r="Z188" s="684">
        <f t="shared" ref="Z188" si="484">(AC188*(1-Z$53))</f>
        <v>12.595000000000001</v>
      </c>
      <c r="AA188" s="684">
        <f t="shared" ref="AA188" si="485">(AB188*(1-AA$53))</f>
        <v>13.927499999999998</v>
      </c>
      <c r="AB188" s="684">
        <f t="shared" ref="AB188" si="486">MROUND(AC188,1)-0.05</f>
        <v>30.95</v>
      </c>
      <c r="AC188" s="684">
        <f t="shared" ref="AC188" si="487">Y188/(1-AC$53)</f>
        <v>31.487500000000001</v>
      </c>
      <c r="AD188" s="684">
        <f t="shared" si="482"/>
        <v>13.927499999999998</v>
      </c>
      <c r="AE188" s="684">
        <f t="shared" si="482"/>
        <v>15.475</v>
      </c>
      <c r="AF188" s="684">
        <f t="shared" si="482"/>
        <v>17.022500000000001</v>
      </c>
      <c r="AG188" s="685">
        <f t="shared" si="476"/>
        <v>130.67312500000003</v>
      </c>
      <c r="AH188" s="685">
        <f t="shared" ref="AH188" si="488">AG188*(1+AH$53)</f>
        <v>130.67312500000003</v>
      </c>
      <c r="AI188" s="685">
        <f t="shared" si="478"/>
        <v>129</v>
      </c>
      <c r="AJ188" s="113">
        <f t="shared" ref="AJ188" si="489">ROUNDUP(FLOOR(AC188*13350,10000),-3)-1000</f>
        <v>419000</v>
      </c>
      <c r="AK188" s="139">
        <f t="shared" ref="AK188" si="490">ROUNDUP(FLOOR(AJ188*1.1,10000),-3)-1000</f>
        <v>459000</v>
      </c>
      <c r="AL188" s="114">
        <f t="shared" ref="AL188" si="491">ROUNDUP(AC188*1.39,0)</f>
        <v>44</v>
      </c>
      <c r="AM188" s="130">
        <f t="shared" si="480"/>
        <v>41</v>
      </c>
      <c r="AN188" s="151">
        <f t="shared" ref="AN188" si="492">ROUNDUP(AC188*0.71*3,0)</f>
        <v>68</v>
      </c>
      <c r="AO188" s="152">
        <f t="shared" ref="AO188" si="493">ROUNDUP(AC188*3.7502*3,0)</f>
        <v>355</v>
      </c>
      <c r="AP188" s="153">
        <f t="shared" ref="AP188" si="494">ROUNDUP(AC188*7.9284*3,0)</f>
        <v>749</v>
      </c>
      <c r="AQ188" s="716">
        <f t="shared" ref="AQ188" si="495">ROUNDUP(AC188*0.8,0)</f>
        <v>26</v>
      </c>
      <c r="AR188" s="154">
        <f t="shared" ref="AR188" si="496">MROUND(ROUNDUP(AC188*1500,0),1000)</f>
        <v>47000</v>
      </c>
      <c r="AS188" s="158">
        <v>130</v>
      </c>
      <c r="AT188" s="144">
        <f t="shared" si="481"/>
        <v>129</v>
      </c>
    </row>
    <row r="189" spans="1:46" ht="28.5" customHeight="1">
      <c r="B189" s="688" t="s">
        <v>2954</v>
      </c>
      <c r="C189" s="689" t="s">
        <v>2942</v>
      </c>
      <c r="D189" s="690">
        <f t="shared" si="390"/>
        <v>37.950000000000003</v>
      </c>
      <c r="E189" s="690">
        <f t="shared" si="296"/>
        <v>12.804622563150208</v>
      </c>
      <c r="F189" s="690">
        <f t="shared" si="170"/>
        <v>3</v>
      </c>
      <c r="G189" s="690">
        <v>13.99</v>
      </c>
      <c r="H189" s="690">
        <f t="shared" si="297"/>
        <v>3.2011556407875519</v>
      </c>
      <c r="I189" s="690"/>
      <c r="J189" s="691"/>
      <c r="K189" s="691"/>
      <c r="L189" s="691"/>
      <c r="M189" s="691"/>
      <c r="N189" s="691"/>
      <c r="O189" s="691"/>
      <c r="P189" s="691"/>
      <c r="Q189" s="691"/>
      <c r="R189" s="691"/>
      <c r="S189" s="691"/>
      <c r="T189" s="691"/>
      <c r="U189" s="691"/>
      <c r="V189" s="691"/>
      <c r="W189" s="691"/>
      <c r="X189" s="691">
        <f>[1]BICost!$F3+[1]BICost!$BB3</f>
        <v>6.4023112815751038</v>
      </c>
      <c r="Y189" s="692">
        <f t="shared" si="188"/>
        <v>15.389000000000001</v>
      </c>
      <c r="Z189" s="692">
        <f t="shared" si="391"/>
        <v>15.389000000000003</v>
      </c>
      <c r="AA189" s="692">
        <f t="shared" si="392"/>
        <v>17.077500000000001</v>
      </c>
      <c r="AB189" s="692">
        <f t="shared" si="393"/>
        <v>37.950000000000003</v>
      </c>
      <c r="AC189" s="692">
        <f t="shared" si="394"/>
        <v>38.472500000000004</v>
      </c>
      <c r="AD189" s="692">
        <f t="shared" si="270"/>
        <v>17.077500000000001</v>
      </c>
      <c r="AE189" s="692">
        <f t="shared" si="270"/>
        <v>18.975000000000001</v>
      </c>
      <c r="AF189" s="692">
        <f t="shared" si="270"/>
        <v>20.872500000000002</v>
      </c>
      <c r="AG189" s="693">
        <f t="shared" si="383"/>
        <v>159.66087500000003</v>
      </c>
      <c r="AH189" s="693">
        <f t="shared" si="395"/>
        <v>159.66087500000003</v>
      </c>
      <c r="AI189" s="693">
        <f>MROUND(ROUNDUP(AH189,0),5)-1</f>
        <v>159</v>
      </c>
      <c r="AJ189" s="113">
        <f t="shared" si="397"/>
        <v>509000</v>
      </c>
      <c r="AK189" s="139">
        <f t="shared" si="398"/>
        <v>549000</v>
      </c>
      <c r="AL189" s="114">
        <f t="shared" si="399"/>
        <v>54</v>
      </c>
      <c r="AM189" s="130">
        <f>ROUNDUP(AC189*1.34,0)</f>
        <v>52</v>
      </c>
      <c r="AN189" s="151">
        <f t="shared" si="400"/>
        <v>82</v>
      </c>
      <c r="AO189" s="152">
        <f t="shared" si="401"/>
        <v>433</v>
      </c>
      <c r="AP189" s="153">
        <f t="shared" si="402"/>
        <v>916</v>
      </c>
      <c r="AQ189" s="716">
        <f t="shared" si="382"/>
        <v>31</v>
      </c>
      <c r="AR189" s="154">
        <f t="shared" si="269"/>
        <v>58000</v>
      </c>
      <c r="AS189" s="158">
        <v>159</v>
      </c>
      <c r="AT189" s="144">
        <f t="shared" ref="AT189:AT306" si="497">AI189*(1-AH$6)</f>
        <v>159</v>
      </c>
    </row>
    <row r="190" spans="1:46" ht="28.5" customHeight="1">
      <c r="B190" s="688" t="s">
        <v>2955</v>
      </c>
      <c r="C190" s="689" t="s">
        <v>2943</v>
      </c>
      <c r="D190" s="690">
        <f t="shared" si="390"/>
        <v>41.95</v>
      </c>
      <c r="E190" s="690">
        <f t="shared" si="296"/>
        <v>14.05655572770717</v>
      </c>
      <c r="F190" s="690">
        <f t="shared" si="170"/>
        <v>3</v>
      </c>
      <c r="G190" s="690">
        <v>15.45</v>
      </c>
      <c r="H190" s="690">
        <f t="shared" si="297"/>
        <v>3.5141389319267926</v>
      </c>
      <c r="I190" s="690"/>
      <c r="J190" s="691"/>
      <c r="K190" s="691"/>
      <c r="L190" s="691"/>
      <c r="M190" s="691"/>
      <c r="N190" s="691"/>
      <c r="O190" s="691"/>
      <c r="P190" s="691"/>
      <c r="Q190" s="691"/>
      <c r="R190" s="691"/>
      <c r="S190" s="691"/>
      <c r="T190" s="691"/>
      <c r="U190" s="691"/>
      <c r="V190" s="691"/>
      <c r="W190" s="691"/>
      <c r="X190" s="691">
        <f>[1]BICost!$F4+[1]BICost!$BB4</f>
        <v>7.0282778638535852</v>
      </c>
      <c r="Y190" s="692">
        <f t="shared" si="188"/>
        <v>16.995000000000001</v>
      </c>
      <c r="Z190" s="692">
        <f t="shared" si="391"/>
        <v>16.995000000000001</v>
      </c>
      <c r="AA190" s="692">
        <f t="shared" si="392"/>
        <v>18.877499999999998</v>
      </c>
      <c r="AB190" s="692">
        <f t="shared" si="393"/>
        <v>41.95</v>
      </c>
      <c r="AC190" s="692">
        <f t="shared" si="394"/>
        <v>42.487499999999997</v>
      </c>
      <c r="AD190" s="692">
        <f t="shared" si="270"/>
        <v>18.877499999999998</v>
      </c>
      <c r="AE190" s="692">
        <f t="shared" si="270"/>
        <v>20.975000000000001</v>
      </c>
      <c r="AF190" s="692">
        <f t="shared" si="270"/>
        <v>23.072500000000005</v>
      </c>
      <c r="AG190" s="693">
        <f t="shared" ref="AG190:AG197" si="498">AC190*4.15</f>
        <v>176.323125</v>
      </c>
      <c r="AH190" s="693">
        <f t="shared" si="395"/>
        <v>176.323125</v>
      </c>
      <c r="AI190" s="693">
        <f>MROUND(ROUNDUP(AH190,0),10)-1</f>
        <v>179</v>
      </c>
      <c r="AJ190" s="113">
        <f t="shared" si="397"/>
        <v>559000</v>
      </c>
      <c r="AK190" s="139">
        <f t="shared" si="398"/>
        <v>609000</v>
      </c>
      <c r="AL190" s="114">
        <f t="shared" si="399"/>
        <v>60</v>
      </c>
      <c r="AM190" s="130">
        <f t="shared" ref="AM190:AM199" si="499">ROUNDUP(AC190*1.3,0)</f>
        <v>56</v>
      </c>
      <c r="AN190" s="151">
        <f t="shared" si="400"/>
        <v>91</v>
      </c>
      <c r="AO190" s="152">
        <f t="shared" si="401"/>
        <v>479</v>
      </c>
      <c r="AP190" s="153">
        <f t="shared" si="402"/>
        <v>1011</v>
      </c>
      <c r="AQ190" s="716">
        <f t="shared" si="382"/>
        <v>34</v>
      </c>
      <c r="AR190" s="154">
        <f t="shared" si="269"/>
        <v>64000</v>
      </c>
      <c r="AS190" s="158">
        <v>179</v>
      </c>
      <c r="AT190" s="144">
        <f t="shared" si="497"/>
        <v>179</v>
      </c>
    </row>
    <row r="191" spans="1:46" ht="28.5" customHeight="1">
      <c r="B191" s="688" t="s">
        <v>2956</v>
      </c>
      <c r="C191" s="689" t="s">
        <v>2944</v>
      </c>
      <c r="D191" s="690">
        <f t="shared" si="390"/>
        <v>41.95</v>
      </c>
      <c r="E191" s="690">
        <f t="shared" si="296"/>
        <v>14.641252436567928</v>
      </c>
      <c r="F191" s="690">
        <f t="shared" si="170"/>
        <v>3</v>
      </c>
      <c r="G191" s="690">
        <v>15.45</v>
      </c>
      <c r="H191" s="690">
        <f t="shared" si="297"/>
        <v>3.660313109141982</v>
      </c>
      <c r="I191" s="690"/>
      <c r="J191" s="691"/>
      <c r="K191" s="691"/>
      <c r="L191" s="691"/>
      <c r="M191" s="691"/>
      <c r="N191" s="691"/>
      <c r="O191" s="691"/>
      <c r="P191" s="691"/>
      <c r="Q191" s="691"/>
      <c r="R191" s="691"/>
      <c r="S191" s="691"/>
      <c r="T191" s="691"/>
      <c r="U191" s="691"/>
      <c r="V191" s="691"/>
      <c r="W191" s="691"/>
      <c r="X191" s="691">
        <f>[1]BICost!$F5+[1]BICost!$BB5</f>
        <v>7.3206262182839641</v>
      </c>
      <c r="Y191" s="692">
        <f t="shared" si="188"/>
        <v>16.995000000000001</v>
      </c>
      <c r="Z191" s="692">
        <f t="shared" si="391"/>
        <v>16.995000000000001</v>
      </c>
      <c r="AA191" s="692">
        <f t="shared" si="392"/>
        <v>18.877499999999998</v>
      </c>
      <c r="AB191" s="692">
        <f t="shared" si="393"/>
        <v>41.95</v>
      </c>
      <c r="AC191" s="692">
        <f t="shared" si="394"/>
        <v>42.487499999999997</v>
      </c>
      <c r="AD191" s="692">
        <f t="shared" si="270"/>
        <v>18.877499999999998</v>
      </c>
      <c r="AE191" s="692">
        <f t="shared" si="270"/>
        <v>20.975000000000001</v>
      </c>
      <c r="AF191" s="692">
        <f t="shared" si="270"/>
        <v>23.072500000000005</v>
      </c>
      <c r="AG191" s="693">
        <f t="shared" si="498"/>
        <v>176.323125</v>
      </c>
      <c r="AH191" s="693">
        <f t="shared" si="395"/>
        <v>176.323125</v>
      </c>
      <c r="AI191" s="693">
        <f>MROUND(ROUNDUP(AH191,0),10)-1</f>
        <v>179</v>
      </c>
      <c r="AJ191" s="113">
        <f t="shared" si="397"/>
        <v>559000</v>
      </c>
      <c r="AK191" s="139">
        <f t="shared" si="398"/>
        <v>609000</v>
      </c>
      <c r="AL191" s="114">
        <f t="shared" si="399"/>
        <v>60</v>
      </c>
      <c r="AM191" s="130">
        <f t="shared" si="499"/>
        <v>56</v>
      </c>
      <c r="AN191" s="151">
        <f t="shared" si="400"/>
        <v>91</v>
      </c>
      <c r="AO191" s="152">
        <f t="shared" si="401"/>
        <v>479</v>
      </c>
      <c r="AP191" s="153">
        <f t="shared" si="402"/>
        <v>1011</v>
      </c>
      <c r="AQ191" s="716">
        <f t="shared" si="382"/>
        <v>34</v>
      </c>
      <c r="AR191" s="154">
        <f t="shared" si="269"/>
        <v>64000</v>
      </c>
      <c r="AS191" s="158">
        <v>179</v>
      </c>
      <c r="AT191" s="144">
        <f t="shared" si="497"/>
        <v>179</v>
      </c>
    </row>
    <row r="192" spans="1:46" ht="28.5" customHeight="1">
      <c r="B192" s="688" t="s">
        <v>2957</v>
      </c>
      <c r="C192" s="689" t="s">
        <v>2945</v>
      </c>
      <c r="D192" s="690">
        <f t="shared" si="390"/>
        <v>43.95</v>
      </c>
      <c r="E192" s="690">
        <f t="shared" si="296"/>
        <v>15.857459018846413</v>
      </c>
      <c r="F192" s="690">
        <f t="shared" si="170"/>
        <v>3</v>
      </c>
      <c r="G192" s="690">
        <v>16.18</v>
      </c>
      <c r="H192" s="690">
        <f t="shared" si="297"/>
        <v>3.9643647547116032</v>
      </c>
      <c r="I192" s="690"/>
      <c r="J192" s="691"/>
      <c r="K192" s="691"/>
      <c r="L192" s="691"/>
      <c r="M192" s="691"/>
      <c r="N192" s="691"/>
      <c r="O192" s="691"/>
      <c r="P192" s="691"/>
      <c r="Q192" s="691"/>
      <c r="R192" s="691"/>
      <c r="S192" s="691"/>
      <c r="T192" s="691"/>
      <c r="U192" s="691"/>
      <c r="V192" s="691"/>
      <c r="W192" s="691"/>
      <c r="X192" s="691">
        <f>[1]BICost!$F6+[1]BICost!$BB6</f>
        <v>7.9287295094232064</v>
      </c>
      <c r="Y192" s="692">
        <f t="shared" si="188"/>
        <v>17.798000000000002</v>
      </c>
      <c r="Z192" s="692">
        <f t="shared" si="391"/>
        <v>17.798000000000002</v>
      </c>
      <c r="AA192" s="692">
        <f t="shared" si="392"/>
        <v>19.7775</v>
      </c>
      <c r="AB192" s="692">
        <f t="shared" si="393"/>
        <v>43.95</v>
      </c>
      <c r="AC192" s="692">
        <f t="shared" si="394"/>
        <v>44.495000000000005</v>
      </c>
      <c r="AD192" s="692">
        <f t="shared" si="270"/>
        <v>19.7775</v>
      </c>
      <c r="AE192" s="692">
        <f t="shared" si="270"/>
        <v>21.975000000000001</v>
      </c>
      <c r="AF192" s="692">
        <f t="shared" si="270"/>
        <v>24.172500000000003</v>
      </c>
      <c r="AG192" s="693">
        <f t="shared" si="498"/>
        <v>184.65425000000005</v>
      </c>
      <c r="AH192" s="693">
        <f t="shared" si="395"/>
        <v>184.65425000000005</v>
      </c>
      <c r="AI192" s="693">
        <f>MROUND(ROUNDUP(AH192,0),5)-1</f>
        <v>184</v>
      </c>
      <c r="AJ192" s="113">
        <f t="shared" si="397"/>
        <v>589000</v>
      </c>
      <c r="AK192" s="139">
        <f t="shared" si="398"/>
        <v>639000</v>
      </c>
      <c r="AL192" s="114">
        <f t="shared" si="399"/>
        <v>62</v>
      </c>
      <c r="AM192" s="130">
        <f t="shared" si="499"/>
        <v>58</v>
      </c>
      <c r="AN192" s="151">
        <f t="shared" si="400"/>
        <v>95</v>
      </c>
      <c r="AO192" s="152">
        <f t="shared" si="401"/>
        <v>501</v>
      </c>
      <c r="AP192" s="153">
        <f t="shared" si="402"/>
        <v>1059</v>
      </c>
      <c r="AQ192" s="716">
        <f t="shared" si="382"/>
        <v>36</v>
      </c>
      <c r="AR192" s="154">
        <f t="shared" si="269"/>
        <v>67000</v>
      </c>
      <c r="AS192" s="158">
        <v>189</v>
      </c>
      <c r="AT192" s="144">
        <f t="shared" si="497"/>
        <v>184</v>
      </c>
    </row>
    <row r="193" spans="1:46" ht="28.5" customHeight="1">
      <c r="A193"/>
      <c r="B193" s="688" t="s">
        <v>2958</v>
      </c>
      <c r="C193" s="689" t="s">
        <v>2946</v>
      </c>
      <c r="D193" s="690">
        <f t="shared" si="390"/>
        <v>37.950000000000003</v>
      </c>
      <c r="E193" s="690">
        <f t="shared" si="296"/>
        <v>11.662718765681852</v>
      </c>
      <c r="F193" s="690">
        <f t="shared" si="170"/>
        <v>3</v>
      </c>
      <c r="G193" s="690">
        <v>13.99</v>
      </c>
      <c r="H193" s="690">
        <f t="shared" si="297"/>
        <v>2.915679691420463</v>
      </c>
      <c r="I193" s="690"/>
      <c r="J193" s="691"/>
      <c r="K193" s="691"/>
      <c r="L193" s="691"/>
      <c r="M193" s="691"/>
      <c r="N193" s="691"/>
      <c r="O193" s="691"/>
      <c r="P193" s="691"/>
      <c r="Q193" s="691"/>
      <c r="R193" s="691"/>
      <c r="S193" s="691"/>
      <c r="T193" s="691"/>
      <c r="U193" s="691"/>
      <c r="V193" s="691"/>
      <c r="W193" s="691"/>
      <c r="X193" s="691">
        <f>[1]BICost!$F7+[1]BICost!$BB7</f>
        <v>5.831359382840926</v>
      </c>
      <c r="Y193" s="692">
        <f t="shared" si="188"/>
        <v>15.389000000000001</v>
      </c>
      <c r="Z193" s="692">
        <f t="shared" si="391"/>
        <v>15.389000000000003</v>
      </c>
      <c r="AA193" s="692">
        <f t="shared" si="392"/>
        <v>17.077500000000001</v>
      </c>
      <c r="AB193" s="692">
        <f t="shared" si="393"/>
        <v>37.950000000000003</v>
      </c>
      <c r="AC193" s="692">
        <f t="shared" si="394"/>
        <v>38.472500000000004</v>
      </c>
      <c r="AD193" s="692">
        <f t="shared" si="270"/>
        <v>17.077500000000001</v>
      </c>
      <c r="AE193" s="692">
        <f t="shared" si="270"/>
        <v>18.975000000000001</v>
      </c>
      <c r="AF193" s="692">
        <f t="shared" si="270"/>
        <v>20.872500000000002</v>
      </c>
      <c r="AG193" s="693">
        <f t="shared" si="498"/>
        <v>159.66087500000003</v>
      </c>
      <c r="AH193" s="693">
        <f t="shared" si="395"/>
        <v>159.66087500000003</v>
      </c>
      <c r="AI193" s="693">
        <f t="shared" ref="AI193:AI201" si="500">MROUND(ROUNDUP(AG193,0),5)-1</f>
        <v>159</v>
      </c>
      <c r="AJ193" s="113">
        <f t="shared" si="397"/>
        <v>509000</v>
      </c>
      <c r="AK193" s="139">
        <f t="shared" si="398"/>
        <v>549000</v>
      </c>
      <c r="AL193" s="114">
        <f t="shared" si="399"/>
        <v>54</v>
      </c>
      <c r="AM193" s="130">
        <f t="shared" si="499"/>
        <v>51</v>
      </c>
      <c r="AN193" s="151">
        <f t="shared" si="400"/>
        <v>82</v>
      </c>
      <c r="AO193" s="152">
        <f t="shared" si="401"/>
        <v>433</v>
      </c>
      <c r="AP193" s="153">
        <f t="shared" si="402"/>
        <v>916</v>
      </c>
      <c r="AQ193" s="716">
        <f t="shared" si="382"/>
        <v>31</v>
      </c>
      <c r="AR193" s="154">
        <f t="shared" si="269"/>
        <v>58000</v>
      </c>
      <c r="AS193" s="158">
        <v>159</v>
      </c>
      <c r="AT193" s="144">
        <f t="shared" si="497"/>
        <v>159</v>
      </c>
    </row>
    <row r="194" spans="1:46" ht="28.5" customHeight="1">
      <c r="B194" s="688" t="s">
        <v>2959</v>
      </c>
      <c r="C194" s="689" t="s">
        <v>2947</v>
      </c>
      <c r="D194" s="690">
        <f t="shared" si="390"/>
        <v>41.95</v>
      </c>
      <c r="E194" s="690">
        <f t="shared" si="296"/>
        <v>14.624480790998309</v>
      </c>
      <c r="F194" s="690">
        <f t="shared" si="170"/>
        <v>3</v>
      </c>
      <c r="G194" s="690">
        <v>15.45</v>
      </c>
      <c r="H194" s="690">
        <f t="shared" si="297"/>
        <v>3.6561201977495772</v>
      </c>
      <c r="I194" s="690"/>
      <c r="J194" s="691"/>
      <c r="K194" s="691"/>
      <c r="L194" s="691"/>
      <c r="M194" s="691"/>
      <c r="N194" s="691"/>
      <c r="O194" s="691"/>
      <c r="P194" s="691"/>
      <c r="Q194" s="691"/>
      <c r="R194" s="691"/>
      <c r="S194" s="691"/>
      <c r="T194" s="691"/>
      <c r="U194" s="691"/>
      <c r="V194" s="691"/>
      <c r="W194" s="691"/>
      <c r="X194" s="691">
        <f>[1]BICost!$F8+[1]BICost!$BB8</f>
        <v>7.3122403954991544</v>
      </c>
      <c r="Y194" s="692">
        <f t="shared" si="188"/>
        <v>16.995000000000001</v>
      </c>
      <c r="Z194" s="692">
        <f t="shared" si="391"/>
        <v>16.995000000000001</v>
      </c>
      <c r="AA194" s="692">
        <f t="shared" si="392"/>
        <v>18.877499999999998</v>
      </c>
      <c r="AB194" s="692">
        <f t="shared" si="393"/>
        <v>41.95</v>
      </c>
      <c r="AC194" s="692">
        <f t="shared" si="394"/>
        <v>42.487499999999997</v>
      </c>
      <c r="AD194" s="692">
        <f t="shared" si="270"/>
        <v>18.877499999999998</v>
      </c>
      <c r="AE194" s="692">
        <f t="shared" si="270"/>
        <v>20.975000000000001</v>
      </c>
      <c r="AF194" s="692">
        <f t="shared" si="270"/>
        <v>23.072500000000005</v>
      </c>
      <c r="AG194" s="693">
        <f t="shared" si="498"/>
        <v>176.323125</v>
      </c>
      <c r="AH194" s="693">
        <f t="shared" si="395"/>
        <v>176.323125</v>
      </c>
      <c r="AI194" s="693">
        <f t="shared" si="500"/>
        <v>174</v>
      </c>
      <c r="AJ194" s="113">
        <f t="shared" si="397"/>
        <v>559000</v>
      </c>
      <c r="AK194" s="139">
        <f t="shared" si="398"/>
        <v>609000</v>
      </c>
      <c r="AL194" s="114">
        <f t="shared" si="399"/>
        <v>60</v>
      </c>
      <c r="AM194" s="130">
        <f t="shared" si="499"/>
        <v>56</v>
      </c>
      <c r="AN194" s="151">
        <f t="shared" si="400"/>
        <v>91</v>
      </c>
      <c r="AO194" s="152">
        <f t="shared" si="401"/>
        <v>479</v>
      </c>
      <c r="AP194" s="153">
        <f t="shared" si="402"/>
        <v>1011</v>
      </c>
      <c r="AQ194" s="716">
        <f t="shared" si="382"/>
        <v>34</v>
      </c>
      <c r="AR194" s="154">
        <f t="shared" si="269"/>
        <v>64000</v>
      </c>
      <c r="AS194" s="158">
        <v>179</v>
      </c>
      <c r="AT194" s="144">
        <f t="shared" si="497"/>
        <v>174</v>
      </c>
    </row>
    <row r="195" spans="1:46" ht="28.5" customHeight="1">
      <c r="A195"/>
      <c r="B195" s="688" t="s">
        <v>2960</v>
      </c>
      <c r="C195" s="689" t="s">
        <v>2948</v>
      </c>
      <c r="D195" s="690">
        <f t="shared" si="390"/>
        <v>37.950000000000003</v>
      </c>
      <c r="E195" s="690">
        <f t="shared" si="296"/>
        <v>12.897426613783118</v>
      </c>
      <c r="F195" s="690">
        <f>MAX($J195:$X195)+3</f>
        <v>9.448713306891559</v>
      </c>
      <c r="G195" s="690">
        <v>13.99</v>
      </c>
      <c r="H195" s="690">
        <f t="shared" si="297"/>
        <v>3.2243566534457795</v>
      </c>
      <c r="I195" s="690"/>
      <c r="J195" s="691"/>
      <c r="K195" s="691"/>
      <c r="L195" s="691"/>
      <c r="M195" s="691"/>
      <c r="N195" s="691"/>
      <c r="O195" s="691"/>
      <c r="P195" s="691"/>
      <c r="Q195" s="691"/>
      <c r="R195" s="691"/>
      <c r="S195" s="691"/>
      <c r="T195" s="691"/>
      <c r="U195" s="691"/>
      <c r="V195" s="691"/>
      <c r="W195" s="691"/>
      <c r="X195" s="691">
        <f>[1]BICost!$F9+[1]BICost!$BB9</f>
        <v>6.448713306891559</v>
      </c>
      <c r="Y195" s="692">
        <f t="shared" si="188"/>
        <v>15.389000000000001</v>
      </c>
      <c r="Z195" s="692">
        <f t="shared" si="391"/>
        <v>15.389000000000003</v>
      </c>
      <c r="AA195" s="692">
        <f t="shared" si="392"/>
        <v>17.077500000000001</v>
      </c>
      <c r="AB195" s="692">
        <f t="shared" si="393"/>
        <v>37.950000000000003</v>
      </c>
      <c r="AC195" s="692">
        <f t="shared" si="394"/>
        <v>38.472500000000004</v>
      </c>
      <c r="AD195" s="692">
        <f t="shared" si="270"/>
        <v>17.077500000000001</v>
      </c>
      <c r="AE195" s="692">
        <f t="shared" si="270"/>
        <v>18.975000000000001</v>
      </c>
      <c r="AF195" s="692">
        <f t="shared" si="270"/>
        <v>20.872500000000002</v>
      </c>
      <c r="AG195" s="693">
        <f t="shared" si="498"/>
        <v>159.66087500000003</v>
      </c>
      <c r="AH195" s="693">
        <f t="shared" si="395"/>
        <v>159.66087500000003</v>
      </c>
      <c r="AI195" s="693">
        <f t="shared" si="500"/>
        <v>159</v>
      </c>
      <c r="AJ195" s="113">
        <f t="shared" si="397"/>
        <v>509000</v>
      </c>
      <c r="AK195" s="139">
        <f t="shared" si="398"/>
        <v>549000</v>
      </c>
      <c r="AL195" s="114">
        <f t="shared" si="399"/>
        <v>54</v>
      </c>
      <c r="AM195" s="130">
        <f t="shared" si="499"/>
        <v>51</v>
      </c>
      <c r="AN195" s="151">
        <f t="shared" si="400"/>
        <v>82</v>
      </c>
      <c r="AO195" s="152">
        <f t="shared" si="401"/>
        <v>433</v>
      </c>
      <c r="AP195" s="153">
        <f t="shared" si="402"/>
        <v>916</v>
      </c>
      <c r="AQ195" s="716">
        <f t="shared" si="382"/>
        <v>31</v>
      </c>
      <c r="AR195" s="154">
        <f t="shared" si="269"/>
        <v>58000</v>
      </c>
      <c r="AS195" s="158">
        <v>159</v>
      </c>
      <c r="AT195" s="144">
        <f t="shared" si="497"/>
        <v>159</v>
      </c>
    </row>
    <row r="196" spans="1:46" ht="28.5" customHeight="1">
      <c r="A196"/>
      <c r="B196" s="688" t="s">
        <v>2961</v>
      </c>
      <c r="C196" s="689" t="s">
        <v>2949</v>
      </c>
      <c r="D196" s="690">
        <f t="shared" si="390"/>
        <v>37.950000000000003</v>
      </c>
      <c r="E196" s="690">
        <f t="shared" si="296"/>
        <v>10.17113395555527</v>
      </c>
      <c r="F196" s="690">
        <f>MAX($J196:$X196)+3</f>
        <v>8.0855669777776349</v>
      </c>
      <c r="G196" s="690">
        <v>13.99</v>
      </c>
      <c r="H196" s="690">
        <f t="shared" si="297"/>
        <v>2.5427834888888174</v>
      </c>
      <c r="I196" s="690"/>
      <c r="J196" s="691"/>
      <c r="K196" s="691"/>
      <c r="L196" s="691"/>
      <c r="M196" s="691"/>
      <c r="N196" s="691"/>
      <c r="O196" s="691"/>
      <c r="P196" s="691"/>
      <c r="Q196" s="691"/>
      <c r="R196" s="691"/>
      <c r="S196" s="691"/>
      <c r="T196" s="691"/>
      <c r="U196" s="691"/>
      <c r="V196" s="691"/>
      <c r="W196" s="691"/>
      <c r="X196" s="691">
        <f>[1]BICost!$F10+[1]BICost!$BB10</f>
        <v>5.0855669777776349</v>
      </c>
      <c r="Y196" s="692">
        <f t="shared" si="188"/>
        <v>15.389000000000001</v>
      </c>
      <c r="Z196" s="692">
        <f t="shared" si="391"/>
        <v>15.389000000000003</v>
      </c>
      <c r="AA196" s="692">
        <f t="shared" si="392"/>
        <v>17.077500000000001</v>
      </c>
      <c r="AB196" s="692">
        <f t="shared" si="393"/>
        <v>37.950000000000003</v>
      </c>
      <c r="AC196" s="692">
        <f t="shared" si="394"/>
        <v>38.472500000000004</v>
      </c>
      <c r="AD196" s="692">
        <f t="shared" si="270"/>
        <v>17.077500000000001</v>
      </c>
      <c r="AE196" s="692">
        <f t="shared" si="270"/>
        <v>18.975000000000001</v>
      </c>
      <c r="AF196" s="692">
        <f t="shared" si="270"/>
        <v>20.872500000000002</v>
      </c>
      <c r="AG196" s="693">
        <f t="shared" si="498"/>
        <v>159.66087500000003</v>
      </c>
      <c r="AH196" s="693">
        <f t="shared" si="395"/>
        <v>159.66087500000003</v>
      </c>
      <c r="AI196" s="693">
        <f t="shared" si="500"/>
        <v>159</v>
      </c>
      <c r="AJ196" s="113">
        <f t="shared" si="397"/>
        <v>509000</v>
      </c>
      <c r="AK196" s="139">
        <f t="shared" si="398"/>
        <v>549000</v>
      </c>
      <c r="AL196" s="114">
        <f t="shared" si="399"/>
        <v>54</v>
      </c>
      <c r="AM196" s="130">
        <f t="shared" si="499"/>
        <v>51</v>
      </c>
      <c r="AN196" s="151">
        <f t="shared" si="400"/>
        <v>82</v>
      </c>
      <c r="AO196" s="152">
        <f t="shared" si="401"/>
        <v>433</v>
      </c>
      <c r="AP196" s="153">
        <f t="shared" si="402"/>
        <v>916</v>
      </c>
      <c r="AQ196" s="716">
        <f t="shared" si="382"/>
        <v>31</v>
      </c>
      <c r="AR196" s="154">
        <f t="shared" si="269"/>
        <v>58000</v>
      </c>
      <c r="AS196" s="158">
        <v>159</v>
      </c>
      <c r="AT196" s="144">
        <f t="shared" si="497"/>
        <v>159</v>
      </c>
    </row>
    <row r="197" spans="1:46" ht="28.5" customHeight="1">
      <c r="A197"/>
      <c r="B197" s="688" t="s">
        <v>2962</v>
      </c>
      <c r="C197" s="689" t="s">
        <v>2950</v>
      </c>
      <c r="D197" s="690">
        <f t="shared" si="390"/>
        <v>37.950000000000003</v>
      </c>
      <c r="E197" s="690">
        <f t="shared" si="296"/>
        <v>12.351306107454004</v>
      </c>
      <c r="F197" s="690">
        <f>MAX($J197:$X197)+3</f>
        <v>9.175653053727002</v>
      </c>
      <c r="G197" s="690">
        <v>13.99</v>
      </c>
      <c r="H197" s="690">
        <f t="shared" si="297"/>
        <v>3.087826526863501</v>
      </c>
      <c r="I197" s="690"/>
      <c r="J197" s="691"/>
      <c r="K197" s="691"/>
      <c r="L197" s="691"/>
      <c r="M197" s="691"/>
      <c r="N197" s="691"/>
      <c r="O197" s="691"/>
      <c r="P197" s="691"/>
      <c r="Q197" s="691"/>
      <c r="R197" s="691"/>
      <c r="S197" s="691"/>
      <c r="T197" s="691"/>
      <c r="U197" s="691"/>
      <c r="V197" s="691"/>
      <c r="W197" s="691"/>
      <c r="X197" s="691">
        <f>[1]BICost!$F11+[1]BICost!$BB11</f>
        <v>6.175653053727002</v>
      </c>
      <c r="Y197" s="692">
        <f t="shared" si="188"/>
        <v>15.389000000000001</v>
      </c>
      <c r="Z197" s="692">
        <f t="shared" si="391"/>
        <v>15.389000000000003</v>
      </c>
      <c r="AA197" s="692">
        <f t="shared" si="392"/>
        <v>17.077500000000001</v>
      </c>
      <c r="AB197" s="692">
        <f t="shared" si="393"/>
        <v>37.950000000000003</v>
      </c>
      <c r="AC197" s="692">
        <f t="shared" si="394"/>
        <v>38.472500000000004</v>
      </c>
      <c r="AD197" s="692">
        <f t="shared" si="270"/>
        <v>17.077500000000001</v>
      </c>
      <c r="AE197" s="692">
        <f t="shared" si="270"/>
        <v>18.975000000000001</v>
      </c>
      <c r="AF197" s="692">
        <f t="shared" si="270"/>
        <v>20.872500000000002</v>
      </c>
      <c r="AG197" s="693">
        <f t="shared" si="498"/>
        <v>159.66087500000003</v>
      </c>
      <c r="AH197" s="693">
        <f t="shared" si="395"/>
        <v>159.66087500000003</v>
      </c>
      <c r="AI197" s="693">
        <f t="shared" si="500"/>
        <v>159</v>
      </c>
      <c r="AJ197" s="113">
        <f t="shared" si="397"/>
        <v>509000</v>
      </c>
      <c r="AK197" s="139">
        <f t="shared" si="398"/>
        <v>549000</v>
      </c>
      <c r="AL197" s="114">
        <f t="shared" si="399"/>
        <v>54</v>
      </c>
      <c r="AM197" s="130">
        <f t="shared" si="499"/>
        <v>51</v>
      </c>
      <c r="AN197" s="151">
        <f t="shared" si="400"/>
        <v>82</v>
      </c>
      <c r="AO197" s="152">
        <f t="shared" si="401"/>
        <v>433</v>
      </c>
      <c r="AP197" s="153">
        <f t="shared" si="402"/>
        <v>916</v>
      </c>
      <c r="AQ197" s="716">
        <f t="shared" si="382"/>
        <v>31</v>
      </c>
      <c r="AR197" s="154">
        <f t="shared" si="269"/>
        <v>58000</v>
      </c>
      <c r="AS197" s="158">
        <v>159</v>
      </c>
      <c r="AT197" s="144">
        <f t="shared" si="497"/>
        <v>159</v>
      </c>
    </row>
    <row r="198" spans="1:46" ht="18.75" customHeight="1">
      <c r="A198"/>
      <c r="B198" s="688" t="s">
        <v>2963</v>
      </c>
      <c r="C198" s="689" t="s">
        <v>3087</v>
      </c>
      <c r="D198" s="690">
        <f t="shared" si="390"/>
        <v>24.95</v>
      </c>
      <c r="E198" s="690">
        <f t="shared" si="296"/>
        <v>6.4677476264413452</v>
      </c>
      <c r="F198" s="690">
        <f>MAX($J198:$X198)+3</f>
        <v>6.2338738132206721</v>
      </c>
      <c r="G198" s="690">
        <v>9.27</v>
      </c>
      <c r="H198" s="690">
        <f t="shared" si="297"/>
        <v>1.6169369066103363</v>
      </c>
      <c r="I198" s="690"/>
      <c r="J198" s="691"/>
      <c r="K198" s="691"/>
      <c r="L198" s="691"/>
      <c r="M198" s="691"/>
      <c r="N198" s="691"/>
      <c r="O198" s="691"/>
      <c r="P198" s="691"/>
      <c r="Q198" s="691"/>
      <c r="R198" s="691"/>
      <c r="S198" s="691"/>
      <c r="T198" s="691"/>
      <c r="U198" s="691"/>
      <c r="V198" s="691"/>
      <c r="W198" s="691"/>
      <c r="X198" s="691">
        <f>[1]BICost!$F13+[1]BICost!$BB13</f>
        <v>3.2338738132206726</v>
      </c>
      <c r="Y198" s="692">
        <f t="shared" si="188"/>
        <v>10.197000000000001</v>
      </c>
      <c r="Z198" s="692">
        <f t="shared" si="391"/>
        <v>10.197000000000001</v>
      </c>
      <c r="AA198" s="692">
        <f t="shared" si="392"/>
        <v>11.227499999999999</v>
      </c>
      <c r="AB198" s="692">
        <f t="shared" si="393"/>
        <v>24.95</v>
      </c>
      <c r="AC198" s="692">
        <f t="shared" si="394"/>
        <v>25.4925</v>
      </c>
      <c r="AD198" s="692">
        <f t="shared" si="270"/>
        <v>11.227499999999999</v>
      </c>
      <c r="AE198" s="692">
        <f t="shared" si="270"/>
        <v>12.475</v>
      </c>
      <c r="AF198" s="692">
        <f t="shared" si="270"/>
        <v>13.7225</v>
      </c>
      <c r="AG198" s="693">
        <f t="shared" ref="AG198:AG203" si="501">AC198*4.15</f>
        <v>105.79387500000001</v>
      </c>
      <c r="AH198" s="693">
        <f t="shared" si="395"/>
        <v>105.79387500000001</v>
      </c>
      <c r="AI198" s="693">
        <f t="shared" si="500"/>
        <v>104</v>
      </c>
      <c r="AJ198" s="113">
        <f t="shared" si="397"/>
        <v>339000</v>
      </c>
      <c r="AK198" s="139">
        <f t="shared" si="398"/>
        <v>369000</v>
      </c>
      <c r="AL198" s="114">
        <f t="shared" si="399"/>
        <v>36</v>
      </c>
      <c r="AM198" s="130">
        <f t="shared" si="499"/>
        <v>34</v>
      </c>
      <c r="AN198" s="151">
        <f t="shared" si="400"/>
        <v>55</v>
      </c>
      <c r="AO198" s="152">
        <f t="shared" si="401"/>
        <v>287</v>
      </c>
      <c r="AP198" s="153">
        <f t="shared" si="402"/>
        <v>607</v>
      </c>
      <c r="AQ198" s="716">
        <f t="shared" si="382"/>
        <v>21</v>
      </c>
      <c r="AR198" s="154">
        <f t="shared" si="269"/>
        <v>38000</v>
      </c>
      <c r="AS198" s="158">
        <v>109</v>
      </c>
      <c r="AT198" s="144">
        <f t="shared" si="497"/>
        <v>104</v>
      </c>
    </row>
    <row r="199" spans="1:46" ht="18.75" customHeight="1">
      <c r="A199"/>
      <c r="B199" s="688" t="s">
        <v>2964</v>
      </c>
      <c r="C199" s="689" t="s">
        <v>2951</v>
      </c>
      <c r="D199" s="690">
        <f t="shared" si="390"/>
        <v>28.95</v>
      </c>
      <c r="E199" s="690">
        <f t="shared" si="296"/>
        <v>8.0295096517578024</v>
      </c>
      <c r="F199" s="690">
        <f>MAX($J199:$X199)+3</f>
        <v>7.0147548258789012</v>
      </c>
      <c r="G199" s="690">
        <v>10.72</v>
      </c>
      <c r="H199" s="690">
        <f t="shared" si="297"/>
        <v>2.0073774129394506</v>
      </c>
      <c r="I199" s="690"/>
      <c r="J199" s="691"/>
      <c r="K199" s="691"/>
      <c r="L199" s="691"/>
      <c r="M199" s="691"/>
      <c r="N199" s="691"/>
      <c r="O199" s="691"/>
      <c r="P199" s="691"/>
      <c r="Q199" s="691"/>
      <c r="R199" s="691"/>
      <c r="S199" s="691"/>
      <c r="T199" s="691"/>
      <c r="U199" s="691"/>
      <c r="V199" s="691"/>
      <c r="W199" s="691"/>
      <c r="X199" s="691">
        <f>[1]BICost!$F14+[1]BICost!$BB14</f>
        <v>4.0147548258789012</v>
      </c>
      <c r="Y199" s="692">
        <f t="shared" si="188"/>
        <v>11.792000000000002</v>
      </c>
      <c r="Z199" s="692">
        <f t="shared" si="391"/>
        <v>11.792000000000002</v>
      </c>
      <c r="AA199" s="692">
        <f t="shared" si="392"/>
        <v>13.027499999999998</v>
      </c>
      <c r="AB199" s="692">
        <f t="shared" si="393"/>
        <v>28.95</v>
      </c>
      <c r="AC199" s="692">
        <f t="shared" si="394"/>
        <v>29.480000000000004</v>
      </c>
      <c r="AD199" s="692">
        <f t="shared" si="270"/>
        <v>13.027499999999998</v>
      </c>
      <c r="AE199" s="692">
        <f t="shared" si="270"/>
        <v>14.475</v>
      </c>
      <c r="AF199" s="692">
        <f t="shared" si="270"/>
        <v>15.922500000000001</v>
      </c>
      <c r="AG199" s="693">
        <f t="shared" si="501"/>
        <v>122.34200000000003</v>
      </c>
      <c r="AH199" s="693">
        <f t="shared" si="395"/>
        <v>122.34200000000003</v>
      </c>
      <c r="AI199" s="693">
        <f t="shared" si="500"/>
        <v>124</v>
      </c>
      <c r="AJ199" s="113">
        <f t="shared" si="397"/>
        <v>389000</v>
      </c>
      <c r="AK199" s="139">
        <f t="shared" si="398"/>
        <v>419000</v>
      </c>
      <c r="AL199" s="114">
        <f t="shared" si="399"/>
        <v>41</v>
      </c>
      <c r="AM199" s="130">
        <f t="shared" si="499"/>
        <v>39</v>
      </c>
      <c r="AN199" s="151">
        <f t="shared" si="400"/>
        <v>63</v>
      </c>
      <c r="AO199" s="152">
        <f t="shared" si="401"/>
        <v>332</v>
      </c>
      <c r="AP199" s="153">
        <f t="shared" si="402"/>
        <v>702</v>
      </c>
      <c r="AQ199" s="716">
        <f t="shared" si="382"/>
        <v>24</v>
      </c>
      <c r="AR199" s="154">
        <f t="shared" si="269"/>
        <v>44000</v>
      </c>
      <c r="AS199" s="158">
        <v>129</v>
      </c>
      <c r="AT199" s="144">
        <f t="shared" si="497"/>
        <v>124</v>
      </c>
    </row>
    <row r="200" spans="1:46" ht="21.6" customHeight="1">
      <c r="B200" s="688" t="s">
        <v>2965</v>
      </c>
      <c r="C200" s="689" t="s">
        <v>2952</v>
      </c>
      <c r="D200" s="690">
        <f t="shared" si="390"/>
        <v>16.95</v>
      </c>
      <c r="E200" s="690">
        <f t="shared" si="306"/>
        <v>3.4009891454286869</v>
      </c>
      <c r="F200" s="690">
        <f>MAX($J200:$W200)+3</f>
        <v>3</v>
      </c>
      <c r="G200" s="690">
        <v>6.36</v>
      </c>
      <c r="H200" s="690">
        <f t="shared" si="297"/>
        <v>0.85024728635717173</v>
      </c>
      <c r="I200" s="690"/>
      <c r="J200" s="691"/>
      <c r="K200" s="691"/>
      <c r="L200" s="691"/>
      <c r="M200" s="691"/>
      <c r="N200" s="691"/>
      <c r="O200" s="691"/>
      <c r="P200" s="691"/>
      <c r="Q200" s="691"/>
      <c r="R200" s="691"/>
      <c r="S200" s="691"/>
      <c r="T200" s="691"/>
      <c r="U200" s="691"/>
      <c r="V200" s="691"/>
      <c r="W200" s="691"/>
      <c r="X200" s="691">
        <f>[1]BICost!$F15+[1]BICost!$BB15</f>
        <v>1.7004945727143435</v>
      </c>
      <c r="Y200" s="692">
        <f t="shared" si="188"/>
        <v>6.9960000000000013</v>
      </c>
      <c r="Z200" s="692">
        <f t="shared" si="391"/>
        <v>6.9960000000000013</v>
      </c>
      <c r="AA200" s="692">
        <f t="shared" si="392"/>
        <v>7.6274999999999986</v>
      </c>
      <c r="AB200" s="692">
        <f t="shared" si="393"/>
        <v>16.95</v>
      </c>
      <c r="AC200" s="692">
        <f t="shared" si="394"/>
        <v>17.490000000000002</v>
      </c>
      <c r="AD200" s="692">
        <f t="shared" si="270"/>
        <v>7.6274999999999986</v>
      </c>
      <c r="AE200" s="692">
        <f t="shared" si="270"/>
        <v>8.4749999999999996</v>
      </c>
      <c r="AF200" s="692">
        <f t="shared" si="270"/>
        <v>9.3224999999999998</v>
      </c>
      <c r="AG200" s="693">
        <f t="shared" si="501"/>
        <v>72.583500000000015</v>
      </c>
      <c r="AH200" s="693">
        <f t="shared" si="395"/>
        <v>72.583500000000015</v>
      </c>
      <c r="AI200" s="693">
        <f t="shared" si="500"/>
        <v>74</v>
      </c>
      <c r="AJ200" s="113">
        <f t="shared" si="397"/>
        <v>229000</v>
      </c>
      <c r="AK200" s="139">
        <f t="shared" si="398"/>
        <v>249000</v>
      </c>
      <c r="AL200" s="114">
        <f t="shared" si="399"/>
        <v>25</v>
      </c>
      <c r="AM200" s="130">
        <f>ROUNDUP(AC200*1.34,0)</f>
        <v>24</v>
      </c>
      <c r="AN200" s="151">
        <f t="shared" si="400"/>
        <v>38</v>
      </c>
      <c r="AO200" s="152">
        <f t="shared" si="401"/>
        <v>197</v>
      </c>
      <c r="AP200" s="153">
        <f t="shared" si="402"/>
        <v>417</v>
      </c>
      <c r="AQ200" s="716">
        <f t="shared" si="382"/>
        <v>14</v>
      </c>
      <c r="AR200" s="154">
        <f t="shared" si="269"/>
        <v>26000</v>
      </c>
      <c r="AS200" s="158">
        <v>79</v>
      </c>
      <c r="AT200" s="144">
        <f t="shared" si="497"/>
        <v>74</v>
      </c>
    </row>
    <row r="201" spans="1:46" ht="21.6" customHeight="1">
      <c r="B201" s="688" t="s">
        <v>2966</v>
      </c>
      <c r="C201" s="689" t="s">
        <v>2953</v>
      </c>
      <c r="D201" s="690">
        <f t="shared" ref="D201:D203" si="502">AB201</f>
        <v>25.95</v>
      </c>
      <c r="E201" s="690">
        <f t="shared" si="306"/>
        <v>6.9579390188464094</v>
      </c>
      <c r="F201" s="690">
        <f>MAX($J201:$W201)+3</f>
        <v>3</v>
      </c>
      <c r="G201" s="690">
        <v>9.6300000000000008</v>
      </c>
      <c r="H201" s="690">
        <f t="shared" si="297"/>
        <v>1.7394847547116024</v>
      </c>
      <c r="I201" s="690"/>
      <c r="J201" s="691"/>
      <c r="K201" s="691"/>
      <c r="L201" s="691"/>
      <c r="M201" s="691"/>
      <c r="N201" s="691"/>
      <c r="O201" s="691"/>
      <c r="P201" s="691"/>
      <c r="Q201" s="691"/>
      <c r="R201" s="691"/>
      <c r="S201" s="691"/>
      <c r="T201" s="691"/>
      <c r="U201" s="691"/>
      <c r="V201" s="691"/>
      <c r="W201" s="691"/>
      <c r="X201" s="691">
        <f>[1]BICost!$F16+[1]BICost!$BB16</f>
        <v>3.4789695094232047</v>
      </c>
      <c r="Y201" s="692">
        <f t="shared" si="188"/>
        <v>10.593000000000002</v>
      </c>
      <c r="Z201" s="692">
        <f t="shared" ref="Z201:Z203" si="503">(AC201*(1-Z$53))</f>
        <v>10.593000000000002</v>
      </c>
      <c r="AA201" s="692">
        <f t="shared" ref="AA201:AA203" si="504">(AB201*(1-AA$53))</f>
        <v>11.677499999999998</v>
      </c>
      <c r="AB201" s="692">
        <f t="shared" ref="AB201:AB203" si="505">MROUND(AC201,1)-0.05</f>
        <v>25.95</v>
      </c>
      <c r="AC201" s="692">
        <f t="shared" ref="AC201:AC203" si="506">Y201/(1-AC$53)</f>
        <v>26.482500000000002</v>
      </c>
      <c r="AD201" s="692">
        <f t="shared" si="270"/>
        <v>11.677499999999998</v>
      </c>
      <c r="AE201" s="692">
        <f t="shared" si="270"/>
        <v>12.975</v>
      </c>
      <c r="AF201" s="692">
        <f t="shared" si="270"/>
        <v>14.272500000000001</v>
      </c>
      <c r="AG201" s="693">
        <f t="shared" si="501"/>
        <v>109.90237500000002</v>
      </c>
      <c r="AH201" s="693">
        <f t="shared" ref="AH201:AH203" si="507">AG201*(1+AH$53)</f>
        <v>109.90237500000002</v>
      </c>
      <c r="AI201" s="693">
        <f t="shared" si="500"/>
        <v>109</v>
      </c>
      <c r="AJ201" s="113">
        <f t="shared" ref="AJ201:AJ203" si="508">ROUNDUP(FLOOR(AC201*13350,10000),-3)-1000</f>
        <v>349000</v>
      </c>
      <c r="AK201" s="139">
        <f t="shared" ref="AK201:AK203" si="509">ROUNDUP(FLOOR(AJ201*1.1,10000),-3)-1000</f>
        <v>379000</v>
      </c>
      <c r="AL201" s="114">
        <f t="shared" ref="AL201:AL203" si="510">ROUNDUP(AC201*1.39,0)</f>
        <v>37</v>
      </c>
      <c r="AM201" s="130">
        <f>ROUNDUP(AC201*1.34,0)</f>
        <v>36</v>
      </c>
      <c r="AN201" s="151">
        <f t="shared" ref="AN201:AN203" si="511">ROUNDUP(AC201*0.71*3,0)</f>
        <v>57</v>
      </c>
      <c r="AO201" s="152">
        <f t="shared" ref="AO201:AO203" si="512">ROUNDUP(AC201*3.7502*3,0)</f>
        <v>298</v>
      </c>
      <c r="AP201" s="153">
        <f t="shared" ref="AP201:AP203" si="513">ROUNDUP(AC201*7.9284*3,0)</f>
        <v>630</v>
      </c>
      <c r="AQ201" s="716">
        <f t="shared" si="382"/>
        <v>22</v>
      </c>
      <c r="AR201" s="154">
        <f t="shared" si="269"/>
        <v>40000</v>
      </c>
      <c r="AS201" s="158">
        <v>109</v>
      </c>
      <c r="AT201" s="144">
        <f t="shared" si="497"/>
        <v>109</v>
      </c>
    </row>
    <row r="202" spans="1:46" ht="18.75" customHeight="1">
      <c r="A202"/>
      <c r="B202" s="688" t="s">
        <v>2967</v>
      </c>
      <c r="C202" s="689" t="s">
        <v>3075</v>
      </c>
      <c r="D202" s="690">
        <f t="shared" si="502"/>
        <v>30.95</v>
      </c>
      <c r="E202" s="690">
        <f t="shared" si="296"/>
        <v>8.3886185125172954</v>
      </c>
      <c r="F202" s="690">
        <f>MAX($J202:$X202)+3</f>
        <v>7.1943092562586477</v>
      </c>
      <c r="G202" s="690">
        <v>11.2</v>
      </c>
      <c r="H202" s="690">
        <f t="shared" si="297"/>
        <v>2.0971546281293239</v>
      </c>
      <c r="I202" s="690"/>
      <c r="J202" s="691"/>
      <c r="K202" s="691"/>
      <c r="L202" s="691"/>
      <c r="M202" s="691"/>
      <c r="N202" s="691"/>
      <c r="O202" s="691"/>
      <c r="P202" s="691"/>
      <c r="Q202" s="691"/>
      <c r="R202" s="691"/>
      <c r="S202" s="691"/>
      <c r="T202" s="691"/>
      <c r="U202" s="691"/>
      <c r="V202" s="691"/>
      <c r="W202" s="691"/>
      <c r="X202" s="691">
        <f>[1]BICost!$F17+[1]BICost!$BB17</f>
        <v>4.1943092562586477</v>
      </c>
      <c r="Y202" s="692">
        <f t="shared" si="188"/>
        <v>12.32</v>
      </c>
      <c r="Z202" s="692">
        <f t="shared" si="503"/>
        <v>12.32</v>
      </c>
      <c r="AA202" s="692">
        <f t="shared" si="504"/>
        <v>13.927499999999998</v>
      </c>
      <c r="AB202" s="692">
        <f t="shared" si="505"/>
        <v>30.95</v>
      </c>
      <c r="AC202" s="692">
        <f t="shared" si="506"/>
        <v>30.8</v>
      </c>
      <c r="AD202" s="692">
        <f t="shared" si="270"/>
        <v>13.927499999999998</v>
      </c>
      <c r="AE202" s="692">
        <f t="shared" si="270"/>
        <v>15.475</v>
      </c>
      <c r="AF202" s="692">
        <f t="shared" si="270"/>
        <v>17.022500000000001</v>
      </c>
      <c r="AG202" s="693">
        <f t="shared" si="501"/>
        <v>127.82000000000001</v>
      </c>
      <c r="AH202" s="693">
        <f t="shared" si="507"/>
        <v>127.82000000000001</v>
      </c>
      <c r="AI202" s="693">
        <f t="shared" ref="AI202:AI203" si="514">MROUND(ROUNDUP(AG202,0),5)-1</f>
        <v>129</v>
      </c>
      <c r="AJ202" s="113">
        <f t="shared" si="508"/>
        <v>409000</v>
      </c>
      <c r="AK202" s="139">
        <f t="shared" si="509"/>
        <v>439000</v>
      </c>
      <c r="AL202" s="114">
        <f t="shared" si="510"/>
        <v>43</v>
      </c>
      <c r="AM202" s="130">
        <f t="shared" ref="AM202:AM203" si="515">ROUNDUP(AC202*1.3,0)</f>
        <v>41</v>
      </c>
      <c r="AN202" s="151">
        <f t="shared" si="511"/>
        <v>66</v>
      </c>
      <c r="AO202" s="152">
        <f t="shared" si="512"/>
        <v>347</v>
      </c>
      <c r="AP202" s="153">
        <f t="shared" si="513"/>
        <v>733</v>
      </c>
      <c r="AQ202" s="716">
        <f t="shared" si="382"/>
        <v>25</v>
      </c>
      <c r="AR202" s="154">
        <f t="shared" si="269"/>
        <v>46000</v>
      </c>
      <c r="AS202" s="158">
        <v>139</v>
      </c>
      <c r="AT202" s="144">
        <f t="shared" si="497"/>
        <v>129</v>
      </c>
    </row>
    <row r="203" spans="1:46" ht="18.75" customHeight="1">
      <c r="A203"/>
      <c r="B203" s="688" t="s">
        <v>2968</v>
      </c>
      <c r="C203" s="689" t="s">
        <v>3145</v>
      </c>
      <c r="D203" s="690">
        <f t="shared" si="502"/>
        <v>34.950000000000003</v>
      </c>
      <c r="E203" s="690">
        <f t="shared" si="296"/>
        <v>11.071089398593244</v>
      </c>
      <c r="F203" s="690">
        <f>MAX($J203:$X203)+3</f>
        <v>8.5355446992966222</v>
      </c>
      <c r="G203" s="690">
        <v>12.6</v>
      </c>
      <c r="H203" s="690">
        <f t="shared" si="297"/>
        <v>2.7677723496483111</v>
      </c>
      <c r="I203" s="690"/>
      <c r="J203" s="691"/>
      <c r="K203" s="691"/>
      <c r="L203" s="691"/>
      <c r="M203" s="691"/>
      <c r="N203" s="691"/>
      <c r="O203" s="691"/>
      <c r="P203" s="691"/>
      <c r="Q203" s="691"/>
      <c r="R203" s="691"/>
      <c r="S203" s="691"/>
      <c r="T203" s="691"/>
      <c r="U203" s="691"/>
      <c r="V203" s="691"/>
      <c r="W203" s="691"/>
      <c r="X203" s="691">
        <f>[1]BICost!$F18+[1]BICost!$BB18</f>
        <v>5.5355446992966222</v>
      </c>
      <c r="Y203" s="692">
        <f t="shared" si="188"/>
        <v>13.860000000000001</v>
      </c>
      <c r="Z203" s="692">
        <f t="shared" si="503"/>
        <v>13.86</v>
      </c>
      <c r="AA203" s="692">
        <f t="shared" si="504"/>
        <v>15.727499999999999</v>
      </c>
      <c r="AB203" s="692">
        <f t="shared" si="505"/>
        <v>34.950000000000003</v>
      </c>
      <c r="AC203" s="692">
        <f t="shared" si="506"/>
        <v>34.65</v>
      </c>
      <c r="AD203" s="692">
        <f t="shared" si="270"/>
        <v>15.727499999999999</v>
      </c>
      <c r="AE203" s="692">
        <f t="shared" si="270"/>
        <v>17.475000000000001</v>
      </c>
      <c r="AF203" s="692">
        <f t="shared" si="270"/>
        <v>19.222500000000004</v>
      </c>
      <c r="AG203" s="693">
        <f t="shared" si="501"/>
        <v>143.79750000000001</v>
      </c>
      <c r="AH203" s="693">
        <f t="shared" si="507"/>
        <v>143.79750000000001</v>
      </c>
      <c r="AI203" s="693">
        <f t="shared" si="514"/>
        <v>144</v>
      </c>
      <c r="AJ203" s="113">
        <f t="shared" si="508"/>
        <v>459000</v>
      </c>
      <c r="AK203" s="139">
        <f t="shared" si="509"/>
        <v>499000</v>
      </c>
      <c r="AL203" s="114">
        <f t="shared" si="510"/>
        <v>49</v>
      </c>
      <c r="AM203" s="130">
        <f t="shared" si="515"/>
        <v>46</v>
      </c>
      <c r="AN203" s="151">
        <f t="shared" si="511"/>
        <v>74</v>
      </c>
      <c r="AO203" s="152">
        <f t="shared" si="512"/>
        <v>390</v>
      </c>
      <c r="AP203" s="153">
        <f t="shared" si="513"/>
        <v>825</v>
      </c>
      <c r="AQ203" s="716">
        <f t="shared" si="382"/>
        <v>28</v>
      </c>
      <c r="AR203" s="154">
        <f t="shared" si="269"/>
        <v>52000</v>
      </c>
      <c r="AS203" s="158">
        <v>159</v>
      </c>
      <c r="AT203" s="144">
        <f t="shared" si="497"/>
        <v>144</v>
      </c>
    </row>
    <row r="204" spans="1:46" ht="18.75" customHeight="1">
      <c r="A204"/>
      <c r="B204" s="762" t="s">
        <v>3871</v>
      </c>
      <c r="C204" s="763" t="s">
        <v>3874</v>
      </c>
      <c r="D204" s="764">
        <f t="shared" ref="D204:D214" si="516">AB204</f>
        <v>34.950000000000003</v>
      </c>
      <c r="E204" s="764">
        <f t="shared" si="296"/>
        <v>14.048744082137551</v>
      </c>
      <c r="F204" s="764">
        <f t="shared" ref="F204:F218" si="517">MAX($J204:$X204)+3</f>
        <v>10.024372041068776</v>
      </c>
      <c r="G204" s="764">
        <v>12.847288024994693</v>
      </c>
      <c r="H204" s="764">
        <f t="shared" si="297"/>
        <v>3.5121860205343878</v>
      </c>
      <c r="I204" s="764"/>
      <c r="J204" s="765"/>
      <c r="K204" s="765"/>
      <c r="L204" s="765"/>
      <c r="M204" s="765"/>
      <c r="N204" s="765"/>
      <c r="O204" s="765"/>
      <c r="P204" s="765"/>
      <c r="Q204" s="765"/>
      <c r="R204" s="765"/>
      <c r="S204" s="765"/>
      <c r="T204" s="765"/>
      <c r="U204" s="765"/>
      <c r="V204" s="765"/>
      <c r="W204" s="765"/>
      <c r="X204" s="765">
        <f>[1]BICost!$AN7+[1]BICost!$BB7</f>
        <v>7.0243720410687756</v>
      </c>
      <c r="Y204" s="766">
        <f t="shared" ref="Y204:Y218" si="518">$G204*(1+Y$53)</f>
        <v>14.132016827494164</v>
      </c>
      <c r="Z204" s="766">
        <f t="shared" ref="Z204:Z214" si="519">(AC204*(1-Z$53))</f>
        <v>14.132016827494164</v>
      </c>
      <c r="AA204" s="766">
        <f t="shared" ref="AA204:AA214" si="520">(AB204*(1-AA$53))</f>
        <v>15.727499999999999</v>
      </c>
      <c r="AB204" s="766">
        <f t="shared" ref="AB204:AB214" si="521">MROUND(AC204,1)-0.05</f>
        <v>34.950000000000003</v>
      </c>
      <c r="AC204" s="766">
        <f t="shared" ref="AC204:AC214" si="522">Y204/(1-AC$53)</f>
        <v>35.330042068735409</v>
      </c>
      <c r="AD204" s="766">
        <f t="shared" ref="AD204:AF218" si="523">$AB204*(1-AD$53)</f>
        <v>15.727499999999999</v>
      </c>
      <c r="AE204" s="766">
        <f t="shared" si="523"/>
        <v>17.475000000000001</v>
      </c>
      <c r="AF204" s="766">
        <f t="shared" si="523"/>
        <v>19.222500000000004</v>
      </c>
      <c r="AG204" s="767">
        <f t="shared" ref="AG204:AG214" si="524">AC204*4.15</f>
        <v>146.61967458525197</v>
      </c>
      <c r="AH204" s="767">
        <f t="shared" ref="AH204:AH214" si="525">AG204*(1+AH$53)</f>
        <v>146.61967458525197</v>
      </c>
      <c r="AI204" s="767">
        <f t="shared" ref="AI204:AI214" si="526">MROUND(ROUNDUP(AG204,0),5)-1</f>
        <v>144</v>
      </c>
      <c r="AJ204" s="113">
        <f t="shared" ref="AJ204:AJ214" si="527">ROUNDUP(FLOOR(AC204*13350,10000),-3)-1000</f>
        <v>469000</v>
      </c>
      <c r="AK204" s="139">
        <f t="shared" ref="AK204:AK214" si="528">ROUNDUP(FLOOR(AJ204*1.1,10000),-3)-1000</f>
        <v>509000</v>
      </c>
      <c r="AL204" s="114">
        <f t="shared" ref="AL204:AL214" si="529">ROUNDUP(AC204*1.39,0)</f>
        <v>50</v>
      </c>
      <c r="AM204" s="130">
        <f t="shared" ref="AM204:AM214" si="530">ROUNDUP(AC204*1.3,0)</f>
        <v>46</v>
      </c>
      <c r="AN204" s="151">
        <f t="shared" ref="AN204:AN214" si="531">ROUNDUP(AC204*0.71*3,0)</f>
        <v>76</v>
      </c>
      <c r="AO204" s="152">
        <f t="shared" ref="AO204:AO214" si="532">ROUNDUP(AC204*3.7502*3,0)</f>
        <v>398</v>
      </c>
      <c r="AP204" s="153">
        <f t="shared" ref="AP204:AP214" si="533">ROUNDUP(AC204*7.9284*3,0)</f>
        <v>841</v>
      </c>
      <c r="AQ204" s="716">
        <f t="shared" ref="AQ204:AQ214" si="534">ROUNDUP(AC204*0.8,0)</f>
        <v>29</v>
      </c>
      <c r="AR204" s="154">
        <f t="shared" ref="AR204:AR214" si="535">MROUND(ROUNDUP(AC204*1500,0),1000)</f>
        <v>53000</v>
      </c>
      <c r="AS204" s="158">
        <v>160</v>
      </c>
      <c r="AT204" s="144">
        <f t="shared" ref="AT204:AT214" si="536">AI204*(1-AH$6)</f>
        <v>144</v>
      </c>
    </row>
    <row r="205" spans="1:46" ht="18.75" customHeight="1">
      <c r="A205"/>
      <c r="B205" s="762" t="s">
        <v>3872</v>
      </c>
      <c r="C205" s="763" t="s">
        <v>3875</v>
      </c>
      <c r="D205" s="764">
        <f t="shared" si="516"/>
        <v>34.950000000000003</v>
      </c>
      <c r="E205" s="764">
        <f t="shared" si="296"/>
        <v>13.757685854289448</v>
      </c>
      <c r="F205" s="764">
        <f t="shared" si="517"/>
        <v>9.8788429271447242</v>
      </c>
      <c r="G205" s="764">
        <v>12.57</v>
      </c>
      <c r="H205" s="764">
        <f t="shared" si="297"/>
        <v>3.4394214635723621</v>
      </c>
      <c r="I205" s="764"/>
      <c r="J205" s="765"/>
      <c r="K205" s="765"/>
      <c r="L205" s="765"/>
      <c r="M205" s="765"/>
      <c r="N205" s="765"/>
      <c r="O205" s="765"/>
      <c r="P205" s="765"/>
      <c r="Q205" s="765"/>
      <c r="R205" s="765"/>
      <c r="S205" s="765"/>
      <c r="T205" s="765"/>
      <c r="U205" s="765"/>
      <c r="V205" s="765"/>
      <c r="W205" s="765"/>
      <c r="X205" s="765">
        <f>[1]BICost!$AN154+[1]BICost!$BB154</f>
        <v>6.8788429271447242</v>
      </c>
      <c r="Y205" s="766">
        <f t="shared" si="518"/>
        <v>13.827000000000002</v>
      </c>
      <c r="Z205" s="766">
        <f t="shared" si="519"/>
        <v>13.827000000000002</v>
      </c>
      <c r="AA205" s="766">
        <f t="shared" si="520"/>
        <v>15.727499999999999</v>
      </c>
      <c r="AB205" s="766">
        <f t="shared" si="521"/>
        <v>34.950000000000003</v>
      </c>
      <c r="AC205" s="766">
        <f t="shared" si="522"/>
        <v>34.567500000000003</v>
      </c>
      <c r="AD205" s="766">
        <f t="shared" si="523"/>
        <v>15.727499999999999</v>
      </c>
      <c r="AE205" s="766">
        <f t="shared" si="523"/>
        <v>17.475000000000001</v>
      </c>
      <c r="AF205" s="766">
        <f t="shared" si="523"/>
        <v>19.222500000000004</v>
      </c>
      <c r="AG205" s="767">
        <f t="shared" si="524"/>
        <v>143.45512500000001</v>
      </c>
      <c r="AH205" s="767">
        <f t="shared" si="525"/>
        <v>143.45512500000001</v>
      </c>
      <c r="AI205" s="767">
        <f t="shared" si="526"/>
        <v>144</v>
      </c>
      <c r="AJ205" s="113">
        <f t="shared" si="527"/>
        <v>459000</v>
      </c>
      <c r="AK205" s="139">
        <f t="shared" si="528"/>
        <v>499000</v>
      </c>
      <c r="AL205" s="114">
        <f t="shared" si="529"/>
        <v>49</v>
      </c>
      <c r="AM205" s="130">
        <f t="shared" si="530"/>
        <v>45</v>
      </c>
      <c r="AN205" s="151">
        <f t="shared" si="531"/>
        <v>74</v>
      </c>
      <c r="AO205" s="152">
        <f t="shared" si="532"/>
        <v>389</v>
      </c>
      <c r="AP205" s="153">
        <f t="shared" si="533"/>
        <v>823</v>
      </c>
      <c r="AQ205" s="716">
        <f t="shared" si="534"/>
        <v>28</v>
      </c>
      <c r="AR205" s="154">
        <f t="shared" si="535"/>
        <v>52000</v>
      </c>
      <c r="AS205" s="158">
        <v>161</v>
      </c>
      <c r="AT205" s="144">
        <f t="shared" si="536"/>
        <v>144</v>
      </c>
    </row>
    <row r="206" spans="1:46" ht="18.75" customHeight="1">
      <c r="A206"/>
      <c r="B206" s="762" t="s">
        <v>3917</v>
      </c>
      <c r="C206" s="763" t="s">
        <v>3918</v>
      </c>
      <c r="D206" s="764">
        <f t="shared" ref="D206" si="537">AB206</f>
        <v>31.95</v>
      </c>
      <c r="E206" s="764">
        <f t="shared" si="296"/>
        <v>13.12161091758059</v>
      </c>
      <c r="F206" s="764">
        <f t="shared" si="517"/>
        <v>9.5608054587902949</v>
      </c>
      <c r="G206" s="764">
        <v>11.81</v>
      </c>
      <c r="H206" s="764">
        <f t="shared" si="297"/>
        <v>3.2804027293951474</v>
      </c>
      <c r="I206" s="764"/>
      <c r="J206" s="765"/>
      <c r="K206" s="765"/>
      <c r="L206" s="765"/>
      <c r="M206" s="765"/>
      <c r="N206" s="765"/>
      <c r="O206" s="765"/>
      <c r="P206" s="765"/>
      <c r="Q206" s="765"/>
      <c r="R206" s="765"/>
      <c r="S206" s="765"/>
      <c r="T206" s="765"/>
      <c r="U206" s="765"/>
      <c r="V206" s="765"/>
      <c r="W206" s="765"/>
      <c r="X206" s="765">
        <f>[1]BICost!$AN27+[1]BICost!$BB27</f>
        <v>6.5608054587902949</v>
      </c>
      <c r="Y206" s="766">
        <f t="shared" si="518"/>
        <v>12.991000000000001</v>
      </c>
      <c r="Z206" s="766">
        <f t="shared" ref="Z206" si="538">(AC206*(1-Z$53))</f>
        <v>12.991</v>
      </c>
      <c r="AA206" s="766">
        <f t="shared" ref="AA206" si="539">(AB206*(1-AA$53))</f>
        <v>14.377499999999998</v>
      </c>
      <c r="AB206" s="766">
        <f t="shared" ref="AB206" si="540">MROUND(AC206,1)-0.05</f>
        <v>31.95</v>
      </c>
      <c r="AC206" s="766">
        <f t="shared" ref="AC206" si="541">Y206/(1-AC$53)</f>
        <v>32.477499999999999</v>
      </c>
      <c r="AD206" s="766">
        <f t="shared" si="523"/>
        <v>14.377499999999998</v>
      </c>
      <c r="AE206" s="766">
        <f t="shared" si="523"/>
        <v>15.975</v>
      </c>
      <c r="AF206" s="766">
        <f t="shared" si="523"/>
        <v>17.572500000000002</v>
      </c>
      <c r="AG206" s="767">
        <f t="shared" ref="AG206" si="542">AC206*4.15</f>
        <v>134.78162500000002</v>
      </c>
      <c r="AH206" s="767">
        <f t="shared" ref="AH206" si="543">AG206*(1+AH$53)</f>
        <v>134.78162500000002</v>
      </c>
      <c r="AI206" s="767">
        <f t="shared" ref="AI206" si="544">MROUND(ROUNDUP(AG206,0),5)-1</f>
        <v>134</v>
      </c>
      <c r="AJ206" s="113">
        <f t="shared" ref="AJ206" si="545">ROUNDUP(FLOOR(AC206*13350,10000),-3)-1000</f>
        <v>429000</v>
      </c>
      <c r="AK206" s="139">
        <f t="shared" ref="AK206" si="546">ROUNDUP(FLOOR(AJ206*1.1,10000),-3)-1000</f>
        <v>469000</v>
      </c>
      <c r="AL206" s="114">
        <f t="shared" ref="AL206" si="547">ROUNDUP(AC206*1.39,0)</f>
        <v>46</v>
      </c>
      <c r="AM206" s="130">
        <f t="shared" ref="AM206" si="548">ROUNDUP(AC206*1.3,0)</f>
        <v>43</v>
      </c>
      <c r="AN206" s="151">
        <f t="shared" ref="AN206" si="549">ROUNDUP(AC206*0.71*3,0)</f>
        <v>70</v>
      </c>
      <c r="AO206" s="152">
        <f t="shared" ref="AO206" si="550">ROUNDUP(AC206*3.7502*3,0)</f>
        <v>366</v>
      </c>
      <c r="AP206" s="153">
        <f t="shared" ref="AP206" si="551">ROUNDUP(AC206*7.9284*3,0)</f>
        <v>773</v>
      </c>
      <c r="AQ206" s="716">
        <f t="shared" ref="AQ206" si="552">ROUNDUP(AC206*0.8,0)</f>
        <v>26</v>
      </c>
      <c r="AR206" s="154">
        <f t="shared" ref="AR206" si="553">MROUND(ROUNDUP(AC206*1500,0),1000)</f>
        <v>49000</v>
      </c>
      <c r="AS206" s="158">
        <v>162</v>
      </c>
      <c r="AT206" s="144">
        <f t="shared" ref="AT206" si="554">AI206*(1-AH$6)</f>
        <v>134</v>
      </c>
    </row>
    <row r="207" spans="1:46" ht="18.75" customHeight="1">
      <c r="A207"/>
      <c r="B207" s="762" t="s">
        <v>3873</v>
      </c>
      <c r="C207" s="763" t="s">
        <v>3876</v>
      </c>
      <c r="D207" s="764">
        <f t="shared" si="516"/>
        <v>29.95</v>
      </c>
      <c r="E207" s="764">
        <f t="shared" si="296"/>
        <v>10.557732436567928</v>
      </c>
      <c r="F207" s="764">
        <f t="shared" si="517"/>
        <v>8.2788662182839641</v>
      </c>
      <c r="G207" s="764">
        <v>10.844693468032668</v>
      </c>
      <c r="H207" s="764">
        <f t="shared" si="297"/>
        <v>2.639433109141982</v>
      </c>
      <c r="I207" s="764"/>
      <c r="J207" s="765"/>
      <c r="K207" s="765"/>
      <c r="L207" s="765"/>
      <c r="M207" s="765"/>
      <c r="N207" s="765"/>
      <c r="O207" s="765"/>
      <c r="P207" s="765"/>
      <c r="Q207" s="765"/>
      <c r="R207" s="765"/>
      <c r="S207" s="765"/>
      <c r="T207" s="765"/>
      <c r="U207" s="765"/>
      <c r="V207" s="765"/>
      <c r="W207" s="765"/>
      <c r="X207" s="765">
        <f>[1]BICost!$AN17+[1]BICost!$BB17</f>
        <v>5.2788662182839641</v>
      </c>
      <c r="Y207" s="766">
        <f t="shared" si="518"/>
        <v>11.929162814835935</v>
      </c>
      <c r="Z207" s="766">
        <f t="shared" si="519"/>
        <v>11.929162814835935</v>
      </c>
      <c r="AA207" s="766">
        <f t="shared" si="520"/>
        <v>13.477499999999999</v>
      </c>
      <c r="AB207" s="766">
        <f t="shared" si="521"/>
        <v>29.95</v>
      </c>
      <c r="AC207" s="766">
        <f t="shared" si="522"/>
        <v>29.822907037089838</v>
      </c>
      <c r="AD207" s="766">
        <f t="shared" si="523"/>
        <v>13.477499999999999</v>
      </c>
      <c r="AE207" s="766">
        <f t="shared" si="523"/>
        <v>14.975</v>
      </c>
      <c r="AF207" s="766">
        <f t="shared" si="523"/>
        <v>16.4725</v>
      </c>
      <c r="AG207" s="767">
        <f t="shared" si="524"/>
        <v>123.76506420392283</v>
      </c>
      <c r="AH207" s="767">
        <f t="shared" si="525"/>
        <v>123.76506420392283</v>
      </c>
      <c r="AI207" s="767">
        <f t="shared" si="526"/>
        <v>124</v>
      </c>
      <c r="AJ207" s="113">
        <f t="shared" si="527"/>
        <v>389000</v>
      </c>
      <c r="AK207" s="139">
        <f t="shared" si="528"/>
        <v>419000</v>
      </c>
      <c r="AL207" s="114">
        <f t="shared" si="529"/>
        <v>42</v>
      </c>
      <c r="AM207" s="130">
        <f t="shared" si="530"/>
        <v>39</v>
      </c>
      <c r="AN207" s="151">
        <f t="shared" si="531"/>
        <v>64</v>
      </c>
      <c r="AO207" s="152">
        <f t="shared" si="532"/>
        <v>336</v>
      </c>
      <c r="AP207" s="153">
        <f t="shared" si="533"/>
        <v>710</v>
      </c>
      <c r="AQ207" s="716">
        <f t="shared" si="534"/>
        <v>24</v>
      </c>
      <c r="AR207" s="154">
        <f t="shared" si="535"/>
        <v>45000</v>
      </c>
      <c r="AS207" s="158">
        <v>162</v>
      </c>
      <c r="AT207" s="144">
        <f t="shared" si="536"/>
        <v>124</v>
      </c>
    </row>
    <row r="208" spans="1:46" ht="18.75" customHeight="1">
      <c r="A208"/>
      <c r="B208" s="762" t="s">
        <v>3879</v>
      </c>
      <c r="C208" s="763" t="s">
        <v>3880</v>
      </c>
      <c r="D208" s="764">
        <f t="shared" ref="D208" si="555">AB208</f>
        <v>20.95</v>
      </c>
      <c r="E208" s="764">
        <f t="shared" si="296"/>
        <v>8.6368615504919788</v>
      </c>
      <c r="F208" s="764">
        <f t="shared" si="517"/>
        <v>7.3184307752459894</v>
      </c>
      <c r="G208" s="764">
        <v>7.73</v>
      </c>
      <c r="H208" s="764">
        <f t="shared" si="297"/>
        <v>2.1592153876229947</v>
      </c>
      <c r="I208" s="764"/>
      <c r="J208" s="765"/>
      <c r="K208" s="765"/>
      <c r="L208" s="765"/>
      <c r="M208" s="765"/>
      <c r="N208" s="765"/>
      <c r="O208" s="765"/>
      <c r="P208" s="765"/>
      <c r="Q208" s="765"/>
      <c r="R208" s="765"/>
      <c r="S208" s="765"/>
      <c r="T208" s="765"/>
      <c r="U208" s="765"/>
      <c r="V208" s="765"/>
      <c r="W208" s="765"/>
      <c r="X208" s="765">
        <f>[1]BICost!$AN13+[1]BICost!$BB13</f>
        <v>4.3184307752459894</v>
      </c>
      <c r="Y208" s="766">
        <f t="shared" si="518"/>
        <v>8.5030000000000019</v>
      </c>
      <c r="Z208" s="766">
        <f t="shared" ref="Z208" si="556">(AC208*(1-Z$53))</f>
        <v>8.5030000000000019</v>
      </c>
      <c r="AA208" s="766">
        <f t="shared" ref="AA208" si="557">(AB208*(1-AA$53))</f>
        <v>9.4274999999999984</v>
      </c>
      <c r="AB208" s="766">
        <f t="shared" ref="AB208" si="558">MROUND(AC208,1)-0.05</f>
        <v>20.95</v>
      </c>
      <c r="AC208" s="766">
        <f t="shared" ref="AC208" si="559">Y208/(1-AC$53)</f>
        <v>21.257500000000004</v>
      </c>
      <c r="AD208" s="766">
        <f t="shared" si="523"/>
        <v>9.4274999999999984</v>
      </c>
      <c r="AE208" s="766">
        <f t="shared" si="523"/>
        <v>10.475</v>
      </c>
      <c r="AF208" s="766">
        <f t="shared" si="523"/>
        <v>11.522500000000001</v>
      </c>
      <c r="AG208" s="767">
        <f t="shared" ref="AG208" si="560">AC208*4.15</f>
        <v>88.218625000000017</v>
      </c>
      <c r="AH208" s="767">
        <f t="shared" ref="AH208" si="561">AG208*(1+AH$53)</f>
        <v>88.218625000000017</v>
      </c>
      <c r="AI208" s="767">
        <f t="shared" ref="AI208" si="562">MROUND(ROUNDUP(AG208,0),5)-1</f>
        <v>89</v>
      </c>
      <c r="AJ208" s="113">
        <f t="shared" ref="AJ208" si="563">ROUNDUP(FLOOR(AC208*13350,10000),-3)-1000</f>
        <v>279000</v>
      </c>
      <c r="AK208" s="139">
        <f t="shared" ref="AK208" si="564">ROUNDUP(FLOOR(AJ208*1.1,10000),-3)-1000</f>
        <v>299000</v>
      </c>
      <c r="AL208" s="114">
        <f t="shared" ref="AL208" si="565">ROUNDUP(AC208*1.39,0)</f>
        <v>30</v>
      </c>
      <c r="AM208" s="130">
        <f t="shared" ref="AM208" si="566">ROUNDUP(AC208*1.3,0)</f>
        <v>28</v>
      </c>
      <c r="AN208" s="151">
        <f t="shared" ref="AN208" si="567">ROUNDUP(AC208*0.71*3,0)</f>
        <v>46</v>
      </c>
      <c r="AO208" s="152">
        <f t="shared" ref="AO208" si="568">ROUNDUP(AC208*3.7502*3,0)</f>
        <v>240</v>
      </c>
      <c r="AP208" s="153">
        <f t="shared" ref="AP208" si="569">ROUNDUP(AC208*7.9284*3,0)</f>
        <v>506</v>
      </c>
      <c r="AQ208" s="716">
        <f t="shared" ref="AQ208" si="570">ROUNDUP(AC208*0.8,0)</f>
        <v>18</v>
      </c>
      <c r="AR208" s="154">
        <f t="shared" ref="AR208" si="571">MROUND(ROUNDUP(AC208*1500,0),1000)</f>
        <v>32000</v>
      </c>
      <c r="AS208" s="158">
        <v>163</v>
      </c>
      <c r="AT208" s="144">
        <f t="shared" ref="AT208" si="572">AI208*(1-AH$6)</f>
        <v>89</v>
      </c>
    </row>
    <row r="209" spans="1:46" ht="18.75" customHeight="1">
      <c r="A209"/>
      <c r="B209" s="762" t="s">
        <v>3973</v>
      </c>
      <c r="C209" s="763" t="s">
        <v>3974</v>
      </c>
      <c r="D209" s="764">
        <f t="shared" ref="D209:D210" si="573">AB209</f>
        <v>24.95</v>
      </c>
      <c r="E209" s="764">
        <f t="shared" si="296"/>
        <v>9.8022286390995728</v>
      </c>
      <c r="F209" s="764">
        <f t="shared" si="517"/>
        <v>7.9011143195497864</v>
      </c>
      <c r="G209" s="764">
        <v>9.0446106832225421</v>
      </c>
      <c r="H209" s="764">
        <f t="shared" si="297"/>
        <v>2.4505571597748932</v>
      </c>
      <c r="I209" s="764"/>
      <c r="J209" s="765"/>
      <c r="K209" s="765"/>
      <c r="L209" s="765"/>
      <c r="M209" s="765"/>
      <c r="N209" s="765"/>
      <c r="O209" s="765"/>
      <c r="P209" s="765"/>
      <c r="Q209" s="765"/>
      <c r="R209" s="765"/>
      <c r="S209" s="765"/>
      <c r="T209" s="765"/>
      <c r="U209" s="765"/>
      <c r="V209" s="765"/>
      <c r="W209" s="765"/>
      <c r="X209" s="765">
        <f>[1]BICost!$AN143+[1]BICost!$BB143</f>
        <v>4.9011143195497864</v>
      </c>
      <c r="Y209" s="766">
        <f t="shared" si="518"/>
        <v>9.9490717515447979</v>
      </c>
      <c r="Z209" s="766">
        <f t="shared" ref="Z209:Z210" si="574">(AC209*(1-Z$53))</f>
        <v>9.9490717515447979</v>
      </c>
      <c r="AA209" s="766">
        <f t="shared" ref="AA209:AA210" si="575">(AB209*(1-AA$53))</f>
        <v>11.227499999999999</v>
      </c>
      <c r="AB209" s="766">
        <f t="shared" ref="AB209:AB210" si="576">MROUND(AC209,1)-0.05</f>
        <v>24.95</v>
      </c>
      <c r="AC209" s="766">
        <f t="shared" ref="AC209:AC210" si="577">Y209/(1-AC$53)</f>
        <v>24.872679378861992</v>
      </c>
      <c r="AD209" s="766">
        <f t="shared" si="523"/>
        <v>11.227499999999999</v>
      </c>
      <c r="AE209" s="766">
        <f t="shared" si="523"/>
        <v>12.475</v>
      </c>
      <c r="AF209" s="766">
        <f t="shared" si="523"/>
        <v>13.7225</v>
      </c>
      <c r="AG209" s="767">
        <f t="shared" ref="AG209:AG210" si="578">AC209*4.15</f>
        <v>103.22161942227727</v>
      </c>
      <c r="AH209" s="767">
        <f t="shared" ref="AH209:AH210" si="579">AG209*(1+AH$53)</f>
        <v>103.22161942227727</v>
      </c>
      <c r="AI209" s="767">
        <f t="shared" ref="AI209:AI210" si="580">MROUND(ROUNDUP(AG209,0),5)-1</f>
        <v>104</v>
      </c>
      <c r="AJ209" s="113">
        <f t="shared" ref="AJ209:AJ210" si="581">ROUNDUP(FLOOR(AC209*13350,10000),-3)-1000</f>
        <v>329000</v>
      </c>
      <c r="AK209" s="139">
        <f t="shared" ref="AK209:AK210" si="582">ROUNDUP(FLOOR(AJ209*1.1,10000),-3)-1000</f>
        <v>359000</v>
      </c>
      <c r="AL209" s="114">
        <f t="shared" ref="AL209:AL210" si="583">ROUNDUP(AC209*1.39,0)</f>
        <v>35</v>
      </c>
      <c r="AM209" s="130">
        <f t="shared" ref="AM209:AM210" si="584">ROUNDUP(AC209*1.3,0)</f>
        <v>33</v>
      </c>
      <c r="AN209" s="151">
        <f t="shared" ref="AN209:AN210" si="585">ROUNDUP(AC209*0.71*3,0)</f>
        <v>53</v>
      </c>
      <c r="AO209" s="152">
        <f t="shared" ref="AO209:AO210" si="586">ROUNDUP(AC209*3.7502*3,0)</f>
        <v>280</v>
      </c>
      <c r="AP209" s="153">
        <f t="shared" ref="AP209:AP210" si="587">ROUNDUP(AC209*7.9284*3,0)</f>
        <v>592</v>
      </c>
      <c r="AQ209" s="716">
        <f t="shared" ref="AQ209:AQ210" si="588">ROUNDUP(AC209*0.8,0)</f>
        <v>20</v>
      </c>
      <c r="AR209" s="154">
        <f t="shared" ref="AR209:AR210" si="589">MROUND(ROUNDUP(AC209*1500,0),1000)</f>
        <v>37000</v>
      </c>
      <c r="AS209" s="158">
        <v>164</v>
      </c>
      <c r="AT209" s="144">
        <f t="shared" ref="AT209:AT210" si="590">AI209*(1-AH$6)</f>
        <v>104</v>
      </c>
    </row>
    <row r="210" spans="1:46" ht="18.75" customHeight="1">
      <c r="A210"/>
      <c r="B210" s="762" t="s">
        <v>4087</v>
      </c>
      <c r="C210" s="763" t="s">
        <v>3975</v>
      </c>
      <c r="D210" s="764">
        <f t="shared" si="573"/>
        <v>28.95</v>
      </c>
      <c r="E210" s="764">
        <f t="shared" si="296"/>
        <v>11.673621044162866</v>
      </c>
      <c r="F210" s="764">
        <f t="shared" si="517"/>
        <v>8.8368105220814321</v>
      </c>
      <c r="G210" s="764">
        <v>10.53</v>
      </c>
      <c r="H210" s="764">
        <f t="shared" si="297"/>
        <v>2.9184052610407165</v>
      </c>
      <c r="I210" s="764"/>
      <c r="J210" s="765"/>
      <c r="K210" s="765"/>
      <c r="L210" s="765"/>
      <c r="M210" s="765"/>
      <c r="N210" s="765"/>
      <c r="O210" s="765"/>
      <c r="P210" s="765"/>
      <c r="Q210" s="765"/>
      <c r="R210" s="765"/>
      <c r="S210" s="765"/>
      <c r="T210" s="765"/>
      <c r="U210" s="765"/>
      <c r="V210" s="765"/>
      <c r="W210" s="765"/>
      <c r="X210" s="765">
        <f>[1]BICost!$AN19+[1]BICost!$BB19</f>
        <v>5.836810522081433</v>
      </c>
      <c r="Y210" s="766">
        <f t="shared" si="518"/>
        <v>11.583</v>
      </c>
      <c r="Z210" s="766">
        <f t="shared" si="574"/>
        <v>11.583</v>
      </c>
      <c r="AA210" s="766">
        <f t="shared" si="575"/>
        <v>13.027499999999998</v>
      </c>
      <c r="AB210" s="766">
        <f t="shared" si="576"/>
        <v>28.95</v>
      </c>
      <c r="AC210" s="766">
        <f t="shared" si="577"/>
        <v>28.9575</v>
      </c>
      <c r="AD210" s="766">
        <f t="shared" si="523"/>
        <v>13.027499999999998</v>
      </c>
      <c r="AE210" s="766">
        <f t="shared" si="523"/>
        <v>14.475</v>
      </c>
      <c r="AF210" s="766">
        <f t="shared" si="523"/>
        <v>15.922500000000001</v>
      </c>
      <c r="AG210" s="767">
        <f t="shared" si="578"/>
        <v>120.17362500000002</v>
      </c>
      <c r="AH210" s="767">
        <f t="shared" si="579"/>
        <v>120.17362500000002</v>
      </c>
      <c r="AI210" s="767">
        <f t="shared" si="580"/>
        <v>119</v>
      </c>
      <c r="AJ210" s="113">
        <f t="shared" si="581"/>
        <v>379000</v>
      </c>
      <c r="AK210" s="139">
        <f t="shared" si="582"/>
        <v>409000</v>
      </c>
      <c r="AL210" s="114">
        <f t="shared" si="583"/>
        <v>41</v>
      </c>
      <c r="AM210" s="130">
        <f t="shared" si="584"/>
        <v>38</v>
      </c>
      <c r="AN210" s="151">
        <f t="shared" si="585"/>
        <v>62</v>
      </c>
      <c r="AO210" s="152">
        <f t="shared" si="586"/>
        <v>326</v>
      </c>
      <c r="AP210" s="153">
        <f t="shared" si="587"/>
        <v>689</v>
      </c>
      <c r="AQ210" s="716">
        <f t="shared" si="588"/>
        <v>24</v>
      </c>
      <c r="AR210" s="154">
        <f t="shared" si="589"/>
        <v>43000</v>
      </c>
      <c r="AS210" s="158">
        <v>165</v>
      </c>
      <c r="AT210" s="144">
        <f t="shared" si="590"/>
        <v>119</v>
      </c>
    </row>
    <row r="211" spans="1:46" ht="18.75" customHeight="1">
      <c r="A211"/>
      <c r="B211" s="762" t="s">
        <v>4194</v>
      </c>
      <c r="C211" s="763" t="s">
        <v>4195</v>
      </c>
      <c r="D211" s="764">
        <f t="shared" ref="D211" si="591">AB211</f>
        <v>11.95</v>
      </c>
      <c r="E211" s="764">
        <f t="shared" si="296"/>
        <v>4.9519047291136387</v>
      </c>
      <c r="F211" s="764">
        <f t="shared" si="517"/>
        <v>5.4759523645568198</v>
      </c>
      <c r="G211" s="764">
        <v>4.43</v>
      </c>
      <c r="H211" s="764">
        <f t="shared" si="297"/>
        <v>1.2379761822784097</v>
      </c>
      <c r="I211" s="764"/>
      <c r="J211" s="765"/>
      <c r="K211" s="765"/>
      <c r="L211" s="765"/>
      <c r="M211" s="765"/>
      <c r="N211" s="765"/>
      <c r="O211" s="765"/>
      <c r="P211" s="765"/>
      <c r="Q211" s="765"/>
      <c r="R211" s="765"/>
      <c r="S211" s="765"/>
      <c r="T211" s="765"/>
      <c r="U211" s="765"/>
      <c r="V211" s="765"/>
      <c r="W211" s="765"/>
      <c r="X211" s="765">
        <f>[1]BICost!$AN168+[1]BICost!$BB168</f>
        <v>2.4759523645568193</v>
      </c>
      <c r="Y211" s="766">
        <f t="shared" si="518"/>
        <v>4.8730000000000002</v>
      </c>
      <c r="Z211" s="766">
        <f t="shared" ref="Z211" si="592">(AC211*(1-Z$53))</f>
        <v>4.8730000000000002</v>
      </c>
      <c r="AA211" s="766">
        <f t="shared" ref="AA211" si="593">(AB211*(1-AA$53))</f>
        <v>5.3774999999999995</v>
      </c>
      <c r="AB211" s="766">
        <f t="shared" ref="AB211" si="594">MROUND(AC211,1)-0.05</f>
        <v>11.95</v>
      </c>
      <c r="AC211" s="766">
        <f t="shared" ref="AC211" si="595">Y211/(1-AC$53)</f>
        <v>12.182499999999999</v>
      </c>
      <c r="AD211" s="766">
        <f t="shared" si="523"/>
        <v>5.3774999999999995</v>
      </c>
      <c r="AE211" s="766">
        <f t="shared" si="523"/>
        <v>5.9749999999999996</v>
      </c>
      <c r="AF211" s="766">
        <f t="shared" si="523"/>
        <v>6.5724999999999998</v>
      </c>
      <c r="AG211" s="767">
        <f t="shared" ref="AG211" si="596">AC211*4.15</f>
        <v>50.557375</v>
      </c>
      <c r="AH211" s="767">
        <f t="shared" ref="AH211" si="597">AG211*(1+AH$53)</f>
        <v>50.557375</v>
      </c>
      <c r="AI211" s="767">
        <f t="shared" ref="AI211" si="598">MROUND(ROUNDUP(AG211,0),5)-1</f>
        <v>49</v>
      </c>
      <c r="AJ211" s="113">
        <f t="shared" ref="AJ211" si="599">ROUNDUP(FLOOR(AC211*13350,10000),-3)-1000</f>
        <v>159000</v>
      </c>
      <c r="AK211" s="139">
        <f t="shared" ref="AK211" si="600">ROUNDUP(FLOOR(AJ211*1.1,10000),-3)-1000</f>
        <v>169000</v>
      </c>
      <c r="AL211" s="114">
        <f t="shared" ref="AL211" si="601">ROUNDUP(AC211*1.39,0)</f>
        <v>17</v>
      </c>
      <c r="AM211" s="130">
        <f t="shared" ref="AM211" si="602">ROUNDUP(AC211*1.3,0)</f>
        <v>16</v>
      </c>
      <c r="AN211" s="151">
        <f t="shared" ref="AN211" si="603">ROUNDUP(AC211*0.71*3,0)</f>
        <v>26</v>
      </c>
      <c r="AO211" s="152">
        <f t="shared" ref="AO211" si="604">ROUNDUP(AC211*3.7502*3,0)</f>
        <v>138</v>
      </c>
      <c r="AP211" s="153">
        <f t="shared" ref="AP211" si="605">ROUNDUP(AC211*7.9284*3,0)</f>
        <v>290</v>
      </c>
      <c r="AQ211" s="716">
        <f t="shared" ref="AQ211" si="606">ROUNDUP(AC211*0.8,0)</f>
        <v>10</v>
      </c>
      <c r="AR211" s="154">
        <f t="shared" ref="AR211" si="607">MROUND(ROUNDUP(AC211*1500,0),1000)</f>
        <v>18000</v>
      </c>
      <c r="AS211" s="158">
        <v>166</v>
      </c>
      <c r="AT211" s="144">
        <f t="shared" ref="AT211" si="608">AI211*(1-AH$6)</f>
        <v>49</v>
      </c>
    </row>
    <row r="212" spans="1:46" ht="18.75" customHeight="1">
      <c r="A212"/>
      <c r="B212" s="762" t="s">
        <v>5046</v>
      </c>
      <c r="C212" s="763" t="s">
        <v>5047</v>
      </c>
      <c r="D212" s="764">
        <f t="shared" ref="D212" si="609">AB212</f>
        <v>29.95</v>
      </c>
      <c r="E212" s="764">
        <f t="shared" si="296"/>
        <v>11.066269145428688</v>
      </c>
      <c r="F212" s="764">
        <f t="shared" si="517"/>
        <v>8.5331345727143439</v>
      </c>
      <c r="G212" s="764">
        <v>11.07</v>
      </c>
      <c r="H212" s="764">
        <f t="shared" si="297"/>
        <v>2.766567286357172</v>
      </c>
      <c r="I212" s="764"/>
      <c r="J212" s="765"/>
      <c r="K212" s="765"/>
      <c r="L212" s="765"/>
      <c r="M212" s="765"/>
      <c r="N212" s="765"/>
      <c r="O212" s="765"/>
      <c r="P212" s="765"/>
      <c r="Q212" s="765"/>
      <c r="R212" s="765"/>
      <c r="S212" s="765"/>
      <c r="T212" s="765"/>
      <c r="U212" s="765"/>
      <c r="V212" s="765"/>
      <c r="W212" s="765"/>
      <c r="X212" s="765">
        <f>[1]BICost!$AN14+[1]BICost!$BB14</f>
        <v>5.5331345727143439</v>
      </c>
      <c r="Y212" s="766">
        <f t="shared" si="518"/>
        <v>12.177000000000001</v>
      </c>
      <c r="Z212" s="766">
        <f t="shared" ref="Z212" si="610">(AC212*(1-Z$53))</f>
        <v>12.177000000000001</v>
      </c>
      <c r="AA212" s="766">
        <f t="shared" ref="AA212" si="611">(AB212*(1-AA$53))</f>
        <v>13.477499999999999</v>
      </c>
      <c r="AB212" s="766">
        <f t="shared" ref="AB212" si="612">MROUND(AC212,1)-0.05</f>
        <v>29.95</v>
      </c>
      <c r="AC212" s="766">
        <f t="shared" ref="AC212" si="613">Y212/(1-AC$53)</f>
        <v>30.442500000000003</v>
      </c>
      <c r="AD212" s="766">
        <f t="shared" si="523"/>
        <v>13.477499999999999</v>
      </c>
      <c r="AE212" s="766">
        <f t="shared" si="523"/>
        <v>14.975</v>
      </c>
      <c r="AF212" s="766">
        <f t="shared" si="523"/>
        <v>16.4725</v>
      </c>
      <c r="AG212" s="767">
        <f t="shared" ref="AG212" si="614">AC212*4.15</f>
        <v>126.33637500000002</v>
      </c>
      <c r="AH212" s="767">
        <f t="shared" ref="AH212" si="615">AG212*(1+AH$53)</f>
        <v>126.33637500000002</v>
      </c>
      <c r="AI212" s="767">
        <f t="shared" ref="AI212" si="616">MROUND(ROUNDUP(AG212,0),5)-1</f>
        <v>124</v>
      </c>
      <c r="AJ212" s="113">
        <f t="shared" ref="AJ212" si="617">ROUNDUP(FLOOR(AC212*13350,10000),-3)-1000</f>
        <v>399000</v>
      </c>
      <c r="AK212" s="139">
        <f t="shared" ref="AK212" si="618">ROUNDUP(FLOOR(AJ212*1.1,10000),-3)-1000</f>
        <v>429000</v>
      </c>
      <c r="AL212" s="114">
        <f t="shared" ref="AL212" si="619">ROUNDUP(AC212*1.39,0)</f>
        <v>43</v>
      </c>
      <c r="AM212" s="130">
        <f t="shared" ref="AM212" si="620">ROUNDUP(AC212*1.3,0)</f>
        <v>40</v>
      </c>
      <c r="AN212" s="151">
        <f t="shared" ref="AN212" si="621">ROUNDUP(AC212*0.71*3,0)</f>
        <v>65</v>
      </c>
      <c r="AO212" s="152">
        <f t="shared" ref="AO212" si="622">ROUNDUP(AC212*3.7502*3,0)</f>
        <v>343</v>
      </c>
      <c r="AP212" s="153">
        <f t="shared" ref="AP212" si="623">ROUNDUP(AC212*7.9284*3,0)</f>
        <v>725</v>
      </c>
      <c r="AQ212" s="716">
        <f t="shared" ref="AQ212" si="624">ROUNDUP(AC212*0.8,0)</f>
        <v>25</v>
      </c>
      <c r="AR212" s="154">
        <f t="shared" ref="AR212" si="625">MROUND(ROUNDUP(AC212*1500,0),1000)</f>
        <v>46000</v>
      </c>
      <c r="AS212" s="158">
        <v>167</v>
      </c>
      <c r="AT212" s="144">
        <f t="shared" ref="AT212" si="626">AI212*(1-AH$6)</f>
        <v>124</v>
      </c>
    </row>
    <row r="213" spans="1:46" ht="18.75" customHeight="1">
      <c r="A213"/>
      <c r="B213" s="762" t="s">
        <v>3865</v>
      </c>
      <c r="C213" s="763" t="s">
        <v>3877</v>
      </c>
      <c r="D213" s="764">
        <f t="shared" si="516"/>
        <v>53.95</v>
      </c>
      <c r="E213" s="764">
        <f t="shared" si="296"/>
        <v>20.181367879605901</v>
      </c>
      <c r="F213" s="764">
        <f t="shared" si="517"/>
        <v>13.09068393980295</v>
      </c>
      <c r="G213" s="764">
        <v>19.805287898412413</v>
      </c>
      <c r="H213" s="764">
        <f t="shared" si="297"/>
        <v>5.0453419699014752</v>
      </c>
      <c r="I213" s="764"/>
      <c r="J213" s="765"/>
      <c r="K213" s="765"/>
      <c r="L213" s="765"/>
      <c r="M213" s="765"/>
      <c r="N213" s="765"/>
      <c r="O213" s="765"/>
      <c r="P213" s="765"/>
      <c r="Q213" s="765"/>
      <c r="R213" s="765"/>
      <c r="S213" s="765"/>
      <c r="T213" s="765"/>
      <c r="U213" s="765"/>
      <c r="V213" s="765"/>
      <c r="W213" s="765"/>
      <c r="X213" s="765">
        <f>[1]BICost!$AP18+[1]BICost!$BB18</f>
        <v>10.09068393980295</v>
      </c>
      <c r="Y213" s="766">
        <f t="shared" si="518"/>
        <v>21.785816688253657</v>
      </c>
      <c r="Z213" s="766">
        <f t="shared" si="519"/>
        <v>21.785816688253657</v>
      </c>
      <c r="AA213" s="766">
        <f t="shared" si="520"/>
        <v>24.2775</v>
      </c>
      <c r="AB213" s="766">
        <f t="shared" si="521"/>
        <v>53.95</v>
      </c>
      <c r="AC213" s="766">
        <f t="shared" si="522"/>
        <v>54.464541720634138</v>
      </c>
      <c r="AD213" s="766">
        <f t="shared" si="523"/>
        <v>24.2775</v>
      </c>
      <c r="AE213" s="766">
        <f t="shared" si="523"/>
        <v>26.975000000000001</v>
      </c>
      <c r="AF213" s="766">
        <f t="shared" si="523"/>
        <v>29.672500000000003</v>
      </c>
      <c r="AG213" s="767">
        <f t="shared" si="524"/>
        <v>226.0278481406317</v>
      </c>
      <c r="AH213" s="767">
        <f t="shared" si="525"/>
        <v>226.0278481406317</v>
      </c>
      <c r="AI213" s="767">
        <f t="shared" si="526"/>
        <v>224</v>
      </c>
      <c r="AJ213" s="113">
        <f t="shared" si="527"/>
        <v>719000</v>
      </c>
      <c r="AK213" s="139">
        <f t="shared" si="528"/>
        <v>789000</v>
      </c>
      <c r="AL213" s="114">
        <f t="shared" si="529"/>
        <v>76</v>
      </c>
      <c r="AM213" s="130">
        <f t="shared" si="530"/>
        <v>71</v>
      </c>
      <c r="AN213" s="151">
        <f t="shared" si="531"/>
        <v>117</v>
      </c>
      <c r="AO213" s="152">
        <f t="shared" si="532"/>
        <v>613</v>
      </c>
      <c r="AP213" s="153">
        <f t="shared" si="533"/>
        <v>1296</v>
      </c>
      <c r="AQ213" s="716">
        <f t="shared" si="534"/>
        <v>44</v>
      </c>
      <c r="AR213" s="154">
        <f t="shared" si="535"/>
        <v>82000</v>
      </c>
      <c r="AS213" s="158">
        <v>163</v>
      </c>
      <c r="AT213" s="144">
        <f t="shared" si="536"/>
        <v>224</v>
      </c>
    </row>
    <row r="214" spans="1:46" ht="18.75" customHeight="1">
      <c r="A214"/>
      <c r="B214" s="762" t="s">
        <v>3866</v>
      </c>
      <c r="C214" s="763" t="s">
        <v>3878</v>
      </c>
      <c r="D214" s="764">
        <f t="shared" si="516"/>
        <v>40.950000000000003</v>
      </c>
      <c r="E214" s="764">
        <f t="shared" si="296"/>
        <v>14.895960284669195</v>
      </c>
      <c r="F214" s="764">
        <f t="shared" si="517"/>
        <v>10.447980142334597</v>
      </c>
      <c r="G214" s="764">
        <v>14.75</v>
      </c>
      <c r="H214" s="764">
        <f t="shared" si="297"/>
        <v>3.7239900711672989</v>
      </c>
      <c r="I214" s="764"/>
      <c r="J214" s="765"/>
      <c r="K214" s="765"/>
      <c r="L214" s="765"/>
      <c r="M214" s="765"/>
      <c r="N214" s="765"/>
      <c r="O214" s="765"/>
      <c r="P214" s="765"/>
      <c r="Q214" s="765"/>
      <c r="R214" s="765"/>
      <c r="S214" s="765"/>
      <c r="T214" s="765"/>
      <c r="U214" s="765"/>
      <c r="V214" s="765"/>
      <c r="W214" s="765"/>
      <c r="X214" s="765">
        <f>[1]BICost!$AP17+[1]BICost!$BB17</f>
        <v>7.4479801423345977</v>
      </c>
      <c r="Y214" s="766">
        <f t="shared" si="518"/>
        <v>16.225000000000001</v>
      </c>
      <c r="Z214" s="766">
        <f t="shared" si="519"/>
        <v>16.225000000000001</v>
      </c>
      <c r="AA214" s="766">
        <f t="shared" si="520"/>
        <v>18.427499999999998</v>
      </c>
      <c r="AB214" s="766">
        <f t="shared" si="521"/>
        <v>40.950000000000003</v>
      </c>
      <c r="AC214" s="766">
        <f t="shared" si="522"/>
        <v>40.5625</v>
      </c>
      <c r="AD214" s="766">
        <f t="shared" si="523"/>
        <v>18.427499999999998</v>
      </c>
      <c r="AE214" s="766">
        <f t="shared" si="523"/>
        <v>20.475000000000001</v>
      </c>
      <c r="AF214" s="766">
        <f t="shared" si="523"/>
        <v>22.522500000000004</v>
      </c>
      <c r="AG214" s="767">
        <f t="shared" si="524"/>
        <v>168.33437500000002</v>
      </c>
      <c r="AH214" s="767">
        <f t="shared" si="525"/>
        <v>168.33437500000002</v>
      </c>
      <c r="AI214" s="767">
        <f t="shared" si="526"/>
        <v>169</v>
      </c>
      <c r="AJ214" s="113">
        <f t="shared" si="527"/>
        <v>539000</v>
      </c>
      <c r="AK214" s="139">
        <f t="shared" si="528"/>
        <v>589000</v>
      </c>
      <c r="AL214" s="114">
        <f t="shared" si="529"/>
        <v>57</v>
      </c>
      <c r="AM214" s="130">
        <f t="shared" si="530"/>
        <v>53</v>
      </c>
      <c r="AN214" s="151">
        <f t="shared" si="531"/>
        <v>87</v>
      </c>
      <c r="AO214" s="152">
        <f t="shared" si="532"/>
        <v>457</v>
      </c>
      <c r="AP214" s="153">
        <f t="shared" si="533"/>
        <v>965</v>
      </c>
      <c r="AQ214" s="716">
        <f t="shared" si="534"/>
        <v>33</v>
      </c>
      <c r="AR214" s="154">
        <f t="shared" si="535"/>
        <v>61000</v>
      </c>
      <c r="AS214" s="158">
        <v>164</v>
      </c>
      <c r="AT214" s="144">
        <f t="shared" si="536"/>
        <v>169</v>
      </c>
    </row>
    <row r="215" spans="1:46" ht="18.75" customHeight="1">
      <c r="A215"/>
      <c r="B215" s="875" t="s">
        <v>4793</v>
      </c>
      <c r="C215" s="876" t="s">
        <v>4797</v>
      </c>
      <c r="D215" s="764">
        <f t="shared" ref="D215:D217" si="627">AB215</f>
        <v>26.95</v>
      </c>
      <c r="E215" s="764">
        <f t="shared" si="296"/>
        <v>12.275018512517297</v>
      </c>
      <c r="F215" s="764">
        <f t="shared" si="517"/>
        <v>9.1375092562586495</v>
      </c>
      <c r="G215" s="764">
        <v>9.9251450947957771</v>
      </c>
      <c r="H215" s="764">
        <f t="shared" si="297"/>
        <v>3.0687546281293243</v>
      </c>
      <c r="I215" s="764"/>
      <c r="J215" s="765"/>
      <c r="K215" s="765"/>
      <c r="L215" s="765"/>
      <c r="M215" s="765"/>
      <c r="N215" s="765"/>
      <c r="O215" s="765"/>
      <c r="P215" s="765"/>
      <c r="Q215" s="765"/>
      <c r="R215" s="765"/>
      <c r="S215" s="765"/>
      <c r="T215" s="765"/>
      <c r="U215" s="765"/>
      <c r="V215" s="765"/>
      <c r="W215" s="765"/>
      <c r="X215" s="765">
        <f>[1]BICost!$AL143+[1]BICost!$BB143</f>
        <v>6.1375092562586486</v>
      </c>
      <c r="Y215" s="766">
        <f t="shared" si="518"/>
        <v>10.917659604275356</v>
      </c>
      <c r="Z215" s="766">
        <f t="shared" ref="Z215:Z217" si="628">(AC215*(1-Z$53))</f>
        <v>10.917659604275356</v>
      </c>
      <c r="AA215" s="766">
        <f t="shared" ref="AA215:AA217" si="629">(AB215*(1-AA$53))</f>
        <v>12.127499999999998</v>
      </c>
      <c r="AB215" s="766">
        <f t="shared" ref="AB215:AB217" si="630">MROUND(AC215,1)-0.05</f>
        <v>26.95</v>
      </c>
      <c r="AC215" s="766">
        <f t="shared" ref="AC215:AC217" si="631">Y215/(1-AC$53)</f>
        <v>27.294149010688386</v>
      </c>
      <c r="AD215" s="766">
        <f t="shared" si="523"/>
        <v>12.127499999999998</v>
      </c>
      <c r="AE215" s="766">
        <f t="shared" si="523"/>
        <v>13.475</v>
      </c>
      <c r="AF215" s="766">
        <f t="shared" si="523"/>
        <v>14.822500000000002</v>
      </c>
      <c r="AG215" s="767">
        <f t="shared" ref="AG215:AG217" si="632">AC215*4.15</f>
        <v>113.27071839435681</v>
      </c>
      <c r="AH215" s="767">
        <f t="shared" ref="AH215:AH217" si="633">AG215*(1+AH$53)</f>
        <v>113.27071839435681</v>
      </c>
      <c r="AI215" s="767">
        <f t="shared" ref="AI215:AI217" si="634">MROUND(ROUNDUP(AG215,0),5)-1</f>
        <v>114</v>
      </c>
      <c r="AJ215" s="113">
        <f t="shared" ref="AJ215:AJ217" si="635">ROUNDUP(FLOOR(AC215*13350,10000),-3)-1000</f>
        <v>359000</v>
      </c>
      <c r="AK215" s="139">
        <f t="shared" ref="AK215:AK217" si="636">ROUNDUP(FLOOR(AJ215*1.1,10000),-3)-1000</f>
        <v>389000</v>
      </c>
      <c r="AL215" s="114">
        <f t="shared" ref="AL215:AL217" si="637">ROUNDUP(AC215*1.39,0)</f>
        <v>38</v>
      </c>
      <c r="AM215" s="130">
        <f t="shared" ref="AM215:AM217" si="638">ROUNDUP(AC215*1.3,0)</f>
        <v>36</v>
      </c>
      <c r="AN215" s="151">
        <f t="shared" ref="AN215:AN217" si="639">ROUNDUP(AC215*0.71*3,0)</f>
        <v>59</v>
      </c>
      <c r="AO215" s="152">
        <f t="shared" ref="AO215:AO217" si="640">ROUNDUP(AC215*3.7502*3,0)</f>
        <v>308</v>
      </c>
      <c r="AP215" s="153">
        <f t="shared" ref="AP215:AP217" si="641">ROUNDUP(AC215*7.9284*3,0)</f>
        <v>650</v>
      </c>
      <c r="AQ215" s="716">
        <f t="shared" ref="AQ215:AQ217" si="642">ROUNDUP(AC215*0.8,0)</f>
        <v>22</v>
      </c>
      <c r="AR215" s="154">
        <f t="shared" ref="AR215:AR217" si="643">MROUND(ROUNDUP(AC215*1500,0),1000)</f>
        <v>41000</v>
      </c>
      <c r="AS215" s="158">
        <v>165</v>
      </c>
      <c r="AT215" s="144">
        <f t="shared" ref="AT215:AT217" si="644">AI215*(1-AH$6)</f>
        <v>114</v>
      </c>
    </row>
    <row r="216" spans="1:46" ht="18.75" customHeight="1">
      <c r="A216"/>
      <c r="B216" s="875" t="s">
        <v>4794</v>
      </c>
      <c r="C216" s="876" t="s">
        <v>4798</v>
      </c>
      <c r="D216" s="764">
        <f t="shared" si="627"/>
        <v>23.95</v>
      </c>
      <c r="E216" s="764">
        <f t="shared" si="296"/>
        <v>11.239798259352741</v>
      </c>
      <c r="F216" s="764">
        <f t="shared" si="517"/>
        <v>8.6198991296763694</v>
      </c>
      <c r="G216" s="764">
        <v>8.7662472933300855</v>
      </c>
      <c r="H216" s="764">
        <f t="shared" si="297"/>
        <v>2.8099495648381851</v>
      </c>
      <c r="I216" s="764"/>
      <c r="J216" s="765"/>
      <c r="K216" s="765"/>
      <c r="L216" s="765"/>
      <c r="M216" s="765"/>
      <c r="N216" s="765"/>
      <c r="O216" s="765"/>
      <c r="P216" s="765"/>
      <c r="Q216" s="765"/>
      <c r="R216" s="765"/>
      <c r="S216" s="765"/>
      <c r="T216" s="765"/>
      <c r="U216" s="765"/>
      <c r="V216" s="765"/>
      <c r="W216" s="765"/>
      <c r="X216" s="765">
        <f>[1]BICost!$AL13+[1]BICost!$BB13</f>
        <v>5.6198991296763703</v>
      </c>
      <c r="Y216" s="766">
        <f t="shared" si="518"/>
        <v>9.6428720226630951</v>
      </c>
      <c r="Z216" s="766">
        <f t="shared" si="628"/>
        <v>9.6428720226630951</v>
      </c>
      <c r="AA216" s="766">
        <f t="shared" si="629"/>
        <v>10.777499999999998</v>
      </c>
      <c r="AB216" s="766">
        <f t="shared" si="630"/>
        <v>23.95</v>
      </c>
      <c r="AC216" s="766">
        <f t="shared" si="631"/>
        <v>24.107180056657736</v>
      </c>
      <c r="AD216" s="766">
        <f t="shared" si="523"/>
        <v>10.777499999999998</v>
      </c>
      <c r="AE216" s="766">
        <f t="shared" si="523"/>
        <v>11.975</v>
      </c>
      <c r="AF216" s="766">
        <f t="shared" si="523"/>
        <v>13.172500000000001</v>
      </c>
      <c r="AG216" s="767">
        <f t="shared" si="632"/>
        <v>100.04479723512961</v>
      </c>
      <c r="AH216" s="767">
        <f t="shared" si="633"/>
        <v>100.04479723512961</v>
      </c>
      <c r="AI216" s="767">
        <f t="shared" si="634"/>
        <v>99</v>
      </c>
      <c r="AJ216" s="113">
        <f t="shared" si="635"/>
        <v>319000</v>
      </c>
      <c r="AK216" s="139">
        <f t="shared" si="636"/>
        <v>349000</v>
      </c>
      <c r="AL216" s="114">
        <f t="shared" si="637"/>
        <v>34</v>
      </c>
      <c r="AM216" s="130">
        <f t="shared" si="638"/>
        <v>32</v>
      </c>
      <c r="AN216" s="151">
        <f t="shared" si="639"/>
        <v>52</v>
      </c>
      <c r="AO216" s="152">
        <f t="shared" si="640"/>
        <v>272</v>
      </c>
      <c r="AP216" s="153">
        <f t="shared" si="641"/>
        <v>574</v>
      </c>
      <c r="AQ216" s="716">
        <f t="shared" si="642"/>
        <v>20</v>
      </c>
      <c r="AR216" s="154">
        <f t="shared" si="643"/>
        <v>36000</v>
      </c>
      <c r="AS216" s="158">
        <v>166</v>
      </c>
      <c r="AT216" s="144">
        <f t="shared" si="644"/>
        <v>99</v>
      </c>
    </row>
    <row r="217" spans="1:46" ht="18.75" customHeight="1">
      <c r="A217"/>
      <c r="B217" s="875" t="s">
        <v>4796</v>
      </c>
      <c r="C217" s="877" t="s">
        <v>4799</v>
      </c>
      <c r="D217" s="764">
        <f t="shared" si="627"/>
        <v>19.95</v>
      </c>
      <c r="E217" s="764">
        <f t="shared" si="296"/>
        <v>8.4780175808720113</v>
      </c>
      <c r="F217" s="764">
        <f t="shared" si="517"/>
        <v>7.2390087904360056</v>
      </c>
      <c r="G217" s="764">
        <v>7.1382609001406472</v>
      </c>
      <c r="H217" s="764">
        <f t="shared" si="297"/>
        <v>2.1195043952180028</v>
      </c>
      <c r="I217" s="764"/>
      <c r="J217" s="765"/>
      <c r="K217" s="765"/>
      <c r="L217" s="765"/>
      <c r="M217" s="765"/>
      <c r="N217" s="765"/>
      <c r="O217" s="765"/>
      <c r="P217" s="765"/>
      <c r="Q217" s="765"/>
      <c r="R217" s="765"/>
      <c r="S217" s="765"/>
      <c r="T217" s="765"/>
      <c r="U217" s="765"/>
      <c r="V217" s="765"/>
      <c r="W217" s="765"/>
      <c r="X217" s="765">
        <f>[1]BICost!$AL144+[1]BICost!$BB144</f>
        <v>4.2390087904360056</v>
      </c>
      <c r="Y217" s="766">
        <f t="shared" si="518"/>
        <v>7.8520869901547128</v>
      </c>
      <c r="Z217" s="766">
        <f t="shared" si="628"/>
        <v>7.8520869901547137</v>
      </c>
      <c r="AA217" s="766">
        <f t="shared" si="629"/>
        <v>8.9774999999999991</v>
      </c>
      <c r="AB217" s="766">
        <f t="shared" si="630"/>
        <v>19.95</v>
      </c>
      <c r="AC217" s="766">
        <f t="shared" si="631"/>
        <v>19.630217475386782</v>
      </c>
      <c r="AD217" s="766">
        <f t="shared" si="523"/>
        <v>8.9774999999999991</v>
      </c>
      <c r="AE217" s="766">
        <f t="shared" si="523"/>
        <v>9.9749999999999996</v>
      </c>
      <c r="AF217" s="766">
        <f t="shared" si="523"/>
        <v>10.9725</v>
      </c>
      <c r="AG217" s="767">
        <f t="shared" si="632"/>
        <v>81.465402522855157</v>
      </c>
      <c r="AH217" s="767">
        <f t="shared" si="633"/>
        <v>81.465402522855157</v>
      </c>
      <c r="AI217" s="767">
        <f t="shared" si="634"/>
        <v>79</v>
      </c>
      <c r="AJ217" s="113">
        <f t="shared" si="635"/>
        <v>259000</v>
      </c>
      <c r="AK217" s="139">
        <f t="shared" si="636"/>
        <v>279000</v>
      </c>
      <c r="AL217" s="114">
        <f t="shared" si="637"/>
        <v>28</v>
      </c>
      <c r="AM217" s="130">
        <f t="shared" si="638"/>
        <v>26</v>
      </c>
      <c r="AN217" s="151">
        <f t="shared" si="639"/>
        <v>42</v>
      </c>
      <c r="AO217" s="152">
        <f t="shared" si="640"/>
        <v>221</v>
      </c>
      <c r="AP217" s="153">
        <f t="shared" si="641"/>
        <v>467</v>
      </c>
      <c r="AQ217" s="716">
        <f t="shared" si="642"/>
        <v>16</v>
      </c>
      <c r="AR217" s="154">
        <f t="shared" si="643"/>
        <v>29000</v>
      </c>
      <c r="AS217" s="158">
        <v>167</v>
      </c>
      <c r="AT217" s="144">
        <f t="shared" si="644"/>
        <v>79</v>
      </c>
    </row>
    <row r="218" spans="1:46" ht="18.75" customHeight="1">
      <c r="A218"/>
      <c r="B218" s="875" t="s">
        <v>4795</v>
      </c>
      <c r="C218" s="877" t="s">
        <v>4799</v>
      </c>
      <c r="D218" s="764">
        <f t="shared" ref="D218" si="645">AB218</f>
        <v>19.95</v>
      </c>
      <c r="E218" s="764">
        <f t="shared" si="296"/>
        <v>8.4780175808720113</v>
      </c>
      <c r="F218" s="764">
        <f t="shared" si="517"/>
        <v>7.2390087904360056</v>
      </c>
      <c r="G218" s="764">
        <v>7.1382609001406472</v>
      </c>
      <c r="H218" s="764">
        <f t="shared" si="297"/>
        <v>2.1195043952180028</v>
      </c>
      <c r="I218" s="764"/>
      <c r="J218" s="765"/>
      <c r="K218" s="765"/>
      <c r="L218" s="765"/>
      <c r="M218" s="765"/>
      <c r="N218" s="765"/>
      <c r="O218" s="765"/>
      <c r="P218" s="765"/>
      <c r="Q218" s="765"/>
      <c r="R218" s="765"/>
      <c r="S218" s="765"/>
      <c r="T218" s="765"/>
      <c r="U218" s="765"/>
      <c r="V218" s="765"/>
      <c r="W218" s="765"/>
      <c r="X218" s="765">
        <f>[1]BICost!$AL144+[1]BICost!$BB144</f>
        <v>4.2390087904360056</v>
      </c>
      <c r="Y218" s="766">
        <f t="shared" si="518"/>
        <v>7.8520869901547128</v>
      </c>
      <c r="Z218" s="766">
        <f t="shared" ref="Z218" si="646">(AC218*(1-Z$53))</f>
        <v>7.8520869901547137</v>
      </c>
      <c r="AA218" s="766">
        <f t="shared" ref="AA218" si="647">(AB218*(1-AA$53))</f>
        <v>8.9774999999999991</v>
      </c>
      <c r="AB218" s="766">
        <f t="shared" ref="AB218" si="648">MROUND(AC218,1)-0.05</f>
        <v>19.95</v>
      </c>
      <c r="AC218" s="766">
        <f t="shared" ref="AC218" si="649">Y218/(1-AC$53)</f>
        <v>19.630217475386782</v>
      </c>
      <c r="AD218" s="766">
        <f t="shared" si="523"/>
        <v>8.9774999999999991</v>
      </c>
      <c r="AE218" s="766">
        <f t="shared" si="523"/>
        <v>9.9749999999999996</v>
      </c>
      <c r="AF218" s="766">
        <f t="shared" si="523"/>
        <v>10.9725</v>
      </c>
      <c r="AG218" s="767">
        <f t="shared" ref="AG218" si="650">AC218*4.15</f>
        <v>81.465402522855157</v>
      </c>
      <c r="AH218" s="767">
        <f t="shared" ref="AH218" si="651">AG218*(1+AH$53)</f>
        <v>81.465402522855157</v>
      </c>
      <c r="AI218" s="767">
        <f t="shared" ref="AI218" si="652">MROUND(ROUNDUP(AG218,0),5)-1</f>
        <v>79</v>
      </c>
      <c r="AJ218" s="113">
        <f t="shared" ref="AJ218" si="653">ROUNDUP(FLOOR(AC218*13350,10000),-3)-1000</f>
        <v>259000</v>
      </c>
      <c r="AK218" s="139">
        <f t="shared" ref="AK218" si="654">ROUNDUP(FLOOR(AJ218*1.1,10000),-3)-1000</f>
        <v>279000</v>
      </c>
      <c r="AL218" s="114">
        <f t="shared" ref="AL218" si="655">ROUNDUP(AC218*1.39,0)</f>
        <v>28</v>
      </c>
      <c r="AM218" s="130">
        <f t="shared" ref="AM218" si="656">ROUNDUP(AC218*1.3,0)</f>
        <v>26</v>
      </c>
      <c r="AN218" s="151">
        <f t="shared" ref="AN218" si="657">ROUNDUP(AC218*0.71*3,0)</f>
        <v>42</v>
      </c>
      <c r="AO218" s="152">
        <f t="shared" ref="AO218" si="658">ROUNDUP(AC218*3.7502*3,0)</f>
        <v>221</v>
      </c>
      <c r="AP218" s="153">
        <f t="shared" ref="AP218" si="659">ROUNDUP(AC218*7.9284*3,0)</f>
        <v>467</v>
      </c>
      <c r="AQ218" s="716">
        <f t="shared" ref="AQ218" si="660">ROUNDUP(AC218*0.8,0)</f>
        <v>16</v>
      </c>
      <c r="AR218" s="154">
        <f t="shared" ref="AR218" si="661">MROUND(ROUNDUP(AC218*1500,0),1000)</f>
        <v>29000</v>
      </c>
      <c r="AS218" s="158">
        <v>167</v>
      </c>
      <c r="AT218" s="144">
        <f t="shared" ref="AT218" si="662">AI218*(1-AH$6)</f>
        <v>79</v>
      </c>
    </row>
    <row r="219" spans="1:46" ht="18.75" customHeight="1">
      <c r="A219"/>
      <c r="B219" s="756" t="s">
        <v>3266</v>
      </c>
      <c r="C219" s="757" t="s">
        <v>3278</v>
      </c>
      <c r="D219" s="758">
        <f t="shared" ref="D219:D231" si="663">AB219</f>
        <v>34.950000000000003</v>
      </c>
      <c r="E219" s="758">
        <f t="shared" si="296"/>
        <v>12.388152689732486</v>
      </c>
      <c r="F219" s="758">
        <f t="shared" ref="F219:F269" si="664">MAX($J219:$X219)+3</f>
        <v>9.194076344866243</v>
      </c>
      <c r="G219" s="758">
        <v>12.57</v>
      </c>
      <c r="H219" s="758">
        <f t="shared" si="297"/>
        <v>3.0970381724331215</v>
      </c>
      <c r="I219" s="758"/>
      <c r="J219" s="759"/>
      <c r="K219" s="759"/>
      <c r="L219" s="759"/>
      <c r="M219" s="759"/>
      <c r="N219" s="759"/>
      <c r="O219" s="759"/>
      <c r="P219" s="759"/>
      <c r="Q219" s="759"/>
      <c r="R219" s="759"/>
      <c r="S219" s="759"/>
      <c r="T219" s="759"/>
      <c r="U219" s="759"/>
      <c r="V219" s="759"/>
      <c r="W219" s="759"/>
      <c r="X219" s="759">
        <f>[1]BICost!$G3+[1]BICost!$BB3</f>
        <v>6.194076344866243</v>
      </c>
      <c r="Y219" s="760">
        <f t="shared" ref="Y219:Y269" si="665">$G219*(1+Y$53)</f>
        <v>13.827000000000002</v>
      </c>
      <c r="Z219" s="760">
        <f t="shared" ref="Z219:Z231" si="666">(AC219*(1-Z$53))</f>
        <v>13.827000000000002</v>
      </c>
      <c r="AA219" s="760">
        <f t="shared" ref="AA219:AA231" si="667">(AB219*(1-AA$53))</f>
        <v>15.727499999999999</v>
      </c>
      <c r="AB219" s="760">
        <f t="shared" ref="AB219:AB231" si="668">MROUND(AC219,1)-0.05</f>
        <v>34.950000000000003</v>
      </c>
      <c r="AC219" s="760">
        <f t="shared" ref="AC219:AC231" si="669">Y219/(1-AC$53)</f>
        <v>34.567500000000003</v>
      </c>
      <c r="AD219" s="760">
        <f t="shared" si="270"/>
        <v>15.727499999999999</v>
      </c>
      <c r="AE219" s="760">
        <f t="shared" si="270"/>
        <v>17.475000000000001</v>
      </c>
      <c r="AF219" s="760">
        <f t="shared" si="270"/>
        <v>19.222500000000004</v>
      </c>
      <c r="AG219" s="761">
        <f t="shared" ref="AG219:AG231" si="670">AC219*4.15</f>
        <v>143.45512500000001</v>
      </c>
      <c r="AH219" s="761">
        <f t="shared" ref="AH219:AH231" si="671">AG219*(1+AH$53)</f>
        <v>143.45512500000001</v>
      </c>
      <c r="AI219" s="761">
        <f t="shared" ref="AI219:AI231" si="672">MROUND(ROUNDUP(AG219,0),5)-1</f>
        <v>144</v>
      </c>
      <c r="AJ219" s="113">
        <f t="shared" ref="AJ219:AJ231" si="673">ROUNDUP(FLOOR(AC219*13350,10000),-3)-1000</f>
        <v>459000</v>
      </c>
      <c r="AK219" s="139">
        <f t="shared" ref="AK219:AK231" si="674">ROUNDUP(FLOOR(AJ219*1.1,10000),-3)-1000</f>
        <v>499000</v>
      </c>
      <c r="AL219" s="114">
        <f t="shared" ref="AL219:AL231" si="675">ROUNDUP(AC219*1.39,0)</f>
        <v>49</v>
      </c>
      <c r="AM219" s="130">
        <f t="shared" ref="AM219:AM231" si="676">ROUNDUP(AC219*1.3,0)</f>
        <v>45</v>
      </c>
      <c r="AN219" s="151">
        <f t="shared" ref="AN219:AN231" si="677">ROUNDUP(AC219*0.71*3,0)</f>
        <v>74</v>
      </c>
      <c r="AO219" s="152">
        <f t="shared" ref="AO219:AO231" si="678">ROUNDUP(AC219*3.7502*3,0)</f>
        <v>389</v>
      </c>
      <c r="AP219" s="153">
        <f t="shared" ref="AP219:AP231" si="679">ROUNDUP(AC219*7.9284*3,0)</f>
        <v>823</v>
      </c>
      <c r="AQ219" s="716">
        <f t="shared" ref="AQ219:AQ231" si="680">ROUNDUP(AC219*0.8,0)</f>
        <v>28</v>
      </c>
      <c r="AR219" s="154">
        <f t="shared" ref="AR219:AR231" si="681">MROUND(ROUNDUP(AC219*1500,0),1000)</f>
        <v>52000</v>
      </c>
      <c r="AS219" s="158">
        <v>139</v>
      </c>
      <c r="AT219" s="144">
        <f t="shared" ref="AT219:AT231" si="682">AI219*(1-AH$6)</f>
        <v>144</v>
      </c>
    </row>
    <row r="220" spans="1:46" ht="18.75" customHeight="1">
      <c r="A220"/>
      <c r="B220" s="756" t="s">
        <v>3267</v>
      </c>
      <c r="C220" s="757" t="s">
        <v>3279</v>
      </c>
      <c r="D220" s="758">
        <f t="shared" si="663"/>
        <v>37.950000000000003</v>
      </c>
      <c r="E220" s="758">
        <f t="shared" si="296"/>
        <v>13.570674208719829</v>
      </c>
      <c r="F220" s="758">
        <f t="shared" si="664"/>
        <v>9.7853371043599147</v>
      </c>
      <c r="G220" s="758">
        <v>13.99</v>
      </c>
      <c r="H220" s="758">
        <f t="shared" si="297"/>
        <v>3.3926685521799573</v>
      </c>
      <c r="I220" s="758"/>
      <c r="J220" s="759"/>
      <c r="K220" s="759"/>
      <c r="L220" s="759"/>
      <c r="M220" s="759"/>
      <c r="N220" s="759"/>
      <c r="O220" s="759"/>
      <c r="P220" s="759"/>
      <c r="Q220" s="759"/>
      <c r="R220" s="759"/>
      <c r="S220" s="759"/>
      <c r="T220" s="759"/>
      <c r="U220" s="759"/>
      <c r="V220" s="759"/>
      <c r="W220" s="759"/>
      <c r="X220" s="759">
        <f>[1]BICost!$G4+[1]BICost!$BB4</f>
        <v>6.7853371043599147</v>
      </c>
      <c r="Y220" s="760">
        <f t="shared" si="665"/>
        <v>15.389000000000001</v>
      </c>
      <c r="Z220" s="760">
        <f t="shared" si="666"/>
        <v>15.389000000000003</v>
      </c>
      <c r="AA220" s="760">
        <f t="shared" si="667"/>
        <v>17.077500000000001</v>
      </c>
      <c r="AB220" s="760">
        <f t="shared" si="668"/>
        <v>37.950000000000003</v>
      </c>
      <c r="AC220" s="760">
        <f t="shared" si="669"/>
        <v>38.472500000000004</v>
      </c>
      <c r="AD220" s="760">
        <f t="shared" si="270"/>
        <v>17.077500000000001</v>
      </c>
      <c r="AE220" s="760">
        <f t="shared" si="270"/>
        <v>18.975000000000001</v>
      </c>
      <c r="AF220" s="760">
        <f t="shared" si="270"/>
        <v>20.872500000000002</v>
      </c>
      <c r="AG220" s="761">
        <f t="shared" si="670"/>
        <v>159.66087500000003</v>
      </c>
      <c r="AH220" s="761">
        <f t="shared" si="671"/>
        <v>159.66087500000003</v>
      </c>
      <c r="AI220" s="761">
        <f t="shared" si="672"/>
        <v>159</v>
      </c>
      <c r="AJ220" s="113">
        <f t="shared" si="673"/>
        <v>509000</v>
      </c>
      <c r="AK220" s="139">
        <f t="shared" si="674"/>
        <v>549000</v>
      </c>
      <c r="AL220" s="114">
        <f t="shared" si="675"/>
        <v>54</v>
      </c>
      <c r="AM220" s="130">
        <f t="shared" si="676"/>
        <v>51</v>
      </c>
      <c r="AN220" s="151">
        <f t="shared" si="677"/>
        <v>82</v>
      </c>
      <c r="AO220" s="152">
        <f t="shared" si="678"/>
        <v>433</v>
      </c>
      <c r="AP220" s="153">
        <f t="shared" si="679"/>
        <v>916</v>
      </c>
      <c r="AQ220" s="716">
        <f t="shared" si="680"/>
        <v>31</v>
      </c>
      <c r="AR220" s="154">
        <f t="shared" si="681"/>
        <v>58000</v>
      </c>
      <c r="AS220" s="158">
        <v>159</v>
      </c>
      <c r="AT220" s="144">
        <f t="shared" si="682"/>
        <v>159</v>
      </c>
    </row>
    <row r="221" spans="1:46" ht="18.75" customHeight="1">
      <c r="A221"/>
      <c r="B221" s="756" t="s">
        <v>3268</v>
      </c>
      <c r="C221" s="757" t="s">
        <v>3280</v>
      </c>
      <c r="D221" s="758">
        <f t="shared" si="663"/>
        <v>37.950000000000003</v>
      </c>
      <c r="E221" s="758">
        <f t="shared" si="296"/>
        <v>14.148429753023624</v>
      </c>
      <c r="F221" s="758">
        <f t="shared" si="664"/>
        <v>10.074214876511812</v>
      </c>
      <c r="G221" s="758">
        <v>13.99</v>
      </c>
      <c r="H221" s="758">
        <f t="shared" si="297"/>
        <v>3.537107438255906</v>
      </c>
      <c r="I221" s="758"/>
      <c r="J221" s="759"/>
      <c r="K221" s="759"/>
      <c r="L221" s="759"/>
      <c r="M221" s="759"/>
      <c r="N221" s="759"/>
      <c r="O221" s="759"/>
      <c r="P221" s="759"/>
      <c r="Q221" s="759"/>
      <c r="R221" s="759"/>
      <c r="S221" s="759"/>
      <c r="T221" s="759"/>
      <c r="U221" s="759"/>
      <c r="V221" s="759"/>
      <c r="W221" s="759"/>
      <c r="X221" s="759">
        <f>[1]BICost!$G5+[1]BICost!$BB5</f>
        <v>7.074214876511812</v>
      </c>
      <c r="Y221" s="760">
        <f t="shared" si="665"/>
        <v>15.389000000000001</v>
      </c>
      <c r="Z221" s="760">
        <f t="shared" si="666"/>
        <v>15.389000000000003</v>
      </c>
      <c r="AA221" s="760">
        <f t="shared" si="667"/>
        <v>17.077500000000001</v>
      </c>
      <c r="AB221" s="760">
        <f t="shared" si="668"/>
        <v>37.950000000000003</v>
      </c>
      <c r="AC221" s="760">
        <f t="shared" si="669"/>
        <v>38.472500000000004</v>
      </c>
      <c r="AD221" s="760">
        <f t="shared" ref="AD221:AF263" si="683">$AB221*(1-AD$53)</f>
        <v>17.077500000000001</v>
      </c>
      <c r="AE221" s="760">
        <f t="shared" si="683"/>
        <v>18.975000000000001</v>
      </c>
      <c r="AF221" s="760">
        <f t="shared" si="683"/>
        <v>20.872500000000002</v>
      </c>
      <c r="AG221" s="761">
        <f t="shared" si="670"/>
        <v>159.66087500000003</v>
      </c>
      <c r="AH221" s="761">
        <f t="shared" si="671"/>
        <v>159.66087500000003</v>
      </c>
      <c r="AI221" s="761">
        <f t="shared" si="672"/>
        <v>159</v>
      </c>
      <c r="AJ221" s="113">
        <f t="shared" si="673"/>
        <v>509000</v>
      </c>
      <c r="AK221" s="139">
        <f t="shared" si="674"/>
        <v>549000</v>
      </c>
      <c r="AL221" s="114">
        <f t="shared" si="675"/>
        <v>54</v>
      </c>
      <c r="AM221" s="130">
        <f t="shared" si="676"/>
        <v>51</v>
      </c>
      <c r="AN221" s="151">
        <f t="shared" si="677"/>
        <v>82</v>
      </c>
      <c r="AO221" s="152">
        <f t="shared" si="678"/>
        <v>433</v>
      </c>
      <c r="AP221" s="153">
        <f t="shared" si="679"/>
        <v>916</v>
      </c>
      <c r="AQ221" s="716">
        <f t="shared" si="680"/>
        <v>31</v>
      </c>
      <c r="AR221" s="154">
        <f t="shared" si="681"/>
        <v>58000</v>
      </c>
      <c r="AS221" s="158">
        <v>159</v>
      </c>
      <c r="AT221" s="144">
        <f t="shared" si="682"/>
        <v>159</v>
      </c>
    </row>
    <row r="222" spans="1:46" ht="18.75" customHeight="1">
      <c r="A222"/>
      <c r="B222" s="756" t="s">
        <v>3269</v>
      </c>
      <c r="C222" s="757" t="s">
        <v>3281</v>
      </c>
      <c r="D222" s="758">
        <f t="shared" si="663"/>
        <v>40.950000000000003</v>
      </c>
      <c r="E222" s="758">
        <f t="shared" si="296"/>
        <v>15.326459930238816</v>
      </c>
      <c r="F222" s="758">
        <f t="shared" si="664"/>
        <v>10.663229965119408</v>
      </c>
      <c r="G222" s="758">
        <v>14.99</v>
      </c>
      <c r="H222" s="758">
        <f t="shared" si="297"/>
        <v>3.8316149825597039</v>
      </c>
      <c r="I222" s="758"/>
      <c r="J222" s="759"/>
      <c r="K222" s="759"/>
      <c r="L222" s="759"/>
      <c r="M222" s="759"/>
      <c r="N222" s="759"/>
      <c r="O222" s="759"/>
      <c r="P222" s="759"/>
      <c r="Q222" s="759"/>
      <c r="R222" s="759"/>
      <c r="S222" s="759"/>
      <c r="T222" s="759"/>
      <c r="U222" s="759"/>
      <c r="V222" s="759"/>
      <c r="W222" s="759"/>
      <c r="X222" s="759">
        <f>[1]BICost!$G6+[1]BICost!$BB6</f>
        <v>7.6632299651194078</v>
      </c>
      <c r="Y222" s="760">
        <f t="shared" si="665"/>
        <v>16.489000000000001</v>
      </c>
      <c r="Z222" s="760">
        <f t="shared" si="666"/>
        <v>16.489000000000001</v>
      </c>
      <c r="AA222" s="760">
        <f t="shared" si="667"/>
        <v>18.427499999999998</v>
      </c>
      <c r="AB222" s="760">
        <f t="shared" si="668"/>
        <v>40.950000000000003</v>
      </c>
      <c r="AC222" s="760">
        <f t="shared" si="669"/>
        <v>41.222499999999997</v>
      </c>
      <c r="AD222" s="760">
        <f t="shared" si="683"/>
        <v>18.427499999999998</v>
      </c>
      <c r="AE222" s="760">
        <f t="shared" si="683"/>
        <v>20.475000000000001</v>
      </c>
      <c r="AF222" s="760">
        <f t="shared" si="683"/>
        <v>22.522500000000004</v>
      </c>
      <c r="AG222" s="761">
        <f t="shared" si="670"/>
        <v>171.073375</v>
      </c>
      <c r="AH222" s="761">
        <f t="shared" si="671"/>
        <v>171.073375</v>
      </c>
      <c r="AI222" s="761">
        <f t="shared" si="672"/>
        <v>169</v>
      </c>
      <c r="AJ222" s="113">
        <f t="shared" si="673"/>
        <v>549000</v>
      </c>
      <c r="AK222" s="139">
        <f t="shared" si="674"/>
        <v>599000</v>
      </c>
      <c r="AL222" s="114">
        <f t="shared" si="675"/>
        <v>58</v>
      </c>
      <c r="AM222" s="130">
        <f t="shared" si="676"/>
        <v>54</v>
      </c>
      <c r="AN222" s="151">
        <f t="shared" si="677"/>
        <v>88</v>
      </c>
      <c r="AO222" s="152">
        <f t="shared" si="678"/>
        <v>464</v>
      </c>
      <c r="AP222" s="153">
        <f t="shared" si="679"/>
        <v>981</v>
      </c>
      <c r="AQ222" s="716">
        <f t="shared" si="680"/>
        <v>33</v>
      </c>
      <c r="AR222" s="154">
        <f t="shared" si="681"/>
        <v>62000</v>
      </c>
      <c r="AS222" s="158">
        <v>169</v>
      </c>
      <c r="AT222" s="144">
        <f t="shared" si="682"/>
        <v>169</v>
      </c>
    </row>
    <row r="223" spans="1:46" ht="18.75" customHeight="1">
      <c r="A223"/>
      <c r="B223" s="756" t="s">
        <v>3271</v>
      </c>
      <c r="C223" s="757" t="s">
        <v>3282</v>
      </c>
      <c r="D223" s="758">
        <f t="shared" si="663"/>
        <v>34.950000000000003</v>
      </c>
      <c r="E223" s="758">
        <f t="shared" si="296"/>
        <v>11.280954715048942</v>
      </c>
      <c r="F223" s="758">
        <f t="shared" si="664"/>
        <v>8.6404773575244711</v>
      </c>
      <c r="G223" s="758">
        <v>12.57</v>
      </c>
      <c r="H223" s="758">
        <f t="shared" si="297"/>
        <v>2.8202386787622356</v>
      </c>
      <c r="I223" s="758"/>
      <c r="J223" s="759"/>
      <c r="K223" s="759"/>
      <c r="L223" s="759"/>
      <c r="M223" s="759"/>
      <c r="N223" s="759"/>
      <c r="O223" s="759"/>
      <c r="P223" s="759"/>
      <c r="Q223" s="759"/>
      <c r="R223" s="759"/>
      <c r="S223" s="759"/>
      <c r="T223" s="759"/>
      <c r="U223" s="759"/>
      <c r="V223" s="759"/>
      <c r="W223" s="759"/>
      <c r="X223" s="759">
        <f>[1]BICost!$G7+[1]BICost!$BB7</f>
        <v>5.6404773575244711</v>
      </c>
      <c r="Y223" s="760">
        <f t="shared" si="665"/>
        <v>13.827000000000002</v>
      </c>
      <c r="Z223" s="760">
        <f t="shared" si="666"/>
        <v>13.827000000000002</v>
      </c>
      <c r="AA223" s="760">
        <f t="shared" si="667"/>
        <v>15.727499999999999</v>
      </c>
      <c r="AB223" s="760">
        <f t="shared" si="668"/>
        <v>34.950000000000003</v>
      </c>
      <c r="AC223" s="760">
        <f t="shared" si="669"/>
        <v>34.567500000000003</v>
      </c>
      <c r="AD223" s="760">
        <f t="shared" si="683"/>
        <v>15.727499999999999</v>
      </c>
      <c r="AE223" s="760">
        <f t="shared" si="683"/>
        <v>17.475000000000001</v>
      </c>
      <c r="AF223" s="760">
        <f t="shared" si="683"/>
        <v>19.222500000000004</v>
      </c>
      <c r="AG223" s="761">
        <f t="shared" si="670"/>
        <v>143.45512500000001</v>
      </c>
      <c r="AH223" s="761">
        <f t="shared" si="671"/>
        <v>143.45512500000001</v>
      </c>
      <c r="AI223" s="761">
        <f t="shared" si="672"/>
        <v>144</v>
      </c>
      <c r="AJ223" s="113">
        <f t="shared" si="673"/>
        <v>459000</v>
      </c>
      <c r="AK223" s="139">
        <f t="shared" si="674"/>
        <v>499000</v>
      </c>
      <c r="AL223" s="114">
        <f t="shared" si="675"/>
        <v>49</v>
      </c>
      <c r="AM223" s="130">
        <f t="shared" si="676"/>
        <v>45</v>
      </c>
      <c r="AN223" s="151">
        <f t="shared" si="677"/>
        <v>74</v>
      </c>
      <c r="AO223" s="152">
        <f t="shared" si="678"/>
        <v>389</v>
      </c>
      <c r="AP223" s="153">
        <f t="shared" si="679"/>
        <v>823</v>
      </c>
      <c r="AQ223" s="716">
        <f t="shared" si="680"/>
        <v>28</v>
      </c>
      <c r="AR223" s="154">
        <f t="shared" si="681"/>
        <v>52000</v>
      </c>
      <c r="AS223" s="158">
        <v>129</v>
      </c>
      <c r="AT223" s="144">
        <f t="shared" si="682"/>
        <v>144</v>
      </c>
    </row>
    <row r="224" spans="1:46" ht="18.75" customHeight="1">
      <c r="A224"/>
      <c r="B224" s="756" t="s">
        <v>3270</v>
      </c>
      <c r="C224" s="757" t="s">
        <v>3283</v>
      </c>
      <c r="D224" s="758">
        <f t="shared" si="663"/>
        <v>38.950000000000003</v>
      </c>
      <c r="E224" s="758">
        <f t="shared" si="296"/>
        <v>14.208010917580587</v>
      </c>
      <c r="F224" s="758">
        <f t="shared" si="664"/>
        <v>10.104005458790294</v>
      </c>
      <c r="G224" s="758">
        <v>14.2</v>
      </c>
      <c r="H224" s="758">
        <f t="shared" si="297"/>
        <v>3.5520027293951468</v>
      </c>
      <c r="I224" s="758"/>
      <c r="J224" s="759"/>
      <c r="K224" s="759"/>
      <c r="L224" s="759"/>
      <c r="M224" s="759"/>
      <c r="N224" s="759"/>
      <c r="O224" s="759"/>
      <c r="P224" s="759"/>
      <c r="Q224" s="759"/>
      <c r="R224" s="759"/>
      <c r="S224" s="759"/>
      <c r="T224" s="759"/>
      <c r="U224" s="759"/>
      <c r="V224" s="759"/>
      <c r="W224" s="759"/>
      <c r="X224" s="759">
        <f>[1]BICost!$G8+[1]BICost!$BB8</f>
        <v>7.1040054587902937</v>
      </c>
      <c r="Y224" s="760">
        <f t="shared" si="665"/>
        <v>15.620000000000001</v>
      </c>
      <c r="Z224" s="760">
        <f t="shared" si="666"/>
        <v>15.62</v>
      </c>
      <c r="AA224" s="760">
        <f t="shared" si="667"/>
        <v>17.5275</v>
      </c>
      <c r="AB224" s="760">
        <f t="shared" si="668"/>
        <v>38.950000000000003</v>
      </c>
      <c r="AC224" s="760">
        <f t="shared" si="669"/>
        <v>39.049999999999997</v>
      </c>
      <c r="AD224" s="760">
        <f t="shared" si="683"/>
        <v>17.5275</v>
      </c>
      <c r="AE224" s="760">
        <f t="shared" si="683"/>
        <v>19.475000000000001</v>
      </c>
      <c r="AF224" s="760">
        <f t="shared" si="683"/>
        <v>21.422500000000003</v>
      </c>
      <c r="AG224" s="761">
        <f t="shared" si="670"/>
        <v>162.0575</v>
      </c>
      <c r="AH224" s="761">
        <f t="shared" si="671"/>
        <v>162.0575</v>
      </c>
      <c r="AI224" s="761">
        <f t="shared" si="672"/>
        <v>164</v>
      </c>
      <c r="AJ224" s="113">
        <f t="shared" si="673"/>
        <v>519000</v>
      </c>
      <c r="AK224" s="139">
        <f t="shared" si="674"/>
        <v>569000</v>
      </c>
      <c r="AL224" s="114">
        <f t="shared" si="675"/>
        <v>55</v>
      </c>
      <c r="AM224" s="130">
        <f t="shared" si="676"/>
        <v>51</v>
      </c>
      <c r="AN224" s="151">
        <f t="shared" si="677"/>
        <v>84</v>
      </c>
      <c r="AO224" s="152">
        <f t="shared" si="678"/>
        <v>440</v>
      </c>
      <c r="AP224" s="153">
        <f t="shared" si="679"/>
        <v>929</v>
      </c>
      <c r="AQ224" s="716">
        <f t="shared" si="680"/>
        <v>32</v>
      </c>
      <c r="AR224" s="154">
        <f t="shared" si="681"/>
        <v>59000</v>
      </c>
      <c r="AS224" s="158">
        <v>159</v>
      </c>
      <c r="AT224" s="144">
        <f t="shared" si="682"/>
        <v>164</v>
      </c>
    </row>
    <row r="225" spans="1:46" ht="18.75" customHeight="1">
      <c r="A225"/>
      <c r="B225" s="756" t="s">
        <v>3272</v>
      </c>
      <c r="C225" s="757" t="s">
        <v>3359</v>
      </c>
      <c r="D225" s="758">
        <f t="shared" si="663"/>
        <v>22.95</v>
      </c>
      <c r="E225" s="758">
        <f t="shared" si="296"/>
        <v>8.0415602846691936</v>
      </c>
      <c r="F225" s="758">
        <f t="shared" si="664"/>
        <v>7.0207801423345968</v>
      </c>
      <c r="G225" s="758">
        <v>8.44</v>
      </c>
      <c r="H225" s="758">
        <f t="shared" si="297"/>
        <v>2.0103900711672984</v>
      </c>
      <c r="I225" s="758"/>
      <c r="J225" s="759"/>
      <c r="K225" s="759"/>
      <c r="L225" s="759"/>
      <c r="M225" s="759"/>
      <c r="N225" s="759"/>
      <c r="O225" s="759"/>
      <c r="P225" s="759"/>
      <c r="Q225" s="759"/>
      <c r="R225" s="759"/>
      <c r="S225" s="759"/>
      <c r="T225" s="759"/>
      <c r="U225" s="759"/>
      <c r="V225" s="759"/>
      <c r="W225" s="759"/>
      <c r="X225" s="759">
        <f>[1]BICost!$G17+[1]BICost!$BB17</f>
        <v>4.0207801423345968</v>
      </c>
      <c r="Y225" s="760">
        <f t="shared" si="665"/>
        <v>9.2840000000000007</v>
      </c>
      <c r="Z225" s="760">
        <f t="shared" si="666"/>
        <v>9.2840000000000007</v>
      </c>
      <c r="AA225" s="760">
        <f t="shared" si="667"/>
        <v>10.327499999999999</v>
      </c>
      <c r="AB225" s="760">
        <f t="shared" si="668"/>
        <v>22.95</v>
      </c>
      <c r="AC225" s="760">
        <f t="shared" si="669"/>
        <v>23.21</v>
      </c>
      <c r="AD225" s="760">
        <f t="shared" si="683"/>
        <v>10.327499999999999</v>
      </c>
      <c r="AE225" s="760">
        <f t="shared" si="683"/>
        <v>11.475</v>
      </c>
      <c r="AF225" s="760">
        <f t="shared" si="683"/>
        <v>12.6225</v>
      </c>
      <c r="AG225" s="761">
        <f t="shared" si="670"/>
        <v>96.321500000000015</v>
      </c>
      <c r="AH225" s="761">
        <f t="shared" si="671"/>
        <v>96.321500000000015</v>
      </c>
      <c r="AI225" s="761">
        <f t="shared" si="672"/>
        <v>94</v>
      </c>
      <c r="AJ225" s="113">
        <f t="shared" si="673"/>
        <v>299000</v>
      </c>
      <c r="AK225" s="139">
        <f t="shared" si="674"/>
        <v>319000</v>
      </c>
      <c r="AL225" s="114">
        <f t="shared" si="675"/>
        <v>33</v>
      </c>
      <c r="AM225" s="130">
        <f t="shared" si="676"/>
        <v>31</v>
      </c>
      <c r="AN225" s="151">
        <f t="shared" si="677"/>
        <v>50</v>
      </c>
      <c r="AO225" s="152">
        <f t="shared" si="678"/>
        <v>262</v>
      </c>
      <c r="AP225" s="153">
        <f t="shared" si="679"/>
        <v>553</v>
      </c>
      <c r="AQ225" s="716">
        <f t="shared" si="680"/>
        <v>19</v>
      </c>
      <c r="AR225" s="154">
        <f t="shared" si="681"/>
        <v>35000</v>
      </c>
      <c r="AS225" s="158">
        <v>109</v>
      </c>
      <c r="AT225" s="144">
        <f t="shared" si="682"/>
        <v>94</v>
      </c>
    </row>
    <row r="226" spans="1:46" ht="18.75" customHeight="1">
      <c r="A226"/>
      <c r="B226" s="756" t="s">
        <v>3273</v>
      </c>
      <c r="C226" s="757" t="s">
        <v>3284</v>
      </c>
      <c r="D226" s="758">
        <f t="shared" si="663"/>
        <v>29.95</v>
      </c>
      <c r="E226" s="758">
        <f t="shared" si="296"/>
        <v>9.8934873732767894</v>
      </c>
      <c r="F226" s="758">
        <f t="shared" si="664"/>
        <v>7.9467436866383947</v>
      </c>
      <c r="G226" s="758">
        <v>11.09</v>
      </c>
      <c r="H226" s="758">
        <f t="shared" si="297"/>
        <v>2.4733718433191973</v>
      </c>
      <c r="I226" s="758"/>
      <c r="J226" s="759"/>
      <c r="K226" s="759"/>
      <c r="L226" s="759"/>
      <c r="M226" s="759"/>
      <c r="N226" s="759"/>
      <c r="O226" s="759"/>
      <c r="P226" s="759"/>
      <c r="Q226" s="759"/>
      <c r="R226" s="759"/>
      <c r="S226" s="759"/>
      <c r="T226" s="759"/>
      <c r="U226" s="759"/>
      <c r="V226" s="759"/>
      <c r="W226" s="759"/>
      <c r="X226" s="759">
        <f>[1]BICost!$G10+[1]BICost!$BB10</f>
        <v>4.9467436866383947</v>
      </c>
      <c r="Y226" s="760">
        <f t="shared" si="665"/>
        <v>12.199000000000002</v>
      </c>
      <c r="Z226" s="760">
        <f t="shared" si="666"/>
        <v>12.199000000000002</v>
      </c>
      <c r="AA226" s="760">
        <f t="shared" si="667"/>
        <v>13.477499999999999</v>
      </c>
      <c r="AB226" s="760">
        <f t="shared" si="668"/>
        <v>29.95</v>
      </c>
      <c r="AC226" s="760">
        <f t="shared" si="669"/>
        <v>30.497500000000002</v>
      </c>
      <c r="AD226" s="760">
        <f t="shared" si="683"/>
        <v>13.477499999999999</v>
      </c>
      <c r="AE226" s="760">
        <f t="shared" si="683"/>
        <v>14.975</v>
      </c>
      <c r="AF226" s="760">
        <f t="shared" si="683"/>
        <v>16.4725</v>
      </c>
      <c r="AG226" s="761">
        <f t="shared" si="670"/>
        <v>126.56462500000002</v>
      </c>
      <c r="AH226" s="761">
        <f t="shared" si="671"/>
        <v>126.56462500000002</v>
      </c>
      <c r="AI226" s="761">
        <f t="shared" si="672"/>
        <v>124</v>
      </c>
      <c r="AJ226" s="113">
        <f t="shared" si="673"/>
        <v>399000</v>
      </c>
      <c r="AK226" s="139">
        <f t="shared" si="674"/>
        <v>429000</v>
      </c>
      <c r="AL226" s="114">
        <f t="shared" si="675"/>
        <v>43</v>
      </c>
      <c r="AM226" s="130">
        <f t="shared" si="676"/>
        <v>40</v>
      </c>
      <c r="AN226" s="151">
        <f t="shared" si="677"/>
        <v>65</v>
      </c>
      <c r="AO226" s="152">
        <f t="shared" si="678"/>
        <v>344</v>
      </c>
      <c r="AP226" s="153">
        <f t="shared" si="679"/>
        <v>726</v>
      </c>
      <c r="AQ226" s="716">
        <f t="shared" si="680"/>
        <v>25</v>
      </c>
      <c r="AR226" s="154">
        <f t="shared" si="681"/>
        <v>46000</v>
      </c>
      <c r="AS226" s="158">
        <v>109</v>
      </c>
      <c r="AT226" s="144">
        <f t="shared" si="682"/>
        <v>124</v>
      </c>
    </row>
    <row r="227" spans="1:46" ht="18.75" customHeight="1">
      <c r="A227"/>
      <c r="B227" s="756" t="s">
        <v>3274</v>
      </c>
      <c r="C227" s="757" t="s">
        <v>3285</v>
      </c>
      <c r="D227" s="758">
        <f t="shared" si="663"/>
        <v>32.950000000000003</v>
      </c>
      <c r="E227" s="758">
        <f t="shared" si="296"/>
        <v>11.900130411251473</v>
      </c>
      <c r="F227" s="758">
        <f t="shared" si="664"/>
        <v>8.9500652056257373</v>
      </c>
      <c r="G227" s="758">
        <v>12.18</v>
      </c>
      <c r="H227" s="758">
        <f t="shared" si="297"/>
        <v>2.9750326028128682</v>
      </c>
      <c r="I227" s="758"/>
      <c r="J227" s="759"/>
      <c r="K227" s="759"/>
      <c r="L227" s="759"/>
      <c r="M227" s="759"/>
      <c r="N227" s="759"/>
      <c r="O227" s="759"/>
      <c r="P227" s="759"/>
      <c r="Q227" s="759"/>
      <c r="R227" s="759"/>
      <c r="S227" s="759"/>
      <c r="T227" s="759"/>
      <c r="U227" s="759"/>
      <c r="V227" s="759"/>
      <c r="W227" s="759"/>
      <c r="X227" s="759">
        <f>[1]BICost!$G11+[1]BICost!$BB11</f>
        <v>5.9500652056257364</v>
      </c>
      <c r="Y227" s="760">
        <f t="shared" si="665"/>
        <v>13.398000000000001</v>
      </c>
      <c r="Z227" s="760">
        <f t="shared" si="666"/>
        <v>13.398000000000003</v>
      </c>
      <c r="AA227" s="760">
        <f t="shared" si="667"/>
        <v>14.827500000000001</v>
      </c>
      <c r="AB227" s="760">
        <f t="shared" si="668"/>
        <v>32.950000000000003</v>
      </c>
      <c r="AC227" s="760">
        <f t="shared" si="669"/>
        <v>33.495000000000005</v>
      </c>
      <c r="AD227" s="760">
        <f t="shared" si="683"/>
        <v>14.827500000000001</v>
      </c>
      <c r="AE227" s="760">
        <f t="shared" si="683"/>
        <v>16.475000000000001</v>
      </c>
      <c r="AF227" s="760">
        <f t="shared" si="683"/>
        <v>18.122500000000002</v>
      </c>
      <c r="AG227" s="761">
        <f t="shared" si="670"/>
        <v>139.00425000000004</v>
      </c>
      <c r="AH227" s="761">
        <f t="shared" si="671"/>
        <v>139.00425000000004</v>
      </c>
      <c r="AI227" s="761">
        <f t="shared" si="672"/>
        <v>139</v>
      </c>
      <c r="AJ227" s="113">
        <f t="shared" si="673"/>
        <v>439000</v>
      </c>
      <c r="AK227" s="139">
        <f t="shared" si="674"/>
        <v>479000</v>
      </c>
      <c r="AL227" s="114">
        <f t="shared" si="675"/>
        <v>47</v>
      </c>
      <c r="AM227" s="130">
        <f t="shared" si="676"/>
        <v>44</v>
      </c>
      <c r="AN227" s="151">
        <f t="shared" si="677"/>
        <v>72</v>
      </c>
      <c r="AO227" s="152">
        <f t="shared" si="678"/>
        <v>377</v>
      </c>
      <c r="AP227" s="153">
        <f t="shared" si="679"/>
        <v>797</v>
      </c>
      <c r="AQ227" s="716">
        <f t="shared" si="680"/>
        <v>27</v>
      </c>
      <c r="AR227" s="154">
        <f t="shared" si="681"/>
        <v>50000</v>
      </c>
      <c r="AS227" s="158">
        <v>139</v>
      </c>
      <c r="AT227" s="144">
        <f t="shared" si="682"/>
        <v>139</v>
      </c>
    </row>
    <row r="228" spans="1:46" ht="18.75" customHeight="1">
      <c r="A228"/>
      <c r="B228" s="756" t="s">
        <v>3275</v>
      </c>
      <c r="C228" s="757" t="s">
        <v>3286</v>
      </c>
      <c r="D228" s="758">
        <f t="shared" si="663"/>
        <v>43.95</v>
      </c>
      <c r="E228" s="758">
        <f t="shared" si="296"/>
        <v>17.066350158086916</v>
      </c>
      <c r="F228" s="758">
        <f t="shared" si="664"/>
        <v>11.533175079043458</v>
      </c>
      <c r="G228" s="758">
        <v>16.18</v>
      </c>
      <c r="H228" s="758">
        <f t="shared" si="297"/>
        <v>4.266587539521729</v>
      </c>
      <c r="I228" s="758"/>
      <c r="J228" s="759"/>
      <c r="K228" s="759"/>
      <c r="L228" s="759"/>
      <c r="M228" s="759"/>
      <c r="N228" s="759"/>
      <c r="O228" s="759"/>
      <c r="P228" s="759"/>
      <c r="Q228" s="759"/>
      <c r="R228" s="759"/>
      <c r="S228" s="759"/>
      <c r="T228" s="759"/>
      <c r="U228" s="759"/>
      <c r="V228" s="759"/>
      <c r="W228" s="759"/>
      <c r="X228" s="759">
        <f>[1]BICost!$G141+[1]BICost!$BB141</f>
        <v>8.533175079043458</v>
      </c>
      <c r="Y228" s="760">
        <f t="shared" si="665"/>
        <v>17.798000000000002</v>
      </c>
      <c r="Z228" s="760">
        <f t="shared" si="666"/>
        <v>17.798000000000002</v>
      </c>
      <c r="AA228" s="760">
        <f t="shared" si="667"/>
        <v>19.7775</v>
      </c>
      <c r="AB228" s="760">
        <f t="shared" si="668"/>
        <v>43.95</v>
      </c>
      <c r="AC228" s="760">
        <f t="shared" si="669"/>
        <v>44.495000000000005</v>
      </c>
      <c r="AD228" s="760">
        <f t="shared" si="683"/>
        <v>19.7775</v>
      </c>
      <c r="AE228" s="760">
        <f t="shared" si="683"/>
        <v>21.975000000000001</v>
      </c>
      <c r="AF228" s="760">
        <f t="shared" si="683"/>
        <v>24.172500000000003</v>
      </c>
      <c r="AG228" s="761">
        <f t="shared" si="670"/>
        <v>184.65425000000005</v>
      </c>
      <c r="AH228" s="761">
        <f t="shared" si="671"/>
        <v>184.65425000000005</v>
      </c>
      <c r="AI228" s="761">
        <f t="shared" si="672"/>
        <v>184</v>
      </c>
      <c r="AJ228" s="113">
        <f t="shared" si="673"/>
        <v>589000</v>
      </c>
      <c r="AK228" s="139">
        <f t="shared" si="674"/>
        <v>639000</v>
      </c>
      <c r="AL228" s="114">
        <f t="shared" si="675"/>
        <v>62</v>
      </c>
      <c r="AM228" s="130">
        <f t="shared" si="676"/>
        <v>58</v>
      </c>
      <c r="AN228" s="151">
        <f t="shared" si="677"/>
        <v>95</v>
      </c>
      <c r="AO228" s="152">
        <f t="shared" si="678"/>
        <v>501</v>
      </c>
      <c r="AP228" s="153">
        <f t="shared" si="679"/>
        <v>1059</v>
      </c>
      <c r="AQ228" s="716">
        <f t="shared" si="680"/>
        <v>36</v>
      </c>
      <c r="AR228" s="154">
        <f t="shared" si="681"/>
        <v>67000</v>
      </c>
      <c r="AS228" s="158">
        <v>189</v>
      </c>
      <c r="AT228" s="144">
        <f t="shared" si="682"/>
        <v>184</v>
      </c>
    </row>
    <row r="229" spans="1:46" ht="18.75" customHeight="1">
      <c r="A229"/>
      <c r="B229" s="756" t="s">
        <v>3276</v>
      </c>
      <c r="C229" s="757" t="s">
        <v>3287</v>
      </c>
      <c r="D229" s="758">
        <f t="shared" si="663"/>
        <v>25.95</v>
      </c>
      <c r="E229" s="758">
        <f t="shared" si="296"/>
        <v>10.353821550491981</v>
      </c>
      <c r="F229" s="758">
        <f t="shared" si="664"/>
        <v>8.1769107752459895</v>
      </c>
      <c r="G229" s="758">
        <v>9.6300000000000008</v>
      </c>
      <c r="H229" s="758">
        <f t="shared" si="297"/>
        <v>2.5884553876229952</v>
      </c>
      <c r="I229" s="758"/>
      <c r="J229" s="759"/>
      <c r="K229" s="759"/>
      <c r="L229" s="759"/>
      <c r="M229" s="759"/>
      <c r="N229" s="759"/>
      <c r="O229" s="759"/>
      <c r="P229" s="759"/>
      <c r="Q229" s="759"/>
      <c r="R229" s="759"/>
      <c r="S229" s="759"/>
      <c r="T229" s="759"/>
      <c r="U229" s="759"/>
      <c r="V229" s="759"/>
      <c r="W229" s="759"/>
      <c r="X229" s="759">
        <f>[1]BICost!$G27+[1]BICost!$BB27</f>
        <v>5.1769107752459904</v>
      </c>
      <c r="Y229" s="760">
        <f t="shared" si="665"/>
        <v>10.593000000000002</v>
      </c>
      <c r="Z229" s="760">
        <f t="shared" si="666"/>
        <v>10.593000000000002</v>
      </c>
      <c r="AA229" s="760">
        <f t="shared" si="667"/>
        <v>11.677499999999998</v>
      </c>
      <c r="AB229" s="760">
        <f t="shared" si="668"/>
        <v>25.95</v>
      </c>
      <c r="AC229" s="760">
        <f t="shared" si="669"/>
        <v>26.482500000000002</v>
      </c>
      <c r="AD229" s="760">
        <f t="shared" si="683"/>
        <v>11.677499999999998</v>
      </c>
      <c r="AE229" s="760">
        <f t="shared" si="683"/>
        <v>12.975</v>
      </c>
      <c r="AF229" s="760">
        <f t="shared" si="683"/>
        <v>14.272500000000001</v>
      </c>
      <c r="AG229" s="761">
        <f t="shared" si="670"/>
        <v>109.90237500000002</v>
      </c>
      <c r="AH229" s="761">
        <f t="shared" si="671"/>
        <v>109.90237500000002</v>
      </c>
      <c r="AI229" s="761">
        <f t="shared" si="672"/>
        <v>109</v>
      </c>
      <c r="AJ229" s="113">
        <f t="shared" si="673"/>
        <v>349000</v>
      </c>
      <c r="AK229" s="139">
        <f t="shared" si="674"/>
        <v>379000</v>
      </c>
      <c r="AL229" s="114">
        <f t="shared" si="675"/>
        <v>37</v>
      </c>
      <c r="AM229" s="130">
        <f t="shared" si="676"/>
        <v>35</v>
      </c>
      <c r="AN229" s="151">
        <f t="shared" si="677"/>
        <v>57</v>
      </c>
      <c r="AO229" s="152">
        <f t="shared" si="678"/>
        <v>298</v>
      </c>
      <c r="AP229" s="153">
        <f t="shared" si="679"/>
        <v>630</v>
      </c>
      <c r="AQ229" s="716">
        <f t="shared" si="680"/>
        <v>22</v>
      </c>
      <c r="AR229" s="154">
        <f t="shared" si="681"/>
        <v>40000</v>
      </c>
      <c r="AS229" s="158">
        <v>119</v>
      </c>
      <c r="AT229" s="144">
        <f t="shared" si="682"/>
        <v>109</v>
      </c>
    </row>
    <row r="230" spans="1:46" ht="18.75" customHeight="1">
      <c r="A230"/>
      <c r="B230" s="756" t="s">
        <v>3978</v>
      </c>
      <c r="C230" s="757" t="s">
        <v>3979</v>
      </c>
      <c r="D230" s="758">
        <f t="shared" ref="D230" si="684">AB230</f>
        <v>34.950000000000003</v>
      </c>
      <c r="E230" s="758">
        <f t="shared" si="296"/>
        <v>10.98989648720084</v>
      </c>
      <c r="F230" s="758">
        <f t="shared" si="664"/>
        <v>8.4949482436004189</v>
      </c>
      <c r="G230" s="758">
        <v>12.57</v>
      </c>
      <c r="H230" s="758">
        <f t="shared" si="297"/>
        <v>2.7474741218002099</v>
      </c>
      <c r="I230" s="758"/>
      <c r="J230" s="759"/>
      <c r="K230" s="759"/>
      <c r="L230" s="759"/>
      <c r="M230" s="759"/>
      <c r="N230" s="759"/>
      <c r="O230" s="759"/>
      <c r="P230" s="759"/>
      <c r="Q230" s="759"/>
      <c r="R230" s="759"/>
      <c r="S230" s="759"/>
      <c r="T230" s="759"/>
      <c r="U230" s="759"/>
      <c r="V230" s="759"/>
      <c r="W230" s="759"/>
      <c r="X230" s="759">
        <f>[1]BICost!$G154+[1]BICost!$BB154</f>
        <v>5.4949482436004198</v>
      </c>
      <c r="Y230" s="760">
        <f t="shared" si="665"/>
        <v>13.827000000000002</v>
      </c>
      <c r="Z230" s="760">
        <f t="shared" ref="Z230" si="685">(AC230*(1-Z$53))</f>
        <v>13.827000000000002</v>
      </c>
      <c r="AA230" s="760">
        <f t="shared" ref="AA230" si="686">(AB230*(1-AA$53))</f>
        <v>15.727499999999999</v>
      </c>
      <c r="AB230" s="760">
        <f t="shared" ref="AB230" si="687">MROUND(AC230,1)-0.05</f>
        <v>34.950000000000003</v>
      </c>
      <c r="AC230" s="760">
        <f t="shared" ref="AC230" si="688">Y230/(1-AC$53)</f>
        <v>34.567500000000003</v>
      </c>
      <c r="AD230" s="760">
        <f t="shared" si="683"/>
        <v>15.727499999999999</v>
      </c>
      <c r="AE230" s="760">
        <f t="shared" si="683"/>
        <v>17.475000000000001</v>
      </c>
      <c r="AF230" s="760">
        <f t="shared" si="683"/>
        <v>19.222500000000004</v>
      </c>
      <c r="AG230" s="761">
        <f t="shared" ref="AG230" si="689">AC230*4.15</f>
        <v>143.45512500000001</v>
      </c>
      <c r="AH230" s="761">
        <f t="shared" ref="AH230" si="690">AG230*(1+AH$53)</f>
        <v>143.45512500000001</v>
      </c>
      <c r="AI230" s="761">
        <f t="shared" ref="AI230" si="691">MROUND(ROUNDUP(AG230,0),5)-1</f>
        <v>144</v>
      </c>
      <c r="AJ230" s="113">
        <f t="shared" ref="AJ230" si="692">ROUNDUP(FLOOR(AC230*13350,10000),-3)-1000</f>
        <v>459000</v>
      </c>
      <c r="AK230" s="139">
        <f t="shared" ref="AK230" si="693">ROUNDUP(FLOOR(AJ230*1.1,10000),-3)-1000</f>
        <v>499000</v>
      </c>
      <c r="AL230" s="114">
        <f t="shared" ref="AL230" si="694">ROUNDUP(AC230*1.39,0)</f>
        <v>49</v>
      </c>
      <c r="AM230" s="130">
        <f t="shared" ref="AM230" si="695">ROUNDUP(AC230*1.3,0)</f>
        <v>45</v>
      </c>
      <c r="AN230" s="151">
        <f t="shared" ref="AN230" si="696">ROUNDUP(AC230*0.71*3,0)</f>
        <v>74</v>
      </c>
      <c r="AO230" s="152">
        <f t="shared" ref="AO230" si="697">ROUNDUP(AC230*3.7502*3,0)</f>
        <v>389</v>
      </c>
      <c r="AP230" s="153">
        <f t="shared" ref="AP230" si="698">ROUNDUP(AC230*7.9284*3,0)</f>
        <v>823</v>
      </c>
      <c r="AQ230" s="716">
        <f t="shared" ref="AQ230" si="699">ROUNDUP(AC230*0.8,0)</f>
        <v>28</v>
      </c>
      <c r="AR230" s="154">
        <f t="shared" ref="AR230" si="700">MROUND(ROUNDUP(AC230*1500,0),1000)</f>
        <v>52000</v>
      </c>
      <c r="AS230" s="158">
        <v>120</v>
      </c>
      <c r="AT230" s="144">
        <f t="shared" ref="AT230" si="701">AI230*(1-AH$6)</f>
        <v>144</v>
      </c>
    </row>
    <row r="231" spans="1:46" ht="18.75" customHeight="1">
      <c r="A231"/>
      <c r="B231" s="756" t="s">
        <v>3277</v>
      </c>
      <c r="C231" s="757" t="s">
        <v>3288</v>
      </c>
      <c r="D231" s="758">
        <f t="shared" si="663"/>
        <v>31.95</v>
      </c>
      <c r="E231" s="758">
        <f t="shared" si="296"/>
        <v>10.860742056821092</v>
      </c>
      <c r="F231" s="758">
        <f t="shared" si="664"/>
        <v>8.430371028410546</v>
      </c>
      <c r="G231" s="758">
        <v>11.81</v>
      </c>
      <c r="H231" s="758">
        <f t="shared" si="297"/>
        <v>2.715185514205273</v>
      </c>
      <c r="I231" s="758"/>
      <c r="J231" s="759"/>
      <c r="K231" s="759"/>
      <c r="L231" s="759"/>
      <c r="M231" s="759"/>
      <c r="N231" s="759"/>
      <c r="O231" s="759"/>
      <c r="P231" s="759"/>
      <c r="Q231" s="759"/>
      <c r="R231" s="759"/>
      <c r="S231" s="759"/>
      <c r="T231" s="759"/>
      <c r="U231" s="759"/>
      <c r="V231" s="759"/>
      <c r="W231" s="759"/>
      <c r="X231" s="759">
        <f>[1]BICost!$G142+[1]BICost!$BB142</f>
        <v>5.430371028410546</v>
      </c>
      <c r="Y231" s="760">
        <f t="shared" si="665"/>
        <v>12.991000000000001</v>
      </c>
      <c r="Z231" s="760">
        <f t="shared" si="666"/>
        <v>12.991</v>
      </c>
      <c r="AA231" s="760">
        <f t="shared" si="667"/>
        <v>14.377499999999998</v>
      </c>
      <c r="AB231" s="760">
        <f t="shared" si="668"/>
        <v>31.95</v>
      </c>
      <c r="AC231" s="760">
        <f t="shared" si="669"/>
        <v>32.477499999999999</v>
      </c>
      <c r="AD231" s="760">
        <f t="shared" si="683"/>
        <v>14.377499999999998</v>
      </c>
      <c r="AE231" s="760">
        <f t="shared" si="683"/>
        <v>15.975</v>
      </c>
      <c r="AF231" s="760">
        <f t="shared" si="683"/>
        <v>17.572500000000002</v>
      </c>
      <c r="AG231" s="761">
        <f t="shared" si="670"/>
        <v>134.78162500000002</v>
      </c>
      <c r="AH231" s="761">
        <f t="shared" si="671"/>
        <v>134.78162500000002</v>
      </c>
      <c r="AI231" s="761">
        <f t="shared" si="672"/>
        <v>134</v>
      </c>
      <c r="AJ231" s="113">
        <f t="shared" si="673"/>
        <v>429000</v>
      </c>
      <c r="AK231" s="139">
        <f t="shared" si="674"/>
        <v>469000</v>
      </c>
      <c r="AL231" s="114">
        <f t="shared" si="675"/>
        <v>46</v>
      </c>
      <c r="AM231" s="130">
        <f t="shared" si="676"/>
        <v>43</v>
      </c>
      <c r="AN231" s="151">
        <f t="shared" si="677"/>
        <v>70</v>
      </c>
      <c r="AO231" s="152">
        <f t="shared" si="678"/>
        <v>366</v>
      </c>
      <c r="AP231" s="153">
        <f t="shared" si="679"/>
        <v>773</v>
      </c>
      <c r="AQ231" s="716">
        <f t="shared" si="680"/>
        <v>26</v>
      </c>
      <c r="AR231" s="154">
        <f t="shared" si="681"/>
        <v>49000</v>
      </c>
      <c r="AS231" s="158">
        <v>129</v>
      </c>
      <c r="AT231" s="144">
        <f t="shared" si="682"/>
        <v>134</v>
      </c>
    </row>
    <row r="232" spans="1:46" ht="18.75" customHeight="1">
      <c r="A232"/>
      <c r="B232" s="768" t="s">
        <v>3980</v>
      </c>
      <c r="C232" s="769" t="s">
        <v>3993</v>
      </c>
      <c r="D232" s="770">
        <f t="shared" ref="D232:D244" si="702">AB232</f>
        <v>34.950000000000003</v>
      </c>
      <c r="E232" s="770">
        <f t="shared" si="296"/>
        <v>12.978151677074258</v>
      </c>
      <c r="F232" s="770">
        <f t="shared" si="664"/>
        <v>9.4890758385371292</v>
      </c>
      <c r="G232" s="770">
        <v>12.574101569298495</v>
      </c>
      <c r="H232" s="770">
        <f t="shared" si="297"/>
        <v>3.2445379192685646</v>
      </c>
      <c r="I232" s="770"/>
      <c r="J232" s="771"/>
      <c r="K232" s="771"/>
      <c r="L232" s="771"/>
      <c r="M232" s="771"/>
      <c r="N232" s="771"/>
      <c r="O232" s="771"/>
      <c r="P232" s="771"/>
      <c r="Q232" s="771"/>
      <c r="R232" s="771"/>
      <c r="S232" s="771"/>
      <c r="T232" s="771"/>
      <c r="U232" s="771"/>
      <c r="V232" s="771"/>
      <c r="W232" s="771"/>
      <c r="X232" s="771">
        <f>[1]BICost!$AZ3+[1]BICost!$BB3</f>
        <v>6.4890758385371292</v>
      </c>
      <c r="Y232" s="772">
        <f t="shared" si="665"/>
        <v>13.831511726228346</v>
      </c>
      <c r="Z232" s="772">
        <f t="shared" ref="Z232:Z244" si="703">(AC232*(1-Z$53))</f>
        <v>13.831511726228346</v>
      </c>
      <c r="AA232" s="772">
        <f t="shared" ref="AA232:AA244" si="704">(AB232*(1-AA$53))</f>
        <v>15.727499999999999</v>
      </c>
      <c r="AB232" s="772">
        <f t="shared" ref="AB232:AB244" si="705">MROUND(AC232,1)-0.05</f>
        <v>34.950000000000003</v>
      </c>
      <c r="AC232" s="772">
        <f t="shared" ref="AC232:AC244" si="706">Y232/(1-AC$53)</f>
        <v>34.578779315570863</v>
      </c>
      <c r="AD232" s="772">
        <f t="shared" si="683"/>
        <v>15.727499999999999</v>
      </c>
      <c r="AE232" s="772">
        <f t="shared" si="683"/>
        <v>17.475000000000001</v>
      </c>
      <c r="AF232" s="772">
        <f t="shared" si="683"/>
        <v>19.222500000000004</v>
      </c>
      <c r="AG232" s="773">
        <f t="shared" ref="AG232:AG244" si="707">AC232*4.15</f>
        <v>143.50193415961908</v>
      </c>
      <c r="AH232" s="773">
        <f t="shared" ref="AH232:AH244" si="708">AG232*(1+AH$53)</f>
        <v>143.50193415961908</v>
      </c>
      <c r="AI232" s="773">
        <f t="shared" ref="AI232:AI244" si="709">MROUND(ROUNDUP(AG232,0),5)-1</f>
        <v>144</v>
      </c>
      <c r="AJ232" s="113">
        <f t="shared" ref="AJ232:AJ244" si="710">ROUNDUP(FLOOR(AC232*13350,10000),-3)-1000</f>
        <v>459000</v>
      </c>
      <c r="AK232" s="139">
        <f t="shared" ref="AK232:AK244" si="711">ROUNDUP(FLOOR(AJ232*1.1,10000),-3)-1000</f>
        <v>499000</v>
      </c>
      <c r="AL232" s="114">
        <f t="shared" ref="AL232:AL244" si="712">ROUNDUP(AC232*1.39,0)</f>
        <v>49</v>
      </c>
      <c r="AM232" s="130">
        <f t="shared" ref="AM232:AM244" si="713">ROUNDUP(AC232*1.3,0)</f>
        <v>45</v>
      </c>
      <c r="AN232" s="151">
        <f t="shared" ref="AN232:AN244" si="714">ROUNDUP(AC232*0.71*3,0)</f>
        <v>74</v>
      </c>
      <c r="AO232" s="152">
        <f t="shared" ref="AO232:AO244" si="715">ROUNDUP(AC232*3.7502*3,0)</f>
        <v>390</v>
      </c>
      <c r="AP232" s="153">
        <f t="shared" ref="AP232:AP244" si="716">ROUNDUP(AC232*7.9284*3,0)</f>
        <v>823</v>
      </c>
      <c r="AQ232" s="716">
        <f t="shared" ref="AQ232:AQ244" si="717">ROUNDUP(AC232*0.8,0)</f>
        <v>28</v>
      </c>
      <c r="AR232" s="154">
        <f t="shared" ref="AR232:AR244" si="718">MROUND(ROUNDUP(AC232*1500,0),1000)</f>
        <v>52000</v>
      </c>
      <c r="AS232" s="158">
        <v>139</v>
      </c>
      <c r="AT232" s="144">
        <f t="shared" ref="AT232:AT244" si="719">AI232*(1-AH$6)</f>
        <v>144</v>
      </c>
    </row>
    <row r="233" spans="1:46" ht="18.75" customHeight="1">
      <c r="A233"/>
      <c r="B233" s="768" t="s">
        <v>3981</v>
      </c>
      <c r="C233" s="769" t="s">
        <v>3994</v>
      </c>
      <c r="D233" s="770">
        <f t="shared" si="702"/>
        <v>37.950000000000003</v>
      </c>
      <c r="E233" s="770">
        <f t="shared" si="296"/>
        <v>14.259006360618562</v>
      </c>
      <c r="F233" s="770">
        <f t="shared" si="664"/>
        <v>10.129503180309282</v>
      </c>
      <c r="G233" s="770">
        <v>13.99</v>
      </c>
      <c r="H233" s="770">
        <f t="shared" si="297"/>
        <v>3.5647515901546405</v>
      </c>
      <c r="I233" s="770"/>
      <c r="J233" s="771"/>
      <c r="K233" s="771"/>
      <c r="L233" s="771"/>
      <c r="M233" s="771"/>
      <c r="N233" s="771"/>
      <c r="O233" s="771"/>
      <c r="P233" s="771"/>
      <c r="Q233" s="771"/>
      <c r="R233" s="771"/>
      <c r="S233" s="771"/>
      <c r="T233" s="771"/>
      <c r="U233" s="771"/>
      <c r="V233" s="771"/>
      <c r="W233" s="771"/>
      <c r="X233" s="771">
        <f>[1]BICost!$AZ4+[1]BICost!$BB4</f>
        <v>7.129503180309281</v>
      </c>
      <c r="Y233" s="772">
        <f t="shared" si="665"/>
        <v>15.389000000000001</v>
      </c>
      <c r="Z233" s="772">
        <f t="shared" si="703"/>
        <v>15.389000000000003</v>
      </c>
      <c r="AA233" s="772">
        <f t="shared" si="704"/>
        <v>17.077500000000001</v>
      </c>
      <c r="AB233" s="772">
        <f t="shared" si="705"/>
        <v>37.950000000000003</v>
      </c>
      <c r="AC233" s="772">
        <f t="shared" si="706"/>
        <v>38.472500000000004</v>
      </c>
      <c r="AD233" s="772">
        <f t="shared" si="683"/>
        <v>17.077500000000001</v>
      </c>
      <c r="AE233" s="772">
        <f t="shared" si="683"/>
        <v>18.975000000000001</v>
      </c>
      <c r="AF233" s="772">
        <f t="shared" si="683"/>
        <v>20.872500000000002</v>
      </c>
      <c r="AG233" s="773">
        <f t="shared" si="707"/>
        <v>159.66087500000003</v>
      </c>
      <c r="AH233" s="773">
        <f t="shared" si="708"/>
        <v>159.66087500000003</v>
      </c>
      <c r="AI233" s="773">
        <f t="shared" si="709"/>
        <v>159</v>
      </c>
      <c r="AJ233" s="113">
        <f t="shared" si="710"/>
        <v>509000</v>
      </c>
      <c r="AK233" s="139">
        <f t="shared" si="711"/>
        <v>549000</v>
      </c>
      <c r="AL233" s="114">
        <f t="shared" si="712"/>
        <v>54</v>
      </c>
      <c r="AM233" s="130">
        <f t="shared" si="713"/>
        <v>51</v>
      </c>
      <c r="AN233" s="151">
        <f t="shared" si="714"/>
        <v>82</v>
      </c>
      <c r="AO233" s="152">
        <f t="shared" si="715"/>
        <v>433</v>
      </c>
      <c r="AP233" s="153">
        <f t="shared" si="716"/>
        <v>916</v>
      </c>
      <c r="AQ233" s="716">
        <f t="shared" si="717"/>
        <v>31</v>
      </c>
      <c r="AR233" s="154">
        <f t="shared" si="718"/>
        <v>58000</v>
      </c>
      <c r="AS233" s="158">
        <v>159</v>
      </c>
      <c r="AT233" s="144">
        <f t="shared" si="719"/>
        <v>159</v>
      </c>
    </row>
    <row r="234" spans="1:46" ht="18.75" customHeight="1">
      <c r="A234"/>
      <c r="B234" s="768" t="s">
        <v>3982</v>
      </c>
      <c r="C234" s="769" t="s">
        <v>3995</v>
      </c>
      <c r="D234" s="770">
        <f t="shared" si="702"/>
        <v>37.950000000000003</v>
      </c>
      <c r="E234" s="770">
        <f t="shared" si="296"/>
        <v>14.846595221378056</v>
      </c>
      <c r="F234" s="770">
        <f t="shared" si="664"/>
        <v>10.423297610689028</v>
      </c>
      <c r="G234" s="770">
        <v>13.99</v>
      </c>
      <c r="H234" s="770">
        <f t="shared" si="297"/>
        <v>3.711648805344514</v>
      </c>
      <c r="I234" s="770"/>
      <c r="J234" s="771"/>
      <c r="K234" s="771"/>
      <c r="L234" s="771"/>
      <c r="M234" s="771"/>
      <c r="N234" s="771"/>
      <c r="O234" s="771"/>
      <c r="P234" s="771"/>
      <c r="Q234" s="771"/>
      <c r="R234" s="771"/>
      <c r="S234" s="771"/>
      <c r="T234" s="771"/>
      <c r="U234" s="771"/>
      <c r="V234" s="771"/>
      <c r="W234" s="771"/>
      <c r="X234" s="771">
        <f>[1]BICost!$AZ5+[1]BICost!$BB5</f>
        <v>7.423297610689028</v>
      </c>
      <c r="Y234" s="772">
        <f t="shared" si="665"/>
        <v>15.389000000000001</v>
      </c>
      <c r="Z234" s="772">
        <f t="shared" si="703"/>
        <v>15.389000000000003</v>
      </c>
      <c r="AA234" s="772">
        <f t="shared" si="704"/>
        <v>17.077500000000001</v>
      </c>
      <c r="AB234" s="772">
        <f t="shared" si="705"/>
        <v>37.950000000000003</v>
      </c>
      <c r="AC234" s="772">
        <f t="shared" si="706"/>
        <v>38.472500000000004</v>
      </c>
      <c r="AD234" s="772">
        <f t="shared" si="683"/>
        <v>17.077500000000001</v>
      </c>
      <c r="AE234" s="772">
        <f t="shared" si="683"/>
        <v>18.975000000000001</v>
      </c>
      <c r="AF234" s="772">
        <f t="shared" si="683"/>
        <v>20.872500000000002</v>
      </c>
      <c r="AG234" s="773">
        <f t="shared" si="707"/>
        <v>159.66087500000003</v>
      </c>
      <c r="AH234" s="773">
        <f t="shared" si="708"/>
        <v>159.66087500000003</v>
      </c>
      <c r="AI234" s="773">
        <f t="shared" si="709"/>
        <v>159</v>
      </c>
      <c r="AJ234" s="113">
        <f t="shared" si="710"/>
        <v>509000</v>
      </c>
      <c r="AK234" s="139">
        <f t="shared" si="711"/>
        <v>549000</v>
      </c>
      <c r="AL234" s="114">
        <f t="shared" si="712"/>
        <v>54</v>
      </c>
      <c r="AM234" s="130">
        <f t="shared" si="713"/>
        <v>51</v>
      </c>
      <c r="AN234" s="151">
        <f t="shared" si="714"/>
        <v>82</v>
      </c>
      <c r="AO234" s="152">
        <f t="shared" si="715"/>
        <v>433</v>
      </c>
      <c r="AP234" s="153">
        <f t="shared" si="716"/>
        <v>916</v>
      </c>
      <c r="AQ234" s="716">
        <f t="shared" si="717"/>
        <v>31</v>
      </c>
      <c r="AR234" s="154">
        <f t="shared" si="718"/>
        <v>58000</v>
      </c>
      <c r="AS234" s="158">
        <v>159</v>
      </c>
      <c r="AT234" s="144">
        <f t="shared" si="719"/>
        <v>159</v>
      </c>
    </row>
    <row r="235" spans="1:46" ht="18.75" customHeight="1">
      <c r="A235"/>
      <c r="B235" s="768" t="s">
        <v>3983</v>
      </c>
      <c r="C235" s="769" t="s">
        <v>3996</v>
      </c>
      <c r="D235" s="770">
        <f t="shared" si="702"/>
        <v>40.950000000000003</v>
      </c>
      <c r="E235" s="770">
        <f t="shared" si="296"/>
        <v>16.078708639099574</v>
      </c>
      <c r="F235" s="770">
        <f t="shared" si="664"/>
        <v>11.039354319549787</v>
      </c>
      <c r="G235" s="770">
        <v>14.99</v>
      </c>
      <c r="H235" s="770">
        <f t="shared" si="297"/>
        <v>4.0196771597748935</v>
      </c>
      <c r="I235" s="770"/>
      <c r="J235" s="771"/>
      <c r="K235" s="771"/>
      <c r="L235" s="771"/>
      <c r="M235" s="771"/>
      <c r="N235" s="771"/>
      <c r="O235" s="771"/>
      <c r="P235" s="771"/>
      <c r="Q235" s="771"/>
      <c r="R235" s="771"/>
      <c r="S235" s="771"/>
      <c r="T235" s="771"/>
      <c r="U235" s="771"/>
      <c r="V235" s="771"/>
      <c r="W235" s="771"/>
      <c r="X235" s="771">
        <f>[1]BICost!$AZ6+[1]BICost!$BB6</f>
        <v>8.039354319549787</v>
      </c>
      <c r="Y235" s="772">
        <f t="shared" si="665"/>
        <v>16.489000000000001</v>
      </c>
      <c r="Z235" s="772">
        <f t="shared" si="703"/>
        <v>16.489000000000001</v>
      </c>
      <c r="AA235" s="772">
        <f t="shared" si="704"/>
        <v>18.427499999999998</v>
      </c>
      <c r="AB235" s="772">
        <f t="shared" si="705"/>
        <v>40.950000000000003</v>
      </c>
      <c r="AC235" s="772">
        <f t="shared" si="706"/>
        <v>41.222499999999997</v>
      </c>
      <c r="AD235" s="772">
        <f t="shared" si="683"/>
        <v>18.427499999999998</v>
      </c>
      <c r="AE235" s="772">
        <f t="shared" si="683"/>
        <v>20.475000000000001</v>
      </c>
      <c r="AF235" s="772">
        <f t="shared" si="683"/>
        <v>22.522500000000004</v>
      </c>
      <c r="AG235" s="773">
        <f t="shared" si="707"/>
        <v>171.073375</v>
      </c>
      <c r="AH235" s="773">
        <f t="shared" si="708"/>
        <v>171.073375</v>
      </c>
      <c r="AI235" s="773">
        <f t="shared" si="709"/>
        <v>169</v>
      </c>
      <c r="AJ235" s="113">
        <f t="shared" si="710"/>
        <v>549000</v>
      </c>
      <c r="AK235" s="139">
        <f t="shared" si="711"/>
        <v>599000</v>
      </c>
      <c r="AL235" s="114">
        <f t="shared" si="712"/>
        <v>58</v>
      </c>
      <c r="AM235" s="130">
        <f t="shared" si="713"/>
        <v>54</v>
      </c>
      <c r="AN235" s="151">
        <f t="shared" si="714"/>
        <v>88</v>
      </c>
      <c r="AO235" s="152">
        <f t="shared" si="715"/>
        <v>464</v>
      </c>
      <c r="AP235" s="153">
        <f t="shared" si="716"/>
        <v>981</v>
      </c>
      <c r="AQ235" s="716">
        <f t="shared" si="717"/>
        <v>33</v>
      </c>
      <c r="AR235" s="154">
        <f t="shared" si="718"/>
        <v>62000</v>
      </c>
      <c r="AS235" s="158">
        <v>169</v>
      </c>
      <c r="AT235" s="144">
        <f t="shared" si="719"/>
        <v>169</v>
      </c>
    </row>
    <row r="236" spans="1:46" ht="18.75" customHeight="1">
      <c r="A236"/>
      <c r="B236" s="768" t="s">
        <v>3984</v>
      </c>
      <c r="C236" s="769" t="s">
        <v>3997</v>
      </c>
      <c r="D236" s="770">
        <f t="shared" si="702"/>
        <v>34.950000000000003</v>
      </c>
      <c r="E236" s="770">
        <f t="shared" si="296"/>
        <v>11.821787120112234</v>
      </c>
      <c r="F236" s="770">
        <f t="shared" si="664"/>
        <v>8.9108935600561168</v>
      </c>
      <c r="G236" s="770">
        <v>12.57</v>
      </c>
      <c r="H236" s="770">
        <f t="shared" si="297"/>
        <v>2.9554467800280584</v>
      </c>
      <c r="I236" s="770"/>
      <c r="J236" s="771"/>
      <c r="K236" s="771"/>
      <c r="L236" s="771"/>
      <c r="M236" s="771"/>
      <c r="N236" s="771"/>
      <c r="O236" s="771"/>
      <c r="P236" s="771"/>
      <c r="Q236" s="771"/>
      <c r="R236" s="771"/>
      <c r="S236" s="771"/>
      <c r="T236" s="771"/>
      <c r="U236" s="771"/>
      <c r="V236" s="771"/>
      <c r="W236" s="771"/>
      <c r="X236" s="771">
        <f>[1]BICost!$AZ7+[1]BICost!$BB7</f>
        <v>5.9108935600561168</v>
      </c>
      <c r="Y236" s="772">
        <f t="shared" si="665"/>
        <v>13.827000000000002</v>
      </c>
      <c r="Z236" s="772">
        <f t="shared" si="703"/>
        <v>13.827000000000002</v>
      </c>
      <c r="AA236" s="772">
        <f t="shared" si="704"/>
        <v>15.727499999999999</v>
      </c>
      <c r="AB236" s="772">
        <f t="shared" si="705"/>
        <v>34.950000000000003</v>
      </c>
      <c r="AC236" s="772">
        <f t="shared" si="706"/>
        <v>34.567500000000003</v>
      </c>
      <c r="AD236" s="772">
        <f t="shared" si="683"/>
        <v>15.727499999999999</v>
      </c>
      <c r="AE236" s="772">
        <f t="shared" si="683"/>
        <v>17.475000000000001</v>
      </c>
      <c r="AF236" s="772">
        <f t="shared" si="683"/>
        <v>19.222500000000004</v>
      </c>
      <c r="AG236" s="773">
        <f t="shared" si="707"/>
        <v>143.45512500000001</v>
      </c>
      <c r="AH236" s="773">
        <f t="shared" si="708"/>
        <v>143.45512500000001</v>
      </c>
      <c r="AI236" s="773">
        <f t="shared" si="709"/>
        <v>144</v>
      </c>
      <c r="AJ236" s="113">
        <f t="shared" si="710"/>
        <v>459000</v>
      </c>
      <c r="AK236" s="139">
        <f t="shared" si="711"/>
        <v>499000</v>
      </c>
      <c r="AL236" s="114">
        <f t="shared" si="712"/>
        <v>49</v>
      </c>
      <c r="AM236" s="130">
        <f t="shared" si="713"/>
        <v>45</v>
      </c>
      <c r="AN236" s="151">
        <f t="shared" si="714"/>
        <v>74</v>
      </c>
      <c r="AO236" s="152">
        <f t="shared" si="715"/>
        <v>389</v>
      </c>
      <c r="AP236" s="153">
        <f t="shared" si="716"/>
        <v>823</v>
      </c>
      <c r="AQ236" s="716">
        <f t="shared" si="717"/>
        <v>28</v>
      </c>
      <c r="AR236" s="154">
        <f t="shared" si="718"/>
        <v>52000</v>
      </c>
      <c r="AS236" s="158">
        <v>129</v>
      </c>
      <c r="AT236" s="144">
        <f t="shared" si="719"/>
        <v>144</v>
      </c>
    </row>
    <row r="237" spans="1:46" ht="18.75" customHeight="1">
      <c r="A237"/>
      <c r="B237" s="768" t="s">
        <v>3985</v>
      </c>
      <c r="C237" s="769" t="s">
        <v>3998</v>
      </c>
      <c r="D237" s="770">
        <f t="shared" si="702"/>
        <v>39.950000000000003</v>
      </c>
      <c r="E237" s="770">
        <f t="shared" si="296"/>
        <v>14.798009904922361</v>
      </c>
      <c r="F237" s="770">
        <f t="shared" si="664"/>
        <v>10.39900495246118</v>
      </c>
      <c r="G237" s="770">
        <v>14.388164733855454</v>
      </c>
      <c r="H237" s="770">
        <f t="shared" si="297"/>
        <v>3.6995024762305904</v>
      </c>
      <c r="I237" s="770"/>
      <c r="J237" s="771"/>
      <c r="K237" s="771"/>
      <c r="L237" s="771"/>
      <c r="M237" s="771"/>
      <c r="N237" s="771"/>
      <c r="O237" s="771"/>
      <c r="P237" s="771"/>
      <c r="Q237" s="771"/>
      <c r="R237" s="771"/>
      <c r="S237" s="771"/>
      <c r="T237" s="771"/>
      <c r="U237" s="771"/>
      <c r="V237" s="771"/>
      <c r="W237" s="771"/>
      <c r="X237" s="771">
        <f>[1]BICost!$AZ8+[1]BICost!$BB8</f>
        <v>7.3990049524611807</v>
      </c>
      <c r="Y237" s="772">
        <f t="shared" si="665"/>
        <v>15.826981207241001</v>
      </c>
      <c r="Z237" s="772">
        <f t="shared" si="703"/>
        <v>15.826981207240999</v>
      </c>
      <c r="AA237" s="772">
        <f t="shared" si="704"/>
        <v>17.977499999999999</v>
      </c>
      <c r="AB237" s="772">
        <f t="shared" si="705"/>
        <v>39.950000000000003</v>
      </c>
      <c r="AC237" s="772">
        <f t="shared" si="706"/>
        <v>39.567453018102498</v>
      </c>
      <c r="AD237" s="772">
        <f t="shared" si="683"/>
        <v>17.977499999999999</v>
      </c>
      <c r="AE237" s="772">
        <f t="shared" si="683"/>
        <v>19.975000000000001</v>
      </c>
      <c r="AF237" s="772">
        <f t="shared" si="683"/>
        <v>21.972500000000004</v>
      </c>
      <c r="AG237" s="773">
        <f t="shared" si="707"/>
        <v>164.20493002512538</v>
      </c>
      <c r="AH237" s="773">
        <f t="shared" si="708"/>
        <v>164.20493002512538</v>
      </c>
      <c r="AI237" s="773">
        <f t="shared" si="709"/>
        <v>164</v>
      </c>
      <c r="AJ237" s="113">
        <f t="shared" si="710"/>
        <v>519000</v>
      </c>
      <c r="AK237" s="139">
        <f t="shared" si="711"/>
        <v>569000</v>
      </c>
      <c r="AL237" s="114">
        <f t="shared" si="712"/>
        <v>55</v>
      </c>
      <c r="AM237" s="130">
        <f t="shared" si="713"/>
        <v>52</v>
      </c>
      <c r="AN237" s="151">
        <f t="shared" si="714"/>
        <v>85</v>
      </c>
      <c r="AO237" s="152">
        <f t="shared" si="715"/>
        <v>446</v>
      </c>
      <c r="AP237" s="153">
        <f t="shared" si="716"/>
        <v>942</v>
      </c>
      <c r="AQ237" s="716">
        <f t="shared" si="717"/>
        <v>32</v>
      </c>
      <c r="AR237" s="154">
        <f t="shared" si="718"/>
        <v>59000</v>
      </c>
      <c r="AS237" s="158">
        <v>159</v>
      </c>
      <c r="AT237" s="144">
        <f t="shared" si="719"/>
        <v>164</v>
      </c>
    </row>
    <row r="238" spans="1:46" ht="18.75" customHeight="1">
      <c r="A238"/>
      <c r="B238" s="768" t="s">
        <v>3986</v>
      </c>
      <c r="C238" s="769" t="s">
        <v>3999</v>
      </c>
      <c r="D238" s="770">
        <f t="shared" si="702"/>
        <v>22.95</v>
      </c>
      <c r="E238" s="770">
        <f t="shared" si="296"/>
        <v>8.5332261074540039</v>
      </c>
      <c r="F238" s="770">
        <f t="shared" si="664"/>
        <v>7.2666130537270019</v>
      </c>
      <c r="G238" s="770">
        <v>8.44</v>
      </c>
      <c r="H238" s="770">
        <f t="shared" si="297"/>
        <v>2.133306526863501</v>
      </c>
      <c r="I238" s="770"/>
      <c r="J238" s="771"/>
      <c r="K238" s="771"/>
      <c r="L238" s="771"/>
      <c r="M238" s="771"/>
      <c r="N238" s="771"/>
      <c r="O238" s="771"/>
      <c r="P238" s="771"/>
      <c r="Q238" s="771"/>
      <c r="R238" s="771"/>
      <c r="S238" s="771"/>
      <c r="T238" s="771"/>
      <c r="U238" s="771"/>
      <c r="V238" s="771"/>
      <c r="W238" s="771"/>
      <c r="X238" s="771">
        <f>[1]BICost!$AZ17+[1]BICost!$BB17</f>
        <v>4.2666130537270019</v>
      </c>
      <c r="Y238" s="772">
        <f t="shared" si="665"/>
        <v>9.2840000000000007</v>
      </c>
      <c r="Z238" s="772">
        <f t="shared" si="703"/>
        <v>9.2840000000000007</v>
      </c>
      <c r="AA238" s="772">
        <f t="shared" si="704"/>
        <v>10.327499999999999</v>
      </c>
      <c r="AB238" s="772">
        <f t="shared" si="705"/>
        <v>22.95</v>
      </c>
      <c r="AC238" s="772">
        <f t="shared" si="706"/>
        <v>23.21</v>
      </c>
      <c r="AD238" s="772">
        <f t="shared" si="683"/>
        <v>10.327499999999999</v>
      </c>
      <c r="AE238" s="772">
        <f t="shared" si="683"/>
        <v>11.475</v>
      </c>
      <c r="AF238" s="772">
        <f t="shared" si="683"/>
        <v>12.6225</v>
      </c>
      <c r="AG238" s="773">
        <f t="shared" si="707"/>
        <v>96.321500000000015</v>
      </c>
      <c r="AH238" s="773">
        <f t="shared" si="708"/>
        <v>96.321500000000015</v>
      </c>
      <c r="AI238" s="773">
        <f t="shared" si="709"/>
        <v>94</v>
      </c>
      <c r="AJ238" s="113">
        <f t="shared" si="710"/>
        <v>299000</v>
      </c>
      <c r="AK238" s="139">
        <f t="shared" si="711"/>
        <v>319000</v>
      </c>
      <c r="AL238" s="114">
        <f t="shared" si="712"/>
        <v>33</v>
      </c>
      <c r="AM238" s="130">
        <f t="shared" si="713"/>
        <v>31</v>
      </c>
      <c r="AN238" s="151">
        <f t="shared" si="714"/>
        <v>50</v>
      </c>
      <c r="AO238" s="152">
        <f t="shared" si="715"/>
        <v>262</v>
      </c>
      <c r="AP238" s="153">
        <f t="shared" si="716"/>
        <v>553</v>
      </c>
      <c r="AQ238" s="716">
        <f t="shared" si="717"/>
        <v>19</v>
      </c>
      <c r="AR238" s="154">
        <f t="shared" si="718"/>
        <v>35000</v>
      </c>
      <c r="AS238" s="158">
        <v>109</v>
      </c>
      <c r="AT238" s="144">
        <f t="shared" si="719"/>
        <v>94</v>
      </c>
    </row>
    <row r="239" spans="1:46" ht="18.75" customHeight="1">
      <c r="A239"/>
      <c r="B239" s="768" t="s">
        <v>3987</v>
      </c>
      <c r="C239" s="769" t="s">
        <v>4000</v>
      </c>
      <c r="D239" s="770">
        <f t="shared" si="702"/>
        <v>26.95</v>
      </c>
      <c r="E239" s="770">
        <f t="shared" si="296"/>
        <v>10.286820031504638</v>
      </c>
      <c r="F239" s="770">
        <f t="shared" si="664"/>
        <v>8.1434100157523197</v>
      </c>
      <c r="G239" s="770">
        <v>9.9728938477795044</v>
      </c>
      <c r="H239" s="770">
        <f t="shared" si="297"/>
        <v>2.5717050078761594</v>
      </c>
      <c r="I239" s="770"/>
      <c r="J239" s="771"/>
      <c r="K239" s="771"/>
      <c r="L239" s="771"/>
      <c r="M239" s="771"/>
      <c r="N239" s="771"/>
      <c r="O239" s="771"/>
      <c r="P239" s="771"/>
      <c r="Q239" s="771"/>
      <c r="R239" s="771"/>
      <c r="S239" s="771"/>
      <c r="T239" s="771"/>
      <c r="U239" s="771"/>
      <c r="V239" s="771"/>
      <c r="W239" s="771"/>
      <c r="X239" s="771">
        <f>[1]BICost!$AZ10+[1]BICost!$BB10</f>
        <v>5.1434100157523188</v>
      </c>
      <c r="Y239" s="772">
        <f t="shared" si="665"/>
        <v>10.970183232557456</v>
      </c>
      <c r="Z239" s="772">
        <f t="shared" si="703"/>
        <v>10.970183232557456</v>
      </c>
      <c r="AA239" s="772">
        <f t="shared" si="704"/>
        <v>12.127499999999998</v>
      </c>
      <c r="AB239" s="772">
        <f t="shared" si="705"/>
        <v>26.95</v>
      </c>
      <c r="AC239" s="772">
        <f t="shared" si="706"/>
        <v>27.425458081393639</v>
      </c>
      <c r="AD239" s="772">
        <f t="shared" si="683"/>
        <v>12.127499999999998</v>
      </c>
      <c r="AE239" s="772">
        <f t="shared" si="683"/>
        <v>13.475</v>
      </c>
      <c r="AF239" s="772">
        <f t="shared" si="683"/>
        <v>14.822500000000002</v>
      </c>
      <c r="AG239" s="773">
        <f t="shared" si="707"/>
        <v>113.81565103778361</v>
      </c>
      <c r="AH239" s="773">
        <f t="shared" si="708"/>
        <v>113.81565103778361</v>
      </c>
      <c r="AI239" s="773">
        <f t="shared" si="709"/>
        <v>114</v>
      </c>
      <c r="AJ239" s="113">
        <f t="shared" si="710"/>
        <v>359000</v>
      </c>
      <c r="AK239" s="139">
        <f t="shared" si="711"/>
        <v>389000</v>
      </c>
      <c r="AL239" s="114">
        <f t="shared" si="712"/>
        <v>39</v>
      </c>
      <c r="AM239" s="130">
        <f t="shared" si="713"/>
        <v>36</v>
      </c>
      <c r="AN239" s="151">
        <f t="shared" si="714"/>
        <v>59</v>
      </c>
      <c r="AO239" s="152">
        <f t="shared" si="715"/>
        <v>309</v>
      </c>
      <c r="AP239" s="153">
        <f t="shared" si="716"/>
        <v>653</v>
      </c>
      <c r="AQ239" s="716">
        <f t="shared" si="717"/>
        <v>22</v>
      </c>
      <c r="AR239" s="154">
        <f t="shared" si="718"/>
        <v>41000</v>
      </c>
      <c r="AS239" s="158">
        <v>109</v>
      </c>
      <c r="AT239" s="144">
        <f t="shared" si="719"/>
        <v>114</v>
      </c>
    </row>
    <row r="240" spans="1:46" ht="18.75" customHeight="1">
      <c r="A240"/>
      <c r="B240" s="768" t="s">
        <v>3988</v>
      </c>
      <c r="C240" s="769" t="s">
        <v>4001</v>
      </c>
      <c r="D240" s="770">
        <f t="shared" si="702"/>
        <v>33.950000000000003</v>
      </c>
      <c r="E240" s="770">
        <f t="shared" si="296"/>
        <v>12.539295980871728</v>
      </c>
      <c r="F240" s="770">
        <f t="shared" si="664"/>
        <v>9.269647990435864</v>
      </c>
      <c r="G240" s="770">
        <v>12.215824480690896</v>
      </c>
      <c r="H240" s="770">
        <f t="shared" si="297"/>
        <v>3.134823995217932</v>
      </c>
      <c r="I240" s="770"/>
      <c r="J240" s="771"/>
      <c r="K240" s="771"/>
      <c r="L240" s="771"/>
      <c r="M240" s="771"/>
      <c r="N240" s="771"/>
      <c r="O240" s="771"/>
      <c r="P240" s="771"/>
      <c r="Q240" s="771"/>
      <c r="R240" s="771"/>
      <c r="S240" s="771"/>
      <c r="T240" s="771"/>
      <c r="U240" s="771"/>
      <c r="V240" s="771"/>
      <c r="W240" s="771"/>
      <c r="X240" s="771">
        <f>[1]BICost!$AZ11+[1]BICost!$BB11</f>
        <v>6.269647990435864</v>
      </c>
      <c r="Y240" s="772">
        <f t="shared" si="665"/>
        <v>13.437406928759987</v>
      </c>
      <c r="Z240" s="772">
        <f t="shared" si="703"/>
        <v>13.437406928759987</v>
      </c>
      <c r="AA240" s="772">
        <f t="shared" si="704"/>
        <v>15.2775</v>
      </c>
      <c r="AB240" s="772">
        <f t="shared" si="705"/>
        <v>33.950000000000003</v>
      </c>
      <c r="AC240" s="772">
        <f t="shared" si="706"/>
        <v>33.593517321899967</v>
      </c>
      <c r="AD240" s="772">
        <f t="shared" si="683"/>
        <v>15.2775</v>
      </c>
      <c r="AE240" s="772">
        <f t="shared" si="683"/>
        <v>16.975000000000001</v>
      </c>
      <c r="AF240" s="772">
        <f t="shared" si="683"/>
        <v>18.672500000000003</v>
      </c>
      <c r="AG240" s="773">
        <f t="shared" si="707"/>
        <v>139.41309688588487</v>
      </c>
      <c r="AH240" s="773">
        <f t="shared" si="708"/>
        <v>139.41309688588487</v>
      </c>
      <c r="AI240" s="773">
        <f t="shared" si="709"/>
        <v>139</v>
      </c>
      <c r="AJ240" s="113">
        <f t="shared" si="710"/>
        <v>439000</v>
      </c>
      <c r="AK240" s="139">
        <f t="shared" si="711"/>
        <v>479000</v>
      </c>
      <c r="AL240" s="114">
        <f t="shared" si="712"/>
        <v>47</v>
      </c>
      <c r="AM240" s="130">
        <f t="shared" si="713"/>
        <v>44</v>
      </c>
      <c r="AN240" s="151">
        <f t="shared" si="714"/>
        <v>72</v>
      </c>
      <c r="AO240" s="152">
        <f t="shared" si="715"/>
        <v>378</v>
      </c>
      <c r="AP240" s="153">
        <f t="shared" si="716"/>
        <v>800</v>
      </c>
      <c r="AQ240" s="716">
        <f t="shared" si="717"/>
        <v>27</v>
      </c>
      <c r="AR240" s="154">
        <f t="shared" si="718"/>
        <v>50000</v>
      </c>
      <c r="AS240" s="158">
        <v>139</v>
      </c>
      <c r="AT240" s="144">
        <f t="shared" si="719"/>
        <v>139</v>
      </c>
    </row>
    <row r="241" spans="1:46" ht="18.75" customHeight="1">
      <c r="A241"/>
      <c r="B241" s="768" t="s">
        <v>3989</v>
      </c>
      <c r="C241" s="769" t="s">
        <v>4002</v>
      </c>
      <c r="D241" s="770">
        <f t="shared" si="702"/>
        <v>47.95</v>
      </c>
      <c r="E241" s="770">
        <f t="shared" si="296"/>
        <v>17.902182056821093</v>
      </c>
      <c r="F241" s="770">
        <f t="shared" si="664"/>
        <v>11.951091028410547</v>
      </c>
      <c r="G241" s="770">
        <v>17.380598278159251</v>
      </c>
      <c r="H241" s="770">
        <f t="shared" si="297"/>
        <v>4.4755455142052734</v>
      </c>
      <c r="I241" s="770"/>
      <c r="J241" s="771"/>
      <c r="K241" s="771"/>
      <c r="L241" s="771"/>
      <c r="M241" s="771"/>
      <c r="N241" s="771"/>
      <c r="O241" s="771"/>
      <c r="P241" s="771"/>
      <c r="Q241" s="771"/>
      <c r="R241" s="771"/>
      <c r="S241" s="771"/>
      <c r="T241" s="771"/>
      <c r="U241" s="771"/>
      <c r="V241" s="771"/>
      <c r="W241" s="771"/>
      <c r="X241" s="771">
        <f>[1]BICost!$AZ141+[1]BICost!$BB141</f>
        <v>8.9510910284105467</v>
      </c>
      <c r="Y241" s="772">
        <f t="shared" si="665"/>
        <v>19.118658105975179</v>
      </c>
      <c r="Z241" s="772">
        <f t="shared" si="703"/>
        <v>19.118658105975179</v>
      </c>
      <c r="AA241" s="772">
        <f t="shared" si="704"/>
        <v>21.577500000000001</v>
      </c>
      <c r="AB241" s="772">
        <f t="shared" si="705"/>
        <v>47.95</v>
      </c>
      <c r="AC241" s="772">
        <f t="shared" si="706"/>
        <v>47.796645264937943</v>
      </c>
      <c r="AD241" s="772">
        <f t="shared" si="683"/>
        <v>21.577500000000001</v>
      </c>
      <c r="AE241" s="772">
        <f t="shared" si="683"/>
        <v>23.975000000000001</v>
      </c>
      <c r="AF241" s="772">
        <f t="shared" si="683"/>
        <v>26.372500000000002</v>
      </c>
      <c r="AG241" s="773">
        <f t="shared" si="707"/>
        <v>198.35607784949249</v>
      </c>
      <c r="AH241" s="773">
        <f t="shared" si="708"/>
        <v>198.35607784949249</v>
      </c>
      <c r="AI241" s="773">
        <f t="shared" si="709"/>
        <v>199</v>
      </c>
      <c r="AJ241" s="113">
        <f t="shared" si="710"/>
        <v>629000</v>
      </c>
      <c r="AK241" s="139">
        <f t="shared" si="711"/>
        <v>689000</v>
      </c>
      <c r="AL241" s="114">
        <f t="shared" si="712"/>
        <v>67</v>
      </c>
      <c r="AM241" s="130">
        <f t="shared" si="713"/>
        <v>63</v>
      </c>
      <c r="AN241" s="151">
        <f t="shared" si="714"/>
        <v>102</v>
      </c>
      <c r="AO241" s="152">
        <f t="shared" si="715"/>
        <v>538</v>
      </c>
      <c r="AP241" s="153">
        <f t="shared" si="716"/>
        <v>1137</v>
      </c>
      <c r="AQ241" s="716">
        <f t="shared" si="717"/>
        <v>39</v>
      </c>
      <c r="AR241" s="154">
        <f t="shared" si="718"/>
        <v>72000</v>
      </c>
      <c r="AS241" s="158">
        <v>189</v>
      </c>
      <c r="AT241" s="144">
        <f t="shared" si="719"/>
        <v>199</v>
      </c>
    </row>
    <row r="242" spans="1:46" ht="18.75" customHeight="1">
      <c r="A242"/>
      <c r="B242" s="768" t="s">
        <v>3990</v>
      </c>
      <c r="C242" s="769" t="s">
        <v>4003</v>
      </c>
      <c r="D242" s="770">
        <f t="shared" si="702"/>
        <v>28.95</v>
      </c>
      <c r="E242" s="770">
        <f t="shared" si="296"/>
        <v>10.89465395555527</v>
      </c>
      <c r="F242" s="770">
        <f t="shared" si="664"/>
        <v>8.4473269777776352</v>
      </c>
      <c r="G242" s="770">
        <v>10.577661189551657</v>
      </c>
      <c r="H242" s="770">
        <f t="shared" si="297"/>
        <v>2.7236634888888176</v>
      </c>
      <c r="I242" s="770"/>
      <c r="J242" s="771"/>
      <c r="K242" s="771"/>
      <c r="L242" s="771"/>
      <c r="M242" s="771"/>
      <c r="N242" s="771"/>
      <c r="O242" s="771"/>
      <c r="P242" s="771"/>
      <c r="Q242" s="771"/>
      <c r="R242" s="771"/>
      <c r="S242" s="771"/>
      <c r="T242" s="771"/>
      <c r="U242" s="771"/>
      <c r="V242" s="771"/>
      <c r="W242" s="771"/>
      <c r="X242" s="771">
        <f>[1]BICost!$AZ27+[1]BICost!$BB27</f>
        <v>5.4473269777776352</v>
      </c>
      <c r="Y242" s="772">
        <f t="shared" si="665"/>
        <v>11.635427308506824</v>
      </c>
      <c r="Z242" s="772">
        <f t="shared" si="703"/>
        <v>11.635427308506824</v>
      </c>
      <c r="AA242" s="772">
        <f t="shared" si="704"/>
        <v>13.027499999999998</v>
      </c>
      <c r="AB242" s="772">
        <f t="shared" si="705"/>
        <v>28.95</v>
      </c>
      <c r="AC242" s="772">
        <f t="shared" si="706"/>
        <v>29.088568271267057</v>
      </c>
      <c r="AD242" s="772">
        <f t="shared" si="683"/>
        <v>13.027499999999998</v>
      </c>
      <c r="AE242" s="772">
        <f t="shared" si="683"/>
        <v>14.475</v>
      </c>
      <c r="AF242" s="772">
        <f t="shared" si="683"/>
        <v>15.922500000000001</v>
      </c>
      <c r="AG242" s="773">
        <f t="shared" si="707"/>
        <v>120.7175583257583</v>
      </c>
      <c r="AH242" s="773">
        <f t="shared" si="708"/>
        <v>120.7175583257583</v>
      </c>
      <c r="AI242" s="773">
        <f t="shared" si="709"/>
        <v>119</v>
      </c>
      <c r="AJ242" s="113">
        <f t="shared" si="710"/>
        <v>379000</v>
      </c>
      <c r="AK242" s="139">
        <f t="shared" si="711"/>
        <v>409000</v>
      </c>
      <c r="AL242" s="114">
        <f t="shared" si="712"/>
        <v>41</v>
      </c>
      <c r="AM242" s="130">
        <f t="shared" si="713"/>
        <v>38</v>
      </c>
      <c r="AN242" s="151">
        <f t="shared" si="714"/>
        <v>62</v>
      </c>
      <c r="AO242" s="152">
        <f t="shared" si="715"/>
        <v>328</v>
      </c>
      <c r="AP242" s="153">
        <f t="shared" si="716"/>
        <v>692</v>
      </c>
      <c r="AQ242" s="716">
        <f t="shared" si="717"/>
        <v>24</v>
      </c>
      <c r="AR242" s="154">
        <f t="shared" si="718"/>
        <v>44000</v>
      </c>
      <c r="AS242" s="158">
        <v>119</v>
      </c>
      <c r="AT242" s="144">
        <f t="shared" si="719"/>
        <v>119</v>
      </c>
    </row>
    <row r="243" spans="1:46" ht="18.75" customHeight="1">
      <c r="A243"/>
      <c r="B243" s="768" t="s">
        <v>3991</v>
      </c>
      <c r="C243" s="769" t="s">
        <v>4004</v>
      </c>
      <c r="D243" s="770">
        <f t="shared" si="702"/>
        <v>34.950000000000003</v>
      </c>
      <c r="E243" s="770">
        <f t="shared" si="296"/>
        <v>11.530728892264131</v>
      </c>
      <c r="F243" s="770">
        <f t="shared" si="664"/>
        <v>8.7653644461320646</v>
      </c>
      <c r="G243" s="770">
        <v>12.57</v>
      </c>
      <c r="H243" s="770">
        <f t="shared" si="297"/>
        <v>2.8826822230660327</v>
      </c>
      <c r="I243" s="770"/>
      <c r="J243" s="771"/>
      <c r="K243" s="771"/>
      <c r="L243" s="771"/>
      <c r="M243" s="771"/>
      <c r="N243" s="771"/>
      <c r="O243" s="771"/>
      <c r="P243" s="771"/>
      <c r="Q243" s="771"/>
      <c r="R243" s="771"/>
      <c r="S243" s="771"/>
      <c r="T243" s="771"/>
      <c r="U243" s="771"/>
      <c r="V243" s="771"/>
      <c r="W243" s="771"/>
      <c r="X243" s="771">
        <f>[1]BICost!$AZ154+[1]BICost!$BB154</f>
        <v>5.7653644461320654</v>
      </c>
      <c r="Y243" s="772">
        <f t="shared" si="665"/>
        <v>13.827000000000002</v>
      </c>
      <c r="Z243" s="772">
        <f t="shared" si="703"/>
        <v>13.827000000000002</v>
      </c>
      <c r="AA243" s="772">
        <f t="shared" si="704"/>
        <v>15.727499999999999</v>
      </c>
      <c r="AB243" s="772">
        <f t="shared" si="705"/>
        <v>34.950000000000003</v>
      </c>
      <c r="AC243" s="772">
        <f t="shared" si="706"/>
        <v>34.567500000000003</v>
      </c>
      <c r="AD243" s="772">
        <f t="shared" si="683"/>
        <v>15.727499999999999</v>
      </c>
      <c r="AE243" s="772">
        <f t="shared" si="683"/>
        <v>17.475000000000001</v>
      </c>
      <c r="AF243" s="772">
        <f t="shared" si="683"/>
        <v>19.222500000000004</v>
      </c>
      <c r="AG243" s="773">
        <f t="shared" si="707"/>
        <v>143.45512500000001</v>
      </c>
      <c r="AH243" s="773">
        <f t="shared" si="708"/>
        <v>143.45512500000001</v>
      </c>
      <c r="AI243" s="773">
        <f t="shared" si="709"/>
        <v>144</v>
      </c>
      <c r="AJ243" s="113">
        <f t="shared" si="710"/>
        <v>459000</v>
      </c>
      <c r="AK243" s="139">
        <f t="shared" si="711"/>
        <v>499000</v>
      </c>
      <c r="AL243" s="114">
        <f t="shared" si="712"/>
        <v>49</v>
      </c>
      <c r="AM243" s="130">
        <f t="shared" si="713"/>
        <v>45</v>
      </c>
      <c r="AN243" s="151">
        <f t="shared" si="714"/>
        <v>74</v>
      </c>
      <c r="AO243" s="152">
        <f t="shared" si="715"/>
        <v>389</v>
      </c>
      <c r="AP243" s="153">
        <f t="shared" si="716"/>
        <v>823</v>
      </c>
      <c r="AQ243" s="716">
        <f t="shared" si="717"/>
        <v>28</v>
      </c>
      <c r="AR243" s="154">
        <f t="shared" si="718"/>
        <v>52000</v>
      </c>
      <c r="AS243" s="158">
        <v>120</v>
      </c>
      <c r="AT243" s="144">
        <f t="shared" si="719"/>
        <v>144</v>
      </c>
    </row>
    <row r="244" spans="1:46" ht="18.75" customHeight="1">
      <c r="A244"/>
      <c r="B244" s="768" t="s">
        <v>3992</v>
      </c>
      <c r="C244" s="769" t="s">
        <v>4005</v>
      </c>
      <c r="D244" s="770">
        <f t="shared" si="702"/>
        <v>30.95</v>
      </c>
      <c r="E244" s="770">
        <f t="shared" si="296"/>
        <v>11.401574461884387</v>
      </c>
      <c r="F244" s="770">
        <f t="shared" si="664"/>
        <v>8.7007872309421934</v>
      </c>
      <c r="G244" s="770">
        <v>11.310429797146595</v>
      </c>
      <c r="H244" s="770">
        <f t="shared" si="297"/>
        <v>2.8503936154710967</v>
      </c>
      <c r="I244" s="770"/>
      <c r="J244" s="771"/>
      <c r="K244" s="771"/>
      <c r="L244" s="771"/>
      <c r="M244" s="771"/>
      <c r="N244" s="771"/>
      <c r="O244" s="771"/>
      <c r="P244" s="771"/>
      <c r="Q244" s="771"/>
      <c r="R244" s="771"/>
      <c r="S244" s="771"/>
      <c r="T244" s="771"/>
      <c r="U244" s="771"/>
      <c r="V244" s="771"/>
      <c r="W244" s="771"/>
      <c r="X244" s="771">
        <f>[1]BICost!$AZ142+[1]BICost!$BB142</f>
        <v>5.7007872309421934</v>
      </c>
      <c r="Y244" s="772">
        <f t="shared" si="665"/>
        <v>12.441472776861255</v>
      </c>
      <c r="Z244" s="772">
        <f t="shared" si="703"/>
        <v>12.441472776861255</v>
      </c>
      <c r="AA244" s="772">
        <f t="shared" si="704"/>
        <v>13.927499999999998</v>
      </c>
      <c r="AB244" s="772">
        <f t="shared" si="705"/>
        <v>30.95</v>
      </c>
      <c r="AC244" s="772">
        <f t="shared" si="706"/>
        <v>31.103681942153138</v>
      </c>
      <c r="AD244" s="772">
        <f t="shared" si="683"/>
        <v>13.927499999999998</v>
      </c>
      <c r="AE244" s="772">
        <f t="shared" si="683"/>
        <v>15.475</v>
      </c>
      <c r="AF244" s="772">
        <f t="shared" si="683"/>
        <v>17.022500000000001</v>
      </c>
      <c r="AG244" s="773">
        <f t="shared" si="707"/>
        <v>129.08028005993555</v>
      </c>
      <c r="AH244" s="773">
        <f t="shared" si="708"/>
        <v>129.08028005993555</v>
      </c>
      <c r="AI244" s="773">
        <f t="shared" si="709"/>
        <v>129</v>
      </c>
      <c r="AJ244" s="113">
        <f t="shared" si="710"/>
        <v>409000</v>
      </c>
      <c r="AK244" s="139">
        <f t="shared" si="711"/>
        <v>439000</v>
      </c>
      <c r="AL244" s="114">
        <f t="shared" si="712"/>
        <v>44</v>
      </c>
      <c r="AM244" s="130">
        <f t="shared" si="713"/>
        <v>41</v>
      </c>
      <c r="AN244" s="151">
        <f t="shared" si="714"/>
        <v>67</v>
      </c>
      <c r="AO244" s="152">
        <f t="shared" si="715"/>
        <v>350</v>
      </c>
      <c r="AP244" s="153">
        <f t="shared" si="716"/>
        <v>740</v>
      </c>
      <c r="AQ244" s="716">
        <f t="shared" si="717"/>
        <v>25</v>
      </c>
      <c r="AR244" s="154">
        <f t="shared" si="718"/>
        <v>47000</v>
      </c>
      <c r="AS244" s="158">
        <v>129</v>
      </c>
      <c r="AT244" s="144">
        <f t="shared" si="719"/>
        <v>129</v>
      </c>
    </row>
    <row r="245" spans="1:46" ht="18.75" customHeight="1">
      <c r="A245"/>
      <c r="B245" s="843" t="s">
        <v>4495</v>
      </c>
      <c r="C245" s="844" t="s">
        <v>4007</v>
      </c>
      <c r="D245" s="845">
        <f t="shared" ref="D245:D257" si="720">AB245</f>
        <v>41.95</v>
      </c>
      <c r="E245" s="845">
        <f t="shared" si="296"/>
        <v>15.066437049788744</v>
      </c>
      <c r="F245" s="845">
        <f t="shared" si="664"/>
        <v>10.533218524894373</v>
      </c>
      <c r="G245" s="845">
        <v>15.45</v>
      </c>
      <c r="H245" s="845">
        <f t="shared" si="297"/>
        <v>3.7666092624471861</v>
      </c>
      <c r="I245" s="845"/>
      <c r="J245" s="846"/>
      <c r="K245" s="846"/>
      <c r="L245" s="846"/>
      <c r="M245" s="846"/>
      <c r="N245" s="846"/>
      <c r="O245" s="846"/>
      <c r="P245" s="846"/>
      <c r="Q245" s="846"/>
      <c r="R245" s="846"/>
      <c r="S245" s="846"/>
      <c r="T245" s="846"/>
      <c r="U245" s="846"/>
      <c r="V245" s="846"/>
      <c r="W245" s="846"/>
      <c r="X245" s="846">
        <f>[1]BICost!$AY$3+[1]BICost!$BC$3</f>
        <v>7.5332185248943722</v>
      </c>
      <c r="Y245" s="847">
        <f t="shared" si="665"/>
        <v>16.995000000000001</v>
      </c>
      <c r="Z245" s="847">
        <f t="shared" ref="Z245:Z257" si="721">(AC245*(1-Z$53))</f>
        <v>16.995000000000001</v>
      </c>
      <c r="AA245" s="847">
        <f t="shared" ref="AA245:AA257" si="722">(AB245*(1-AA$53))</f>
        <v>18.877499999999998</v>
      </c>
      <c r="AB245" s="847">
        <f t="shared" ref="AB245:AB257" si="723">MROUND(AC245,1)-0.05</f>
        <v>41.95</v>
      </c>
      <c r="AC245" s="847">
        <f t="shared" ref="AC245:AC257" si="724">Y245/(1-AC$53)</f>
        <v>42.487499999999997</v>
      </c>
      <c r="AD245" s="847">
        <f t="shared" si="683"/>
        <v>18.877499999999998</v>
      </c>
      <c r="AE245" s="847">
        <f t="shared" si="683"/>
        <v>20.975000000000001</v>
      </c>
      <c r="AF245" s="847">
        <f t="shared" si="683"/>
        <v>23.072500000000005</v>
      </c>
      <c r="AG245" s="848">
        <f t="shared" ref="AG245:AG257" si="725">AC245*4.15</f>
        <v>176.323125</v>
      </c>
      <c r="AH245" s="848">
        <f t="shared" ref="AH245:AH257" si="726">AG245*(1+AH$53)</f>
        <v>176.323125</v>
      </c>
      <c r="AI245" s="848">
        <f t="shared" ref="AI245:AI257" si="727">MROUND(ROUNDUP(AG245,0),5)-1</f>
        <v>174</v>
      </c>
      <c r="AJ245" s="113">
        <f t="shared" ref="AJ245:AJ257" si="728">ROUNDUP(FLOOR(AC245*13350,10000),-3)-1000</f>
        <v>559000</v>
      </c>
      <c r="AK245" s="139">
        <f t="shared" ref="AK245:AK257" si="729">ROUNDUP(FLOOR(AJ245*1.1,10000),-3)-1000</f>
        <v>609000</v>
      </c>
      <c r="AL245" s="114">
        <f t="shared" ref="AL245:AL257" si="730">ROUNDUP(AC245*1.39,0)</f>
        <v>60</v>
      </c>
      <c r="AM245" s="130">
        <f t="shared" ref="AM245:AM257" si="731">ROUNDUP(AC245*1.3,0)</f>
        <v>56</v>
      </c>
      <c r="AN245" s="151">
        <f t="shared" ref="AN245:AN257" si="732">ROUNDUP(AC245*0.71*3,0)</f>
        <v>91</v>
      </c>
      <c r="AO245" s="152">
        <f t="shared" ref="AO245:AO257" si="733">ROUNDUP(AC245*3.7502*3,0)</f>
        <v>479</v>
      </c>
      <c r="AP245" s="153">
        <f t="shared" ref="AP245:AP257" si="734">ROUNDUP(AC245*7.9284*3,0)</f>
        <v>1011</v>
      </c>
      <c r="AQ245" s="716">
        <f t="shared" ref="AQ245:AQ257" si="735">ROUNDUP(AC245*0.8,0)</f>
        <v>34</v>
      </c>
      <c r="AR245" s="154">
        <f t="shared" ref="AR245:AR257" si="736">MROUND(ROUNDUP(AC245*1500,0),1000)</f>
        <v>64000</v>
      </c>
      <c r="AS245" s="158">
        <v>139</v>
      </c>
      <c r="AT245" s="144">
        <f t="shared" ref="AT245:AT257" si="737">AI245*(1-AH$6)</f>
        <v>174</v>
      </c>
    </row>
    <row r="246" spans="1:46" ht="18.75" customHeight="1">
      <c r="A246"/>
      <c r="B246" s="843" t="s">
        <v>4496</v>
      </c>
      <c r="C246" s="844" t="s">
        <v>4008</v>
      </c>
      <c r="D246" s="845">
        <f t="shared" si="720"/>
        <v>45.95</v>
      </c>
      <c r="E246" s="845">
        <f t="shared" si="296"/>
        <v>16.405134771307733</v>
      </c>
      <c r="F246" s="845">
        <f t="shared" si="664"/>
        <v>11.202567385653866</v>
      </c>
      <c r="G246" s="845">
        <v>16.899999999999999</v>
      </c>
      <c r="H246" s="845">
        <f t="shared" si="297"/>
        <v>4.1012836928269332</v>
      </c>
      <c r="I246" s="845"/>
      <c r="J246" s="846"/>
      <c r="K246" s="846"/>
      <c r="L246" s="846"/>
      <c r="M246" s="846"/>
      <c r="N246" s="846"/>
      <c r="O246" s="846"/>
      <c r="P246" s="846"/>
      <c r="Q246" s="846"/>
      <c r="R246" s="846"/>
      <c r="S246" s="846"/>
      <c r="T246" s="846"/>
      <c r="U246" s="846"/>
      <c r="V246" s="846"/>
      <c r="W246" s="846"/>
      <c r="X246" s="846">
        <f>[1]BICost!$AY$4+[1]BICost!$BC$4</f>
        <v>8.2025673856538663</v>
      </c>
      <c r="Y246" s="847">
        <f t="shared" si="665"/>
        <v>18.59</v>
      </c>
      <c r="Z246" s="847">
        <f t="shared" si="721"/>
        <v>18.59</v>
      </c>
      <c r="AA246" s="847">
        <f t="shared" si="722"/>
        <v>20.677499999999998</v>
      </c>
      <c r="AB246" s="847">
        <f t="shared" si="723"/>
        <v>45.95</v>
      </c>
      <c r="AC246" s="847">
        <f t="shared" si="724"/>
        <v>46.474999999999994</v>
      </c>
      <c r="AD246" s="847">
        <f t="shared" si="683"/>
        <v>20.677499999999998</v>
      </c>
      <c r="AE246" s="847">
        <f t="shared" si="683"/>
        <v>22.975000000000001</v>
      </c>
      <c r="AF246" s="847">
        <f t="shared" si="683"/>
        <v>25.272500000000004</v>
      </c>
      <c r="AG246" s="848">
        <f t="shared" si="725"/>
        <v>192.87125</v>
      </c>
      <c r="AH246" s="848">
        <f t="shared" si="726"/>
        <v>192.87125</v>
      </c>
      <c r="AI246" s="848">
        <f t="shared" si="727"/>
        <v>194</v>
      </c>
      <c r="AJ246" s="113">
        <f t="shared" si="728"/>
        <v>619000</v>
      </c>
      <c r="AK246" s="139">
        <f t="shared" si="729"/>
        <v>679000</v>
      </c>
      <c r="AL246" s="114">
        <f t="shared" si="730"/>
        <v>65</v>
      </c>
      <c r="AM246" s="130">
        <f t="shared" si="731"/>
        <v>61</v>
      </c>
      <c r="AN246" s="151">
        <f t="shared" si="732"/>
        <v>99</v>
      </c>
      <c r="AO246" s="152">
        <f t="shared" si="733"/>
        <v>523</v>
      </c>
      <c r="AP246" s="153">
        <f t="shared" si="734"/>
        <v>1106</v>
      </c>
      <c r="AQ246" s="716">
        <f t="shared" si="735"/>
        <v>38</v>
      </c>
      <c r="AR246" s="154">
        <f t="shared" si="736"/>
        <v>70000</v>
      </c>
      <c r="AS246" s="158">
        <v>159</v>
      </c>
      <c r="AT246" s="144">
        <f t="shared" si="737"/>
        <v>194</v>
      </c>
    </row>
    <row r="247" spans="1:46" ht="18.75" customHeight="1">
      <c r="A247"/>
      <c r="B247" s="843" t="s">
        <v>4497</v>
      </c>
      <c r="C247" s="844" t="s">
        <v>4009</v>
      </c>
      <c r="D247" s="845">
        <f t="shared" si="720"/>
        <v>45.95</v>
      </c>
      <c r="E247" s="845">
        <f t="shared" si="296"/>
        <v>16.998507935864694</v>
      </c>
      <c r="F247" s="845">
        <f t="shared" si="664"/>
        <v>11.499253967932347</v>
      </c>
      <c r="G247" s="845">
        <v>16.899999999999999</v>
      </c>
      <c r="H247" s="845">
        <f t="shared" si="297"/>
        <v>4.2496269839661736</v>
      </c>
      <c r="I247" s="845"/>
      <c r="J247" s="846"/>
      <c r="K247" s="846"/>
      <c r="L247" s="846"/>
      <c r="M247" s="846"/>
      <c r="N247" s="846"/>
      <c r="O247" s="846"/>
      <c r="P247" s="846"/>
      <c r="Q247" s="846"/>
      <c r="R247" s="846"/>
      <c r="S247" s="846"/>
      <c r="T247" s="846"/>
      <c r="U247" s="846"/>
      <c r="V247" s="846"/>
      <c r="W247" s="846"/>
      <c r="X247" s="846">
        <f>[1]BICost!$AY$5+[1]BICost!$BC$5</f>
        <v>8.4992539679323471</v>
      </c>
      <c r="Y247" s="847">
        <f t="shared" si="665"/>
        <v>18.59</v>
      </c>
      <c r="Z247" s="847">
        <f t="shared" si="721"/>
        <v>18.59</v>
      </c>
      <c r="AA247" s="847">
        <f t="shared" si="722"/>
        <v>20.677499999999998</v>
      </c>
      <c r="AB247" s="847">
        <f t="shared" si="723"/>
        <v>45.95</v>
      </c>
      <c r="AC247" s="847">
        <f t="shared" si="724"/>
        <v>46.474999999999994</v>
      </c>
      <c r="AD247" s="847">
        <f t="shared" si="683"/>
        <v>20.677499999999998</v>
      </c>
      <c r="AE247" s="847">
        <f t="shared" si="683"/>
        <v>22.975000000000001</v>
      </c>
      <c r="AF247" s="847">
        <f t="shared" si="683"/>
        <v>25.272500000000004</v>
      </c>
      <c r="AG247" s="848">
        <f t="shared" si="725"/>
        <v>192.87125</v>
      </c>
      <c r="AH247" s="848">
        <f t="shared" si="726"/>
        <v>192.87125</v>
      </c>
      <c r="AI247" s="848">
        <f t="shared" si="727"/>
        <v>194</v>
      </c>
      <c r="AJ247" s="113">
        <f t="shared" si="728"/>
        <v>619000</v>
      </c>
      <c r="AK247" s="139">
        <f t="shared" si="729"/>
        <v>679000</v>
      </c>
      <c r="AL247" s="114">
        <f t="shared" si="730"/>
        <v>65</v>
      </c>
      <c r="AM247" s="130">
        <f t="shared" si="731"/>
        <v>61</v>
      </c>
      <c r="AN247" s="151">
        <f t="shared" si="732"/>
        <v>99</v>
      </c>
      <c r="AO247" s="152">
        <f t="shared" si="733"/>
        <v>523</v>
      </c>
      <c r="AP247" s="153">
        <f t="shared" si="734"/>
        <v>1106</v>
      </c>
      <c r="AQ247" s="716">
        <f t="shared" si="735"/>
        <v>38</v>
      </c>
      <c r="AR247" s="154">
        <f t="shared" si="736"/>
        <v>70000</v>
      </c>
      <c r="AS247" s="158">
        <v>159</v>
      </c>
      <c r="AT247" s="144">
        <f t="shared" si="737"/>
        <v>194</v>
      </c>
    </row>
    <row r="248" spans="1:46" ht="18.75" customHeight="1">
      <c r="A248"/>
      <c r="B248" s="843" t="s">
        <v>4498</v>
      </c>
      <c r="C248" s="844" t="s">
        <v>4010</v>
      </c>
      <c r="D248" s="845">
        <f t="shared" si="720"/>
        <v>47.95</v>
      </c>
      <c r="E248" s="845">
        <f t="shared" si="296"/>
        <v>18.262435024472293</v>
      </c>
      <c r="F248" s="845">
        <f t="shared" si="664"/>
        <v>12.131217512236146</v>
      </c>
      <c r="G248" s="845">
        <v>17.62</v>
      </c>
      <c r="H248" s="845">
        <f t="shared" si="297"/>
        <v>4.5656087561180732</v>
      </c>
      <c r="I248" s="845"/>
      <c r="J248" s="846"/>
      <c r="K248" s="846"/>
      <c r="L248" s="846"/>
      <c r="M248" s="846"/>
      <c r="N248" s="846"/>
      <c r="O248" s="846"/>
      <c r="P248" s="846"/>
      <c r="Q248" s="846"/>
      <c r="R248" s="846"/>
      <c r="S248" s="846"/>
      <c r="T248" s="846"/>
      <c r="U248" s="846"/>
      <c r="V248" s="846"/>
      <c r="W248" s="846"/>
      <c r="X248" s="846">
        <f>[1]BICost!$AY$6+[1]BICost!$BC$6</f>
        <v>9.1312175122361463</v>
      </c>
      <c r="Y248" s="847">
        <f t="shared" si="665"/>
        <v>19.382000000000001</v>
      </c>
      <c r="Z248" s="847">
        <f t="shared" si="721"/>
        <v>19.382000000000001</v>
      </c>
      <c r="AA248" s="847">
        <f t="shared" si="722"/>
        <v>21.577500000000001</v>
      </c>
      <c r="AB248" s="847">
        <f t="shared" si="723"/>
        <v>47.95</v>
      </c>
      <c r="AC248" s="847">
        <f t="shared" si="724"/>
        <v>48.454999999999998</v>
      </c>
      <c r="AD248" s="847">
        <f t="shared" si="683"/>
        <v>21.577500000000001</v>
      </c>
      <c r="AE248" s="847">
        <f t="shared" si="683"/>
        <v>23.975000000000001</v>
      </c>
      <c r="AF248" s="847">
        <f t="shared" si="683"/>
        <v>26.372500000000002</v>
      </c>
      <c r="AG248" s="848">
        <f t="shared" si="725"/>
        <v>201.08825000000002</v>
      </c>
      <c r="AH248" s="848">
        <f t="shared" si="726"/>
        <v>201.08825000000002</v>
      </c>
      <c r="AI248" s="848">
        <f t="shared" si="727"/>
        <v>199</v>
      </c>
      <c r="AJ248" s="113">
        <f t="shared" si="728"/>
        <v>639000</v>
      </c>
      <c r="AK248" s="139">
        <f t="shared" si="729"/>
        <v>699000</v>
      </c>
      <c r="AL248" s="114">
        <f t="shared" si="730"/>
        <v>68</v>
      </c>
      <c r="AM248" s="130">
        <f t="shared" si="731"/>
        <v>63</v>
      </c>
      <c r="AN248" s="151">
        <f t="shared" si="732"/>
        <v>104</v>
      </c>
      <c r="AO248" s="152">
        <f t="shared" si="733"/>
        <v>546</v>
      </c>
      <c r="AP248" s="153">
        <f t="shared" si="734"/>
        <v>1153</v>
      </c>
      <c r="AQ248" s="716">
        <f t="shared" si="735"/>
        <v>39</v>
      </c>
      <c r="AR248" s="154">
        <f t="shared" si="736"/>
        <v>73000</v>
      </c>
      <c r="AS248" s="158">
        <v>169</v>
      </c>
      <c r="AT248" s="144">
        <f t="shared" si="737"/>
        <v>199</v>
      </c>
    </row>
    <row r="249" spans="1:46" ht="18.75" customHeight="1">
      <c r="A249"/>
      <c r="B249" s="843" t="s">
        <v>4499</v>
      </c>
      <c r="C249" s="844" t="s">
        <v>4011</v>
      </c>
      <c r="D249" s="845">
        <f t="shared" si="720"/>
        <v>41.95</v>
      </c>
      <c r="E249" s="845">
        <f t="shared" si="296"/>
        <v>13.881150973839377</v>
      </c>
      <c r="F249" s="845">
        <f t="shared" si="664"/>
        <v>9.9405754869196876</v>
      </c>
      <c r="G249" s="845">
        <v>15.45</v>
      </c>
      <c r="H249" s="845">
        <f t="shared" si="297"/>
        <v>3.4702877434598443</v>
      </c>
      <c r="I249" s="845"/>
      <c r="J249" s="846"/>
      <c r="K249" s="846"/>
      <c r="L249" s="846"/>
      <c r="M249" s="846"/>
      <c r="N249" s="846"/>
      <c r="O249" s="846"/>
      <c r="P249" s="846"/>
      <c r="Q249" s="846"/>
      <c r="R249" s="846"/>
      <c r="S249" s="846"/>
      <c r="T249" s="846"/>
      <c r="U249" s="846"/>
      <c r="V249" s="846"/>
      <c r="W249" s="846"/>
      <c r="X249" s="846">
        <f>[1]BICost!$AY$7+[1]BICost!$BC$7</f>
        <v>6.9405754869196885</v>
      </c>
      <c r="Y249" s="847">
        <f t="shared" si="665"/>
        <v>16.995000000000001</v>
      </c>
      <c r="Z249" s="847">
        <f t="shared" si="721"/>
        <v>16.995000000000001</v>
      </c>
      <c r="AA249" s="847">
        <f t="shared" si="722"/>
        <v>18.877499999999998</v>
      </c>
      <c r="AB249" s="847">
        <f t="shared" si="723"/>
        <v>41.95</v>
      </c>
      <c r="AC249" s="847">
        <f t="shared" si="724"/>
        <v>42.487499999999997</v>
      </c>
      <c r="AD249" s="847">
        <f t="shared" si="683"/>
        <v>18.877499999999998</v>
      </c>
      <c r="AE249" s="847">
        <f t="shared" si="683"/>
        <v>20.975000000000001</v>
      </c>
      <c r="AF249" s="847">
        <f t="shared" si="683"/>
        <v>23.072500000000005</v>
      </c>
      <c r="AG249" s="848">
        <f t="shared" si="725"/>
        <v>176.323125</v>
      </c>
      <c r="AH249" s="848">
        <f t="shared" si="726"/>
        <v>176.323125</v>
      </c>
      <c r="AI249" s="848">
        <f t="shared" si="727"/>
        <v>174</v>
      </c>
      <c r="AJ249" s="113">
        <f t="shared" si="728"/>
        <v>559000</v>
      </c>
      <c r="AK249" s="139">
        <f t="shared" si="729"/>
        <v>609000</v>
      </c>
      <c r="AL249" s="114">
        <f t="shared" si="730"/>
        <v>60</v>
      </c>
      <c r="AM249" s="130">
        <f t="shared" si="731"/>
        <v>56</v>
      </c>
      <c r="AN249" s="151">
        <f t="shared" si="732"/>
        <v>91</v>
      </c>
      <c r="AO249" s="152">
        <f t="shared" si="733"/>
        <v>479</v>
      </c>
      <c r="AP249" s="153">
        <f t="shared" si="734"/>
        <v>1011</v>
      </c>
      <c r="AQ249" s="716">
        <f t="shared" si="735"/>
        <v>34</v>
      </c>
      <c r="AR249" s="154">
        <f t="shared" si="736"/>
        <v>64000</v>
      </c>
      <c r="AS249" s="158">
        <v>129</v>
      </c>
      <c r="AT249" s="144">
        <f t="shared" si="737"/>
        <v>174</v>
      </c>
    </row>
    <row r="250" spans="1:46" ht="18.75" customHeight="1">
      <c r="A250"/>
      <c r="B250" s="843" t="s">
        <v>4500</v>
      </c>
      <c r="C250" s="844" t="s">
        <v>4012</v>
      </c>
      <c r="D250" s="845">
        <f t="shared" si="720"/>
        <v>47.95</v>
      </c>
      <c r="E250" s="845">
        <f t="shared" si="296"/>
        <v>16.886295277636847</v>
      </c>
      <c r="F250" s="845">
        <f t="shared" si="664"/>
        <v>11.443147638818424</v>
      </c>
      <c r="G250" s="845">
        <v>17.486009600240823</v>
      </c>
      <c r="H250" s="845">
        <f t="shared" si="297"/>
        <v>4.2215738194092118</v>
      </c>
      <c r="I250" s="845"/>
      <c r="J250" s="846"/>
      <c r="K250" s="846"/>
      <c r="L250" s="846"/>
      <c r="M250" s="846"/>
      <c r="N250" s="846"/>
      <c r="O250" s="846"/>
      <c r="P250" s="846"/>
      <c r="Q250" s="846"/>
      <c r="R250" s="846"/>
      <c r="S250" s="846"/>
      <c r="T250" s="846"/>
      <c r="U250" s="846"/>
      <c r="V250" s="846"/>
      <c r="W250" s="846"/>
      <c r="X250" s="846">
        <f>[1]BICost!$AY$8+[1]BICost!$BC$8</f>
        <v>8.4431476388184237</v>
      </c>
      <c r="Y250" s="847">
        <f t="shared" si="665"/>
        <v>19.234610560264908</v>
      </c>
      <c r="Z250" s="847">
        <f t="shared" si="721"/>
        <v>19.234610560264908</v>
      </c>
      <c r="AA250" s="847">
        <f t="shared" si="722"/>
        <v>21.577500000000001</v>
      </c>
      <c r="AB250" s="847">
        <f t="shared" si="723"/>
        <v>47.95</v>
      </c>
      <c r="AC250" s="847">
        <f t="shared" si="724"/>
        <v>48.086526400662265</v>
      </c>
      <c r="AD250" s="847">
        <f t="shared" si="683"/>
        <v>21.577500000000001</v>
      </c>
      <c r="AE250" s="847">
        <f t="shared" si="683"/>
        <v>23.975000000000001</v>
      </c>
      <c r="AF250" s="847">
        <f t="shared" si="683"/>
        <v>26.372500000000002</v>
      </c>
      <c r="AG250" s="848">
        <f t="shared" si="725"/>
        <v>199.55908456274841</v>
      </c>
      <c r="AH250" s="848">
        <f t="shared" si="726"/>
        <v>199.55908456274841</v>
      </c>
      <c r="AI250" s="848">
        <f t="shared" si="727"/>
        <v>199</v>
      </c>
      <c r="AJ250" s="113">
        <f t="shared" si="728"/>
        <v>639000</v>
      </c>
      <c r="AK250" s="139">
        <f t="shared" si="729"/>
        <v>699000</v>
      </c>
      <c r="AL250" s="114">
        <f t="shared" si="730"/>
        <v>67</v>
      </c>
      <c r="AM250" s="130">
        <f t="shared" si="731"/>
        <v>63</v>
      </c>
      <c r="AN250" s="151">
        <f t="shared" si="732"/>
        <v>103</v>
      </c>
      <c r="AO250" s="152">
        <f t="shared" si="733"/>
        <v>542</v>
      </c>
      <c r="AP250" s="153">
        <f t="shared" si="734"/>
        <v>1144</v>
      </c>
      <c r="AQ250" s="716">
        <f t="shared" si="735"/>
        <v>39</v>
      </c>
      <c r="AR250" s="154">
        <f t="shared" si="736"/>
        <v>72000</v>
      </c>
      <c r="AS250" s="158">
        <v>159</v>
      </c>
      <c r="AT250" s="144">
        <f t="shared" si="737"/>
        <v>199</v>
      </c>
    </row>
    <row r="251" spans="1:46" ht="18.75" customHeight="1">
      <c r="A251"/>
      <c r="B251" s="843" t="s">
        <v>4506</v>
      </c>
      <c r="C251" s="844" t="s">
        <v>4013</v>
      </c>
      <c r="D251" s="845">
        <f t="shared" si="720"/>
        <v>28.95</v>
      </c>
      <c r="E251" s="845">
        <f t="shared" si="296"/>
        <v>10.563668442193807</v>
      </c>
      <c r="F251" s="845">
        <f t="shared" si="664"/>
        <v>8.2818342210969043</v>
      </c>
      <c r="G251" s="845">
        <v>10.47</v>
      </c>
      <c r="H251" s="845">
        <f t="shared" si="297"/>
        <v>2.6409171105484517</v>
      </c>
      <c r="I251" s="845"/>
      <c r="J251" s="846"/>
      <c r="K251" s="846"/>
      <c r="L251" s="846"/>
      <c r="M251" s="846"/>
      <c r="N251" s="846"/>
      <c r="O251" s="846"/>
      <c r="P251" s="846"/>
      <c r="Q251" s="846"/>
      <c r="R251" s="846"/>
      <c r="S251" s="846"/>
      <c r="T251" s="846"/>
      <c r="U251" s="846"/>
      <c r="V251" s="846"/>
      <c r="W251" s="846"/>
      <c r="X251" s="846">
        <f>[1]BICost!$AY$17+[1]BICost!$BC$17</f>
        <v>5.2818342210969034</v>
      </c>
      <c r="Y251" s="847">
        <f t="shared" si="665"/>
        <v>11.517000000000001</v>
      </c>
      <c r="Z251" s="847">
        <f t="shared" si="721"/>
        <v>11.517000000000001</v>
      </c>
      <c r="AA251" s="847">
        <f t="shared" si="722"/>
        <v>13.027499999999998</v>
      </c>
      <c r="AB251" s="847">
        <f t="shared" si="723"/>
        <v>28.95</v>
      </c>
      <c r="AC251" s="847">
        <f t="shared" si="724"/>
        <v>28.7925</v>
      </c>
      <c r="AD251" s="847">
        <f t="shared" si="683"/>
        <v>13.027499999999998</v>
      </c>
      <c r="AE251" s="847">
        <f t="shared" si="683"/>
        <v>14.475</v>
      </c>
      <c r="AF251" s="847">
        <f t="shared" si="683"/>
        <v>15.922500000000001</v>
      </c>
      <c r="AG251" s="848">
        <f t="shared" si="725"/>
        <v>119.48887500000001</v>
      </c>
      <c r="AH251" s="848">
        <f t="shared" si="726"/>
        <v>119.48887500000001</v>
      </c>
      <c r="AI251" s="848">
        <f t="shared" si="727"/>
        <v>119</v>
      </c>
      <c r="AJ251" s="113">
        <f t="shared" si="728"/>
        <v>379000</v>
      </c>
      <c r="AK251" s="139">
        <f t="shared" si="729"/>
        <v>409000</v>
      </c>
      <c r="AL251" s="114">
        <f t="shared" si="730"/>
        <v>41</v>
      </c>
      <c r="AM251" s="130">
        <f t="shared" si="731"/>
        <v>38</v>
      </c>
      <c r="AN251" s="151">
        <f t="shared" si="732"/>
        <v>62</v>
      </c>
      <c r="AO251" s="152">
        <f t="shared" si="733"/>
        <v>324</v>
      </c>
      <c r="AP251" s="153">
        <f t="shared" si="734"/>
        <v>685</v>
      </c>
      <c r="AQ251" s="716">
        <f t="shared" si="735"/>
        <v>24</v>
      </c>
      <c r="AR251" s="154">
        <f t="shared" si="736"/>
        <v>43000</v>
      </c>
      <c r="AS251" s="158">
        <v>109</v>
      </c>
      <c r="AT251" s="144">
        <f t="shared" si="737"/>
        <v>119</v>
      </c>
    </row>
    <row r="252" spans="1:46" ht="18.75" customHeight="1">
      <c r="A252"/>
      <c r="B252" s="843" t="s">
        <v>4502</v>
      </c>
      <c r="C252" s="844" t="s">
        <v>4014</v>
      </c>
      <c r="D252" s="845">
        <f t="shared" si="720"/>
        <v>35.950000000000003</v>
      </c>
      <c r="E252" s="845">
        <f t="shared" si="296"/>
        <v>12.259419328269756</v>
      </c>
      <c r="F252" s="845">
        <f t="shared" si="664"/>
        <v>9.1297096641348787</v>
      </c>
      <c r="G252" s="845">
        <v>12.956085549607915</v>
      </c>
      <c r="H252" s="845">
        <f t="shared" si="297"/>
        <v>3.0648548320674389</v>
      </c>
      <c r="I252" s="845"/>
      <c r="J252" s="846"/>
      <c r="K252" s="846"/>
      <c r="L252" s="846"/>
      <c r="M252" s="846"/>
      <c r="N252" s="846"/>
      <c r="O252" s="846"/>
      <c r="P252" s="846"/>
      <c r="Q252" s="846"/>
      <c r="R252" s="846"/>
      <c r="S252" s="846"/>
      <c r="T252" s="846"/>
      <c r="U252" s="846"/>
      <c r="V252" s="846"/>
      <c r="W252" s="846"/>
      <c r="X252" s="846">
        <f>[1]BICost!$AY$10+[1]BICost!$BC$10</f>
        <v>6.1297096641348778</v>
      </c>
      <c r="Y252" s="847">
        <f t="shared" si="665"/>
        <v>14.251694104568708</v>
      </c>
      <c r="Z252" s="847">
        <f t="shared" si="721"/>
        <v>14.251694104568708</v>
      </c>
      <c r="AA252" s="847">
        <f t="shared" si="722"/>
        <v>16.177499999999998</v>
      </c>
      <c r="AB252" s="847">
        <f t="shared" si="723"/>
        <v>35.950000000000003</v>
      </c>
      <c r="AC252" s="847">
        <f t="shared" si="724"/>
        <v>35.629235261421769</v>
      </c>
      <c r="AD252" s="847">
        <f t="shared" si="683"/>
        <v>16.177499999999998</v>
      </c>
      <c r="AE252" s="847">
        <f t="shared" si="683"/>
        <v>17.975000000000001</v>
      </c>
      <c r="AF252" s="847">
        <f t="shared" si="683"/>
        <v>19.772500000000004</v>
      </c>
      <c r="AG252" s="848">
        <f t="shared" si="725"/>
        <v>147.86132633490035</v>
      </c>
      <c r="AH252" s="848">
        <f t="shared" si="726"/>
        <v>147.86132633490035</v>
      </c>
      <c r="AI252" s="848">
        <f t="shared" si="727"/>
        <v>149</v>
      </c>
      <c r="AJ252" s="113">
        <f t="shared" si="728"/>
        <v>469000</v>
      </c>
      <c r="AK252" s="139">
        <f t="shared" si="729"/>
        <v>509000</v>
      </c>
      <c r="AL252" s="114">
        <f t="shared" si="730"/>
        <v>50</v>
      </c>
      <c r="AM252" s="130">
        <f t="shared" si="731"/>
        <v>47</v>
      </c>
      <c r="AN252" s="151">
        <f t="shared" si="732"/>
        <v>76</v>
      </c>
      <c r="AO252" s="152">
        <f t="shared" si="733"/>
        <v>401</v>
      </c>
      <c r="AP252" s="153">
        <f t="shared" si="734"/>
        <v>848</v>
      </c>
      <c r="AQ252" s="716">
        <f t="shared" si="735"/>
        <v>29</v>
      </c>
      <c r="AR252" s="154">
        <f t="shared" si="736"/>
        <v>53000</v>
      </c>
      <c r="AS252" s="158">
        <v>109</v>
      </c>
      <c r="AT252" s="144">
        <f t="shared" si="737"/>
        <v>149</v>
      </c>
    </row>
    <row r="253" spans="1:46" ht="18.75" customHeight="1">
      <c r="A253"/>
      <c r="B253" s="843" t="s">
        <v>4503</v>
      </c>
      <c r="C253" s="844" t="s">
        <v>4015</v>
      </c>
      <c r="D253" s="845">
        <f t="shared" si="720"/>
        <v>41.95</v>
      </c>
      <c r="E253" s="845">
        <f t="shared" si="296"/>
        <v>14.656502872573553</v>
      </c>
      <c r="F253" s="845">
        <f t="shared" si="664"/>
        <v>10.328251436286777</v>
      </c>
      <c r="G253" s="845">
        <v>15.34233263821551</v>
      </c>
      <c r="H253" s="845">
        <f t="shared" si="297"/>
        <v>3.6641257181433882</v>
      </c>
      <c r="I253" s="845"/>
      <c r="J253" s="846"/>
      <c r="K253" s="846"/>
      <c r="L253" s="846"/>
      <c r="M253" s="846"/>
      <c r="N253" s="846"/>
      <c r="O253" s="846"/>
      <c r="P253" s="846"/>
      <c r="Q253" s="846"/>
      <c r="R253" s="846"/>
      <c r="S253" s="846"/>
      <c r="T253" s="846"/>
      <c r="U253" s="846"/>
      <c r="V253" s="846"/>
      <c r="W253" s="846"/>
      <c r="X253" s="846">
        <f>[1]BICost!$AY$11+[1]BICost!$BC$11</f>
        <v>7.3282514362867763</v>
      </c>
      <c r="Y253" s="847">
        <f t="shared" si="665"/>
        <v>16.876565902037061</v>
      </c>
      <c r="Z253" s="847">
        <f t="shared" si="721"/>
        <v>16.876565902037061</v>
      </c>
      <c r="AA253" s="847">
        <f t="shared" si="722"/>
        <v>18.877499999999998</v>
      </c>
      <c r="AB253" s="847">
        <f t="shared" si="723"/>
        <v>41.95</v>
      </c>
      <c r="AC253" s="847">
        <f t="shared" si="724"/>
        <v>42.191414755092651</v>
      </c>
      <c r="AD253" s="847">
        <f t="shared" si="683"/>
        <v>18.877499999999998</v>
      </c>
      <c r="AE253" s="847">
        <f t="shared" si="683"/>
        <v>20.975000000000001</v>
      </c>
      <c r="AF253" s="847">
        <f t="shared" si="683"/>
        <v>23.072500000000005</v>
      </c>
      <c r="AG253" s="848">
        <f t="shared" si="725"/>
        <v>175.09437123363452</v>
      </c>
      <c r="AH253" s="848">
        <f t="shared" si="726"/>
        <v>175.09437123363452</v>
      </c>
      <c r="AI253" s="848">
        <f t="shared" si="727"/>
        <v>174</v>
      </c>
      <c r="AJ253" s="113">
        <f t="shared" si="728"/>
        <v>559000</v>
      </c>
      <c r="AK253" s="139">
        <f t="shared" si="729"/>
        <v>609000</v>
      </c>
      <c r="AL253" s="114">
        <f t="shared" si="730"/>
        <v>59</v>
      </c>
      <c r="AM253" s="130">
        <f t="shared" si="731"/>
        <v>55</v>
      </c>
      <c r="AN253" s="151">
        <f t="shared" si="732"/>
        <v>90</v>
      </c>
      <c r="AO253" s="152">
        <f t="shared" si="733"/>
        <v>475</v>
      </c>
      <c r="AP253" s="153">
        <f t="shared" si="734"/>
        <v>1004</v>
      </c>
      <c r="AQ253" s="716">
        <f t="shared" si="735"/>
        <v>34</v>
      </c>
      <c r="AR253" s="154">
        <f t="shared" si="736"/>
        <v>63000</v>
      </c>
      <c r="AS253" s="158">
        <v>139</v>
      </c>
      <c r="AT253" s="144">
        <f t="shared" si="737"/>
        <v>174</v>
      </c>
    </row>
    <row r="254" spans="1:46" ht="18.75" customHeight="1">
      <c r="A254"/>
      <c r="B254" s="843" t="s">
        <v>4505</v>
      </c>
      <c r="C254" s="844" t="s">
        <v>4016</v>
      </c>
      <c r="D254" s="845">
        <f t="shared" si="720"/>
        <v>56.95</v>
      </c>
      <c r="E254" s="845">
        <f t="shared" si="296"/>
        <v>20.13507502447229</v>
      </c>
      <c r="F254" s="845">
        <f t="shared" si="664"/>
        <v>13.067537512236145</v>
      </c>
      <c r="G254" s="845">
        <v>20.621759600240832</v>
      </c>
      <c r="H254" s="845">
        <f t="shared" si="297"/>
        <v>5.0337687561180724</v>
      </c>
      <c r="I254" s="845"/>
      <c r="J254" s="846"/>
      <c r="K254" s="846"/>
      <c r="L254" s="846"/>
      <c r="M254" s="846"/>
      <c r="N254" s="846"/>
      <c r="O254" s="846"/>
      <c r="P254" s="846"/>
      <c r="Q254" s="846"/>
      <c r="R254" s="846"/>
      <c r="S254" s="846"/>
      <c r="T254" s="846"/>
      <c r="U254" s="846"/>
      <c r="V254" s="846"/>
      <c r="W254" s="846"/>
      <c r="X254" s="846">
        <f>[1]BICost!$AY$141+[1]BICost!$BC$141</f>
        <v>10.067537512236145</v>
      </c>
      <c r="Y254" s="847">
        <f t="shared" si="665"/>
        <v>22.683935560264917</v>
      </c>
      <c r="Z254" s="847">
        <f t="shared" si="721"/>
        <v>22.683935560264917</v>
      </c>
      <c r="AA254" s="847">
        <f t="shared" si="722"/>
        <v>25.627499999999998</v>
      </c>
      <c r="AB254" s="847">
        <f t="shared" si="723"/>
        <v>56.95</v>
      </c>
      <c r="AC254" s="847">
        <f t="shared" si="724"/>
        <v>56.709838900662291</v>
      </c>
      <c r="AD254" s="847">
        <f t="shared" si="683"/>
        <v>25.627499999999998</v>
      </c>
      <c r="AE254" s="847">
        <f t="shared" si="683"/>
        <v>28.475000000000001</v>
      </c>
      <c r="AF254" s="847">
        <f t="shared" si="683"/>
        <v>31.322500000000005</v>
      </c>
      <c r="AG254" s="848">
        <f t="shared" si="725"/>
        <v>235.34583143774853</v>
      </c>
      <c r="AH254" s="848">
        <f t="shared" si="726"/>
        <v>235.34583143774853</v>
      </c>
      <c r="AI254" s="848">
        <f t="shared" si="727"/>
        <v>234</v>
      </c>
      <c r="AJ254" s="113">
        <f t="shared" si="728"/>
        <v>749000</v>
      </c>
      <c r="AK254" s="139">
        <f t="shared" si="729"/>
        <v>819000</v>
      </c>
      <c r="AL254" s="114">
        <f t="shared" si="730"/>
        <v>79</v>
      </c>
      <c r="AM254" s="130">
        <f t="shared" si="731"/>
        <v>74</v>
      </c>
      <c r="AN254" s="151">
        <f t="shared" si="732"/>
        <v>121</v>
      </c>
      <c r="AO254" s="152">
        <f t="shared" si="733"/>
        <v>639</v>
      </c>
      <c r="AP254" s="153">
        <f t="shared" si="734"/>
        <v>1349</v>
      </c>
      <c r="AQ254" s="716">
        <f t="shared" si="735"/>
        <v>46</v>
      </c>
      <c r="AR254" s="154">
        <f t="shared" si="736"/>
        <v>85000</v>
      </c>
      <c r="AS254" s="158">
        <v>189</v>
      </c>
      <c r="AT254" s="144">
        <f t="shared" si="737"/>
        <v>234</v>
      </c>
    </row>
    <row r="255" spans="1:46" ht="18.75" customHeight="1">
      <c r="A255"/>
      <c r="B255" s="843" t="s">
        <v>4504</v>
      </c>
      <c r="C255" s="844" t="s">
        <v>4017</v>
      </c>
      <c r="D255" s="845">
        <f t="shared" si="720"/>
        <v>37.950000000000003</v>
      </c>
      <c r="E255" s="845">
        <f t="shared" si="296"/>
        <v>12.954017809282416</v>
      </c>
      <c r="F255" s="845">
        <f t="shared" si="664"/>
        <v>9.4770089046412078</v>
      </c>
      <c r="G255" s="845">
        <v>13.646842764797787</v>
      </c>
      <c r="H255" s="845">
        <f t="shared" si="297"/>
        <v>3.2385044523206039</v>
      </c>
      <c r="I255" s="845"/>
      <c r="J255" s="846"/>
      <c r="K255" s="846"/>
      <c r="L255" s="846"/>
      <c r="M255" s="846"/>
      <c r="N255" s="846"/>
      <c r="O255" s="846"/>
      <c r="P255" s="846"/>
      <c r="Q255" s="846"/>
      <c r="R255" s="846"/>
      <c r="S255" s="846"/>
      <c r="T255" s="846"/>
      <c r="U255" s="846"/>
      <c r="V255" s="846"/>
      <c r="W255" s="846"/>
      <c r="X255" s="846">
        <f>[1]BICost!$AY$27+[1]BICost!$BC$27</f>
        <v>6.4770089046412078</v>
      </c>
      <c r="Y255" s="847">
        <f t="shared" si="665"/>
        <v>15.011527041277567</v>
      </c>
      <c r="Z255" s="847">
        <f t="shared" si="721"/>
        <v>15.011527041277567</v>
      </c>
      <c r="AA255" s="847">
        <f t="shared" si="722"/>
        <v>17.077500000000001</v>
      </c>
      <c r="AB255" s="847">
        <f t="shared" si="723"/>
        <v>37.950000000000003</v>
      </c>
      <c r="AC255" s="847">
        <f t="shared" si="724"/>
        <v>37.528817603193914</v>
      </c>
      <c r="AD255" s="847">
        <f t="shared" si="683"/>
        <v>17.077500000000001</v>
      </c>
      <c r="AE255" s="847">
        <f t="shared" si="683"/>
        <v>18.975000000000001</v>
      </c>
      <c r="AF255" s="847">
        <f t="shared" si="683"/>
        <v>20.872500000000002</v>
      </c>
      <c r="AG255" s="848">
        <f t="shared" si="725"/>
        <v>155.74459305325476</v>
      </c>
      <c r="AH255" s="848">
        <f t="shared" si="726"/>
        <v>155.74459305325476</v>
      </c>
      <c r="AI255" s="848">
        <f t="shared" si="727"/>
        <v>154</v>
      </c>
      <c r="AJ255" s="113">
        <f t="shared" si="728"/>
        <v>499000</v>
      </c>
      <c r="AK255" s="139">
        <f t="shared" si="729"/>
        <v>539000</v>
      </c>
      <c r="AL255" s="114">
        <f t="shared" si="730"/>
        <v>53</v>
      </c>
      <c r="AM255" s="130">
        <f t="shared" si="731"/>
        <v>49</v>
      </c>
      <c r="AN255" s="151">
        <f t="shared" si="732"/>
        <v>80</v>
      </c>
      <c r="AO255" s="152">
        <f t="shared" si="733"/>
        <v>423</v>
      </c>
      <c r="AP255" s="153">
        <f t="shared" si="734"/>
        <v>893</v>
      </c>
      <c r="AQ255" s="716">
        <f t="shared" si="735"/>
        <v>31</v>
      </c>
      <c r="AR255" s="154">
        <f t="shared" si="736"/>
        <v>56000</v>
      </c>
      <c r="AS255" s="158">
        <v>119</v>
      </c>
      <c r="AT255" s="144">
        <f t="shared" si="737"/>
        <v>154</v>
      </c>
    </row>
    <row r="256" spans="1:46" ht="18.75" customHeight="1">
      <c r="A256"/>
      <c r="B256" s="843" t="s">
        <v>4501</v>
      </c>
      <c r="C256" s="844" t="s">
        <v>4018</v>
      </c>
      <c r="D256" s="845">
        <f t="shared" si="720"/>
        <v>41.95</v>
      </c>
      <c r="E256" s="845">
        <f t="shared" si="296"/>
        <v>13.590092745991276</v>
      </c>
      <c r="F256" s="845">
        <f t="shared" si="664"/>
        <v>9.795046372995639</v>
      </c>
      <c r="G256" s="845">
        <v>15.45</v>
      </c>
      <c r="H256" s="845">
        <f t="shared" si="297"/>
        <v>3.397523186497819</v>
      </c>
      <c r="I256" s="845"/>
      <c r="J256" s="846"/>
      <c r="K256" s="846"/>
      <c r="L256" s="846"/>
      <c r="M256" s="846"/>
      <c r="N256" s="846"/>
      <c r="O256" s="846"/>
      <c r="P256" s="846"/>
      <c r="Q256" s="846"/>
      <c r="R256" s="846"/>
      <c r="S256" s="846"/>
      <c r="T256" s="846"/>
      <c r="U256" s="846"/>
      <c r="V256" s="846"/>
      <c r="W256" s="846"/>
      <c r="X256" s="846">
        <f>[1]BICost!$AY$154+[1]BICost!$BC$154</f>
        <v>6.7950463729956381</v>
      </c>
      <c r="Y256" s="847">
        <f t="shared" si="665"/>
        <v>16.995000000000001</v>
      </c>
      <c r="Z256" s="847">
        <f t="shared" si="721"/>
        <v>16.995000000000001</v>
      </c>
      <c r="AA256" s="847">
        <f t="shared" si="722"/>
        <v>18.877499999999998</v>
      </c>
      <c r="AB256" s="847">
        <f t="shared" si="723"/>
        <v>41.95</v>
      </c>
      <c r="AC256" s="847">
        <f t="shared" si="724"/>
        <v>42.487499999999997</v>
      </c>
      <c r="AD256" s="847">
        <f t="shared" si="683"/>
        <v>18.877499999999998</v>
      </c>
      <c r="AE256" s="847">
        <f t="shared" si="683"/>
        <v>20.975000000000001</v>
      </c>
      <c r="AF256" s="847">
        <f t="shared" si="683"/>
        <v>23.072500000000005</v>
      </c>
      <c r="AG256" s="848">
        <f t="shared" si="725"/>
        <v>176.323125</v>
      </c>
      <c r="AH256" s="848">
        <f t="shared" si="726"/>
        <v>176.323125</v>
      </c>
      <c r="AI256" s="848">
        <f t="shared" si="727"/>
        <v>174</v>
      </c>
      <c r="AJ256" s="113">
        <f t="shared" si="728"/>
        <v>559000</v>
      </c>
      <c r="AK256" s="139">
        <f t="shared" si="729"/>
        <v>609000</v>
      </c>
      <c r="AL256" s="114">
        <f t="shared" si="730"/>
        <v>60</v>
      </c>
      <c r="AM256" s="130">
        <f t="shared" si="731"/>
        <v>56</v>
      </c>
      <c r="AN256" s="151">
        <f t="shared" si="732"/>
        <v>91</v>
      </c>
      <c r="AO256" s="152">
        <f t="shared" si="733"/>
        <v>479</v>
      </c>
      <c r="AP256" s="153">
        <f t="shared" si="734"/>
        <v>1011</v>
      </c>
      <c r="AQ256" s="716">
        <f t="shared" si="735"/>
        <v>34</v>
      </c>
      <c r="AR256" s="154">
        <f t="shared" si="736"/>
        <v>64000</v>
      </c>
      <c r="AS256" s="158">
        <v>120</v>
      </c>
      <c r="AT256" s="144">
        <f t="shared" si="737"/>
        <v>174</v>
      </c>
    </row>
    <row r="257" spans="1:46" ht="18.75" customHeight="1">
      <c r="A257"/>
      <c r="B257" s="843" t="s">
        <v>4006</v>
      </c>
      <c r="C257" s="844" t="s">
        <v>4019</v>
      </c>
      <c r="D257" s="845">
        <f t="shared" si="720"/>
        <v>43.95</v>
      </c>
      <c r="E257" s="845">
        <f t="shared" si="296"/>
        <v>13.460938315611529</v>
      </c>
      <c r="F257" s="845">
        <f t="shared" si="664"/>
        <v>9.7304691578057643</v>
      </c>
      <c r="G257" s="845">
        <v>16.18</v>
      </c>
      <c r="H257" s="845">
        <f t="shared" si="297"/>
        <v>3.3652345789028821</v>
      </c>
      <c r="I257" s="845"/>
      <c r="J257" s="846"/>
      <c r="K257" s="846"/>
      <c r="L257" s="846"/>
      <c r="M257" s="846"/>
      <c r="N257" s="846"/>
      <c r="O257" s="846"/>
      <c r="P257" s="846"/>
      <c r="Q257" s="846"/>
      <c r="R257" s="846"/>
      <c r="S257" s="846"/>
      <c r="T257" s="846"/>
      <c r="U257" s="846"/>
      <c r="V257" s="846"/>
      <c r="W257" s="846"/>
      <c r="X257" s="846">
        <f>[1]BICost!$AY$142+[1]BICost!$BC$142</f>
        <v>6.7304691578057643</v>
      </c>
      <c r="Y257" s="847">
        <f t="shared" si="665"/>
        <v>17.798000000000002</v>
      </c>
      <c r="Z257" s="847">
        <f t="shared" si="721"/>
        <v>17.798000000000002</v>
      </c>
      <c r="AA257" s="847">
        <f t="shared" si="722"/>
        <v>19.7775</v>
      </c>
      <c r="AB257" s="847">
        <f t="shared" si="723"/>
        <v>43.95</v>
      </c>
      <c r="AC257" s="847">
        <f t="shared" si="724"/>
        <v>44.495000000000005</v>
      </c>
      <c r="AD257" s="847">
        <f t="shared" si="683"/>
        <v>19.7775</v>
      </c>
      <c r="AE257" s="847">
        <f t="shared" si="683"/>
        <v>21.975000000000001</v>
      </c>
      <c r="AF257" s="847">
        <f t="shared" si="683"/>
        <v>24.172500000000003</v>
      </c>
      <c r="AG257" s="848">
        <f t="shared" si="725"/>
        <v>184.65425000000005</v>
      </c>
      <c r="AH257" s="848">
        <f t="shared" si="726"/>
        <v>184.65425000000005</v>
      </c>
      <c r="AI257" s="848">
        <f t="shared" si="727"/>
        <v>184</v>
      </c>
      <c r="AJ257" s="113">
        <f t="shared" si="728"/>
        <v>589000</v>
      </c>
      <c r="AK257" s="139">
        <f t="shared" si="729"/>
        <v>639000</v>
      </c>
      <c r="AL257" s="114">
        <f t="shared" si="730"/>
        <v>62</v>
      </c>
      <c r="AM257" s="130">
        <f t="shared" si="731"/>
        <v>58</v>
      </c>
      <c r="AN257" s="151">
        <f t="shared" si="732"/>
        <v>95</v>
      </c>
      <c r="AO257" s="152">
        <f t="shared" si="733"/>
        <v>501</v>
      </c>
      <c r="AP257" s="153">
        <f t="shared" si="734"/>
        <v>1059</v>
      </c>
      <c r="AQ257" s="716">
        <f t="shared" si="735"/>
        <v>36</v>
      </c>
      <c r="AR257" s="154">
        <f t="shared" si="736"/>
        <v>67000</v>
      </c>
      <c r="AS257" s="158">
        <v>129</v>
      </c>
      <c r="AT257" s="144">
        <f t="shared" si="737"/>
        <v>184</v>
      </c>
    </row>
    <row r="258" spans="1:46" ht="18.75" customHeight="1">
      <c r="A258"/>
      <c r="B258" s="762" t="s">
        <v>3289</v>
      </c>
      <c r="C258" s="763" t="s">
        <v>3301</v>
      </c>
      <c r="D258" s="764">
        <f t="shared" ref="D258:D269" si="738">AB258</f>
        <v>32.950000000000003</v>
      </c>
      <c r="E258" s="764">
        <f>2*MAX($J258:$X258)</f>
        <v>13.880503069479321</v>
      </c>
      <c r="F258" s="764">
        <f t="shared" si="664"/>
        <v>9.9402515347396605</v>
      </c>
      <c r="G258" s="764">
        <v>12.18</v>
      </c>
      <c r="H258" s="764">
        <f t="shared" si="297"/>
        <v>3.4701257673698302</v>
      </c>
      <c r="I258" s="764"/>
      <c r="J258" s="765"/>
      <c r="K258" s="765"/>
      <c r="L258" s="765"/>
      <c r="M258" s="765"/>
      <c r="N258" s="765"/>
      <c r="O258" s="765"/>
      <c r="P258" s="765"/>
      <c r="Q258" s="765"/>
      <c r="R258" s="765"/>
      <c r="S258" s="765"/>
      <c r="T258" s="765"/>
      <c r="U258" s="765"/>
      <c r="V258" s="765"/>
      <c r="W258" s="765"/>
      <c r="X258" s="765">
        <f>[1]BICost!$R3+[1]BICost!$BB3</f>
        <v>6.9402515347396605</v>
      </c>
      <c r="Y258" s="766">
        <f t="shared" si="665"/>
        <v>13.398000000000001</v>
      </c>
      <c r="Z258" s="766">
        <f t="shared" ref="Z258:Z269" si="739">(AC258*(1-Z$53))</f>
        <v>13.398000000000003</v>
      </c>
      <c r="AA258" s="766">
        <f t="shared" ref="AA258:AA269" si="740">(AB258*(1-AA$53))</f>
        <v>14.827500000000001</v>
      </c>
      <c r="AB258" s="766">
        <f t="shared" ref="AB258:AB269" si="741">MROUND(AC258,1)-0.05</f>
        <v>32.950000000000003</v>
      </c>
      <c r="AC258" s="766">
        <f t="shared" ref="AC258:AC269" si="742">Y258/(1-AC$53)</f>
        <v>33.495000000000005</v>
      </c>
      <c r="AD258" s="766">
        <f t="shared" si="683"/>
        <v>14.827500000000001</v>
      </c>
      <c r="AE258" s="766">
        <f t="shared" si="683"/>
        <v>16.475000000000001</v>
      </c>
      <c r="AF258" s="766">
        <f t="shared" si="683"/>
        <v>18.122500000000002</v>
      </c>
      <c r="AG258" s="767">
        <f t="shared" ref="AG258:AG269" si="743">AC258*4.15</f>
        <v>139.00425000000004</v>
      </c>
      <c r="AH258" s="767">
        <f t="shared" ref="AH258:AH269" si="744">AG258*(1+AH$53)</f>
        <v>139.00425000000004</v>
      </c>
      <c r="AI258" s="767">
        <f t="shared" ref="AI258:AI269" si="745">MROUND(ROUNDUP(AG258,0),5)-1</f>
        <v>139</v>
      </c>
      <c r="AJ258" s="113">
        <f t="shared" ref="AJ258:AJ269" si="746">ROUNDUP(FLOOR(AC258*13350,10000),-3)-1000</f>
        <v>439000</v>
      </c>
      <c r="AK258" s="139">
        <f t="shared" ref="AK258:AK269" si="747">ROUNDUP(FLOOR(AJ258*1.1,10000),-3)-1000</f>
        <v>479000</v>
      </c>
      <c r="AL258" s="114">
        <f t="shared" ref="AL258:AL269" si="748">ROUNDUP(AC258*1.39,0)</f>
        <v>47</v>
      </c>
      <c r="AM258" s="130">
        <f t="shared" ref="AM258:AM269" si="749">ROUNDUP(AC258*1.3,0)</f>
        <v>44</v>
      </c>
      <c r="AN258" s="151">
        <f t="shared" ref="AN258:AN269" si="750">ROUNDUP(AC258*0.71*3,0)</f>
        <v>72</v>
      </c>
      <c r="AO258" s="152">
        <f t="shared" ref="AO258:AO269" si="751">ROUNDUP(AC258*3.7502*3,0)</f>
        <v>377</v>
      </c>
      <c r="AP258" s="153">
        <f t="shared" ref="AP258:AP269" si="752">ROUNDUP(AC258*7.9284*3,0)</f>
        <v>797</v>
      </c>
      <c r="AQ258" s="716">
        <f t="shared" ref="AQ258:AQ269" si="753">ROUNDUP(AC258*0.8,0)</f>
        <v>27</v>
      </c>
      <c r="AR258" s="154">
        <f t="shared" ref="AR258:AR269" si="754">MROUND(ROUNDUP(AC258*1500,0),1000)</f>
        <v>50000</v>
      </c>
      <c r="AS258" s="158">
        <v>129</v>
      </c>
      <c r="AT258" s="144">
        <f t="shared" ref="AT258:AT269" si="755">AI258*(1-AH$6)</f>
        <v>139</v>
      </c>
    </row>
    <row r="259" spans="1:46" ht="18.75" customHeight="1">
      <c r="A259"/>
      <c r="B259" s="762" t="s">
        <v>3290</v>
      </c>
      <c r="C259" s="763" t="s">
        <v>3302</v>
      </c>
      <c r="D259" s="764">
        <f t="shared" si="738"/>
        <v>35.950000000000003</v>
      </c>
      <c r="E259" s="764">
        <f t="shared" si="296"/>
        <v>15.311749651757802</v>
      </c>
      <c r="F259" s="764">
        <f t="shared" si="664"/>
        <v>10.6558748258789</v>
      </c>
      <c r="G259" s="764">
        <v>13.27</v>
      </c>
      <c r="H259" s="764">
        <f t="shared" si="297"/>
        <v>3.8279374129394506</v>
      </c>
      <c r="I259" s="764"/>
      <c r="J259" s="765"/>
      <c r="K259" s="765"/>
      <c r="L259" s="765"/>
      <c r="M259" s="765"/>
      <c r="N259" s="765"/>
      <c r="O259" s="765"/>
      <c r="P259" s="765"/>
      <c r="Q259" s="765"/>
      <c r="R259" s="765"/>
      <c r="S259" s="765"/>
      <c r="T259" s="765"/>
      <c r="U259" s="765"/>
      <c r="V259" s="765"/>
      <c r="W259" s="765"/>
      <c r="X259" s="765">
        <f>[1]BICost!$R4+[1]BICost!$BB4</f>
        <v>7.6558748258789011</v>
      </c>
      <c r="Y259" s="766">
        <f t="shared" si="665"/>
        <v>14.597000000000001</v>
      </c>
      <c r="Z259" s="766">
        <f t="shared" si="739"/>
        <v>14.597000000000001</v>
      </c>
      <c r="AA259" s="766">
        <f t="shared" si="740"/>
        <v>16.177499999999998</v>
      </c>
      <c r="AB259" s="766">
        <f t="shared" si="741"/>
        <v>35.950000000000003</v>
      </c>
      <c r="AC259" s="766">
        <f t="shared" si="742"/>
        <v>36.4925</v>
      </c>
      <c r="AD259" s="766">
        <f t="shared" si="683"/>
        <v>16.177499999999998</v>
      </c>
      <c r="AE259" s="766">
        <f t="shared" si="683"/>
        <v>17.975000000000001</v>
      </c>
      <c r="AF259" s="766">
        <f t="shared" si="683"/>
        <v>19.772500000000004</v>
      </c>
      <c r="AG259" s="767">
        <f t="shared" si="743"/>
        <v>151.44387500000002</v>
      </c>
      <c r="AH259" s="767">
        <f t="shared" si="744"/>
        <v>151.44387500000002</v>
      </c>
      <c r="AI259" s="767">
        <f t="shared" si="745"/>
        <v>149</v>
      </c>
      <c r="AJ259" s="113">
        <f t="shared" si="746"/>
        <v>479000</v>
      </c>
      <c r="AK259" s="139">
        <f t="shared" si="747"/>
        <v>519000</v>
      </c>
      <c r="AL259" s="114">
        <f t="shared" si="748"/>
        <v>51</v>
      </c>
      <c r="AM259" s="130">
        <f t="shared" si="749"/>
        <v>48</v>
      </c>
      <c r="AN259" s="151">
        <f t="shared" si="750"/>
        <v>78</v>
      </c>
      <c r="AO259" s="152">
        <f t="shared" si="751"/>
        <v>411</v>
      </c>
      <c r="AP259" s="153">
        <f t="shared" si="752"/>
        <v>868</v>
      </c>
      <c r="AQ259" s="716">
        <f t="shared" si="753"/>
        <v>30</v>
      </c>
      <c r="AR259" s="154">
        <f t="shared" si="754"/>
        <v>55000</v>
      </c>
      <c r="AS259" s="158">
        <v>139</v>
      </c>
      <c r="AT259" s="144">
        <f t="shared" si="755"/>
        <v>149</v>
      </c>
    </row>
    <row r="260" spans="1:46" ht="18.75" customHeight="1">
      <c r="A260"/>
      <c r="B260" s="762" t="s">
        <v>3291</v>
      </c>
      <c r="C260" s="763" t="s">
        <v>3303</v>
      </c>
      <c r="D260" s="764">
        <f t="shared" si="738"/>
        <v>35.950000000000003</v>
      </c>
      <c r="E260" s="764">
        <f t="shared" si="296"/>
        <v>15.914377702390714</v>
      </c>
      <c r="F260" s="764">
        <f t="shared" si="664"/>
        <v>10.957188851195358</v>
      </c>
      <c r="G260" s="764">
        <v>13.27</v>
      </c>
      <c r="H260" s="764">
        <f t="shared" si="297"/>
        <v>3.9785944255976786</v>
      </c>
      <c r="I260" s="764"/>
      <c r="J260" s="765"/>
      <c r="K260" s="765"/>
      <c r="L260" s="765"/>
      <c r="M260" s="765"/>
      <c r="N260" s="765"/>
      <c r="O260" s="765"/>
      <c r="P260" s="765"/>
      <c r="Q260" s="765"/>
      <c r="R260" s="765"/>
      <c r="S260" s="765"/>
      <c r="T260" s="765"/>
      <c r="U260" s="765"/>
      <c r="V260" s="765"/>
      <c r="W260" s="765"/>
      <c r="X260" s="765">
        <f>[1]BICost!$R5+[1]BICost!$BB5</f>
        <v>7.9571888511953572</v>
      </c>
      <c r="Y260" s="766">
        <f t="shared" si="665"/>
        <v>14.597000000000001</v>
      </c>
      <c r="Z260" s="766">
        <f t="shared" si="739"/>
        <v>14.597000000000001</v>
      </c>
      <c r="AA260" s="766">
        <f t="shared" si="740"/>
        <v>16.177499999999998</v>
      </c>
      <c r="AB260" s="766">
        <f t="shared" si="741"/>
        <v>35.950000000000003</v>
      </c>
      <c r="AC260" s="766">
        <f t="shared" si="742"/>
        <v>36.4925</v>
      </c>
      <c r="AD260" s="766">
        <f t="shared" si="683"/>
        <v>16.177499999999998</v>
      </c>
      <c r="AE260" s="766">
        <f t="shared" si="683"/>
        <v>17.975000000000001</v>
      </c>
      <c r="AF260" s="766">
        <f t="shared" si="683"/>
        <v>19.772500000000004</v>
      </c>
      <c r="AG260" s="767">
        <f t="shared" si="743"/>
        <v>151.44387500000002</v>
      </c>
      <c r="AH260" s="767">
        <f t="shared" si="744"/>
        <v>151.44387500000002</v>
      </c>
      <c r="AI260" s="767">
        <f t="shared" si="745"/>
        <v>149</v>
      </c>
      <c r="AJ260" s="113">
        <f t="shared" si="746"/>
        <v>479000</v>
      </c>
      <c r="AK260" s="139">
        <f t="shared" si="747"/>
        <v>519000</v>
      </c>
      <c r="AL260" s="114">
        <f t="shared" si="748"/>
        <v>51</v>
      </c>
      <c r="AM260" s="130">
        <f t="shared" si="749"/>
        <v>48</v>
      </c>
      <c r="AN260" s="151">
        <f t="shared" si="750"/>
        <v>78</v>
      </c>
      <c r="AO260" s="152">
        <f t="shared" si="751"/>
        <v>411</v>
      </c>
      <c r="AP260" s="153">
        <f t="shared" si="752"/>
        <v>868</v>
      </c>
      <c r="AQ260" s="716">
        <f t="shared" si="753"/>
        <v>30</v>
      </c>
      <c r="AR260" s="154">
        <f t="shared" si="754"/>
        <v>55000</v>
      </c>
      <c r="AS260" s="158">
        <v>149</v>
      </c>
      <c r="AT260" s="144">
        <f t="shared" si="755"/>
        <v>149</v>
      </c>
    </row>
    <row r="261" spans="1:46" ht="18.75" customHeight="1">
      <c r="A261"/>
      <c r="B261" s="762" t="s">
        <v>3292</v>
      </c>
      <c r="C261" s="763" t="s">
        <v>3304</v>
      </c>
      <c r="D261" s="764">
        <f t="shared" si="738"/>
        <v>37.950000000000003</v>
      </c>
      <c r="E261" s="764">
        <f t="shared" si="296"/>
        <v>17.229206664416033</v>
      </c>
      <c r="F261" s="764">
        <f t="shared" si="664"/>
        <v>11.614603332208016</v>
      </c>
      <c r="G261" s="764">
        <v>13.99</v>
      </c>
      <c r="H261" s="764">
        <f t="shared" si="297"/>
        <v>4.3073016661040082</v>
      </c>
      <c r="I261" s="764"/>
      <c r="J261" s="765"/>
      <c r="K261" s="765"/>
      <c r="L261" s="765"/>
      <c r="M261" s="765"/>
      <c r="N261" s="765"/>
      <c r="O261" s="765"/>
      <c r="P261" s="765"/>
      <c r="Q261" s="765"/>
      <c r="R261" s="765"/>
      <c r="S261" s="765"/>
      <c r="T261" s="765"/>
      <c r="U261" s="765"/>
      <c r="V261" s="765"/>
      <c r="W261" s="765"/>
      <c r="X261" s="765">
        <f>[1]BICost!$R6+[1]BICost!$BB6</f>
        <v>8.6146033322080164</v>
      </c>
      <c r="Y261" s="766">
        <f t="shared" si="665"/>
        <v>15.389000000000001</v>
      </c>
      <c r="Z261" s="766">
        <f t="shared" si="739"/>
        <v>15.389000000000003</v>
      </c>
      <c r="AA261" s="766">
        <f t="shared" si="740"/>
        <v>17.077500000000001</v>
      </c>
      <c r="AB261" s="766">
        <f t="shared" si="741"/>
        <v>37.950000000000003</v>
      </c>
      <c r="AC261" s="766">
        <f t="shared" si="742"/>
        <v>38.472500000000004</v>
      </c>
      <c r="AD261" s="766">
        <f t="shared" si="683"/>
        <v>17.077500000000001</v>
      </c>
      <c r="AE261" s="766">
        <f t="shared" si="683"/>
        <v>18.975000000000001</v>
      </c>
      <c r="AF261" s="766">
        <f t="shared" si="683"/>
        <v>20.872500000000002</v>
      </c>
      <c r="AG261" s="767">
        <f t="shared" si="743"/>
        <v>159.66087500000003</v>
      </c>
      <c r="AH261" s="767">
        <f t="shared" si="744"/>
        <v>159.66087500000003</v>
      </c>
      <c r="AI261" s="767">
        <f t="shared" si="745"/>
        <v>159</v>
      </c>
      <c r="AJ261" s="113">
        <f t="shared" si="746"/>
        <v>509000</v>
      </c>
      <c r="AK261" s="139">
        <f t="shared" si="747"/>
        <v>549000</v>
      </c>
      <c r="AL261" s="114">
        <f t="shared" si="748"/>
        <v>54</v>
      </c>
      <c r="AM261" s="130">
        <f t="shared" si="749"/>
        <v>51</v>
      </c>
      <c r="AN261" s="151">
        <f t="shared" si="750"/>
        <v>82</v>
      </c>
      <c r="AO261" s="152">
        <f t="shared" si="751"/>
        <v>433</v>
      </c>
      <c r="AP261" s="153">
        <f t="shared" si="752"/>
        <v>916</v>
      </c>
      <c r="AQ261" s="716">
        <f t="shared" si="753"/>
        <v>31</v>
      </c>
      <c r="AR261" s="154">
        <f t="shared" si="754"/>
        <v>58000</v>
      </c>
      <c r="AS261" s="158">
        <v>159</v>
      </c>
      <c r="AT261" s="144">
        <f t="shared" si="755"/>
        <v>159</v>
      </c>
    </row>
    <row r="262" spans="1:46" ht="18.75" customHeight="1">
      <c r="A262"/>
      <c r="B262" s="762" t="s">
        <v>3293</v>
      </c>
      <c r="C262" s="763" t="s">
        <v>3305</v>
      </c>
      <c r="D262" s="764">
        <f t="shared" si="738"/>
        <v>32.950000000000003</v>
      </c>
      <c r="E262" s="764">
        <f t="shared" si="296"/>
        <v>12.648942563150207</v>
      </c>
      <c r="F262" s="764">
        <f t="shared" si="664"/>
        <v>9.3244712815751036</v>
      </c>
      <c r="G262" s="764">
        <v>12.18</v>
      </c>
      <c r="H262" s="764">
        <f t="shared" si="297"/>
        <v>3.1622356407875518</v>
      </c>
      <c r="I262" s="764"/>
      <c r="J262" s="765"/>
      <c r="K262" s="765"/>
      <c r="L262" s="765"/>
      <c r="M262" s="765"/>
      <c r="N262" s="765"/>
      <c r="O262" s="765"/>
      <c r="P262" s="765"/>
      <c r="Q262" s="765"/>
      <c r="R262" s="765"/>
      <c r="S262" s="765"/>
      <c r="T262" s="765"/>
      <c r="U262" s="765"/>
      <c r="V262" s="765"/>
      <c r="W262" s="765"/>
      <c r="X262" s="765">
        <f>[1]BICost!$R7+[1]BICost!$BB7</f>
        <v>6.3244712815751036</v>
      </c>
      <c r="Y262" s="766">
        <f t="shared" si="665"/>
        <v>13.398000000000001</v>
      </c>
      <c r="Z262" s="766">
        <f t="shared" si="739"/>
        <v>13.398000000000003</v>
      </c>
      <c r="AA262" s="766">
        <f t="shared" si="740"/>
        <v>14.827500000000001</v>
      </c>
      <c r="AB262" s="766">
        <f t="shared" si="741"/>
        <v>32.950000000000003</v>
      </c>
      <c r="AC262" s="766">
        <f t="shared" si="742"/>
        <v>33.495000000000005</v>
      </c>
      <c r="AD262" s="766">
        <f t="shared" si="683"/>
        <v>14.827500000000001</v>
      </c>
      <c r="AE262" s="766">
        <f t="shared" si="683"/>
        <v>16.475000000000001</v>
      </c>
      <c r="AF262" s="766">
        <f t="shared" si="683"/>
        <v>18.122500000000002</v>
      </c>
      <c r="AG262" s="767">
        <f t="shared" si="743"/>
        <v>139.00425000000004</v>
      </c>
      <c r="AH262" s="767">
        <f t="shared" si="744"/>
        <v>139.00425000000004</v>
      </c>
      <c r="AI262" s="767">
        <f t="shared" si="745"/>
        <v>139</v>
      </c>
      <c r="AJ262" s="113">
        <f t="shared" si="746"/>
        <v>439000</v>
      </c>
      <c r="AK262" s="139">
        <f t="shared" si="747"/>
        <v>479000</v>
      </c>
      <c r="AL262" s="114">
        <f t="shared" si="748"/>
        <v>47</v>
      </c>
      <c r="AM262" s="130">
        <f t="shared" si="749"/>
        <v>44</v>
      </c>
      <c r="AN262" s="151">
        <f t="shared" si="750"/>
        <v>72</v>
      </c>
      <c r="AO262" s="152">
        <f t="shared" si="751"/>
        <v>377</v>
      </c>
      <c r="AP262" s="153">
        <f t="shared" si="752"/>
        <v>797</v>
      </c>
      <c r="AQ262" s="716">
        <f t="shared" si="753"/>
        <v>27</v>
      </c>
      <c r="AR262" s="154">
        <f t="shared" si="754"/>
        <v>50000</v>
      </c>
      <c r="AS262" s="158">
        <v>119</v>
      </c>
      <c r="AT262" s="144">
        <f t="shared" si="755"/>
        <v>139</v>
      </c>
    </row>
    <row r="263" spans="1:46" ht="18.75" customHeight="1">
      <c r="A263"/>
      <c r="B263" s="762" t="s">
        <v>3294</v>
      </c>
      <c r="C263" s="763" t="s">
        <v>3305</v>
      </c>
      <c r="D263" s="764">
        <f t="shared" si="738"/>
        <v>37.950000000000003</v>
      </c>
      <c r="E263" s="764">
        <f t="shared" si="296"/>
        <v>15.700361297327422</v>
      </c>
      <c r="F263" s="764">
        <f t="shared" si="664"/>
        <v>10.850180648663711</v>
      </c>
      <c r="G263" s="764">
        <v>13.99</v>
      </c>
      <c r="H263" s="764">
        <f t="shared" si="297"/>
        <v>3.9250903243318556</v>
      </c>
      <c r="I263" s="764"/>
      <c r="J263" s="765"/>
      <c r="K263" s="765"/>
      <c r="L263" s="765"/>
      <c r="M263" s="765"/>
      <c r="N263" s="765"/>
      <c r="O263" s="765"/>
      <c r="P263" s="765"/>
      <c r="Q263" s="765"/>
      <c r="R263" s="765"/>
      <c r="S263" s="765"/>
      <c r="T263" s="765"/>
      <c r="U263" s="765"/>
      <c r="V263" s="765"/>
      <c r="W263" s="765"/>
      <c r="X263" s="765">
        <f>[1]BICost!$R8+[1]BICost!$BB8</f>
        <v>7.8501806486637111</v>
      </c>
      <c r="Y263" s="766">
        <f t="shared" si="665"/>
        <v>15.389000000000001</v>
      </c>
      <c r="Z263" s="766">
        <f t="shared" si="739"/>
        <v>15.389000000000003</v>
      </c>
      <c r="AA263" s="766">
        <f t="shared" si="740"/>
        <v>17.077500000000001</v>
      </c>
      <c r="AB263" s="766">
        <f t="shared" si="741"/>
        <v>37.950000000000003</v>
      </c>
      <c r="AC263" s="766">
        <f t="shared" si="742"/>
        <v>38.472500000000004</v>
      </c>
      <c r="AD263" s="766">
        <f t="shared" si="683"/>
        <v>17.077500000000001</v>
      </c>
      <c r="AE263" s="766">
        <f t="shared" si="683"/>
        <v>18.975000000000001</v>
      </c>
      <c r="AF263" s="766">
        <f t="shared" si="683"/>
        <v>20.872500000000002</v>
      </c>
      <c r="AG263" s="767">
        <f t="shared" si="743"/>
        <v>159.66087500000003</v>
      </c>
      <c r="AH263" s="767">
        <f t="shared" si="744"/>
        <v>159.66087500000003</v>
      </c>
      <c r="AI263" s="767">
        <f t="shared" si="745"/>
        <v>159</v>
      </c>
      <c r="AJ263" s="113">
        <f t="shared" si="746"/>
        <v>509000</v>
      </c>
      <c r="AK263" s="139">
        <f t="shared" si="747"/>
        <v>549000</v>
      </c>
      <c r="AL263" s="114">
        <f t="shared" si="748"/>
        <v>54</v>
      </c>
      <c r="AM263" s="130">
        <f t="shared" si="749"/>
        <v>51</v>
      </c>
      <c r="AN263" s="151">
        <f t="shared" si="750"/>
        <v>82</v>
      </c>
      <c r="AO263" s="152">
        <f t="shared" si="751"/>
        <v>433</v>
      </c>
      <c r="AP263" s="153">
        <f t="shared" si="752"/>
        <v>916</v>
      </c>
      <c r="AQ263" s="716">
        <f t="shared" si="753"/>
        <v>31</v>
      </c>
      <c r="AR263" s="154">
        <f t="shared" si="754"/>
        <v>58000</v>
      </c>
      <c r="AS263" s="158">
        <v>149</v>
      </c>
      <c r="AT263" s="144">
        <f t="shared" si="755"/>
        <v>159</v>
      </c>
    </row>
    <row r="264" spans="1:46" ht="18.75" customHeight="1">
      <c r="A264"/>
      <c r="B264" s="762" t="s">
        <v>3295</v>
      </c>
      <c r="C264" s="763" t="s">
        <v>3358</v>
      </c>
      <c r="D264" s="764">
        <f t="shared" si="738"/>
        <v>23.95</v>
      </c>
      <c r="E264" s="764">
        <f t="shared" si="296"/>
        <v>9.2851856011248888</v>
      </c>
      <c r="F264" s="764">
        <f t="shared" si="664"/>
        <v>7.6425928005624444</v>
      </c>
      <c r="G264" s="764">
        <v>8.9</v>
      </c>
      <c r="H264" s="764">
        <f t="shared" si="297"/>
        <v>2.3212964002812222</v>
      </c>
      <c r="I264" s="764"/>
      <c r="J264" s="765"/>
      <c r="K264" s="765"/>
      <c r="L264" s="765"/>
      <c r="M264" s="765"/>
      <c r="N264" s="765"/>
      <c r="O264" s="765"/>
      <c r="P264" s="765"/>
      <c r="Q264" s="765"/>
      <c r="R264" s="765"/>
      <c r="S264" s="765"/>
      <c r="T264" s="765"/>
      <c r="U264" s="765"/>
      <c r="V264" s="765"/>
      <c r="W264" s="765"/>
      <c r="X264" s="765">
        <f>[1]BICost!$R17+[1]BICost!$BB17</f>
        <v>4.6425928005624444</v>
      </c>
      <c r="Y264" s="766">
        <f t="shared" si="665"/>
        <v>9.7900000000000009</v>
      </c>
      <c r="Z264" s="766">
        <f t="shared" si="739"/>
        <v>9.7900000000000009</v>
      </c>
      <c r="AA264" s="766">
        <f t="shared" si="740"/>
        <v>10.777499999999998</v>
      </c>
      <c r="AB264" s="766">
        <f t="shared" si="741"/>
        <v>23.95</v>
      </c>
      <c r="AC264" s="766">
        <f t="shared" si="742"/>
        <v>24.475000000000001</v>
      </c>
      <c r="AD264" s="766">
        <f t="shared" ref="AD264:AF269" si="756">$AB264*(1-AD$53)</f>
        <v>10.777499999999998</v>
      </c>
      <c r="AE264" s="766">
        <f t="shared" si="756"/>
        <v>11.975</v>
      </c>
      <c r="AF264" s="766">
        <f t="shared" si="756"/>
        <v>13.172500000000001</v>
      </c>
      <c r="AG264" s="767">
        <f t="shared" si="743"/>
        <v>101.57125000000002</v>
      </c>
      <c r="AH264" s="767">
        <f t="shared" si="744"/>
        <v>101.57125000000002</v>
      </c>
      <c r="AI264" s="767">
        <f t="shared" si="745"/>
        <v>99</v>
      </c>
      <c r="AJ264" s="113">
        <f t="shared" si="746"/>
        <v>319000</v>
      </c>
      <c r="AK264" s="139">
        <f t="shared" si="747"/>
        <v>349000</v>
      </c>
      <c r="AL264" s="114">
        <f t="shared" si="748"/>
        <v>35</v>
      </c>
      <c r="AM264" s="130">
        <f t="shared" si="749"/>
        <v>32</v>
      </c>
      <c r="AN264" s="151">
        <f t="shared" si="750"/>
        <v>53</v>
      </c>
      <c r="AO264" s="152">
        <f t="shared" si="751"/>
        <v>276</v>
      </c>
      <c r="AP264" s="153">
        <f t="shared" si="752"/>
        <v>583</v>
      </c>
      <c r="AQ264" s="716">
        <f t="shared" si="753"/>
        <v>20</v>
      </c>
      <c r="AR264" s="154">
        <f t="shared" si="754"/>
        <v>37000</v>
      </c>
      <c r="AS264" s="158">
        <v>99</v>
      </c>
      <c r="AT264" s="144">
        <f t="shared" si="755"/>
        <v>99</v>
      </c>
    </row>
    <row r="265" spans="1:46" ht="18.75" customHeight="1">
      <c r="A265"/>
      <c r="B265" s="762" t="s">
        <v>3296</v>
      </c>
      <c r="C265" s="763" t="s">
        <v>3306</v>
      </c>
      <c r="D265" s="764">
        <f t="shared" si="738"/>
        <v>31.95</v>
      </c>
      <c r="E265" s="764">
        <f t="shared" si="296"/>
        <v>10.888387626441347</v>
      </c>
      <c r="F265" s="764">
        <f t="shared" si="664"/>
        <v>8.4441938132206733</v>
      </c>
      <c r="G265" s="764">
        <v>11.81</v>
      </c>
      <c r="H265" s="764">
        <f t="shared" si="297"/>
        <v>2.7220969066103367</v>
      </c>
      <c r="I265" s="764"/>
      <c r="J265" s="765"/>
      <c r="K265" s="765"/>
      <c r="L265" s="765"/>
      <c r="M265" s="765"/>
      <c r="N265" s="765"/>
      <c r="O265" s="765"/>
      <c r="P265" s="765"/>
      <c r="Q265" s="765"/>
      <c r="R265" s="765"/>
      <c r="S265" s="765"/>
      <c r="T265" s="765"/>
      <c r="U265" s="765"/>
      <c r="V265" s="765"/>
      <c r="W265" s="765"/>
      <c r="X265" s="765">
        <f>[1]BICost!$R10+[1]BICost!$BB10</f>
        <v>5.4441938132206733</v>
      </c>
      <c r="Y265" s="766">
        <f t="shared" si="665"/>
        <v>12.991000000000001</v>
      </c>
      <c r="Z265" s="766">
        <f t="shared" si="739"/>
        <v>12.991</v>
      </c>
      <c r="AA265" s="766">
        <f t="shared" si="740"/>
        <v>14.377499999999998</v>
      </c>
      <c r="AB265" s="766">
        <f t="shared" si="741"/>
        <v>31.95</v>
      </c>
      <c r="AC265" s="766">
        <f t="shared" si="742"/>
        <v>32.477499999999999</v>
      </c>
      <c r="AD265" s="766">
        <f t="shared" si="756"/>
        <v>14.377499999999998</v>
      </c>
      <c r="AE265" s="766">
        <f t="shared" si="756"/>
        <v>15.975</v>
      </c>
      <c r="AF265" s="766">
        <f t="shared" si="756"/>
        <v>17.572500000000002</v>
      </c>
      <c r="AG265" s="767">
        <f t="shared" si="743"/>
        <v>134.78162500000002</v>
      </c>
      <c r="AH265" s="767">
        <f t="shared" si="744"/>
        <v>134.78162500000002</v>
      </c>
      <c r="AI265" s="767">
        <f t="shared" si="745"/>
        <v>134</v>
      </c>
      <c r="AJ265" s="113">
        <f t="shared" si="746"/>
        <v>429000</v>
      </c>
      <c r="AK265" s="139">
        <f t="shared" si="747"/>
        <v>469000</v>
      </c>
      <c r="AL265" s="114">
        <f t="shared" si="748"/>
        <v>46</v>
      </c>
      <c r="AM265" s="130">
        <f t="shared" si="749"/>
        <v>43</v>
      </c>
      <c r="AN265" s="151">
        <f t="shared" si="750"/>
        <v>70</v>
      </c>
      <c r="AO265" s="152">
        <f t="shared" si="751"/>
        <v>366</v>
      </c>
      <c r="AP265" s="153">
        <f t="shared" si="752"/>
        <v>773</v>
      </c>
      <c r="AQ265" s="716">
        <f t="shared" si="753"/>
        <v>26</v>
      </c>
      <c r="AR265" s="154">
        <f t="shared" si="754"/>
        <v>49000</v>
      </c>
      <c r="AS265" s="158">
        <v>109</v>
      </c>
      <c r="AT265" s="144">
        <f t="shared" si="755"/>
        <v>134</v>
      </c>
    </row>
    <row r="266" spans="1:46" ht="18.75" customHeight="1">
      <c r="A266"/>
      <c r="B266" s="762" t="s">
        <v>3297</v>
      </c>
      <c r="C266" s="763" t="s">
        <v>3307</v>
      </c>
      <c r="D266" s="764">
        <f t="shared" si="738"/>
        <v>32.950000000000003</v>
      </c>
      <c r="E266" s="764">
        <f t="shared" si="296"/>
        <v>13.516843322643879</v>
      </c>
      <c r="F266" s="764">
        <f t="shared" si="664"/>
        <v>9.7584216613219397</v>
      </c>
      <c r="G266" s="764">
        <v>12.18</v>
      </c>
      <c r="H266" s="764">
        <f t="shared" si="297"/>
        <v>3.3792108306609698</v>
      </c>
      <c r="I266" s="764"/>
      <c r="J266" s="765"/>
      <c r="K266" s="765"/>
      <c r="L266" s="765"/>
      <c r="M266" s="765"/>
      <c r="N266" s="765"/>
      <c r="O266" s="765"/>
      <c r="P266" s="765"/>
      <c r="Q266" s="765"/>
      <c r="R266" s="765"/>
      <c r="S266" s="765"/>
      <c r="T266" s="765"/>
      <c r="U266" s="765"/>
      <c r="V266" s="765"/>
      <c r="W266" s="765"/>
      <c r="X266" s="765">
        <f>[1]BICost!$R11+[1]BICost!$BB11</f>
        <v>6.7584216613219397</v>
      </c>
      <c r="Y266" s="766">
        <f t="shared" si="665"/>
        <v>13.398000000000001</v>
      </c>
      <c r="Z266" s="766">
        <f t="shared" si="739"/>
        <v>13.398000000000003</v>
      </c>
      <c r="AA266" s="766">
        <f t="shared" si="740"/>
        <v>14.827500000000001</v>
      </c>
      <c r="AB266" s="766">
        <f t="shared" si="741"/>
        <v>32.950000000000003</v>
      </c>
      <c r="AC266" s="766">
        <f t="shared" si="742"/>
        <v>33.495000000000005</v>
      </c>
      <c r="AD266" s="766">
        <f t="shared" si="756"/>
        <v>14.827500000000001</v>
      </c>
      <c r="AE266" s="766">
        <f t="shared" si="756"/>
        <v>16.475000000000001</v>
      </c>
      <c r="AF266" s="766">
        <f t="shared" si="756"/>
        <v>18.122500000000002</v>
      </c>
      <c r="AG266" s="767">
        <f t="shared" si="743"/>
        <v>139.00425000000004</v>
      </c>
      <c r="AH266" s="767">
        <f t="shared" si="744"/>
        <v>139.00425000000004</v>
      </c>
      <c r="AI266" s="767">
        <f t="shared" si="745"/>
        <v>139</v>
      </c>
      <c r="AJ266" s="113">
        <f t="shared" si="746"/>
        <v>439000</v>
      </c>
      <c r="AK266" s="139">
        <f t="shared" si="747"/>
        <v>479000</v>
      </c>
      <c r="AL266" s="114">
        <f t="shared" si="748"/>
        <v>47</v>
      </c>
      <c r="AM266" s="130">
        <f t="shared" si="749"/>
        <v>44</v>
      </c>
      <c r="AN266" s="151">
        <f t="shared" si="750"/>
        <v>72</v>
      </c>
      <c r="AO266" s="152">
        <f t="shared" si="751"/>
        <v>377</v>
      </c>
      <c r="AP266" s="153">
        <f t="shared" si="752"/>
        <v>797</v>
      </c>
      <c r="AQ266" s="716">
        <f t="shared" si="753"/>
        <v>27</v>
      </c>
      <c r="AR266" s="154">
        <f t="shared" si="754"/>
        <v>50000</v>
      </c>
      <c r="AS266" s="158">
        <v>129</v>
      </c>
      <c r="AT266" s="144">
        <f t="shared" si="755"/>
        <v>139</v>
      </c>
    </row>
    <row r="267" spans="1:46" ht="18.75" customHeight="1">
      <c r="A267"/>
      <c r="B267" s="762" t="s">
        <v>3298</v>
      </c>
      <c r="C267" s="763" t="s">
        <v>3308</v>
      </c>
      <c r="D267" s="764">
        <f t="shared" si="738"/>
        <v>43.95</v>
      </c>
      <c r="E267" s="764">
        <f t="shared" si="296"/>
        <v>19.180513196061597</v>
      </c>
      <c r="F267" s="764">
        <f t="shared" si="664"/>
        <v>12.590256598030798</v>
      </c>
      <c r="G267" s="764">
        <v>16.18</v>
      </c>
      <c r="H267" s="764">
        <f t="shared" si="297"/>
        <v>4.7951282990153992</v>
      </c>
      <c r="I267" s="764"/>
      <c r="J267" s="765"/>
      <c r="K267" s="765"/>
      <c r="L267" s="765"/>
      <c r="M267" s="765"/>
      <c r="N267" s="765"/>
      <c r="O267" s="765"/>
      <c r="P267" s="765"/>
      <c r="Q267" s="765"/>
      <c r="R267" s="765"/>
      <c r="S267" s="765"/>
      <c r="T267" s="765"/>
      <c r="U267" s="765"/>
      <c r="V267" s="765"/>
      <c r="W267" s="765"/>
      <c r="X267" s="765">
        <f>[1]BICost!$R141+[1]BICost!$BB141</f>
        <v>9.5902565980307983</v>
      </c>
      <c r="Y267" s="766">
        <f t="shared" si="665"/>
        <v>17.798000000000002</v>
      </c>
      <c r="Z267" s="766">
        <f t="shared" si="739"/>
        <v>17.798000000000002</v>
      </c>
      <c r="AA267" s="766">
        <f t="shared" si="740"/>
        <v>19.7775</v>
      </c>
      <c r="AB267" s="766">
        <f t="shared" si="741"/>
        <v>43.95</v>
      </c>
      <c r="AC267" s="766">
        <f t="shared" si="742"/>
        <v>44.495000000000005</v>
      </c>
      <c r="AD267" s="766">
        <f t="shared" si="756"/>
        <v>19.7775</v>
      </c>
      <c r="AE267" s="766">
        <f t="shared" si="756"/>
        <v>21.975000000000001</v>
      </c>
      <c r="AF267" s="766">
        <f t="shared" si="756"/>
        <v>24.172500000000003</v>
      </c>
      <c r="AG267" s="767">
        <f t="shared" si="743"/>
        <v>184.65425000000005</v>
      </c>
      <c r="AH267" s="767">
        <f t="shared" si="744"/>
        <v>184.65425000000005</v>
      </c>
      <c r="AI267" s="767">
        <f t="shared" si="745"/>
        <v>184</v>
      </c>
      <c r="AJ267" s="113">
        <f t="shared" si="746"/>
        <v>589000</v>
      </c>
      <c r="AK267" s="139">
        <f t="shared" si="747"/>
        <v>639000</v>
      </c>
      <c r="AL267" s="114">
        <f t="shared" si="748"/>
        <v>62</v>
      </c>
      <c r="AM267" s="130">
        <f t="shared" si="749"/>
        <v>58</v>
      </c>
      <c r="AN267" s="151">
        <f t="shared" si="750"/>
        <v>95</v>
      </c>
      <c r="AO267" s="152">
        <f t="shared" si="751"/>
        <v>501</v>
      </c>
      <c r="AP267" s="153">
        <f t="shared" si="752"/>
        <v>1059</v>
      </c>
      <c r="AQ267" s="716">
        <f t="shared" si="753"/>
        <v>36</v>
      </c>
      <c r="AR267" s="154">
        <f t="shared" si="754"/>
        <v>67000</v>
      </c>
      <c r="AS267" s="158">
        <v>179</v>
      </c>
      <c r="AT267" s="144">
        <f t="shared" si="755"/>
        <v>184</v>
      </c>
    </row>
    <row r="268" spans="1:46" ht="18.75" customHeight="1">
      <c r="A268"/>
      <c r="B268" s="762" t="s">
        <v>3299</v>
      </c>
      <c r="C268" s="763" t="s">
        <v>3309</v>
      </c>
      <c r="D268" s="764">
        <f t="shared" si="738"/>
        <v>25.95</v>
      </c>
      <c r="E268" s="764">
        <f t="shared" si="296"/>
        <v>11.721809398593248</v>
      </c>
      <c r="F268" s="764">
        <f t="shared" si="664"/>
        <v>8.8609046992966238</v>
      </c>
      <c r="G268" s="764">
        <v>9.6300000000000008</v>
      </c>
      <c r="H268" s="764">
        <f t="shared" si="297"/>
        <v>2.9304523496483119</v>
      </c>
      <c r="I268" s="764"/>
      <c r="J268" s="765"/>
      <c r="K268" s="765"/>
      <c r="L268" s="765"/>
      <c r="M268" s="765"/>
      <c r="N268" s="765"/>
      <c r="O268" s="765"/>
      <c r="P268" s="765"/>
      <c r="Q268" s="765"/>
      <c r="R268" s="765"/>
      <c r="S268" s="765"/>
      <c r="T268" s="765"/>
      <c r="U268" s="765"/>
      <c r="V268" s="765"/>
      <c r="W268" s="765"/>
      <c r="X268" s="765">
        <f>[1]BICost!$R27+[1]BICost!$BB27</f>
        <v>5.8609046992966238</v>
      </c>
      <c r="Y268" s="766">
        <f t="shared" si="665"/>
        <v>10.593000000000002</v>
      </c>
      <c r="Z268" s="766">
        <f t="shared" si="739"/>
        <v>10.593000000000002</v>
      </c>
      <c r="AA268" s="766">
        <f t="shared" si="740"/>
        <v>11.677499999999998</v>
      </c>
      <c r="AB268" s="766">
        <f t="shared" si="741"/>
        <v>25.95</v>
      </c>
      <c r="AC268" s="766">
        <f t="shared" si="742"/>
        <v>26.482500000000002</v>
      </c>
      <c r="AD268" s="766">
        <f t="shared" si="756"/>
        <v>11.677499999999998</v>
      </c>
      <c r="AE268" s="766">
        <f t="shared" si="756"/>
        <v>12.975</v>
      </c>
      <c r="AF268" s="766">
        <f t="shared" si="756"/>
        <v>14.272500000000001</v>
      </c>
      <c r="AG268" s="767">
        <f t="shared" si="743"/>
        <v>109.90237500000002</v>
      </c>
      <c r="AH268" s="767">
        <f t="shared" si="744"/>
        <v>109.90237500000002</v>
      </c>
      <c r="AI268" s="767">
        <f t="shared" si="745"/>
        <v>109</v>
      </c>
      <c r="AJ268" s="113">
        <f t="shared" si="746"/>
        <v>349000</v>
      </c>
      <c r="AK268" s="139">
        <f t="shared" si="747"/>
        <v>379000</v>
      </c>
      <c r="AL268" s="114">
        <f t="shared" si="748"/>
        <v>37</v>
      </c>
      <c r="AM268" s="130">
        <f t="shared" si="749"/>
        <v>35</v>
      </c>
      <c r="AN268" s="151">
        <f t="shared" si="750"/>
        <v>57</v>
      </c>
      <c r="AO268" s="152">
        <f t="shared" si="751"/>
        <v>298</v>
      </c>
      <c r="AP268" s="153">
        <f t="shared" si="752"/>
        <v>630</v>
      </c>
      <c r="AQ268" s="716">
        <f t="shared" si="753"/>
        <v>22</v>
      </c>
      <c r="AR268" s="154">
        <f t="shared" si="754"/>
        <v>40000</v>
      </c>
      <c r="AS268" s="158">
        <v>109</v>
      </c>
      <c r="AT268" s="144">
        <f t="shared" si="755"/>
        <v>109</v>
      </c>
    </row>
    <row r="269" spans="1:46" ht="18.75" customHeight="1">
      <c r="A269"/>
      <c r="B269" s="762" t="s">
        <v>3300</v>
      </c>
      <c r="C269" s="763" t="s">
        <v>3310</v>
      </c>
      <c r="D269" s="764">
        <f t="shared" si="738"/>
        <v>31.95</v>
      </c>
      <c r="E269" s="764">
        <f t="shared" si="296"/>
        <v>12.228729904922362</v>
      </c>
      <c r="F269" s="764">
        <f t="shared" si="664"/>
        <v>9.1143649524611803</v>
      </c>
      <c r="G269" s="764">
        <v>11.81</v>
      </c>
      <c r="H269" s="764">
        <f t="shared" si="297"/>
        <v>3.0571824762305906</v>
      </c>
      <c r="I269" s="764"/>
      <c r="J269" s="765"/>
      <c r="K269" s="765"/>
      <c r="L269" s="765"/>
      <c r="M269" s="765"/>
      <c r="N269" s="765"/>
      <c r="O269" s="765"/>
      <c r="P269" s="765"/>
      <c r="Q269" s="765"/>
      <c r="R269" s="765"/>
      <c r="S269" s="765"/>
      <c r="T269" s="765"/>
      <c r="U269" s="765"/>
      <c r="V269" s="765"/>
      <c r="W269" s="765"/>
      <c r="X269" s="765">
        <f>[1]BICost!$R142+[1]BICost!$BB142</f>
        <v>6.1143649524611812</v>
      </c>
      <c r="Y269" s="766">
        <f t="shared" si="665"/>
        <v>12.991000000000001</v>
      </c>
      <c r="Z269" s="766">
        <f t="shared" si="739"/>
        <v>12.991</v>
      </c>
      <c r="AA269" s="766">
        <f t="shared" si="740"/>
        <v>14.377499999999998</v>
      </c>
      <c r="AB269" s="766">
        <f t="shared" si="741"/>
        <v>31.95</v>
      </c>
      <c r="AC269" s="766">
        <f t="shared" si="742"/>
        <v>32.477499999999999</v>
      </c>
      <c r="AD269" s="766">
        <f t="shared" si="756"/>
        <v>14.377499999999998</v>
      </c>
      <c r="AE269" s="766">
        <f t="shared" si="756"/>
        <v>15.975</v>
      </c>
      <c r="AF269" s="766">
        <f t="shared" si="756"/>
        <v>17.572500000000002</v>
      </c>
      <c r="AG269" s="767">
        <f t="shared" si="743"/>
        <v>134.78162500000002</v>
      </c>
      <c r="AH269" s="767">
        <f t="shared" si="744"/>
        <v>134.78162500000002</v>
      </c>
      <c r="AI269" s="767">
        <f t="shared" si="745"/>
        <v>134</v>
      </c>
      <c r="AJ269" s="113">
        <f t="shared" si="746"/>
        <v>429000</v>
      </c>
      <c r="AK269" s="139">
        <f t="shared" si="747"/>
        <v>469000</v>
      </c>
      <c r="AL269" s="114">
        <f t="shared" si="748"/>
        <v>46</v>
      </c>
      <c r="AM269" s="130">
        <f t="shared" si="749"/>
        <v>43</v>
      </c>
      <c r="AN269" s="151">
        <f t="shared" si="750"/>
        <v>70</v>
      </c>
      <c r="AO269" s="152">
        <f t="shared" si="751"/>
        <v>366</v>
      </c>
      <c r="AP269" s="153">
        <f t="shared" si="752"/>
        <v>773</v>
      </c>
      <c r="AQ269" s="716">
        <f t="shared" si="753"/>
        <v>26</v>
      </c>
      <c r="AR269" s="154">
        <f t="shared" si="754"/>
        <v>49000</v>
      </c>
      <c r="AS269" s="158">
        <v>119</v>
      </c>
      <c r="AT269" s="144">
        <f t="shared" si="755"/>
        <v>134</v>
      </c>
    </row>
    <row r="270" spans="1:46" ht="20.45" customHeight="1">
      <c r="B270" s="412" t="s">
        <v>2610</v>
      </c>
      <c r="C270" s="413" t="s">
        <v>2770</v>
      </c>
      <c r="D270" s="414">
        <f t="shared" si="305"/>
        <v>29.95</v>
      </c>
      <c r="E270" s="414">
        <f t="shared" si="306"/>
        <v>1.1933720112517581</v>
      </c>
      <c r="F270" s="414">
        <f t="shared" ref="F270:F280" si="757">MAX($J270:$U270)+3</f>
        <v>3</v>
      </c>
      <c r="G270" s="651">
        <v>11.09</v>
      </c>
      <c r="H270" s="414">
        <f t="shared" si="297"/>
        <v>0.29834300281293952</v>
      </c>
      <c r="I270" s="414"/>
      <c r="J270" s="415"/>
      <c r="K270" s="415"/>
      <c r="L270" s="415"/>
      <c r="M270" s="415"/>
      <c r="N270" s="415"/>
      <c r="O270" s="415"/>
      <c r="P270" s="415"/>
      <c r="Q270" s="415"/>
      <c r="R270" s="415"/>
      <c r="S270" s="415"/>
      <c r="T270" s="415"/>
      <c r="U270" s="415"/>
      <c r="V270" s="415"/>
      <c r="W270" s="415"/>
      <c r="X270" s="517">
        <f>[1]BICost!$D24+[1]BICost!$AX24+[1]BICost!$BB24+[1]BICost!$BG24</f>
        <v>0.59668600562587903</v>
      </c>
      <c r="Y270" s="416">
        <f t="shared" ref="Y270:Y280" si="758">$G270*(1+Y$53)</f>
        <v>12.199000000000002</v>
      </c>
      <c r="Z270" s="416">
        <f t="shared" ref="Z270:Z280" si="759">(AC270*(1-Z$53))</f>
        <v>12.199000000000002</v>
      </c>
      <c r="AA270" s="416">
        <f t="shared" ref="AA270:AA280" si="760">(AB270*(1-AA$53))</f>
        <v>13.477499999999999</v>
      </c>
      <c r="AB270" s="416">
        <f t="shared" ref="AB270:AB280" si="761">MROUND(AC270,1)-0.05</f>
        <v>29.95</v>
      </c>
      <c r="AC270" s="416">
        <f t="shared" ref="AC270:AC280" si="762">Y270/(1-AC$53)</f>
        <v>30.497500000000002</v>
      </c>
      <c r="AD270" s="416">
        <f t="shared" ref="AD270:AF280" si="763">$AB270*(1-AD$53)</f>
        <v>13.477499999999999</v>
      </c>
      <c r="AE270" s="416">
        <f t="shared" si="763"/>
        <v>14.975</v>
      </c>
      <c r="AF270" s="416">
        <f t="shared" si="763"/>
        <v>16.4725</v>
      </c>
      <c r="AG270" s="417">
        <f t="shared" ref="AG270:AG281" si="764">AC270*4.15</f>
        <v>126.56462500000002</v>
      </c>
      <c r="AH270" s="417">
        <f t="shared" si="288"/>
        <v>126.56462500000002</v>
      </c>
      <c r="AI270" s="417">
        <f>MROUND(ROUNDUP(AH270,0),5)</f>
        <v>125</v>
      </c>
      <c r="AJ270" s="113">
        <f t="shared" si="307"/>
        <v>399000</v>
      </c>
      <c r="AK270" s="139">
        <f t="shared" ref="AK270:AK280" si="765">ROUNDUP(FLOOR(AJ270*1.1,10000),-3)-1000</f>
        <v>429000</v>
      </c>
      <c r="AL270" s="114">
        <f t="shared" si="308"/>
        <v>43</v>
      </c>
      <c r="AM270" s="130">
        <f>ROUNDUP(AC270*1.34,0)</f>
        <v>41</v>
      </c>
      <c r="AN270" s="151">
        <f t="shared" si="309"/>
        <v>65</v>
      </c>
      <c r="AO270" s="152">
        <f t="shared" si="310"/>
        <v>344</v>
      </c>
      <c r="AP270" s="153">
        <f t="shared" si="311"/>
        <v>726</v>
      </c>
      <c r="AQ270" s="716">
        <f t="shared" si="382"/>
        <v>25</v>
      </c>
      <c r="AR270" s="154">
        <f t="shared" si="269"/>
        <v>46000</v>
      </c>
      <c r="AS270" s="158">
        <v>129</v>
      </c>
      <c r="AT270" s="144">
        <f t="shared" si="497"/>
        <v>125</v>
      </c>
    </row>
    <row r="271" spans="1:46" ht="18.75" customHeight="1">
      <c r="B271" s="412" t="s">
        <v>2613</v>
      </c>
      <c r="C271" s="413" t="s">
        <v>2772</v>
      </c>
      <c r="D271" s="414">
        <f t="shared" si="305"/>
        <v>31.95</v>
      </c>
      <c r="E271" s="414">
        <f t="shared" si="306"/>
        <v>1.1933720112517581</v>
      </c>
      <c r="F271" s="414">
        <f t="shared" si="757"/>
        <v>3</v>
      </c>
      <c r="G271" s="651">
        <v>11.81</v>
      </c>
      <c r="H271" s="414">
        <f t="shared" si="297"/>
        <v>0.29834300281293952</v>
      </c>
      <c r="I271" s="414"/>
      <c r="J271" s="415"/>
      <c r="K271" s="415"/>
      <c r="L271" s="415"/>
      <c r="M271" s="415"/>
      <c r="N271" s="415"/>
      <c r="O271" s="415"/>
      <c r="P271" s="415"/>
      <c r="Q271" s="415"/>
      <c r="R271" s="415"/>
      <c r="S271" s="415"/>
      <c r="T271" s="415"/>
      <c r="U271" s="415"/>
      <c r="V271" s="415"/>
      <c r="W271" s="415"/>
      <c r="X271" s="517">
        <f>[1]BICost!$D25+[1]BICost!$AX25+[1]BICost!$BB25+[1]BICost!$BG25</f>
        <v>0.59668600562587903</v>
      </c>
      <c r="Y271" s="416">
        <f t="shared" si="758"/>
        <v>12.991000000000001</v>
      </c>
      <c r="Z271" s="416">
        <f t="shared" si="759"/>
        <v>12.991</v>
      </c>
      <c r="AA271" s="416">
        <f t="shared" si="760"/>
        <v>14.377499999999998</v>
      </c>
      <c r="AB271" s="416">
        <f t="shared" si="761"/>
        <v>31.95</v>
      </c>
      <c r="AC271" s="416">
        <f t="shared" si="762"/>
        <v>32.477499999999999</v>
      </c>
      <c r="AD271" s="416">
        <f t="shared" si="763"/>
        <v>14.377499999999998</v>
      </c>
      <c r="AE271" s="416">
        <f t="shared" si="763"/>
        <v>15.975</v>
      </c>
      <c r="AF271" s="416">
        <f t="shared" si="763"/>
        <v>17.572500000000002</v>
      </c>
      <c r="AG271" s="417">
        <f t="shared" si="764"/>
        <v>134.78162500000002</v>
      </c>
      <c r="AH271" s="417">
        <f t="shared" si="288"/>
        <v>134.78162500000002</v>
      </c>
      <c r="AI271" s="417">
        <f>MROUND(ROUNDUP(AH271,0),5)</f>
        <v>135</v>
      </c>
      <c r="AJ271" s="113">
        <f t="shared" si="307"/>
        <v>429000</v>
      </c>
      <c r="AK271" s="139">
        <f t="shared" si="765"/>
        <v>469000</v>
      </c>
      <c r="AL271" s="114">
        <f t="shared" si="308"/>
        <v>46</v>
      </c>
      <c r="AM271" s="130">
        <f>ROUNDUP(AC271*1.3,0)</f>
        <v>43</v>
      </c>
      <c r="AN271" s="151">
        <f t="shared" si="309"/>
        <v>70</v>
      </c>
      <c r="AO271" s="152">
        <f t="shared" si="310"/>
        <v>366</v>
      </c>
      <c r="AP271" s="153">
        <f t="shared" si="311"/>
        <v>773</v>
      </c>
      <c r="AQ271" s="716">
        <f t="shared" si="382"/>
        <v>26</v>
      </c>
      <c r="AR271" s="154">
        <f t="shared" si="269"/>
        <v>49000</v>
      </c>
      <c r="AS271" s="158">
        <v>139</v>
      </c>
      <c r="AT271" s="144">
        <f t="shared" si="497"/>
        <v>135</v>
      </c>
    </row>
    <row r="272" spans="1:46" ht="20.25" customHeight="1">
      <c r="B272" s="412" t="s">
        <v>4221</v>
      </c>
      <c r="C272" s="413" t="s">
        <v>2777</v>
      </c>
      <c r="D272" s="414">
        <f t="shared" si="305"/>
        <v>23.95</v>
      </c>
      <c r="E272" s="414">
        <f t="shared" si="306"/>
        <v>8.7313243353021051</v>
      </c>
      <c r="F272" s="414">
        <f t="shared" si="757"/>
        <v>3</v>
      </c>
      <c r="G272" s="651">
        <v>8.9</v>
      </c>
      <c r="H272" s="414">
        <f t="shared" si="297"/>
        <v>2.1828310838255263</v>
      </c>
      <c r="I272" s="414"/>
      <c r="J272" s="415"/>
      <c r="K272" s="415"/>
      <c r="L272" s="415"/>
      <c r="M272" s="415"/>
      <c r="N272" s="415"/>
      <c r="O272" s="415"/>
      <c r="P272" s="415"/>
      <c r="Q272" s="415"/>
      <c r="R272" s="415"/>
      <c r="S272" s="415"/>
      <c r="T272" s="415"/>
      <c r="U272" s="415"/>
      <c r="V272" s="415"/>
      <c r="W272" s="415"/>
      <c r="X272" s="517">
        <f>[1]BICost!$D27+[1]BICost!$AX27+[1]BICost!$BB27+[1]BICost!$BG27</f>
        <v>4.3656621676510525</v>
      </c>
      <c r="Y272" s="416">
        <f t="shared" si="758"/>
        <v>9.7900000000000009</v>
      </c>
      <c r="Z272" s="416">
        <f t="shared" si="759"/>
        <v>9.7900000000000009</v>
      </c>
      <c r="AA272" s="416">
        <f t="shared" si="760"/>
        <v>10.777499999999998</v>
      </c>
      <c r="AB272" s="416">
        <f t="shared" si="761"/>
        <v>23.95</v>
      </c>
      <c r="AC272" s="416">
        <f t="shared" si="762"/>
        <v>24.475000000000001</v>
      </c>
      <c r="AD272" s="416">
        <f t="shared" si="763"/>
        <v>10.777499999999998</v>
      </c>
      <c r="AE272" s="416">
        <f t="shared" si="763"/>
        <v>11.975</v>
      </c>
      <c r="AF272" s="416">
        <f t="shared" si="763"/>
        <v>13.172500000000001</v>
      </c>
      <c r="AG272" s="417">
        <f t="shared" si="764"/>
        <v>101.57125000000002</v>
      </c>
      <c r="AH272" s="417">
        <f>AG272</f>
        <v>101.57125000000002</v>
      </c>
      <c r="AI272" s="417">
        <f>MROUND(ROUNDUP(AG272,0),5)-1</f>
        <v>99</v>
      </c>
      <c r="AJ272" s="113">
        <f t="shared" si="307"/>
        <v>319000</v>
      </c>
      <c r="AK272" s="139">
        <f t="shared" si="765"/>
        <v>349000</v>
      </c>
      <c r="AL272" s="114">
        <f t="shared" si="308"/>
        <v>35</v>
      </c>
      <c r="AM272" s="130">
        <f>ROUNDUP(AC272*1.3,0)</f>
        <v>32</v>
      </c>
      <c r="AN272" s="151">
        <f t="shared" si="309"/>
        <v>53</v>
      </c>
      <c r="AO272" s="152">
        <f t="shared" si="310"/>
        <v>276</v>
      </c>
      <c r="AP272" s="153">
        <f t="shared" si="311"/>
        <v>583</v>
      </c>
      <c r="AQ272" s="716">
        <f t="shared" si="382"/>
        <v>20</v>
      </c>
      <c r="AR272" s="154">
        <f t="shared" ref="AR272:AR335" si="766">MROUND(ROUNDUP(AC272*1500,0),1000)</f>
        <v>37000</v>
      </c>
      <c r="AS272" s="158">
        <v>99</v>
      </c>
      <c r="AT272" s="144">
        <f t="shared" si="497"/>
        <v>99</v>
      </c>
    </row>
    <row r="273" spans="1:46" ht="18.75" hidden="1">
      <c r="A273" s="514"/>
      <c r="C273" s="515" t="s">
        <v>2766</v>
      </c>
      <c r="D273" s="516">
        <f t="shared" si="305"/>
        <v>32.950000000000003</v>
      </c>
      <c r="E273" s="414" t="e">
        <f t="shared" si="306"/>
        <v>#REF!</v>
      </c>
      <c r="F273" s="414">
        <f t="shared" si="757"/>
        <v>13.7</v>
      </c>
      <c r="G273" s="652">
        <v>12.18</v>
      </c>
      <c r="H273" s="516">
        <f t="shared" ref="H273:H280" si="767">MIN($J273:$U273)*0.5</f>
        <v>5.35</v>
      </c>
      <c r="I273" s="516"/>
      <c r="J273" s="517"/>
      <c r="K273" s="517"/>
      <c r="L273" s="517"/>
      <c r="M273" s="517"/>
      <c r="N273" s="517"/>
      <c r="O273" s="517"/>
      <c r="P273" s="517"/>
      <c r="Q273" s="517"/>
      <c r="R273" s="517"/>
      <c r="S273" s="517">
        <f>[1]shCost!$AF24+[1]shCost!$AX24+[1]shCost!$AY24+[1]shCost!$BF24+[1]shCost!$BH24</f>
        <v>10.7</v>
      </c>
      <c r="T273" s="517">
        <f>[1]shCost!$AF24+[1]shCost!$AX24+[1]shCost!$AY24+[1]shCost!$BF24+[1]shCost!$BH24</f>
        <v>10.7</v>
      </c>
      <c r="U273" s="517"/>
      <c r="V273" s="517"/>
      <c r="W273" s="517"/>
      <c r="X273" s="517" t="e">
        <f>[1]BICost!$D9+[1]BICost!$BE9+[1]BICost!$BG9+[1]BICost!#REF!</f>
        <v>#REF!</v>
      </c>
      <c r="Y273" s="518">
        <f t="shared" si="758"/>
        <v>13.398000000000001</v>
      </c>
      <c r="Z273" s="518">
        <f t="shared" si="759"/>
        <v>13.398000000000003</v>
      </c>
      <c r="AA273" s="518">
        <f t="shared" si="760"/>
        <v>14.827500000000001</v>
      </c>
      <c r="AB273" s="518">
        <f t="shared" si="761"/>
        <v>32.950000000000003</v>
      </c>
      <c r="AC273" s="518">
        <f t="shared" si="762"/>
        <v>33.495000000000005</v>
      </c>
      <c r="AD273" s="518">
        <f t="shared" si="763"/>
        <v>14.827500000000001</v>
      </c>
      <c r="AE273" s="518">
        <f t="shared" si="763"/>
        <v>16.475000000000001</v>
      </c>
      <c r="AF273" s="518">
        <f t="shared" si="763"/>
        <v>18.122500000000002</v>
      </c>
      <c r="AG273" s="519">
        <f t="shared" si="764"/>
        <v>139.00425000000004</v>
      </c>
      <c r="AH273" s="519">
        <f t="shared" ref="AH273:AH280" si="768">AG273*(1+AH$53)</f>
        <v>139.00425000000004</v>
      </c>
      <c r="AI273" s="519">
        <f>MROUND(ROUNDUP(AH273,0),5)-1</f>
        <v>139</v>
      </c>
      <c r="AJ273" s="113">
        <f t="shared" si="307"/>
        <v>439000</v>
      </c>
      <c r="AK273" s="139">
        <f t="shared" si="765"/>
        <v>479000</v>
      </c>
      <c r="AL273" s="114">
        <f t="shared" si="308"/>
        <v>47</v>
      </c>
      <c r="AM273" s="130">
        <f>ROUNDUP(AC273*1.34,0)</f>
        <v>45</v>
      </c>
      <c r="AN273" s="151">
        <f t="shared" si="309"/>
        <v>72</v>
      </c>
      <c r="AO273" s="152">
        <f t="shared" si="310"/>
        <v>377</v>
      </c>
      <c r="AP273" s="153">
        <f t="shared" si="311"/>
        <v>797</v>
      </c>
      <c r="AQ273" s="716">
        <f t="shared" si="382"/>
        <v>27</v>
      </c>
      <c r="AR273" s="154">
        <f t="shared" si="766"/>
        <v>50000</v>
      </c>
      <c r="AS273" s="158">
        <v>119</v>
      </c>
      <c r="AT273" s="144">
        <f t="shared" si="497"/>
        <v>139</v>
      </c>
    </row>
    <row r="274" spans="1:46" ht="18.75" hidden="1">
      <c r="A274" s="514"/>
      <c r="C274" s="515" t="s">
        <v>2770</v>
      </c>
      <c r="D274" s="516">
        <f t="shared" si="305"/>
        <v>31.95</v>
      </c>
      <c r="E274" s="414" t="e">
        <f t="shared" si="306"/>
        <v>#REF!</v>
      </c>
      <c r="F274" s="414">
        <f t="shared" si="757"/>
        <v>9.0500000000000007</v>
      </c>
      <c r="G274" s="652">
        <v>11.81</v>
      </c>
      <c r="H274" s="516">
        <f t="shared" si="767"/>
        <v>3.0249999999999999</v>
      </c>
      <c r="I274" s="516"/>
      <c r="J274" s="517"/>
      <c r="K274" s="517"/>
      <c r="L274" s="517"/>
      <c r="M274" s="517"/>
      <c r="N274" s="517"/>
      <c r="O274" s="517"/>
      <c r="P274" s="517"/>
      <c r="Q274" s="517"/>
      <c r="R274" s="517"/>
      <c r="S274" s="517">
        <f>[1]shCost!$AF25+[1]shCost!$AX25+[1]shCost!$AY25+[1]shCost!$BF25+[1]shCost!$BH25</f>
        <v>6.05</v>
      </c>
      <c r="T274" s="517">
        <f>[1]shCost!$AF25+[1]shCost!$AX25+[1]shCost!$AY25+[1]shCost!$BF25+[1]shCost!$BH25</f>
        <v>6.05</v>
      </c>
      <c r="U274" s="517"/>
      <c r="V274" s="517"/>
      <c r="W274" s="517"/>
      <c r="X274" s="517" t="e">
        <f>[1]BICost!$D10+[1]BICost!$BE10+[1]BICost!$BG10+[1]BICost!#REF!</f>
        <v>#REF!</v>
      </c>
      <c r="Y274" s="518">
        <f t="shared" si="758"/>
        <v>12.991000000000001</v>
      </c>
      <c r="Z274" s="518">
        <f t="shared" si="759"/>
        <v>12.991</v>
      </c>
      <c r="AA274" s="518">
        <f t="shared" si="760"/>
        <v>14.377499999999998</v>
      </c>
      <c r="AB274" s="518">
        <f t="shared" si="761"/>
        <v>31.95</v>
      </c>
      <c r="AC274" s="518">
        <f t="shared" si="762"/>
        <v>32.477499999999999</v>
      </c>
      <c r="AD274" s="518">
        <f t="shared" si="763"/>
        <v>14.377499999999998</v>
      </c>
      <c r="AE274" s="518">
        <f t="shared" si="763"/>
        <v>15.975</v>
      </c>
      <c r="AF274" s="518">
        <f t="shared" si="763"/>
        <v>17.572500000000002</v>
      </c>
      <c r="AG274" s="519">
        <f t="shared" si="764"/>
        <v>134.78162500000002</v>
      </c>
      <c r="AH274" s="519">
        <f t="shared" si="768"/>
        <v>134.78162500000002</v>
      </c>
      <c r="AI274" s="519">
        <f>MROUND(ROUNDUP(AH274,0),5)</f>
        <v>135</v>
      </c>
      <c r="AJ274" s="113">
        <f t="shared" si="307"/>
        <v>429000</v>
      </c>
      <c r="AK274" s="139">
        <f t="shared" si="765"/>
        <v>469000</v>
      </c>
      <c r="AL274" s="114">
        <f t="shared" si="308"/>
        <v>46</v>
      </c>
      <c r="AM274" s="130">
        <f>ROUNDUP(AC274*1.34,0)</f>
        <v>44</v>
      </c>
      <c r="AN274" s="151">
        <f t="shared" si="309"/>
        <v>70</v>
      </c>
      <c r="AO274" s="152">
        <f t="shared" si="310"/>
        <v>366</v>
      </c>
      <c r="AP274" s="153">
        <f t="shared" si="311"/>
        <v>773</v>
      </c>
      <c r="AQ274" s="716">
        <f t="shared" si="382"/>
        <v>26</v>
      </c>
      <c r="AR274" s="154">
        <f t="shared" si="766"/>
        <v>49000</v>
      </c>
      <c r="AS274" s="158">
        <v>119</v>
      </c>
      <c r="AT274" s="144">
        <f t="shared" si="497"/>
        <v>135</v>
      </c>
    </row>
    <row r="275" spans="1:46" ht="18.75" hidden="1">
      <c r="A275" s="514"/>
      <c r="C275" s="515" t="s">
        <v>2767</v>
      </c>
      <c r="D275" s="516">
        <f t="shared" si="305"/>
        <v>34.950000000000003</v>
      </c>
      <c r="E275" s="414" t="e">
        <f t="shared" si="306"/>
        <v>#REF!</v>
      </c>
      <c r="F275" s="414">
        <f t="shared" si="757"/>
        <v>8.15</v>
      </c>
      <c r="G275" s="652">
        <v>12.9</v>
      </c>
      <c r="H275" s="516">
        <f t="shared" si="767"/>
        <v>2.5750000000000002</v>
      </c>
      <c r="I275" s="516"/>
      <c r="J275" s="517"/>
      <c r="K275" s="517"/>
      <c r="L275" s="517"/>
      <c r="M275" s="517"/>
      <c r="N275" s="517"/>
      <c r="O275" s="517"/>
      <c r="P275" s="517"/>
      <c r="Q275" s="517"/>
      <c r="R275" s="517"/>
      <c r="S275" s="517">
        <f>[1]shCost!$AF26+[1]shCost!$AX26+[1]shCost!$AY26+[1]shCost!$BF26+[1]shCost!$BH26</f>
        <v>5.15</v>
      </c>
      <c r="T275" s="517">
        <f>[1]shCost!$AF26+[1]shCost!$AX26+[1]shCost!$AY26+[1]shCost!$BF26+[1]shCost!$BH26</f>
        <v>5.15</v>
      </c>
      <c r="U275" s="517"/>
      <c r="V275" s="517"/>
      <c r="W275" s="517"/>
      <c r="X275" s="517" t="e">
        <f>[1]BICost!$D11+[1]BICost!$BE11+[1]BICost!$BG11+[1]BICost!#REF!</f>
        <v>#REF!</v>
      </c>
      <c r="Y275" s="518">
        <f t="shared" si="758"/>
        <v>14.190000000000001</v>
      </c>
      <c r="Z275" s="518">
        <f t="shared" si="759"/>
        <v>14.190000000000001</v>
      </c>
      <c r="AA275" s="518">
        <f t="shared" si="760"/>
        <v>15.727499999999999</v>
      </c>
      <c r="AB275" s="518">
        <f t="shared" si="761"/>
        <v>34.950000000000003</v>
      </c>
      <c r="AC275" s="518">
        <f t="shared" si="762"/>
        <v>35.475000000000001</v>
      </c>
      <c r="AD275" s="518">
        <f t="shared" si="763"/>
        <v>15.727499999999999</v>
      </c>
      <c r="AE275" s="518">
        <f t="shared" si="763"/>
        <v>17.475000000000001</v>
      </c>
      <c r="AF275" s="518">
        <f t="shared" si="763"/>
        <v>19.222500000000004</v>
      </c>
      <c r="AG275" s="519">
        <f t="shared" si="764"/>
        <v>147.22125000000003</v>
      </c>
      <c r="AH275" s="519">
        <f t="shared" si="768"/>
        <v>147.22125000000003</v>
      </c>
      <c r="AI275" s="519">
        <f>MROUND(ROUNDUP(AH275,0),10)-1</f>
        <v>149</v>
      </c>
      <c r="AJ275" s="113">
        <f t="shared" si="307"/>
        <v>469000</v>
      </c>
      <c r="AK275" s="139">
        <f t="shared" si="765"/>
        <v>509000</v>
      </c>
      <c r="AL275" s="114">
        <f t="shared" si="308"/>
        <v>50</v>
      </c>
      <c r="AM275" s="130">
        <f t="shared" ref="AM275:AM280" si="769">ROUNDUP(AC275*1.3,0)</f>
        <v>47</v>
      </c>
      <c r="AN275" s="151">
        <f t="shared" si="309"/>
        <v>76</v>
      </c>
      <c r="AO275" s="152">
        <f t="shared" si="310"/>
        <v>400</v>
      </c>
      <c r="AP275" s="153">
        <f t="shared" si="311"/>
        <v>844</v>
      </c>
      <c r="AQ275" s="716">
        <f t="shared" si="382"/>
        <v>29</v>
      </c>
      <c r="AR275" s="154">
        <f t="shared" si="766"/>
        <v>53000</v>
      </c>
      <c r="AS275" s="158">
        <v>129</v>
      </c>
      <c r="AT275" s="144">
        <f t="shared" si="497"/>
        <v>149</v>
      </c>
    </row>
    <row r="276" spans="1:46" ht="18.75" hidden="1">
      <c r="A276" s="514"/>
      <c r="C276" s="515" t="s">
        <v>2771</v>
      </c>
      <c r="D276" s="516">
        <f t="shared" si="305"/>
        <v>34.950000000000003</v>
      </c>
      <c r="E276" s="414" t="e">
        <f t="shared" si="306"/>
        <v>#REF!</v>
      </c>
      <c r="F276" s="414">
        <f t="shared" si="757"/>
        <v>8.5</v>
      </c>
      <c r="G276" s="652">
        <v>12.9</v>
      </c>
      <c r="H276" s="516">
        <f t="shared" si="767"/>
        <v>2.75</v>
      </c>
      <c r="I276" s="516"/>
      <c r="J276" s="517"/>
      <c r="K276" s="517"/>
      <c r="L276" s="517"/>
      <c r="M276" s="517"/>
      <c r="N276" s="517"/>
      <c r="O276" s="517"/>
      <c r="P276" s="517"/>
      <c r="Q276" s="517"/>
      <c r="R276" s="517"/>
      <c r="S276" s="517">
        <f>[1]shCost!$AF27+[1]shCost!$AX27+[1]shCost!$AY27+[1]shCost!$BF27+[1]shCost!$BH27</f>
        <v>5.5</v>
      </c>
      <c r="T276" s="517">
        <f>[1]shCost!$AF27+[1]shCost!$AX27+[1]shCost!$AY27+[1]shCost!$BF27+[1]shCost!$BH27</f>
        <v>5.5</v>
      </c>
      <c r="U276" s="517"/>
      <c r="V276" s="517"/>
      <c r="W276" s="517"/>
      <c r="X276" s="517" t="e">
        <f>[1]BICost!$D15+[1]BICost!$BE15+[1]BICost!$BG15+[1]BICost!#REF!</f>
        <v>#REF!</v>
      </c>
      <c r="Y276" s="518">
        <f t="shared" si="758"/>
        <v>14.190000000000001</v>
      </c>
      <c r="Z276" s="518">
        <f t="shared" si="759"/>
        <v>14.190000000000001</v>
      </c>
      <c r="AA276" s="518">
        <f t="shared" si="760"/>
        <v>15.727499999999999</v>
      </c>
      <c r="AB276" s="518">
        <f t="shared" si="761"/>
        <v>34.950000000000003</v>
      </c>
      <c r="AC276" s="518">
        <f t="shared" si="762"/>
        <v>35.475000000000001</v>
      </c>
      <c r="AD276" s="518">
        <f t="shared" si="763"/>
        <v>15.727499999999999</v>
      </c>
      <c r="AE276" s="518">
        <f t="shared" si="763"/>
        <v>17.475000000000001</v>
      </c>
      <c r="AF276" s="518">
        <f t="shared" si="763"/>
        <v>19.222500000000004</v>
      </c>
      <c r="AG276" s="519">
        <f t="shared" si="764"/>
        <v>147.22125000000003</v>
      </c>
      <c r="AH276" s="519">
        <f t="shared" si="768"/>
        <v>147.22125000000003</v>
      </c>
      <c r="AI276" s="519">
        <f>MROUND(ROUNDUP(AH276,0),10)-1</f>
        <v>149</v>
      </c>
      <c r="AJ276" s="113">
        <f t="shared" si="307"/>
        <v>469000</v>
      </c>
      <c r="AK276" s="139">
        <f t="shared" si="765"/>
        <v>509000</v>
      </c>
      <c r="AL276" s="114">
        <f t="shared" si="308"/>
        <v>50</v>
      </c>
      <c r="AM276" s="130">
        <f t="shared" si="769"/>
        <v>47</v>
      </c>
      <c r="AN276" s="151">
        <f t="shared" si="309"/>
        <v>76</v>
      </c>
      <c r="AO276" s="152">
        <f t="shared" si="310"/>
        <v>400</v>
      </c>
      <c r="AP276" s="153">
        <f t="shared" si="311"/>
        <v>844</v>
      </c>
      <c r="AQ276" s="716">
        <f t="shared" si="382"/>
        <v>29</v>
      </c>
      <c r="AR276" s="154">
        <f t="shared" si="766"/>
        <v>53000</v>
      </c>
      <c r="AS276" s="158">
        <v>129</v>
      </c>
      <c r="AT276" s="144">
        <f t="shared" si="497"/>
        <v>149</v>
      </c>
    </row>
    <row r="277" spans="1:46" ht="18.75" hidden="1">
      <c r="A277" s="514"/>
      <c r="C277" s="515" t="s">
        <v>2772</v>
      </c>
      <c r="D277" s="516">
        <f t="shared" si="305"/>
        <v>33.950000000000003</v>
      </c>
      <c r="E277" s="414" t="e">
        <f t="shared" si="306"/>
        <v>#REF!</v>
      </c>
      <c r="F277" s="414">
        <f t="shared" si="757"/>
        <v>12</v>
      </c>
      <c r="G277" s="652">
        <v>12.54</v>
      </c>
      <c r="H277" s="516">
        <f t="shared" si="767"/>
        <v>4.5</v>
      </c>
      <c r="I277" s="516"/>
      <c r="J277" s="517"/>
      <c r="K277" s="517"/>
      <c r="L277" s="517"/>
      <c r="M277" s="517"/>
      <c r="N277" s="517"/>
      <c r="O277" s="517"/>
      <c r="P277" s="517"/>
      <c r="Q277" s="517"/>
      <c r="R277" s="517"/>
      <c r="S277" s="517">
        <f>[1]shCost!$AF28+[1]shCost!$AX28+[1]shCost!$AY28+[1]shCost!$BF28+[1]shCost!$BH28</f>
        <v>9</v>
      </c>
      <c r="T277" s="517">
        <f>[1]shCost!$AF28+[1]shCost!$AX28+[1]shCost!$AY28+[1]shCost!$BF28+[1]shCost!$BH28</f>
        <v>9</v>
      </c>
      <c r="U277" s="517"/>
      <c r="V277" s="517"/>
      <c r="W277" s="517"/>
      <c r="X277" s="517" t="e">
        <f>[1]BICost!$D22+[1]BICost!$BE22+[1]BICost!$BG22+[1]BICost!#REF!</f>
        <v>#REF!</v>
      </c>
      <c r="Y277" s="518">
        <f t="shared" si="758"/>
        <v>13.794</v>
      </c>
      <c r="Z277" s="518">
        <f t="shared" si="759"/>
        <v>13.794</v>
      </c>
      <c r="AA277" s="518">
        <f t="shared" si="760"/>
        <v>15.2775</v>
      </c>
      <c r="AB277" s="518">
        <f t="shared" si="761"/>
        <v>33.950000000000003</v>
      </c>
      <c r="AC277" s="518">
        <f t="shared" si="762"/>
        <v>34.484999999999999</v>
      </c>
      <c r="AD277" s="518">
        <f t="shared" si="763"/>
        <v>15.2775</v>
      </c>
      <c r="AE277" s="518">
        <f t="shared" si="763"/>
        <v>16.975000000000001</v>
      </c>
      <c r="AF277" s="518">
        <f t="shared" si="763"/>
        <v>18.672500000000003</v>
      </c>
      <c r="AG277" s="519">
        <f t="shared" si="764"/>
        <v>143.11275000000001</v>
      </c>
      <c r="AH277" s="519">
        <f t="shared" si="768"/>
        <v>143.11275000000001</v>
      </c>
      <c r="AI277" s="519">
        <f>MROUND(ROUNDUP(AH277,0),5)</f>
        <v>145</v>
      </c>
      <c r="AJ277" s="113">
        <f t="shared" si="307"/>
        <v>459000</v>
      </c>
      <c r="AK277" s="139">
        <f t="shared" si="765"/>
        <v>499000</v>
      </c>
      <c r="AL277" s="114">
        <f t="shared" si="308"/>
        <v>48</v>
      </c>
      <c r="AM277" s="130">
        <f t="shared" si="769"/>
        <v>45</v>
      </c>
      <c r="AN277" s="151">
        <f t="shared" si="309"/>
        <v>74</v>
      </c>
      <c r="AO277" s="152">
        <f t="shared" si="310"/>
        <v>388</v>
      </c>
      <c r="AP277" s="153">
        <f t="shared" si="311"/>
        <v>821</v>
      </c>
      <c r="AQ277" s="716">
        <f t="shared" si="382"/>
        <v>28</v>
      </c>
      <c r="AR277" s="154">
        <f t="shared" si="766"/>
        <v>52000</v>
      </c>
      <c r="AS277" s="158">
        <v>129</v>
      </c>
      <c r="AT277" s="144">
        <f t="shared" si="497"/>
        <v>145</v>
      </c>
    </row>
    <row r="278" spans="1:46" ht="18.75" hidden="1">
      <c r="A278" s="514"/>
      <c r="C278" s="515" t="s">
        <v>2773</v>
      </c>
      <c r="D278" s="516">
        <f t="shared" si="305"/>
        <v>37.950000000000003</v>
      </c>
      <c r="E278" s="414" t="e">
        <f t="shared" si="306"/>
        <v>#REF!</v>
      </c>
      <c r="F278" s="414">
        <f t="shared" si="757"/>
        <v>3</v>
      </c>
      <c r="G278" s="652">
        <v>13.99</v>
      </c>
      <c r="H278" s="516">
        <f t="shared" si="767"/>
        <v>0</v>
      </c>
      <c r="I278" s="516"/>
      <c r="J278" s="517"/>
      <c r="K278" s="517"/>
      <c r="L278" s="517"/>
      <c r="M278" s="517"/>
      <c r="N278" s="517"/>
      <c r="O278" s="517"/>
      <c r="P278" s="517"/>
      <c r="Q278" s="517"/>
      <c r="R278" s="517"/>
      <c r="S278" s="517">
        <f>[1]shCost!$AF29+[1]shCost!$AX29+[1]shCost!$AY29+[1]shCost!$BF29+[1]shCost!$BH29</f>
        <v>0</v>
      </c>
      <c r="T278" s="517">
        <f>[1]shCost!$AF29+[1]shCost!$AX29+[1]shCost!$AY29+[1]shCost!$BF29+[1]shCost!$BH29</f>
        <v>0</v>
      </c>
      <c r="U278" s="517"/>
      <c r="V278" s="517"/>
      <c r="W278" s="517"/>
      <c r="X278" s="517" t="e">
        <f>[1]BICost!$D20+[1]BICost!$BE20+[1]BICost!$BG20+[1]BICost!#REF!</f>
        <v>#REF!</v>
      </c>
      <c r="Y278" s="518">
        <f t="shared" si="758"/>
        <v>15.389000000000001</v>
      </c>
      <c r="Z278" s="518">
        <f t="shared" si="759"/>
        <v>15.389000000000003</v>
      </c>
      <c r="AA278" s="518">
        <f t="shared" si="760"/>
        <v>17.077500000000001</v>
      </c>
      <c r="AB278" s="518">
        <f t="shared" si="761"/>
        <v>37.950000000000003</v>
      </c>
      <c r="AC278" s="518">
        <f t="shared" si="762"/>
        <v>38.472500000000004</v>
      </c>
      <c r="AD278" s="518">
        <f t="shared" si="763"/>
        <v>17.077500000000001</v>
      </c>
      <c r="AE278" s="518">
        <f t="shared" si="763"/>
        <v>18.975000000000001</v>
      </c>
      <c r="AF278" s="518">
        <f t="shared" si="763"/>
        <v>20.872500000000002</v>
      </c>
      <c r="AG278" s="519">
        <f t="shared" si="764"/>
        <v>159.66087500000003</v>
      </c>
      <c r="AH278" s="519">
        <f t="shared" si="768"/>
        <v>159.66087500000003</v>
      </c>
      <c r="AI278" s="519">
        <f>MROUND(ROUNDUP(AH278,0),5)-1</f>
        <v>159</v>
      </c>
      <c r="AJ278" s="113">
        <f t="shared" si="307"/>
        <v>509000</v>
      </c>
      <c r="AK278" s="139">
        <f t="shared" si="765"/>
        <v>549000</v>
      </c>
      <c r="AL278" s="114">
        <f t="shared" si="308"/>
        <v>54</v>
      </c>
      <c r="AM278" s="130">
        <f t="shared" si="769"/>
        <v>51</v>
      </c>
      <c r="AN278" s="151">
        <f t="shared" si="309"/>
        <v>82</v>
      </c>
      <c r="AO278" s="152">
        <f t="shared" si="310"/>
        <v>433</v>
      </c>
      <c r="AP278" s="153">
        <f t="shared" si="311"/>
        <v>916</v>
      </c>
      <c r="AQ278" s="716">
        <f t="shared" si="382"/>
        <v>31</v>
      </c>
      <c r="AR278" s="154">
        <f t="shared" si="766"/>
        <v>58000</v>
      </c>
      <c r="AS278" s="158">
        <v>139</v>
      </c>
      <c r="AT278" s="144">
        <f t="shared" si="497"/>
        <v>159</v>
      </c>
    </row>
    <row r="279" spans="1:46" ht="18.75" hidden="1">
      <c r="A279" s="514"/>
      <c r="C279" s="515" t="s">
        <v>2788</v>
      </c>
      <c r="D279" s="516">
        <f t="shared" si="305"/>
        <v>34.950000000000003</v>
      </c>
      <c r="E279" s="414" t="e">
        <f t="shared" si="306"/>
        <v>#REF!</v>
      </c>
      <c r="F279" s="414">
        <f t="shared" si="757"/>
        <v>3</v>
      </c>
      <c r="G279" s="652">
        <v>12.9</v>
      </c>
      <c r="H279" s="516">
        <f t="shared" si="767"/>
        <v>0</v>
      </c>
      <c r="I279" s="516"/>
      <c r="J279" s="517"/>
      <c r="K279" s="517"/>
      <c r="L279" s="517"/>
      <c r="M279" s="517"/>
      <c r="N279" s="517"/>
      <c r="O279" s="517"/>
      <c r="P279" s="517"/>
      <c r="Q279" s="517"/>
      <c r="R279" s="517"/>
      <c r="S279" s="517">
        <f>[1]shCost!$AF31+[1]shCost!$AX31+[1]shCost!$AY31+[1]shCost!$BF31+[1]shCost!$BH31+[1]shCost!$BG31</f>
        <v>0</v>
      </c>
      <c r="T279" s="517">
        <f>[1]shCost!$AF31+[1]shCost!$AX31+[1]shCost!$AY31+[1]shCost!$BF31+[1]shCost!$BH31+[1]shCost!$BG31</f>
        <v>0</v>
      </c>
      <c r="U279" s="517"/>
      <c r="V279" s="517"/>
      <c r="W279" s="517"/>
      <c r="X279" s="517" t="e">
        <f>[1]BICost!$D26+[1]BICost!$BE26+[1]BICost!$BG26+[1]BICost!#REF!</f>
        <v>#REF!</v>
      </c>
      <c r="Y279" s="518">
        <f t="shared" si="758"/>
        <v>14.190000000000001</v>
      </c>
      <c r="Z279" s="518">
        <f t="shared" si="759"/>
        <v>14.190000000000001</v>
      </c>
      <c r="AA279" s="518">
        <f t="shared" si="760"/>
        <v>15.727499999999999</v>
      </c>
      <c r="AB279" s="518">
        <f t="shared" si="761"/>
        <v>34.950000000000003</v>
      </c>
      <c r="AC279" s="518">
        <f t="shared" si="762"/>
        <v>35.475000000000001</v>
      </c>
      <c r="AD279" s="518">
        <f t="shared" si="763"/>
        <v>15.727499999999999</v>
      </c>
      <c r="AE279" s="518">
        <f t="shared" si="763"/>
        <v>17.475000000000001</v>
      </c>
      <c r="AF279" s="518">
        <f t="shared" si="763"/>
        <v>19.222500000000004</v>
      </c>
      <c r="AG279" s="519">
        <f t="shared" si="764"/>
        <v>147.22125000000003</v>
      </c>
      <c r="AH279" s="519">
        <f t="shared" si="768"/>
        <v>147.22125000000003</v>
      </c>
      <c r="AI279" s="519">
        <f>MROUND(ROUNDUP(AG279,0),5)-1</f>
        <v>149</v>
      </c>
      <c r="AJ279" s="113">
        <f t="shared" si="307"/>
        <v>469000</v>
      </c>
      <c r="AK279" s="139">
        <f t="shared" si="765"/>
        <v>509000</v>
      </c>
      <c r="AL279" s="114">
        <f t="shared" si="308"/>
        <v>50</v>
      </c>
      <c r="AM279" s="130">
        <f t="shared" si="769"/>
        <v>47</v>
      </c>
      <c r="AN279" s="151">
        <f t="shared" si="309"/>
        <v>76</v>
      </c>
      <c r="AO279" s="152">
        <f t="shared" si="310"/>
        <v>400</v>
      </c>
      <c r="AP279" s="153">
        <f t="shared" si="311"/>
        <v>844</v>
      </c>
      <c r="AQ279" s="716">
        <f t="shared" si="382"/>
        <v>29</v>
      </c>
      <c r="AR279" s="154">
        <f t="shared" si="766"/>
        <v>53000</v>
      </c>
      <c r="AS279" s="158">
        <v>139</v>
      </c>
      <c r="AT279" s="144">
        <f t="shared" si="497"/>
        <v>149</v>
      </c>
    </row>
    <row r="280" spans="1:46" ht="18.75" hidden="1">
      <c r="A280" s="514"/>
      <c r="C280" s="515" t="s">
        <v>2789</v>
      </c>
      <c r="D280" s="516">
        <f t="shared" si="305"/>
        <v>37.950000000000003</v>
      </c>
      <c r="E280" s="414" t="e">
        <f t="shared" si="306"/>
        <v>#REF!</v>
      </c>
      <c r="F280" s="414">
        <f t="shared" si="757"/>
        <v>3</v>
      </c>
      <c r="G280" s="652">
        <v>13.99</v>
      </c>
      <c r="H280" s="516">
        <f t="shared" si="767"/>
        <v>0</v>
      </c>
      <c r="I280" s="516"/>
      <c r="J280" s="517"/>
      <c r="K280" s="517"/>
      <c r="L280" s="517"/>
      <c r="M280" s="517"/>
      <c r="N280" s="517"/>
      <c r="O280" s="517"/>
      <c r="P280" s="517"/>
      <c r="Q280" s="517"/>
      <c r="R280" s="517"/>
      <c r="S280" s="517">
        <f>[1]shCost!$AF32+[1]shCost!$AX32+[1]shCost!$AY32+[1]shCost!$BF32+[1]shCost!$BH32+[1]shCost!$BG32</f>
        <v>0</v>
      </c>
      <c r="T280" s="517">
        <f>[1]shCost!$AF32+[1]shCost!$AX32+[1]shCost!$AY32+[1]shCost!$BF32+[1]shCost!$BH32+[1]shCost!$BG32</f>
        <v>0</v>
      </c>
      <c r="U280" s="517"/>
      <c r="V280" s="517"/>
      <c r="W280" s="517"/>
      <c r="X280" s="517" t="e">
        <f>[1]BICost!$D23+[1]BICost!$BE23+[1]BICost!$BG23+[1]BICost!#REF!</f>
        <v>#REF!</v>
      </c>
      <c r="Y280" s="518">
        <f t="shared" si="758"/>
        <v>15.389000000000001</v>
      </c>
      <c r="Z280" s="518">
        <f t="shared" si="759"/>
        <v>15.389000000000003</v>
      </c>
      <c r="AA280" s="518">
        <f t="shared" si="760"/>
        <v>17.077500000000001</v>
      </c>
      <c r="AB280" s="518">
        <f t="shared" si="761"/>
        <v>37.950000000000003</v>
      </c>
      <c r="AC280" s="518">
        <f t="shared" si="762"/>
        <v>38.472500000000004</v>
      </c>
      <c r="AD280" s="518">
        <f t="shared" si="763"/>
        <v>17.077500000000001</v>
      </c>
      <c r="AE280" s="518">
        <f t="shared" si="763"/>
        <v>18.975000000000001</v>
      </c>
      <c r="AF280" s="518">
        <f t="shared" si="763"/>
        <v>20.872500000000002</v>
      </c>
      <c r="AG280" s="519">
        <f t="shared" si="764"/>
        <v>159.66087500000003</v>
      </c>
      <c r="AH280" s="519">
        <f t="shared" si="768"/>
        <v>159.66087500000003</v>
      </c>
      <c r="AI280" s="519">
        <f>MROUND(ROUNDUP(AG280,0),5)-1</f>
        <v>159</v>
      </c>
      <c r="AJ280" s="113">
        <f t="shared" si="307"/>
        <v>509000</v>
      </c>
      <c r="AK280" s="139">
        <f t="shared" si="765"/>
        <v>549000</v>
      </c>
      <c r="AL280" s="114">
        <f t="shared" si="308"/>
        <v>54</v>
      </c>
      <c r="AM280" s="130">
        <f t="shared" si="769"/>
        <v>51</v>
      </c>
      <c r="AN280" s="151">
        <f t="shared" si="309"/>
        <v>82</v>
      </c>
      <c r="AO280" s="152">
        <f t="shared" si="310"/>
        <v>433</v>
      </c>
      <c r="AP280" s="153">
        <f t="shared" si="311"/>
        <v>916</v>
      </c>
      <c r="AQ280" s="716">
        <f t="shared" si="382"/>
        <v>31</v>
      </c>
      <c r="AR280" s="154">
        <f t="shared" si="766"/>
        <v>58000</v>
      </c>
      <c r="AS280" s="158">
        <v>139</v>
      </c>
      <c r="AT280" s="144">
        <f t="shared" si="497"/>
        <v>159</v>
      </c>
    </row>
    <row r="281" spans="1:46" ht="20.45" customHeight="1">
      <c r="B281" s="412" t="s">
        <v>2806</v>
      </c>
      <c r="C281" s="413" t="s">
        <v>2795</v>
      </c>
      <c r="D281" s="414">
        <f t="shared" ref="D281:D290" si="770">AB281</f>
        <v>37.950000000000003</v>
      </c>
      <c r="E281" s="414" t="e">
        <f t="shared" si="296"/>
        <v>#REF!</v>
      </c>
      <c r="F281" s="414">
        <f t="shared" si="170"/>
        <v>3</v>
      </c>
      <c r="G281" s="651">
        <v>13.99</v>
      </c>
      <c r="H281" s="414" t="e">
        <f t="shared" ref="H281:H290" si="771">MIN($J281:$X281)*0.5</f>
        <v>#REF!</v>
      </c>
      <c r="I281" s="414"/>
      <c r="J281" s="415"/>
      <c r="K281" s="415"/>
      <c r="L281" s="415"/>
      <c r="M281" s="415"/>
      <c r="N281" s="415"/>
      <c r="O281" s="415"/>
      <c r="P281" s="415"/>
      <c r="Q281" s="415"/>
      <c r="R281" s="415"/>
      <c r="S281" s="415"/>
      <c r="T281" s="415"/>
      <c r="U281" s="415"/>
      <c r="V281" s="415"/>
      <c r="W281" s="415"/>
      <c r="X281" s="517" t="e">
        <f>[1]BICost!$C3+[1]BICost!$BE3+[1]BICost!$BG3+[1]BICost!#REF!</f>
        <v>#REF!</v>
      </c>
      <c r="Y281" s="416">
        <f t="shared" si="188"/>
        <v>15.389000000000001</v>
      </c>
      <c r="Z281" s="416">
        <f t="shared" ref="Z281:Z298" si="772">(AC281*(1-Z$53))</f>
        <v>15.389000000000003</v>
      </c>
      <c r="AA281" s="416">
        <f t="shared" ref="AA281:AA298" si="773">(AB281*(1-AA$53))</f>
        <v>17.077500000000001</v>
      </c>
      <c r="AB281" s="416">
        <f t="shared" ref="AB281:AB298" si="774">MROUND(AC281,1)-0.05</f>
        <v>37.950000000000003</v>
      </c>
      <c r="AC281" s="416">
        <f t="shared" ref="AC281:AC298" si="775">Y281/(1-AC$53)</f>
        <v>38.472500000000004</v>
      </c>
      <c r="AD281" s="416">
        <f t="shared" si="270"/>
        <v>17.077500000000001</v>
      </c>
      <c r="AE281" s="416">
        <f t="shared" si="270"/>
        <v>18.975000000000001</v>
      </c>
      <c r="AF281" s="416">
        <f t="shared" si="270"/>
        <v>20.872500000000002</v>
      </c>
      <c r="AG281" s="417">
        <f t="shared" si="764"/>
        <v>159.66087500000003</v>
      </c>
      <c r="AH281" s="417">
        <f t="shared" ref="AH281:AH289" si="776">AG281*(1+AH$53)</f>
        <v>159.66087500000003</v>
      </c>
      <c r="AI281" s="417">
        <f>MROUND(ROUNDUP(AH281,0),5)-1</f>
        <v>159</v>
      </c>
      <c r="AJ281" s="113">
        <f t="shared" ref="AJ281:AJ290" si="777">ROUNDUP(FLOOR(AC281*13350,10000),-3)-1000</f>
        <v>509000</v>
      </c>
      <c r="AK281" s="139">
        <f t="shared" ref="AK281:AK303" si="778">ROUNDUP(FLOOR(AJ281*1.1,10000),-3)-1000</f>
        <v>549000</v>
      </c>
      <c r="AL281" s="114">
        <f t="shared" ref="AL281:AL290" si="779">ROUNDUP(AC281*1.39,0)</f>
        <v>54</v>
      </c>
      <c r="AM281" s="130">
        <f>ROUNDUP(AC281*1.34,0)</f>
        <v>52</v>
      </c>
      <c r="AN281" s="151">
        <f t="shared" ref="AN281:AN290" si="780">ROUNDUP(AC281*0.71*3,0)</f>
        <v>82</v>
      </c>
      <c r="AO281" s="152">
        <f t="shared" ref="AO281:AO290" si="781">ROUNDUP(AC281*3.7502*3,0)</f>
        <v>433</v>
      </c>
      <c r="AP281" s="153">
        <f t="shared" ref="AP281:AP290" si="782">ROUNDUP(AC281*7.9284*3,0)</f>
        <v>916</v>
      </c>
      <c r="AQ281" s="716">
        <f t="shared" si="382"/>
        <v>31</v>
      </c>
      <c r="AR281" s="154">
        <f t="shared" si="766"/>
        <v>58000</v>
      </c>
      <c r="AS281" s="158">
        <v>159</v>
      </c>
      <c r="AT281" s="144">
        <f t="shared" si="497"/>
        <v>159</v>
      </c>
    </row>
    <row r="282" spans="1:46" ht="18.75" customHeight="1">
      <c r="B282" s="412" t="s">
        <v>2807</v>
      </c>
      <c r="C282" s="413" t="s">
        <v>2796</v>
      </c>
      <c r="D282" s="414">
        <f t="shared" si="770"/>
        <v>41.95</v>
      </c>
      <c r="E282" s="414" t="e">
        <f t="shared" si="296"/>
        <v>#REF!</v>
      </c>
      <c r="F282" s="414">
        <f t="shared" si="170"/>
        <v>3</v>
      </c>
      <c r="G282" s="651">
        <v>15.45</v>
      </c>
      <c r="H282" s="414" t="e">
        <f t="shared" si="771"/>
        <v>#REF!</v>
      </c>
      <c r="I282" s="414"/>
      <c r="J282" s="415"/>
      <c r="K282" s="415"/>
      <c r="L282" s="415"/>
      <c r="M282" s="415"/>
      <c r="N282" s="415"/>
      <c r="O282" s="415"/>
      <c r="P282" s="415"/>
      <c r="Q282" s="415"/>
      <c r="R282" s="415"/>
      <c r="S282" s="415"/>
      <c r="T282" s="415"/>
      <c r="U282" s="415"/>
      <c r="V282" s="415"/>
      <c r="W282" s="415"/>
      <c r="X282" s="517" t="e">
        <f>[1]BICost!$C4+[1]BICost!$BE4+[1]BICost!$BG4+[1]BICost!#REF!</f>
        <v>#REF!</v>
      </c>
      <c r="Y282" s="416">
        <f t="shared" si="188"/>
        <v>16.995000000000001</v>
      </c>
      <c r="Z282" s="416">
        <f t="shared" si="772"/>
        <v>16.995000000000001</v>
      </c>
      <c r="AA282" s="416">
        <f t="shared" si="773"/>
        <v>18.877499999999998</v>
      </c>
      <c r="AB282" s="416">
        <f t="shared" si="774"/>
        <v>41.95</v>
      </c>
      <c r="AC282" s="416">
        <f t="shared" si="775"/>
        <v>42.487499999999997</v>
      </c>
      <c r="AD282" s="416">
        <f t="shared" si="270"/>
        <v>18.877499999999998</v>
      </c>
      <c r="AE282" s="416">
        <f t="shared" si="270"/>
        <v>20.975000000000001</v>
      </c>
      <c r="AF282" s="416">
        <f t="shared" si="270"/>
        <v>23.072500000000005</v>
      </c>
      <c r="AG282" s="417">
        <f t="shared" ref="AG282:AG298" si="783">AC282*4.15</f>
        <v>176.323125</v>
      </c>
      <c r="AH282" s="417">
        <f t="shared" si="776"/>
        <v>176.323125</v>
      </c>
      <c r="AI282" s="417">
        <f>MROUND(ROUNDUP(AH282,0),10)-1</f>
        <v>179</v>
      </c>
      <c r="AJ282" s="113">
        <f t="shared" si="777"/>
        <v>559000</v>
      </c>
      <c r="AK282" s="139">
        <f t="shared" si="778"/>
        <v>609000</v>
      </c>
      <c r="AL282" s="114">
        <f t="shared" si="779"/>
        <v>60</v>
      </c>
      <c r="AM282" s="130">
        <f t="shared" ref="AM282:AM289" si="784">ROUNDUP(AC282*1.3,0)</f>
        <v>56</v>
      </c>
      <c r="AN282" s="151">
        <f t="shared" si="780"/>
        <v>91</v>
      </c>
      <c r="AO282" s="152">
        <f t="shared" si="781"/>
        <v>479</v>
      </c>
      <c r="AP282" s="153">
        <f t="shared" si="782"/>
        <v>1011</v>
      </c>
      <c r="AQ282" s="716">
        <f t="shared" si="382"/>
        <v>34</v>
      </c>
      <c r="AR282" s="154">
        <f t="shared" si="766"/>
        <v>64000</v>
      </c>
      <c r="AS282" s="158">
        <v>179</v>
      </c>
      <c r="AT282" s="144">
        <f t="shared" si="497"/>
        <v>179</v>
      </c>
    </row>
    <row r="283" spans="1:46" ht="18.75" customHeight="1">
      <c r="B283" s="412" t="s">
        <v>2808</v>
      </c>
      <c r="C283" s="413" t="s">
        <v>2797</v>
      </c>
      <c r="D283" s="414">
        <f t="shared" si="770"/>
        <v>41.95</v>
      </c>
      <c r="E283" s="414" t="e">
        <f t="shared" si="296"/>
        <v>#REF!</v>
      </c>
      <c r="F283" s="414">
        <f t="shared" si="170"/>
        <v>3</v>
      </c>
      <c r="G283" s="651">
        <v>15.45</v>
      </c>
      <c r="H283" s="414" t="e">
        <f t="shared" si="771"/>
        <v>#REF!</v>
      </c>
      <c r="I283" s="414"/>
      <c r="J283" s="415"/>
      <c r="K283" s="415"/>
      <c r="L283" s="415"/>
      <c r="M283" s="415"/>
      <c r="N283" s="415"/>
      <c r="O283" s="415"/>
      <c r="P283" s="415"/>
      <c r="Q283" s="415"/>
      <c r="R283" s="415"/>
      <c r="S283" s="415"/>
      <c r="T283" s="415"/>
      <c r="U283" s="415"/>
      <c r="V283" s="415"/>
      <c r="W283" s="415"/>
      <c r="X283" s="517" t="e">
        <f>[1]BICost!$C5+[1]BICost!$BE5+[1]BICost!$BG5+[1]BICost!#REF!</f>
        <v>#REF!</v>
      </c>
      <c r="Y283" s="416">
        <f t="shared" si="188"/>
        <v>16.995000000000001</v>
      </c>
      <c r="Z283" s="416">
        <f t="shared" si="772"/>
        <v>16.995000000000001</v>
      </c>
      <c r="AA283" s="416">
        <f t="shared" si="773"/>
        <v>18.877499999999998</v>
      </c>
      <c r="AB283" s="416">
        <f t="shared" si="774"/>
        <v>41.95</v>
      </c>
      <c r="AC283" s="416">
        <f t="shared" si="775"/>
        <v>42.487499999999997</v>
      </c>
      <c r="AD283" s="416">
        <f t="shared" si="270"/>
        <v>18.877499999999998</v>
      </c>
      <c r="AE283" s="416">
        <f t="shared" si="270"/>
        <v>20.975000000000001</v>
      </c>
      <c r="AF283" s="416">
        <f t="shared" si="270"/>
        <v>23.072500000000005</v>
      </c>
      <c r="AG283" s="417">
        <f t="shared" si="783"/>
        <v>176.323125</v>
      </c>
      <c r="AH283" s="417">
        <f t="shared" si="776"/>
        <v>176.323125</v>
      </c>
      <c r="AI283" s="417">
        <f>MROUND(ROUNDUP(AH283,0),10)-1</f>
        <v>179</v>
      </c>
      <c r="AJ283" s="113">
        <f t="shared" si="777"/>
        <v>559000</v>
      </c>
      <c r="AK283" s="139">
        <f t="shared" si="778"/>
        <v>609000</v>
      </c>
      <c r="AL283" s="114">
        <f t="shared" si="779"/>
        <v>60</v>
      </c>
      <c r="AM283" s="130">
        <f t="shared" si="784"/>
        <v>56</v>
      </c>
      <c r="AN283" s="151">
        <f t="shared" si="780"/>
        <v>91</v>
      </c>
      <c r="AO283" s="152">
        <f t="shared" si="781"/>
        <v>479</v>
      </c>
      <c r="AP283" s="153">
        <f t="shared" si="782"/>
        <v>1011</v>
      </c>
      <c r="AQ283" s="716">
        <f t="shared" si="382"/>
        <v>34</v>
      </c>
      <c r="AR283" s="154">
        <f t="shared" si="766"/>
        <v>64000</v>
      </c>
      <c r="AS283" s="158">
        <v>179</v>
      </c>
      <c r="AT283" s="144">
        <f t="shared" si="497"/>
        <v>179</v>
      </c>
    </row>
    <row r="284" spans="1:46" ht="18.75" customHeight="1">
      <c r="B284" s="412" t="s">
        <v>2809</v>
      </c>
      <c r="C284" s="413" t="s">
        <v>2798</v>
      </c>
      <c r="D284" s="414">
        <f t="shared" si="770"/>
        <v>43.95</v>
      </c>
      <c r="E284" s="414" t="e">
        <f t="shared" si="296"/>
        <v>#REF!</v>
      </c>
      <c r="F284" s="414">
        <f t="shared" si="170"/>
        <v>3</v>
      </c>
      <c r="G284" s="651">
        <v>16.18</v>
      </c>
      <c r="H284" s="414" t="e">
        <f t="shared" si="771"/>
        <v>#REF!</v>
      </c>
      <c r="I284" s="414"/>
      <c r="J284" s="415"/>
      <c r="K284" s="415"/>
      <c r="L284" s="415"/>
      <c r="M284" s="415"/>
      <c r="N284" s="415"/>
      <c r="O284" s="415"/>
      <c r="P284" s="415"/>
      <c r="Q284" s="415"/>
      <c r="R284" s="415"/>
      <c r="S284" s="415"/>
      <c r="T284" s="415"/>
      <c r="U284" s="415"/>
      <c r="V284" s="415"/>
      <c r="W284" s="415"/>
      <c r="X284" s="517" t="e">
        <f>[1]BICost!$C6+[1]BICost!$BE6+[1]BICost!$BG6+[1]BICost!#REF!</f>
        <v>#REF!</v>
      </c>
      <c r="Y284" s="416">
        <f t="shared" si="188"/>
        <v>17.798000000000002</v>
      </c>
      <c r="Z284" s="416">
        <f t="shared" si="772"/>
        <v>17.798000000000002</v>
      </c>
      <c r="AA284" s="416">
        <f t="shared" si="773"/>
        <v>19.7775</v>
      </c>
      <c r="AB284" s="416">
        <f t="shared" si="774"/>
        <v>43.95</v>
      </c>
      <c r="AC284" s="416">
        <f t="shared" si="775"/>
        <v>44.495000000000005</v>
      </c>
      <c r="AD284" s="416">
        <f t="shared" si="270"/>
        <v>19.7775</v>
      </c>
      <c r="AE284" s="416">
        <f t="shared" si="270"/>
        <v>21.975000000000001</v>
      </c>
      <c r="AF284" s="416">
        <f t="shared" si="270"/>
        <v>24.172500000000003</v>
      </c>
      <c r="AG284" s="417">
        <f t="shared" si="783"/>
        <v>184.65425000000005</v>
      </c>
      <c r="AH284" s="417">
        <f t="shared" si="776"/>
        <v>184.65425000000005</v>
      </c>
      <c r="AI284" s="417">
        <f>MROUND(ROUNDUP(AH284,0),5)-1</f>
        <v>184</v>
      </c>
      <c r="AJ284" s="113">
        <f t="shared" si="777"/>
        <v>589000</v>
      </c>
      <c r="AK284" s="139">
        <f t="shared" si="778"/>
        <v>639000</v>
      </c>
      <c r="AL284" s="114">
        <f t="shared" si="779"/>
        <v>62</v>
      </c>
      <c r="AM284" s="130">
        <f t="shared" si="784"/>
        <v>58</v>
      </c>
      <c r="AN284" s="151">
        <f t="shared" si="780"/>
        <v>95</v>
      </c>
      <c r="AO284" s="152">
        <f t="shared" si="781"/>
        <v>501</v>
      </c>
      <c r="AP284" s="153">
        <f t="shared" si="782"/>
        <v>1059</v>
      </c>
      <c r="AQ284" s="716">
        <f t="shared" si="382"/>
        <v>36</v>
      </c>
      <c r="AR284" s="154">
        <f t="shared" si="766"/>
        <v>67000</v>
      </c>
      <c r="AS284" s="158">
        <v>189</v>
      </c>
      <c r="AT284" s="144">
        <f t="shared" si="497"/>
        <v>184</v>
      </c>
    </row>
    <row r="285" spans="1:46" ht="18.75" customHeight="1">
      <c r="A285"/>
      <c r="B285" s="412" t="s">
        <v>2810</v>
      </c>
      <c r="C285" s="413" t="s">
        <v>2799</v>
      </c>
      <c r="D285" s="414">
        <f t="shared" si="770"/>
        <v>35.950000000000003</v>
      </c>
      <c r="E285" s="414" t="e">
        <f t="shared" si="296"/>
        <v>#REF!</v>
      </c>
      <c r="F285" s="414">
        <f t="shared" si="170"/>
        <v>3</v>
      </c>
      <c r="G285" s="651">
        <v>13.27</v>
      </c>
      <c r="H285" s="414" t="e">
        <f t="shared" si="771"/>
        <v>#REF!</v>
      </c>
      <c r="I285" s="414"/>
      <c r="J285" s="415"/>
      <c r="K285" s="415"/>
      <c r="L285" s="415"/>
      <c r="M285" s="415"/>
      <c r="N285" s="415"/>
      <c r="O285" s="415"/>
      <c r="P285" s="415"/>
      <c r="Q285" s="415"/>
      <c r="R285" s="415"/>
      <c r="S285" s="415"/>
      <c r="T285" s="415"/>
      <c r="U285" s="415"/>
      <c r="V285" s="415"/>
      <c r="W285" s="415"/>
      <c r="X285" s="517" t="e">
        <f>[1]BICost!$C7+[1]BICost!$BE7+[1]BICost!$BG7+[1]BICost!#REF!</f>
        <v>#REF!</v>
      </c>
      <c r="Y285" s="416">
        <f t="shared" si="188"/>
        <v>14.597000000000001</v>
      </c>
      <c r="Z285" s="416">
        <f t="shared" si="772"/>
        <v>14.597000000000001</v>
      </c>
      <c r="AA285" s="416">
        <f t="shared" si="773"/>
        <v>16.177499999999998</v>
      </c>
      <c r="AB285" s="416">
        <f t="shared" si="774"/>
        <v>35.950000000000003</v>
      </c>
      <c r="AC285" s="416">
        <f t="shared" si="775"/>
        <v>36.4925</v>
      </c>
      <c r="AD285" s="416">
        <f t="shared" si="270"/>
        <v>16.177499999999998</v>
      </c>
      <c r="AE285" s="416">
        <f t="shared" si="270"/>
        <v>17.975000000000001</v>
      </c>
      <c r="AF285" s="416">
        <f t="shared" si="270"/>
        <v>19.772500000000004</v>
      </c>
      <c r="AG285" s="417">
        <f t="shared" si="783"/>
        <v>151.44387500000002</v>
      </c>
      <c r="AH285" s="417">
        <f t="shared" si="776"/>
        <v>151.44387500000002</v>
      </c>
      <c r="AI285" s="417">
        <f>MROUND(ROUNDUP(AG285,0),5)-1</f>
        <v>149</v>
      </c>
      <c r="AJ285" s="113">
        <f t="shared" si="777"/>
        <v>479000</v>
      </c>
      <c r="AK285" s="139">
        <f t="shared" si="778"/>
        <v>519000</v>
      </c>
      <c r="AL285" s="114">
        <f t="shared" si="779"/>
        <v>51</v>
      </c>
      <c r="AM285" s="130">
        <f t="shared" si="784"/>
        <v>48</v>
      </c>
      <c r="AN285" s="151">
        <f t="shared" si="780"/>
        <v>78</v>
      </c>
      <c r="AO285" s="152">
        <f t="shared" si="781"/>
        <v>411</v>
      </c>
      <c r="AP285" s="153">
        <f t="shared" si="782"/>
        <v>868</v>
      </c>
      <c r="AQ285" s="716">
        <f t="shared" si="382"/>
        <v>30</v>
      </c>
      <c r="AR285" s="154">
        <f t="shared" si="766"/>
        <v>55000</v>
      </c>
      <c r="AS285" s="158">
        <v>149</v>
      </c>
      <c r="AT285" s="144">
        <f t="shared" si="497"/>
        <v>149</v>
      </c>
    </row>
    <row r="286" spans="1:46" ht="20.45" customHeight="1">
      <c r="B286" s="412" t="s">
        <v>2811</v>
      </c>
      <c r="C286" s="413" t="s">
        <v>2800</v>
      </c>
      <c r="D286" s="414">
        <f t="shared" si="770"/>
        <v>41.95</v>
      </c>
      <c r="E286" s="414" t="e">
        <f>2*MAX($J286:$X286)</f>
        <v>#REF!</v>
      </c>
      <c r="F286" s="414">
        <f>MAX($J286:$U286)+3</f>
        <v>3</v>
      </c>
      <c r="G286" s="651">
        <v>15.45</v>
      </c>
      <c r="H286" s="414" t="e">
        <f t="shared" si="771"/>
        <v>#REF!</v>
      </c>
      <c r="I286" s="414"/>
      <c r="J286" s="415"/>
      <c r="K286" s="415"/>
      <c r="L286" s="415"/>
      <c r="M286" s="415"/>
      <c r="N286" s="415"/>
      <c r="O286" s="415"/>
      <c r="P286" s="415"/>
      <c r="Q286" s="415"/>
      <c r="R286" s="415"/>
      <c r="S286" s="415"/>
      <c r="T286" s="415"/>
      <c r="U286" s="415"/>
      <c r="V286" s="415"/>
      <c r="W286" s="415"/>
      <c r="X286" s="517" t="e">
        <f>[1]BICost!$C8+[1]BICost!$BE8+[1]BICost!$BG8+[1]BICost!#REF!</f>
        <v>#REF!</v>
      </c>
      <c r="Y286" s="416">
        <f>$G286*(1+Y$53)</f>
        <v>16.995000000000001</v>
      </c>
      <c r="Z286" s="416">
        <f>(AC286*(1-Z$53))</f>
        <v>16.995000000000001</v>
      </c>
      <c r="AA286" s="416">
        <f>(AB286*(1-AA$53))</f>
        <v>18.877499999999998</v>
      </c>
      <c r="AB286" s="416">
        <f>MROUND(AC286,1)-0.05</f>
        <v>41.95</v>
      </c>
      <c r="AC286" s="416">
        <f>Y286/(1-AC$53)</f>
        <v>42.487499999999997</v>
      </c>
      <c r="AD286" s="416">
        <f t="shared" ref="AD286:AF289" si="785">$AB286*(1-AD$53)</f>
        <v>18.877499999999998</v>
      </c>
      <c r="AE286" s="416">
        <f t="shared" si="785"/>
        <v>20.975000000000001</v>
      </c>
      <c r="AF286" s="416">
        <f t="shared" si="785"/>
        <v>23.072500000000005</v>
      </c>
      <c r="AG286" s="417">
        <f>AC286*4.15</f>
        <v>176.323125</v>
      </c>
      <c r="AH286" s="417">
        <f t="shared" si="776"/>
        <v>176.323125</v>
      </c>
      <c r="AI286" s="417">
        <f>MROUND(ROUNDUP(AG286,0),5)-1</f>
        <v>174</v>
      </c>
      <c r="AJ286" s="113">
        <f t="shared" si="777"/>
        <v>559000</v>
      </c>
      <c r="AK286" s="139">
        <f t="shared" si="778"/>
        <v>609000</v>
      </c>
      <c r="AL286" s="114">
        <f t="shared" si="779"/>
        <v>60</v>
      </c>
      <c r="AM286" s="130">
        <f t="shared" si="784"/>
        <v>56</v>
      </c>
      <c r="AN286" s="151">
        <f t="shared" si="780"/>
        <v>91</v>
      </c>
      <c r="AO286" s="152">
        <f t="shared" si="781"/>
        <v>479</v>
      </c>
      <c r="AP286" s="153">
        <f t="shared" si="782"/>
        <v>1011</v>
      </c>
      <c r="AQ286" s="716">
        <f t="shared" si="382"/>
        <v>34</v>
      </c>
      <c r="AR286" s="154">
        <f t="shared" si="766"/>
        <v>64000</v>
      </c>
      <c r="AS286" s="158">
        <v>179</v>
      </c>
      <c r="AT286" s="144">
        <f t="shared" si="497"/>
        <v>174</v>
      </c>
    </row>
    <row r="287" spans="1:46" ht="20.25" customHeight="1">
      <c r="A287"/>
      <c r="B287" s="412" t="s">
        <v>2860</v>
      </c>
      <c r="C287" s="413" t="s">
        <v>2801</v>
      </c>
      <c r="D287" s="414">
        <f t="shared" si="770"/>
        <v>37.950000000000003</v>
      </c>
      <c r="E287" s="414" t="e">
        <f>2*MAX($J287:$X287)</f>
        <v>#REF!</v>
      </c>
      <c r="F287" s="414" t="e">
        <f>MAX($J287:$X287)+3</f>
        <v>#REF!</v>
      </c>
      <c r="G287" s="651">
        <v>13.99</v>
      </c>
      <c r="H287" s="516" t="e">
        <f t="shared" si="771"/>
        <v>#REF!</v>
      </c>
      <c r="I287" s="516"/>
      <c r="J287" s="517"/>
      <c r="K287" s="517"/>
      <c r="L287" s="517"/>
      <c r="M287" s="517"/>
      <c r="N287" s="517"/>
      <c r="O287" s="517"/>
      <c r="P287" s="517"/>
      <c r="Q287" s="517"/>
      <c r="R287" s="517"/>
      <c r="S287" s="517"/>
      <c r="T287" s="517"/>
      <c r="U287" s="517"/>
      <c r="V287" s="517"/>
      <c r="W287" s="517"/>
      <c r="X287" s="517" t="e">
        <f>[1]BICost!$C9+[1]BICost!$BE9+[1]BICost!$BG9+[1]BICost!#REF!</f>
        <v>#REF!</v>
      </c>
      <c r="Y287" s="518">
        <f>$G287*(1+Y$53)</f>
        <v>15.389000000000001</v>
      </c>
      <c r="Z287" s="518">
        <f>(AC287*(1-Z$53))</f>
        <v>15.389000000000003</v>
      </c>
      <c r="AA287" s="518">
        <f>(AB287*(1-AA$53))</f>
        <v>17.077500000000001</v>
      </c>
      <c r="AB287" s="518">
        <f>MROUND(AC287,1)-0.05</f>
        <v>37.950000000000003</v>
      </c>
      <c r="AC287" s="518">
        <f>Y287/(1-AC$53)</f>
        <v>38.472500000000004</v>
      </c>
      <c r="AD287" s="518">
        <f t="shared" si="785"/>
        <v>17.077500000000001</v>
      </c>
      <c r="AE287" s="518">
        <f t="shared" si="785"/>
        <v>18.975000000000001</v>
      </c>
      <c r="AF287" s="518">
        <f t="shared" si="785"/>
        <v>20.872500000000002</v>
      </c>
      <c r="AG287" s="519">
        <f>AC287*4.15</f>
        <v>159.66087500000003</v>
      </c>
      <c r="AH287" s="519">
        <f t="shared" si="776"/>
        <v>159.66087500000003</v>
      </c>
      <c r="AI287" s="519">
        <f>MROUND(ROUNDUP(AG287,0),5)-1</f>
        <v>159</v>
      </c>
      <c r="AJ287" s="113">
        <f t="shared" si="777"/>
        <v>509000</v>
      </c>
      <c r="AK287" s="139">
        <f t="shared" si="778"/>
        <v>549000</v>
      </c>
      <c r="AL287" s="114">
        <f t="shared" si="779"/>
        <v>54</v>
      </c>
      <c r="AM287" s="130">
        <f t="shared" si="784"/>
        <v>51</v>
      </c>
      <c r="AN287" s="151">
        <f t="shared" si="780"/>
        <v>82</v>
      </c>
      <c r="AO287" s="152">
        <f t="shared" si="781"/>
        <v>433</v>
      </c>
      <c r="AP287" s="153">
        <f t="shared" si="782"/>
        <v>916</v>
      </c>
      <c r="AQ287" s="716">
        <f t="shared" si="382"/>
        <v>31</v>
      </c>
      <c r="AR287" s="154">
        <f t="shared" si="766"/>
        <v>58000</v>
      </c>
      <c r="AS287" s="158">
        <v>159</v>
      </c>
      <c r="AT287" s="144">
        <f t="shared" si="497"/>
        <v>159</v>
      </c>
    </row>
    <row r="288" spans="1:46" ht="18.75" customHeight="1">
      <c r="A288"/>
      <c r="B288" s="412" t="s">
        <v>2812</v>
      </c>
      <c r="C288" s="413" t="s">
        <v>2802</v>
      </c>
      <c r="D288" s="414">
        <f t="shared" si="770"/>
        <v>32.950000000000003</v>
      </c>
      <c r="E288" s="414" t="e">
        <f>2*MAX($J288:$X288)</f>
        <v>#REF!</v>
      </c>
      <c r="F288" s="414" t="e">
        <f>MAX($J288:$X288)+3</f>
        <v>#REF!</v>
      </c>
      <c r="G288" s="651">
        <v>12.18</v>
      </c>
      <c r="H288" s="516" t="e">
        <f t="shared" si="771"/>
        <v>#REF!</v>
      </c>
      <c r="I288" s="516"/>
      <c r="J288" s="517"/>
      <c r="K288" s="517"/>
      <c r="L288" s="517"/>
      <c r="M288" s="517"/>
      <c r="N288" s="517"/>
      <c r="O288" s="517"/>
      <c r="P288" s="517"/>
      <c r="Q288" s="517"/>
      <c r="R288" s="517"/>
      <c r="S288" s="517"/>
      <c r="T288" s="517"/>
      <c r="U288" s="517"/>
      <c r="V288" s="517"/>
      <c r="W288" s="517"/>
      <c r="X288" s="517" t="e">
        <f>[1]BICost!$C10+[1]BICost!$BE10+[1]BICost!$BG10+[1]BICost!#REF!</f>
        <v>#REF!</v>
      </c>
      <c r="Y288" s="518">
        <f>$G288*(1+Y$53)</f>
        <v>13.398000000000001</v>
      </c>
      <c r="Z288" s="518">
        <f>(AC288*(1-Z$53))</f>
        <v>13.398000000000003</v>
      </c>
      <c r="AA288" s="518">
        <f>(AB288*(1-AA$53))</f>
        <v>14.827500000000001</v>
      </c>
      <c r="AB288" s="518">
        <f>MROUND(AC288,1)-0.05</f>
        <v>32.950000000000003</v>
      </c>
      <c r="AC288" s="518">
        <f>Y288/(1-AC$53)</f>
        <v>33.495000000000005</v>
      </c>
      <c r="AD288" s="518">
        <f t="shared" si="785"/>
        <v>14.827500000000001</v>
      </c>
      <c r="AE288" s="518">
        <f t="shared" si="785"/>
        <v>16.475000000000001</v>
      </c>
      <c r="AF288" s="518">
        <f t="shared" si="785"/>
        <v>18.122500000000002</v>
      </c>
      <c r="AG288" s="519">
        <f>AC288*4.15</f>
        <v>139.00425000000004</v>
      </c>
      <c r="AH288" s="519">
        <f t="shared" si="776"/>
        <v>139.00425000000004</v>
      </c>
      <c r="AI288" s="519">
        <f>MROUND(ROUNDUP(AG288,0),5)-1</f>
        <v>139</v>
      </c>
      <c r="AJ288" s="113">
        <f t="shared" si="777"/>
        <v>439000</v>
      </c>
      <c r="AK288" s="139">
        <f t="shared" si="778"/>
        <v>479000</v>
      </c>
      <c r="AL288" s="114">
        <f t="shared" si="779"/>
        <v>47</v>
      </c>
      <c r="AM288" s="130">
        <f t="shared" si="784"/>
        <v>44</v>
      </c>
      <c r="AN288" s="151">
        <f t="shared" si="780"/>
        <v>72</v>
      </c>
      <c r="AO288" s="152">
        <f t="shared" si="781"/>
        <v>377</v>
      </c>
      <c r="AP288" s="153">
        <f t="shared" si="782"/>
        <v>797</v>
      </c>
      <c r="AQ288" s="716">
        <f t="shared" si="382"/>
        <v>27</v>
      </c>
      <c r="AR288" s="154">
        <f t="shared" si="766"/>
        <v>50000</v>
      </c>
      <c r="AS288" s="158">
        <v>139</v>
      </c>
      <c r="AT288" s="144">
        <f t="shared" si="497"/>
        <v>139</v>
      </c>
    </row>
    <row r="289" spans="1:46" ht="18.75" customHeight="1">
      <c r="A289"/>
      <c r="B289" s="412" t="s">
        <v>2813</v>
      </c>
      <c r="C289" s="413" t="s">
        <v>2803</v>
      </c>
      <c r="D289" s="414">
        <f t="shared" si="770"/>
        <v>35.950000000000003</v>
      </c>
      <c r="E289" s="414" t="e">
        <f>2*MAX($J289:$X289)</f>
        <v>#REF!</v>
      </c>
      <c r="F289" s="414" t="e">
        <f>MAX($J289:$X289)+3</f>
        <v>#REF!</v>
      </c>
      <c r="G289" s="651">
        <v>13.27</v>
      </c>
      <c r="H289" s="516" t="e">
        <f t="shared" si="771"/>
        <v>#REF!</v>
      </c>
      <c r="I289" s="516"/>
      <c r="J289" s="517"/>
      <c r="K289" s="517"/>
      <c r="L289" s="517"/>
      <c r="M289" s="517"/>
      <c r="N289" s="517"/>
      <c r="O289" s="517"/>
      <c r="P289" s="517"/>
      <c r="Q289" s="517"/>
      <c r="R289" s="517"/>
      <c r="S289" s="517"/>
      <c r="T289" s="517"/>
      <c r="U289" s="517"/>
      <c r="V289" s="517"/>
      <c r="W289" s="517"/>
      <c r="X289" s="517" t="e">
        <f>[1]BICost!$C11+[1]BICost!$BE11+[1]BICost!$BG11+[1]BICost!#REF!</f>
        <v>#REF!</v>
      </c>
      <c r="Y289" s="518">
        <f>$G289*(1+Y$53)</f>
        <v>14.597000000000001</v>
      </c>
      <c r="Z289" s="518">
        <f>(AC289*(1-Z$53))</f>
        <v>14.597000000000001</v>
      </c>
      <c r="AA289" s="518">
        <f>(AB289*(1-AA$53))</f>
        <v>16.177499999999998</v>
      </c>
      <c r="AB289" s="518">
        <f>MROUND(AC289,1)-0.05</f>
        <v>35.950000000000003</v>
      </c>
      <c r="AC289" s="518">
        <f>Y289/(1-AC$53)</f>
        <v>36.4925</v>
      </c>
      <c r="AD289" s="518">
        <f t="shared" si="785"/>
        <v>16.177499999999998</v>
      </c>
      <c r="AE289" s="518">
        <f t="shared" si="785"/>
        <v>17.975000000000001</v>
      </c>
      <c r="AF289" s="518">
        <f t="shared" si="785"/>
        <v>19.772500000000004</v>
      </c>
      <c r="AG289" s="519">
        <f>AC289*4.15</f>
        <v>151.44387500000002</v>
      </c>
      <c r="AH289" s="519">
        <f t="shared" si="776"/>
        <v>151.44387500000002</v>
      </c>
      <c r="AI289" s="519">
        <f>MROUND(ROUNDUP(AG289,0),5)-1</f>
        <v>149</v>
      </c>
      <c r="AJ289" s="113">
        <f t="shared" si="777"/>
        <v>479000</v>
      </c>
      <c r="AK289" s="139">
        <f t="shared" si="778"/>
        <v>519000</v>
      </c>
      <c r="AL289" s="114">
        <f t="shared" si="779"/>
        <v>51</v>
      </c>
      <c r="AM289" s="130">
        <f t="shared" si="784"/>
        <v>48</v>
      </c>
      <c r="AN289" s="151">
        <f t="shared" si="780"/>
        <v>78</v>
      </c>
      <c r="AO289" s="152">
        <f t="shared" si="781"/>
        <v>411</v>
      </c>
      <c r="AP289" s="153">
        <f t="shared" si="782"/>
        <v>868</v>
      </c>
      <c r="AQ289" s="716">
        <f t="shared" si="382"/>
        <v>30</v>
      </c>
      <c r="AR289" s="154">
        <f t="shared" si="766"/>
        <v>55000</v>
      </c>
      <c r="AS289" s="158">
        <v>149</v>
      </c>
      <c r="AT289" s="144">
        <f t="shared" si="497"/>
        <v>149</v>
      </c>
    </row>
    <row r="290" spans="1:46" ht="21.6" customHeight="1">
      <c r="B290" s="160" t="s">
        <v>2814</v>
      </c>
      <c r="C290" s="118" t="s">
        <v>2764</v>
      </c>
      <c r="D290" s="112">
        <f t="shared" si="770"/>
        <v>4.95</v>
      </c>
      <c r="E290" s="112" t="e">
        <f>2*MAX($J290:$X290)</f>
        <v>#REF!</v>
      </c>
      <c r="F290" s="112">
        <f>MAX($J290:$W290)+3</f>
        <v>3</v>
      </c>
      <c r="G290" s="644">
        <v>2.2000000000000002</v>
      </c>
      <c r="H290" s="112" t="e">
        <f t="shared" si="771"/>
        <v>#REF!</v>
      </c>
      <c r="I290" s="112"/>
      <c r="J290" s="131"/>
      <c r="K290" s="131"/>
      <c r="L290" s="131"/>
      <c r="M290" s="131"/>
      <c r="N290" s="131"/>
      <c r="O290" s="131"/>
      <c r="P290" s="131"/>
      <c r="Q290" s="131"/>
      <c r="R290" s="131"/>
      <c r="S290" s="131"/>
      <c r="T290" s="131"/>
      <c r="U290" s="131"/>
      <c r="V290" s="131"/>
      <c r="W290" s="131"/>
      <c r="X290" s="517" t="e">
        <f>[1]BICost!$C13+[1]BICost!$BE13+[1]BICost!$BG13+[1]BICost!#REF!</f>
        <v>#REF!</v>
      </c>
      <c r="Y290" s="128">
        <f>$G290*(1+Y$1335)</f>
        <v>2.2000000000000002</v>
      </c>
      <c r="Z290" s="128">
        <f>(AC290*(1-Z$1335))</f>
        <v>2.3913043478260874</v>
      </c>
      <c r="AA290" s="128">
        <f>(AB290*(1-AA$1335))</f>
        <v>2.4750000000000001</v>
      </c>
      <c r="AB290" s="128">
        <f>MROUND(AC290,1)-0.05</f>
        <v>4.95</v>
      </c>
      <c r="AC290" s="128">
        <f>Y290/(1-AC$1335)</f>
        <v>4.7826086956521747</v>
      </c>
      <c r="AD290" s="128">
        <f>$AB290*(1-AD$1335)</f>
        <v>2.4750000000000001</v>
      </c>
      <c r="AE290" s="128">
        <f>$AB290*(1-AE$1255)</f>
        <v>2.7225000000000001</v>
      </c>
      <c r="AF290" s="128">
        <f>$AB290*(1-AF$1255)</f>
        <v>3.2175000000000002</v>
      </c>
      <c r="AG290" s="129">
        <f>AC290*4.2</f>
        <v>20.086956521739136</v>
      </c>
      <c r="AH290" s="129">
        <f>AG290</f>
        <v>20.086956521739136</v>
      </c>
      <c r="AI290" s="132">
        <f>MROUND(ROUNDUP(AH290,5),1)-1</f>
        <v>19</v>
      </c>
      <c r="AJ290" s="113">
        <f t="shared" si="777"/>
        <v>59000</v>
      </c>
      <c r="AK290" s="139">
        <f t="shared" si="778"/>
        <v>59000</v>
      </c>
      <c r="AL290" s="114">
        <f t="shared" si="779"/>
        <v>7</v>
      </c>
      <c r="AM290" s="130">
        <f>ROUNDUP(AC290*1.34,0)</f>
        <v>7</v>
      </c>
      <c r="AN290" s="151">
        <f t="shared" si="780"/>
        <v>11</v>
      </c>
      <c r="AO290" s="152">
        <f t="shared" si="781"/>
        <v>54</v>
      </c>
      <c r="AP290" s="153">
        <f t="shared" si="782"/>
        <v>114</v>
      </c>
      <c r="AQ290" s="716">
        <f t="shared" si="382"/>
        <v>4</v>
      </c>
      <c r="AR290" s="154">
        <f t="shared" si="766"/>
        <v>7000</v>
      </c>
      <c r="AS290" s="158">
        <v>19</v>
      </c>
      <c r="AT290" s="144">
        <f t="shared" si="497"/>
        <v>19</v>
      </c>
    </row>
    <row r="291" spans="1:46" ht="20.25" hidden="1" customHeight="1">
      <c r="A291" s="514"/>
      <c r="C291" s="515" t="s">
        <v>2766</v>
      </c>
      <c r="D291" s="516">
        <f t="shared" ref="D291:D298" si="786">AB291</f>
        <v>32.950000000000003</v>
      </c>
      <c r="E291" s="516" t="e">
        <f t="shared" si="296"/>
        <v>#REF!</v>
      </c>
      <c r="F291" s="516">
        <f t="shared" si="170"/>
        <v>3</v>
      </c>
      <c r="G291" s="652">
        <v>12.18</v>
      </c>
      <c r="H291" s="516">
        <f t="shared" si="171"/>
        <v>0</v>
      </c>
      <c r="I291" s="516"/>
      <c r="J291" s="517"/>
      <c r="K291" s="517"/>
      <c r="L291" s="517"/>
      <c r="M291" s="517"/>
      <c r="N291" s="517"/>
      <c r="O291" s="517"/>
      <c r="P291" s="517"/>
      <c r="Q291" s="517"/>
      <c r="R291" s="517"/>
      <c r="S291" s="517">
        <f>[1]shCost!$AF47+[1]shCost!$AX47+[1]shCost!$AY47+[1]shCost!$BF47+[1]shCost!$BH47</f>
        <v>0</v>
      </c>
      <c r="T291" s="517">
        <f>[1]shCost!$AF47+[1]shCost!$AX47+[1]shCost!$AY47+[1]shCost!$BF47+[1]shCost!$BH47</f>
        <v>0</v>
      </c>
      <c r="U291" s="517"/>
      <c r="V291" s="517"/>
      <c r="W291" s="517"/>
      <c r="X291" s="517" t="e">
        <f>[1]BICost!$D9+[1]BICost!$BE9+[1]BICost!$BG9+[1]BICost!#REF!</f>
        <v>#REF!</v>
      </c>
      <c r="Y291" s="518">
        <f t="shared" si="188"/>
        <v>13.398000000000001</v>
      </c>
      <c r="Z291" s="518">
        <f t="shared" si="772"/>
        <v>13.398000000000003</v>
      </c>
      <c r="AA291" s="518">
        <f t="shared" si="773"/>
        <v>14.827500000000001</v>
      </c>
      <c r="AB291" s="518">
        <f t="shared" si="774"/>
        <v>32.950000000000003</v>
      </c>
      <c r="AC291" s="518">
        <f t="shared" si="775"/>
        <v>33.495000000000005</v>
      </c>
      <c r="AD291" s="518">
        <f t="shared" si="270"/>
        <v>14.827500000000001</v>
      </c>
      <c r="AE291" s="518">
        <f t="shared" si="270"/>
        <v>16.475000000000001</v>
      </c>
      <c r="AF291" s="518">
        <f t="shared" si="270"/>
        <v>18.122500000000002</v>
      </c>
      <c r="AG291" s="519">
        <f t="shared" si="783"/>
        <v>139.00425000000004</v>
      </c>
      <c r="AH291" s="519">
        <f t="shared" ref="AH291:AH298" si="787">AG291*(1+AH$53)</f>
        <v>139.00425000000004</v>
      </c>
      <c r="AI291" s="519">
        <f>MROUND(ROUNDUP(AH291,0),5)-1</f>
        <v>139</v>
      </c>
      <c r="AJ291" s="113">
        <f t="shared" ref="AJ291:AJ298" si="788">ROUNDUP(FLOOR(AC291*13350,10000),-3)-1000</f>
        <v>439000</v>
      </c>
      <c r="AK291" s="139">
        <f t="shared" si="778"/>
        <v>479000</v>
      </c>
      <c r="AL291" s="114">
        <f t="shared" ref="AL291:AL298" si="789">ROUNDUP(AC291*1.39,0)</f>
        <v>47</v>
      </c>
      <c r="AM291" s="130">
        <f>ROUNDUP(AC291*1.34,0)</f>
        <v>45</v>
      </c>
      <c r="AN291" s="151">
        <f t="shared" ref="AN291:AN298" si="790">ROUNDUP(AC291*0.71*3,0)</f>
        <v>72</v>
      </c>
      <c r="AO291" s="152">
        <f t="shared" ref="AO291:AO298" si="791">ROUNDUP(AC291*3.7502*3,0)</f>
        <v>377</v>
      </c>
      <c r="AP291" s="153">
        <f t="shared" ref="AP291:AP298" si="792">ROUNDUP(AC291*7.9284*3,0)</f>
        <v>797</v>
      </c>
      <c r="AQ291" s="716">
        <f t="shared" si="382"/>
        <v>27</v>
      </c>
      <c r="AR291" s="154">
        <f t="shared" si="766"/>
        <v>50000</v>
      </c>
      <c r="AS291" s="158">
        <v>119</v>
      </c>
      <c r="AT291" s="144">
        <f t="shared" si="497"/>
        <v>139</v>
      </c>
    </row>
    <row r="292" spans="1:46" ht="20.25" hidden="1" customHeight="1">
      <c r="A292" s="514"/>
      <c r="C292" s="515" t="s">
        <v>2770</v>
      </c>
      <c r="D292" s="516">
        <f t="shared" si="786"/>
        <v>31.95</v>
      </c>
      <c r="E292" s="516" t="e">
        <f t="shared" si="296"/>
        <v>#REF!</v>
      </c>
      <c r="F292" s="516">
        <f t="shared" si="170"/>
        <v>3</v>
      </c>
      <c r="G292" s="652">
        <v>11.81</v>
      </c>
      <c r="H292" s="516">
        <f t="shared" si="171"/>
        <v>0</v>
      </c>
      <c r="I292" s="516"/>
      <c r="J292" s="517"/>
      <c r="K292" s="517"/>
      <c r="L292" s="517"/>
      <c r="M292" s="517"/>
      <c r="N292" s="517"/>
      <c r="O292" s="517"/>
      <c r="P292" s="517"/>
      <c r="Q292" s="517"/>
      <c r="R292" s="517"/>
      <c r="S292" s="517">
        <f>[1]shCost!$AF48+[1]shCost!$AX48+[1]shCost!$AY48+[1]shCost!$BF48+[1]shCost!$BH48</f>
        <v>0</v>
      </c>
      <c r="T292" s="517">
        <f>[1]shCost!$AF48+[1]shCost!$AX48+[1]shCost!$AY48+[1]shCost!$BF48+[1]shCost!$BH48</f>
        <v>0</v>
      </c>
      <c r="U292" s="517"/>
      <c r="V292" s="517"/>
      <c r="W292" s="517"/>
      <c r="X292" s="517" t="e">
        <f>[1]BICost!$D10+[1]BICost!$BE10+[1]BICost!$BG10+[1]BICost!#REF!</f>
        <v>#REF!</v>
      </c>
      <c r="Y292" s="518">
        <f t="shared" si="188"/>
        <v>12.991000000000001</v>
      </c>
      <c r="Z292" s="518">
        <f t="shared" si="772"/>
        <v>12.991</v>
      </c>
      <c r="AA292" s="518">
        <f t="shared" si="773"/>
        <v>14.377499999999998</v>
      </c>
      <c r="AB292" s="518">
        <f t="shared" si="774"/>
        <v>31.95</v>
      </c>
      <c r="AC292" s="518">
        <f t="shared" si="775"/>
        <v>32.477499999999999</v>
      </c>
      <c r="AD292" s="518">
        <f t="shared" si="270"/>
        <v>14.377499999999998</v>
      </c>
      <c r="AE292" s="518">
        <f t="shared" si="270"/>
        <v>15.975</v>
      </c>
      <c r="AF292" s="518">
        <f t="shared" si="270"/>
        <v>17.572500000000002</v>
      </c>
      <c r="AG292" s="519">
        <f t="shared" si="783"/>
        <v>134.78162500000002</v>
      </c>
      <c r="AH292" s="519">
        <f t="shared" si="787"/>
        <v>134.78162500000002</v>
      </c>
      <c r="AI292" s="519">
        <f>MROUND(ROUNDUP(AH292,0),5)</f>
        <v>135</v>
      </c>
      <c r="AJ292" s="113">
        <f t="shared" si="788"/>
        <v>429000</v>
      </c>
      <c r="AK292" s="139">
        <f t="shared" si="778"/>
        <v>469000</v>
      </c>
      <c r="AL292" s="114">
        <f t="shared" si="789"/>
        <v>46</v>
      </c>
      <c r="AM292" s="130">
        <f>ROUNDUP(AC292*1.34,0)</f>
        <v>44</v>
      </c>
      <c r="AN292" s="151">
        <f t="shared" si="790"/>
        <v>70</v>
      </c>
      <c r="AO292" s="152">
        <f t="shared" si="791"/>
        <v>366</v>
      </c>
      <c r="AP292" s="153">
        <f t="shared" si="792"/>
        <v>773</v>
      </c>
      <c r="AQ292" s="716">
        <f t="shared" si="382"/>
        <v>26</v>
      </c>
      <c r="AR292" s="154">
        <f t="shared" si="766"/>
        <v>49000</v>
      </c>
      <c r="AS292" s="158">
        <v>119</v>
      </c>
      <c r="AT292" s="144">
        <f t="shared" si="497"/>
        <v>135</v>
      </c>
    </row>
    <row r="293" spans="1:46" ht="20.25" hidden="1" customHeight="1">
      <c r="A293" s="514"/>
      <c r="C293" s="515" t="s">
        <v>2767</v>
      </c>
      <c r="D293" s="516">
        <f t="shared" si="786"/>
        <v>34.950000000000003</v>
      </c>
      <c r="E293" s="516" t="e">
        <f t="shared" si="296"/>
        <v>#REF!</v>
      </c>
      <c r="F293" s="516">
        <f t="shared" si="170"/>
        <v>3</v>
      </c>
      <c r="G293" s="652">
        <v>12.9</v>
      </c>
      <c r="H293" s="516">
        <f t="shared" si="171"/>
        <v>0</v>
      </c>
      <c r="I293" s="516"/>
      <c r="J293" s="517"/>
      <c r="K293" s="517"/>
      <c r="L293" s="517"/>
      <c r="M293" s="517"/>
      <c r="N293" s="517"/>
      <c r="O293" s="517"/>
      <c r="P293" s="517"/>
      <c r="Q293" s="517"/>
      <c r="R293" s="517"/>
      <c r="S293" s="517">
        <f>[1]shCost!$AF49+[1]shCost!$AX49+[1]shCost!$AY49+[1]shCost!$BF49+[1]shCost!$BH49</f>
        <v>0</v>
      </c>
      <c r="T293" s="517">
        <f>[1]shCost!$AF49+[1]shCost!$AX49+[1]shCost!$AY49+[1]shCost!$BF49+[1]shCost!$BH49</f>
        <v>0</v>
      </c>
      <c r="U293" s="517"/>
      <c r="V293" s="517"/>
      <c r="W293" s="517"/>
      <c r="X293" s="517" t="e">
        <f>[1]BICost!$D11+[1]BICost!$BE11+[1]BICost!$BG11+[1]BICost!#REF!</f>
        <v>#REF!</v>
      </c>
      <c r="Y293" s="518">
        <f t="shared" si="188"/>
        <v>14.190000000000001</v>
      </c>
      <c r="Z293" s="518">
        <f t="shared" si="772"/>
        <v>14.190000000000001</v>
      </c>
      <c r="AA293" s="518">
        <f t="shared" si="773"/>
        <v>15.727499999999999</v>
      </c>
      <c r="AB293" s="518">
        <f t="shared" si="774"/>
        <v>34.950000000000003</v>
      </c>
      <c r="AC293" s="518">
        <f t="shared" si="775"/>
        <v>35.475000000000001</v>
      </c>
      <c r="AD293" s="518">
        <f t="shared" si="270"/>
        <v>15.727499999999999</v>
      </c>
      <c r="AE293" s="518">
        <f t="shared" si="270"/>
        <v>17.475000000000001</v>
      </c>
      <c r="AF293" s="518">
        <f t="shared" si="270"/>
        <v>19.222500000000004</v>
      </c>
      <c r="AG293" s="519">
        <f t="shared" si="783"/>
        <v>147.22125000000003</v>
      </c>
      <c r="AH293" s="519">
        <f t="shared" si="787"/>
        <v>147.22125000000003</v>
      </c>
      <c r="AI293" s="519">
        <f>MROUND(ROUNDUP(AH293,0),10)-1</f>
        <v>149</v>
      </c>
      <c r="AJ293" s="113">
        <f t="shared" si="788"/>
        <v>469000</v>
      </c>
      <c r="AK293" s="139">
        <f t="shared" si="778"/>
        <v>509000</v>
      </c>
      <c r="AL293" s="114">
        <f t="shared" si="789"/>
        <v>50</v>
      </c>
      <c r="AM293" s="130">
        <f t="shared" ref="AM293:AM298" si="793">ROUNDUP(AC293*1.3,0)</f>
        <v>47</v>
      </c>
      <c r="AN293" s="151">
        <f t="shared" si="790"/>
        <v>76</v>
      </c>
      <c r="AO293" s="152">
        <f t="shared" si="791"/>
        <v>400</v>
      </c>
      <c r="AP293" s="153">
        <f t="shared" si="792"/>
        <v>844</v>
      </c>
      <c r="AQ293" s="716">
        <f t="shared" si="382"/>
        <v>29</v>
      </c>
      <c r="AR293" s="154">
        <f t="shared" si="766"/>
        <v>53000</v>
      </c>
      <c r="AS293" s="158">
        <v>129</v>
      </c>
      <c r="AT293" s="144">
        <f t="shared" si="497"/>
        <v>149</v>
      </c>
    </row>
    <row r="294" spans="1:46" ht="20.25" hidden="1" customHeight="1">
      <c r="A294" s="514"/>
      <c r="C294" s="515" t="s">
        <v>2771</v>
      </c>
      <c r="D294" s="516">
        <f t="shared" si="786"/>
        <v>34.950000000000003</v>
      </c>
      <c r="E294" s="516" t="e">
        <f t="shared" si="296"/>
        <v>#REF!</v>
      </c>
      <c r="F294" s="516">
        <f t="shared" si="170"/>
        <v>3</v>
      </c>
      <c r="G294" s="652">
        <v>12.9</v>
      </c>
      <c r="H294" s="516">
        <f t="shared" si="171"/>
        <v>0</v>
      </c>
      <c r="I294" s="516"/>
      <c r="J294" s="517"/>
      <c r="K294" s="517"/>
      <c r="L294" s="517"/>
      <c r="M294" s="517"/>
      <c r="N294" s="517"/>
      <c r="O294" s="517"/>
      <c r="P294" s="517"/>
      <c r="Q294" s="517"/>
      <c r="R294" s="517"/>
      <c r="S294" s="517">
        <f>[1]shCost!$AF50+[1]shCost!$AX50+[1]shCost!$AY50+[1]shCost!$BF50+[1]shCost!$BH50</f>
        <v>0</v>
      </c>
      <c r="T294" s="517">
        <f>[1]shCost!$AF50+[1]shCost!$AX50+[1]shCost!$AY50+[1]shCost!$BF50+[1]shCost!$BH50</f>
        <v>0</v>
      </c>
      <c r="U294" s="517"/>
      <c r="V294" s="517"/>
      <c r="W294" s="517"/>
      <c r="X294" s="517" t="e">
        <f>[1]BICost!$D15+[1]BICost!$BE15+[1]BICost!$BG15+[1]BICost!#REF!</f>
        <v>#REF!</v>
      </c>
      <c r="Y294" s="518">
        <f t="shared" si="188"/>
        <v>14.190000000000001</v>
      </c>
      <c r="Z294" s="518">
        <f t="shared" si="772"/>
        <v>14.190000000000001</v>
      </c>
      <c r="AA294" s="518">
        <f t="shared" si="773"/>
        <v>15.727499999999999</v>
      </c>
      <c r="AB294" s="518">
        <f t="shared" si="774"/>
        <v>34.950000000000003</v>
      </c>
      <c r="AC294" s="518">
        <f t="shared" si="775"/>
        <v>35.475000000000001</v>
      </c>
      <c r="AD294" s="518">
        <f t="shared" si="270"/>
        <v>15.727499999999999</v>
      </c>
      <c r="AE294" s="518">
        <f t="shared" si="270"/>
        <v>17.475000000000001</v>
      </c>
      <c r="AF294" s="518">
        <f t="shared" si="270"/>
        <v>19.222500000000004</v>
      </c>
      <c r="AG294" s="519">
        <f t="shared" si="783"/>
        <v>147.22125000000003</v>
      </c>
      <c r="AH294" s="519">
        <f t="shared" si="787"/>
        <v>147.22125000000003</v>
      </c>
      <c r="AI294" s="519">
        <f>MROUND(ROUNDUP(AH294,0),10)-1</f>
        <v>149</v>
      </c>
      <c r="AJ294" s="113">
        <f t="shared" si="788"/>
        <v>469000</v>
      </c>
      <c r="AK294" s="139">
        <f t="shared" si="778"/>
        <v>509000</v>
      </c>
      <c r="AL294" s="114">
        <f t="shared" si="789"/>
        <v>50</v>
      </c>
      <c r="AM294" s="130">
        <f t="shared" si="793"/>
        <v>47</v>
      </c>
      <c r="AN294" s="151">
        <f t="shared" si="790"/>
        <v>76</v>
      </c>
      <c r="AO294" s="152">
        <f t="shared" si="791"/>
        <v>400</v>
      </c>
      <c r="AP294" s="153">
        <f t="shared" si="792"/>
        <v>844</v>
      </c>
      <c r="AQ294" s="716">
        <f t="shared" si="382"/>
        <v>29</v>
      </c>
      <c r="AR294" s="154">
        <f t="shared" si="766"/>
        <v>53000</v>
      </c>
      <c r="AS294" s="158">
        <v>129</v>
      </c>
      <c r="AT294" s="144">
        <f t="shared" si="497"/>
        <v>149</v>
      </c>
    </row>
    <row r="295" spans="1:46" ht="20.25" hidden="1" customHeight="1">
      <c r="A295" s="514"/>
      <c r="C295" s="515" t="s">
        <v>2772</v>
      </c>
      <c r="D295" s="516">
        <f t="shared" si="786"/>
        <v>33.950000000000003</v>
      </c>
      <c r="E295" s="516" t="e">
        <f t="shared" si="296"/>
        <v>#REF!</v>
      </c>
      <c r="F295" s="516">
        <f t="shared" si="170"/>
        <v>3</v>
      </c>
      <c r="G295" s="652">
        <v>12.54</v>
      </c>
      <c r="H295" s="516">
        <f t="shared" si="171"/>
        <v>0</v>
      </c>
      <c r="I295" s="516"/>
      <c r="J295" s="517"/>
      <c r="K295" s="517"/>
      <c r="L295" s="517"/>
      <c r="M295" s="517"/>
      <c r="N295" s="517"/>
      <c r="O295" s="517"/>
      <c r="P295" s="517"/>
      <c r="Q295" s="517"/>
      <c r="R295" s="517"/>
      <c r="S295" s="517">
        <f>[1]shCost!$AF51+[1]shCost!$AX51+[1]shCost!$AY51+[1]shCost!$BF51+[1]shCost!$BH51</f>
        <v>0</v>
      </c>
      <c r="T295" s="517">
        <f>[1]shCost!$AF51+[1]shCost!$AX51+[1]shCost!$AY51+[1]shCost!$BF51+[1]shCost!$BH51</f>
        <v>0</v>
      </c>
      <c r="U295" s="517"/>
      <c r="V295" s="517"/>
      <c r="W295" s="517"/>
      <c r="X295" s="517" t="e">
        <f>[1]BICost!$D22+[1]BICost!$BE22+[1]BICost!$BG22+[1]BICost!#REF!</f>
        <v>#REF!</v>
      </c>
      <c r="Y295" s="518">
        <f t="shared" si="188"/>
        <v>13.794</v>
      </c>
      <c r="Z295" s="518">
        <f t="shared" si="772"/>
        <v>13.794</v>
      </c>
      <c r="AA295" s="518">
        <f t="shared" si="773"/>
        <v>15.2775</v>
      </c>
      <c r="AB295" s="518">
        <f t="shared" si="774"/>
        <v>33.950000000000003</v>
      </c>
      <c r="AC295" s="518">
        <f t="shared" si="775"/>
        <v>34.484999999999999</v>
      </c>
      <c r="AD295" s="518">
        <f t="shared" si="270"/>
        <v>15.2775</v>
      </c>
      <c r="AE295" s="518">
        <f t="shared" si="270"/>
        <v>16.975000000000001</v>
      </c>
      <c r="AF295" s="518">
        <f t="shared" si="270"/>
        <v>18.672500000000003</v>
      </c>
      <c r="AG295" s="519">
        <f t="shared" si="783"/>
        <v>143.11275000000001</v>
      </c>
      <c r="AH295" s="519">
        <f t="shared" si="787"/>
        <v>143.11275000000001</v>
      </c>
      <c r="AI295" s="519">
        <f>MROUND(ROUNDUP(AH295,0),5)</f>
        <v>145</v>
      </c>
      <c r="AJ295" s="113">
        <f t="shared" si="788"/>
        <v>459000</v>
      </c>
      <c r="AK295" s="139">
        <f t="shared" si="778"/>
        <v>499000</v>
      </c>
      <c r="AL295" s="114">
        <f t="shared" si="789"/>
        <v>48</v>
      </c>
      <c r="AM295" s="130">
        <f t="shared" si="793"/>
        <v>45</v>
      </c>
      <c r="AN295" s="151">
        <f t="shared" si="790"/>
        <v>74</v>
      </c>
      <c r="AO295" s="152">
        <f t="shared" si="791"/>
        <v>388</v>
      </c>
      <c r="AP295" s="153">
        <f t="shared" si="792"/>
        <v>821</v>
      </c>
      <c r="AQ295" s="716">
        <f t="shared" si="382"/>
        <v>28</v>
      </c>
      <c r="AR295" s="154">
        <f t="shared" si="766"/>
        <v>52000</v>
      </c>
      <c r="AS295" s="158">
        <v>129</v>
      </c>
      <c r="AT295" s="144">
        <f t="shared" si="497"/>
        <v>145</v>
      </c>
    </row>
    <row r="296" spans="1:46" ht="20.25" hidden="1" customHeight="1">
      <c r="A296" s="514"/>
      <c r="C296" s="515" t="s">
        <v>2773</v>
      </c>
      <c r="D296" s="516">
        <f t="shared" si="786"/>
        <v>37.950000000000003</v>
      </c>
      <c r="E296" s="516" t="e">
        <f t="shared" si="296"/>
        <v>#REF!</v>
      </c>
      <c r="F296" s="516">
        <f t="shared" si="170"/>
        <v>3</v>
      </c>
      <c r="G296" s="652">
        <v>13.99</v>
      </c>
      <c r="H296" s="516">
        <f t="shared" si="171"/>
        <v>0</v>
      </c>
      <c r="I296" s="516"/>
      <c r="J296" s="517"/>
      <c r="K296" s="517"/>
      <c r="L296" s="517"/>
      <c r="M296" s="517"/>
      <c r="N296" s="517"/>
      <c r="O296" s="517"/>
      <c r="P296" s="517"/>
      <c r="Q296" s="517"/>
      <c r="R296" s="517"/>
      <c r="S296" s="517">
        <f>[1]shCost!$AF52+[1]shCost!$AX52+[1]shCost!$AY52+[1]shCost!$BF52+[1]shCost!$BH52</f>
        <v>0</v>
      </c>
      <c r="T296" s="517">
        <f>[1]shCost!$AF52+[1]shCost!$AX52+[1]shCost!$AY52+[1]shCost!$BF52+[1]shCost!$BH52</f>
        <v>0</v>
      </c>
      <c r="U296" s="517"/>
      <c r="V296" s="517"/>
      <c r="W296" s="517"/>
      <c r="X296" s="517" t="e">
        <f>[1]BICost!$D20+[1]BICost!$BE20+[1]BICost!$BG20+[1]BICost!#REF!</f>
        <v>#REF!</v>
      </c>
      <c r="Y296" s="518">
        <f t="shared" si="188"/>
        <v>15.389000000000001</v>
      </c>
      <c r="Z296" s="518">
        <f t="shared" si="772"/>
        <v>15.389000000000003</v>
      </c>
      <c r="AA296" s="518">
        <f t="shared" si="773"/>
        <v>17.077500000000001</v>
      </c>
      <c r="AB296" s="518">
        <f t="shared" si="774"/>
        <v>37.950000000000003</v>
      </c>
      <c r="AC296" s="518">
        <f t="shared" si="775"/>
        <v>38.472500000000004</v>
      </c>
      <c r="AD296" s="518">
        <f t="shared" si="270"/>
        <v>17.077500000000001</v>
      </c>
      <c r="AE296" s="518">
        <f t="shared" si="270"/>
        <v>18.975000000000001</v>
      </c>
      <c r="AF296" s="518">
        <f t="shared" si="270"/>
        <v>20.872500000000002</v>
      </c>
      <c r="AG296" s="519">
        <f t="shared" si="783"/>
        <v>159.66087500000003</v>
      </c>
      <c r="AH296" s="519">
        <f t="shared" si="787"/>
        <v>159.66087500000003</v>
      </c>
      <c r="AI296" s="519">
        <f>MROUND(ROUNDUP(AH296,0),5)-1</f>
        <v>159</v>
      </c>
      <c r="AJ296" s="113">
        <f t="shared" si="788"/>
        <v>509000</v>
      </c>
      <c r="AK296" s="139">
        <f t="shared" si="778"/>
        <v>549000</v>
      </c>
      <c r="AL296" s="114">
        <f t="shared" si="789"/>
        <v>54</v>
      </c>
      <c r="AM296" s="130">
        <f t="shared" si="793"/>
        <v>51</v>
      </c>
      <c r="AN296" s="151">
        <f t="shared" si="790"/>
        <v>82</v>
      </c>
      <c r="AO296" s="152">
        <f t="shared" si="791"/>
        <v>433</v>
      </c>
      <c r="AP296" s="153">
        <f t="shared" si="792"/>
        <v>916</v>
      </c>
      <c r="AQ296" s="716">
        <f t="shared" si="382"/>
        <v>31</v>
      </c>
      <c r="AR296" s="154">
        <f t="shared" si="766"/>
        <v>58000</v>
      </c>
      <c r="AS296" s="158">
        <v>139</v>
      </c>
      <c r="AT296" s="144">
        <f t="shared" si="497"/>
        <v>159</v>
      </c>
    </row>
    <row r="297" spans="1:46" ht="20.25" hidden="1" customHeight="1">
      <c r="A297" s="514"/>
      <c r="C297" s="515" t="s">
        <v>2788</v>
      </c>
      <c r="D297" s="516">
        <f t="shared" si="786"/>
        <v>34.950000000000003</v>
      </c>
      <c r="E297" s="516" t="e">
        <f t="shared" si="296"/>
        <v>#REF!</v>
      </c>
      <c r="F297" s="516">
        <f t="shared" si="170"/>
        <v>3</v>
      </c>
      <c r="G297" s="652">
        <v>12.9</v>
      </c>
      <c r="H297" s="516">
        <f t="shared" si="171"/>
        <v>0</v>
      </c>
      <c r="I297" s="516"/>
      <c r="J297" s="517"/>
      <c r="K297" s="517"/>
      <c r="L297" s="517"/>
      <c r="M297" s="517"/>
      <c r="N297" s="517"/>
      <c r="O297" s="517"/>
      <c r="P297" s="517"/>
      <c r="Q297" s="517"/>
      <c r="R297" s="517"/>
      <c r="S297" s="517">
        <f>[1]shCost!$AF54+[1]shCost!$AX54+[1]shCost!$AY54+[1]shCost!$BF54+[1]shCost!$BH54+[1]shCost!$BG54</f>
        <v>0</v>
      </c>
      <c r="T297" s="517">
        <f>[1]shCost!$AF54+[1]shCost!$AX54+[1]shCost!$AY54+[1]shCost!$BF54+[1]shCost!$BH54+[1]shCost!$BG54</f>
        <v>0</v>
      </c>
      <c r="U297" s="517"/>
      <c r="V297" s="517"/>
      <c r="W297" s="517"/>
      <c r="X297" s="517" t="e">
        <f>[1]BICost!$D26+[1]BICost!$BE26+[1]BICost!$BG26+[1]BICost!#REF!</f>
        <v>#REF!</v>
      </c>
      <c r="Y297" s="518">
        <f t="shared" si="188"/>
        <v>14.190000000000001</v>
      </c>
      <c r="Z297" s="518">
        <f t="shared" si="772"/>
        <v>14.190000000000001</v>
      </c>
      <c r="AA297" s="518">
        <f t="shared" si="773"/>
        <v>15.727499999999999</v>
      </c>
      <c r="AB297" s="518">
        <f t="shared" si="774"/>
        <v>34.950000000000003</v>
      </c>
      <c r="AC297" s="518">
        <f t="shared" si="775"/>
        <v>35.475000000000001</v>
      </c>
      <c r="AD297" s="518">
        <f t="shared" si="270"/>
        <v>15.727499999999999</v>
      </c>
      <c r="AE297" s="518">
        <f t="shared" si="270"/>
        <v>17.475000000000001</v>
      </c>
      <c r="AF297" s="518">
        <f t="shared" si="270"/>
        <v>19.222500000000004</v>
      </c>
      <c r="AG297" s="519">
        <f t="shared" si="783"/>
        <v>147.22125000000003</v>
      </c>
      <c r="AH297" s="519">
        <f t="shared" si="787"/>
        <v>147.22125000000003</v>
      </c>
      <c r="AI297" s="519">
        <f t="shared" ref="AI297:AI305" si="794">MROUND(ROUNDUP(AG297,0),5)-1</f>
        <v>149</v>
      </c>
      <c r="AJ297" s="113">
        <f t="shared" si="788"/>
        <v>469000</v>
      </c>
      <c r="AK297" s="139">
        <f t="shared" si="778"/>
        <v>509000</v>
      </c>
      <c r="AL297" s="114">
        <f t="shared" si="789"/>
        <v>50</v>
      </c>
      <c r="AM297" s="130">
        <f t="shared" si="793"/>
        <v>47</v>
      </c>
      <c r="AN297" s="151">
        <f t="shared" si="790"/>
        <v>76</v>
      </c>
      <c r="AO297" s="152">
        <f t="shared" si="791"/>
        <v>400</v>
      </c>
      <c r="AP297" s="153">
        <f t="shared" si="792"/>
        <v>844</v>
      </c>
      <c r="AQ297" s="716">
        <f t="shared" si="382"/>
        <v>29</v>
      </c>
      <c r="AR297" s="154">
        <f t="shared" si="766"/>
        <v>53000</v>
      </c>
      <c r="AS297" s="158">
        <v>139</v>
      </c>
      <c r="AT297" s="144">
        <f t="shared" si="497"/>
        <v>149</v>
      </c>
    </row>
    <row r="298" spans="1:46" ht="20.25" hidden="1" customHeight="1">
      <c r="A298" s="514"/>
      <c r="C298" s="515" t="s">
        <v>2789</v>
      </c>
      <c r="D298" s="516">
        <f t="shared" si="786"/>
        <v>37.950000000000003</v>
      </c>
      <c r="E298" s="516" t="e">
        <f t="shared" si="296"/>
        <v>#REF!</v>
      </c>
      <c r="F298" s="516">
        <f t="shared" si="170"/>
        <v>3</v>
      </c>
      <c r="G298" s="652">
        <v>13.99</v>
      </c>
      <c r="H298" s="516">
        <f t="shared" si="171"/>
        <v>0</v>
      </c>
      <c r="I298" s="516"/>
      <c r="J298" s="517"/>
      <c r="K298" s="517"/>
      <c r="L298" s="517"/>
      <c r="M298" s="517"/>
      <c r="N298" s="517"/>
      <c r="O298" s="517"/>
      <c r="P298" s="517"/>
      <c r="Q298" s="517"/>
      <c r="R298" s="517"/>
      <c r="S298" s="517">
        <f>[1]shCost!$AF55+[1]shCost!$AX55+[1]shCost!$AY55+[1]shCost!$BF55+[1]shCost!$BH55+[1]shCost!$BG55</f>
        <v>0</v>
      </c>
      <c r="T298" s="517">
        <f>[1]shCost!$AF55+[1]shCost!$AX55+[1]shCost!$AY55+[1]shCost!$BF55+[1]shCost!$BH55+[1]shCost!$BG55</f>
        <v>0</v>
      </c>
      <c r="U298" s="517"/>
      <c r="V298" s="517"/>
      <c r="W298" s="517"/>
      <c r="X298" s="517" t="e">
        <f>[1]BICost!$D23+[1]BICost!$BE23+[1]BICost!$BG23+[1]BICost!#REF!</f>
        <v>#REF!</v>
      </c>
      <c r="Y298" s="518">
        <f t="shared" si="188"/>
        <v>15.389000000000001</v>
      </c>
      <c r="Z298" s="518">
        <f t="shared" si="772"/>
        <v>15.389000000000003</v>
      </c>
      <c r="AA298" s="518">
        <f t="shared" si="773"/>
        <v>17.077500000000001</v>
      </c>
      <c r="AB298" s="518">
        <f t="shared" si="774"/>
        <v>37.950000000000003</v>
      </c>
      <c r="AC298" s="518">
        <f t="shared" si="775"/>
        <v>38.472500000000004</v>
      </c>
      <c r="AD298" s="518">
        <f t="shared" si="270"/>
        <v>17.077500000000001</v>
      </c>
      <c r="AE298" s="518">
        <f t="shared" si="270"/>
        <v>18.975000000000001</v>
      </c>
      <c r="AF298" s="518">
        <f t="shared" si="270"/>
        <v>20.872500000000002</v>
      </c>
      <c r="AG298" s="519">
        <f t="shared" si="783"/>
        <v>159.66087500000003</v>
      </c>
      <c r="AH298" s="519">
        <f t="shared" si="787"/>
        <v>159.66087500000003</v>
      </c>
      <c r="AI298" s="519">
        <f t="shared" si="794"/>
        <v>159</v>
      </c>
      <c r="AJ298" s="113">
        <f t="shared" si="788"/>
        <v>509000</v>
      </c>
      <c r="AK298" s="139">
        <f t="shared" si="778"/>
        <v>549000</v>
      </c>
      <c r="AL298" s="114">
        <f t="shared" si="789"/>
        <v>54</v>
      </c>
      <c r="AM298" s="130">
        <f t="shared" si="793"/>
        <v>51</v>
      </c>
      <c r="AN298" s="151">
        <f t="shared" si="790"/>
        <v>82</v>
      </c>
      <c r="AO298" s="152">
        <f t="shared" si="791"/>
        <v>433</v>
      </c>
      <c r="AP298" s="153">
        <f t="shared" si="792"/>
        <v>916</v>
      </c>
      <c r="AQ298" s="716">
        <f t="shared" si="382"/>
        <v>31</v>
      </c>
      <c r="AR298" s="154">
        <f t="shared" si="766"/>
        <v>58000</v>
      </c>
      <c r="AS298" s="158">
        <v>139</v>
      </c>
      <c r="AT298" s="144">
        <f t="shared" si="497"/>
        <v>159</v>
      </c>
    </row>
    <row r="299" spans="1:46" ht="18.75" customHeight="1">
      <c r="A299"/>
      <c r="B299" s="514" t="s">
        <v>2288</v>
      </c>
      <c r="C299" s="515" t="s">
        <v>2291</v>
      </c>
      <c r="D299" s="516">
        <f t="shared" ref="D299:D311" si="795">AB299</f>
        <v>30.95</v>
      </c>
      <c r="E299" s="516">
        <f t="shared" si="296"/>
        <v>10.254885135372714</v>
      </c>
      <c r="F299" s="516">
        <f t="shared" ref="F299:F305" si="796">MAX($J299:$X299)+3</f>
        <v>8.1274425676863569</v>
      </c>
      <c r="G299" s="652">
        <v>11.45</v>
      </c>
      <c r="H299" s="516">
        <f t="shared" ref="H299:H306" si="797">MIN($J299:$X299)*0.5</f>
        <v>2.5637212838431784</v>
      </c>
      <c r="I299" s="516"/>
      <c r="J299" s="517"/>
      <c r="K299" s="517"/>
      <c r="L299" s="517"/>
      <c r="M299" s="517"/>
      <c r="N299" s="517"/>
      <c r="O299" s="517"/>
      <c r="P299" s="517"/>
      <c r="Q299" s="517"/>
      <c r="R299" s="517"/>
      <c r="S299" s="517"/>
      <c r="T299" s="517"/>
      <c r="U299" s="517"/>
      <c r="V299" s="517"/>
      <c r="W299" s="517"/>
      <c r="X299" s="517">
        <f>[1]BICost!$X$9+[1]BICost!$AX$9+[1]BICost!$BB$9+[1]BICost!$BG$9</f>
        <v>5.1274425676863569</v>
      </c>
      <c r="Y299" s="518">
        <f t="shared" si="188"/>
        <v>12.595000000000001</v>
      </c>
      <c r="Z299" s="518">
        <f t="shared" ref="Z299:Z305" si="798">(AC299*(1-Z$53))</f>
        <v>12.595000000000001</v>
      </c>
      <c r="AA299" s="518">
        <f t="shared" ref="AA299:AA305" si="799">(AB299*(1-AA$53))</f>
        <v>13.927499999999998</v>
      </c>
      <c r="AB299" s="518">
        <f t="shared" ref="AB299:AB320" si="800">MROUND(AC299,1)-0.05</f>
        <v>30.95</v>
      </c>
      <c r="AC299" s="518">
        <f t="shared" ref="AC299:AC305" si="801">Y299/(1-AC$53)</f>
        <v>31.487500000000001</v>
      </c>
      <c r="AD299" s="518">
        <f t="shared" si="270"/>
        <v>13.927499999999998</v>
      </c>
      <c r="AE299" s="518">
        <f t="shared" si="270"/>
        <v>15.475</v>
      </c>
      <c r="AF299" s="518">
        <f t="shared" si="270"/>
        <v>17.022500000000001</v>
      </c>
      <c r="AG299" s="519">
        <f t="shared" ref="AG299:AG305" si="802">AC299*4.15</f>
        <v>130.67312500000003</v>
      </c>
      <c r="AH299" s="519">
        <f t="shared" ref="AH299:AH305" si="803">AG299*(1+AH$53)</f>
        <v>130.67312500000003</v>
      </c>
      <c r="AI299" s="519">
        <f t="shared" si="794"/>
        <v>129</v>
      </c>
      <c r="AJ299" s="113">
        <f t="shared" ref="AJ299:AJ311" si="804">ROUNDUP(FLOOR(AC299*13350,10000),-3)-1000</f>
        <v>419000</v>
      </c>
      <c r="AK299" s="139">
        <f t="shared" si="778"/>
        <v>459000</v>
      </c>
      <c r="AL299" s="114">
        <f t="shared" ref="AL299:AL311" si="805">ROUNDUP(AC299*1.39,0)</f>
        <v>44</v>
      </c>
      <c r="AM299" s="130">
        <f t="shared" ref="AM299:AM305" si="806">ROUNDUP(AC299*1.3,0)</f>
        <v>41</v>
      </c>
      <c r="AN299" s="151">
        <f t="shared" ref="AN299:AN311" si="807">ROUNDUP(AC299*0.71*3,0)</f>
        <v>68</v>
      </c>
      <c r="AO299" s="152">
        <f t="shared" ref="AO299:AO311" si="808">ROUNDUP(AC299*3.7502*3,0)</f>
        <v>355</v>
      </c>
      <c r="AP299" s="153">
        <f t="shared" ref="AP299:AP311" si="809">ROUNDUP(AC299*7.9284*3,0)</f>
        <v>749</v>
      </c>
      <c r="AQ299" s="716">
        <f t="shared" si="382"/>
        <v>26</v>
      </c>
      <c r="AR299" s="154">
        <f t="shared" si="766"/>
        <v>47000</v>
      </c>
      <c r="AS299" s="158">
        <v>129</v>
      </c>
      <c r="AT299" s="144">
        <f t="shared" si="497"/>
        <v>129</v>
      </c>
    </row>
    <row r="300" spans="1:46" ht="18.75" customHeight="1">
      <c r="A300"/>
      <c r="B300" s="514" t="s">
        <v>2289</v>
      </c>
      <c r="C300" s="515" t="s">
        <v>2292</v>
      </c>
      <c r="D300" s="516">
        <f t="shared" si="795"/>
        <v>30.95</v>
      </c>
      <c r="E300" s="516">
        <f t="shared" si="296"/>
        <v>11.153111717651196</v>
      </c>
      <c r="F300" s="516">
        <f t="shared" si="796"/>
        <v>8.5765558588255981</v>
      </c>
      <c r="G300" s="652">
        <v>11.45</v>
      </c>
      <c r="H300" s="516">
        <f t="shared" si="797"/>
        <v>2.7882779294127991</v>
      </c>
      <c r="I300" s="516"/>
      <c r="J300" s="517"/>
      <c r="K300" s="517"/>
      <c r="L300" s="517"/>
      <c r="M300" s="517"/>
      <c r="N300" s="517"/>
      <c r="O300" s="517"/>
      <c r="P300" s="517"/>
      <c r="Q300" s="517"/>
      <c r="R300" s="517"/>
      <c r="S300" s="517"/>
      <c r="T300" s="517"/>
      <c r="U300" s="517"/>
      <c r="V300" s="517"/>
      <c r="W300" s="517"/>
      <c r="X300" s="517">
        <f>[1]BICost!$X$10+[1]BICost!$AX$10+[1]BICost!$BB$10+[1]BICost!$BG$10</f>
        <v>5.5765558588255981</v>
      </c>
      <c r="Y300" s="518">
        <f t="shared" si="188"/>
        <v>12.595000000000001</v>
      </c>
      <c r="Z300" s="518">
        <f t="shared" si="798"/>
        <v>12.595000000000001</v>
      </c>
      <c r="AA300" s="518">
        <f t="shared" si="799"/>
        <v>13.927499999999998</v>
      </c>
      <c r="AB300" s="518">
        <f t="shared" si="800"/>
        <v>30.95</v>
      </c>
      <c r="AC300" s="518">
        <f t="shared" si="801"/>
        <v>31.487500000000001</v>
      </c>
      <c r="AD300" s="518">
        <f t="shared" si="270"/>
        <v>13.927499999999998</v>
      </c>
      <c r="AE300" s="518">
        <f t="shared" si="270"/>
        <v>15.475</v>
      </c>
      <c r="AF300" s="518">
        <f t="shared" si="270"/>
        <v>17.022500000000001</v>
      </c>
      <c r="AG300" s="519">
        <f t="shared" si="802"/>
        <v>130.67312500000003</v>
      </c>
      <c r="AH300" s="519">
        <f t="shared" si="803"/>
        <v>130.67312500000003</v>
      </c>
      <c r="AI300" s="519">
        <f t="shared" si="794"/>
        <v>129</v>
      </c>
      <c r="AJ300" s="113">
        <f t="shared" si="804"/>
        <v>419000</v>
      </c>
      <c r="AK300" s="139">
        <f t="shared" si="778"/>
        <v>459000</v>
      </c>
      <c r="AL300" s="114">
        <f t="shared" si="805"/>
        <v>44</v>
      </c>
      <c r="AM300" s="130">
        <f t="shared" si="806"/>
        <v>41</v>
      </c>
      <c r="AN300" s="151">
        <f t="shared" si="807"/>
        <v>68</v>
      </c>
      <c r="AO300" s="152">
        <f t="shared" si="808"/>
        <v>355</v>
      </c>
      <c r="AP300" s="153">
        <f t="shared" si="809"/>
        <v>749</v>
      </c>
      <c r="AQ300" s="716">
        <f t="shared" si="382"/>
        <v>26</v>
      </c>
      <c r="AR300" s="154">
        <f t="shared" si="766"/>
        <v>47000</v>
      </c>
      <c r="AS300" s="158">
        <v>129</v>
      </c>
      <c r="AT300" s="144">
        <f t="shared" si="497"/>
        <v>129</v>
      </c>
    </row>
    <row r="301" spans="1:46" ht="18.75" customHeight="1">
      <c r="A301"/>
      <c r="B301" s="514" t="s">
        <v>2290</v>
      </c>
      <c r="C301" s="515" t="s">
        <v>2293</v>
      </c>
      <c r="D301" s="516">
        <f t="shared" si="795"/>
        <v>30.95</v>
      </c>
      <c r="E301" s="516">
        <f t="shared" si="296"/>
        <v>10.141136858298172</v>
      </c>
      <c r="F301" s="516">
        <f t="shared" si="796"/>
        <v>8.0705684291490858</v>
      </c>
      <c r="G301" s="652">
        <v>11.45</v>
      </c>
      <c r="H301" s="516">
        <f t="shared" si="797"/>
        <v>2.5352842145745429</v>
      </c>
      <c r="I301" s="516"/>
      <c r="J301" s="517"/>
      <c r="K301" s="517"/>
      <c r="L301" s="517"/>
      <c r="M301" s="517"/>
      <c r="N301" s="517"/>
      <c r="O301" s="517"/>
      <c r="P301" s="517"/>
      <c r="Q301" s="517"/>
      <c r="R301" s="517"/>
      <c r="S301" s="517"/>
      <c r="T301" s="517"/>
      <c r="U301" s="517"/>
      <c r="V301" s="517"/>
      <c r="W301" s="517"/>
      <c r="X301" s="517">
        <f>[1]BICost!$X$11+[1]BICost!$AX$11+[1]BICost!$BB$11+[1]BICost!$BG$11</f>
        <v>5.0705684291490858</v>
      </c>
      <c r="Y301" s="518">
        <f t="shared" si="188"/>
        <v>12.595000000000001</v>
      </c>
      <c r="Z301" s="518">
        <f t="shared" si="798"/>
        <v>12.595000000000001</v>
      </c>
      <c r="AA301" s="518">
        <f t="shared" si="799"/>
        <v>13.927499999999998</v>
      </c>
      <c r="AB301" s="518">
        <f t="shared" si="800"/>
        <v>30.95</v>
      </c>
      <c r="AC301" s="518">
        <f t="shared" si="801"/>
        <v>31.487500000000001</v>
      </c>
      <c r="AD301" s="518">
        <f t="shared" si="270"/>
        <v>13.927499999999998</v>
      </c>
      <c r="AE301" s="518">
        <f t="shared" si="270"/>
        <v>15.475</v>
      </c>
      <c r="AF301" s="518">
        <f t="shared" si="270"/>
        <v>17.022500000000001</v>
      </c>
      <c r="AG301" s="519">
        <f t="shared" si="802"/>
        <v>130.67312500000003</v>
      </c>
      <c r="AH301" s="519">
        <f t="shared" si="803"/>
        <v>130.67312500000003</v>
      </c>
      <c r="AI301" s="519">
        <f t="shared" si="794"/>
        <v>129</v>
      </c>
      <c r="AJ301" s="113">
        <f t="shared" si="804"/>
        <v>419000</v>
      </c>
      <c r="AK301" s="139">
        <f t="shared" si="778"/>
        <v>459000</v>
      </c>
      <c r="AL301" s="114">
        <f t="shared" si="805"/>
        <v>44</v>
      </c>
      <c r="AM301" s="130">
        <f t="shared" si="806"/>
        <v>41</v>
      </c>
      <c r="AN301" s="151">
        <f t="shared" si="807"/>
        <v>68</v>
      </c>
      <c r="AO301" s="152">
        <f t="shared" si="808"/>
        <v>355</v>
      </c>
      <c r="AP301" s="153">
        <f t="shared" si="809"/>
        <v>749</v>
      </c>
      <c r="AQ301" s="716">
        <f t="shared" si="382"/>
        <v>26</v>
      </c>
      <c r="AR301" s="154">
        <f t="shared" si="766"/>
        <v>47000</v>
      </c>
      <c r="AS301" s="158">
        <v>129</v>
      </c>
      <c r="AT301" s="144">
        <f t="shared" si="497"/>
        <v>129</v>
      </c>
    </row>
    <row r="302" spans="1:46" ht="18.75" customHeight="1">
      <c r="A302"/>
      <c r="B302" s="514" t="s">
        <v>2294</v>
      </c>
      <c r="C302" s="515" t="s">
        <v>2296</v>
      </c>
      <c r="D302" s="516">
        <f t="shared" si="795"/>
        <v>30.95</v>
      </c>
      <c r="E302" s="516">
        <f>2*MAX($J302:$X302)</f>
        <v>11.2</v>
      </c>
      <c r="F302" s="516">
        <f t="shared" si="796"/>
        <v>8.6</v>
      </c>
      <c r="G302" s="652">
        <v>11.45</v>
      </c>
      <c r="H302" s="516">
        <f t="shared" si="797"/>
        <v>2.8</v>
      </c>
      <c r="I302" s="516"/>
      <c r="J302" s="517"/>
      <c r="K302" s="517"/>
      <c r="L302" s="517"/>
      <c r="M302" s="517"/>
      <c r="N302" s="517"/>
      <c r="O302" s="517"/>
      <c r="P302" s="517"/>
      <c r="Q302" s="517"/>
      <c r="R302" s="517"/>
      <c r="S302" s="517"/>
      <c r="T302" s="517"/>
      <c r="U302" s="517"/>
      <c r="V302" s="517"/>
      <c r="W302" s="517"/>
      <c r="X302" s="517">
        <f>[1]BICost!$X$41+[1]BICost!$AX$41+[1]BICost!$BB$41+[1]BICost!$BG$42</f>
        <v>5.6</v>
      </c>
      <c r="Y302" s="518">
        <f t="shared" si="188"/>
        <v>12.595000000000001</v>
      </c>
      <c r="Z302" s="518">
        <f t="shared" si="798"/>
        <v>12.595000000000001</v>
      </c>
      <c r="AA302" s="518">
        <f t="shared" si="799"/>
        <v>13.927499999999998</v>
      </c>
      <c r="AB302" s="518">
        <f t="shared" si="800"/>
        <v>30.95</v>
      </c>
      <c r="AC302" s="518">
        <f t="shared" si="801"/>
        <v>31.487500000000001</v>
      </c>
      <c r="AD302" s="518">
        <f t="shared" si="270"/>
        <v>13.927499999999998</v>
      </c>
      <c r="AE302" s="518">
        <f t="shared" si="270"/>
        <v>15.475</v>
      </c>
      <c r="AF302" s="518">
        <f t="shared" si="270"/>
        <v>17.022500000000001</v>
      </c>
      <c r="AG302" s="519">
        <f t="shared" si="802"/>
        <v>130.67312500000003</v>
      </c>
      <c r="AH302" s="519">
        <f t="shared" si="803"/>
        <v>130.67312500000003</v>
      </c>
      <c r="AI302" s="519">
        <f t="shared" si="794"/>
        <v>129</v>
      </c>
      <c r="AJ302" s="113">
        <f t="shared" si="804"/>
        <v>419000</v>
      </c>
      <c r="AK302" s="139">
        <f t="shared" si="778"/>
        <v>459000</v>
      </c>
      <c r="AL302" s="114">
        <f t="shared" si="805"/>
        <v>44</v>
      </c>
      <c r="AM302" s="130">
        <f t="shared" si="806"/>
        <v>41</v>
      </c>
      <c r="AN302" s="151">
        <f t="shared" si="807"/>
        <v>68</v>
      </c>
      <c r="AO302" s="152">
        <f t="shared" si="808"/>
        <v>355</v>
      </c>
      <c r="AP302" s="153">
        <f t="shared" si="809"/>
        <v>749</v>
      </c>
      <c r="AQ302" s="716">
        <f t="shared" si="382"/>
        <v>26</v>
      </c>
      <c r="AR302" s="154">
        <f t="shared" si="766"/>
        <v>47000</v>
      </c>
      <c r="AS302" s="158">
        <v>129</v>
      </c>
      <c r="AT302" s="144">
        <f t="shared" si="497"/>
        <v>129</v>
      </c>
    </row>
    <row r="303" spans="1:46" ht="18.75" customHeight="1">
      <c r="A303"/>
      <c r="B303" s="514" t="s">
        <v>2295</v>
      </c>
      <c r="C303" s="515" t="s">
        <v>2297</v>
      </c>
      <c r="D303" s="516">
        <f t="shared" si="795"/>
        <v>32.950000000000003</v>
      </c>
      <c r="E303" s="516">
        <f>2*MAX($J303:$X303)</f>
        <v>11.440000000000001</v>
      </c>
      <c r="F303" s="516">
        <f t="shared" si="796"/>
        <v>8.7200000000000006</v>
      </c>
      <c r="G303" s="652">
        <v>12.18</v>
      </c>
      <c r="H303" s="516">
        <f t="shared" si="797"/>
        <v>2.8600000000000003</v>
      </c>
      <c r="I303" s="516"/>
      <c r="J303" s="517"/>
      <c r="K303" s="517"/>
      <c r="L303" s="517"/>
      <c r="M303" s="517"/>
      <c r="N303" s="517"/>
      <c r="O303" s="517"/>
      <c r="P303" s="517"/>
      <c r="Q303" s="517"/>
      <c r="R303" s="517"/>
      <c r="S303" s="517"/>
      <c r="T303" s="517"/>
      <c r="U303" s="517"/>
      <c r="V303" s="517"/>
      <c r="W303" s="517"/>
      <c r="X303" s="517">
        <f>[1]BICost!$X$42+[1]BICost!$AX$42+[1]BICost!$BB$42+[1]BICost!$BG$42</f>
        <v>5.7200000000000006</v>
      </c>
      <c r="Y303" s="518">
        <f t="shared" si="188"/>
        <v>13.398000000000001</v>
      </c>
      <c r="Z303" s="518">
        <f t="shared" si="798"/>
        <v>13.398000000000003</v>
      </c>
      <c r="AA303" s="518">
        <f t="shared" si="799"/>
        <v>14.827500000000001</v>
      </c>
      <c r="AB303" s="518">
        <f t="shared" si="800"/>
        <v>32.950000000000003</v>
      </c>
      <c r="AC303" s="518">
        <f t="shared" si="801"/>
        <v>33.495000000000005</v>
      </c>
      <c r="AD303" s="518">
        <f t="shared" si="270"/>
        <v>14.827500000000001</v>
      </c>
      <c r="AE303" s="518">
        <f t="shared" si="270"/>
        <v>16.475000000000001</v>
      </c>
      <c r="AF303" s="518">
        <f t="shared" si="270"/>
        <v>18.122500000000002</v>
      </c>
      <c r="AG303" s="519">
        <f t="shared" si="802"/>
        <v>139.00425000000004</v>
      </c>
      <c r="AH303" s="519">
        <f t="shared" si="803"/>
        <v>139.00425000000004</v>
      </c>
      <c r="AI303" s="519">
        <f t="shared" si="794"/>
        <v>139</v>
      </c>
      <c r="AJ303" s="113">
        <f t="shared" si="804"/>
        <v>439000</v>
      </c>
      <c r="AK303" s="139">
        <f t="shared" si="778"/>
        <v>479000</v>
      </c>
      <c r="AL303" s="114">
        <f t="shared" si="805"/>
        <v>47</v>
      </c>
      <c r="AM303" s="130">
        <f t="shared" si="806"/>
        <v>44</v>
      </c>
      <c r="AN303" s="151">
        <f t="shared" si="807"/>
        <v>72</v>
      </c>
      <c r="AO303" s="152">
        <f t="shared" si="808"/>
        <v>377</v>
      </c>
      <c r="AP303" s="153">
        <f t="shared" si="809"/>
        <v>797</v>
      </c>
      <c r="AQ303" s="716">
        <f t="shared" si="382"/>
        <v>27</v>
      </c>
      <c r="AR303" s="154">
        <f t="shared" si="766"/>
        <v>50000</v>
      </c>
      <c r="AS303" s="158">
        <v>129</v>
      </c>
      <c r="AT303" s="144">
        <f t="shared" si="497"/>
        <v>139</v>
      </c>
    </row>
    <row r="304" spans="1:46" ht="18.75" customHeight="1">
      <c r="A304"/>
      <c r="B304" s="514" t="s">
        <v>2598</v>
      </c>
      <c r="C304" s="515" t="s">
        <v>2607</v>
      </c>
      <c r="D304" s="516">
        <f t="shared" si="795"/>
        <v>32.950000000000003</v>
      </c>
      <c r="E304" s="516">
        <f>2*MAX($J304:$X304)</f>
        <v>12.187583333999999</v>
      </c>
      <c r="F304" s="516">
        <f t="shared" si="796"/>
        <v>9.0937916669999996</v>
      </c>
      <c r="G304" s="652">
        <v>12.18</v>
      </c>
      <c r="H304" s="516">
        <f t="shared" si="797"/>
        <v>3.0468958334999998</v>
      </c>
      <c r="I304" s="516"/>
      <c r="J304" s="517"/>
      <c r="K304" s="517"/>
      <c r="L304" s="517"/>
      <c r="M304" s="517"/>
      <c r="N304" s="517"/>
      <c r="O304" s="517"/>
      <c r="P304" s="517"/>
      <c r="Q304" s="517"/>
      <c r="R304" s="517"/>
      <c r="S304" s="517"/>
      <c r="T304" s="517"/>
      <c r="U304" s="517"/>
      <c r="V304" s="517"/>
      <c r="W304" s="517"/>
      <c r="X304" s="517">
        <f>[1]BICost!$X23+[1]BICost!$AX$42+[1]BICost!$BB$42+[1]BICost!$BG$42</f>
        <v>6.0937916669999996</v>
      </c>
      <c r="Y304" s="518">
        <f>$G304*(1+Y$53)</f>
        <v>13.398000000000001</v>
      </c>
      <c r="Z304" s="518">
        <f t="shared" si="798"/>
        <v>13.398000000000003</v>
      </c>
      <c r="AA304" s="518">
        <f t="shared" si="799"/>
        <v>14.827500000000001</v>
      </c>
      <c r="AB304" s="518">
        <f t="shared" si="800"/>
        <v>32.950000000000003</v>
      </c>
      <c r="AC304" s="518">
        <f t="shared" si="801"/>
        <v>33.495000000000005</v>
      </c>
      <c r="AD304" s="518">
        <f t="shared" si="270"/>
        <v>14.827500000000001</v>
      </c>
      <c r="AE304" s="518">
        <f t="shared" si="270"/>
        <v>16.475000000000001</v>
      </c>
      <c r="AF304" s="518">
        <f t="shared" si="270"/>
        <v>18.122500000000002</v>
      </c>
      <c r="AG304" s="519">
        <f t="shared" si="802"/>
        <v>139.00425000000004</v>
      </c>
      <c r="AH304" s="519">
        <f t="shared" si="803"/>
        <v>139.00425000000004</v>
      </c>
      <c r="AI304" s="519">
        <f t="shared" si="794"/>
        <v>139</v>
      </c>
      <c r="AJ304" s="113">
        <f t="shared" si="804"/>
        <v>439000</v>
      </c>
      <c r="AK304" s="139">
        <f t="shared" ref="AK304:AK311" si="810">ROUNDUP(FLOOR(AJ304*1.1,10000),-3)-1000</f>
        <v>479000</v>
      </c>
      <c r="AL304" s="114">
        <f t="shared" si="805"/>
        <v>47</v>
      </c>
      <c r="AM304" s="130">
        <f t="shared" si="806"/>
        <v>44</v>
      </c>
      <c r="AN304" s="151">
        <f t="shared" si="807"/>
        <v>72</v>
      </c>
      <c r="AO304" s="152">
        <f t="shared" si="808"/>
        <v>377</v>
      </c>
      <c r="AP304" s="153">
        <f t="shared" si="809"/>
        <v>797</v>
      </c>
      <c r="AQ304" s="716">
        <f t="shared" si="382"/>
        <v>27</v>
      </c>
      <c r="AR304" s="154">
        <f t="shared" si="766"/>
        <v>50000</v>
      </c>
      <c r="AS304" s="158">
        <v>139</v>
      </c>
      <c r="AT304" s="144">
        <f t="shared" si="497"/>
        <v>139</v>
      </c>
    </row>
    <row r="305" spans="1:46" ht="18.75" customHeight="1">
      <c r="A305"/>
      <c r="B305" s="514" t="s">
        <v>2597</v>
      </c>
      <c r="C305" s="515" t="s">
        <v>2608</v>
      </c>
      <c r="D305" s="516">
        <f t="shared" si="795"/>
        <v>19.95</v>
      </c>
      <c r="E305" s="516">
        <f>2*MAX($J305:$X305)</f>
        <v>6.1114583340000008</v>
      </c>
      <c r="F305" s="516">
        <f t="shared" si="796"/>
        <v>6.0557291670000009</v>
      </c>
      <c r="G305" s="652">
        <v>7.45</v>
      </c>
      <c r="H305" s="516">
        <f t="shared" si="797"/>
        <v>1.5278645835000002</v>
      </c>
      <c r="I305" s="516"/>
      <c r="J305" s="517"/>
      <c r="K305" s="517"/>
      <c r="L305" s="517"/>
      <c r="M305" s="517"/>
      <c r="N305" s="517"/>
      <c r="O305" s="517"/>
      <c r="P305" s="517"/>
      <c r="Q305" s="517"/>
      <c r="R305" s="517"/>
      <c r="S305" s="517"/>
      <c r="T305" s="517"/>
      <c r="U305" s="517"/>
      <c r="V305" s="517"/>
      <c r="W305" s="517"/>
      <c r="X305" s="517">
        <f>[1]BICost!$X16+[1]BICost!$AX$42+[1]BICost!$BB$42+[1]BICost!$BG$42</f>
        <v>3.0557291670000004</v>
      </c>
      <c r="Y305" s="518">
        <f>$G305*(1+Y$53)</f>
        <v>8.1950000000000003</v>
      </c>
      <c r="Z305" s="518">
        <f t="shared" si="798"/>
        <v>8.1950000000000003</v>
      </c>
      <c r="AA305" s="518">
        <f t="shared" si="799"/>
        <v>8.9774999999999991</v>
      </c>
      <c r="AB305" s="518">
        <f t="shared" si="800"/>
        <v>19.95</v>
      </c>
      <c r="AC305" s="518">
        <f t="shared" si="801"/>
        <v>20.487500000000001</v>
      </c>
      <c r="AD305" s="518">
        <f t="shared" si="270"/>
        <v>8.9774999999999991</v>
      </c>
      <c r="AE305" s="518">
        <f t="shared" si="270"/>
        <v>9.9749999999999996</v>
      </c>
      <c r="AF305" s="518">
        <f t="shared" si="270"/>
        <v>10.9725</v>
      </c>
      <c r="AG305" s="519">
        <f t="shared" si="802"/>
        <v>85.023125000000007</v>
      </c>
      <c r="AH305" s="519">
        <f t="shared" si="803"/>
        <v>85.023125000000007</v>
      </c>
      <c r="AI305" s="519">
        <f t="shared" si="794"/>
        <v>84</v>
      </c>
      <c r="AJ305" s="113">
        <f t="shared" si="804"/>
        <v>269000</v>
      </c>
      <c r="AK305" s="139">
        <f t="shared" si="810"/>
        <v>289000</v>
      </c>
      <c r="AL305" s="114">
        <f t="shared" si="805"/>
        <v>29</v>
      </c>
      <c r="AM305" s="130">
        <f t="shared" si="806"/>
        <v>27</v>
      </c>
      <c r="AN305" s="151">
        <f t="shared" si="807"/>
        <v>44</v>
      </c>
      <c r="AO305" s="152">
        <f t="shared" si="808"/>
        <v>231</v>
      </c>
      <c r="AP305" s="153">
        <f t="shared" si="809"/>
        <v>488</v>
      </c>
      <c r="AQ305" s="716">
        <f t="shared" si="382"/>
        <v>17</v>
      </c>
      <c r="AR305" s="154">
        <f t="shared" si="766"/>
        <v>31000</v>
      </c>
      <c r="AS305" s="158">
        <v>139</v>
      </c>
      <c r="AT305" s="144">
        <f t="shared" si="497"/>
        <v>84</v>
      </c>
    </row>
    <row r="306" spans="1:46" ht="21.6" customHeight="1">
      <c r="B306" s="160" t="s">
        <v>2298</v>
      </c>
      <c r="C306" s="118" t="s">
        <v>2299</v>
      </c>
      <c r="D306" s="112">
        <f t="shared" si="795"/>
        <v>4.95</v>
      </c>
      <c r="E306" s="112" t="e">
        <f>2*MAX($J306:$X306)</f>
        <v>#REF!</v>
      </c>
      <c r="F306" s="112">
        <f>MAX($J306:$W306)+3</f>
        <v>3</v>
      </c>
      <c r="G306" s="644">
        <v>2.2000000000000002</v>
      </c>
      <c r="H306" s="112" t="e">
        <f t="shared" si="797"/>
        <v>#REF!</v>
      </c>
      <c r="I306" s="112"/>
      <c r="J306" s="131"/>
      <c r="K306" s="131"/>
      <c r="L306" s="131"/>
      <c r="M306" s="131"/>
      <c r="N306" s="131"/>
      <c r="O306" s="131"/>
      <c r="P306" s="131"/>
      <c r="Q306" s="131"/>
      <c r="R306" s="131"/>
      <c r="S306" s="131"/>
      <c r="T306" s="131"/>
      <c r="U306" s="131"/>
      <c r="V306" s="131"/>
      <c r="W306" s="131"/>
      <c r="X306" s="131" t="e">
        <f>[1]BICost!#REF!+[1]BICost!$AT47</f>
        <v>#REF!</v>
      </c>
      <c r="Y306" s="128">
        <f>$G306*(1+Y$1335)</f>
        <v>2.2000000000000002</v>
      </c>
      <c r="Z306" s="128">
        <f>(AC306*(1-Z$1335))</f>
        <v>2.3913043478260874</v>
      </c>
      <c r="AA306" s="128">
        <f>(AB306*(1-AA$1335))</f>
        <v>2.4750000000000001</v>
      </c>
      <c r="AB306" s="128">
        <f t="shared" si="800"/>
        <v>4.95</v>
      </c>
      <c r="AC306" s="128">
        <f>Y306/(1-AC$1335)</f>
        <v>4.7826086956521747</v>
      </c>
      <c r="AD306" s="128">
        <f>$AB306*(1-AD$1335)</f>
        <v>2.4750000000000001</v>
      </c>
      <c r="AE306" s="128">
        <f>$AB306*(1-AE$1255)</f>
        <v>2.7225000000000001</v>
      </c>
      <c r="AF306" s="128">
        <f>$AB306*(1-AF$1255)</f>
        <v>3.2175000000000002</v>
      </c>
      <c r="AG306" s="129">
        <f>AC306*4.2</f>
        <v>20.086956521739136</v>
      </c>
      <c r="AH306" s="129">
        <f>AG306</f>
        <v>20.086956521739136</v>
      </c>
      <c r="AI306" s="132">
        <f>MROUND(ROUNDUP(AH306,5),1)-1</f>
        <v>19</v>
      </c>
      <c r="AJ306" s="113">
        <f t="shared" si="804"/>
        <v>59000</v>
      </c>
      <c r="AK306" s="139">
        <f t="shared" si="810"/>
        <v>59000</v>
      </c>
      <c r="AL306" s="114">
        <f t="shared" si="805"/>
        <v>7</v>
      </c>
      <c r="AM306" s="130">
        <f>ROUNDUP(AC306*1.34,0)</f>
        <v>7</v>
      </c>
      <c r="AN306" s="151">
        <f t="shared" si="807"/>
        <v>11</v>
      </c>
      <c r="AO306" s="152">
        <f t="shared" si="808"/>
        <v>54</v>
      </c>
      <c r="AP306" s="153">
        <f t="shared" si="809"/>
        <v>114</v>
      </c>
      <c r="AQ306" s="716">
        <f t="shared" si="382"/>
        <v>4</v>
      </c>
      <c r="AR306" s="154">
        <f t="shared" si="766"/>
        <v>7000</v>
      </c>
      <c r="AS306" s="158">
        <v>19</v>
      </c>
      <c r="AT306" s="144">
        <f t="shared" si="497"/>
        <v>19</v>
      </c>
    </row>
    <row r="307" spans="1:46" ht="20.45" customHeight="1">
      <c r="B307" s="412" t="s">
        <v>2221</v>
      </c>
      <c r="C307" s="413" t="s">
        <v>2766</v>
      </c>
      <c r="D307" s="414">
        <f t="shared" si="795"/>
        <v>30.95</v>
      </c>
      <c r="E307" s="414">
        <f>2*MAX($J307:$V307)</f>
        <v>11.060000000000002</v>
      </c>
      <c r="F307" s="414">
        <f t="shared" si="170"/>
        <v>8.5300000000000011</v>
      </c>
      <c r="G307" s="651">
        <v>11.45</v>
      </c>
      <c r="H307" s="414">
        <f t="shared" si="171"/>
        <v>2.7650000000000006</v>
      </c>
      <c r="I307" s="414"/>
      <c r="J307" s="415"/>
      <c r="K307" s="415"/>
      <c r="L307" s="415"/>
      <c r="M307" s="415"/>
      <c r="N307" s="415"/>
      <c r="O307" s="415"/>
      <c r="P307" s="415"/>
      <c r="Q307" s="415"/>
      <c r="R307" s="415"/>
      <c r="S307" s="415">
        <f>[1]shCost!$AF4+[1]shCost!$AW4+[1]shCost!$AY4+[1]shCost!$BF4+[1]shCost!$BH4</f>
        <v>5.5300000000000011</v>
      </c>
      <c r="T307" s="415">
        <f>[1]shCost!$AF4+[1]shCost!$AW4+[1]shCost!$AY4+[1]shCost!$BF4+[1]shCost!$BH4</f>
        <v>5.5300000000000011</v>
      </c>
      <c r="U307" s="415"/>
      <c r="V307" s="415"/>
      <c r="W307" s="415"/>
      <c r="X307" s="415">
        <v>5.7080090219006037</v>
      </c>
      <c r="Y307" s="416">
        <f t="shared" si="188"/>
        <v>12.595000000000001</v>
      </c>
      <c r="Z307" s="416">
        <f t="shared" ref="Z307:Z322" si="811">(AC307*(1-Z$53))</f>
        <v>12.595000000000001</v>
      </c>
      <c r="AA307" s="416">
        <f t="shared" ref="AA307:AA322" si="812">(AB307*(1-AA$53))</f>
        <v>13.927499999999998</v>
      </c>
      <c r="AB307" s="416">
        <f t="shared" si="800"/>
        <v>30.95</v>
      </c>
      <c r="AC307" s="416">
        <f t="shared" ref="AC307:AC322" si="813">Y307/(1-AC$53)</f>
        <v>31.487500000000001</v>
      </c>
      <c r="AD307" s="416">
        <f t="shared" si="270"/>
        <v>13.927499999999998</v>
      </c>
      <c r="AE307" s="416">
        <f t="shared" si="270"/>
        <v>15.475</v>
      </c>
      <c r="AF307" s="416">
        <f t="shared" si="270"/>
        <v>17.022500000000001</v>
      </c>
      <c r="AG307" s="417">
        <f t="shared" ref="AG307:AG322" si="814">AC307*4.15</f>
        <v>130.67312500000003</v>
      </c>
      <c r="AH307" s="417">
        <f t="shared" ref="AH307:AH318" si="815">AG307*(1+AH$53)</f>
        <v>130.67312500000003</v>
      </c>
      <c r="AI307" s="417">
        <f>MROUND(ROUNDUP(AH307,0),5)-1</f>
        <v>129</v>
      </c>
      <c r="AJ307" s="113">
        <f t="shared" si="804"/>
        <v>419000</v>
      </c>
      <c r="AK307" s="139">
        <f t="shared" si="810"/>
        <v>459000</v>
      </c>
      <c r="AL307" s="114">
        <f t="shared" si="805"/>
        <v>44</v>
      </c>
      <c r="AM307" s="130">
        <f>ROUNDUP(AC307*1.34,0)</f>
        <v>43</v>
      </c>
      <c r="AN307" s="151">
        <f t="shared" si="807"/>
        <v>68</v>
      </c>
      <c r="AO307" s="152">
        <f t="shared" si="808"/>
        <v>355</v>
      </c>
      <c r="AP307" s="153">
        <f t="shared" si="809"/>
        <v>749</v>
      </c>
      <c r="AQ307" s="716">
        <f t="shared" si="382"/>
        <v>26</v>
      </c>
      <c r="AR307" s="154">
        <f t="shared" si="766"/>
        <v>47000</v>
      </c>
      <c r="AS307" s="158">
        <v>129</v>
      </c>
      <c r="AT307" s="144">
        <f t="shared" ref="AT307:AT322" si="816">AI307*(1-AH$6)</f>
        <v>129</v>
      </c>
    </row>
    <row r="308" spans="1:46" ht="18.75" customHeight="1">
      <c r="B308" s="412" t="s">
        <v>2223</v>
      </c>
      <c r="C308" s="413" t="s">
        <v>2767</v>
      </c>
      <c r="D308" s="414">
        <f t="shared" si="795"/>
        <v>32.950000000000003</v>
      </c>
      <c r="E308" s="414">
        <f>2*MAX($J308:$V308)</f>
        <v>11.9</v>
      </c>
      <c r="F308" s="414">
        <f t="shared" si="170"/>
        <v>8.9499999999999993</v>
      </c>
      <c r="G308" s="651">
        <v>12.18</v>
      </c>
      <c r="H308" s="414">
        <f t="shared" si="171"/>
        <v>2.9750000000000001</v>
      </c>
      <c r="I308" s="414"/>
      <c r="J308" s="415"/>
      <c r="K308" s="415"/>
      <c r="L308" s="415"/>
      <c r="M308" s="415"/>
      <c r="N308" s="415"/>
      <c r="O308" s="415"/>
      <c r="P308" s="415"/>
      <c r="Q308" s="415"/>
      <c r="R308" s="415"/>
      <c r="S308" s="415">
        <f>[1]shCost!$AF6+[1]shCost!$AW6+[1]shCost!$AY6+[1]shCost!$BF6+[1]shCost!$BH6</f>
        <v>5.95</v>
      </c>
      <c r="T308" s="415">
        <f>[1]shCost!$AF6+[1]shCost!$AW6+[1]shCost!$AY6+[1]shCost!$BF6+[1]shCost!$BH6</f>
        <v>5.95</v>
      </c>
      <c r="U308" s="415"/>
      <c r="V308" s="415"/>
      <c r="W308" s="415"/>
      <c r="X308" s="415">
        <v>6.256964718103136</v>
      </c>
      <c r="Y308" s="416">
        <f t="shared" si="188"/>
        <v>13.398000000000001</v>
      </c>
      <c r="Z308" s="416">
        <f t="shared" si="811"/>
        <v>13.398000000000003</v>
      </c>
      <c r="AA308" s="416">
        <f t="shared" si="812"/>
        <v>14.827500000000001</v>
      </c>
      <c r="AB308" s="416">
        <f t="shared" si="800"/>
        <v>32.950000000000003</v>
      </c>
      <c r="AC308" s="416">
        <f t="shared" si="813"/>
        <v>33.495000000000005</v>
      </c>
      <c r="AD308" s="416">
        <f t="shared" ref="AD308:AF319" si="817">$AB308*(1-AD$53)</f>
        <v>14.827500000000001</v>
      </c>
      <c r="AE308" s="416">
        <f t="shared" si="817"/>
        <v>16.475000000000001</v>
      </c>
      <c r="AF308" s="416">
        <f t="shared" si="817"/>
        <v>18.122500000000002</v>
      </c>
      <c r="AG308" s="417">
        <f t="shared" si="814"/>
        <v>139.00425000000004</v>
      </c>
      <c r="AH308" s="417">
        <f t="shared" si="815"/>
        <v>139.00425000000004</v>
      </c>
      <c r="AI308" s="417">
        <f>MROUND(ROUNDUP(AH308,0),10)-1</f>
        <v>139</v>
      </c>
      <c r="AJ308" s="113">
        <f t="shared" si="804"/>
        <v>439000</v>
      </c>
      <c r="AK308" s="139">
        <f t="shared" si="810"/>
        <v>479000</v>
      </c>
      <c r="AL308" s="114">
        <f t="shared" si="805"/>
        <v>47</v>
      </c>
      <c r="AM308" s="130">
        <f t="shared" ref="AM308:AM322" si="818">ROUNDUP(AC308*1.3,0)</f>
        <v>44</v>
      </c>
      <c r="AN308" s="151">
        <f t="shared" si="807"/>
        <v>72</v>
      </c>
      <c r="AO308" s="152">
        <f t="shared" si="808"/>
        <v>377</v>
      </c>
      <c r="AP308" s="153">
        <f t="shared" si="809"/>
        <v>797</v>
      </c>
      <c r="AQ308" s="716">
        <f t="shared" si="382"/>
        <v>27</v>
      </c>
      <c r="AR308" s="154">
        <f t="shared" si="766"/>
        <v>50000</v>
      </c>
      <c r="AS308" s="158">
        <v>139</v>
      </c>
      <c r="AT308" s="144">
        <f t="shared" si="816"/>
        <v>139</v>
      </c>
    </row>
    <row r="309" spans="1:46" ht="18.75" customHeight="1">
      <c r="B309" s="412" t="s">
        <v>2224</v>
      </c>
      <c r="C309" s="413" t="s">
        <v>2771</v>
      </c>
      <c r="D309" s="414">
        <f t="shared" si="795"/>
        <v>32.950000000000003</v>
      </c>
      <c r="E309" s="414">
        <f>2*MAX($J309:$U309)</f>
        <v>12.005000000000001</v>
      </c>
      <c r="F309" s="414">
        <f t="shared" si="170"/>
        <v>9.0025000000000013</v>
      </c>
      <c r="G309" s="651">
        <v>12.18</v>
      </c>
      <c r="H309" s="414">
        <f t="shared" si="171"/>
        <v>3.0012500000000002</v>
      </c>
      <c r="I309" s="414"/>
      <c r="J309" s="415"/>
      <c r="K309" s="415"/>
      <c r="L309" s="415"/>
      <c r="M309" s="415"/>
      <c r="N309" s="415"/>
      <c r="O309" s="415"/>
      <c r="P309" s="415"/>
      <c r="Q309" s="415"/>
      <c r="R309" s="415"/>
      <c r="S309" s="415">
        <f>[1]shCost!$AF7+[1]shCost!$AW7+[1]shCost!$AY7+[1]shCost!$BF7+[1]shCost!$BH7</f>
        <v>6.0025000000000004</v>
      </c>
      <c r="T309" s="415">
        <f>[1]shCost!$AF7+[1]shCost!$AW7+[1]shCost!$AY7+[1]shCost!$BF7+[1]shCost!$BH7</f>
        <v>6.0025000000000004</v>
      </c>
      <c r="U309" s="415"/>
      <c r="V309" s="415"/>
      <c r="W309" s="415"/>
      <c r="X309" s="415">
        <v>6.5170130725335156</v>
      </c>
      <c r="Y309" s="416">
        <f t="shared" si="188"/>
        <v>13.398000000000001</v>
      </c>
      <c r="Z309" s="416">
        <f t="shared" si="811"/>
        <v>13.398000000000003</v>
      </c>
      <c r="AA309" s="416">
        <f t="shared" si="812"/>
        <v>14.827500000000001</v>
      </c>
      <c r="AB309" s="416">
        <f t="shared" si="800"/>
        <v>32.950000000000003</v>
      </c>
      <c r="AC309" s="416">
        <f t="shared" si="813"/>
        <v>33.495000000000005</v>
      </c>
      <c r="AD309" s="416">
        <f t="shared" si="817"/>
        <v>14.827500000000001</v>
      </c>
      <c r="AE309" s="416">
        <f t="shared" si="817"/>
        <v>16.475000000000001</v>
      </c>
      <c r="AF309" s="416">
        <f t="shared" si="817"/>
        <v>18.122500000000002</v>
      </c>
      <c r="AG309" s="417">
        <f t="shared" si="814"/>
        <v>139.00425000000004</v>
      </c>
      <c r="AH309" s="417">
        <f t="shared" si="815"/>
        <v>139.00425000000004</v>
      </c>
      <c r="AI309" s="417">
        <f>MROUND(ROUNDUP(AH309,0),10)-1</f>
        <v>139</v>
      </c>
      <c r="AJ309" s="113">
        <f t="shared" si="804"/>
        <v>439000</v>
      </c>
      <c r="AK309" s="139">
        <f t="shared" si="810"/>
        <v>479000</v>
      </c>
      <c r="AL309" s="114">
        <f t="shared" si="805"/>
        <v>47</v>
      </c>
      <c r="AM309" s="130">
        <f t="shared" si="818"/>
        <v>44</v>
      </c>
      <c r="AN309" s="151">
        <f t="shared" si="807"/>
        <v>72</v>
      </c>
      <c r="AO309" s="152">
        <f t="shared" si="808"/>
        <v>377</v>
      </c>
      <c r="AP309" s="153">
        <f t="shared" si="809"/>
        <v>797</v>
      </c>
      <c r="AQ309" s="716">
        <f t="shared" ref="AQ309:AQ372" si="819">ROUNDUP(AC309*0.8,0)</f>
        <v>27</v>
      </c>
      <c r="AR309" s="154">
        <f t="shared" si="766"/>
        <v>50000</v>
      </c>
      <c r="AS309" s="158">
        <v>139</v>
      </c>
      <c r="AT309" s="144">
        <f t="shared" si="816"/>
        <v>139</v>
      </c>
    </row>
    <row r="310" spans="1:46" ht="18.75" customHeight="1">
      <c r="B310" s="412" t="s">
        <v>2226</v>
      </c>
      <c r="C310" s="413" t="s">
        <v>2773</v>
      </c>
      <c r="D310" s="414">
        <f t="shared" si="795"/>
        <v>34.950000000000003</v>
      </c>
      <c r="E310" s="414">
        <f>2*MAX($J310:$U310)</f>
        <v>12.740000000000002</v>
      </c>
      <c r="F310" s="414">
        <f t="shared" si="170"/>
        <v>9.370000000000001</v>
      </c>
      <c r="G310" s="651">
        <v>12.9</v>
      </c>
      <c r="H310" s="414">
        <f t="shared" si="171"/>
        <v>3.1850000000000005</v>
      </c>
      <c r="I310" s="414"/>
      <c r="J310" s="415"/>
      <c r="K310" s="415"/>
      <c r="L310" s="415"/>
      <c r="M310" s="415"/>
      <c r="N310" s="415"/>
      <c r="O310" s="415"/>
      <c r="P310" s="415"/>
      <c r="Q310" s="415"/>
      <c r="R310" s="415"/>
      <c r="S310" s="415">
        <f>[1]shCost!$AF9+[1]shCost!$AW9+[1]shCost!$AY9+[1]shCost!$BF9+[1]shCost!$BH9</f>
        <v>6.370000000000001</v>
      </c>
      <c r="T310" s="415">
        <f>[1]shCost!$AF9+[1]shCost!$AW9+[1]shCost!$AY9+[1]shCost!$BF9+[1]shCost!$BH9</f>
        <v>6.370000000000001</v>
      </c>
      <c r="U310" s="415"/>
      <c r="V310" s="415"/>
      <c r="W310" s="415"/>
      <c r="X310" s="415">
        <v>7.0386999079765538</v>
      </c>
      <c r="Y310" s="416">
        <f t="shared" si="188"/>
        <v>14.190000000000001</v>
      </c>
      <c r="Z310" s="416">
        <f t="shared" si="811"/>
        <v>14.190000000000001</v>
      </c>
      <c r="AA310" s="416">
        <f t="shared" si="812"/>
        <v>15.727499999999999</v>
      </c>
      <c r="AB310" s="416">
        <f t="shared" si="800"/>
        <v>34.950000000000003</v>
      </c>
      <c r="AC310" s="416">
        <f t="shared" si="813"/>
        <v>35.475000000000001</v>
      </c>
      <c r="AD310" s="416">
        <f t="shared" si="817"/>
        <v>15.727499999999999</v>
      </c>
      <c r="AE310" s="416">
        <f t="shared" si="817"/>
        <v>17.475000000000001</v>
      </c>
      <c r="AF310" s="416">
        <f t="shared" si="817"/>
        <v>19.222500000000004</v>
      </c>
      <c r="AG310" s="417">
        <f t="shared" si="814"/>
        <v>147.22125000000003</v>
      </c>
      <c r="AH310" s="417">
        <f t="shared" si="815"/>
        <v>147.22125000000003</v>
      </c>
      <c r="AI310" s="417">
        <f>MROUND(ROUNDUP(AH310,0),5)-1</f>
        <v>149</v>
      </c>
      <c r="AJ310" s="113">
        <f t="shared" si="804"/>
        <v>469000</v>
      </c>
      <c r="AK310" s="139">
        <f t="shared" si="810"/>
        <v>509000</v>
      </c>
      <c r="AL310" s="114">
        <f t="shared" si="805"/>
        <v>50</v>
      </c>
      <c r="AM310" s="130">
        <f t="shared" si="818"/>
        <v>47</v>
      </c>
      <c r="AN310" s="151">
        <f t="shared" si="807"/>
        <v>76</v>
      </c>
      <c r="AO310" s="152">
        <f t="shared" si="808"/>
        <v>400</v>
      </c>
      <c r="AP310" s="153">
        <f t="shared" si="809"/>
        <v>844</v>
      </c>
      <c r="AQ310" s="716">
        <f t="shared" si="819"/>
        <v>29</v>
      </c>
      <c r="AR310" s="154">
        <f t="shared" si="766"/>
        <v>53000</v>
      </c>
      <c r="AS310" s="158">
        <v>149</v>
      </c>
      <c r="AT310" s="144">
        <f t="shared" si="816"/>
        <v>149</v>
      </c>
    </row>
    <row r="311" spans="1:46" ht="18.75" customHeight="1">
      <c r="A311"/>
      <c r="B311" s="412" t="s">
        <v>2227</v>
      </c>
      <c r="C311" s="413" t="s">
        <v>2788</v>
      </c>
      <c r="D311" s="414">
        <f t="shared" si="795"/>
        <v>30.95</v>
      </c>
      <c r="E311" s="414">
        <f>2*MAX($J311:$U311)</f>
        <v>11.520000000000001</v>
      </c>
      <c r="F311" s="414">
        <f t="shared" si="170"/>
        <v>8.7600000000000016</v>
      </c>
      <c r="G311" s="651">
        <v>11.45</v>
      </c>
      <c r="H311" s="414">
        <f t="shared" si="171"/>
        <v>2.8800000000000003</v>
      </c>
      <c r="I311" s="414"/>
      <c r="J311" s="415"/>
      <c r="K311" s="415"/>
      <c r="L311" s="415"/>
      <c r="M311" s="415"/>
      <c r="N311" s="415"/>
      <c r="O311" s="415"/>
      <c r="P311" s="415"/>
      <c r="Q311" s="415"/>
      <c r="R311" s="415"/>
      <c r="S311" s="415">
        <f>[1]shCost!$AF11+[1]shCost!$AW11+[1]shCost!$AY11+[1]shCost!$BF11+[1]shCost!$BH11+[1]shCost!$BG11</f>
        <v>5.7600000000000007</v>
      </c>
      <c r="T311" s="415">
        <f>[1]shCost!$AF11+[1]shCost!$AW11+[1]shCost!$AY11+[1]shCost!$BF11+[1]shCost!$BH11+[1]shCost!$BG11</f>
        <v>5.7600000000000007</v>
      </c>
      <c r="U311" s="415"/>
      <c r="V311" s="415"/>
      <c r="W311" s="415"/>
      <c r="X311" s="415">
        <v>5.1666628193689581</v>
      </c>
      <c r="Y311" s="416">
        <f t="shared" si="188"/>
        <v>12.595000000000001</v>
      </c>
      <c r="Z311" s="416">
        <f t="shared" si="811"/>
        <v>12.595000000000001</v>
      </c>
      <c r="AA311" s="416">
        <f t="shared" si="812"/>
        <v>13.927499999999998</v>
      </c>
      <c r="AB311" s="416">
        <f t="shared" si="800"/>
        <v>30.95</v>
      </c>
      <c r="AC311" s="416">
        <f t="shared" si="813"/>
        <v>31.487500000000001</v>
      </c>
      <c r="AD311" s="416">
        <f t="shared" si="817"/>
        <v>13.927499999999998</v>
      </c>
      <c r="AE311" s="416">
        <f t="shared" si="817"/>
        <v>15.475</v>
      </c>
      <c r="AF311" s="416">
        <f t="shared" si="817"/>
        <v>17.022500000000001</v>
      </c>
      <c r="AG311" s="417">
        <f t="shared" si="814"/>
        <v>130.67312500000003</v>
      </c>
      <c r="AH311" s="417">
        <f t="shared" si="815"/>
        <v>130.67312500000003</v>
      </c>
      <c r="AI311" s="417">
        <f t="shared" ref="AI311:AI322" si="820">MROUND(ROUNDUP(AG311,0),5)-1</f>
        <v>129</v>
      </c>
      <c r="AJ311" s="113">
        <f t="shared" si="804"/>
        <v>419000</v>
      </c>
      <c r="AK311" s="139">
        <f t="shared" si="810"/>
        <v>459000</v>
      </c>
      <c r="AL311" s="114">
        <f t="shared" si="805"/>
        <v>44</v>
      </c>
      <c r="AM311" s="130">
        <f t="shared" si="818"/>
        <v>41</v>
      </c>
      <c r="AN311" s="151">
        <f t="shared" si="807"/>
        <v>68</v>
      </c>
      <c r="AO311" s="152">
        <f t="shared" si="808"/>
        <v>355</v>
      </c>
      <c r="AP311" s="153">
        <f t="shared" si="809"/>
        <v>749</v>
      </c>
      <c r="AQ311" s="716">
        <f t="shared" si="819"/>
        <v>26</v>
      </c>
      <c r="AR311" s="154">
        <f t="shared" si="766"/>
        <v>47000</v>
      </c>
      <c r="AS311" s="158">
        <v>129</v>
      </c>
      <c r="AT311" s="144">
        <f t="shared" si="816"/>
        <v>129</v>
      </c>
    </row>
    <row r="312" spans="1:46" ht="20.45" customHeight="1">
      <c r="B312" s="412" t="s">
        <v>2228</v>
      </c>
      <c r="C312" s="413" t="s">
        <v>2815</v>
      </c>
      <c r="D312" s="414">
        <f t="shared" ref="D312:D324" si="821">AB312</f>
        <v>34.950000000000003</v>
      </c>
      <c r="E312" s="414">
        <f>2*MAX($J312:$U312)</f>
        <v>14.120000000000001</v>
      </c>
      <c r="F312" s="414">
        <f t="shared" si="170"/>
        <v>10.06</v>
      </c>
      <c r="G312" s="651">
        <v>12.9</v>
      </c>
      <c r="H312" s="414">
        <f t="shared" si="171"/>
        <v>3.5300000000000002</v>
      </c>
      <c r="I312" s="414"/>
      <c r="J312" s="415"/>
      <c r="K312" s="415"/>
      <c r="L312" s="415"/>
      <c r="M312" s="415"/>
      <c r="N312" s="415"/>
      <c r="O312" s="415"/>
      <c r="P312" s="415"/>
      <c r="Q312" s="415"/>
      <c r="R312" s="415"/>
      <c r="S312" s="415">
        <f>[1]shCost!$AF12+[1]shCost!$AW12+[1]shCost!$AY12+[1]shCost!$BF12+[1]shCost!$BH12+[1]shCost!$BG12</f>
        <v>7.0600000000000005</v>
      </c>
      <c r="T312" s="415">
        <f>[1]shCost!$AF12+[1]shCost!$AW12+[1]shCost!$AY12+[1]shCost!$BF12+[1]shCost!$BH12+[1]shCost!$BG12</f>
        <v>7.0600000000000005</v>
      </c>
      <c r="U312" s="415"/>
      <c r="V312" s="415"/>
      <c r="W312" s="415"/>
      <c r="X312" s="415">
        <v>6.3956134522803509</v>
      </c>
      <c r="Y312" s="416">
        <f t="shared" si="188"/>
        <v>14.190000000000001</v>
      </c>
      <c r="Z312" s="416">
        <f t="shared" si="811"/>
        <v>14.190000000000001</v>
      </c>
      <c r="AA312" s="416">
        <f t="shared" si="812"/>
        <v>15.727499999999999</v>
      </c>
      <c r="AB312" s="416">
        <f t="shared" si="800"/>
        <v>34.950000000000003</v>
      </c>
      <c r="AC312" s="416">
        <f t="shared" si="813"/>
        <v>35.475000000000001</v>
      </c>
      <c r="AD312" s="416">
        <f t="shared" si="817"/>
        <v>15.727499999999999</v>
      </c>
      <c r="AE312" s="416">
        <f t="shared" si="817"/>
        <v>17.475000000000001</v>
      </c>
      <c r="AF312" s="416">
        <f t="shared" si="817"/>
        <v>19.222500000000004</v>
      </c>
      <c r="AG312" s="417">
        <f t="shared" si="814"/>
        <v>147.22125000000003</v>
      </c>
      <c r="AH312" s="417">
        <f t="shared" si="815"/>
        <v>147.22125000000003</v>
      </c>
      <c r="AI312" s="417">
        <f t="shared" si="820"/>
        <v>149</v>
      </c>
      <c r="AJ312" s="113">
        <f t="shared" ref="AJ312:AJ324" si="822">ROUNDUP(FLOOR(AC312*13350,10000),-3)-1000</f>
        <v>469000</v>
      </c>
      <c r="AK312" s="139">
        <f t="shared" ref="AK312:AK324" si="823">ROUNDUP(FLOOR(AJ312*1.1,10000),-3)-1000</f>
        <v>509000</v>
      </c>
      <c r="AL312" s="114">
        <f t="shared" ref="AL312:AL324" si="824">ROUNDUP(AC312*1.39,0)</f>
        <v>50</v>
      </c>
      <c r="AM312" s="130">
        <f t="shared" si="818"/>
        <v>47</v>
      </c>
      <c r="AN312" s="151">
        <f t="shared" ref="AN312:AN324" si="825">ROUNDUP(AC312*0.71*3,0)</f>
        <v>76</v>
      </c>
      <c r="AO312" s="152">
        <f t="shared" ref="AO312:AO324" si="826">ROUNDUP(AC312*3.7502*3,0)</f>
        <v>400</v>
      </c>
      <c r="AP312" s="153">
        <f t="shared" ref="AP312:AP324" si="827">ROUNDUP(AC312*7.9284*3,0)</f>
        <v>844</v>
      </c>
      <c r="AQ312" s="716">
        <f t="shared" si="819"/>
        <v>29</v>
      </c>
      <c r="AR312" s="154">
        <f t="shared" si="766"/>
        <v>53000</v>
      </c>
      <c r="AS312" s="158">
        <v>149</v>
      </c>
      <c r="AT312" s="144">
        <f t="shared" si="816"/>
        <v>149</v>
      </c>
    </row>
    <row r="313" spans="1:46" ht="20.25" customHeight="1">
      <c r="A313"/>
      <c r="B313" s="412" t="s">
        <v>2285</v>
      </c>
      <c r="C313" s="413" t="s">
        <v>2790</v>
      </c>
      <c r="D313" s="414">
        <f t="shared" ref="D313:D318" si="828">AB313</f>
        <v>30.95</v>
      </c>
      <c r="E313" s="414">
        <f t="shared" ref="E313:E324" si="829">2*MAX($J313:$X313)</f>
        <v>12.002359815953108</v>
      </c>
      <c r="F313" s="414">
        <f t="shared" ref="F313:F322" si="830">MAX($J313:$X313)+3</f>
        <v>9.0011799079765531</v>
      </c>
      <c r="G313" s="651">
        <v>11.45</v>
      </c>
      <c r="H313" s="414">
        <f t="shared" ref="H313:H324" si="831">MIN($J313:$X313)*0.5</f>
        <v>3.000589953988277</v>
      </c>
      <c r="I313" s="414"/>
      <c r="J313" s="414"/>
      <c r="K313" s="414"/>
      <c r="L313" s="414"/>
      <c r="M313" s="414"/>
      <c r="N313" s="414"/>
      <c r="O313" s="414"/>
      <c r="P313" s="414"/>
      <c r="Q313" s="414"/>
      <c r="R313" s="414"/>
      <c r="S313" s="414"/>
      <c r="T313" s="414"/>
      <c r="U313" s="414"/>
      <c r="V313" s="414"/>
      <c r="W313" s="414"/>
      <c r="X313" s="415">
        <v>6.001179907976554</v>
      </c>
      <c r="Y313" s="518">
        <f t="shared" ref="Y313:Y322" si="832">$G313*(1+Y$53)</f>
        <v>12.595000000000001</v>
      </c>
      <c r="Z313" s="518">
        <f t="shared" si="811"/>
        <v>12.595000000000001</v>
      </c>
      <c r="AA313" s="518">
        <f t="shared" si="812"/>
        <v>13.927499999999998</v>
      </c>
      <c r="AB313" s="518">
        <f t="shared" si="800"/>
        <v>30.95</v>
      </c>
      <c r="AC313" s="518">
        <f t="shared" si="813"/>
        <v>31.487500000000001</v>
      </c>
      <c r="AD313" s="518">
        <f t="shared" si="817"/>
        <v>13.927499999999998</v>
      </c>
      <c r="AE313" s="518">
        <f t="shared" si="817"/>
        <v>15.475</v>
      </c>
      <c r="AF313" s="518">
        <f t="shared" si="817"/>
        <v>17.022500000000001</v>
      </c>
      <c r="AG313" s="519">
        <f t="shared" ref="AG313:AG318" si="833">AC313*4.15</f>
        <v>130.67312500000003</v>
      </c>
      <c r="AH313" s="519">
        <f t="shared" si="815"/>
        <v>130.67312500000003</v>
      </c>
      <c r="AI313" s="519">
        <f t="shared" si="820"/>
        <v>129</v>
      </c>
      <c r="AJ313" s="113">
        <f t="shared" ref="AJ313:AJ318" si="834">ROUNDUP(FLOOR(AC313*13350,10000),-3)-1000</f>
        <v>419000</v>
      </c>
      <c r="AK313" s="139">
        <f t="shared" ref="AK313:AK318" si="835">ROUNDUP(FLOOR(AJ313*1.1,10000),-3)-1000</f>
        <v>459000</v>
      </c>
      <c r="AL313" s="114">
        <f t="shared" ref="AL313:AL318" si="836">ROUNDUP(AC313*1.39,0)</f>
        <v>44</v>
      </c>
      <c r="AM313" s="130">
        <f t="shared" si="818"/>
        <v>41</v>
      </c>
      <c r="AN313" s="151">
        <f t="shared" ref="AN313:AN318" si="837">ROUNDUP(AC313*0.71*3,0)</f>
        <v>68</v>
      </c>
      <c r="AO313" s="152">
        <f t="shared" ref="AO313:AO318" si="838">ROUNDUP(AC313*3.7502*3,0)</f>
        <v>355</v>
      </c>
      <c r="AP313" s="153">
        <f t="shared" ref="AP313:AP318" si="839">ROUNDUP(AC313*7.9284*3,0)</f>
        <v>749</v>
      </c>
      <c r="AQ313" s="716">
        <f t="shared" si="819"/>
        <v>26</v>
      </c>
      <c r="AR313" s="154">
        <f t="shared" si="766"/>
        <v>47000</v>
      </c>
      <c r="AS313" s="158">
        <v>129</v>
      </c>
      <c r="AT313" s="144">
        <f t="shared" si="816"/>
        <v>129</v>
      </c>
    </row>
    <row r="314" spans="1:46" ht="18.75" customHeight="1">
      <c r="A314"/>
      <c r="B314" s="412" t="s">
        <v>2286</v>
      </c>
      <c r="C314" s="413" t="s">
        <v>2791</v>
      </c>
      <c r="D314" s="414">
        <f t="shared" si="828"/>
        <v>30.95</v>
      </c>
      <c r="E314" s="414">
        <f t="shared" si="829"/>
        <v>9.0650395627885487</v>
      </c>
      <c r="F314" s="414">
        <f t="shared" si="830"/>
        <v>7.5325197813942744</v>
      </c>
      <c r="G314" s="651">
        <v>11.45</v>
      </c>
      <c r="H314" s="414">
        <f t="shared" si="831"/>
        <v>2.2662598906971372</v>
      </c>
      <c r="I314" s="414"/>
      <c r="J314" s="414"/>
      <c r="K314" s="414"/>
      <c r="L314" s="414"/>
      <c r="M314" s="414"/>
      <c r="N314" s="414"/>
      <c r="O314" s="414"/>
      <c r="P314" s="414"/>
      <c r="Q314" s="414"/>
      <c r="R314" s="414"/>
      <c r="S314" s="414"/>
      <c r="T314" s="414"/>
      <c r="U314" s="414"/>
      <c r="V314" s="414"/>
      <c r="W314" s="414"/>
      <c r="X314" s="415">
        <v>4.5325197813942744</v>
      </c>
      <c r="Y314" s="518">
        <f t="shared" si="832"/>
        <v>12.595000000000001</v>
      </c>
      <c r="Z314" s="518">
        <f t="shared" si="811"/>
        <v>12.595000000000001</v>
      </c>
      <c r="AA314" s="518">
        <f t="shared" si="812"/>
        <v>13.927499999999998</v>
      </c>
      <c r="AB314" s="518">
        <f t="shared" si="800"/>
        <v>30.95</v>
      </c>
      <c r="AC314" s="518">
        <f t="shared" si="813"/>
        <v>31.487500000000001</v>
      </c>
      <c r="AD314" s="518">
        <f t="shared" si="817"/>
        <v>13.927499999999998</v>
      </c>
      <c r="AE314" s="518">
        <f t="shared" si="817"/>
        <v>15.475</v>
      </c>
      <c r="AF314" s="518">
        <f t="shared" si="817"/>
        <v>17.022500000000001</v>
      </c>
      <c r="AG314" s="519">
        <f t="shared" si="833"/>
        <v>130.67312500000003</v>
      </c>
      <c r="AH314" s="519">
        <f t="shared" si="815"/>
        <v>130.67312500000003</v>
      </c>
      <c r="AI314" s="519">
        <f t="shared" si="820"/>
        <v>129</v>
      </c>
      <c r="AJ314" s="113">
        <f t="shared" si="834"/>
        <v>419000</v>
      </c>
      <c r="AK314" s="139">
        <f t="shared" si="835"/>
        <v>459000</v>
      </c>
      <c r="AL314" s="114">
        <f t="shared" si="836"/>
        <v>44</v>
      </c>
      <c r="AM314" s="130">
        <f t="shared" si="818"/>
        <v>41</v>
      </c>
      <c r="AN314" s="151">
        <f t="shared" si="837"/>
        <v>68</v>
      </c>
      <c r="AO314" s="152">
        <f t="shared" si="838"/>
        <v>355</v>
      </c>
      <c r="AP314" s="153">
        <f t="shared" si="839"/>
        <v>749</v>
      </c>
      <c r="AQ314" s="716">
        <f t="shared" si="819"/>
        <v>26</v>
      </c>
      <c r="AR314" s="154">
        <f t="shared" si="766"/>
        <v>47000</v>
      </c>
      <c r="AS314" s="158">
        <v>129</v>
      </c>
      <c r="AT314" s="144">
        <f t="shared" si="816"/>
        <v>129</v>
      </c>
    </row>
    <row r="315" spans="1:46" ht="18.75" customHeight="1">
      <c r="A315"/>
      <c r="B315" s="412" t="s">
        <v>2287</v>
      </c>
      <c r="C315" s="413" t="s">
        <v>2792</v>
      </c>
      <c r="D315" s="414">
        <f t="shared" si="828"/>
        <v>30.95</v>
      </c>
      <c r="E315" s="414">
        <f t="shared" si="829"/>
        <v>11.034735765320194</v>
      </c>
      <c r="F315" s="414">
        <f t="shared" si="830"/>
        <v>8.5173678826600963</v>
      </c>
      <c r="G315" s="651">
        <v>11.45</v>
      </c>
      <c r="H315" s="414">
        <f t="shared" si="831"/>
        <v>2.7586839413300486</v>
      </c>
      <c r="I315" s="414"/>
      <c r="J315" s="414"/>
      <c r="K315" s="414"/>
      <c r="L315" s="414"/>
      <c r="M315" s="414"/>
      <c r="N315" s="414"/>
      <c r="O315" s="414"/>
      <c r="P315" s="414"/>
      <c r="Q315" s="414"/>
      <c r="R315" s="414"/>
      <c r="S315" s="414"/>
      <c r="T315" s="414"/>
      <c r="U315" s="414"/>
      <c r="V315" s="414"/>
      <c r="W315" s="414"/>
      <c r="X315" s="415">
        <v>5.5173678826600971</v>
      </c>
      <c r="Y315" s="518">
        <f t="shared" si="832"/>
        <v>12.595000000000001</v>
      </c>
      <c r="Z315" s="518">
        <f t="shared" si="811"/>
        <v>12.595000000000001</v>
      </c>
      <c r="AA315" s="518">
        <f t="shared" si="812"/>
        <v>13.927499999999998</v>
      </c>
      <c r="AB315" s="518">
        <f t="shared" si="800"/>
        <v>30.95</v>
      </c>
      <c r="AC315" s="518">
        <f t="shared" si="813"/>
        <v>31.487500000000001</v>
      </c>
      <c r="AD315" s="518">
        <f t="shared" si="817"/>
        <v>13.927499999999998</v>
      </c>
      <c r="AE315" s="518">
        <f t="shared" si="817"/>
        <v>15.475</v>
      </c>
      <c r="AF315" s="518">
        <f t="shared" si="817"/>
        <v>17.022500000000001</v>
      </c>
      <c r="AG315" s="519">
        <f t="shared" si="833"/>
        <v>130.67312500000003</v>
      </c>
      <c r="AH315" s="519">
        <f t="shared" si="815"/>
        <v>130.67312500000003</v>
      </c>
      <c r="AI315" s="519">
        <f t="shared" si="820"/>
        <v>129</v>
      </c>
      <c r="AJ315" s="113">
        <f t="shared" si="834"/>
        <v>419000</v>
      </c>
      <c r="AK315" s="139">
        <f t="shared" si="835"/>
        <v>459000</v>
      </c>
      <c r="AL315" s="114">
        <f t="shared" si="836"/>
        <v>44</v>
      </c>
      <c r="AM315" s="130">
        <f t="shared" si="818"/>
        <v>41</v>
      </c>
      <c r="AN315" s="151">
        <f t="shared" si="837"/>
        <v>68</v>
      </c>
      <c r="AO315" s="152">
        <f t="shared" si="838"/>
        <v>355</v>
      </c>
      <c r="AP315" s="153">
        <f t="shared" si="839"/>
        <v>749</v>
      </c>
      <c r="AQ315" s="716">
        <f t="shared" si="819"/>
        <v>26</v>
      </c>
      <c r="AR315" s="154">
        <f t="shared" si="766"/>
        <v>47000</v>
      </c>
      <c r="AS315" s="158">
        <v>129</v>
      </c>
      <c r="AT315" s="144">
        <f t="shared" si="816"/>
        <v>129</v>
      </c>
    </row>
    <row r="316" spans="1:46" ht="18.75" customHeight="1">
      <c r="A316"/>
      <c r="B316" s="412" t="s">
        <v>2816</v>
      </c>
      <c r="C316" s="413" t="s">
        <v>3076</v>
      </c>
      <c r="D316" s="414">
        <f t="shared" si="828"/>
        <v>11.95</v>
      </c>
      <c r="E316" s="414">
        <f t="shared" si="829"/>
        <v>5.7450307020290543</v>
      </c>
      <c r="F316" s="414">
        <f t="shared" si="830"/>
        <v>5.8725153510145276</v>
      </c>
      <c r="G316" s="651">
        <v>4.54</v>
      </c>
      <c r="H316" s="414">
        <f t="shared" si="831"/>
        <v>1.4362576755072636</v>
      </c>
      <c r="I316" s="414"/>
      <c r="J316" s="414"/>
      <c r="K316" s="414"/>
      <c r="L316" s="414"/>
      <c r="M316" s="414"/>
      <c r="N316" s="414"/>
      <c r="O316" s="414"/>
      <c r="P316" s="414"/>
      <c r="Q316" s="414"/>
      <c r="R316" s="414"/>
      <c r="S316" s="414"/>
      <c r="T316" s="414"/>
      <c r="U316" s="414"/>
      <c r="V316" s="414"/>
      <c r="W316" s="414"/>
      <c r="X316" s="415">
        <v>2.8725153510145272</v>
      </c>
      <c r="Y316" s="518">
        <f t="shared" si="832"/>
        <v>4.9940000000000007</v>
      </c>
      <c r="Z316" s="518">
        <f t="shared" si="811"/>
        <v>4.9940000000000007</v>
      </c>
      <c r="AA316" s="518">
        <f t="shared" si="812"/>
        <v>5.3774999999999995</v>
      </c>
      <c r="AB316" s="518">
        <f t="shared" si="800"/>
        <v>11.95</v>
      </c>
      <c r="AC316" s="518">
        <f t="shared" si="813"/>
        <v>12.485000000000001</v>
      </c>
      <c r="AD316" s="518">
        <f t="shared" si="817"/>
        <v>5.3774999999999995</v>
      </c>
      <c r="AE316" s="518">
        <f t="shared" si="817"/>
        <v>5.9749999999999996</v>
      </c>
      <c r="AF316" s="518">
        <f t="shared" si="817"/>
        <v>6.5724999999999998</v>
      </c>
      <c r="AG316" s="519">
        <f t="shared" si="833"/>
        <v>51.812750000000008</v>
      </c>
      <c r="AH316" s="519">
        <f t="shared" si="815"/>
        <v>51.812750000000008</v>
      </c>
      <c r="AI316" s="519">
        <f t="shared" si="820"/>
        <v>49</v>
      </c>
      <c r="AJ316" s="113">
        <f t="shared" si="834"/>
        <v>159000</v>
      </c>
      <c r="AK316" s="139">
        <f t="shared" si="835"/>
        <v>169000</v>
      </c>
      <c r="AL316" s="114">
        <f t="shared" si="836"/>
        <v>18</v>
      </c>
      <c r="AM316" s="130">
        <f t="shared" si="818"/>
        <v>17</v>
      </c>
      <c r="AN316" s="151">
        <f t="shared" si="837"/>
        <v>27</v>
      </c>
      <c r="AO316" s="152">
        <f t="shared" si="838"/>
        <v>141</v>
      </c>
      <c r="AP316" s="153">
        <f t="shared" si="839"/>
        <v>297</v>
      </c>
      <c r="AQ316" s="716">
        <f t="shared" si="819"/>
        <v>10</v>
      </c>
      <c r="AR316" s="154">
        <f t="shared" si="766"/>
        <v>19000</v>
      </c>
      <c r="AS316" s="158">
        <v>49</v>
      </c>
      <c r="AT316" s="144">
        <f t="shared" si="816"/>
        <v>49</v>
      </c>
    </row>
    <row r="317" spans="1:46" ht="18.75" customHeight="1">
      <c r="A317"/>
      <c r="B317" s="412" t="s">
        <v>2817</v>
      </c>
      <c r="C317" s="413" t="s">
        <v>2794</v>
      </c>
      <c r="D317" s="414">
        <f t="shared" si="828"/>
        <v>13.95</v>
      </c>
      <c r="E317" s="414">
        <f t="shared" si="829"/>
        <v>7.1425598159531054</v>
      </c>
      <c r="F317" s="414">
        <f t="shared" si="830"/>
        <v>6.5712799079765531</v>
      </c>
      <c r="G317" s="651">
        <v>5.26</v>
      </c>
      <c r="H317" s="414">
        <f t="shared" si="831"/>
        <v>1.7856399539882764</v>
      </c>
      <c r="I317" s="414"/>
      <c r="J317" s="414"/>
      <c r="K317" s="414"/>
      <c r="L317" s="414"/>
      <c r="M317" s="414"/>
      <c r="N317" s="414"/>
      <c r="O317" s="414"/>
      <c r="P317" s="414"/>
      <c r="Q317" s="414"/>
      <c r="R317" s="414"/>
      <c r="S317" s="414"/>
      <c r="T317" s="414"/>
      <c r="U317" s="414"/>
      <c r="V317" s="414"/>
      <c r="W317" s="414"/>
      <c r="X317" s="415">
        <v>3.5712799079765527</v>
      </c>
      <c r="Y317" s="518">
        <f t="shared" si="832"/>
        <v>5.7860000000000005</v>
      </c>
      <c r="Z317" s="518">
        <f t="shared" si="811"/>
        <v>5.7860000000000005</v>
      </c>
      <c r="AA317" s="518">
        <f t="shared" si="812"/>
        <v>6.277499999999999</v>
      </c>
      <c r="AB317" s="518">
        <f t="shared" si="800"/>
        <v>13.95</v>
      </c>
      <c r="AC317" s="518">
        <f t="shared" si="813"/>
        <v>14.465</v>
      </c>
      <c r="AD317" s="518">
        <f t="shared" si="817"/>
        <v>6.277499999999999</v>
      </c>
      <c r="AE317" s="518">
        <f t="shared" si="817"/>
        <v>6.9749999999999996</v>
      </c>
      <c r="AF317" s="518">
        <f t="shared" si="817"/>
        <v>7.6725000000000003</v>
      </c>
      <c r="AG317" s="519">
        <f t="shared" si="833"/>
        <v>60.029750000000007</v>
      </c>
      <c r="AH317" s="519">
        <f t="shared" si="815"/>
        <v>60.029750000000007</v>
      </c>
      <c r="AI317" s="519">
        <f t="shared" si="820"/>
        <v>59</v>
      </c>
      <c r="AJ317" s="113">
        <f t="shared" si="834"/>
        <v>189000</v>
      </c>
      <c r="AK317" s="139">
        <f t="shared" si="835"/>
        <v>199000</v>
      </c>
      <c r="AL317" s="114">
        <f t="shared" si="836"/>
        <v>21</v>
      </c>
      <c r="AM317" s="130">
        <f t="shared" si="818"/>
        <v>19</v>
      </c>
      <c r="AN317" s="151">
        <f t="shared" si="837"/>
        <v>31</v>
      </c>
      <c r="AO317" s="152">
        <f t="shared" si="838"/>
        <v>163</v>
      </c>
      <c r="AP317" s="153">
        <f t="shared" si="839"/>
        <v>345</v>
      </c>
      <c r="AQ317" s="716">
        <f t="shared" si="819"/>
        <v>12</v>
      </c>
      <c r="AR317" s="154">
        <f t="shared" si="766"/>
        <v>22000</v>
      </c>
      <c r="AS317" s="158">
        <v>59</v>
      </c>
      <c r="AT317" s="144">
        <f t="shared" si="816"/>
        <v>59</v>
      </c>
    </row>
    <row r="318" spans="1:46" ht="18.75" customHeight="1">
      <c r="A318"/>
      <c r="B318" s="412" t="s">
        <v>2235</v>
      </c>
      <c r="C318" s="413" t="s">
        <v>2818</v>
      </c>
      <c r="D318" s="414">
        <f t="shared" si="828"/>
        <v>8.9499999999999993</v>
      </c>
      <c r="E318" s="414">
        <f t="shared" si="829"/>
        <v>3.3411157653201933</v>
      </c>
      <c r="F318" s="414">
        <f t="shared" si="830"/>
        <v>4.6705578826600966</v>
      </c>
      <c r="G318" s="651">
        <v>3.35</v>
      </c>
      <c r="H318" s="414">
        <f t="shared" si="831"/>
        <v>0.83527894133004832</v>
      </c>
      <c r="I318" s="414"/>
      <c r="J318" s="414"/>
      <c r="K318" s="414"/>
      <c r="L318" s="414"/>
      <c r="M318" s="414"/>
      <c r="N318" s="414"/>
      <c r="O318" s="414"/>
      <c r="P318" s="414"/>
      <c r="Q318" s="414"/>
      <c r="R318" s="414"/>
      <c r="S318" s="414"/>
      <c r="T318" s="414"/>
      <c r="U318" s="414"/>
      <c r="V318" s="414"/>
      <c r="W318" s="414"/>
      <c r="X318" s="415">
        <v>1.6705578826600966</v>
      </c>
      <c r="Y318" s="518">
        <f t="shared" si="832"/>
        <v>3.6850000000000005</v>
      </c>
      <c r="Z318" s="518">
        <f t="shared" si="811"/>
        <v>3.6850000000000005</v>
      </c>
      <c r="AA318" s="518">
        <f t="shared" si="812"/>
        <v>4.027499999999999</v>
      </c>
      <c r="AB318" s="518">
        <f t="shared" si="800"/>
        <v>8.9499999999999993</v>
      </c>
      <c r="AC318" s="518">
        <f t="shared" si="813"/>
        <v>9.2125000000000004</v>
      </c>
      <c r="AD318" s="518">
        <f t="shared" si="817"/>
        <v>4.027499999999999</v>
      </c>
      <c r="AE318" s="518">
        <f t="shared" si="817"/>
        <v>4.4749999999999996</v>
      </c>
      <c r="AF318" s="518">
        <f t="shared" si="817"/>
        <v>4.9225000000000003</v>
      </c>
      <c r="AG318" s="519">
        <f t="shared" si="833"/>
        <v>38.231875000000002</v>
      </c>
      <c r="AH318" s="519">
        <f t="shared" si="815"/>
        <v>38.231875000000002</v>
      </c>
      <c r="AI318" s="519">
        <f t="shared" si="820"/>
        <v>39</v>
      </c>
      <c r="AJ318" s="113">
        <f t="shared" si="834"/>
        <v>119000</v>
      </c>
      <c r="AK318" s="139">
        <f t="shared" si="835"/>
        <v>129000</v>
      </c>
      <c r="AL318" s="114">
        <f t="shared" si="836"/>
        <v>13</v>
      </c>
      <c r="AM318" s="130">
        <f t="shared" si="818"/>
        <v>12</v>
      </c>
      <c r="AN318" s="151">
        <f t="shared" si="837"/>
        <v>20</v>
      </c>
      <c r="AO318" s="152">
        <f t="shared" si="838"/>
        <v>104</v>
      </c>
      <c r="AP318" s="153">
        <f t="shared" si="839"/>
        <v>220</v>
      </c>
      <c r="AQ318" s="716">
        <f t="shared" si="819"/>
        <v>8</v>
      </c>
      <c r="AR318" s="154">
        <f t="shared" si="766"/>
        <v>14000</v>
      </c>
      <c r="AS318" s="158">
        <v>39</v>
      </c>
      <c r="AT318" s="144">
        <f t="shared" si="816"/>
        <v>39</v>
      </c>
    </row>
    <row r="319" spans="1:46" ht="18.75" customHeight="1">
      <c r="A319"/>
      <c r="B319" s="412" t="s">
        <v>2606</v>
      </c>
      <c r="C319" s="413" t="s">
        <v>3008</v>
      </c>
      <c r="D319" s="414">
        <f t="shared" ref="D319" si="840">AB319</f>
        <v>18.95</v>
      </c>
      <c r="E319" s="414">
        <f t="shared" si="829"/>
        <v>6.7459248792442432</v>
      </c>
      <c r="F319" s="414">
        <f t="shared" si="830"/>
        <v>6.3729624396221212</v>
      </c>
      <c r="G319" s="651">
        <v>6.75</v>
      </c>
      <c r="H319" s="414">
        <f t="shared" si="831"/>
        <v>1.6864812198110608</v>
      </c>
      <c r="I319" s="414"/>
      <c r="J319" s="414"/>
      <c r="K319" s="414"/>
      <c r="L319" s="414"/>
      <c r="M319" s="414"/>
      <c r="N319" s="414"/>
      <c r="O319" s="414"/>
      <c r="P319" s="414"/>
      <c r="Q319" s="414"/>
      <c r="R319" s="414"/>
      <c r="S319" s="414"/>
      <c r="T319" s="414"/>
      <c r="U319" s="414"/>
      <c r="V319" s="414"/>
      <c r="W319" s="414"/>
      <c r="X319" s="415">
        <v>3.3729624396221216</v>
      </c>
      <c r="Y319" s="518">
        <f t="shared" si="832"/>
        <v>7.4250000000000007</v>
      </c>
      <c r="Z319" s="518">
        <f t="shared" ref="Z319" si="841">(AC319*(1-Z$53))</f>
        <v>7.4250000000000007</v>
      </c>
      <c r="AA319" s="518">
        <f t="shared" ref="AA319" si="842">(AB319*(1-AA$53))</f>
        <v>8.5274999999999981</v>
      </c>
      <c r="AB319" s="518">
        <f t="shared" ref="AB319" si="843">MROUND(AC319,1)-0.05</f>
        <v>18.95</v>
      </c>
      <c r="AC319" s="518">
        <f t="shared" ref="AC319" si="844">Y319/(1-AC$53)</f>
        <v>18.5625</v>
      </c>
      <c r="AD319" s="518">
        <f t="shared" si="817"/>
        <v>8.5274999999999981</v>
      </c>
      <c r="AE319" s="518">
        <f t="shared" si="817"/>
        <v>9.4749999999999996</v>
      </c>
      <c r="AF319" s="518">
        <f t="shared" si="817"/>
        <v>10.422500000000001</v>
      </c>
      <c r="AG319" s="519">
        <f t="shared" ref="AG319" si="845">AC319*4.15</f>
        <v>77.034375000000011</v>
      </c>
      <c r="AH319" s="519">
        <f t="shared" ref="AH319" si="846">AG319*(1+AH$53)</f>
        <v>77.034375000000011</v>
      </c>
      <c r="AI319" s="519">
        <f t="shared" ref="AI319" si="847">MROUND(ROUNDUP(AG319,0),5)-1</f>
        <v>79</v>
      </c>
      <c r="AJ319" s="113">
        <f t="shared" ref="AJ319" si="848">ROUNDUP(FLOOR(AC319*13350,10000),-3)-1000</f>
        <v>239000</v>
      </c>
      <c r="AK319" s="139">
        <f t="shared" ref="AK319" si="849">ROUNDUP(FLOOR(AJ319*1.1,10000),-3)-1000</f>
        <v>259000</v>
      </c>
      <c r="AL319" s="114">
        <f t="shared" ref="AL319" si="850">ROUNDUP(AC319*1.39,0)</f>
        <v>26</v>
      </c>
      <c r="AM319" s="130">
        <f t="shared" ref="AM319" si="851">ROUNDUP(AC319*1.3,0)</f>
        <v>25</v>
      </c>
      <c r="AN319" s="151">
        <f t="shared" ref="AN319" si="852">ROUNDUP(AC319*0.71*3,0)</f>
        <v>40</v>
      </c>
      <c r="AO319" s="152">
        <f t="shared" ref="AO319" si="853">ROUNDUP(AC319*3.7502*3,0)</f>
        <v>209</v>
      </c>
      <c r="AP319" s="153">
        <f t="shared" ref="AP319" si="854">ROUNDUP(AC319*7.9284*3,0)</f>
        <v>442</v>
      </c>
      <c r="AQ319" s="716">
        <f t="shared" si="819"/>
        <v>15</v>
      </c>
      <c r="AR319" s="154">
        <f t="shared" si="766"/>
        <v>28000</v>
      </c>
      <c r="AS319" s="158">
        <v>79</v>
      </c>
      <c r="AT319" s="144">
        <f t="shared" ref="AT319" si="855">AI319*(1-AH$6)</f>
        <v>79</v>
      </c>
    </row>
    <row r="320" spans="1:46" ht="20.45" customHeight="1">
      <c r="B320" s="412" t="s">
        <v>2191</v>
      </c>
      <c r="C320" s="413" t="s">
        <v>2777</v>
      </c>
      <c r="D320" s="414">
        <f t="shared" si="821"/>
        <v>30.95</v>
      </c>
      <c r="E320" s="414">
        <f t="shared" si="829"/>
        <v>24.322534380871438</v>
      </c>
      <c r="F320" s="414">
        <f t="shared" si="830"/>
        <v>15.161267190435719</v>
      </c>
      <c r="G320" s="651">
        <v>11.45</v>
      </c>
      <c r="H320" s="414">
        <f t="shared" si="831"/>
        <v>6.0806335952178596</v>
      </c>
      <c r="I320" s="414"/>
      <c r="J320" s="415"/>
      <c r="K320" s="415"/>
      <c r="L320" s="415"/>
      <c r="M320" s="415"/>
      <c r="N320" s="415"/>
      <c r="O320" s="415"/>
      <c r="P320" s="415"/>
      <c r="Q320" s="415"/>
      <c r="R320" s="415"/>
      <c r="S320" s="415"/>
      <c r="T320" s="415"/>
      <c r="U320" s="415"/>
      <c r="V320" s="415"/>
      <c r="W320" s="415"/>
      <c r="X320" s="415">
        <f>[1]BICost!$C9+[1]BICost!$E9+[1]BICost!$AX9+[1]BICost!$BB9+[1]BICost!$BD9+[1]BICost!$BG9</f>
        <v>12.161267190435719</v>
      </c>
      <c r="Y320" s="416">
        <f t="shared" si="832"/>
        <v>12.595000000000001</v>
      </c>
      <c r="Z320" s="416">
        <f t="shared" si="811"/>
        <v>12.595000000000001</v>
      </c>
      <c r="AA320" s="416">
        <f t="shared" si="812"/>
        <v>13.927499999999998</v>
      </c>
      <c r="AB320" s="416">
        <f t="shared" si="800"/>
        <v>30.95</v>
      </c>
      <c r="AC320" s="416">
        <f t="shared" si="813"/>
        <v>31.487500000000001</v>
      </c>
      <c r="AD320" s="416">
        <f t="shared" ref="AD320:AF322" si="856">$AB320*(1-AD$53)</f>
        <v>13.927499999999998</v>
      </c>
      <c r="AE320" s="416">
        <f t="shared" si="856"/>
        <v>15.475</v>
      </c>
      <c r="AF320" s="416">
        <f t="shared" si="856"/>
        <v>17.022500000000001</v>
      </c>
      <c r="AG320" s="417">
        <f t="shared" si="814"/>
        <v>130.67312500000003</v>
      </c>
      <c r="AH320" s="417">
        <f>AG320</f>
        <v>130.67312500000003</v>
      </c>
      <c r="AI320" s="417">
        <f t="shared" si="820"/>
        <v>129</v>
      </c>
      <c r="AJ320" s="113">
        <f t="shared" si="822"/>
        <v>419000</v>
      </c>
      <c r="AK320" s="139">
        <f t="shared" si="823"/>
        <v>459000</v>
      </c>
      <c r="AL320" s="114">
        <f t="shared" si="824"/>
        <v>44</v>
      </c>
      <c r="AM320" s="130">
        <f t="shared" si="818"/>
        <v>41</v>
      </c>
      <c r="AN320" s="151">
        <f t="shared" si="825"/>
        <v>68</v>
      </c>
      <c r="AO320" s="152">
        <f t="shared" si="826"/>
        <v>355</v>
      </c>
      <c r="AP320" s="153">
        <f t="shared" si="827"/>
        <v>749</v>
      </c>
      <c r="AQ320" s="716">
        <f t="shared" si="819"/>
        <v>26</v>
      </c>
      <c r="AR320" s="154">
        <f t="shared" si="766"/>
        <v>47000</v>
      </c>
      <c r="AS320" s="158">
        <v>129</v>
      </c>
      <c r="AT320" s="144">
        <f t="shared" si="816"/>
        <v>129</v>
      </c>
    </row>
    <row r="321" spans="1:46" ht="18.75" customHeight="1">
      <c r="A321"/>
      <c r="B321" s="514" t="s">
        <v>2605</v>
      </c>
      <c r="C321" s="515" t="s">
        <v>2804</v>
      </c>
      <c r="D321" s="516">
        <f t="shared" si="821"/>
        <v>32.950000000000003</v>
      </c>
      <c r="E321" s="516" t="e">
        <f t="shared" si="829"/>
        <v>#REF!</v>
      </c>
      <c r="F321" s="516" t="e">
        <f t="shared" si="830"/>
        <v>#REF!</v>
      </c>
      <c r="G321" s="652">
        <v>12.18</v>
      </c>
      <c r="H321" s="516" t="e">
        <f t="shared" si="831"/>
        <v>#REF!</v>
      </c>
      <c r="I321" s="516"/>
      <c r="J321" s="517"/>
      <c r="K321" s="517"/>
      <c r="L321" s="517"/>
      <c r="M321" s="517"/>
      <c r="N321" s="517"/>
      <c r="O321" s="517"/>
      <c r="P321" s="517"/>
      <c r="Q321" s="517"/>
      <c r="R321" s="517"/>
      <c r="S321" s="517"/>
      <c r="T321" s="517"/>
      <c r="U321" s="517"/>
      <c r="V321" s="517"/>
      <c r="W321" s="517"/>
      <c r="X321" s="415" t="e">
        <f>[1]BICost!#REF!+[1]BICost!$AX9+[1]BICost!$BB9+[1]BICost!$BG9</f>
        <v>#REF!</v>
      </c>
      <c r="Y321" s="518">
        <f t="shared" si="832"/>
        <v>13.398000000000001</v>
      </c>
      <c r="Z321" s="518">
        <f t="shared" si="811"/>
        <v>13.398000000000003</v>
      </c>
      <c r="AA321" s="518">
        <f t="shared" si="812"/>
        <v>14.827500000000001</v>
      </c>
      <c r="AB321" s="518">
        <f t="shared" ref="AB321:AB326" si="857">MROUND(AC321,1)-0.05</f>
        <v>32.950000000000003</v>
      </c>
      <c r="AC321" s="518">
        <f t="shared" si="813"/>
        <v>33.495000000000005</v>
      </c>
      <c r="AD321" s="518">
        <f t="shared" si="856"/>
        <v>14.827500000000001</v>
      </c>
      <c r="AE321" s="518">
        <f t="shared" si="856"/>
        <v>16.475000000000001</v>
      </c>
      <c r="AF321" s="518">
        <f t="shared" si="856"/>
        <v>18.122500000000002</v>
      </c>
      <c r="AG321" s="519">
        <f t="shared" si="814"/>
        <v>139.00425000000004</v>
      </c>
      <c r="AH321" s="519">
        <f>AG321*(1+AH$53)</f>
        <v>139.00425000000004</v>
      </c>
      <c r="AI321" s="519">
        <f t="shared" si="820"/>
        <v>139</v>
      </c>
      <c r="AJ321" s="113">
        <f t="shared" si="822"/>
        <v>439000</v>
      </c>
      <c r="AK321" s="139">
        <f t="shared" si="823"/>
        <v>479000</v>
      </c>
      <c r="AL321" s="114">
        <f t="shared" si="824"/>
        <v>47</v>
      </c>
      <c r="AM321" s="130">
        <f t="shared" si="818"/>
        <v>44</v>
      </c>
      <c r="AN321" s="151">
        <f t="shared" si="825"/>
        <v>72</v>
      </c>
      <c r="AO321" s="152">
        <f t="shared" si="826"/>
        <v>377</v>
      </c>
      <c r="AP321" s="153">
        <f t="shared" si="827"/>
        <v>797</v>
      </c>
      <c r="AQ321" s="716">
        <f t="shared" si="819"/>
        <v>27</v>
      </c>
      <c r="AR321" s="154">
        <f t="shared" si="766"/>
        <v>50000</v>
      </c>
      <c r="AS321" s="158">
        <v>139</v>
      </c>
      <c r="AT321" s="144">
        <f t="shared" si="816"/>
        <v>139</v>
      </c>
    </row>
    <row r="322" spans="1:46" ht="18.75" customHeight="1">
      <c r="A322"/>
      <c r="B322" s="514" t="s">
        <v>2606</v>
      </c>
      <c r="C322" s="515" t="s">
        <v>2805</v>
      </c>
      <c r="D322" s="516">
        <f t="shared" si="821"/>
        <v>19.95</v>
      </c>
      <c r="E322" s="516">
        <f t="shared" si="829"/>
        <v>6.3748811960615983</v>
      </c>
      <c r="F322" s="516">
        <f t="shared" si="830"/>
        <v>6.1874405980307987</v>
      </c>
      <c r="G322" s="652">
        <v>7.45</v>
      </c>
      <c r="H322" s="516">
        <f t="shared" si="831"/>
        <v>1.5937202990153996</v>
      </c>
      <c r="I322" s="516"/>
      <c r="J322" s="517"/>
      <c r="K322" s="517"/>
      <c r="L322" s="517"/>
      <c r="M322" s="517"/>
      <c r="N322" s="517"/>
      <c r="O322" s="517"/>
      <c r="P322" s="517"/>
      <c r="Q322" s="517"/>
      <c r="R322" s="517"/>
      <c r="S322" s="517"/>
      <c r="T322" s="517"/>
      <c r="U322" s="517"/>
      <c r="V322" s="517"/>
      <c r="W322" s="517"/>
      <c r="X322" s="415">
        <f>X144</f>
        <v>3.1874405980307992</v>
      </c>
      <c r="Y322" s="518">
        <f t="shared" si="832"/>
        <v>8.1950000000000003</v>
      </c>
      <c r="Z322" s="518">
        <f t="shared" si="811"/>
        <v>8.1950000000000003</v>
      </c>
      <c r="AA322" s="518">
        <f t="shared" si="812"/>
        <v>8.9774999999999991</v>
      </c>
      <c r="AB322" s="518">
        <f t="shared" si="857"/>
        <v>19.95</v>
      </c>
      <c r="AC322" s="518">
        <f t="shared" si="813"/>
        <v>20.487500000000001</v>
      </c>
      <c r="AD322" s="518">
        <f t="shared" si="856"/>
        <v>8.9774999999999991</v>
      </c>
      <c r="AE322" s="518">
        <f t="shared" si="856"/>
        <v>9.9749999999999996</v>
      </c>
      <c r="AF322" s="518">
        <f t="shared" si="856"/>
        <v>10.9725</v>
      </c>
      <c r="AG322" s="519">
        <f t="shared" si="814"/>
        <v>85.023125000000007</v>
      </c>
      <c r="AH322" s="519">
        <f>AG322*(1+AH$53)</f>
        <v>85.023125000000007</v>
      </c>
      <c r="AI322" s="519">
        <f t="shared" si="820"/>
        <v>84</v>
      </c>
      <c r="AJ322" s="113">
        <f t="shared" si="822"/>
        <v>269000</v>
      </c>
      <c r="AK322" s="139">
        <f t="shared" si="823"/>
        <v>289000</v>
      </c>
      <c r="AL322" s="114">
        <f t="shared" si="824"/>
        <v>29</v>
      </c>
      <c r="AM322" s="130">
        <f t="shared" si="818"/>
        <v>27</v>
      </c>
      <c r="AN322" s="151">
        <f t="shared" si="825"/>
        <v>44</v>
      </c>
      <c r="AO322" s="152">
        <f t="shared" si="826"/>
        <v>231</v>
      </c>
      <c r="AP322" s="153">
        <f t="shared" si="827"/>
        <v>488</v>
      </c>
      <c r="AQ322" s="716">
        <f t="shared" si="819"/>
        <v>17</v>
      </c>
      <c r="AR322" s="154">
        <f t="shared" si="766"/>
        <v>31000</v>
      </c>
      <c r="AS322" s="158">
        <v>89</v>
      </c>
      <c r="AT322" s="144">
        <f t="shared" si="816"/>
        <v>84</v>
      </c>
    </row>
    <row r="323" spans="1:46" ht="21.6" customHeight="1">
      <c r="B323" s="160" t="s">
        <v>2235</v>
      </c>
      <c r="C323" s="118" t="s">
        <v>2300</v>
      </c>
      <c r="D323" s="112">
        <f t="shared" si="821"/>
        <v>4.95</v>
      </c>
      <c r="E323" s="112">
        <f t="shared" si="829"/>
        <v>3.2916658036565352</v>
      </c>
      <c r="F323" s="112">
        <f>MAX($J323:$W323)+3</f>
        <v>3</v>
      </c>
      <c r="G323" s="644">
        <v>2.2000000000000002</v>
      </c>
      <c r="H323" s="112">
        <f t="shared" si="831"/>
        <v>0.82291645091413379</v>
      </c>
      <c r="I323" s="112"/>
      <c r="J323" s="131"/>
      <c r="K323" s="131"/>
      <c r="L323" s="131"/>
      <c r="M323" s="131"/>
      <c r="N323" s="131"/>
      <c r="O323" s="131"/>
      <c r="P323" s="131"/>
      <c r="Q323" s="131"/>
      <c r="R323" s="131"/>
      <c r="S323" s="131"/>
      <c r="T323" s="131"/>
      <c r="U323" s="131"/>
      <c r="V323" s="131"/>
      <c r="W323" s="131"/>
      <c r="X323" s="131">
        <f>X143</f>
        <v>1.6458329018282676</v>
      </c>
      <c r="Y323" s="128">
        <f>$G323*(1+Y$1335)</f>
        <v>2.2000000000000002</v>
      </c>
      <c r="Z323" s="128">
        <f>(AC323*(1-Z$1335))</f>
        <v>2.3913043478260874</v>
      </c>
      <c r="AA323" s="128">
        <f>(AB323*(1-AA$1335))</f>
        <v>2.4750000000000001</v>
      </c>
      <c r="AB323" s="128">
        <f t="shared" si="857"/>
        <v>4.95</v>
      </c>
      <c r="AC323" s="128">
        <f>Y323/(1-AC$1335)</f>
        <v>4.7826086956521747</v>
      </c>
      <c r="AD323" s="128">
        <f>$AB323*(1-AD$1335)</f>
        <v>2.4750000000000001</v>
      </c>
      <c r="AE323" s="128">
        <f>$AB323*(1-AE$1255)</f>
        <v>2.7225000000000001</v>
      </c>
      <c r="AF323" s="128">
        <f>$AB323*(1-AF$1255)</f>
        <v>3.2175000000000002</v>
      </c>
      <c r="AG323" s="129">
        <f>AC323*4.2</f>
        <v>20.086956521739136</v>
      </c>
      <c r="AH323" s="129">
        <f>AG323</f>
        <v>20.086956521739136</v>
      </c>
      <c r="AI323" s="132">
        <f>MROUND(ROUNDUP(AH323,5),1)-1</f>
        <v>19</v>
      </c>
      <c r="AJ323" s="113">
        <f t="shared" si="822"/>
        <v>59000</v>
      </c>
      <c r="AK323" s="139">
        <f t="shared" si="823"/>
        <v>59000</v>
      </c>
      <c r="AL323" s="114">
        <f t="shared" si="824"/>
        <v>7</v>
      </c>
      <c r="AM323" s="130">
        <f>ROUNDUP(AC323*1.34,0)</f>
        <v>7</v>
      </c>
      <c r="AN323" s="151">
        <f t="shared" si="825"/>
        <v>11</v>
      </c>
      <c r="AO323" s="152">
        <f t="shared" si="826"/>
        <v>54</v>
      </c>
      <c r="AP323" s="153">
        <f t="shared" si="827"/>
        <v>114</v>
      </c>
      <c r="AQ323" s="716">
        <f t="shared" si="819"/>
        <v>4</v>
      </c>
      <c r="AR323" s="154">
        <f t="shared" si="766"/>
        <v>7000</v>
      </c>
      <c r="AS323" s="158">
        <v>19</v>
      </c>
      <c r="AT323" s="144"/>
    </row>
    <row r="324" spans="1:46" ht="21.6" customHeight="1">
      <c r="B324" s="160" t="s">
        <v>2236</v>
      </c>
      <c r="C324" s="118" t="s">
        <v>2237</v>
      </c>
      <c r="D324" s="112" t="e">
        <f t="shared" si="821"/>
        <v>#REF!</v>
      </c>
      <c r="E324" s="112" t="e">
        <f t="shared" si="829"/>
        <v>#REF!</v>
      </c>
      <c r="F324" s="112">
        <f>MAX($J324:$W324)+3</f>
        <v>3</v>
      </c>
      <c r="G324" s="644" t="e">
        <f>E324</f>
        <v>#REF!</v>
      </c>
      <c r="H324" s="112" t="e">
        <f t="shared" si="831"/>
        <v>#REF!</v>
      </c>
      <c r="I324" s="112"/>
      <c r="J324" s="131"/>
      <c r="K324" s="131"/>
      <c r="L324" s="131"/>
      <c r="M324" s="131"/>
      <c r="N324" s="131"/>
      <c r="O324" s="131"/>
      <c r="P324" s="131"/>
      <c r="Q324" s="131"/>
      <c r="R324" s="131"/>
      <c r="S324" s="131"/>
      <c r="T324" s="131"/>
      <c r="U324" s="131"/>
      <c r="V324" s="131"/>
      <c r="W324" s="131"/>
      <c r="X324" s="131" t="e">
        <f>[1]BICost!#REF!+[1]BICost!$AT47</f>
        <v>#REF!</v>
      </c>
      <c r="Y324" s="128" t="e">
        <f>$G324*(1+Y$1335)</f>
        <v>#REF!</v>
      </c>
      <c r="Z324" s="128" t="e">
        <f>(AC324*(1-Z$1335))</f>
        <v>#REF!</v>
      </c>
      <c r="AA324" s="128" t="e">
        <f>(AB324*(1-AA$1335))</f>
        <v>#REF!</v>
      </c>
      <c r="AB324" s="128" t="e">
        <f t="shared" si="857"/>
        <v>#REF!</v>
      </c>
      <c r="AC324" s="128" t="e">
        <f>Y324/(1-AC$1335)</f>
        <v>#REF!</v>
      </c>
      <c r="AD324" s="128" t="e">
        <f>$AB324*(1-AD$1335)</f>
        <v>#REF!</v>
      </c>
      <c r="AE324" s="128" t="e">
        <f>$AB324*(1-AE$1255)</f>
        <v>#REF!</v>
      </c>
      <c r="AF324" s="128" t="e">
        <f>$AB324*(1-AF$1255)</f>
        <v>#REF!</v>
      </c>
      <c r="AG324" s="129" t="e">
        <f>AC324*4.2</f>
        <v>#REF!</v>
      </c>
      <c r="AH324" s="129" t="e">
        <f>AG324</f>
        <v>#REF!</v>
      </c>
      <c r="AI324" s="132" t="e">
        <f>MROUND(ROUNDUP(AH324,5),1)</f>
        <v>#REF!</v>
      </c>
      <c r="AJ324" s="113" t="e">
        <f t="shared" si="822"/>
        <v>#REF!</v>
      </c>
      <c r="AK324" s="139" t="e">
        <f t="shared" si="823"/>
        <v>#REF!</v>
      </c>
      <c r="AL324" s="114" t="e">
        <f t="shared" si="824"/>
        <v>#REF!</v>
      </c>
      <c r="AM324" s="130" t="e">
        <f>ROUNDUP(AC324*1.34,0)</f>
        <v>#REF!</v>
      </c>
      <c r="AN324" s="151" t="e">
        <f t="shared" si="825"/>
        <v>#REF!</v>
      </c>
      <c r="AO324" s="152" t="e">
        <f t="shared" si="826"/>
        <v>#REF!</v>
      </c>
      <c r="AP324" s="153" t="e">
        <f t="shared" si="827"/>
        <v>#REF!</v>
      </c>
      <c r="AQ324" s="716" t="e">
        <f t="shared" si="819"/>
        <v>#REF!</v>
      </c>
      <c r="AR324" s="154" t="e">
        <f t="shared" si="766"/>
        <v>#REF!</v>
      </c>
      <c r="AS324" s="158">
        <v>19</v>
      </c>
      <c r="AT324" s="144"/>
    </row>
    <row r="325" spans="1:46" ht="20.45" customHeight="1">
      <c r="B325" s="412" t="s">
        <v>2222</v>
      </c>
      <c r="C325" s="413" t="s">
        <v>2770</v>
      </c>
      <c r="D325" s="414">
        <f t="shared" ref="D325:D350" si="858">AB325</f>
        <v>29.95</v>
      </c>
      <c r="E325" s="414">
        <f>2*MAX($J325:$V325)</f>
        <v>10.600000000000001</v>
      </c>
      <c r="F325" s="414">
        <f>MAX($J325:$U325)+3</f>
        <v>8.3000000000000007</v>
      </c>
      <c r="G325" s="651">
        <v>11.09</v>
      </c>
      <c r="H325" s="414">
        <f>MIN($J325:$U325)*0.5</f>
        <v>2.6500000000000004</v>
      </c>
      <c r="I325" s="414"/>
      <c r="J325" s="415"/>
      <c r="K325" s="415"/>
      <c r="L325" s="415"/>
      <c r="M325" s="415"/>
      <c r="N325" s="415"/>
      <c r="O325" s="415"/>
      <c r="P325" s="415"/>
      <c r="Q325" s="415"/>
      <c r="R325" s="415"/>
      <c r="S325" s="415">
        <f>[1]shCost!$AF5+[1]shCost!$AW5+[1]shCost!$AY5+[1]shCost!$BF5+[1]shCost!$BH5</f>
        <v>5.3000000000000007</v>
      </c>
      <c r="T325" s="415">
        <f>[1]shCost!$AF5+[1]shCost!$AW5+[1]shCost!$AY5+[1]shCost!$BF5+[1]shCost!$BH5</f>
        <v>5.3000000000000007</v>
      </c>
      <c r="U325" s="415"/>
      <c r="V325" s="415"/>
      <c r="W325" s="415"/>
      <c r="X325" s="415">
        <f>[1]BICost!$C4+[1]BICost!$AX4+[1]BICost!$BB4+[1]BICost!$BG4</f>
        <v>6.6230150790434585</v>
      </c>
      <c r="Y325" s="416">
        <f>$G325*(1+Y$53)</f>
        <v>12.199000000000002</v>
      </c>
      <c r="Z325" s="416">
        <f t="shared" ref="Z325:Z337" si="859">(AC325*(1-Z$53))</f>
        <v>12.199000000000002</v>
      </c>
      <c r="AA325" s="416">
        <f t="shared" ref="AA325:AA337" si="860">(AB325*(1-AA$53))</f>
        <v>13.477499999999999</v>
      </c>
      <c r="AB325" s="416">
        <f t="shared" si="857"/>
        <v>29.95</v>
      </c>
      <c r="AC325" s="416">
        <f t="shared" ref="AC325:AC337" si="861">Y325/(1-AC$53)</f>
        <v>30.497500000000002</v>
      </c>
      <c r="AD325" s="416">
        <f t="shared" ref="AD325:AF326" si="862">$AB325*(1-AD$53)</f>
        <v>13.477499999999999</v>
      </c>
      <c r="AE325" s="416">
        <f t="shared" si="862"/>
        <v>14.975</v>
      </c>
      <c r="AF325" s="416">
        <f t="shared" si="862"/>
        <v>16.4725</v>
      </c>
      <c r="AG325" s="417">
        <f t="shared" ref="AG325:AG337" si="863">AC325*4.15</f>
        <v>126.56462500000002</v>
      </c>
      <c r="AH325" s="417">
        <f t="shared" ref="AH325:AH337" si="864">AG325*(1+AH$53)</f>
        <v>126.56462500000002</v>
      </c>
      <c r="AI325" s="417">
        <f>MROUND(ROUNDUP(AH325,0),5)</f>
        <v>125</v>
      </c>
      <c r="AJ325" s="113">
        <f t="shared" ref="AJ325:AJ350" si="865">ROUNDUP(FLOOR(AC325*13350,10000),-3)-1000</f>
        <v>399000</v>
      </c>
      <c r="AK325" s="139">
        <f t="shared" ref="AK325:AK337" si="866">ROUNDUP(FLOOR(AJ325*1.1,10000),-3)-1000</f>
        <v>429000</v>
      </c>
      <c r="AL325" s="114">
        <f t="shared" ref="AL325:AL350" si="867">ROUNDUP(AC325*1.39,0)</f>
        <v>43</v>
      </c>
      <c r="AM325" s="130">
        <f>ROUNDUP(AC325*1.34,0)</f>
        <v>41</v>
      </c>
      <c r="AN325" s="151">
        <f t="shared" ref="AN325:AN350" si="868">ROUNDUP(AC325*0.71*3,0)</f>
        <v>65</v>
      </c>
      <c r="AO325" s="152">
        <f t="shared" ref="AO325:AO350" si="869">ROUNDUP(AC325*3.7502*3,0)</f>
        <v>344</v>
      </c>
      <c r="AP325" s="153">
        <f t="shared" ref="AP325:AP350" si="870">ROUNDUP(AC325*7.9284*3,0)</f>
        <v>726</v>
      </c>
      <c r="AQ325" s="716">
        <f t="shared" si="819"/>
        <v>25</v>
      </c>
      <c r="AR325" s="154">
        <f t="shared" si="766"/>
        <v>46000</v>
      </c>
      <c r="AS325" s="158">
        <v>119</v>
      </c>
      <c r="AT325" s="144">
        <f t="shared" ref="AT325:AT337" si="871">AI325*(1-AH$6)</f>
        <v>125</v>
      </c>
    </row>
    <row r="326" spans="1:46" ht="18.75" customHeight="1">
      <c r="B326" s="412" t="s">
        <v>2225</v>
      </c>
      <c r="C326" s="413" t="s">
        <v>2772</v>
      </c>
      <c r="D326" s="414">
        <f t="shared" si="858"/>
        <v>31.95</v>
      </c>
      <c r="E326" s="414">
        <f>1.98*MAX($J326:$U326)</f>
        <v>11.583</v>
      </c>
      <c r="F326" s="414">
        <f>MAX($J326:$U326)+3</f>
        <v>8.8500000000000014</v>
      </c>
      <c r="G326" s="651">
        <v>11.81</v>
      </c>
      <c r="H326" s="414">
        <f>MIN($J326:$U326)*0.5</f>
        <v>2.9250000000000003</v>
      </c>
      <c r="I326" s="414"/>
      <c r="J326" s="415"/>
      <c r="K326" s="415"/>
      <c r="L326" s="415"/>
      <c r="M326" s="415"/>
      <c r="N326" s="415"/>
      <c r="O326" s="415"/>
      <c r="P326" s="415"/>
      <c r="Q326" s="415"/>
      <c r="R326" s="415"/>
      <c r="S326" s="415">
        <f>[1]shCost!$AF8+[1]shCost!$AW8+[1]shCost!$AY8+[1]shCost!$BF8+[1]shCost!$BH8</f>
        <v>5.8500000000000005</v>
      </c>
      <c r="T326" s="415">
        <f>[1]shCost!$AF8+[1]shCost!$AW8+[1]shCost!$AY8+[1]shCost!$BF8+[1]shCost!$BH8</f>
        <v>5.8500000000000005</v>
      </c>
      <c r="U326" s="415"/>
      <c r="V326" s="415"/>
      <c r="W326" s="415"/>
      <c r="X326" s="415">
        <f>[1]BICost!$C7+[1]BICost!$AX7+[1]BICost!$BB7+[1]BICost!$BG7</f>
        <v>5.5129386233472557</v>
      </c>
      <c r="Y326" s="416">
        <f>$G326*(1+Y$53)</f>
        <v>12.991000000000001</v>
      </c>
      <c r="Z326" s="416">
        <f t="shared" si="859"/>
        <v>12.991</v>
      </c>
      <c r="AA326" s="416">
        <f t="shared" si="860"/>
        <v>14.377499999999998</v>
      </c>
      <c r="AB326" s="416">
        <f t="shared" si="857"/>
        <v>31.95</v>
      </c>
      <c r="AC326" s="416">
        <f t="shared" si="861"/>
        <v>32.477499999999999</v>
      </c>
      <c r="AD326" s="416">
        <f t="shared" si="862"/>
        <v>14.377499999999998</v>
      </c>
      <c r="AE326" s="416">
        <f t="shared" si="862"/>
        <v>15.975</v>
      </c>
      <c r="AF326" s="416">
        <f t="shared" si="862"/>
        <v>17.572500000000002</v>
      </c>
      <c r="AG326" s="417">
        <f t="shared" si="863"/>
        <v>134.78162500000002</v>
      </c>
      <c r="AH326" s="417">
        <f t="shared" si="864"/>
        <v>134.78162500000002</v>
      </c>
      <c r="AI326" s="417">
        <f>MROUND(ROUNDUP(AH326,0),5)</f>
        <v>135</v>
      </c>
      <c r="AJ326" s="113">
        <f t="shared" si="865"/>
        <v>429000</v>
      </c>
      <c r="AK326" s="139">
        <f t="shared" si="866"/>
        <v>469000</v>
      </c>
      <c r="AL326" s="114">
        <f t="shared" si="867"/>
        <v>46</v>
      </c>
      <c r="AM326" s="130">
        <f>ROUNDUP(AC326*1.3,0)</f>
        <v>43</v>
      </c>
      <c r="AN326" s="151">
        <f t="shared" si="868"/>
        <v>70</v>
      </c>
      <c r="AO326" s="152">
        <f t="shared" si="869"/>
        <v>366</v>
      </c>
      <c r="AP326" s="153">
        <f t="shared" si="870"/>
        <v>773</v>
      </c>
      <c r="AQ326" s="716">
        <f t="shared" si="819"/>
        <v>26</v>
      </c>
      <c r="AR326" s="154">
        <f t="shared" si="766"/>
        <v>49000</v>
      </c>
      <c r="AS326" s="158">
        <v>129</v>
      </c>
      <c r="AT326" s="144">
        <f t="shared" si="871"/>
        <v>135</v>
      </c>
    </row>
    <row r="327" spans="1:46" ht="20.45" customHeight="1">
      <c r="B327" s="412" t="s">
        <v>2827</v>
      </c>
      <c r="C327" s="413" t="s">
        <v>2836</v>
      </c>
      <c r="D327" s="414">
        <f t="shared" si="858"/>
        <v>37.950000000000003</v>
      </c>
      <c r="E327" s="414">
        <f t="shared" ref="E327:E350" si="872">2*MAX($J327:$X327)</f>
        <v>15.013442816314766</v>
      </c>
      <c r="F327" s="414">
        <f t="shared" si="170"/>
        <v>3</v>
      </c>
      <c r="G327" s="651">
        <v>13.99</v>
      </c>
      <c r="H327" s="414">
        <f t="shared" ref="H327:H350" si="873">MIN($J327:$X327)*0.5</f>
        <v>3.7533607040786916</v>
      </c>
      <c r="I327" s="414"/>
      <c r="J327" s="415"/>
      <c r="K327" s="415"/>
      <c r="L327" s="415"/>
      <c r="M327" s="415"/>
      <c r="N327" s="415"/>
      <c r="O327" s="415"/>
      <c r="P327" s="415"/>
      <c r="Q327" s="415"/>
      <c r="R327" s="415"/>
      <c r="S327" s="415"/>
      <c r="T327" s="415"/>
      <c r="U327" s="415"/>
      <c r="V327" s="415"/>
      <c r="W327" s="415"/>
      <c r="X327" s="415">
        <f>[1]BICost!$I3+[1]BICost!$BB3+[1]BICost!$BD3</f>
        <v>7.5067214081573832</v>
      </c>
      <c r="Y327" s="416">
        <f t="shared" si="188"/>
        <v>15.389000000000001</v>
      </c>
      <c r="Z327" s="416">
        <f t="shared" si="859"/>
        <v>15.389000000000003</v>
      </c>
      <c r="AA327" s="416">
        <f t="shared" si="860"/>
        <v>17.077500000000001</v>
      </c>
      <c r="AB327" s="416">
        <f t="shared" ref="AB327:AB350" si="874">MROUND(AC327,1)-0.05</f>
        <v>37.950000000000003</v>
      </c>
      <c r="AC327" s="416">
        <f t="shared" si="861"/>
        <v>38.472500000000004</v>
      </c>
      <c r="AD327" s="416">
        <f t="shared" ref="AD327:AF342" si="875">$AB327*(1-AD$53)</f>
        <v>17.077500000000001</v>
      </c>
      <c r="AE327" s="416">
        <f t="shared" si="875"/>
        <v>18.975000000000001</v>
      </c>
      <c r="AF327" s="416">
        <f t="shared" si="875"/>
        <v>20.872500000000002</v>
      </c>
      <c r="AG327" s="417">
        <f t="shared" si="863"/>
        <v>159.66087500000003</v>
      </c>
      <c r="AH327" s="417">
        <f t="shared" si="864"/>
        <v>159.66087500000003</v>
      </c>
      <c r="AI327" s="417">
        <f>MROUND(ROUNDUP(AH327,0),5)-1</f>
        <v>159</v>
      </c>
      <c r="AJ327" s="113">
        <f t="shared" si="865"/>
        <v>509000</v>
      </c>
      <c r="AK327" s="139">
        <f t="shared" si="866"/>
        <v>549000</v>
      </c>
      <c r="AL327" s="114">
        <f t="shared" si="867"/>
        <v>54</v>
      </c>
      <c r="AM327" s="130">
        <f>ROUNDUP(AC327*1.34,0)</f>
        <v>52</v>
      </c>
      <c r="AN327" s="151">
        <f t="shared" si="868"/>
        <v>82</v>
      </c>
      <c r="AO327" s="152">
        <f t="shared" si="869"/>
        <v>433</v>
      </c>
      <c r="AP327" s="153">
        <f t="shared" si="870"/>
        <v>916</v>
      </c>
      <c r="AQ327" s="716">
        <f t="shared" si="819"/>
        <v>31</v>
      </c>
      <c r="AR327" s="154">
        <f t="shared" si="766"/>
        <v>58000</v>
      </c>
      <c r="AS327" s="158">
        <v>119</v>
      </c>
      <c r="AT327" s="144">
        <f t="shared" si="871"/>
        <v>159</v>
      </c>
    </row>
    <row r="328" spans="1:46" ht="18.75" customHeight="1">
      <c r="B328" s="412" t="s">
        <v>2820</v>
      </c>
      <c r="C328" s="413" t="s">
        <v>2828</v>
      </c>
      <c r="D328" s="414">
        <f t="shared" si="858"/>
        <v>41.95</v>
      </c>
      <c r="E328" s="414">
        <f t="shared" si="872"/>
        <v>16.583512689732487</v>
      </c>
      <c r="F328" s="414">
        <f t="shared" si="170"/>
        <v>3</v>
      </c>
      <c r="G328" s="651">
        <v>15.45</v>
      </c>
      <c r="H328" s="414">
        <f t="shared" si="873"/>
        <v>4.1458781724331217</v>
      </c>
      <c r="I328" s="414"/>
      <c r="J328" s="415"/>
      <c r="K328" s="415"/>
      <c r="L328" s="415"/>
      <c r="M328" s="415"/>
      <c r="N328" s="415"/>
      <c r="O328" s="415"/>
      <c r="P328" s="415"/>
      <c r="Q328" s="415"/>
      <c r="R328" s="415"/>
      <c r="S328" s="415"/>
      <c r="T328" s="415"/>
      <c r="U328" s="415"/>
      <c r="V328" s="415"/>
      <c r="W328" s="415"/>
      <c r="X328" s="415">
        <f>[1]BICost!$I4+[1]BICost!$BB4+[1]BICost!$BD4</f>
        <v>8.2917563448662435</v>
      </c>
      <c r="Y328" s="416">
        <f t="shared" si="188"/>
        <v>16.995000000000001</v>
      </c>
      <c r="Z328" s="416">
        <f t="shared" si="859"/>
        <v>16.995000000000001</v>
      </c>
      <c r="AA328" s="416">
        <f t="shared" si="860"/>
        <v>18.877499999999998</v>
      </c>
      <c r="AB328" s="416">
        <f t="shared" si="874"/>
        <v>41.95</v>
      </c>
      <c r="AC328" s="416">
        <f t="shared" si="861"/>
        <v>42.487499999999997</v>
      </c>
      <c r="AD328" s="416">
        <f t="shared" si="875"/>
        <v>18.877499999999998</v>
      </c>
      <c r="AE328" s="416">
        <f t="shared" si="875"/>
        <v>20.975000000000001</v>
      </c>
      <c r="AF328" s="416">
        <f t="shared" si="875"/>
        <v>23.072500000000005</v>
      </c>
      <c r="AG328" s="417">
        <f t="shared" si="863"/>
        <v>176.323125</v>
      </c>
      <c r="AH328" s="417">
        <f t="shared" si="864"/>
        <v>176.323125</v>
      </c>
      <c r="AI328" s="417">
        <f>MROUND(ROUNDUP(AH328,0),10)-1</f>
        <v>179</v>
      </c>
      <c r="AJ328" s="113">
        <f t="shared" si="865"/>
        <v>559000</v>
      </c>
      <c r="AK328" s="139">
        <f t="shared" si="866"/>
        <v>609000</v>
      </c>
      <c r="AL328" s="114">
        <f t="shared" si="867"/>
        <v>60</v>
      </c>
      <c r="AM328" s="130">
        <f t="shared" ref="AM328:AM337" si="876">ROUNDUP(AC328*1.3,0)</f>
        <v>56</v>
      </c>
      <c r="AN328" s="151">
        <f t="shared" si="868"/>
        <v>91</v>
      </c>
      <c r="AO328" s="152">
        <f t="shared" si="869"/>
        <v>479</v>
      </c>
      <c r="AP328" s="153">
        <f t="shared" si="870"/>
        <v>1011</v>
      </c>
      <c r="AQ328" s="716">
        <f t="shared" si="819"/>
        <v>34</v>
      </c>
      <c r="AR328" s="154">
        <f t="shared" si="766"/>
        <v>64000</v>
      </c>
      <c r="AS328" s="158">
        <v>129</v>
      </c>
      <c r="AT328" s="144">
        <f t="shared" si="871"/>
        <v>179</v>
      </c>
    </row>
    <row r="329" spans="1:46" ht="18.75" customHeight="1">
      <c r="B329" s="412" t="s">
        <v>2821</v>
      </c>
      <c r="C329" s="413" t="s">
        <v>2829</v>
      </c>
      <c r="D329" s="414">
        <f t="shared" si="858"/>
        <v>41.95</v>
      </c>
      <c r="E329" s="414">
        <f t="shared" si="872"/>
        <v>17.200023069479322</v>
      </c>
      <c r="F329" s="414">
        <f t="shared" si="170"/>
        <v>3</v>
      </c>
      <c r="G329" s="651">
        <v>15.45</v>
      </c>
      <c r="H329" s="414">
        <f t="shared" si="873"/>
        <v>4.3000057673698304</v>
      </c>
      <c r="I329" s="414"/>
      <c r="J329" s="415"/>
      <c r="K329" s="415"/>
      <c r="L329" s="415"/>
      <c r="M329" s="415"/>
      <c r="N329" s="415"/>
      <c r="O329" s="415"/>
      <c r="P329" s="415"/>
      <c r="Q329" s="415"/>
      <c r="R329" s="415"/>
      <c r="S329" s="415"/>
      <c r="T329" s="415"/>
      <c r="U329" s="415"/>
      <c r="V329" s="415"/>
      <c r="W329" s="415"/>
      <c r="X329" s="415">
        <f>[1]BICost!$I5+[1]BICost!$BB5+[1]BICost!$BD5</f>
        <v>8.6000115347396608</v>
      </c>
      <c r="Y329" s="416">
        <f t="shared" si="188"/>
        <v>16.995000000000001</v>
      </c>
      <c r="Z329" s="416">
        <f t="shared" si="859"/>
        <v>16.995000000000001</v>
      </c>
      <c r="AA329" s="416">
        <f t="shared" si="860"/>
        <v>18.877499999999998</v>
      </c>
      <c r="AB329" s="416">
        <f t="shared" si="874"/>
        <v>41.95</v>
      </c>
      <c r="AC329" s="416">
        <f t="shared" si="861"/>
        <v>42.487499999999997</v>
      </c>
      <c r="AD329" s="416">
        <f t="shared" si="875"/>
        <v>18.877499999999998</v>
      </c>
      <c r="AE329" s="416">
        <f t="shared" si="875"/>
        <v>20.975000000000001</v>
      </c>
      <c r="AF329" s="416">
        <f t="shared" si="875"/>
        <v>23.072500000000005</v>
      </c>
      <c r="AG329" s="417">
        <f t="shared" si="863"/>
        <v>176.323125</v>
      </c>
      <c r="AH329" s="417">
        <f t="shared" si="864"/>
        <v>176.323125</v>
      </c>
      <c r="AI329" s="417">
        <f>MROUND(ROUNDUP(AH329,0),10)-1</f>
        <v>179</v>
      </c>
      <c r="AJ329" s="113">
        <f t="shared" si="865"/>
        <v>559000</v>
      </c>
      <c r="AK329" s="139">
        <f t="shared" si="866"/>
        <v>609000</v>
      </c>
      <c r="AL329" s="114">
        <f t="shared" si="867"/>
        <v>60</v>
      </c>
      <c r="AM329" s="130">
        <f t="shared" si="876"/>
        <v>56</v>
      </c>
      <c r="AN329" s="151">
        <f t="shared" si="868"/>
        <v>91</v>
      </c>
      <c r="AO329" s="152">
        <f t="shared" si="869"/>
        <v>479</v>
      </c>
      <c r="AP329" s="153">
        <f t="shared" si="870"/>
        <v>1011</v>
      </c>
      <c r="AQ329" s="716">
        <f t="shared" si="819"/>
        <v>34</v>
      </c>
      <c r="AR329" s="154">
        <f t="shared" si="766"/>
        <v>64000</v>
      </c>
      <c r="AS329" s="158">
        <v>129</v>
      </c>
      <c r="AT329" s="144">
        <f t="shared" si="871"/>
        <v>179</v>
      </c>
    </row>
    <row r="330" spans="1:46" ht="18.75" customHeight="1">
      <c r="B330" s="412" t="s">
        <v>2822</v>
      </c>
      <c r="C330" s="413" t="s">
        <v>2830</v>
      </c>
      <c r="D330" s="414">
        <f t="shared" si="858"/>
        <v>43.95</v>
      </c>
      <c r="E330" s="414">
        <f t="shared" si="872"/>
        <v>18.591204841631221</v>
      </c>
      <c r="F330" s="414">
        <f t="shared" si="170"/>
        <v>3</v>
      </c>
      <c r="G330" s="651">
        <v>16.18</v>
      </c>
      <c r="H330" s="414">
        <f t="shared" si="873"/>
        <v>4.6478012104078053</v>
      </c>
      <c r="I330" s="414"/>
      <c r="J330" s="415"/>
      <c r="K330" s="415"/>
      <c r="L330" s="415"/>
      <c r="M330" s="415"/>
      <c r="N330" s="415"/>
      <c r="O330" s="415"/>
      <c r="P330" s="415"/>
      <c r="Q330" s="415"/>
      <c r="R330" s="415"/>
      <c r="S330" s="415"/>
      <c r="T330" s="415"/>
      <c r="U330" s="415"/>
      <c r="V330" s="415"/>
      <c r="W330" s="415"/>
      <c r="X330" s="415">
        <f>[1]BICost!$I6+[1]BICost!$BB6+[1]BICost!$BD6</f>
        <v>9.2956024208156105</v>
      </c>
      <c r="Y330" s="416">
        <f t="shared" si="188"/>
        <v>17.798000000000002</v>
      </c>
      <c r="Z330" s="416">
        <f t="shared" si="859"/>
        <v>17.798000000000002</v>
      </c>
      <c r="AA330" s="416">
        <f t="shared" si="860"/>
        <v>19.7775</v>
      </c>
      <c r="AB330" s="416">
        <f t="shared" si="874"/>
        <v>43.95</v>
      </c>
      <c r="AC330" s="416">
        <f t="shared" si="861"/>
        <v>44.495000000000005</v>
      </c>
      <c r="AD330" s="416">
        <f t="shared" si="875"/>
        <v>19.7775</v>
      </c>
      <c r="AE330" s="416">
        <f t="shared" si="875"/>
        <v>21.975000000000001</v>
      </c>
      <c r="AF330" s="416">
        <f t="shared" si="875"/>
        <v>24.172500000000003</v>
      </c>
      <c r="AG330" s="417">
        <f t="shared" si="863"/>
        <v>184.65425000000005</v>
      </c>
      <c r="AH330" s="417">
        <f t="shared" si="864"/>
        <v>184.65425000000005</v>
      </c>
      <c r="AI330" s="417">
        <f>MROUND(ROUNDUP(AH330,0),5)-1</f>
        <v>184</v>
      </c>
      <c r="AJ330" s="113">
        <f t="shared" si="865"/>
        <v>589000</v>
      </c>
      <c r="AK330" s="139">
        <f t="shared" si="866"/>
        <v>639000</v>
      </c>
      <c r="AL330" s="114">
        <f t="shared" si="867"/>
        <v>62</v>
      </c>
      <c r="AM330" s="130">
        <f t="shared" si="876"/>
        <v>58</v>
      </c>
      <c r="AN330" s="151">
        <f t="shared" si="868"/>
        <v>95</v>
      </c>
      <c r="AO330" s="152">
        <f t="shared" si="869"/>
        <v>501</v>
      </c>
      <c r="AP330" s="153">
        <f t="shared" si="870"/>
        <v>1059</v>
      </c>
      <c r="AQ330" s="716">
        <f t="shared" si="819"/>
        <v>36</v>
      </c>
      <c r="AR330" s="154">
        <f t="shared" si="766"/>
        <v>67000</v>
      </c>
      <c r="AS330" s="158">
        <v>139</v>
      </c>
      <c r="AT330" s="144">
        <f t="shared" si="871"/>
        <v>184</v>
      </c>
    </row>
    <row r="331" spans="1:46" ht="18.75" customHeight="1">
      <c r="A331"/>
      <c r="B331" s="412" t="s">
        <v>2823</v>
      </c>
      <c r="C331" s="413" t="s">
        <v>2831</v>
      </c>
      <c r="D331" s="414">
        <f t="shared" si="858"/>
        <v>35.950000000000003</v>
      </c>
      <c r="E331" s="414">
        <f t="shared" si="872"/>
        <v>13.712470664416031</v>
      </c>
      <c r="F331" s="414">
        <f t="shared" si="170"/>
        <v>3</v>
      </c>
      <c r="G331" s="651">
        <v>13.27</v>
      </c>
      <c r="H331" s="414">
        <f t="shared" si="873"/>
        <v>3.4281176661040078</v>
      </c>
      <c r="I331" s="414"/>
      <c r="J331" s="415"/>
      <c r="K331" s="415"/>
      <c r="L331" s="415"/>
      <c r="M331" s="415"/>
      <c r="N331" s="415"/>
      <c r="O331" s="415"/>
      <c r="P331" s="415"/>
      <c r="Q331" s="415"/>
      <c r="R331" s="415"/>
      <c r="S331" s="415"/>
      <c r="T331" s="415"/>
      <c r="U331" s="415"/>
      <c r="V331" s="415"/>
      <c r="W331" s="415"/>
      <c r="X331" s="415">
        <f>[1]BICost!$I7+[1]BICost!$BB7+[1]BICost!$BD7</f>
        <v>6.8562353322080156</v>
      </c>
      <c r="Y331" s="416">
        <f t="shared" si="188"/>
        <v>14.597000000000001</v>
      </c>
      <c r="Z331" s="416">
        <f t="shared" si="859"/>
        <v>14.597000000000001</v>
      </c>
      <c r="AA331" s="416">
        <f t="shared" si="860"/>
        <v>16.177499999999998</v>
      </c>
      <c r="AB331" s="416">
        <f t="shared" si="874"/>
        <v>35.950000000000003</v>
      </c>
      <c r="AC331" s="416">
        <f t="shared" si="861"/>
        <v>36.4925</v>
      </c>
      <c r="AD331" s="416">
        <f t="shared" si="875"/>
        <v>16.177499999999998</v>
      </c>
      <c r="AE331" s="416">
        <f t="shared" si="875"/>
        <v>17.975000000000001</v>
      </c>
      <c r="AF331" s="416">
        <f t="shared" si="875"/>
        <v>19.772500000000004</v>
      </c>
      <c r="AG331" s="417">
        <f t="shared" si="863"/>
        <v>151.44387500000002</v>
      </c>
      <c r="AH331" s="417">
        <f t="shared" si="864"/>
        <v>151.44387500000002</v>
      </c>
      <c r="AI331" s="417">
        <f t="shared" ref="AI331:AI337" si="877">MROUND(ROUNDUP(AG331,0),5)-1</f>
        <v>149</v>
      </c>
      <c r="AJ331" s="113">
        <f t="shared" si="865"/>
        <v>479000</v>
      </c>
      <c r="AK331" s="139">
        <f t="shared" si="866"/>
        <v>519000</v>
      </c>
      <c r="AL331" s="114">
        <f t="shared" si="867"/>
        <v>51</v>
      </c>
      <c r="AM331" s="130">
        <f t="shared" si="876"/>
        <v>48</v>
      </c>
      <c r="AN331" s="151">
        <f t="shared" si="868"/>
        <v>78</v>
      </c>
      <c r="AO331" s="152">
        <f t="shared" si="869"/>
        <v>411</v>
      </c>
      <c r="AP331" s="153">
        <f t="shared" si="870"/>
        <v>868</v>
      </c>
      <c r="AQ331" s="716">
        <f t="shared" si="819"/>
        <v>30</v>
      </c>
      <c r="AR331" s="154">
        <f t="shared" si="766"/>
        <v>55000</v>
      </c>
      <c r="AS331" s="158">
        <v>139</v>
      </c>
      <c r="AT331" s="144">
        <f t="shared" si="871"/>
        <v>149</v>
      </c>
    </row>
    <row r="332" spans="1:46" ht="20.45" customHeight="1">
      <c r="B332" s="412" t="s">
        <v>2824</v>
      </c>
      <c r="C332" s="413" t="s">
        <v>2832</v>
      </c>
      <c r="D332" s="414">
        <f t="shared" si="858"/>
        <v>41.95</v>
      </c>
      <c r="E332" s="414">
        <f t="shared" si="872"/>
        <v>16.833301044162866</v>
      </c>
      <c r="F332" s="414">
        <f>MAX($J332:$U332)+3</f>
        <v>3</v>
      </c>
      <c r="G332" s="651">
        <v>15.45</v>
      </c>
      <c r="H332" s="414">
        <f t="shared" si="873"/>
        <v>4.2083252610407165</v>
      </c>
      <c r="I332" s="414"/>
      <c r="J332" s="415"/>
      <c r="K332" s="415"/>
      <c r="L332" s="415"/>
      <c r="M332" s="415"/>
      <c r="N332" s="415"/>
      <c r="O332" s="415"/>
      <c r="P332" s="415"/>
      <c r="Q332" s="415"/>
      <c r="R332" s="415"/>
      <c r="S332" s="415"/>
      <c r="T332" s="415"/>
      <c r="U332" s="415"/>
      <c r="V332" s="415"/>
      <c r="W332" s="415"/>
      <c r="X332" s="415">
        <f>[1]BICost!$I8+[1]BICost!$BB8+[1]BICost!$BD8</f>
        <v>8.4166505220814329</v>
      </c>
      <c r="Y332" s="416">
        <f t="shared" ref="Y332:Y337" si="878">$G332*(1+Y$53)</f>
        <v>16.995000000000001</v>
      </c>
      <c r="Z332" s="416">
        <f t="shared" si="859"/>
        <v>16.995000000000001</v>
      </c>
      <c r="AA332" s="416">
        <f t="shared" si="860"/>
        <v>18.877499999999998</v>
      </c>
      <c r="AB332" s="416">
        <f t="shared" si="874"/>
        <v>41.95</v>
      </c>
      <c r="AC332" s="416">
        <f t="shared" si="861"/>
        <v>42.487499999999997</v>
      </c>
      <c r="AD332" s="416">
        <f t="shared" si="875"/>
        <v>18.877499999999998</v>
      </c>
      <c r="AE332" s="416">
        <f t="shared" si="875"/>
        <v>20.975000000000001</v>
      </c>
      <c r="AF332" s="416">
        <f t="shared" si="875"/>
        <v>23.072500000000005</v>
      </c>
      <c r="AG332" s="417">
        <f t="shared" si="863"/>
        <v>176.323125</v>
      </c>
      <c r="AH332" s="417">
        <f t="shared" si="864"/>
        <v>176.323125</v>
      </c>
      <c r="AI332" s="417">
        <f t="shared" si="877"/>
        <v>174</v>
      </c>
      <c r="AJ332" s="113">
        <f t="shared" si="865"/>
        <v>559000</v>
      </c>
      <c r="AK332" s="139">
        <f t="shared" si="866"/>
        <v>609000</v>
      </c>
      <c r="AL332" s="114">
        <f t="shared" si="867"/>
        <v>60</v>
      </c>
      <c r="AM332" s="130">
        <f t="shared" si="876"/>
        <v>56</v>
      </c>
      <c r="AN332" s="151">
        <f t="shared" si="868"/>
        <v>91</v>
      </c>
      <c r="AO332" s="152">
        <f t="shared" si="869"/>
        <v>479</v>
      </c>
      <c r="AP332" s="153">
        <f t="shared" si="870"/>
        <v>1011</v>
      </c>
      <c r="AQ332" s="716">
        <f t="shared" si="819"/>
        <v>34</v>
      </c>
      <c r="AR332" s="154">
        <f t="shared" si="766"/>
        <v>64000</v>
      </c>
      <c r="AS332" s="158">
        <v>139</v>
      </c>
      <c r="AT332" s="144">
        <f t="shared" si="871"/>
        <v>174</v>
      </c>
    </row>
    <row r="333" spans="1:46" ht="20.25" customHeight="1">
      <c r="A333"/>
      <c r="B333" s="412" t="s">
        <v>2882</v>
      </c>
      <c r="C333" s="413" t="s">
        <v>2833</v>
      </c>
      <c r="D333" s="414">
        <f t="shared" si="858"/>
        <v>37.950000000000003</v>
      </c>
      <c r="E333" s="414">
        <f t="shared" si="872"/>
        <v>14.788110158086916</v>
      </c>
      <c r="F333" s="414">
        <f>MAX($J333:$X333)+3</f>
        <v>10.394055079043458</v>
      </c>
      <c r="G333" s="651">
        <v>13.99</v>
      </c>
      <c r="H333" s="414">
        <f t="shared" si="873"/>
        <v>3.6970275395217289</v>
      </c>
      <c r="I333" s="414"/>
      <c r="J333" s="415"/>
      <c r="K333" s="415"/>
      <c r="L333" s="415"/>
      <c r="M333" s="415"/>
      <c r="N333" s="415"/>
      <c r="O333" s="415"/>
      <c r="P333" s="415"/>
      <c r="Q333" s="415"/>
      <c r="R333" s="415"/>
      <c r="S333" s="415"/>
      <c r="T333" s="415"/>
      <c r="U333" s="415"/>
      <c r="V333" s="415"/>
      <c r="W333" s="415"/>
      <c r="X333" s="415">
        <f>[1]BICost!$I9+[1]BICost!$BB9+[1]BICost!$BD9</f>
        <v>7.3940550790434578</v>
      </c>
      <c r="Y333" s="518">
        <f t="shared" si="878"/>
        <v>15.389000000000001</v>
      </c>
      <c r="Z333" s="518">
        <f t="shared" si="859"/>
        <v>15.389000000000003</v>
      </c>
      <c r="AA333" s="518">
        <f t="shared" si="860"/>
        <v>17.077500000000001</v>
      </c>
      <c r="AB333" s="518">
        <f t="shared" si="874"/>
        <v>37.950000000000003</v>
      </c>
      <c r="AC333" s="518">
        <f t="shared" si="861"/>
        <v>38.472500000000004</v>
      </c>
      <c r="AD333" s="518">
        <f t="shared" si="875"/>
        <v>17.077500000000001</v>
      </c>
      <c r="AE333" s="518">
        <f t="shared" si="875"/>
        <v>18.975000000000001</v>
      </c>
      <c r="AF333" s="518">
        <f t="shared" si="875"/>
        <v>20.872500000000002</v>
      </c>
      <c r="AG333" s="519">
        <f t="shared" si="863"/>
        <v>159.66087500000003</v>
      </c>
      <c r="AH333" s="519">
        <f t="shared" si="864"/>
        <v>159.66087500000003</v>
      </c>
      <c r="AI333" s="519">
        <f t="shared" si="877"/>
        <v>159</v>
      </c>
      <c r="AJ333" s="113">
        <f t="shared" si="865"/>
        <v>509000</v>
      </c>
      <c r="AK333" s="139">
        <f t="shared" si="866"/>
        <v>549000</v>
      </c>
      <c r="AL333" s="114">
        <f t="shared" si="867"/>
        <v>54</v>
      </c>
      <c r="AM333" s="130">
        <f t="shared" si="876"/>
        <v>51</v>
      </c>
      <c r="AN333" s="151">
        <f t="shared" si="868"/>
        <v>82</v>
      </c>
      <c r="AO333" s="152">
        <f t="shared" si="869"/>
        <v>433</v>
      </c>
      <c r="AP333" s="153">
        <f t="shared" si="870"/>
        <v>916</v>
      </c>
      <c r="AQ333" s="716">
        <f t="shared" si="819"/>
        <v>31</v>
      </c>
      <c r="AR333" s="154">
        <f t="shared" si="766"/>
        <v>58000</v>
      </c>
      <c r="AS333" s="158">
        <v>139</v>
      </c>
      <c r="AT333" s="144">
        <f t="shared" si="871"/>
        <v>159</v>
      </c>
    </row>
    <row r="334" spans="1:46" ht="18.75" customHeight="1">
      <c r="A334"/>
      <c r="B334" s="412" t="s">
        <v>2825</v>
      </c>
      <c r="C334" s="413" t="s">
        <v>2834</v>
      </c>
      <c r="D334" s="414">
        <f t="shared" si="858"/>
        <v>32.950000000000003</v>
      </c>
      <c r="E334" s="414">
        <f t="shared" si="872"/>
        <v>11.743680790998308</v>
      </c>
      <c r="F334" s="414">
        <f>MAX($J334:$X334)+3</f>
        <v>8.871840395499154</v>
      </c>
      <c r="G334" s="651">
        <v>12.18</v>
      </c>
      <c r="H334" s="414">
        <f t="shared" si="873"/>
        <v>2.935920197749577</v>
      </c>
      <c r="I334" s="414"/>
      <c r="J334" s="415"/>
      <c r="K334" s="415"/>
      <c r="L334" s="415"/>
      <c r="M334" s="415"/>
      <c r="N334" s="415"/>
      <c r="O334" s="415"/>
      <c r="P334" s="415"/>
      <c r="Q334" s="415"/>
      <c r="R334" s="415"/>
      <c r="S334" s="415"/>
      <c r="T334" s="415"/>
      <c r="U334" s="415"/>
      <c r="V334" s="415"/>
      <c r="W334" s="415"/>
      <c r="X334" s="415">
        <f>[1]BICost!$I10+[1]BICost!$BB10+[1]BICost!$BD10</f>
        <v>5.871840395499154</v>
      </c>
      <c r="Y334" s="518">
        <f t="shared" si="878"/>
        <v>13.398000000000001</v>
      </c>
      <c r="Z334" s="518">
        <f t="shared" si="859"/>
        <v>13.398000000000003</v>
      </c>
      <c r="AA334" s="518">
        <f t="shared" si="860"/>
        <v>14.827500000000001</v>
      </c>
      <c r="AB334" s="518">
        <f t="shared" si="874"/>
        <v>32.950000000000003</v>
      </c>
      <c r="AC334" s="518">
        <f t="shared" si="861"/>
        <v>33.495000000000005</v>
      </c>
      <c r="AD334" s="518">
        <f t="shared" si="875"/>
        <v>14.827500000000001</v>
      </c>
      <c r="AE334" s="518">
        <f t="shared" si="875"/>
        <v>16.475000000000001</v>
      </c>
      <c r="AF334" s="518">
        <f t="shared" si="875"/>
        <v>18.122500000000002</v>
      </c>
      <c r="AG334" s="519">
        <f t="shared" si="863"/>
        <v>139.00425000000004</v>
      </c>
      <c r="AH334" s="519">
        <f t="shared" si="864"/>
        <v>139.00425000000004</v>
      </c>
      <c r="AI334" s="519">
        <f t="shared" si="877"/>
        <v>139</v>
      </c>
      <c r="AJ334" s="113">
        <f t="shared" si="865"/>
        <v>439000</v>
      </c>
      <c r="AK334" s="139">
        <f t="shared" si="866"/>
        <v>479000</v>
      </c>
      <c r="AL334" s="114">
        <f t="shared" si="867"/>
        <v>47</v>
      </c>
      <c r="AM334" s="130">
        <f t="shared" si="876"/>
        <v>44</v>
      </c>
      <c r="AN334" s="151">
        <f t="shared" si="868"/>
        <v>72</v>
      </c>
      <c r="AO334" s="152">
        <f t="shared" si="869"/>
        <v>377</v>
      </c>
      <c r="AP334" s="153">
        <f t="shared" si="870"/>
        <v>797</v>
      </c>
      <c r="AQ334" s="716">
        <f t="shared" si="819"/>
        <v>27</v>
      </c>
      <c r="AR334" s="154">
        <f t="shared" si="766"/>
        <v>50000</v>
      </c>
      <c r="AS334" s="158">
        <v>139</v>
      </c>
      <c r="AT334" s="144">
        <f t="shared" si="871"/>
        <v>139</v>
      </c>
    </row>
    <row r="335" spans="1:46" ht="18.75" customHeight="1">
      <c r="A335"/>
      <c r="B335" s="412" t="s">
        <v>2826</v>
      </c>
      <c r="C335" s="413" t="s">
        <v>2835</v>
      </c>
      <c r="D335" s="414">
        <f t="shared" si="858"/>
        <v>35.950000000000003</v>
      </c>
      <c r="E335" s="414">
        <f t="shared" si="872"/>
        <v>14.719194715048944</v>
      </c>
      <c r="F335" s="414">
        <f>MAX($J335:$X335)+3</f>
        <v>10.359597357524471</v>
      </c>
      <c r="G335" s="651">
        <v>13.27</v>
      </c>
      <c r="H335" s="414">
        <f t="shared" si="873"/>
        <v>3.6797986787622361</v>
      </c>
      <c r="I335" s="414"/>
      <c r="J335" s="415"/>
      <c r="K335" s="415"/>
      <c r="L335" s="415"/>
      <c r="M335" s="415"/>
      <c r="N335" s="415"/>
      <c r="O335" s="415"/>
      <c r="P335" s="415"/>
      <c r="Q335" s="415"/>
      <c r="R335" s="415"/>
      <c r="S335" s="415"/>
      <c r="T335" s="415"/>
      <c r="U335" s="415"/>
      <c r="V335" s="415"/>
      <c r="W335" s="415"/>
      <c r="X335" s="415">
        <f>[1]BICost!$I11+[1]BICost!$BB11+[1]BICost!$BD11</f>
        <v>7.3595973575244722</v>
      </c>
      <c r="Y335" s="518">
        <f t="shared" si="878"/>
        <v>14.597000000000001</v>
      </c>
      <c r="Z335" s="518">
        <f t="shared" si="859"/>
        <v>14.597000000000001</v>
      </c>
      <c r="AA335" s="518">
        <f t="shared" si="860"/>
        <v>16.177499999999998</v>
      </c>
      <c r="AB335" s="518">
        <f t="shared" si="874"/>
        <v>35.950000000000003</v>
      </c>
      <c r="AC335" s="518">
        <f t="shared" si="861"/>
        <v>36.4925</v>
      </c>
      <c r="AD335" s="518">
        <f t="shared" si="875"/>
        <v>16.177499999999998</v>
      </c>
      <c r="AE335" s="518">
        <f t="shared" si="875"/>
        <v>17.975000000000001</v>
      </c>
      <c r="AF335" s="518">
        <f t="shared" si="875"/>
        <v>19.772500000000004</v>
      </c>
      <c r="AG335" s="519">
        <f t="shared" si="863"/>
        <v>151.44387500000002</v>
      </c>
      <c r="AH335" s="519">
        <f t="shared" si="864"/>
        <v>151.44387500000002</v>
      </c>
      <c r="AI335" s="519">
        <f t="shared" si="877"/>
        <v>149</v>
      </c>
      <c r="AJ335" s="113">
        <f t="shared" si="865"/>
        <v>479000</v>
      </c>
      <c r="AK335" s="139">
        <f t="shared" si="866"/>
        <v>519000</v>
      </c>
      <c r="AL335" s="114">
        <f t="shared" si="867"/>
        <v>51</v>
      </c>
      <c r="AM335" s="130">
        <f t="shared" si="876"/>
        <v>48</v>
      </c>
      <c r="AN335" s="151">
        <f t="shared" si="868"/>
        <v>78</v>
      </c>
      <c r="AO335" s="152">
        <f t="shared" si="869"/>
        <v>411</v>
      </c>
      <c r="AP335" s="153">
        <f t="shared" si="870"/>
        <v>868</v>
      </c>
      <c r="AQ335" s="716">
        <f t="shared" si="819"/>
        <v>30</v>
      </c>
      <c r="AR335" s="154">
        <f t="shared" si="766"/>
        <v>55000</v>
      </c>
      <c r="AS335" s="158">
        <v>139</v>
      </c>
      <c r="AT335" s="144">
        <f t="shared" si="871"/>
        <v>149</v>
      </c>
    </row>
    <row r="336" spans="1:46" ht="18.75" customHeight="1">
      <c r="A336"/>
      <c r="B336" s="412" t="s">
        <v>2816</v>
      </c>
      <c r="C336" s="413" t="s">
        <v>3076</v>
      </c>
      <c r="D336" s="414">
        <f t="shared" si="858"/>
        <v>27.95</v>
      </c>
      <c r="E336" s="414">
        <f t="shared" si="872"/>
        <v>8.3584311707451437</v>
      </c>
      <c r="F336" s="414">
        <f>MAX($J336:$X336)+3</f>
        <v>7.1792155853725719</v>
      </c>
      <c r="G336" s="651">
        <v>10.36</v>
      </c>
      <c r="H336" s="414">
        <f t="shared" si="873"/>
        <v>2.0896077926862859</v>
      </c>
      <c r="I336" s="414"/>
      <c r="J336" s="414"/>
      <c r="K336" s="414"/>
      <c r="L336" s="414"/>
      <c r="M336" s="414"/>
      <c r="N336" s="414"/>
      <c r="O336" s="414"/>
      <c r="P336" s="414"/>
      <c r="Q336" s="414"/>
      <c r="R336" s="414"/>
      <c r="S336" s="414"/>
      <c r="T336" s="414"/>
      <c r="U336" s="414"/>
      <c r="V336" s="414"/>
      <c r="W336" s="414"/>
      <c r="X336" s="415">
        <f>[1]BICost!$I13+[1]BICost!$BB13+[1]BICost!$BD13</f>
        <v>4.1792155853725719</v>
      </c>
      <c r="Y336" s="518">
        <f t="shared" si="878"/>
        <v>11.396000000000001</v>
      </c>
      <c r="Z336" s="518">
        <f t="shared" si="859"/>
        <v>11.396000000000001</v>
      </c>
      <c r="AA336" s="518">
        <f t="shared" si="860"/>
        <v>12.577499999999999</v>
      </c>
      <c r="AB336" s="518">
        <f t="shared" si="874"/>
        <v>27.95</v>
      </c>
      <c r="AC336" s="518">
        <f t="shared" si="861"/>
        <v>28.490000000000002</v>
      </c>
      <c r="AD336" s="518">
        <f t="shared" si="875"/>
        <v>12.577499999999999</v>
      </c>
      <c r="AE336" s="518">
        <f t="shared" si="875"/>
        <v>13.975</v>
      </c>
      <c r="AF336" s="518">
        <f t="shared" si="875"/>
        <v>15.3725</v>
      </c>
      <c r="AG336" s="519">
        <f t="shared" si="863"/>
        <v>118.23350000000002</v>
      </c>
      <c r="AH336" s="519">
        <f t="shared" si="864"/>
        <v>118.23350000000002</v>
      </c>
      <c r="AI336" s="519">
        <f t="shared" si="877"/>
        <v>119</v>
      </c>
      <c r="AJ336" s="113">
        <f t="shared" si="865"/>
        <v>379000</v>
      </c>
      <c r="AK336" s="139">
        <f t="shared" si="866"/>
        <v>409000</v>
      </c>
      <c r="AL336" s="114">
        <f t="shared" si="867"/>
        <v>40</v>
      </c>
      <c r="AM336" s="130">
        <f t="shared" si="876"/>
        <v>38</v>
      </c>
      <c r="AN336" s="151">
        <f t="shared" si="868"/>
        <v>61</v>
      </c>
      <c r="AO336" s="152">
        <f t="shared" si="869"/>
        <v>321</v>
      </c>
      <c r="AP336" s="153">
        <f t="shared" si="870"/>
        <v>678</v>
      </c>
      <c r="AQ336" s="716">
        <f t="shared" si="819"/>
        <v>23</v>
      </c>
      <c r="AR336" s="154">
        <f t="shared" ref="AR336:AR399" si="879">MROUND(ROUNDUP(AC336*1500,0),1000)</f>
        <v>43000</v>
      </c>
      <c r="AS336" s="158">
        <v>139</v>
      </c>
      <c r="AT336" s="144">
        <f t="shared" si="871"/>
        <v>119</v>
      </c>
    </row>
    <row r="337" spans="1:46" ht="18.75" customHeight="1">
      <c r="A337"/>
      <c r="B337" s="412" t="s">
        <v>2817</v>
      </c>
      <c r="C337" s="413" t="s">
        <v>2794</v>
      </c>
      <c r="D337" s="414">
        <f t="shared" si="858"/>
        <v>32.950000000000003</v>
      </c>
      <c r="E337" s="414">
        <f t="shared" si="872"/>
        <v>10.556466613783121</v>
      </c>
      <c r="F337" s="414">
        <f>MAX($J337:$X337)+3</f>
        <v>8.2782333068915612</v>
      </c>
      <c r="G337" s="651">
        <v>12.18</v>
      </c>
      <c r="H337" s="414">
        <f t="shared" si="873"/>
        <v>2.6391166534457802</v>
      </c>
      <c r="I337" s="414"/>
      <c r="J337" s="414"/>
      <c r="K337" s="414"/>
      <c r="L337" s="414"/>
      <c r="M337" s="414"/>
      <c r="N337" s="414"/>
      <c r="O337" s="414"/>
      <c r="P337" s="414"/>
      <c r="Q337" s="414"/>
      <c r="R337" s="414"/>
      <c r="S337" s="414"/>
      <c r="T337" s="414"/>
      <c r="U337" s="414"/>
      <c r="V337" s="414"/>
      <c r="W337" s="414"/>
      <c r="X337" s="415">
        <f>[1]BICost!$I14+[1]BICost!$BB14+[1]BICost!$BD14</f>
        <v>5.2782333068915603</v>
      </c>
      <c r="Y337" s="518">
        <f t="shared" si="878"/>
        <v>13.398000000000001</v>
      </c>
      <c r="Z337" s="518">
        <f t="shared" si="859"/>
        <v>13.398000000000003</v>
      </c>
      <c r="AA337" s="518">
        <f t="shared" si="860"/>
        <v>14.827500000000001</v>
      </c>
      <c r="AB337" s="518">
        <f t="shared" si="874"/>
        <v>32.950000000000003</v>
      </c>
      <c r="AC337" s="518">
        <f t="shared" si="861"/>
        <v>33.495000000000005</v>
      </c>
      <c r="AD337" s="518">
        <f t="shared" si="875"/>
        <v>14.827500000000001</v>
      </c>
      <c r="AE337" s="518">
        <f t="shared" si="875"/>
        <v>16.475000000000001</v>
      </c>
      <c r="AF337" s="518">
        <f t="shared" si="875"/>
        <v>18.122500000000002</v>
      </c>
      <c r="AG337" s="519">
        <f t="shared" si="863"/>
        <v>139.00425000000004</v>
      </c>
      <c r="AH337" s="519">
        <f t="shared" si="864"/>
        <v>139.00425000000004</v>
      </c>
      <c r="AI337" s="519">
        <f t="shared" si="877"/>
        <v>139</v>
      </c>
      <c r="AJ337" s="113">
        <f t="shared" si="865"/>
        <v>439000</v>
      </c>
      <c r="AK337" s="139">
        <f t="shared" si="866"/>
        <v>479000</v>
      </c>
      <c r="AL337" s="114">
        <f t="shared" si="867"/>
        <v>47</v>
      </c>
      <c r="AM337" s="130">
        <f t="shared" si="876"/>
        <v>44</v>
      </c>
      <c r="AN337" s="151">
        <f t="shared" si="868"/>
        <v>72</v>
      </c>
      <c r="AO337" s="152">
        <f t="shared" si="869"/>
        <v>377</v>
      </c>
      <c r="AP337" s="153">
        <f t="shared" si="870"/>
        <v>797</v>
      </c>
      <c r="AQ337" s="716">
        <f t="shared" si="819"/>
        <v>27</v>
      </c>
      <c r="AR337" s="154">
        <f t="shared" si="879"/>
        <v>50000</v>
      </c>
      <c r="AS337" s="158">
        <v>139</v>
      </c>
      <c r="AT337" s="144">
        <f t="shared" si="871"/>
        <v>139</v>
      </c>
    </row>
    <row r="338" spans="1:46" ht="21.6" customHeight="1">
      <c r="B338" s="412" t="s">
        <v>2819</v>
      </c>
      <c r="C338" s="413" t="s">
        <v>2837</v>
      </c>
      <c r="D338" s="414">
        <f t="shared" si="858"/>
        <v>4.95</v>
      </c>
      <c r="E338" s="414">
        <f t="shared" si="872"/>
        <v>5.9693104821372618</v>
      </c>
      <c r="F338" s="414">
        <f>MAX($J338:$W338)+3</f>
        <v>3</v>
      </c>
      <c r="G338" s="651">
        <v>2.2000000000000002</v>
      </c>
      <c r="H338" s="414">
        <f t="shared" si="873"/>
        <v>1.4923276205343154</v>
      </c>
      <c r="I338" s="414"/>
      <c r="J338" s="415"/>
      <c r="K338" s="415"/>
      <c r="L338" s="415"/>
      <c r="M338" s="415"/>
      <c r="N338" s="415"/>
      <c r="O338" s="415"/>
      <c r="P338" s="415"/>
      <c r="Q338" s="415"/>
      <c r="R338" s="415"/>
      <c r="S338" s="415"/>
      <c r="T338" s="415"/>
      <c r="U338" s="415"/>
      <c r="V338" s="415"/>
      <c r="W338" s="415"/>
      <c r="X338" s="415">
        <f>[1]BICost!$C15+[1]BICost!$I15+[1]BICost!$AX15+[1]BICost!$BB15+[1]BICost!$BD15+[1]BICost!$BG15</f>
        <v>2.9846552410686309</v>
      </c>
      <c r="Y338" s="128">
        <f>$G338*(1+Y$1335)</f>
        <v>2.2000000000000002</v>
      </c>
      <c r="Z338" s="128">
        <f>(AC338*(1-Z$1335))</f>
        <v>2.3913043478260874</v>
      </c>
      <c r="AA338" s="128">
        <f>(AB338*(1-AA$1335))</f>
        <v>2.4750000000000001</v>
      </c>
      <c r="AB338" s="128">
        <f t="shared" si="874"/>
        <v>4.95</v>
      </c>
      <c r="AC338" s="128">
        <f>Y338/(1-AC$1335)</f>
        <v>4.7826086956521747</v>
      </c>
      <c r="AD338" s="128">
        <f>$AB338*(1-AD$1335)</f>
        <v>2.4750000000000001</v>
      </c>
      <c r="AE338" s="128">
        <f>$AB338*(1-AE$1255)</f>
        <v>2.7225000000000001</v>
      </c>
      <c r="AF338" s="128">
        <f>$AB338*(1-AF$1255)</f>
        <v>3.2175000000000002</v>
      </c>
      <c r="AG338" s="129">
        <f>AC338*4.2</f>
        <v>20.086956521739136</v>
      </c>
      <c r="AH338" s="129">
        <f>AG338</f>
        <v>20.086956521739136</v>
      </c>
      <c r="AI338" s="132">
        <f>MROUND(ROUNDUP(AH338,5),1)-1</f>
        <v>19</v>
      </c>
      <c r="AJ338" s="113">
        <f t="shared" si="865"/>
        <v>59000</v>
      </c>
      <c r="AK338" s="139">
        <f t="shared" ref="AK338:AK343" si="880">ROUNDUP(FLOOR(AJ338*1.1,10000),-3)-1000</f>
        <v>59000</v>
      </c>
      <c r="AL338" s="114">
        <f t="shared" si="867"/>
        <v>7</v>
      </c>
      <c r="AM338" s="130">
        <f>ROUNDUP(AC338*1.34,0)</f>
        <v>7</v>
      </c>
      <c r="AN338" s="151">
        <f t="shared" si="868"/>
        <v>11</v>
      </c>
      <c r="AO338" s="152">
        <f t="shared" si="869"/>
        <v>54</v>
      </c>
      <c r="AP338" s="153">
        <f t="shared" si="870"/>
        <v>114</v>
      </c>
      <c r="AQ338" s="716">
        <f t="shared" si="819"/>
        <v>4</v>
      </c>
      <c r="AR338" s="154">
        <f t="shared" si="879"/>
        <v>7000</v>
      </c>
      <c r="AS338" s="158">
        <v>19</v>
      </c>
      <c r="AT338" s="144"/>
    </row>
    <row r="339" spans="1:46" ht="20.45" customHeight="1">
      <c r="B339" s="412" t="s">
        <v>2872</v>
      </c>
      <c r="C339" s="413" t="s">
        <v>2836</v>
      </c>
      <c r="D339" s="414">
        <f t="shared" si="858"/>
        <v>37.950000000000003</v>
      </c>
      <c r="E339" s="414">
        <f t="shared" si="872"/>
        <v>25.929957165681568</v>
      </c>
      <c r="F339" s="414">
        <f t="shared" si="170"/>
        <v>3</v>
      </c>
      <c r="G339" s="651">
        <v>13.99</v>
      </c>
      <c r="H339" s="414">
        <f t="shared" si="873"/>
        <v>6.482489291420392</v>
      </c>
      <c r="I339" s="414"/>
      <c r="J339" s="415"/>
      <c r="K339" s="415"/>
      <c r="L339" s="415"/>
      <c r="M339" s="415"/>
      <c r="N339" s="415"/>
      <c r="O339" s="415"/>
      <c r="P339" s="415"/>
      <c r="Q339" s="415"/>
      <c r="R339" s="415"/>
      <c r="S339" s="415"/>
      <c r="T339" s="415"/>
      <c r="U339" s="415"/>
      <c r="V339" s="415"/>
      <c r="W339" s="415"/>
      <c r="X339" s="415">
        <f>[1]BICost!$C3+[1]BICost!$I3+[1]BICost!$AX3+[1]BICost!$BB3+[1]BICost!$BD3+[1]BICost!$BG3</f>
        <v>12.964978582840784</v>
      </c>
      <c r="Y339" s="416">
        <f t="shared" si="188"/>
        <v>15.389000000000001</v>
      </c>
      <c r="Z339" s="416">
        <f t="shared" ref="Z339:Z349" si="881">(AC339*(1-Z$53))</f>
        <v>15.389000000000003</v>
      </c>
      <c r="AA339" s="416">
        <f t="shared" ref="AA339:AA349" si="882">(AB339*(1-AA$53))</f>
        <v>17.077500000000001</v>
      </c>
      <c r="AB339" s="416">
        <f t="shared" si="874"/>
        <v>37.950000000000003</v>
      </c>
      <c r="AC339" s="416">
        <f t="shared" ref="AC339:AC349" si="883">Y339/(1-AC$53)</f>
        <v>38.472500000000004</v>
      </c>
      <c r="AD339" s="416">
        <f t="shared" si="875"/>
        <v>17.077500000000001</v>
      </c>
      <c r="AE339" s="416">
        <f t="shared" si="875"/>
        <v>18.975000000000001</v>
      </c>
      <c r="AF339" s="416">
        <f t="shared" si="875"/>
        <v>20.872500000000002</v>
      </c>
      <c r="AG339" s="417">
        <f t="shared" ref="AG339:AG349" si="884">AC339*4.15</f>
        <v>159.66087500000003</v>
      </c>
      <c r="AH339" s="417">
        <f t="shared" ref="AH339:AH349" si="885">AG339*(1+AH$53)</f>
        <v>159.66087500000003</v>
      </c>
      <c r="AI339" s="417">
        <f>MROUND(ROUNDUP(AH339,0),5)-1</f>
        <v>159</v>
      </c>
      <c r="AJ339" s="113">
        <f t="shared" si="865"/>
        <v>509000</v>
      </c>
      <c r="AK339" s="139">
        <f t="shared" si="880"/>
        <v>549000</v>
      </c>
      <c r="AL339" s="114">
        <f t="shared" si="867"/>
        <v>54</v>
      </c>
      <c r="AM339" s="130">
        <f>ROUNDUP(AC339*1.34,0)</f>
        <v>52</v>
      </c>
      <c r="AN339" s="151">
        <f t="shared" si="868"/>
        <v>82</v>
      </c>
      <c r="AO339" s="152">
        <f t="shared" si="869"/>
        <v>433</v>
      </c>
      <c r="AP339" s="153">
        <f t="shared" si="870"/>
        <v>916</v>
      </c>
      <c r="AQ339" s="716">
        <f t="shared" si="819"/>
        <v>31</v>
      </c>
      <c r="AR339" s="154">
        <f t="shared" si="879"/>
        <v>58000</v>
      </c>
      <c r="AS339" s="158">
        <v>119</v>
      </c>
      <c r="AT339" s="144">
        <f t="shared" ref="AT339:AT349" si="886">AI339*(1-AH$6)</f>
        <v>159</v>
      </c>
    </row>
    <row r="340" spans="1:46" ht="18.75" customHeight="1">
      <c r="B340" s="412" t="s">
        <v>2873</v>
      </c>
      <c r="C340" s="413" t="s">
        <v>2828</v>
      </c>
      <c r="D340" s="414">
        <f t="shared" si="858"/>
        <v>41.95</v>
      </c>
      <c r="E340" s="414">
        <f t="shared" si="872"/>
        <v>28.636170836567647</v>
      </c>
      <c r="F340" s="414">
        <f t="shared" si="170"/>
        <v>3</v>
      </c>
      <c r="G340" s="651">
        <v>15.45</v>
      </c>
      <c r="H340" s="414">
        <f t="shared" si="873"/>
        <v>7.1590427091419118</v>
      </c>
      <c r="I340" s="414"/>
      <c r="J340" s="415"/>
      <c r="K340" s="415"/>
      <c r="L340" s="415"/>
      <c r="M340" s="415"/>
      <c r="N340" s="415"/>
      <c r="O340" s="415"/>
      <c r="P340" s="415"/>
      <c r="Q340" s="415"/>
      <c r="R340" s="415"/>
      <c r="S340" s="415"/>
      <c r="T340" s="415"/>
      <c r="U340" s="415"/>
      <c r="V340" s="415"/>
      <c r="W340" s="415"/>
      <c r="X340" s="415">
        <f>[1]BICost!$C4+[1]BICost!$I4+[1]BICost!$AX4+[1]BICost!$BB4+[1]BICost!$BD4+[1]BICost!$BG4</f>
        <v>14.318085418283824</v>
      </c>
      <c r="Y340" s="416">
        <f t="shared" si="188"/>
        <v>16.995000000000001</v>
      </c>
      <c r="Z340" s="416">
        <f t="shared" si="881"/>
        <v>16.995000000000001</v>
      </c>
      <c r="AA340" s="416">
        <f t="shared" si="882"/>
        <v>18.877499999999998</v>
      </c>
      <c r="AB340" s="416">
        <f t="shared" si="874"/>
        <v>41.95</v>
      </c>
      <c r="AC340" s="416">
        <f t="shared" si="883"/>
        <v>42.487499999999997</v>
      </c>
      <c r="AD340" s="416">
        <f t="shared" si="875"/>
        <v>18.877499999999998</v>
      </c>
      <c r="AE340" s="416">
        <f t="shared" si="875"/>
        <v>20.975000000000001</v>
      </c>
      <c r="AF340" s="416">
        <f t="shared" si="875"/>
        <v>23.072500000000005</v>
      </c>
      <c r="AG340" s="417">
        <f t="shared" si="884"/>
        <v>176.323125</v>
      </c>
      <c r="AH340" s="417">
        <f t="shared" si="885"/>
        <v>176.323125</v>
      </c>
      <c r="AI340" s="417">
        <f>MROUND(ROUNDUP(AH340,0),10)-1</f>
        <v>179</v>
      </c>
      <c r="AJ340" s="113">
        <f t="shared" si="865"/>
        <v>559000</v>
      </c>
      <c r="AK340" s="139">
        <f t="shared" si="880"/>
        <v>609000</v>
      </c>
      <c r="AL340" s="114">
        <f t="shared" si="867"/>
        <v>60</v>
      </c>
      <c r="AM340" s="130">
        <f t="shared" ref="AM340:AM349" si="887">ROUNDUP(AC340*1.3,0)</f>
        <v>56</v>
      </c>
      <c r="AN340" s="151">
        <f t="shared" si="868"/>
        <v>91</v>
      </c>
      <c r="AO340" s="152">
        <f t="shared" si="869"/>
        <v>479</v>
      </c>
      <c r="AP340" s="153">
        <f t="shared" si="870"/>
        <v>1011</v>
      </c>
      <c r="AQ340" s="716">
        <f t="shared" si="819"/>
        <v>34</v>
      </c>
      <c r="AR340" s="154">
        <f t="shared" si="879"/>
        <v>64000</v>
      </c>
      <c r="AS340" s="158">
        <v>129</v>
      </c>
      <c r="AT340" s="144">
        <f t="shared" si="886"/>
        <v>179</v>
      </c>
    </row>
    <row r="341" spans="1:46" ht="18.75" customHeight="1">
      <c r="B341" s="412" t="s">
        <v>2874</v>
      </c>
      <c r="C341" s="413" t="s">
        <v>2829</v>
      </c>
      <c r="D341" s="414">
        <f t="shared" si="858"/>
        <v>41.95</v>
      </c>
      <c r="E341" s="414">
        <f t="shared" si="872"/>
        <v>29.825798988466374</v>
      </c>
      <c r="F341" s="414">
        <f t="shared" si="170"/>
        <v>3</v>
      </c>
      <c r="G341" s="651">
        <v>15.45</v>
      </c>
      <c r="H341" s="414">
        <f t="shared" si="873"/>
        <v>7.4564497471165936</v>
      </c>
      <c r="I341" s="414"/>
      <c r="J341" s="415"/>
      <c r="K341" s="415"/>
      <c r="L341" s="415"/>
      <c r="M341" s="415"/>
      <c r="N341" s="415"/>
      <c r="O341" s="415"/>
      <c r="P341" s="415"/>
      <c r="Q341" s="415"/>
      <c r="R341" s="415"/>
      <c r="S341" s="415"/>
      <c r="T341" s="415"/>
      <c r="U341" s="415"/>
      <c r="V341" s="415"/>
      <c r="W341" s="415"/>
      <c r="X341" s="415">
        <f>[1]BICost!$C5+[1]BICost!$I5+[1]BICost!$AX5+[1]BICost!$BB5+[1]BICost!$BD5+[1]BICost!$BG5</f>
        <v>14.912899494233187</v>
      </c>
      <c r="Y341" s="416">
        <f t="shared" si="188"/>
        <v>16.995000000000001</v>
      </c>
      <c r="Z341" s="416">
        <f t="shared" si="881"/>
        <v>16.995000000000001</v>
      </c>
      <c r="AA341" s="416">
        <f t="shared" si="882"/>
        <v>18.877499999999998</v>
      </c>
      <c r="AB341" s="416">
        <f t="shared" si="874"/>
        <v>41.95</v>
      </c>
      <c r="AC341" s="416">
        <f t="shared" si="883"/>
        <v>42.487499999999997</v>
      </c>
      <c r="AD341" s="416">
        <f t="shared" si="875"/>
        <v>18.877499999999998</v>
      </c>
      <c r="AE341" s="416">
        <f t="shared" si="875"/>
        <v>20.975000000000001</v>
      </c>
      <c r="AF341" s="416">
        <f t="shared" si="875"/>
        <v>23.072500000000005</v>
      </c>
      <c r="AG341" s="417">
        <f t="shared" si="884"/>
        <v>176.323125</v>
      </c>
      <c r="AH341" s="417">
        <f t="shared" si="885"/>
        <v>176.323125</v>
      </c>
      <c r="AI341" s="417">
        <f>MROUND(ROUNDUP(AH341,0),10)-1</f>
        <v>179</v>
      </c>
      <c r="AJ341" s="113">
        <f t="shared" si="865"/>
        <v>559000</v>
      </c>
      <c r="AK341" s="139">
        <f t="shared" si="880"/>
        <v>609000</v>
      </c>
      <c r="AL341" s="114">
        <f t="shared" si="867"/>
        <v>60</v>
      </c>
      <c r="AM341" s="130">
        <f t="shared" si="887"/>
        <v>56</v>
      </c>
      <c r="AN341" s="151">
        <f t="shared" si="868"/>
        <v>91</v>
      </c>
      <c r="AO341" s="152">
        <f t="shared" si="869"/>
        <v>479</v>
      </c>
      <c r="AP341" s="153">
        <f t="shared" si="870"/>
        <v>1011</v>
      </c>
      <c r="AQ341" s="716">
        <f t="shared" si="819"/>
        <v>34</v>
      </c>
      <c r="AR341" s="154">
        <f t="shared" si="879"/>
        <v>64000</v>
      </c>
      <c r="AS341" s="158">
        <v>129</v>
      </c>
      <c r="AT341" s="144">
        <f t="shared" si="886"/>
        <v>179</v>
      </c>
    </row>
    <row r="342" spans="1:46" ht="18.75" customHeight="1">
      <c r="B342" s="412" t="s">
        <v>2875</v>
      </c>
      <c r="C342" s="413" t="s">
        <v>2830</v>
      </c>
      <c r="D342" s="414">
        <f t="shared" si="858"/>
        <v>43.95</v>
      </c>
      <c r="E342" s="414">
        <f t="shared" si="872"/>
        <v>32.369503190998024</v>
      </c>
      <c r="F342" s="414">
        <f t="shared" si="170"/>
        <v>3</v>
      </c>
      <c r="G342" s="651">
        <v>16.18</v>
      </c>
      <c r="H342" s="414">
        <f t="shared" si="873"/>
        <v>8.0923757977495061</v>
      </c>
      <c r="I342" s="414"/>
      <c r="J342" s="415"/>
      <c r="K342" s="415"/>
      <c r="L342" s="415"/>
      <c r="M342" s="415"/>
      <c r="N342" s="415"/>
      <c r="O342" s="415"/>
      <c r="P342" s="415"/>
      <c r="Q342" s="415"/>
      <c r="R342" s="415"/>
      <c r="S342" s="415"/>
      <c r="T342" s="415"/>
      <c r="U342" s="415"/>
      <c r="V342" s="415"/>
      <c r="W342" s="415"/>
      <c r="X342" s="415">
        <f>[1]BICost!$C6+[1]BICost!$I6+[1]BICost!$AX6+[1]BICost!$BB6+[1]BICost!$BD6+[1]BICost!$BG6</f>
        <v>16.184751595499012</v>
      </c>
      <c r="Y342" s="416">
        <f t="shared" si="188"/>
        <v>17.798000000000002</v>
      </c>
      <c r="Z342" s="416">
        <f t="shared" si="881"/>
        <v>17.798000000000002</v>
      </c>
      <c r="AA342" s="416">
        <f t="shared" si="882"/>
        <v>19.7775</v>
      </c>
      <c r="AB342" s="416">
        <f t="shared" si="874"/>
        <v>43.95</v>
      </c>
      <c r="AC342" s="416">
        <f t="shared" si="883"/>
        <v>44.495000000000005</v>
      </c>
      <c r="AD342" s="416">
        <f t="shared" si="875"/>
        <v>19.7775</v>
      </c>
      <c r="AE342" s="416">
        <f t="shared" si="875"/>
        <v>21.975000000000001</v>
      </c>
      <c r="AF342" s="416">
        <f t="shared" si="875"/>
        <v>24.172500000000003</v>
      </c>
      <c r="AG342" s="417">
        <f t="shared" si="884"/>
        <v>184.65425000000005</v>
      </c>
      <c r="AH342" s="417">
        <f t="shared" si="885"/>
        <v>184.65425000000005</v>
      </c>
      <c r="AI342" s="417">
        <f>MROUND(ROUNDUP(AH342,0),5)-1</f>
        <v>184</v>
      </c>
      <c r="AJ342" s="113">
        <f t="shared" si="865"/>
        <v>589000</v>
      </c>
      <c r="AK342" s="139">
        <f t="shared" si="880"/>
        <v>639000</v>
      </c>
      <c r="AL342" s="114">
        <f t="shared" si="867"/>
        <v>62</v>
      </c>
      <c r="AM342" s="130">
        <f t="shared" si="887"/>
        <v>58</v>
      </c>
      <c r="AN342" s="151">
        <f t="shared" si="868"/>
        <v>95</v>
      </c>
      <c r="AO342" s="152">
        <f t="shared" si="869"/>
        <v>501</v>
      </c>
      <c r="AP342" s="153">
        <f t="shared" si="870"/>
        <v>1059</v>
      </c>
      <c r="AQ342" s="716">
        <f t="shared" si="819"/>
        <v>36</v>
      </c>
      <c r="AR342" s="154">
        <f t="shared" si="879"/>
        <v>67000</v>
      </c>
      <c r="AS342" s="158">
        <v>139</v>
      </c>
      <c r="AT342" s="144">
        <f t="shared" si="886"/>
        <v>184</v>
      </c>
    </row>
    <row r="343" spans="1:46" ht="18.75" customHeight="1">
      <c r="A343"/>
      <c r="B343" s="412" t="s">
        <v>2876</v>
      </c>
      <c r="C343" s="413" t="s">
        <v>2831</v>
      </c>
      <c r="D343" s="414">
        <f t="shared" si="858"/>
        <v>35.950000000000003</v>
      </c>
      <c r="E343" s="414">
        <f t="shared" si="872"/>
        <v>23.544975899858784</v>
      </c>
      <c r="F343" s="414">
        <f t="shared" si="170"/>
        <v>3</v>
      </c>
      <c r="G343" s="651">
        <v>13.27</v>
      </c>
      <c r="H343" s="414">
        <f t="shared" si="873"/>
        <v>5.886243974964696</v>
      </c>
      <c r="I343" s="414"/>
      <c r="J343" s="415"/>
      <c r="K343" s="415"/>
      <c r="L343" s="415"/>
      <c r="M343" s="415"/>
      <c r="N343" s="415"/>
      <c r="O343" s="415"/>
      <c r="P343" s="415"/>
      <c r="Q343" s="415"/>
      <c r="R343" s="415"/>
      <c r="S343" s="415"/>
      <c r="T343" s="415"/>
      <c r="U343" s="415"/>
      <c r="V343" s="415"/>
      <c r="W343" s="415"/>
      <c r="X343" s="415">
        <f>[1]BICost!$C7+[1]BICost!$I7+[1]BICost!$AX7+[1]BICost!$BB7+[1]BICost!$BD7+[1]BICost!$BG7</f>
        <v>11.772487949929392</v>
      </c>
      <c r="Y343" s="416">
        <f t="shared" si="188"/>
        <v>14.597000000000001</v>
      </c>
      <c r="Z343" s="416">
        <f t="shared" si="881"/>
        <v>14.597000000000001</v>
      </c>
      <c r="AA343" s="416">
        <f t="shared" si="882"/>
        <v>16.177499999999998</v>
      </c>
      <c r="AB343" s="416">
        <f t="shared" si="874"/>
        <v>35.950000000000003</v>
      </c>
      <c r="AC343" s="416">
        <f t="shared" si="883"/>
        <v>36.4925</v>
      </c>
      <c r="AD343" s="416">
        <f t="shared" ref="AD343:AF349" si="888">$AB343*(1-AD$53)</f>
        <v>16.177499999999998</v>
      </c>
      <c r="AE343" s="416">
        <f t="shared" si="888"/>
        <v>17.975000000000001</v>
      </c>
      <c r="AF343" s="416">
        <f t="shared" si="888"/>
        <v>19.772500000000004</v>
      </c>
      <c r="AG343" s="417">
        <f t="shared" si="884"/>
        <v>151.44387500000002</v>
      </c>
      <c r="AH343" s="417">
        <f t="shared" si="885"/>
        <v>151.44387500000002</v>
      </c>
      <c r="AI343" s="417">
        <f t="shared" ref="AI343:AI349" si="889">MROUND(ROUNDUP(AG343,0),5)-1</f>
        <v>149</v>
      </c>
      <c r="AJ343" s="113">
        <f t="shared" si="865"/>
        <v>479000</v>
      </c>
      <c r="AK343" s="139">
        <f t="shared" si="880"/>
        <v>519000</v>
      </c>
      <c r="AL343" s="114">
        <f t="shared" si="867"/>
        <v>51</v>
      </c>
      <c r="AM343" s="130">
        <f t="shared" si="887"/>
        <v>48</v>
      </c>
      <c r="AN343" s="151">
        <f t="shared" si="868"/>
        <v>78</v>
      </c>
      <c r="AO343" s="152">
        <f t="shared" si="869"/>
        <v>411</v>
      </c>
      <c r="AP343" s="153">
        <f t="shared" si="870"/>
        <v>868</v>
      </c>
      <c r="AQ343" s="716">
        <f t="shared" si="819"/>
        <v>30</v>
      </c>
      <c r="AR343" s="154">
        <f t="shared" si="879"/>
        <v>55000</v>
      </c>
      <c r="AS343" s="158">
        <v>139</v>
      </c>
      <c r="AT343" s="144">
        <f t="shared" si="886"/>
        <v>149</v>
      </c>
    </row>
    <row r="344" spans="1:46" ht="20.45" customHeight="1">
      <c r="B344" s="412" t="s">
        <v>2877</v>
      </c>
      <c r="C344" s="413" t="s">
        <v>2832</v>
      </c>
      <c r="D344" s="414">
        <f t="shared" si="858"/>
        <v>41.95</v>
      </c>
      <c r="E344" s="414">
        <f t="shared" si="872"/>
        <v>29.569673621377767</v>
      </c>
      <c r="F344" s="414">
        <f>MAX($J344:$U344)+3</f>
        <v>3</v>
      </c>
      <c r="G344" s="651">
        <v>15.45</v>
      </c>
      <c r="H344" s="414">
        <f t="shared" si="873"/>
        <v>7.3924184053444417</v>
      </c>
      <c r="I344" s="414"/>
      <c r="J344" s="415"/>
      <c r="K344" s="415"/>
      <c r="L344" s="415"/>
      <c r="M344" s="415"/>
      <c r="N344" s="415"/>
      <c r="O344" s="415"/>
      <c r="P344" s="415"/>
      <c r="Q344" s="415"/>
      <c r="R344" s="415"/>
      <c r="S344" s="415"/>
      <c r="T344" s="415"/>
      <c r="U344" s="415"/>
      <c r="V344" s="415"/>
      <c r="W344" s="415"/>
      <c r="X344" s="415">
        <f>[1]BICost!$C8+[1]BICost!$I8+[1]BICost!$AX8+[1]BICost!$BB8+[1]BICost!$BD8+[1]BICost!$BG8</f>
        <v>14.784836810688883</v>
      </c>
      <c r="Y344" s="416">
        <f t="shared" ref="Y344:Y349" si="890">$G344*(1+Y$53)</f>
        <v>16.995000000000001</v>
      </c>
      <c r="Z344" s="416">
        <f t="shared" si="881"/>
        <v>16.995000000000001</v>
      </c>
      <c r="AA344" s="416">
        <f t="shared" si="882"/>
        <v>18.877499999999998</v>
      </c>
      <c r="AB344" s="416">
        <f t="shared" si="874"/>
        <v>41.95</v>
      </c>
      <c r="AC344" s="416">
        <f t="shared" si="883"/>
        <v>42.487499999999997</v>
      </c>
      <c r="AD344" s="416">
        <f t="shared" si="888"/>
        <v>18.877499999999998</v>
      </c>
      <c r="AE344" s="416">
        <f t="shared" si="888"/>
        <v>20.975000000000001</v>
      </c>
      <c r="AF344" s="416">
        <f t="shared" si="888"/>
        <v>23.072500000000005</v>
      </c>
      <c r="AG344" s="417">
        <f t="shared" si="884"/>
        <v>176.323125</v>
      </c>
      <c r="AH344" s="417">
        <f t="shared" si="885"/>
        <v>176.323125</v>
      </c>
      <c r="AI344" s="417">
        <f t="shared" si="889"/>
        <v>174</v>
      </c>
      <c r="AJ344" s="113">
        <f t="shared" si="865"/>
        <v>559000</v>
      </c>
      <c r="AK344" s="139">
        <f t="shared" ref="AK344:AK350" si="891">ROUNDUP(FLOOR(AJ344*1.1,10000),-3)-1000</f>
        <v>609000</v>
      </c>
      <c r="AL344" s="114">
        <f t="shared" si="867"/>
        <v>60</v>
      </c>
      <c r="AM344" s="130">
        <f t="shared" si="887"/>
        <v>56</v>
      </c>
      <c r="AN344" s="151">
        <f t="shared" si="868"/>
        <v>91</v>
      </c>
      <c r="AO344" s="152">
        <f t="shared" si="869"/>
        <v>479</v>
      </c>
      <c r="AP344" s="153">
        <f t="shared" si="870"/>
        <v>1011</v>
      </c>
      <c r="AQ344" s="716">
        <f t="shared" si="819"/>
        <v>34</v>
      </c>
      <c r="AR344" s="154">
        <f t="shared" si="879"/>
        <v>64000</v>
      </c>
      <c r="AS344" s="158">
        <v>139</v>
      </c>
      <c r="AT344" s="144">
        <f t="shared" si="886"/>
        <v>174</v>
      </c>
    </row>
    <row r="345" spans="1:46" ht="20.25" customHeight="1">
      <c r="A345"/>
      <c r="B345" s="412" t="s">
        <v>2881</v>
      </c>
      <c r="C345" s="413" t="s">
        <v>2833</v>
      </c>
      <c r="D345" s="414">
        <f t="shared" si="858"/>
        <v>37.950000000000003</v>
      </c>
      <c r="E345" s="414">
        <f t="shared" si="872"/>
        <v>25.913217925175235</v>
      </c>
      <c r="F345" s="414">
        <f>MAX($J345:$X345)+3</f>
        <v>15.956608962587618</v>
      </c>
      <c r="G345" s="651">
        <v>13.99</v>
      </c>
      <c r="H345" s="414">
        <f t="shared" si="873"/>
        <v>6.4783044812938089</v>
      </c>
      <c r="I345" s="414"/>
      <c r="J345" s="415"/>
      <c r="K345" s="415"/>
      <c r="L345" s="415"/>
      <c r="M345" s="415"/>
      <c r="N345" s="415"/>
      <c r="O345" s="415"/>
      <c r="P345" s="415"/>
      <c r="Q345" s="415"/>
      <c r="R345" s="415"/>
      <c r="S345" s="415"/>
      <c r="T345" s="415"/>
      <c r="U345" s="415"/>
      <c r="V345" s="415"/>
      <c r="W345" s="415"/>
      <c r="X345" s="415">
        <f>[1]BICost!$C9+[1]BICost!$I9+[1]BICost!$AX9+[1]BICost!$BB9+[1]BICost!$BD9+[1]BICost!$BG9</f>
        <v>12.956608962587618</v>
      </c>
      <c r="Y345" s="518">
        <f t="shared" si="890"/>
        <v>15.389000000000001</v>
      </c>
      <c r="Z345" s="518">
        <f t="shared" si="881"/>
        <v>15.389000000000003</v>
      </c>
      <c r="AA345" s="518">
        <f t="shared" si="882"/>
        <v>17.077500000000001</v>
      </c>
      <c r="AB345" s="518">
        <f t="shared" si="874"/>
        <v>37.950000000000003</v>
      </c>
      <c r="AC345" s="518">
        <f t="shared" si="883"/>
        <v>38.472500000000004</v>
      </c>
      <c r="AD345" s="518">
        <f t="shared" si="888"/>
        <v>17.077500000000001</v>
      </c>
      <c r="AE345" s="518">
        <f t="shared" si="888"/>
        <v>18.975000000000001</v>
      </c>
      <c r="AF345" s="518">
        <f t="shared" si="888"/>
        <v>20.872500000000002</v>
      </c>
      <c r="AG345" s="519">
        <f t="shared" si="884"/>
        <v>159.66087500000003</v>
      </c>
      <c r="AH345" s="519">
        <f t="shared" si="885"/>
        <v>159.66087500000003</v>
      </c>
      <c r="AI345" s="519">
        <f t="shared" si="889"/>
        <v>159</v>
      </c>
      <c r="AJ345" s="113">
        <f t="shared" si="865"/>
        <v>509000</v>
      </c>
      <c r="AK345" s="139">
        <f t="shared" si="891"/>
        <v>549000</v>
      </c>
      <c r="AL345" s="114">
        <f t="shared" si="867"/>
        <v>54</v>
      </c>
      <c r="AM345" s="130">
        <f t="shared" si="887"/>
        <v>51</v>
      </c>
      <c r="AN345" s="151">
        <f t="shared" si="868"/>
        <v>82</v>
      </c>
      <c r="AO345" s="152">
        <f t="shared" si="869"/>
        <v>433</v>
      </c>
      <c r="AP345" s="153">
        <f t="shared" si="870"/>
        <v>916</v>
      </c>
      <c r="AQ345" s="716">
        <f t="shared" si="819"/>
        <v>31</v>
      </c>
      <c r="AR345" s="154">
        <f t="shared" si="879"/>
        <v>58000</v>
      </c>
      <c r="AS345" s="158">
        <v>139</v>
      </c>
      <c r="AT345" s="144">
        <f t="shared" si="886"/>
        <v>159</v>
      </c>
    </row>
    <row r="346" spans="1:46" ht="18.75" customHeight="1">
      <c r="A346"/>
      <c r="B346" s="412" t="s">
        <v>2878</v>
      </c>
      <c r="C346" s="413" t="s">
        <v>2834</v>
      </c>
      <c r="D346" s="414">
        <f t="shared" si="858"/>
        <v>32.950000000000003</v>
      </c>
      <c r="E346" s="414">
        <f t="shared" si="872"/>
        <v>21.067829570744856</v>
      </c>
      <c r="F346" s="414">
        <f>MAX($J346:$X346)+3</f>
        <v>13.533914785372428</v>
      </c>
      <c r="G346" s="651">
        <v>12.18</v>
      </c>
      <c r="H346" s="414">
        <f t="shared" si="873"/>
        <v>5.2669573926862139</v>
      </c>
      <c r="I346" s="414"/>
      <c r="J346" s="415"/>
      <c r="K346" s="415"/>
      <c r="L346" s="415"/>
      <c r="M346" s="415"/>
      <c r="N346" s="415"/>
      <c r="O346" s="415"/>
      <c r="P346" s="415"/>
      <c r="Q346" s="415"/>
      <c r="R346" s="415"/>
      <c r="S346" s="415"/>
      <c r="T346" s="415"/>
      <c r="U346" s="415"/>
      <c r="V346" s="415"/>
      <c r="W346" s="415"/>
      <c r="X346" s="415">
        <f>[1]BICost!$C10+[1]BICost!$I10+[1]BICost!$AX10+[1]BICost!$BB10+[1]BICost!$BD10+[1]BICost!$BG10</f>
        <v>10.533914785372428</v>
      </c>
      <c r="Y346" s="518">
        <f t="shared" si="890"/>
        <v>13.398000000000001</v>
      </c>
      <c r="Z346" s="518">
        <f t="shared" si="881"/>
        <v>13.398000000000003</v>
      </c>
      <c r="AA346" s="518">
        <f t="shared" si="882"/>
        <v>14.827500000000001</v>
      </c>
      <c r="AB346" s="518">
        <f t="shared" si="874"/>
        <v>32.950000000000003</v>
      </c>
      <c r="AC346" s="518">
        <f t="shared" si="883"/>
        <v>33.495000000000005</v>
      </c>
      <c r="AD346" s="518">
        <f t="shared" si="888"/>
        <v>14.827500000000001</v>
      </c>
      <c r="AE346" s="518">
        <f t="shared" si="888"/>
        <v>16.475000000000001</v>
      </c>
      <c r="AF346" s="518">
        <f t="shared" si="888"/>
        <v>18.122500000000002</v>
      </c>
      <c r="AG346" s="519">
        <f t="shared" si="884"/>
        <v>139.00425000000004</v>
      </c>
      <c r="AH346" s="519">
        <f t="shared" si="885"/>
        <v>139.00425000000004</v>
      </c>
      <c r="AI346" s="519">
        <f t="shared" si="889"/>
        <v>139</v>
      </c>
      <c r="AJ346" s="113">
        <f t="shared" si="865"/>
        <v>439000</v>
      </c>
      <c r="AK346" s="139">
        <f t="shared" si="891"/>
        <v>479000</v>
      </c>
      <c r="AL346" s="114">
        <f t="shared" si="867"/>
        <v>47</v>
      </c>
      <c r="AM346" s="130">
        <f t="shared" si="887"/>
        <v>44</v>
      </c>
      <c r="AN346" s="151">
        <f t="shared" si="868"/>
        <v>72</v>
      </c>
      <c r="AO346" s="152">
        <f t="shared" si="869"/>
        <v>377</v>
      </c>
      <c r="AP346" s="153">
        <f t="shared" si="870"/>
        <v>797</v>
      </c>
      <c r="AQ346" s="716">
        <f t="shared" si="819"/>
        <v>27</v>
      </c>
      <c r="AR346" s="154">
        <f t="shared" si="879"/>
        <v>50000</v>
      </c>
      <c r="AS346" s="158">
        <v>139</v>
      </c>
      <c r="AT346" s="144">
        <f t="shared" si="886"/>
        <v>139</v>
      </c>
    </row>
    <row r="347" spans="1:46" ht="18.75" customHeight="1">
      <c r="A347"/>
      <c r="B347" s="412" t="s">
        <v>2879</v>
      </c>
      <c r="C347" s="413" t="s">
        <v>2835</v>
      </c>
      <c r="D347" s="414">
        <f t="shared" si="858"/>
        <v>35.950000000000003</v>
      </c>
      <c r="E347" s="414">
        <f t="shared" si="872"/>
        <v>24.314953621377771</v>
      </c>
      <c r="F347" s="414">
        <f>MAX($J347:$X347)+3</f>
        <v>15.157476810688886</v>
      </c>
      <c r="G347" s="651">
        <v>13.27</v>
      </c>
      <c r="H347" s="414">
        <f t="shared" si="873"/>
        <v>6.0787384053444429</v>
      </c>
      <c r="I347" s="414"/>
      <c r="J347" s="415"/>
      <c r="K347" s="415"/>
      <c r="L347" s="415"/>
      <c r="M347" s="415"/>
      <c r="N347" s="415"/>
      <c r="O347" s="415"/>
      <c r="P347" s="415"/>
      <c r="Q347" s="415"/>
      <c r="R347" s="415"/>
      <c r="S347" s="415"/>
      <c r="T347" s="415"/>
      <c r="U347" s="415"/>
      <c r="V347" s="415"/>
      <c r="W347" s="415"/>
      <c r="X347" s="415">
        <f>[1]BICost!$C11+[1]BICost!$I11+[1]BICost!$AX11+[1]BICost!$BB11+[1]BICost!$BD11+[1]BICost!$BG11</f>
        <v>12.157476810688886</v>
      </c>
      <c r="Y347" s="518">
        <f t="shared" si="890"/>
        <v>14.597000000000001</v>
      </c>
      <c r="Z347" s="518">
        <f t="shared" si="881"/>
        <v>14.597000000000001</v>
      </c>
      <c r="AA347" s="518">
        <f t="shared" si="882"/>
        <v>16.177499999999998</v>
      </c>
      <c r="AB347" s="518">
        <f t="shared" si="874"/>
        <v>35.950000000000003</v>
      </c>
      <c r="AC347" s="518">
        <f t="shared" si="883"/>
        <v>36.4925</v>
      </c>
      <c r="AD347" s="518">
        <f t="shared" si="888"/>
        <v>16.177499999999998</v>
      </c>
      <c r="AE347" s="518">
        <f t="shared" si="888"/>
        <v>17.975000000000001</v>
      </c>
      <c r="AF347" s="518">
        <f t="shared" si="888"/>
        <v>19.772500000000004</v>
      </c>
      <c r="AG347" s="519">
        <f t="shared" si="884"/>
        <v>151.44387500000002</v>
      </c>
      <c r="AH347" s="519">
        <f t="shared" si="885"/>
        <v>151.44387500000002</v>
      </c>
      <c r="AI347" s="519">
        <f t="shared" si="889"/>
        <v>149</v>
      </c>
      <c r="AJ347" s="113">
        <f t="shared" si="865"/>
        <v>479000</v>
      </c>
      <c r="AK347" s="139">
        <f t="shared" si="891"/>
        <v>519000</v>
      </c>
      <c r="AL347" s="114">
        <f t="shared" si="867"/>
        <v>51</v>
      </c>
      <c r="AM347" s="130">
        <f t="shared" si="887"/>
        <v>48</v>
      </c>
      <c r="AN347" s="151">
        <f t="shared" si="868"/>
        <v>78</v>
      </c>
      <c r="AO347" s="152">
        <f t="shared" si="869"/>
        <v>411</v>
      </c>
      <c r="AP347" s="153">
        <f t="shared" si="870"/>
        <v>868</v>
      </c>
      <c r="AQ347" s="716">
        <f t="shared" si="819"/>
        <v>30</v>
      </c>
      <c r="AR347" s="154">
        <f t="shared" si="879"/>
        <v>55000</v>
      </c>
      <c r="AS347" s="158">
        <v>139</v>
      </c>
      <c r="AT347" s="144">
        <f t="shared" si="886"/>
        <v>149</v>
      </c>
    </row>
    <row r="348" spans="1:46" ht="18.75" customHeight="1">
      <c r="A348"/>
      <c r="B348" s="412" t="s">
        <v>2816</v>
      </c>
      <c r="C348" s="413" t="s">
        <v>3076</v>
      </c>
      <c r="D348" s="414">
        <f t="shared" si="858"/>
        <v>27.95</v>
      </c>
      <c r="E348" s="414">
        <f t="shared" si="872"/>
        <v>13.053859950491695</v>
      </c>
      <c r="F348" s="414">
        <f>MAX($J348:$X348)+3</f>
        <v>9.5269299752458476</v>
      </c>
      <c r="G348" s="651">
        <v>10.36</v>
      </c>
      <c r="H348" s="414">
        <f t="shared" si="873"/>
        <v>3.2634649876229238</v>
      </c>
      <c r="I348" s="414"/>
      <c r="J348" s="414"/>
      <c r="K348" s="414"/>
      <c r="L348" s="414"/>
      <c r="M348" s="414"/>
      <c r="N348" s="414"/>
      <c r="O348" s="414"/>
      <c r="P348" s="414"/>
      <c r="Q348" s="414"/>
      <c r="R348" s="414"/>
      <c r="S348" s="414"/>
      <c r="T348" s="414"/>
      <c r="U348" s="414"/>
      <c r="V348" s="414"/>
      <c r="W348" s="414"/>
      <c r="X348" s="415">
        <f>[1]BICost!$C13+[1]BICost!$I13+[1]BICost!$AX13+[1]BICost!$BB13+[1]BICost!$BD13+[1]BICost!$BG13</f>
        <v>6.5269299752458476</v>
      </c>
      <c r="Y348" s="518">
        <f t="shared" si="890"/>
        <v>11.396000000000001</v>
      </c>
      <c r="Z348" s="518">
        <f t="shared" si="881"/>
        <v>11.396000000000001</v>
      </c>
      <c r="AA348" s="518">
        <f t="shared" si="882"/>
        <v>12.577499999999999</v>
      </c>
      <c r="AB348" s="518">
        <f t="shared" si="874"/>
        <v>27.95</v>
      </c>
      <c r="AC348" s="518">
        <f t="shared" si="883"/>
        <v>28.490000000000002</v>
      </c>
      <c r="AD348" s="518">
        <f t="shared" si="888"/>
        <v>12.577499999999999</v>
      </c>
      <c r="AE348" s="518">
        <f t="shared" si="888"/>
        <v>13.975</v>
      </c>
      <c r="AF348" s="518">
        <f t="shared" si="888"/>
        <v>15.3725</v>
      </c>
      <c r="AG348" s="519">
        <f t="shared" si="884"/>
        <v>118.23350000000002</v>
      </c>
      <c r="AH348" s="519">
        <f t="shared" si="885"/>
        <v>118.23350000000002</v>
      </c>
      <c r="AI348" s="519">
        <f t="shared" si="889"/>
        <v>119</v>
      </c>
      <c r="AJ348" s="113">
        <f t="shared" si="865"/>
        <v>379000</v>
      </c>
      <c r="AK348" s="139">
        <f t="shared" si="891"/>
        <v>409000</v>
      </c>
      <c r="AL348" s="114">
        <f t="shared" si="867"/>
        <v>40</v>
      </c>
      <c r="AM348" s="130">
        <f t="shared" si="887"/>
        <v>38</v>
      </c>
      <c r="AN348" s="151">
        <f t="shared" si="868"/>
        <v>61</v>
      </c>
      <c r="AO348" s="152">
        <f t="shared" si="869"/>
        <v>321</v>
      </c>
      <c r="AP348" s="153">
        <f t="shared" si="870"/>
        <v>678</v>
      </c>
      <c r="AQ348" s="716">
        <f t="shared" si="819"/>
        <v>23</v>
      </c>
      <c r="AR348" s="154">
        <f t="shared" si="879"/>
        <v>43000</v>
      </c>
      <c r="AS348" s="158">
        <v>139</v>
      </c>
      <c r="AT348" s="144">
        <f t="shared" si="886"/>
        <v>119</v>
      </c>
    </row>
    <row r="349" spans="1:46" ht="18.75" customHeight="1">
      <c r="A349"/>
      <c r="B349" s="412" t="s">
        <v>2817</v>
      </c>
      <c r="C349" s="413" t="s">
        <v>2794</v>
      </c>
      <c r="D349" s="414">
        <f t="shared" si="858"/>
        <v>32.950000000000003</v>
      </c>
      <c r="E349" s="414">
        <f t="shared" si="872"/>
        <v>16.582078684668911</v>
      </c>
      <c r="F349" s="414">
        <f>MAX($J349:$X349)+3</f>
        <v>11.291039342334455</v>
      </c>
      <c r="G349" s="651">
        <v>12.18</v>
      </c>
      <c r="H349" s="414">
        <f t="shared" si="873"/>
        <v>4.1455196711672277</v>
      </c>
      <c r="I349" s="414"/>
      <c r="J349" s="414"/>
      <c r="K349" s="414"/>
      <c r="L349" s="414"/>
      <c r="M349" s="414"/>
      <c r="N349" s="414"/>
      <c r="O349" s="414"/>
      <c r="P349" s="414"/>
      <c r="Q349" s="414"/>
      <c r="R349" s="414"/>
      <c r="S349" s="414"/>
      <c r="T349" s="414"/>
      <c r="U349" s="414"/>
      <c r="V349" s="414"/>
      <c r="W349" s="414"/>
      <c r="X349" s="415">
        <f>[1]BICost!$C14+[1]BICost!$I14+[1]BICost!$AX14+[1]BICost!$BB14+[1]BICost!$BD14+[1]BICost!$BG14</f>
        <v>8.2910393423344555</v>
      </c>
      <c r="Y349" s="518">
        <f t="shared" si="890"/>
        <v>13.398000000000001</v>
      </c>
      <c r="Z349" s="518">
        <f t="shared" si="881"/>
        <v>13.398000000000003</v>
      </c>
      <c r="AA349" s="518">
        <f t="shared" si="882"/>
        <v>14.827500000000001</v>
      </c>
      <c r="AB349" s="518">
        <f t="shared" si="874"/>
        <v>32.950000000000003</v>
      </c>
      <c r="AC349" s="518">
        <f t="shared" si="883"/>
        <v>33.495000000000005</v>
      </c>
      <c r="AD349" s="518">
        <f t="shared" si="888"/>
        <v>14.827500000000001</v>
      </c>
      <c r="AE349" s="518">
        <f t="shared" si="888"/>
        <v>16.475000000000001</v>
      </c>
      <c r="AF349" s="518">
        <f t="shared" si="888"/>
        <v>18.122500000000002</v>
      </c>
      <c r="AG349" s="519">
        <f t="shared" si="884"/>
        <v>139.00425000000004</v>
      </c>
      <c r="AH349" s="519">
        <f t="shared" si="885"/>
        <v>139.00425000000004</v>
      </c>
      <c r="AI349" s="519">
        <f t="shared" si="889"/>
        <v>139</v>
      </c>
      <c r="AJ349" s="113">
        <f t="shared" si="865"/>
        <v>439000</v>
      </c>
      <c r="AK349" s="139">
        <f t="shared" si="891"/>
        <v>479000</v>
      </c>
      <c r="AL349" s="114">
        <f t="shared" si="867"/>
        <v>47</v>
      </c>
      <c r="AM349" s="130">
        <f t="shared" si="887"/>
        <v>44</v>
      </c>
      <c r="AN349" s="151">
        <f t="shared" si="868"/>
        <v>72</v>
      </c>
      <c r="AO349" s="152">
        <f t="shared" si="869"/>
        <v>377</v>
      </c>
      <c r="AP349" s="153">
        <f t="shared" si="870"/>
        <v>797</v>
      </c>
      <c r="AQ349" s="716">
        <f t="shared" si="819"/>
        <v>27</v>
      </c>
      <c r="AR349" s="154">
        <f t="shared" si="879"/>
        <v>50000</v>
      </c>
      <c r="AS349" s="158">
        <v>139</v>
      </c>
      <c r="AT349" s="144">
        <f t="shared" si="886"/>
        <v>139</v>
      </c>
    </row>
    <row r="350" spans="1:46" ht="21.6" customHeight="1">
      <c r="B350" s="412" t="s">
        <v>2880</v>
      </c>
      <c r="C350" s="413" t="s">
        <v>2837</v>
      </c>
      <c r="D350" s="414">
        <f t="shared" si="858"/>
        <v>4.95</v>
      </c>
      <c r="E350" s="414">
        <f t="shared" si="872"/>
        <v>5.9693104821372618</v>
      </c>
      <c r="F350" s="414">
        <f>MAX($J350:$W350)+3</f>
        <v>3</v>
      </c>
      <c r="G350" s="651">
        <v>2.2000000000000002</v>
      </c>
      <c r="H350" s="414">
        <f t="shared" si="873"/>
        <v>1.4923276205343154</v>
      </c>
      <c r="I350" s="414"/>
      <c r="J350" s="415"/>
      <c r="K350" s="415"/>
      <c r="L350" s="415"/>
      <c r="M350" s="415"/>
      <c r="N350" s="415"/>
      <c r="O350" s="415"/>
      <c r="P350" s="415"/>
      <c r="Q350" s="415"/>
      <c r="R350" s="415"/>
      <c r="S350" s="415"/>
      <c r="T350" s="415"/>
      <c r="U350" s="415"/>
      <c r="V350" s="415"/>
      <c r="W350" s="415"/>
      <c r="X350" s="415">
        <f>[1]BICost!$C15+[1]BICost!$I15+[1]BICost!$AX15+[1]BICost!$BB15+[1]BICost!$BD15+[1]BICost!$BG15</f>
        <v>2.9846552410686309</v>
      </c>
      <c r="Y350" s="128">
        <f>$G350*(1+Y$1335)</f>
        <v>2.2000000000000002</v>
      </c>
      <c r="Z350" s="128">
        <f>(AC350*(1-Z$1335))</f>
        <v>2.3913043478260874</v>
      </c>
      <c r="AA350" s="128">
        <f>(AB350*(1-AA$1335))</f>
        <v>2.4750000000000001</v>
      </c>
      <c r="AB350" s="128">
        <f t="shared" si="874"/>
        <v>4.95</v>
      </c>
      <c r="AC350" s="128">
        <f>Y350/(1-AC$1335)</f>
        <v>4.7826086956521747</v>
      </c>
      <c r="AD350" s="128">
        <f>$AB350*(1-AD$1335)</f>
        <v>2.4750000000000001</v>
      </c>
      <c r="AE350" s="128">
        <f>$AB350*(1-AE$1255)</f>
        <v>2.7225000000000001</v>
      </c>
      <c r="AF350" s="128">
        <f>$AB350*(1-AF$1255)</f>
        <v>3.2175000000000002</v>
      </c>
      <c r="AG350" s="129">
        <f>AC350*4.2</f>
        <v>20.086956521739136</v>
      </c>
      <c r="AH350" s="129">
        <f>AG350</f>
        <v>20.086956521739136</v>
      </c>
      <c r="AI350" s="132">
        <f>MROUND(ROUNDUP(AH350,5),1)-1</f>
        <v>19</v>
      </c>
      <c r="AJ350" s="113">
        <f t="shared" si="865"/>
        <v>59000</v>
      </c>
      <c r="AK350" s="139">
        <f t="shared" si="891"/>
        <v>59000</v>
      </c>
      <c r="AL350" s="114">
        <f t="shared" si="867"/>
        <v>7</v>
      </c>
      <c r="AM350" s="130">
        <f>ROUNDUP(AC350*1.34,0)</f>
        <v>7</v>
      </c>
      <c r="AN350" s="151">
        <f t="shared" si="868"/>
        <v>11</v>
      </c>
      <c r="AO350" s="152">
        <f t="shared" si="869"/>
        <v>54</v>
      </c>
      <c r="AP350" s="153">
        <f t="shared" si="870"/>
        <v>114</v>
      </c>
      <c r="AQ350" s="716">
        <f t="shared" si="819"/>
        <v>4</v>
      </c>
      <c r="AR350" s="154">
        <f t="shared" si="879"/>
        <v>7000</v>
      </c>
      <c r="AS350" s="158">
        <v>19</v>
      </c>
      <c r="AT350" s="144"/>
    </row>
    <row r="351" spans="1:46" ht="20.45" customHeight="1">
      <c r="B351" s="336" t="s">
        <v>1682</v>
      </c>
      <c r="C351" s="337" t="s">
        <v>1692</v>
      </c>
      <c r="D351" s="338">
        <f t="shared" ref="D351:D362" si="892">AB351</f>
        <v>30.95</v>
      </c>
      <c r="E351" s="338">
        <f t="shared" ref="E351:E380" si="893">2*MAX($J351:$U351)</f>
        <v>11.5</v>
      </c>
      <c r="F351" s="338">
        <f t="shared" si="170"/>
        <v>8.75</v>
      </c>
      <c r="G351" s="653">
        <v>11.45</v>
      </c>
      <c r="H351" s="338">
        <f t="shared" si="171"/>
        <v>2.875</v>
      </c>
      <c r="I351" s="338"/>
      <c r="J351" s="339"/>
      <c r="K351" s="339"/>
      <c r="L351" s="339"/>
      <c r="M351" s="339"/>
      <c r="N351" s="339"/>
      <c r="O351" s="339"/>
      <c r="P351" s="339"/>
      <c r="Q351" s="339"/>
      <c r="R351" s="339"/>
      <c r="S351" s="339">
        <f>[1]shCost!$AQ4+[1]shCost!$AW4+[1]shCost!$AY4+[1]shCost!$BF4+[1]shCost!$BH4</f>
        <v>5.75</v>
      </c>
      <c r="T351" s="339">
        <f>[1]shCost!$AQ4+[1]shCost!$AW4+[1]shCost!$AY4+[1]shCost!$BF4+[1]shCost!$BH4</f>
        <v>5.75</v>
      </c>
      <c r="U351" s="339"/>
      <c r="V351" s="339"/>
      <c r="W351" s="339"/>
      <c r="X351" s="339"/>
      <c r="Y351" s="340">
        <f t="shared" si="188"/>
        <v>12.595000000000001</v>
      </c>
      <c r="Z351" s="340">
        <f t="shared" ref="Z351:Z362" si="894">(AC351*(1-Z$53))</f>
        <v>12.595000000000001</v>
      </c>
      <c r="AA351" s="340">
        <f t="shared" ref="AA351:AA362" si="895">(AB351*(1-AA$53))</f>
        <v>13.927499999999998</v>
      </c>
      <c r="AB351" s="340">
        <f t="shared" ref="AB351:AB362" si="896">MROUND(AC351,1)-0.05</f>
        <v>30.95</v>
      </c>
      <c r="AC351" s="340">
        <f t="shared" ref="AC351:AC361" si="897">Y351/(1-AC$53)</f>
        <v>31.487500000000001</v>
      </c>
      <c r="AD351" s="340">
        <f t="shared" ref="AD351:AF357" si="898">$AB351*(1-AD$53)</f>
        <v>13.927499999999998</v>
      </c>
      <c r="AE351" s="340">
        <f t="shared" si="898"/>
        <v>15.475</v>
      </c>
      <c r="AF351" s="340">
        <f t="shared" si="898"/>
        <v>17.022500000000001</v>
      </c>
      <c r="AG351" s="341">
        <f>AC351*4.15</f>
        <v>130.67312500000003</v>
      </c>
      <c r="AH351" s="341">
        <f t="shared" ref="AH351:AH357" si="899">AG351*(1+AH$53)</f>
        <v>130.67312500000003</v>
      </c>
      <c r="AI351" s="341">
        <f>MROUND(ROUNDUP(AH351,0),5)-1</f>
        <v>129</v>
      </c>
      <c r="AJ351" s="113">
        <f t="shared" ref="AJ351:AJ362" si="900">ROUNDUP(FLOOR(AC351*13350,10000),-3)-1000</f>
        <v>419000</v>
      </c>
      <c r="AK351" s="139">
        <f t="shared" ref="AK351:AK362" si="901">ROUNDUP(FLOOR(AJ351*1.1,10000),-3)-1000</f>
        <v>459000</v>
      </c>
      <c r="AL351" s="114">
        <f t="shared" ref="AL351:AL362" si="902">ROUNDUP(AC351*1.39,0)</f>
        <v>44</v>
      </c>
      <c r="AM351" s="130">
        <f>ROUNDUP(AC351*1.34,0)</f>
        <v>43</v>
      </c>
      <c r="AN351" s="151">
        <f t="shared" ref="AN351:AN362" si="903">ROUNDUP(AC351*0.71*3,0)</f>
        <v>68</v>
      </c>
      <c r="AO351" s="152">
        <f t="shared" ref="AO351:AO362" si="904">ROUNDUP(AC351*3.7502*3,0)</f>
        <v>355</v>
      </c>
      <c r="AP351" s="153">
        <f t="shared" ref="AP351:AP362" si="905">ROUNDUP(AC351*7.9284*3,0)</f>
        <v>749</v>
      </c>
      <c r="AQ351" s="716">
        <f t="shared" si="819"/>
        <v>26</v>
      </c>
      <c r="AR351" s="154">
        <f t="shared" si="879"/>
        <v>47000</v>
      </c>
      <c r="AS351" s="158">
        <v>119</v>
      </c>
      <c r="AT351" s="144">
        <f t="shared" ref="AT351:AT362" si="906">AI351*(1-AH$6)</f>
        <v>129</v>
      </c>
    </row>
    <row r="352" spans="1:46" ht="20.45" customHeight="1">
      <c r="B352" s="336" t="s">
        <v>1683</v>
      </c>
      <c r="C352" s="337" t="s">
        <v>1693</v>
      </c>
      <c r="D352" s="338">
        <f t="shared" si="892"/>
        <v>29.95</v>
      </c>
      <c r="E352" s="338">
        <f t="shared" si="893"/>
        <v>11</v>
      </c>
      <c r="F352" s="338">
        <f t="shared" si="170"/>
        <v>8.5</v>
      </c>
      <c r="G352" s="653">
        <v>11.09</v>
      </c>
      <c r="H352" s="338">
        <f t="shared" si="171"/>
        <v>2.75</v>
      </c>
      <c r="I352" s="338"/>
      <c r="J352" s="339"/>
      <c r="K352" s="339"/>
      <c r="L352" s="339"/>
      <c r="M352" s="339"/>
      <c r="N352" s="339"/>
      <c r="O352" s="339"/>
      <c r="P352" s="339"/>
      <c r="Q352" s="339"/>
      <c r="R352" s="339"/>
      <c r="S352" s="339">
        <f>[1]shCost!$AQ5+[1]shCost!$AW5+[1]shCost!$AY5+[1]shCost!$BF5+[1]shCost!$BH5</f>
        <v>5.5</v>
      </c>
      <c r="T352" s="339">
        <f>[1]shCost!$AQ5+[1]shCost!$AW5+[1]shCost!$AY5+[1]shCost!$BF5+[1]shCost!$BH5</f>
        <v>5.5</v>
      </c>
      <c r="U352" s="339"/>
      <c r="V352" s="339"/>
      <c r="W352" s="339"/>
      <c r="X352" s="339"/>
      <c r="Y352" s="340">
        <f t="shared" si="188"/>
        <v>12.199000000000002</v>
      </c>
      <c r="Z352" s="340">
        <f t="shared" si="894"/>
        <v>12.199000000000002</v>
      </c>
      <c r="AA352" s="340">
        <f t="shared" si="895"/>
        <v>13.477499999999999</v>
      </c>
      <c r="AB352" s="340">
        <f t="shared" si="896"/>
        <v>29.95</v>
      </c>
      <c r="AC352" s="340">
        <f t="shared" si="897"/>
        <v>30.497500000000002</v>
      </c>
      <c r="AD352" s="340">
        <f t="shared" si="898"/>
        <v>13.477499999999999</v>
      </c>
      <c r="AE352" s="340">
        <f t="shared" si="898"/>
        <v>14.975</v>
      </c>
      <c r="AF352" s="340">
        <f t="shared" si="898"/>
        <v>16.4725</v>
      </c>
      <c r="AG352" s="341">
        <f t="shared" ref="AG352:AG372" si="907">AC352*4.15</f>
        <v>126.56462500000002</v>
      </c>
      <c r="AH352" s="341">
        <f t="shared" si="899"/>
        <v>126.56462500000002</v>
      </c>
      <c r="AI352" s="341">
        <f>MROUND(ROUNDUP(AH352,0),5)</f>
        <v>125</v>
      </c>
      <c r="AJ352" s="113">
        <f t="shared" si="900"/>
        <v>399000</v>
      </c>
      <c r="AK352" s="139">
        <f t="shared" si="901"/>
        <v>429000</v>
      </c>
      <c r="AL352" s="114">
        <f t="shared" si="902"/>
        <v>43</v>
      </c>
      <c r="AM352" s="130">
        <f>ROUNDUP(AC352*1.34,0)</f>
        <v>41</v>
      </c>
      <c r="AN352" s="151">
        <f t="shared" si="903"/>
        <v>65</v>
      </c>
      <c r="AO352" s="152">
        <f t="shared" si="904"/>
        <v>344</v>
      </c>
      <c r="AP352" s="153">
        <f t="shared" si="905"/>
        <v>726</v>
      </c>
      <c r="AQ352" s="716">
        <f t="shared" si="819"/>
        <v>25</v>
      </c>
      <c r="AR352" s="154">
        <f t="shared" si="879"/>
        <v>46000</v>
      </c>
      <c r="AS352" s="158">
        <v>119</v>
      </c>
      <c r="AT352" s="144">
        <f t="shared" si="906"/>
        <v>125</v>
      </c>
    </row>
    <row r="353" spans="2:46" ht="20.45" customHeight="1">
      <c r="B353" s="336" t="s">
        <v>1684</v>
      </c>
      <c r="C353" s="337" t="s">
        <v>1694</v>
      </c>
      <c r="D353" s="338">
        <f t="shared" si="892"/>
        <v>32.950000000000003</v>
      </c>
      <c r="E353" s="338">
        <f t="shared" si="893"/>
        <v>12.2</v>
      </c>
      <c r="F353" s="338">
        <f t="shared" si="170"/>
        <v>9.1</v>
      </c>
      <c r="G353" s="653">
        <v>12.18</v>
      </c>
      <c r="H353" s="338">
        <f t="shared" si="171"/>
        <v>3.05</v>
      </c>
      <c r="I353" s="338"/>
      <c r="J353" s="339"/>
      <c r="K353" s="339"/>
      <c r="L353" s="339"/>
      <c r="M353" s="339"/>
      <c r="N353" s="339"/>
      <c r="O353" s="339"/>
      <c r="P353" s="339"/>
      <c r="Q353" s="339"/>
      <c r="R353" s="339"/>
      <c r="S353" s="339">
        <f>[1]shCost!$AQ6+[1]shCost!$AW6+[1]shCost!$AY6+[1]shCost!$BF6+[1]shCost!$BH6</f>
        <v>6.1</v>
      </c>
      <c r="T353" s="339">
        <f>[1]shCost!$AQ6+[1]shCost!$AW6+[1]shCost!$AY6+[1]shCost!$BF6+[1]shCost!$BH6</f>
        <v>6.1</v>
      </c>
      <c r="U353" s="339"/>
      <c r="V353" s="339"/>
      <c r="W353" s="339"/>
      <c r="X353" s="339"/>
      <c r="Y353" s="340">
        <f t="shared" si="188"/>
        <v>13.398000000000001</v>
      </c>
      <c r="Z353" s="340">
        <f t="shared" si="894"/>
        <v>13.398000000000003</v>
      </c>
      <c r="AA353" s="340">
        <f t="shared" si="895"/>
        <v>14.827500000000001</v>
      </c>
      <c r="AB353" s="340">
        <f t="shared" si="896"/>
        <v>32.950000000000003</v>
      </c>
      <c r="AC353" s="340">
        <f t="shared" si="897"/>
        <v>33.495000000000005</v>
      </c>
      <c r="AD353" s="340">
        <f t="shared" si="898"/>
        <v>14.827500000000001</v>
      </c>
      <c r="AE353" s="340">
        <f t="shared" si="898"/>
        <v>16.475000000000001</v>
      </c>
      <c r="AF353" s="340">
        <f t="shared" si="898"/>
        <v>18.122500000000002</v>
      </c>
      <c r="AG353" s="341">
        <f t="shared" si="907"/>
        <v>139.00425000000004</v>
      </c>
      <c r="AH353" s="341">
        <f t="shared" si="899"/>
        <v>139.00425000000004</v>
      </c>
      <c r="AI353" s="341">
        <f>MROUND(ROUNDUP(AG353,0),10)-1</f>
        <v>139</v>
      </c>
      <c r="AJ353" s="113">
        <f t="shared" si="900"/>
        <v>439000</v>
      </c>
      <c r="AK353" s="139">
        <f t="shared" si="901"/>
        <v>479000</v>
      </c>
      <c r="AL353" s="114">
        <f t="shared" si="902"/>
        <v>47</v>
      </c>
      <c r="AM353" s="130">
        <f t="shared" ref="AM353:AM362" si="908">ROUNDUP(AC353*1.3,0)</f>
        <v>44</v>
      </c>
      <c r="AN353" s="151">
        <f t="shared" si="903"/>
        <v>72</v>
      </c>
      <c r="AO353" s="152">
        <f t="shared" si="904"/>
        <v>377</v>
      </c>
      <c r="AP353" s="153">
        <f t="shared" si="905"/>
        <v>797</v>
      </c>
      <c r="AQ353" s="716">
        <f t="shared" si="819"/>
        <v>27</v>
      </c>
      <c r="AR353" s="154">
        <f t="shared" si="879"/>
        <v>50000</v>
      </c>
      <c r="AS353" s="158">
        <v>129</v>
      </c>
      <c r="AT353" s="144">
        <f t="shared" si="906"/>
        <v>139</v>
      </c>
    </row>
    <row r="354" spans="2:46" ht="20.45" customHeight="1">
      <c r="B354" s="336" t="s">
        <v>1685</v>
      </c>
      <c r="C354" s="337" t="s">
        <v>1695</v>
      </c>
      <c r="D354" s="338">
        <f t="shared" si="892"/>
        <v>32.950000000000003</v>
      </c>
      <c r="E354" s="338">
        <f t="shared" si="893"/>
        <v>12.4</v>
      </c>
      <c r="F354" s="338">
        <f t="shared" si="170"/>
        <v>9.1999999999999993</v>
      </c>
      <c r="G354" s="653">
        <v>12.18</v>
      </c>
      <c r="H354" s="338">
        <f t="shared" si="171"/>
        <v>3.1</v>
      </c>
      <c r="I354" s="338"/>
      <c r="J354" s="339"/>
      <c r="K354" s="339"/>
      <c r="L354" s="339"/>
      <c r="M354" s="339"/>
      <c r="N354" s="339"/>
      <c r="O354" s="339"/>
      <c r="P354" s="339"/>
      <c r="Q354" s="339"/>
      <c r="R354" s="339"/>
      <c r="S354" s="339">
        <f>[1]shCost!$AQ7+[1]shCost!$AW7+[1]shCost!$AY7+[1]shCost!$BF7+[1]shCost!$BH7</f>
        <v>6.2</v>
      </c>
      <c r="T354" s="339">
        <f>[1]shCost!$AQ7+[1]shCost!$AW7+[1]shCost!$AY7+[1]shCost!$BF7+[1]shCost!$BH7</f>
        <v>6.2</v>
      </c>
      <c r="U354" s="339"/>
      <c r="V354" s="339"/>
      <c r="W354" s="339"/>
      <c r="X354" s="339"/>
      <c r="Y354" s="340">
        <f t="shared" si="188"/>
        <v>13.398000000000001</v>
      </c>
      <c r="Z354" s="340">
        <f t="shared" si="894"/>
        <v>13.398000000000003</v>
      </c>
      <c r="AA354" s="340">
        <f t="shared" si="895"/>
        <v>14.827500000000001</v>
      </c>
      <c r="AB354" s="340">
        <f t="shared" si="896"/>
        <v>32.950000000000003</v>
      </c>
      <c r="AC354" s="340">
        <f t="shared" si="897"/>
        <v>33.495000000000005</v>
      </c>
      <c r="AD354" s="340">
        <f t="shared" si="898"/>
        <v>14.827500000000001</v>
      </c>
      <c r="AE354" s="340">
        <f t="shared" si="898"/>
        <v>16.475000000000001</v>
      </c>
      <c r="AF354" s="340">
        <f t="shared" si="898"/>
        <v>18.122500000000002</v>
      </c>
      <c r="AG354" s="341">
        <f t="shared" si="907"/>
        <v>139.00425000000004</v>
      </c>
      <c r="AH354" s="341">
        <f t="shared" si="899"/>
        <v>139.00425000000004</v>
      </c>
      <c r="AI354" s="341">
        <f>MROUND(ROUNDUP(AG354,0),10)-1</f>
        <v>139</v>
      </c>
      <c r="AJ354" s="113">
        <f t="shared" si="900"/>
        <v>439000</v>
      </c>
      <c r="AK354" s="139">
        <f t="shared" si="901"/>
        <v>479000</v>
      </c>
      <c r="AL354" s="114">
        <f t="shared" si="902"/>
        <v>47</v>
      </c>
      <c r="AM354" s="130">
        <f t="shared" si="908"/>
        <v>44</v>
      </c>
      <c r="AN354" s="151">
        <f t="shared" si="903"/>
        <v>72</v>
      </c>
      <c r="AO354" s="152">
        <f t="shared" si="904"/>
        <v>377</v>
      </c>
      <c r="AP354" s="153">
        <f t="shared" si="905"/>
        <v>797</v>
      </c>
      <c r="AQ354" s="716">
        <f t="shared" si="819"/>
        <v>27</v>
      </c>
      <c r="AR354" s="154">
        <f t="shared" si="879"/>
        <v>50000</v>
      </c>
      <c r="AS354" s="158">
        <v>129</v>
      </c>
      <c r="AT354" s="144">
        <f t="shared" si="906"/>
        <v>139</v>
      </c>
    </row>
    <row r="355" spans="2:46" ht="20.45" customHeight="1">
      <c r="B355" s="336" t="s">
        <v>1686</v>
      </c>
      <c r="C355" s="337" t="s">
        <v>1696</v>
      </c>
      <c r="D355" s="338">
        <f t="shared" si="892"/>
        <v>31.95</v>
      </c>
      <c r="E355" s="338">
        <f t="shared" si="893"/>
        <v>11.8</v>
      </c>
      <c r="F355" s="338">
        <f t="shared" si="170"/>
        <v>8.9</v>
      </c>
      <c r="G355" s="653">
        <v>11.81</v>
      </c>
      <c r="H355" s="338">
        <f t="shared" si="171"/>
        <v>2.95</v>
      </c>
      <c r="I355" s="338"/>
      <c r="J355" s="339"/>
      <c r="K355" s="339"/>
      <c r="L355" s="339"/>
      <c r="M355" s="339"/>
      <c r="N355" s="339"/>
      <c r="O355" s="339"/>
      <c r="P355" s="339"/>
      <c r="Q355" s="339"/>
      <c r="R355" s="339"/>
      <c r="S355" s="339">
        <f>[1]shCost!$AQ8+[1]shCost!$AW8+[1]shCost!$AY8+[1]shCost!$BF8+[1]shCost!$BH8</f>
        <v>5.9</v>
      </c>
      <c r="T355" s="339">
        <f>[1]shCost!$AQ8+[1]shCost!$AW8+[1]shCost!$AY8+[1]shCost!$BF8+[1]shCost!$BH8</f>
        <v>5.9</v>
      </c>
      <c r="U355" s="339"/>
      <c r="V355" s="339"/>
      <c r="W355" s="339"/>
      <c r="X355" s="339"/>
      <c r="Y355" s="340">
        <f t="shared" si="188"/>
        <v>12.991000000000001</v>
      </c>
      <c r="Z355" s="340">
        <f t="shared" si="894"/>
        <v>12.991</v>
      </c>
      <c r="AA355" s="340">
        <f t="shared" si="895"/>
        <v>14.377499999999998</v>
      </c>
      <c r="AB355" s="340">
        <f t="shared" si="896"/>
        <v>31.95</v>
      </c>
      <c r="AC355" s="340">
        <f t="shared" si="897"/>
        <v>32.477499999999999</v>
      </c>
      <c r="AD355" s="340">
        <f t="shared" si="898"/>
        <v>14.377499999999998</v>
      </c>
      <c r="AE355" s="340">
        <f t="shared" si="898"/>
        <v>15.975</v>
      </c>
      <c r="AF355" s="340">
        <f t="shared" si="898"/>
        <v>17.572500000000002</v>
      </c>
      <c r="AG355" s="341">
        <f t="shared" si="907"/>
        <v>134.78162500000002</v>
      </c>
      <c r="AH355" s="341">
        <f t="shared" si="899"/>
        <v>134.78162500000002</v>
      </c>
      <c r="AI355" s="341">
        <f>MROUND(ROUNDUP(AH355,0),5)</f>
        <v>135</v>
      </c>
      <c r="AJ355" s="113">
        <f t="shared" si="900"/>
        <v>429000</v>
      </c>
      <c r="AK355" s="139">
        <f t="shared" si="901"/>
        <v>469000</v>
      </c>
      <c r="AL355" s="114">
        <f t="shared" si="902"/>
        <v>46</v>
      </c>
      <c r="AM355" s="130">
        <f t="shared" si="908"/>
        <v>43</v>
      </c>
      <c r="AN355" s="151">
        <f t="shared" si="903"/>
        <v>70</v>
      </c>
      <c r="AO355" s="152">
        <f t="shared" si="904"/>
        <v>366</v>
      </c>
      <c r="AP355" s="153">
        <f t="shared" si="905"/>
        <v>773</v>
      </c>
      <c r="AQ355" s="716">
        <f t="shared" si="819"/>
        <v>26</v>
      </c>
      <c r="AR355" s="154">
        <f t="shared" si="879"/>
        <v>49000</v>
      </c>
      <c r="AS355" s="158">
        <v>129</v>
      </c>
      <c r="AT355" s="144">
        <f t="shared" si="906"/>
        <v>135</v>
      </c>
    </row>
    <row r="356" spans="2:46" ht="20.45" customHeight="1">
      <c r="B356" s="336" t="s">
        <v>1687</v>
      </c>
      <c r="C356" s="337" t="s">
        <v>1697</v>
      </c>
      <c r="D356" s="338">
        <f t="shared" si="892"/>
        <v>34.950000000000003</v>
      </c>
      <c r="E356" s="338">
        <f t="shared" si="893"/>
        <v>13.1</v>
      </c>
      <c r="F356" s="338">
        <f t="shared" si="170"/>
        <v>9.5500000000000007</v>
      </c>
      <c r="G356" s="653">
        <v>12.9</v>
      </c>
      <c r="H356" s="338">
        <f t="shared" si="171"/>
        <v>3.2749999999999999</v>
      </c>
      <c r="I356" s="338"/>
      <c r="J356" s="339"/>
      <c r="K356" s="339"/>
      <c r="L356" s="339"/>
      <c r="M356" s="339"/>
      <c r="N356" s="339"/>
      <c r="O356" s="339"/>
      <c r="P356" s="339"/>
      <c r="Q356" s="339"/>
      <c r="R356" s="339"/>
      <c r="S356" s="339">
        <f>[1]shCost!$AQ9+[1]shCost!$AW9+[1]shCost!$AY9+[1]shCost!$BF9+[1]shCost!$BH9</f>
        <v>6.55</v>
      </c>
      <c r="T356" s="339">
        <f>[1]shCost!$AQ9+[1]shCost!$AW9+[1]shCost!$AY9+[1]shCost!$BF9+[1]shCost!$BH9</f>
        <v>6.55</v>
      </c>
      <c r="U356" s="339"/>
      <c r="V356" s="339"/>
      <c r="W356" s="339"/>
      <c r="X356" s="339"/>
      <c r="Y356" s="340">
        <f t="shared" si="188"/>
        <v>14.190000000000001</v>
      </c>
      <c r="Z356" s="340">
        <f t="shared" si="894"/>
        <v>14.190000000000001</v>
      </c>
      <c r="AA356" s="340">
        <f t="shared" si="895"/>
        <v>15.727499999999999</v>
      </c>
      <c r="AB356" s="340">
        <f t="shared" si="896"/>
        <v>34.950000000000003</v>
      </c>
      <c r="AC356" s="340">
        <f t="shared" si="897"/>
        <v>35.475000000000001</v>
      </c>
      <c r="AD356" s="340">
        <f t="shared" si="898"/>
        <v>15.727499999999999</v>
      </c>
      <c r="AE356" s="340">
        <f t="shared" si="898"/>
        <v>17.475000000000001</v>
      </c>
      <c r="AF356" s="340">
        <f t="shared" si="898"/>
        <v>19.222500000000004</v>
      </c>
      <c r="AG356" s="341">
        <f t="shared" si="907"/>
        <v>147.22125000000003</v>
      </c>
      <c r="AH356" s="341">
        <f t="shared" si="899"/>
        <v>147.22125000000003</v>
      </c>
      <c r="AI356" s="341">
        <f>MROUND(ROUNDUP(AH356,0),5)-1</f>
        <v>149</v>
      </c>
      <c r="AJ356" s="113">
        <f t="shared" si="900"/>
        <v>469000</v>
      </c>
      <c r="AK356" s="139">
        <f t="shared" si="901"/>
        <v>509000</v>
      </c>
      <c r="AL356" s="114">
        <f t="shared" si="902"/>
        <v>50</v>
      </c>
      <c r="AM356" s="130">
        <f t="shared" si="908"/>
        <v>47</v>
      </c>
      <c r="AN356" s="151">
        <f t="shared" si="903"/>
        <v>76</v>
      </c>
      <c r="AO356" s="152">
        <f t="shared" si="904"/>
        <v>400</v>
      </c>
      <c r="AP356" s="153">
        <f t="shared" si="905"/>
        <v>844</v>
      </c>
      <c r="AQ356" s="716">
        <f t="shared" si="819"/>
        <v>29</v>
      </c>
      <c r="AR356" s="154">
        <f t="shared" si="879"/>
        <v>53000</v>
      </c>
      <c r="AS356" s="158">
        <v>139</v>
      </c>
      <c r="AT356" s="144">
        <f t="shared" si="906"/>
        <v>149</v>
      </c>
    </row>
    <row r="357" spans="2:46" ht="20.45" customHeight="1">
      <c r="B357" s="336" t="s">
        <v>1688</v>
      </c>
      <c r="C357" s="337" t="s">
        <v>1698</v>
      </c>
      <c r="D357" s="338">
        <f t="shared" si="892"/>
        <v>24.95</v>
      </c>
      <c r="E357" s="338">
        <f t="shared" si="893"/>
        <v>9.4000000000000021</v>
      </c>
      <c r="F357" s="338">
        <f t="shared" si="170"/>
        <v>7.7000000000000011</v>
      </c>
      <c r="G357" s="653">
        <v>9.27</v>
      </c>
      <c r="H357" s="338">
        <f t="shared" si="171"/>
        <v>2.3500000000000005</v>
      </c>
      <c r="I357" s="338"/>
      <c r="J357" s="339"/>
      <c r="K357" s="339"/>
      <c r="L357" s="339"/>
      <c r="M357" s="339"/>
      <c r="N357" s="339"/>
      <c r="O357" s="339"/>
      <c r="P357" s="339"/>
      <c r="Q357" s="339"/>
      <c r="R357" s="339"/>
      <c r="S357" s="339">
        <f>[1]shCost!$AQ10+[1]shCost!$AW10+[1]shCost!$AY10+[1]shCost!$BF10+[1]shCost!$BH10</f>
        <v>4.7000000000000011</v>
      </c>
      <c r="T357" s="339">
        <f>[1]shCost!$AQ10+[1]shCost!$AW10+[1]shCost!$AY10+[1]shCost!$BF10+[1]shCost!$BH10</f>
        <v>4.7000000000000011</v>
      </c>
      <c r="U357" s="339"/>
      <c r="V357" s="339"/>
      <c r="W357" s="339"/>
      <c r="X357" s="339"/>
      <c r="Y357" s="340">
        <f t="shared" si="188"/>
        <v>10.197000000000001</v>
      </c>
      <c r="Z357" s="340">
        <f t="shared" si="894"/>
        <v>10.197000000000001</v>
      </c>
      <c r="AA357" s="340">
        <f t="shared" si="895"/>
        <v>11.227499999999999</v>
      </c>
      <c r="AB357" s="340">
        <f t="shared" si="896"/>
        <v>24.95</v>
      </c>
      <c r="AC357" s="340">
        <f t="shared" si="897"/>
        <v>25.4925</v>
      </c>
      <c r="AD357" s="340">
        <f t="shared" si="898"/>
        <v>11.227499999999999</v>
      </c>
      <c r="AE357" s="340">
        <f t="shared" si="898"/>
        <v>12.475</v>
      </c>
      <c r="AF357" s="340">
        <f t="shared" si="898"/>
        <v>13.7225</v>
      </c>
      <c r="AG357" s="341">
        <f t="shared" si="907"/>
        <v>105.79387500000001</v>
      </c>
      <c r="AH357" s="341">
        <f t="shared" si="899"/>
        <v>105.79387500000001</v>
      </c>
      <c r="AI357" s="341">
        <f>MROUND(ROUNDUP(AH357,0),5)</f>
        <v>105</v>
      </c>
      <c r="AJ357" s="113">
        <f t="shared" si="900"/>
        <v>339000</v>
      </c>
      <c r="AK357" s="139">
        <f t="shared" si="901"/>
        <v>369000</v>
      </c>
      <c r="AL357" s="114">
        <f t="shared" si="902"/>
        <v>36</v>
      </c>
      <c r="AM357" s="130">
        <f t="shared" si="908"/>
        <v>34</v>
      </c>
      <c r="AN357" s="151">
        <f t="shared" si="903"/>
        <v>55</v>
      </c>
      <c r="AO357" s="152">
        <f t="shared" si="904"/>
        <v>287</v>
      </c>
      <c r="AP357" s="153">
        <f t="shared" si="905"/>
        <v>607</v>
      </c>
      <c r="AQ357" s="716">
        <f t="shared" si="819"/>
        <v>21</v>
      </c>
      <c r="AR357" s="154">
        <f t="shared" si="879"/>
        <v>38000</v>
      </c>
      <c r="AS357" s="158">
        <v>139</v>
      </c>
      <c r="AT357" s="144">
        <f t="shared" si="906"/>
        <v>105</v>
      </c>
    </row>
    <row r="358" spans="2:46" ht="20.45" customHeight="1">
      <c r="B358" s="336" t="s">
        <v>2095</v>
      </c>
      <c r="C358" s="337" t="s">
        <v>2097</v>
      </c>
      <c r="D358" s="338">
        <f>AB358</f>
        <v>30.95</v>
      </c>
      <c r="E358" s="338">
        <f t="shared" si="893"/>
        <v>11.300000000000002</v>
      </c>
      <c r="F358" s="338">
        <f t="shared" si="170"/>
        <v>8.6500000000000021</v>
      </c>
      <c r="G358" s="653">
        <v>11.45</v>
      </c>
      <c r="H358" s="338">
        <f t="shared" si="171"/>
        <v>2.8250000000000006</v>
      </c>
      <c r="I358" s="338"/>
      <c r="J358" s="339"/>
      <c r="K358" s="339"/>
      <c r="L358" s="339"/>
      <c r="M358" s="339"/>
      <c r="N358" s="339"/>
      <c r="O358" s="339"/>
      <c r="P358" s="339"/>
      <c r="Q358" s="339"/>
      <c r="R358" s="339"/>
      <c r="S358" s="339">
        <f>[1]shCost!$AQ11+[1]shCost!$AW11+[1]shCost!$AY11+[1]shCost!$BF11+[1]shCost!$BH11+[1]shCost!$BG11</f>
        <v>5.6500000000000012</v>
      </c>
      <c r="T358" s="339">
        <f>[1]shCost!$AQ11+[1]shCost!$AW11+[1]shCost!$AY11+[1]shCost!$BF11+[1]shCost!$BH11+[1]shCost!$BG11</f>
        <v>5.6500000000000012</v>
      </c>
      <c r="U358" s="339"/>
      <c r="V358" s="339"/>
      <c r="W358" s="339"/>
      <c r="X358" s="339"/>
      <c r="Y358" s="340">
        <f t="shared" si="188"/>
        <v>12.595000000000001</v>
      </c>
      <c r="Z358" s="340">
        <f>(AC358*(1-Z$53))</f>
        <v>12.595000000000001</v>
      </c>
      <c r="AA358" s="340">
        <f>(AB358*(1-AA$53))</f>
        <v>13.927499999999998</v>
      </c>
      <c r="AB358" s="340">
        <f>MROUND(AC358,1)-0.05</f>
        <v>30.95</v>
      </c>
      <c r="AC358" s="340">
        <f>Y358/(1-AC$53)</f>
        <v>31.487500000000001</v>
      </c>
      <c r="AD358" s="340">
        <f t="shared" ref="AD358:AF359" si="909">$AB358*(1-AD$53)</f>
        <v>13.927499999999998</v>
      </c>
      <c r="AE358" s="340">
        <f t="shared" si="909"/>
        <v>15.475</v>
      </c>
      <c r="AF358" s="340">
        <f t="shared" si="909"/>
        <v>17.022500000000001</v>
      </c>
      <c r="AG358" s="341">
        <f t="shared" si="907"/>
        <v>130.67312500000003</v>
      </c>
      <c r="AH358" s="341">
        <f>AG358*(1+AH$53)</f>
        <v>130.67312500000003</v>
      </c>
      <c r="AI358" s="341">
        <f>MROUND(ROUNDUP(AH358,0),5)-1</f>
        <v>129</v>
      </c>
      <c r="AJ358" s="113">
        <f>ROUNDUP(FLOOR(AC358*13350,10000),-3)-1000</f>
        <v>419000</v>
      </c>
      <c r="AK358" s="139">
        <f t="shared" si="901"/>
        <v>459000</v>
      </c>
      <c r="AL358" s="114">
        <f>ROUNDUP(AC358*1.39,0)</f>
        <v>44</v>
      </c>
      <c r="AM358" s="130">
        <f>ROUNDUP(AC358*1.3,0)</f>
        <v>41</v>
      </c>
      <c r="AN358" s="151">
        <f>ROUNDUP(AC358*0.71*3,0)</f>
        <v>68</v>
      </c>
      <c r="AO358" s="152">
        <f>ROUNDUP(AC358*3.7502*3,0)</f>
        <v>355</v>
      </c>
      <c r="AP358" s="153">
        <f>ROUNDUP(AC358*7.9284*3,0)</f>
        <v>749</v>
      </c>
      <c r="AQ358" s="716">
        <f t="shared" si="819"/>
        <v>26</v>
      </c>
      <c r="AR358" s="154">
        <f t="shared" si="879"/>
        <v>47000</v>
      </c>
      <c r="AS358" s="158">
        <v>139</v>
      </c>
      <c r="AT358" s="144">
        <f>AI358*(1-AH$6)</f>
        <v>129</v>
      </c>
    </row>
    <row r="359" spans="2:46" ht="20.45" customHeight="1">
      <c r="B359" s="336" t="s">
        <v>2096</v>
      </c>
      <c r="C359" s="337" t="s">
        <v>2098</v>
      </c>
      <c r="D359" s="338">
        <f>AB359</f>
        <v>34.950000000000003</v>
      </c>
      <c r="E359" s="338">
        <f t="shared" si="893"/>
        <v>13.900000000000002</v>
      </c>
      <c r="F359" s="338">
        <f t="shared" si="170"/>
        <v>9.9500000000000011</v>
      </c>
      <c r="G359" s="653">
        <v>12.9</v>
      </c>
      <c r="H359" s="338">
        <f t="shared" si="171"/>
        <v>3.4750000000000005</v>
      </c>
      <c r="I359" s="338"/>
      <c r="J359" s="339"/>
      <c r="K359" s="339"/>
      <c r="L359" s="339"/>
      <c r="M359" s="339"/>
      <c r="N359" s="339"/>
      <c r="O359" s="339"/>
      <c r="P359" s="339"/>
      <c r="Q359" s="339"/>
      <c r="R359" s="339"/>
      <c r="S359" s="339">
        <f>[1]shCost!$AQ12+[1]shCost!$AW12+[1]shCost!$AY12+[1]shCost!$BF12+[1]shCost!$BH12+[1]shCost!$BG12</f>
        <v>6.9500000000000011</v>
      </c>
      <c r="T359" s="339">
        <f>[1]shCost!$AQ12+[1]shCost!$AW12+[1]shCost!$AY12+[1]shCost!$BF12+[1]shCost!$BH12+[1]shCost!$BG12</f>
        <v>6.9500000000000011</v>
      </c>
      <c r="U359" s="339"/>
      <c r="V359" s="339"/>
      <c r="W359" s="339"/>
      <c r="X359" s="339"/>
      <c r="Y359" s="340">
        <f t="shared" si="188"/>
        <v>14.190000000000001</v>
      </c>
      <c r="Z359" s="340">
        <f>(AC359*(1-Z$53))</f>
        <v>14.190000000000001</v>
      </c>
      <c r="AA359" s="340">
        <f>(AB359*(1-AA$53))</f>
        <v>15.727499999999999</v>
      </c>
      <c r="AB359" s="340">
        <f>MROUND(AC359,1)-0.05</f>
        <v>34.950000000000003</v>
      </c>
      <c r="AC359" s="340">
        <f>Y359/(1-AC$53)</f>
        <v>35.475000000000001</v>
      </c>
      <c r="AD359" s="340">
        <f t="shared" si="909"/>
        <v>15.727499999999999</v>
      </c>
      <c r="AE359" s="340">
        <f t="shared" si="909"/>
        <v>17.475000000000001</v>
      </c>
      <c r="AF359" s="340">
        <f t="shared" si="909"/>
        <v>19.222500000000004</v>
      </c>
      <c r="AG359" s="341">
        <f t="shared" si="907"/>
        <v>147.22125000000003</v>
      </c>
      <c r="AH359" s="341">
        <f>AG359*(1+AH$53)</f>
        <v>147.22125000000003</v>
      </c>
      <c r="AI359" s="341">
        <f>MROUND(ROUNDUP(AH359,0),5)-1</f>
        <v>149</v>
      </c>
      <c r="AJ359" s="113">
        <f>ROUNDUP(FLOOR(AC359*13350,10000),-3)-1000</f>
        <v>469000</v>
      </c>
      <c r="AK359" s="139">
        <f t="shared" si="901"/>
        <v>509000</v>
      </c>
      <c r="AL359" s="114">
        <f>ROUNDUP(AC359*1.39,0)</f>
        <v>50</v>
      </c>
      <c r="AM359" s="130">
        <f>ROUNDUP(AC359*1.3,0)</f>
        <v>47</v>
      </c>
      <c r="AN359" s="151">
        <f>ROUNDUP(AC359*0.71*3,0)</f>
        <v>76</v>
      </c>
      <c r="AO359" s="152">
        <f>ROUNDUP(AC359*3.7502*3,0)</f>
        <v>400</v>
      </c>
      <c r="AP359" s="153">
        <f>ROUNDUP(AC359*7.9284*3,0)</f>
        <v>844</v>
      </c>
      <c r="AQ359" s="716">
        <f t="shared" si="819"/>
        <v>29</v>
      </c>
      <c r="AR359" s="154">
        <f t="shared" si="879"/>
        <v>53000</v>
      </c>
      <c r="AS359" s="158">
        <v>139</v>
      </c>
      <c r="AT359" s="144">
        <f>AI359*(1-AH$6)</f>
        <v>149</v>
      </c>
    </row>
    <row r="360" spans="2:46" ht="20.45" customHeight="1">
      <c r="B360" s="336" t="s">
        <v>1691</v>
      </c>
      <c r="C360" s="337" t="s">
        <v>1701</v>
      </c>
      <c r="D360" s="338">
        <f t="shared" si="892"/>
        <v>23.95</v>
      </c>
      <c r="E360" s="338">
        <f t="shared" si="893"/>
        <v>9.6000000000000014</v>
      </c>
      <c r="F360" s="338">
        <f>MAX($J360:$U360)+3</f>
        <v>7.8000000000000007</v>
      </c>
      <c r="G360" s="653">
        <v>8.9</v>
      </c>
      <c r="H360" s="338">
        <f>MIN($J360:$U360)*0.5</f>
        <v>2.4000000000000004</v>
      </c>
      <c r="I360" s="338"/>
      <c r="J360" s="339"/>
      <c r="K360" s="339"/>
      <c r="L360" s="339"/>
      <c r="M360" s="339"/>
      <c r="N360" s="339"/>
      <c r="O360" s="339"/>
      <c r="P360" s="339"/>
      <c r="Q360" s="339"/>
      <c r="R360" s="339"/>
      <c r="S360" s="339">
        <f>[1]shCost!$AQ13+[1]shCost!$AW13+[1]shCost!$AY13+[1]shCost!$BF13+[1]shCost!$BH13</f>
        <v>4.8000000000000007</v>
      </c>
      <c r="T360" s="339">
        <f>[1]shCost!$AQ13+[1]shCost!$AW13+[1]shCost!$AY13+[1]shCost!$BF13+[1]shCost!$BH13</f>
        <v>4.8000000000000007</v>
      </c>
      <c r="U360" s="339"/>
      <c r="V360" s="339"/>
      <c r="W360" s="339"/>
      <c r="X360" s="339"/>
      <c r="Y360" s="340">
        <f>$G360*(1+Y$53)</f>
        <v>9.7900000000000009</v>
      </c>
      <c r="Z360" s="340">
        <f t="shared" si="894"/>
        <v>9.7900000000000009</v>
      </c>
      <c r="AA360" s="340">
        <f t="shared" si="895"/>
        <v>10.777499999999998</v>
      </c>
      <c r="AB360" s="340">
        <f t="shared" si="896"/>
        <v>23.95</v>
      </c>
      <c r="AC360" s="340">
        <f t="shared" si="897"/>
        <v>24.475000000000001</v>
      </c>
      <c r="AD360" s="340">
        <f t="shared" ref="AD360:AF374" si="910">$AB360*(1-AD$53)</f>
        <v>10.777499999999998</v>
      </c>
      <c r="AE360" s="340">
        <f t="shared" si="910"/>
        <v>11.975</v>
      </c>
      <c r="AF360" s="340">
        <f t="shared" si="910"/>
        <v>13.172500000000001</v>
      </c>
      <c r="AG360" s="341">
        <f t="shared" si="907"/>
        <v>101.57125000000002</v>
      </c>
      <c r="AH360" s="341">
        <f>AG360</f>
        <v>101.57125000000002</v>
      </c>
      <c r="AI360" s="341">
        <f>MROUND(ROUNDUP(AH360,0),5)-1</f>
        <v>99</v>
      </c>
      <c r="AJ360" s="113">
        <f t="shared" si="900"/>
        <v>319000</v>
      </c>
      <c r="AK360" s="139">
        <f t="shared" si="901"/>
        <v>349000</v>
      </c>
      <c r="AL360" s="114">
        <f t="shared" si="902"/>
        <v>35</v>
      </c>
      <c r="AM360" s="130">
        <f t="shared" si="908"/>
        <v>32</v>
      </c>
      <c r="AN360" s="151">
        <f t="shared" si="903"/>
        <v>53</v>
      </c>
      <c r="AO360" s="152">
        <f t="shared" si="904"/>
        <v>276</v>
      </c>
      <c r="AP360" s="153">
        <f t="shared" si="905"/>
        <v>583</v>
      </c>
      <c r="AQ360" s="716">
        <f t="shared" si="819"/>
        <v>20</v>
      </c>
      <c r="AR360" s="154">
        <f t="shared" si="879"/>
        <v>37000</v>
      </c>
      <c r="AS360" s="158">
        <v>139</v>
      </c>
      <c r="AT360" s="144">
        <f t="shared" si="906"/>
        <v>99</v>
      </c>
    </row>
    <row r="361" spans="2:46" ht="20.45" customHeight="1">
      <c r="B361" s="336" t="s">
        <v>1689</v>
      </c>
      <c r="C361" s="337" t="s">
        <v>1699</v>
      </c>
      <c r="D361" s="338">
        <f t="shared" si="892"/>
        <v>11.95</v>
      </c>
      <c r="E361" s="338">
        <f t="shared" si="893"/>
        <v>4.9000000000000004</v>
      </c>
      <c r="F361" s="338">
        <f t="shared" si="170"/>
        <v>5.45</v>
      </c>
      <c r="G361" s="653">
        <v>4.54</v>
      </c>
      <c r="H361" s="338">
        <f t="shared" si="171"/>
        <v>1.2250000000000001</v>
      </c>
      <c r="I361" s="338"/>
      <c r="J361" s="339"/>
      <c r="K361" s="339"/>
      <c r="L361" s="339"/>
      <c r="M361" s="339"/>
      <c r="N361" s="339"/>
      <c r="O361" s="339"/>
      <c r="P361" s="339"/>
      <c r="Q361" s="339"/>
      <c r="R361" s="339"/>
      <c r="S361" s="339">
        <f>[1]shCost!$AQ14+[1]shCost!$AW14</f>
        <v>2.4500000000000002</v>
      </c>
      <c r="T361" s="339">
        <f>[1]shCost!$AQ14+[1]shCost!$AW14</f>
        <v>2.4500000000000002</v>
      </c>
      <c r="U361" s="339"/>
      <c r="V361" s="339"/>
      <c r="W361" s="339"/>
      <c r="X361" s="339"/>
      <c r="Y361" s="340">
        <f t="shared" si="188"/>
        <v>4.9940000000000007</v>
      </c>
      <c r="Z361" s="340">
        <f t="shared" si="894"/>
        <v>4.9940000000000007</v>
      </c>
      <c r="AA361" s="340">
        <f t="shared" si="895"/>
        <v>5.3774999999999995</v>
      </c>
      <c r="AB361" s="340">
        <f t="shared" si="896"/>
        <v>11.95</v>
      </c>
      <c r="AC361" s="340">
        <f t="shared" si="897"/>
        <v>12.485000000000001</v>
      </c>
      <c r="AD361" s="340">
        <f t="shared" si="910"/>
        <v>5.3774999999999995</v>
      </c>
      <c r="AE361" s="340">
        <f t="shared" si="910"/>
        <v>5.9749999999999996</v>
      </c>
      <c r="AF361" s="340">
        <f t="shared" si="910"/>
        <v>6.5724999999999998</v>
      </c>
      <c r="AG361" s="341">
        <f t="shared" si="907"/>
        <v>51.812750000000008</v>
      </c>
      <c r="AH361" s="341">
        <f>AG361*(1+AH$53)</f>
        <v>51.812750000000008</v>
      </c>
      <c r="AI361" s="341">
        <f>MROUND(ROUNDUP(AH361,0),5)-1</f>
        <v>49</v>
      </c>
      <c r="AJ361" s="113">
        <f t="shared" si="900"/>
        <v>159000</v>
      </c>
      <c r="AK361" s="139">
        <f t="shared" si="901"/>
        <v>169000</v>
      </c>
      <c r="AL361" s="114">
        <f t="shared" si="902"/>
        <v>18</v>
      </c>
      <c r="AM361" s="130">
        <f t="shared" si="908"/>
        <v>17</v>
      </c>
      <c r="AN361" s="151">
        <f t="shared" si="903"/>
        <v>27</v>
      </c>
      <c r="AO361" s="152">
        <f t="shared" si="904"/>
        <v>141</v>
      </c>
      <c r="AP361" s="153">
        <f t="shared" si="905"/>
        <v>297</v>
      </c>
      <c r="AQ361" s="716">
        <f t="shared" si="819"/>
        <v>10</v>
      </c>
      <c r="AR361" s="154">
        <f t="shared" si="879"/>
        <v>19000</v>
      </c>
      <c r="AS361" s="158">
        <v>139</v>
      </c>
      <c r="AT361" s="144">
        <f t="shared" si="906"/>
        <v>49</v>
      </c>
    </row>
    <row r="362" spans="2:46" ht="20.45" customHeight="1">
      <c r="B362" s="336" t="s">
        <v>1690</v>
      </c>
      <c r="C362" s="337" t="s">
        <v>1700</v>
      </c>
      <c r="D362" s="338">
        <f t="shared" si="892"/>
        <v>5.95</v>
      </c>
      <c r="E362" s="338">
        <f t="shared" si="893"/>
        <v>2.4</v>
      </c>
      <c r="F362" s="338">
        <f t="shared" si="170"/>
        <v>4.2</v>
      </c>
      <c r="G362" s="653">
        <v>2.36</v>
      </c>
      <c r="H362" s="338">
        <f t="shared" si="171"/>
        <v>0.6</v>
      </c>
      <c r="I362" s="338"/>
      <c r="J362" s="339"/>
      <c r="K362" s="339"/>
      <c r="L362" s="339"/>
      <c r="M362" s="339"/>
      <c r="N362" s="339"/>
      <c r="O362" s="339"/>
      <c r="P362" s="339"/>
      <c r="Q362" s="339"/>
      <c r="R362" s="339"/>
      <c r="S362" s="339">
        <f>[1]shCost!$AQ15+[1]shCost!$AW15</f>
        <v>1.2</v>
      </c>
      <c r="T362" s="339">
        <f>[1]shCost!$AQ15+[1]shCost!$AW15</f>
        <v>1.2</v>
      </c>
      <c r="U362" s="339"/>
      <c r="V362" s="339"/>
      <c r="W362" s="339"/>
      <c r="X362" s="339"/>
      <c r="Y362" s="340">
        <f t="shared" si="188"/>
        <v>2.5960000000000001</v>
      </c>
      <c r="Z362" s="340">
        <f t="shared" si="894"/>
        <v>2.5960000000000001</v>
      </c>
      <c r="AA362" s="340">
        <f t="shared" si="895"/>
        <v>2.6774999999999998</v>
      </c>
      <c r="AB362" s="340">
        <f t="shared" si="896"/>
        <v>5.95</v>
      </c>
      <c r="AC362" s="340">
        <f>Y362/(1-AC$53)</f>
        <v>6.49</v>
      </c>
      <c r="AD362" s="340">
        <f t="shared" si="910"/>
        <v>2.6774999999999998</v>
      </c>
      <c r="AE362" s="340">
        <f t="shared" si="910"/>
        <v>2.9750000000000001</v>
      </c>
      <c r="AF362" s="340">
        <f t="shared" si="910"/>
        <v>3.2725000000000004</v>
      </c>
      <c r="AG362" s="341">
        <f t="shared" si="907"/>
        <v>26.933500000000002</v>
      </c>
      <c r="AH362" s="341">
        <f>AG362</f>
        <v>26.933500000000002</v>
      </c>
      <c r="AI362" s="341">
        <f>MROUND(ROUNDUP(AH362,0),5)</f>
        <v>25</v>
      </c>
      <c r="AJ362" s="113">
        <f t="shared" si="900"/>
        <v>79000</v>
      </c>
      <c r="AK362" s="139">
        <f t="shared" si="901"/>
        <v>79000</v>
      </c>
      <c r="AL362" s="114">
        <f t="shared" si="902"/>
        <v>10</v>
      </c>
      <c r="AM362" s="130">
        <f t="shared" si="908"/>
        <v>9</v>
      </c>
      <c r="AN362" s="151">
        <f t="shared" si="903"/>
        <v>14</v>
      </c>
      <c r="AO362" s="152">
        <f t="shared" si="904"/>
        <v>74</v>
      </c>
      <c r="AP362" s="153">
        <f t="shared" si="905"/>
        <v>155</v>
      </c>
      <c r="AQ362" s="716">
        <f t="shared" si="819"/>
        <v>6</v>
      </c>
      <c r="AR362" s="154">
        <f t="shared" si="879"/>
        <v>10000</v>
      </c>
      <c r="AS362" s="158">
        <v>139</v>
      </c>
      <c r="AT362" s="144">
        <f t="shared" si="906"/>
        <v>25</v>
      </c>
    </row>
    <row r="363" spans="2:46" ht="20.45" customHeight="1">
      <c r="B363" s="336" t="s">
        <v>1938</v>
      </c>
      <c r="C363" s="337" t="s">
        <v>1948</v>
      </c>
      <c r="D363" s="338">
        <f t="shared" ref="D363:D372" si="911">AB363</f>
        <v>30.95</v>
      </c>
      <c r="E363" s="338">
        <f t="shared" si="893"/>
        <v>11.84</v>
      </c>
      <c r="F363" s="338">
        <f t="shared" si="170"/>
        <v>8.92</v>
      </c>
      <c r="G363" s="653">
        <v>11.45</v>
      </c>
      <c r="H363" s="338">
        <f t="shared" si="171"/>
        <v>2.96</v>
      </c>
      <c r="I363" s="338"/>
      <c r="J363" s="339"/>
      <c r="K363" s="339"/>
      <c r="L363" s="339"/>
      <c r="M363" s="339"/>
      <c r="N363" s="339"/>
      <c r="O363" s="339"/>
      <c r="P363" s="339"/>
      <c r="Q363" s="339"/>
      <c r="R363" s="339"/>
      <c r="S363" s="339">
        <f>[1]shCost!$AQ4+[1]shCost!$AW4+[1]shCost!$AY4+[1]shCost!$BF4+[1]shCost!$BH4+[1]shCost!$AV4</f>
        <v>5.92</v>
      </c>
      <c r="T363" s="339">
        <f>[1]shCost!$AQ4+[1]shCost!$AW4+[1]shCost!$AY4+[1]shCost!$BF4+[1]shCost!$BH4+[1]shCost!$AV4</f>
        <v>5.92</v>
      </c>
      <c r="U363" s="339"/>
      <c r="V363" s="339"/>
      <c r="W363" s="339"/>
      <c r="X363" s="339"/>
      <c r="Y363" s="340">
        <f t="shared" si="188"/>
        <v>12.595000000000001</v>
      </c>
      <c r="Z363" s="340">
        <f t="shared" ref="Z363:Z372" si="912">(AC363*(1-Z$53))</f>
        <v>12.595000000000001</v>
      </c>
      <c r="AA363" s="340">
        <f t="shared" ref="AA363:AA372" si="913">(AB363*(1-AA$53))</f>
        <v>13.927499999999998</v>
      </c>
      <c r="AB363" s="340">
        <f t="shared" ref="AB363:AB372" si="914">MROUND(AC363,1)-0.05</f>
        <v>30.95</v>
      </c>
      <c r="AC363" s="340">
        <f t="shared" ref="AC363:AC372" si="915">Y363/(1-AC$53)</f>
        <v>31.487500000000001</v>
      </c>
      <c r="AD363" s="340">
        <f t="shared" si="910"/>
        <v>13.927499999999998</v>
      </c>
      <c r="AE363" s="340">
        <f t="shared" si="910"/>
        <v>15.475</v>
      </c>
      <c r="AF363" s="340">
        <f t="shared" si="910"/>
        <v>17.022500000000001</v>
      </c>
      <c r="AG363" s="341">
        <f t="shared" si="907"/>
        <v>130.67312500000003</v>
      </c>
      <c r="AH363" s="341">
        <f t="shared" ref="AH363:AH369" si="916">AG363*(1+AH$53)</f>
        <v>130.67312500000003</v>
      </c>
      <c r="AI363" s="341">
        <f>MROUND(ROUNDUP(AH363,0),5)-1</f>
        <v>129</v>
      </c>
      <c r="AJ363" s="113">
        <f t="shared" ref="AJ363:AJ372" si="917">ROUNDUP(FLOOR(AC363*13350,10000),-3)-1000</f>
        <v>419000</v>
      </c>
      <c r="AK363" s="139">
        <f t="shared" ref="AK363:AK372" si="918">ROUNDUP(FLOOR(AJ363*1.1,10000),-3)-1000</f>
        <v>459000</v>
      </c>
      <c r="AL363" s="114">
        <f t="shared" ref="AL363:AL372" si="919">ROUNDUP(AC363*1.39,0)</f>
        <v>44</v>
      </c>
      <c r="AM363" s="130">
        <f>ROUNDUP(AC363*1.34,0)</f>
        <v>43</v>
      </c>
      <c r="AN363" s="151">
        <f t="shared" ref="AN363:AN372" si="920">ROUNDUP(AC363*0.71*3,0)</f>
        <v>68</v>
      </c>
      <c r="AO363" s="152">
        <f t="shared" ref="AO363:AO372" si="921">ROUNDUP(AC363*3.7502*3,0)</f>
        <v>355</v>
      </c>
      <c r="AP363" s="153">
        <f t="shared" ref="AP363:AP372" si="922">ROUNDUP(AC363*7.9284*3,0)</f>
        <v>749</v>
      </c>
      <c r="AQ363" s="716">
        <f t="shared" si="819"/>
        <v>26</v>
      </c>
      <c r="AR363" s="154">
        <f t="shared" si="879"/>
        <v>47000</v>
      </c>
      <c r="AS363" s="158">
        <v>119</v>
      </c>
      <c r="AT363" s="144">
        <f t="shared" ref="AT363:AT372" si="923">AI363*(1-AH$6)</f>
        <v>129</v>
      </c>
    </row>
    <row r="364" spans="2:46" ht="20.45" customHeight="1">
      <c r="B364" s="336" t="s">
        <v>1939</v>
      </c>
      <c r="C364" s="337" t="s">
        <v>1949</v>
      </c>
      <c r="D364" s="338">
        <f t="shared" si="911"/>
        <v>29.95</v>
      </c>
      <c r="E364" s="338">
        <f t="shared" si="893"/>
        <v>11.34</v>
      </c>
      <c r="F364" s="338">
        <f t="shared" si="170"/>
        <v>8.67</v>
      </c>
      <c r="G364" s="653">
        <v>11.09</v>
      </c>
      <c r="H364" s="338">
        <f t="shared" si="171"/>
        <v>2.835</v>
      </c>
      <c r="I364" s="338"/>
      <c r="J364" s="339"/>
      <c r="K364" s="339"/>
      <c r="L364" s="339"/>
      <c r="M364" s="339"/>
      <c r="N364" s="339"/>
      <c r="O364" s="339"/>
      <c r="P364" s="339"/>
      <c r="Q364" s="339"/>
      <c r="R364" s="339"/>
      <c r="S364" s="339">
        <f>[1]shCost!$AQ5+[1]shCost!$AW5+[1]shCost!$AY5+[1]shCost!$BF5+[1]shCost!$BH5+[1]shCost!$AV5</f>
        <v>5.67</v>
      </c>
      <c r="T364" s="339">
        <f>[1]shCost!$AQ5+[1]shCost!$AW5+[1]shCost!$AY5+[1]shCost!$BF5+[1]shCost!$BH5+[1]shCost!$AV5</f>
        <v>5.67</v>
      </c>
      <c r="U364" s="339"/>
      <c r="V364" s="339"/>
      <c r="W364" s="339"/>
      <c r="X364" s="339"/>
      <c r="Y364" s="340">
        <f t="shared" si="188"/>
        <v>12.199000000000002</v>
      </c>
      <c r="Z364" s="340">
        <f t="shared" si="912"/>
        <v>12.199000000000002</v>
      </c>
      <c r="AA364" s="340">
        <f t="shared" si="913"/>
        <v>13.477499999999999</v>
      </c>
      <c r="AB364" s="340">
        <f t="shared" si="914"/>
        <v>29.95</v>
      </c>
      <c r="AC364" s="340">
        <f t="shared" si="915"/>
        <v>30.497500000000002</v>
      </c>
      <c r="AD364" s="340">
        <f t="shared" si="910"/>
        <v>13.477499999999999</v>
      </c>
      <c r="AE364" s="340">
        <f t="shared" si="910"/>
        <v>14.975</v>
      </c>
      <c r="AF364" s="340">
        <f t="shared" si="910"/>
        <v>16.4725</v>
      </c>
      <c r="AG364" s="341">
        <f t="shared" si="907"/>
        <v>126.56462500000002</v>
      </c>
      <c r="AH364" s="341">
        <f t="shared" si="916"/>
        <v>126.56462500000002</v>
      </c>
      <c r="AI364" s="341">
        <f>MROUND(ROUNDUP(AH364,0),5)</f>
        <v>125</v>
      </c>
      <c r="AJ364" s="113">
        <f t="shared" si="917"/>
        <v>399000</v>
      </c>
      <c r="AK364" s="139">
        <f t="shared" si="918"/>
        <v>429000</v>
      </c>
      <c r="AL364" s="114">
        <f t="shared" si="919"/>
        <v>43</v>
      </c>
      <c r="AM364" s="130">
        <f>ROUNDUP(AC364*1.34,0)</f>
        <v>41</v>
      </c>
      <c r="AN364" s="151">
        <f t="shared" si="920"/>
        <v>65</v>
      </c>
      <c r="AO364" s="152">
        <f t="shared" si="921"/>
        <v>344</v>
      </c>
      <c r="AP364" s="153">
        <f t="shared" si="922"/>
        <v>726</v>
      </c>
      <c r="AQ364" s="716">
        <f t="shared" si="819"/>
        <v>25</v>
      </c>
      <c r="AR364" s="154">
        <f t="shared" si="879"/>
        <v>46000</v>
      </c>
      <c r="AS364" s="158">
        <v>119</v>
      </c>
      <c r="AT364" s="144">
        <f t="shared" si="923"/>
        <v>125</v>
      </c>
    </row>
    <row r="365" spans="2:46" ht="20.45" customHeight="1">
      <c r="B365" s="336" t="s">
        <v>1940</v>
      </c>
      <c r="C365" s="337" t="s">
        <v>1950</v>
      </c>
      <c r="D365" s="338">
        <f t="shared" si="911"/>
        <v>32.950000000000003</v>
      </c>
      <c r="E365" s="338">
        <f t="shared" si="893"/>
        <v>12.54</v>
      </c>
      <c r="F365" s="338">
        <f t="shared" si="170"/>
        <v>9.27</v>
      </c>
      <c r="G365" s="653">
        <v>12.18</v>
      </c>
      <c r="H365" s="338">
        <f t="shared" si="171"/>
        <v>3.1349999999999998</v>
      </c>
      <c r="I365" s="338"/>
      <c r="J365" s="339"/>
      <c r="K365" s="339"/>
      <c r="L365" s="339"/>
      <c r="M365" s="339"/>
      <c r="N365" s="339"/>
      <c r="O365" s="339"/>
      <c r="P365" s="339"/>
      <c r="Q365" s="339"/>
      <c r="R365" s="339"/>
      <c r="S365" s="339">
        <f>[1]shCost!$AQ6+[1]shCost!$AW6+[1]shCost!$AY6+[1]shCost!$BF6+[1]shCost!$BH6+[1]shCost!$AV6</f>
        <v>6.27</v>
      </c>
      <c r="T365" s="339">
        <f>[1]shCost!$AQ6+[1]shCost!$AW6+[1]shCost!$AY6+[1]shCost!$BF6+[1]shCost!$BH6+[1]shCost!$AV6</f>
        <v>6.27</v>
      </c>
      <c r="U365" s="339"/>
      <c r="V365" s="339"/>
      <c r="W365" s="339"/>
      <c r="X365" s="339"/>
      <c r="Y365" s="340">
        <f t="shared" si="188"/>
        <v>13.398000000000001</v>
      </c>
      <c r="Z365" s="340">
        <f t="shared" si="912"/>
        <v>13.398000000000003</v>
      </c>
      <c r="AA365" s="340">
        <f t="shared" si="913"/>
        <v>14.827500000000001</v>
      </c>
      <c r="AB365" s="340">
        <f t="shared" si="914"/>
        <v>32.950000000000003</v>
      </c>
      <c r="AC365" s="340">
        <f t="shared" si="915"/>
        <v>33.495000000000005</v>
      </c>
      <c r="AD365" s="340">
        <f t="shared" si="910"/>
        <v>14.827500000000001</v>
      </c>
      <c r="AE365" s="340">
        <f t="shared" si="910"/>
        <v>16.475000000000001</v>
      </c>
      <c r="AF365" s="340">
        <f t="shared" si="910"/>
        <v>18.122500000000002</v>
      </c>
      <c r="AG365" s="341">
        <f t="shared" si="907"/>
        <v>139.00425000000004</v>
      </c>
      <c r="AH365" s="341">
        <f t="shared" si="916"/>
        <v>139.00425000000004</v>
      </c>
      <c r="AI365" s="341">
        <f>MROUND(ROUNDUP(AH365,0),10)-1</f>
        <v>139</v>
      </c>
      <c r="AJ365" s="113">
        <f t="shared" si="917"/>
        <v>439000</v>
      </c>
      <c r="AK365" s="139">
        <f t="shared" si="918"/>
        <v>479000</v>
      </c>
      <c r="AL365" s="114">
        <f t="shared" si="919"/>
        <v>47</v>
      </c>
      <c r="AM365" s="130">
        <f t="shared" ref="AM365:AM372" si="924">ROUNDUP(AC365*1.3,0)</f>
        <v>44</v>
      </c>
      <c r="AN365" s="151">
        <f t="shared" si="920"/>
        <v>72</v>
      </c>
      <c r="AO365" s="152">
        <f t="shared" si="921"/>
        <v>377</v>
      </c>
      <c r="AP365" s="153">
        <f t="shared" si="922"/>
        <v>797</v>
      </c>
      <c r="AQ365" s="716">
        <f t="shared" si="819"/>
        <v>27</v>
      </c>
      <c r="AR365" s="154">
        <f t="shared" si="879"/>
        <v>50000</v>
      </c>
      <c r="AS365" s="158">
        <v>129</v>
      </c>
      <c r="AT365" s="144">
        <f t="shared" si="923"/>
        <v>139</v>
      </c>
    </row>
    <row r="366" spans="2:46" ht="20.45" customHeight="1">
      <c r="B366" s="336" t="s">
        <v>1941</v>
      </c>
      <c r="C366" s="337" t="s">
        <v>1951</v>
      </c>
      <c r="D366" s="338">
        <f t="shared" si="911"/>
        <v>32.950000000000003</v>
      </c>
      <c r="E366" s="338">
        <f t="shared" si="893"/>
        <v>12.64</v>
      </c>
      <c r="F366" s="338">
        <f t="shared" si="170"/>
        <v>9.32</v>
      </c>
      <c r="G366" s="653">
        <v>12.18</v>
      </c>
      <c r="H366" s="338">
        <f t="shared" si="171"/>
        <v>3.16</v>
      </c>
      <c r="I366" s="338"/>
      <c r="J366" s="339"/>
      <c r="K366" s="339"/>
      <c r="L366" s="339"/>
      <c r="M366" s="339"/>
      <c r="N366" s="339"/>
      <c r="O366" s="339"/>
      <c r="P366" s="339"/>
      <c r="Q366" s="339"/>
      <c r="R366" s="339"/>
      <c r="S366" s="339">
        <f>[1]shCost!$AQ7+[1]shCost!$AW7+[1]shCost!$AY7+[1]shCost!$BF7+[1]shCost!$BH7+[1]shCost!$AV7</f>
        <v>6.32</v>
      </c>
      <c r="T366" s="339">
        <f>[1]shCost!$AQ7+[1]shCost!$AW7+[1]shCost!$AY7+[1]shCost!$BF7+[1]shCost!$BH7+[1]shCost!$AV7</f>
        <v>6.32</v>
      </c>
      <c r="U366" s="339"/>
      <c r="V366" s="339"/>
      <c r="W366" s="339"/>
      <c r="X366" s="339"/>
      <c r="Y366" s="340">
        <f t="shared" si="188"/>
        <v>13.398000000000001</v>
      </c>
      <c r="Z366" s="340">
        <f t="shared" si="912"/>
        <v>13.398000000000003</v>
      </c>
      <c r="AA366" s="340">
        <f t="shared" si="913"/>
        <v>14.827500000000001</v>
      </c>
      <c r="AB366" s="340">
        <f t="shared" si="914"/>
        <v>32.950000000000003</v>
      </c>
      <c r="AC366" s="340">
        <f t="shared" si="915"/>
        <v>33.495000000000005</v>
      </c>
      <c r="AD366" s="340">
        <f t="shared" si="910"/>
        <v>14.827500000000001</v>
      </c>
      <c r="AE366" s="340">
        <f t="shared" si="910"/>
        <v>16.475000000000001</v>
      </c>
      <c r="AF366" s="340">
        <f t="shared" si="910"/>
        <v>18.122500000000002</v>
      </c>
      <c r="AG366" s="341">
        <f t="shared" si="907"/>
        <v>139.00425000000004</v>
      </c>
      <c r="AH366" s="341">
        <f t="shared" si="916"/>
        <v>139.00425000000004</v>
      </c>
      <c r="AI366" s="341">
        <f>MROUND(ROUNDUP(AH366,0),10)-1</f>
        <v>139</v>
      </c>
      <c r="AJ366" s="113">
        <f t="shared" si="917"/>
        <v>439000</v>
      </c>
      <c r="AK366" s="139">
        <f t="shared" si="918"/>
        <v>479000</v>
      </c>
      <c r="AL366" s="114">
        <f t="shared" si="919"/>
        <v>47</v>
      </c>
      <c r="AM366" s="130">
        <f t="shared" si="924"/>
        <v>44</v>
      </c>
      <c r="AN366" s="151">
        <f t="shared" si="920"/>
        <v>72</v>
      </c>
      <c r="AO366" s="152">
        <f t="shared" si="921"/>
        <v>377</v>
      </c>
      <c r="AP366" s="153">
        <f t="shared" si="922"/>
        <v>797</v>
      </c>
      <c r="AQ366" s="716">
        <f t="shared" si="819"/>
        <v>27</v>
      </c>
      <c r="AR366" s="154">
        <f t="shared" si="879"/>
        <v>50000</v>
      </c>
      <c r="AS366" s="158">
        <v>129</v>
      </c>
      <c r="AT366" s="144">
        <f t="shared" si="923"/>
        <v>139</v>
      </c>
    </row>
    <row r="367" spans="2:46" ht="20.45" customHeight="1">
      <c r="B367" s="336" t="s">
        <v>1942</v>
      </c>
      <c r="C367" s="337" t="s">
        <v>1952</v>
      </c>
      <c r="D367" s="338">
        <f t="shared" si="911"/>
        <v>31.95</v>
      </c>
      <c r="E367" s="338">
        <f t="shared" si="893"/>
        <v>12.040000000000001</v>
      </c>
      <c r="F367" s="338">
        <f t="shared" si="170"/>
        <v>9.02</v>
      </c>
      <c r="G367" s="653">
        <v>11.81</v>
      </c>
      <c r="H367" s="338">
        <f t="shared" si="171"/>
        <v>3.0100000000000002</v>
      </c>
      <c r="I367" s="338"/>
      <c r="J367" s="339"/>
      <c r="K367" s="339"/>
      <c r="L367" s="339"/>
      <c r="M367" s="339"/>
      <c r="N367" s="339"/>
      <c r="O367" s="339"/>
      <c r="P367" s="339"/>
      <c r="Q367" s="339"/>
      <c r="R367" s="339"/>
      <c r="S367" s="339">
        <f>[1]shCost!$AQ8+[1]shCost!$AW8+[1]shCost!$AY8+[1]shCost!$BF8+[1]shCost!$BH8+[1]shCost!$AV8</f>
        <v>6.0200000000000005</v>
      </c>
      <c r="T367" s="339">
        <f>[1]shCost!$AQ8+[1]shCost!$AW8+[1]shCost!$AY8+[1]shCost!$BF8+[1]shCost!$BH8+[1]shCost!$AV8</f>
        <v>6.0200000000000005</v>
      </c>
      <c r="U367" s="339"/>
      <c r="V367" s="339"/>
      <c r="W367" s="339"/>
      <c r="X367" s="339"/>
      <c r="Y367" s="340">
        <f t="shared" si="188"/>
        <v>12.991000000000001</v>
      </c>
      <c r="Z367" s="340">
        <f t="shared" si="912"/>
        <v>12.991</v>
      </c>
      <c r="AA367" s="340">
        <f t="shared" si="913"/>
        <v>14.377499999999998</v>
      </c>
      <c r="AB367" s="340">
        <f t="shared" si="914"/>
        <v>31.95</v>
      </c>
      <c r="AC367" s="340">
        <f t="shared" si="915"/>
        <v>32.477499999999999</v>
      </c>
      <c r="AD367" s="340">
        <f t="shared" si="910"/>
        <v>14.377499999999998</v>
      </c>
      <c r="AE367" s="340">
        <f t="shared" si="910"/>
        <v>15.975</v>
      </c>
      <c r="AF367" s="340">
        <f t="shared" si="910"/>
        <v>17.572500000000002</v>
      </c>
      <c r="AG367" s="341">
        <f t="shared" si="907"/>
        <v>134.78162500000002</v>
      </c>
      <c r="AH367" s="341">
        <f t="shared" si="916"/>
        <v>134.78162500000002</v>
      </c>
      <c r="AI367" s="341">
        <f>MROUND(ROUNDUP(AH367,0),5)</f>
        <v>135</v>
      </c>
      <c r="AJ367" s="113">
        <f t="shared" si="917"/>
        <v>429000</v>
      </c>
      <c r="AK367" s="139">
        <f t="shared" si="918"/>
        <v>469000</v>
      </c>
      <c r="AL367" s="114">
        <f t="shared" si="919"/>
        <v>46</v>
      </c>
      <c r="AM367" s="130">
        <f t="shared" si="924"/>
        <v>43</v>
      </c>
      <c r="AN367" s="151">
        <f t="shared" si="920"/>
        <v>70</v>
      </c>
      <c r="AO367" s="152">
        <f t="shared" si="921"/>
        <v>366</v>
      </c>
      <c r="AP367" s="153">
        <f t="shared" si="922"/>
        <v>773</v>
      </c>
      <c r="AQ367" s="716">
        <f t="shared" si="819"/>
        <v>26</v>
      </c>
      <c r="AR367" s="154">
        <f t="shared" si="879"/>
        <v>49000</v>
      </c>
      <c r="AS367" s="158">
        <v>129</v>
      </c>
      <c r="AT367" s="144">
        <f t="shared" si="923"/>
        <v>135</v>
      </c>
    </row>
    <row r="368" spans="2:46" ht="20.45" customHeight="1">
      <c r="B368" s="336" t="s">
        <v>1943</v>
      </c>
      <c r="C368" s="337" t="s">
        <v>1953</v>
      </c>
      <c r="D368" s="338">
        <f t="shared" si="911"/>
        <v>34.950000000000003</v>
      </c>
      <c r="E368" s="338">
        <f t="shared" si="893"/>
        <v>13.34</v>
      </c>
      <c r="F368" s="338">
        <f t="shared" si="170"/>
        <v>9.67</v>
      </c>
      <c r="G368" s="653">
        <v>12.9</v>
      </c>
      <c r="H368" s="338">
        <f t="shared" si="171"/>
        <v>3.335</v>
      </c>
      <c r="I368" s="338"/>
      <c r="J368" s="339"/>
      <c r="K368" s="339"/>
      <c r="L368" s="339"/>
      <c r="M368" s="339"/>
      <c r="N368" s="339"/>
      <c r="O368" s="339"/>
      <c r="P368" s="339"/>
      <c r="Q368" s="339"/>
      <c r="R368" s="339"/>
      <c r="S368" s="339">
        <f>[1]shCost!$AQ9+[1]shCost!$AW9+[1]shCost!$AY9+[1]shCost!$BF9+[1]shCost!$BH9+[1]shCost!$AV9</f>
        <v>6.67</v>
      </c>
      <c r="T368" s="339">
        <f>[1]shCost!$AQ9+[1]shCost!$AW9+[1]shCost!$AY9+[1]shCost!$BF9+[1]shCost!$BH9+[1]shCost!$AV9</f>
        <v>6.67</v>
      </c>
      <c r="U368" s="339"/>
      <c r="V368" s="339"/>
      <c r="W368" s="339"/>
      <c r="X368" s="339"/>
      <c r="Y368" s="340">
        <f t="shared" si="188"/>
        <v>14.190000000000001</v>
      </c>
      <c r="Z368" s="340">
        <f t="shared" si="912"/>
        <v>14.190000000000001</v>
      </c>
      <c r="AA368" s="340">
        <f t="shared" si="913"/>
        <v>15.727499999999999</v>
      </c>
      <c r="AB368" s="340">
        <f t="shared" si="914"/>
        <v>34.950000000000003</v>
      </c>
      <c r="AC368" s="340">
        <f t="shared" si="915"/>
        <v>35.475000000000001</v>
      </c>
      <c r="AD368" s="340">
        <f t="shared" si="910"/>
        <v>15.727499999999999</v>
      </c>
      <c r="AE368" s="340">
        <f t="shared" si="910"/>
        <v>17.475000000000001</v>
      </c>
      <c r="AF368" s="340">
        <f t="shared" si="910"/>
        <v>19.222500000000004</v>
      </c>
      <c r="AG368" s="341">
        <f t="shared" si="907"/>
        <v>147.22125000000003</v>
      </c>
      <c r="AH368" s="341">
        <f t="shared" si="916"/>
        <v>147.22125000000003</v>
      </c>
      <c r="AI368" s="341">
        <f>MROUND(ROUNDUP(AH368,0),5)-1</f>
        <v>149</v>
      </c>
      <c r="AJ368" s="113">
        <f t="shared" si="917"/>
        <v>469000</v>
      </c>
      <c r="AK368" s="139">
        <f t="shared" si="918"/>
        <v>509000</v>
      </c>
      <c r="AL368" s="114">
        <f t="shared" si="919"/>
        <v>50</v>
      </c>
      <c r="AM368" s="130">
        <f t="shared" si="924"/>
        <v>47</v>
      </c>
      <c r="AN368" s="151">
        <f t="shared" si="920"/>
        <v>76</v>
      </c>
      <c r="AO368" s="152">
        <f t="shared" si="921"/>
        <v>400</v>
      </c>
      <c r="AP368" s="153">
        <f t="shared" si="922"/>
        <v>844</v>
      </c>
      <c r="AQ368" s="716">
        <f t="shared" si="819"/>
        <v>29</v>
      </c>
      <c r="AR368" s="154">
        <f t="shared" si="879"/>
        <v>53000</v>
      </c>
      <c r="AS368" s="158">
        <v>139</v>
      </c>
      <c r="AT368" s="144">
        <f t="shared" si="923"/>
        <v>149</v>
      </c>
    </row>
    <row r="369" spans="2:46" ht="20.45" customHeight="1">
      <c r="B369" s="336" t="s">
        <v>1944</v>
      </c>
      <c r="C369" s="337" t="s">
        <v>1698</v>
      </c>
      <c r="D369" s="338">
        <f t="shared" si="911"/>
        <v>24.95</v>
      </c>
      <c r="E369" s="338">
        <f t="shared" si="893"/>
        <v>9.4000000000000021</v>
      </c>
      <c r="F369" s="338">
        <f t="shared" si="170"/>
        <v>7.7000000000000011</v>
      </c>
      <c r="G369" s="653">
        <v>9.27</v>
      </c>
      <c r="H369" s="338">
        <f t="shared" si="171"/>
        <v>2.3500000000000005</v>
      </c>
      <c r="I369" s="338"/>
      <c r="J369" s="339"/>
      <c r="K369" s="339"/>
      <c r="L369" s="339"/>
      <c r="M369" s="339"/>
      <c r="N369" s="339"/>
      <c r="O369" s="339"/>
      <c r="P369" s="339"/>
      <c r="Q369" s="339"/>
      <c r="R369" s="339"/>
      <c r="S369" s="339">
        <f>[1]shCost!$AQ10+[1]shCost!$AW10+[1]shCost!$AY10+[1]shCost!$BF10+[1]shCost!$BH10+[1]shCost!$AV10</f>
        <v>4.7000000000000011</v>
      </c>
      <c r="T369" s="339">
        <f>[1]shCost!$AQ10+[1]shCost!$AW10+[1]shCost!$AY10+[1]shCost!$BF10+[1]shCost!$BH10+[1]shCost!$AV10</f>
        <v>4.7000000000000011</v>
      </c>
      <c r="U369" s="339"/>
      <c r="V369" s="339"/>
      <c r="W369" s="339"/>
      <c r="X369" s="339"/>
      <c r="Y369" s="340">
        <f t="shared" si="188"/>
        <v>10.197000000000001</v>
      </c>
      <c r="Z369" s="340">
        <f t="shared" si="912"/>
        <v>10.197000000000001</v>
      </c>
      <c r="AA369" s="340">
        <f t="shared" si="913"/>
        <v>11.227499999999999</v>
      </c>
      <c r="AB369" s="340">
        <f t="shared" si="914"/>
        <v>24.95</v>
      </c>
      <c r="AC369" s="340">
        <f t="shared" si="915"/>
        <v>25.4925</v>
      </c>
      <c r="AD369" s="340">
        <f t="shared" si="910"/>
        <v>11.227499999999999</v>
      </c>
      <c r="AE369" s="340">
        <f t="shared" si="910"/>
        <v>12.475</v>
      </c>
      <c r="AF369" s="340">
        <f t="shared" si="910"/>
        <v>13.7225</v>
      </c>
      <c r="AG369" s="341">
        <f t="shared" si="907"/>
        <v>105.79387500000001</v>
      </c>
      <c r="AH369" s="341">
        <f t="shared" si="916"/>
        <v>105.79387500000001</v>
      </c>
      <c r="AI369" s="341">
        <f>MROUND(ROUNDUP(AG369,0),5)</f>
        <v>105</v>
      </c>
      <c r="AJ369" s="113">
        <f t="shared" si="917"/>
        <v>339000</v>
      </c>
      <c r="AK369" s="139">
        <f t="shared" si="918"/>
        <v>369000</v>
      </c>
      <c r="AL369" s="114">
        <f t="shared" si="919"/>
        <v>36</v>
      </c>
      <c r="AM369" s="130">
        <f t="shared" si="924"/>
        <v>34</v>
      </c>
      <c r="AN369" s="151">
        <f t="shared" si="920"/>
        <v>55</v>
      </c>
      <c r="AO369" s="152">
        <f t="shared" si="921"/>
        <v>287</v>
      </c>
      <c r="AP369" s="153">
        <f t="shared" si="922"/>
        <v>607</v>
      </c>
      <c r="AQ369" s="716">
        <f t="shared" si="819"/>
        <v>21</v>
      </c>
      <c r="AR369" s="154">
        <f t="shared" si="879"/>
        <v>38000</v>
      </c>
      <c r="AS369" s="158">
        <v>139</v>
      </c>
      <c r="AT369" s="144">
        <f t="shared" si="923"/>
        <v>105</v>
      </c>
    </row>
    <row r="370" spans="2:46" ht="20.45" customHeight="1">
      <c r="B370" s="336" t="s">
        <v>1945</v>
      </c>
      <c r="C370" s="337" t="s">
        <v>1701</v>
      </c>
      <c r="D370" s="338">
        <f t="shared" si="911"/>
        <v>23.95</v>
      </c>
      <c r="E370" s="338">
        <f t="shared" si="893"/>
        <v>9.0000000000000018</v>
      </c>
      <c r="F370" s="338">
        <f>MAX($J370:$U370)+3</f>
        <v>7.5000000000000009</v>
      </c>
      <c r="G370" s="653">
        <v>8.9</v>
      </c>
      <c r="H370" s="338">
        <f>MIN($J370:$U370)*0.5</f>
        <v>2.2500000000000004</v>
      </c>
      <c r="I370" s="338"/>
      <c r="J370" s="339"/>
      <c r="K370" s="339"/>
      <c r="L370" s="339"/>
      <c r="M370" s="339"/>
      <c r="N370" s="339"/>
      <c r="O370" s="339"/>
      <c r="P370" s="339"/>
      <c r="Q370" s="339"/>
      <c r="R370" s="339"/>
      <c r="S370" s="339">
        <f>[1]shCost!$AQ13+[1]shCost!$AW13+[1]shCost!$AY13+[1]shCost!$BF13+[1]shCost!$AV13</f>
        <v>4.5000000000000009</v>
      </c>
      <c r="T370" s="339">
        <f>[1]shCost!$AQ13+[1]shCost!$AW13+[1]shCost!$AY13+[1]shCost!$BF13+[1]shCost!$AV13</f>
        <v>4.5000000000000009</v>
      </c>
      <c r="U370" s="339"/>
      <c r="V370" s="339"/>
      <c r="W370" s="339"/>
      <c r="X370" s="339"/>
      <c r="Y370" s="340">
        <f>$G370*(1+Y$53)</f>
        <v>9.7900000000000009</v>
      </c>
      <c r="Z370" s="340">
        <f t="shared" si="912"/>
        <v>9.7900000000000009</v>
      </c>
      <c r="AA370" s="340">
        <f t="shared" si="913"/>
        <v>10.777499999999998</v>
      </c>
      <c r="AB370" s="340">
        <f t="shared" si="914"/>
        <v>23.95</v>
      </c>
      <c r="AC370" s="340">
        <f t="shared" si="915"/>
        <v>24.475000000000001</v>
      </c>
      <c r="AD370" s="340">
        <f t="shared" si="910"/>
        <v>10.777499999999998</v>
      </c>
      <c r="AE370" s="340">
        <f t="shared" si="910"/>
        <v>11.975</v>
      </c>
      <c r="AF370" s="340">
        <f t="shared" si="910"/>
        <v>13.172500000000001</v>
      </c>
      <c r="AG370" s="341">
        <f t="shared" si="907"/>
        <v>101.57125000000002</v>
      </c>
      <c r="AH370" s="341">
        <f>AG370</f>
        <v>101.57125000000002</v>
      </c>
      <c r="AI370" s="341">
        <f>MROUND(ROUNDUP(AH370,0),5)-1</f>
        <v>99</v>
      </c>
      <c r="AJ370" s="113">
        <f t="shared" si="917"/>
        <v>319000</v>
      </c>
      <c r="AK370" s="139">
        <f t="shared" si="918"/>
        <v>349000</v>
      </c>
      <c r="AL370" s="114">
        <f t="shared" si="919"/>
        <v>35</v>
      </c>
      <c r="AM370" s="130">
        <f t="shared" si="924"/>
        <v>32</v>
      </c>
      <c r="AN370" s="151">
        <f t="shared" si="920"/>
        <v>53</v>
      </c>
      <c r="AO370" s="152">
        <f t="shared" si="921"/>
        <v>276</v>
      </c>
      <c r="AP370" s="153">
        <f t="shared" si="922"/>
        <v>583</v>
      </c>
      <c r="AQ370" s="716">
        <f t="shared" si="819"/>
        <v>20</v>
      </c>
      <c r="AR370" s="154">
        <f t="shared" si="879"/>
        <v>37000</v>
      </c>
      <c r="AS370" s="158">
        <v>139</v>
      </c>
      <c r="AT370" s="144">
        <f t="shared" si="923"/>
        <v>99</v>
      </c>
    </row>
    <row r="371" spans="2:46" ht="20.45" customHeight="1">
      <c r="B371" s="336" t="s">
        <v>1946</v>
      </c>
      <c r="C371" s="337" t="s">
        <v>1699</v>
      </c>
      <c r="D371" s="338">
        <f t="shared" si="911"/>
        <v>11.95</v>
      </c>
      <c r="E371" s="338">
        <f t="shared" si="893"/>
        <v>4.9000000000000004</v>
      </c>
      <c r="F371" s="338">
        <f t="shared" si="170"/>
        <v>5.45</v>
      </c>
      <c r="G371" s="653">
        <v>4.54</v>
      </c>
      <c r="H371" s="338">
        <f t="shared" si="171"/>
        <v>1.2250000000000001</v>
      </c>
      <c r="I371" s="338"/>
      <c r="J371" s="339"/>
      <c r="K371" s="339"/>
      <c r="L371" s="339"/>
      <c r="M371" s="339"/>
      <c r="N371" s="339"/>
      <c r="O371" s="339"/>
      <c r="P371" s="339"/>
      <c r="Q371" s="339"/>
      <c r="R371" s="339"/>
      <c r="S371" s="339">
        <f>[1]shCost!$AQ14+[1]shCost!$AW14</f>
        <v>2.4500000000000002</v>
      </c>
      <c r="T371" s="339">
        <f>[1]shCost!$AQ14+[1]shCost!$AW14</f>
        <v>2.4500000000000002</v>
      </c>
      <c r="U371" s="339"/>
      <c r="V371" s="339"/>
      <c r="W371" s="339"/>
      <c r="X371" s="339"/>
      <c r="Y371" s="340">
        <f t="shared" si="188"/>
        <v>4.9940000000000007</v>
      </c>
      <c r="Z371" s="340">
        <f t="shared" si="912"/>
        <v>4.9940000000000007</v>
      </c>
      <c r="AA371" s="340">
        <f t="shared" si="913"/>
        <v>5.3774999999999995</v>
      </c>
      <c r="AB371" s="340">
        <f t="shared" si="914"/>
        <v>11.95</v>
      </c>
      <c r="AC371" s="340">
        <f t="shared" si="915"/>
        <v>12.485000000000001</v>
      </c>
      <c r="AD371" s="340">
        <f t="shared" si="910"/>
        <v>5.3774999999999995</v>
      </c>
      <c r="AE371" s="340">
        <f t="shared" si="910"/>
        <v>5.9749999999999996</v>
      </c>
      <c r="AF371" s="340">
        <f t="shared" si="910"/>
        <v>6.5724999999999998</v>
      </c>
      <c r="AG371" s="341">
        <f t="shared" si="907"/>
        <v>51.812750000000008</v>
      </c>
      <c r="AH371" s="341">
        <f>AG371*(1+AH$53)</f>
        <v>51.812750000000008</v>
      </c>
      <c r="AI371" s="341">
        <f>MROUND(ROUNDUP(AH371,0),5)-1</f>
        <v>49</v>
      </c>
      <c r="AJ371" s="113">
        <f t="shared" si="917"/>
        <v>159000</v>
      </c>
      <c r="AK371" s="139">
        <f t="shared" si="918"/>
        <v>169000</v>
      </c>
      <c r="AL371" s="114">
        <f t="shared" si="919"/>
        <v>18</v>
      </c>
      <c r="AM371" s="130">
        <f t="shared" si="924"/>
        <v>17</v>
      </c>
      <c r="AN371" s="151">
        <f t="shared" si="920"/>
        <v>27</v>
      </c>
      <c r="AO371" s="152">
        <f t="shared" si="921"/>
        <v>141</v>
      </c>
      <c r="AP371" s="153">
        <f t="shared" si="922"/>
        <v>297</v>
      </c>
      <c r="AQ371" s="716">
        <f t="shared" si="819"/>
        <v>10</v>
      </c>
      <c r="AR371" s="154">
        <f t="shared" si="879"/>
        <v>19000</v>
      </c>
      <c r="AS371" s="158">
        <v>139</v>
      </c>
      <c r="AT371" s="144">
        <f t="shared" si="923"/>
        <v>49</v>
      </c>
    </row>
    <row r="372" spans="2:46" ht="20.45" customHeight="1">
      <c r="B372" s="336" t="s">
        <v>1947</v>
      </c>
      <c r="C372" s="337" t="s">
        <v>1700</v>
      </c>
      <c r="D372" s="338">
        <f t="shared" si="911"/>
        <v>5.95</v>
      </c>
      <c r="E372" s="338">
        <f t="shared" si="893"/>
        <v>2.4</v>
      </c>
      <c r="F372" s="338">
        <f t="shared" si="170"/>
        <v>4.2</v>
      </c>
      <c r="G372" s="653">
        <v>2.36</v>
      </c>
      <c r="H372" s="338">
        <f t="shared" si="171"/>
        <v>0.6</v>
      </c>
      <c r="I372" s="338"/>
      <c r="J372" s="339"/>
      <c r="K372" s="339"/>
      <c r="L372" s="339"/>
      <c r="M372" s="339"/>
      <c r="N372" s="339"/>
      <c r="O372" s="339"/>
      <c r="P372" s="339"/>
      <c r="Q372" s="339"/>
      <c r="R372" s="339"/>
      <c r="S372" s="339">
        <f>[1]shCost!$AQ15+[1]shCost!$AW15</f>
        <v>1.2</v>
      </c>
      <c r="T372" s="339">
        <f>[1]shCost!$AQ15+[1]shCost!$AW15</f>
        <v>1.2</v>
      </c>
      <c r="U372" s="339"/>
      <c r="V372" s="339"/>
      <c r="W372" s="339"/>
      <c r="X372" s="339"/>
      <c r="Y372" s="340">
        <f t="shared" si="188"/>
        <v>2.5960000000000001</v>
      </c>
      <c r="Z372" s="340">
        <f t="shared" si="912"/>
        <v>2.5960000000000001</v>
      </c>
      <c r="AA372" s="340">
        <f t="shared" si="913"/>
        <v>2.6774999999999998</v>
      </c>
      <c r="AB372" s="340">
        <f t="shared" si="914"/>
        <v>5.95</v>
      </c>
      <c r="AC372" s="340">
        <f t="shared" si="915"/>
        <v>6.49</v>
      </c>
      <c r="AD372" s="340">
        <f t="shared" si="910"/>
        <v>2.6774999999999998</v>
      </c>
      <c r="AE372" s="340">
        <f t="shared" si="910"/>
        <v>2.9750000000000001</v>
      </c>
      <c r="AF372" s="340">
        <f t="shared" si="910"/>
        <v>3.2725000000000004</v>
      </c>
      <c r="AG372" s="341">
        <f t="shared" si="907"/>
        <v>26.933500000000002</v>
      </c>
      <c r="AH372" s="341">
        <f>AG372</f>
        <v>26.933500000000002</v>
      </c>
      <c r="AI372" s="341">
        <f>MROUND(ROUNDUP(AH372,0),5)</f>
        <v>25</v>
      </c>
      <c r="AJ372" s="113">
        <f t="shared" si="917"/>
        <v>79000</v>
      </c>
      <c r="AK372" s="139">
        <f t="shared" si="918"/>
        <v>79000</v>
      </c>
      <c r="AL372" s="114">
        <f t="shared" si="919"/>
        <v>10</v>
      </c>
      <c r="AM372" s="130">
        <f t="shared" si="924"/>
        <v>9</v>
      </c>
      <c r="AN372" s="151">
        <f t="shared" si="920"/>
        <v>14</v>
      </c>
      <c r="AO372" s="152">
        <f t="shared" si="921"/>
        <v>74</v>
      </c>
      <c r="AP372" s="153">
        <f t="shared" si="922"/>
        <v>155</v>
      </c>
      <c r="AQ372" s="716">
        <f t="shared" si="819"/>
        <v>6</v>
      </c>
      <c r="AR372" s="154">
        <f t="shared" si="879"/>
        <v>10000</v>
      </c>
      <c r="AS372" s="158">
        <v>139</v>
      </c>
      <c r="AT372" s="144">
        <f t="shared" si="923"/>
        <v>25</v>
      </c>
    </row>
    <row r="373" spans="2:46" ht="20.45" customHeight="1">
      <c r="B373" s="342" t="s">
        <v>2017</v>
      </c>
      <c r="C373" s="343" t="s">
        <v>2027</v>
      </c>
      <c r="D373" s="344">
        <f t="shared" ref="D373:D382" si="925">AB373</f>
        <v>31.95</v>
      </c>
      <c r="E373" s="344">
        <f t="shared" si="893"/>
        <v>12.04</v>
      </c>
      <c r="F373" s="344">
        <f t="shared" si="170"/>
        <v>9.02</v>
      </c>
      <c r="G373" s="654">
        <v>11.81</v>
      </c>
      <c r="H373" s="344">
        <f t="shared" si="171"/>
        <v>3.01</v>
      </c>
      <c r="I373" s="344"/>
      <c r="J373" s="345"/>
      <c r="K373" s="345"/>
      <c r="L373" s="345"/>
      <c r="M373" s="345"/>
      <c r="N373" s="345"/>
      <c r="O373" s="345"/>
      <c r="P373" s="345"/>
      <c r="Q373" s="345"/>
      <c r="R373" s="345"/>
      <c r="S373" s="345">
        <f>[1]shCost!$AS4+[1]shCost!$AW4+[1]shCost!$BF4+[1]shCost!$BH4+[1]shCost!$AV4+[1]shCost!$AY4</f>
        <v>6.02</v>
      </c>
      <c r="T373" s="345">
        <f>[1]shCost!$AS4+[1]shCost!$AW4+[1]shCost!$BF4+[1]shCost!$BH4+[1]shCost!$AV4+[1]shCost!$AY4</f>
        <v>6.02</v>
      </c>
      <c r="U373" s="345"/>
      <c r="V373" s="345"/>
      <c r="W373" s="345"/>
      <c r="X373" s="345"/>
      <c r="Y373" s="346">
        <f t="shared" si="188"/>
        <v>12.991000000000001</v>
      </c>
      <c r="Z373" s="346">
        <f t="shared" ref="Z373:Z382" si="926">(AC373*(1-Z$53))</f>
        <v>12.991</v>
      </c>
      <c r="AA373" s="346">
        <f t="shared" ref="AA373:AA382" si="927">(AB373*(1-AA$53))</f>
        <v>14.377499999999998</v>
      </c>
      <c r="AB373" s="346">
        <f t="shared" ref="AB373:AB382" si="928">MROUND(AC373,1)-0.05</f>
        <v>31.95</v>
      </c>
      <c r="AC373" s="346">
        <f t="shared" ref="AC373:AC382" si="929">Y373/(1-AC$53)</f>
        <v>32.477499999999999</v>
      </c>
      <c r="AD373" s="346">
        <f t="shared" si="910"/>
        <v>14.377499999999998</v>
      </c>
      <c r="AE373" s="346">
        <f t="shared" si="910"/>
        <v>15.975</v>
      </c>
      <c r="AF373" s="346">
        <f t="shared" si="910"/>
        <v>17.572500000000002</v>
      </c>
      <c r="AG373" s="347">
        <f>AC373*4.15</f>
        <v>134.78162500000002</v>
      </c>
      <c r="AH373" s="347">
        <f t="shared" ref="AH373:AH380" si="930">AG373*(1+AH$53)</f>
        <v>134.78162500000002</v>
      </c>
      <c r="AI373" s="347">
        <f>MROUND(ROUNDUP(AH373,0),5)</f>
        <v>135</v>
      </c>
      <c r="AJ373" s="113">
        <f t="shared" ref="AJ373:AJ382" si="931">ROUNDUP(FLOOR(AC373*13350,10000),-3)-1000</f>
        <v>429000</v>
      </c>
      <c r="AK373" s="139">
        <f t="shared" ref="AK373:AK382" si="932">ROUNDUP(FLOOR(AJ373*1.1,10000),-3)-1000</f>
        <v>469000</v>
      </c>
      <c r="AL373" s="114">
        <f t="shared" ref="AL373:AL382" si="933">ROUNDUP(AC373*1.39,0)</f>
        <v>46</v>
      </c>
      <c r="AM373" s="130">
        <f>ROUNDUP(AC373*1.34,0)</f>
        <v>44</v>
      </c>
      <c r="AN373" s="151">
        <f t="shared" ref="AN373:AN382" si="934">ROUNDUP(AC373*0.71*3,0)</f>
        <v>70</v>
      </c>
      <c r="AO373" s="152">
        <f t="shared" ref="AO373:AO382" si="935">ROUNDUP(AC373*3.7502*3,0)</f>
        <v>366</v>
      </c>
      <c r="AP373" s="153">
        <f t="shared" ref="AP373:AP382" si="936">ROUNDUP(AC373*7.9284*3,0)</f>
        <v>773</v>
      </c>
      <c r="AQ373" s="716">
        <f t="shared" ref="AQ373:AQ462" si="937">ROUNDUP(AC373*0.8,0)</f>
        <v>26</v>
      </c>
      <c r="AR373" s="154">
        <f t="shared" si="879"/>
        <v>49000</v>
      </c>
      <c r="AS373" s="158">
        <v>119</v>
      </c>
      <c r="AT373" s="144">
        <f t="shared" ref="AT373:AT382" si="938">AI373*(1-AH$6)</f>
        <v>135</v>
      </c>
    </row>
    <row r="374" spans="2:46" ht="20.45" customHeight="1">
      <c r="B374" s="342" t="s">
        <v>2018</v>
      </c>
      <c r="C374" s="343" t="s">
        <v>2028</v>
      </c>
      <c r="D374" s="344">
        <f t="shared" si="925"/>
        <v>30.95</v>
      </c>
      <c r="E374" s="344">
        <f t="shared" si="893"/>
        <v>11.64</v>
      </c>
      <c r="F374" s="344">
        <f t="shared" si="170"/>
        <v>8.82</v>
      </c>
      <c r="G374" s="654">
        <v>11.45</v>
      </c>
      <c r="H374" s="344">
        <f t="shared" si="171"/>
        <v>2.91</v>
      </c>
      <c r="I374" s="344"/>
      <c r="J374" s="345"/>
      <c r="K374" s="345"/>
      <c r="L374" s="345"/>
      <c r="M374" s="345"/>
      <c r="N374" s="345"/>
      <c r="O374" s="345"/>
      <c r="P374" s="345"/>
      <c r="Q374" s="345"/>
      <c r="R374" s="345"/>
      <c r="S374" s="345">
        <f>[1]shCost!$AS5+[1]shCost!$AW5+[1]shCost!$BF5+[1]shCost!$BH5+[1]shCost!$AV5+[1]shCost!$AY5</f>
        <v>5.82</v>
      </c>
      <c r="T374" s="345">
        <f>[1]shCost!$AS5+[1]shCost!$AW5+[1]shCost!$BF5+[1]shCost!$BH5+[1]shCost!$AV5+[1]shCost!$AY5</f>
        <v>5.82</v>
      </c>
      <c r="U374" s="345"/>
      <c r="V374" s="345"/>
      <c r="W374" s="345"/>
      <c r="X374" s="345"/>
      <c r="Y374" s="346">
        <f t="shared" si="188"/>
        <v>12.595000000000001</v>
      </c>
      <c r="Z374" s="346">
        <f t="shared" si="926"/>
        <v>12.595000000000001</v>
      </c>
      <c r="AA374" s="346">
        <f t="shared" si="927"/>
        <v>13.927499999999998</v>
      </c>
      <c r="AB374" s="346">
        <f t="shared" si="928"/>
        <v>30.95</v>
      </c>
      <c r="AC374" s="346">
        <f t="shared" si="929"/>
        <v>31.487500000000001</v>
      </c>
      <c r="AD374" s="346">
        <f t="shared" si="910"/>
        <v>13.927499999999998</v>
      </c>
      <c r="AE374" s="346">
        <f t="shared" si="910"/>
        <v>15.475</v>
      </c>
      <c r="AF374" s="346">
        <f t="shared" si="910"/>
        <v>17.022500000000001</v>
      </c>
      <c r="AG374" s="347">
        <f t="shared" ref="AG374:AG382" si="939">AC374*4.15</f>
        <v>130.67312500000003</v>
      </c>
      <c r="AH374" s="347">
        <f t="shared" si="930"/>
        <v>130.67312500000003</v>
      </c>
      <c r="AI374" s="347">
        <f>MROUND(ROUNDUP(AG374,0),5)-1</f>
        <v>129</v>
      </c>
      <c r="AJ374" s="113">
        <f t="shared" si="931"/>
        <v>419000</v>
      </c>
      <c r="AK374" s="139">
        <f t="shared" si="932"/>
        <v>459000</v>
      </c>
      <c r="AL374" s="114">
        <f t="shared" si="933"/>
        <v>44</v>
      </c>
      <c r="AM374" s="130">
        <f>ROUNDUP(AC374*1.34,0)</f>
        <v>43</v>
      </c>
      <c r="AN374" s="151">
        <f t="shared" si="934"/>
        <v>68</v>
      </c>
      <c r="AO374" s="152">
        <f t="shared" si="935"/>
        <v>355</v>
      </c>
      <c r="AP374" s="153">
        <f t="shared" si="936"/>
        <v>749</v>
      </c>
      <c r="AQ374" s="716">
        <f t="shared" si="937"/>
        <v>26</v>
      </c>
      <c r="AR374" s="154">
        <f t="shared" si="879"/>
        <v>47000</v>
      </c>
      <c r="AS374" s="158">
        <v>119</v>
      </c>
      <c r="AT374" s="144">
        <f t="shared" si="938"/>
        <v>129</v>
      </c>
    </row>
    <row r="375" spans="2:46" ht="20.45" customHeight="1">
      <c r="B375" s="342" t="s">
        <v>2019</v>
      </c>
      <c r="C375" s="343" t="s">
        <v>2029</v>
      </c>
      <c r="D375" s="344">
        <f t="shared" si="925"/>
        <v>33.950000000000003</v>
      </c>
      <c r="E375" s="344">
        <f t="shared" si="893"/>
        <v>12.74</v>
      </c>
      <c r="F375" s="344">
        <f t="shared" si="170"/>
        <v>9.370000000000001</v>
      </c>
      <c r="G375" s="654">
        <v>12.54</v>
      </c>
      <c r="H375" s="344">
        <f t="shared" si="171"/>
        <v>3.1850000000000001</v>
      </c>
      <c r="I375" s="344"/>
      <c r="J375" s="345"/>
      <c r="K375" s="345"/>
      <c r="L375" s="345"/>
      <c r="M375" s="345"/>
      <c r="N375" s="345"/>
      <c r="O375" s="345"/>
      <c r="P375" s="345"/>
      <c r="Q375" s="345"/>
      <c r="R375" s="345"/>
      <c r="S375" s="345">
        <f>[1]shCost!$AS6+[1]shCost!$AW6+[1]shCost!$BF6+[1]shCost!$BH6+[1]shCost!$AV6+[1]shCost!$AY6</f>
        <v>6.37</v>
      </c>
      <c r="T375" s="345">
        <f>[1]shCost!$AS6+[1]shCost!$AW6+[1]shCost!$BF6+[1]shCost!$BH6+[1]shCost!$AV6+[1]shCost!$AY6</f>
        <v>6.37</v>
      </c>
      <c r="U375" s="345"/>
      <c r="V375" s="345"/>
      <c r="W375" s="345"/>
      <c r="X375" s="345"/>
      <c r="Y375" s="346">
        <f t="shared" si="188"/>
        <v>13.794</v>
      </c>
      <c r="Z375" s="346">
        <f t="shared" si="926"/>
        <v>13.794</v>
      </c>
      <c r="AA375" s="346">
        <f t="shared" si="927"/>
        <v>15.2775</v>
      </c>
      <c r="AB375" s="346">
        <f t="shared" si="928"/>
        <v>33.950000000000003</v>
      </c>
      <c r="AC375" s="346">
        <f t="shared" si="929"/>
        <v>34.484999999999999</v>
      </c>
      <c r="AD375" s="346">
        <f t="shared" ref="AD375:AF445" si="940">$AB375*(1-AD$53)</f>
        <v>15.2775</v>
      </c>
      <c r="AE375" s="346">
        <f t="shared" si="940"/>
        <v>16.975000000000001</v>
      </c>
      <c r="AF375" s="346">
        <f t="shared" si="940"/>
        <v>18.672500000000003</v>
      </c>
      <c r="AG375" s="347">
        <f t="shared" si="939"/>
        <v>143.11275000000001</v>
      </c>
      <c r="AH375" s="347">
        <f t="shared" si="930"/>
        <v>143.11275000000001</v>
      </c>
      <c r="AI375" s="347">
        <f>MROUND(ROUNDUP(AH375,0),5)</f>
        <v>145</v>
      </c>
      <c r="AJ375" s="113">
        <f t="shared" si="931"/>
        <v>459000</v>
      </c>
      <c r="AK375" s="139">
        <f t="shared" si="932"/>
        <v>499000</v>
      </c>
      <c r="AL375" s="114">
        <f t="shared" si="933"/>
        <v>48</v>
      </c>
      <c r="AM375" s="130">
        <f t="shared" ref="AM375:AM382" si="941">ROUNDUP(AC375*1.3,0)</f>
        <v>45</v>
      </c>
      <c r="AN375" s="151">
        <f t="shared" si="934"/>
        <v>74</v>
      </c>
      <c r="AO375" s="152">
        <f t="shared" si="935"/>
        <v>388</v>
      </c>
      <c r="AP375" s="153">
        <f t="shared" si="936"/>
        <v>821</v>
      </c>
      <c r="AQ375" s="716">
        <f t="shared" si="937"/>
        <v>28</v>
      </c>
      <c r="AR375" s="154">
        <f t="shared" si="879"/>
        <v>52000</v>
      </c>
      <c r="AS375" s="158">
        <v>129</v>
      </c>
      <c r="AT375" s="144">
        <f t="shared" si="938"/>
        <v>145</v>
      </c>
    </row>
    <row r="376" spans="2:46" ht="20.45" customHeight="1">
      <c r="B376" s="342" t="s">
        <v>2020</v>
      </c>
      <c r="C376" s="343" t="s">
        <v>2030</v>
      </c>
      <c r="D376" s="344">
        <f t="shared" si="925"/>
        <v>33.950000000000003</v>
      </c>
      <c r="E376" s="344">
        <f t="shared" si="893"/>
        <v>12.84</v>
      </c>
      <c r="F376" s="344">
        <f t="shared" si="170"/>
        <v>9.42</v>
      </c>
      <c r="G376" s="654">
        <v>12.54</v>
      </c>
      <c r="H376" s="344">
        <f t="shared" si="171"/>
        <v>3.21</v>
      </c>
      <c r="I376" s="344"/>
      <c r="J376" s="345"/>
      <c r="K376" s="345"/>
      <c r="L376" s="345"/>
      <c r="M376" s="345"/>
      <c r="N376" s="345"/>
      <c r="O376" s="345"/>
      <c r="P376" s="345"/>
      <c r="Q376" s="345"/>
      <c r="R376" s="345"/>
      <c r="S376" s="345">
        <f>[1]shCost!$AS7+[1]shCost!$AW7+[1]shCost!$BF7+[1]shCost!$BH7+[1]shCost!$AV7+[1]shCost!$AY7</f>
        <v>6.42</v>
      </c>
      <c r="T376" s="345">
        <f>[1]shCost!$AS7+[1]shCost!$AW7+[1]shCost!$BF7+[1]shCost!$BH7+[1]shCost!$AV7+[1]shCost!$AY7</f>
        <v>6.42</v>
      </c>
      <c r="U376" s="345"/>
      <c r="V376" s="345"/>
      <c r="W376" s="345"/>
      <c r="X376" s="345"/>
      <c r="Y376" s="346">
        <f t="shared" si="188"/>
        <v>13.794</v>
      </c>
      <c r="Z376" s="346">
        <f t="shared" si="926"/>
        <v>13.794</v>
      </c>
      <c r="AA376" s="346">
        <f t="shared" si="927"/>
        <v>15.2775</v>
      </c>
      <c r="AB376" s="346">
        <f t="shared" si="928"/>
        <v>33.950000000000003</v>
      </c>
      <c r="AC376" s="346">
        <f t="shared" si="929"/>
        <v>34.484999999999999</v>
      </c>
      <c r="AD376" s="346">
        <f t="shared" si="940"/>
        <v>15.2775</v>
      </c>
      <c r="AE376" s="346">
        <f t="shared" si="940"/>
        <v>16.975000000000001</v>
      </c>
      <c r="AF376" s="346">
        <f t="shared" si="940"/>
        <v>18.672500000000003</v>
      </c>
      <c r="AG376" s="347">
        <f t="shared" si="939"/>
        <v>143.11275000000001</v>
      </c>
      <c r="AH376" s="347">
        <f t="shared" si="930"/>
        <v>143.11275000000001</v>
      </c>
      <c r="AI376" s="347">
        <f>MROUND(ROUNDUP(AH376,0),5)</f>
        <v>145</v>
      </c>
      <c r="AJ376" s="113">
        <f t="shared" si="931"/>
        <v>459000</v>
      </c>
      <c r="AK376" s="139">
        <f t="shared" si="932"/>
        <v>499000</v>
      </c>
      <c r="AL376" s="114">
        <f t="shared" si="933"/>
        <v>48</v>
      </c>
      <c r="AM376" s="130">
        <f t="shared" si="941"/>
        <v>45</v>
      </c>
      <c r="AN376" s="151">
        <f t="shared" si="934"/>
        <v>74</v>
      </c>
      <c r="AO376" s="152">
        <f t="shared" si="935"/>
        <v>388</v>
      </c>
      <c r="AP376" s="153">
        <f t="shared" si="936"/>
        <v>821</v>
      </c>
      <c r="AQ376" s="716">
        <f t="shared" si="937"/>
        <v>28</v>
      </c>
      <c r="AR376" s="154">
        <f t="shared" si="879"/>
        <v>52000</v>
      </c>
      <c r="AS376" s="158">
        <v>129</v>
      </c>
      <c r="AT376" s="144">
        <f t="shared" si="938"/>
        <v>145</v>
      </c>
    </row>
    <row r="377" spans="2:46" ht="20.45" customHeight="1">
      <c r="B377" s="342" t="s">
        <v>2021</v>
      </c>
      <c r="C377" s="343" t="s">
        <v>2031</v>
      </c>
      <c r="D377" s="344">
        <f t="shared" si="925"/>
        <v>32.950000000000003</v>
      </c>
      <c r="E377" s="344">
        <f t="shared" si="893"/>
        <v>12.24</v>
      </c>
      <c r="F377" s="344">
        <f t="shared" si="170"/>
        <v>9.120000000000001</v>
      </c>
      <c r="G377" s="654">
        <v>12.18</v>
      </c>
      <c r="H377" s="344">
        <f t="shared" si="171"/>
        <v>3.06</v>
      </c>
      <c r="I377" s="344"/>
      <c r="J377" s="345"/>
      <c r="K377" s="345"/>
      <c r="L377" s="345"/>
      <c r="M377" s="345"/>
      <c r="N377" s="345"/>
      <c r="O377" s="345"/>
      <c r="P377" s="345"/>
      <c r="Q377" s="345"/>
      <c r="R377" s="345"/>
      <c r="S377" s="345">
        <f>[1]shCost!$AS8+[1]shCost!$AW8+[1]shCost!$BF8+[1]shCost!$BH8+[1]shCost!$AV8+[1]shCost!$AY8</f>
        <v>6.12</v>
      </c>
      <c r="T377" s="345">
        <f>[1]shCost!$AS8+[1]shCost!$AW8+[1]shCost!$BF8+[1]shCost!$BH8+[1]shCost!$AV8+[1]shCost!$AY8</f>
        <v>6.12</v>
      </c>
      <c r="U377" s="345"/>
      <c r="V377" s="345"/>
      <c r="W377" s="345"/>
      <c r="X377" s="345"/>
      <c r="Y377" s="346">
        <f t="shared" si="188"/>
        <v>13.398000000000001</v>
      </c>
      <c r="Z377" s="346">
        <f t="shared" si="926"/>
        <v>13.398000000000003</v>
      </c>
      <c r="AA377" s="346">
        <f t="shared" si="927"/>
        <v>14.827500000000001</v>
      </c>
      <c r="AB377" s="346">
        <f t="shared" si="928"/>
        <v>32.950000000000003</v>
      </c>
      <c r="AC377" s="346">
        <f t="shared" si="929"/>
        <v>33.495000000000005</v>
      </c>
      <c r="AD377" s="346">
        <f t="shared" si="940"/>
        <v>14.827500000000001</v>
      </c>
      <c r="AE377" s="346">
        <f t="shared" si="940"/>
        <v>16.475000000000001</v>
      </c>
      <c r="AF377" s="346">
        <f t="shared" si="940"/>
        <v>18.122500000000002</v>
      </c>
      <c r="AG377" s="347">
        <f t="shared" si="939"/>
        <v>139.00425000000004</v>
      </c>
      <c r="AH377" s="347">
        <f t="shared" si="930"/>
        <v>139.00425000000004</v>
      </c>
      <c r="AI377" s="347">
        <f>MROUND(ROUNDUP(AH377,0),5)-1</f>
        <v>139</v>
      </c>
      <c r="AJ377" s="113">
        <f t="shared" si="931"/>
        <v>439000</v>
      </c>
      <c r="AK377" s="139">
        <f t="shared" si="932"/>
        <v>479000</v>
      </c>
      <c r="AL377" s="114">
        <f t="shared" si="933"/>
        <v>47</v>
      </c>
      <c r="AM377" s="130">
        <f t="shared" si="941"/>
        <v>44</v>
      </c>
      <c r="AN377" s="151">
        <f t="shared" si="934"/>
        <v>72</v>
      </c>
      <c r="AO377" s="152">
        <f t="shared" si="935"/>
        <v>377</v>
      </c>
      <c r="AP377" s="153">
        <f t="shared" si="936"/>
        <v>797</v>
      </c>
      <c r="AQ377" s="716">
        <f t="shared" si="937"/>
        <v>27</v>
      </c>
      <c r="AR377" s="154">
        <f t="shared" si="879"/>
        <v>50000</v>
      </c>
      <c r="AS377" s="158">
        <v>129</v>
      </c>
      <c r="AT377" s="144">
        <f t="shared" si="938"/>
        <v>139</v>
      </c>
    </row>
    <row r="378" spans="2:46" ht="20.45" customHeight="1">
      <c r="B378" s="342" t="s">
        <v>2022</v>
      </c>
      <c r="C378" s="343" t="s">
        <v>2032</v>
      </c>
      <c r="D378" s="344">
        <f t="shared" si="925"/>
        <v>35.950000000000003</v>
      </c>
      <c r="E378" s="344">
        <f t="shared" si="893"/>
        <v>13.540000000000001</v>
      </c>
      <c r="F378" s="344">
        <f t="shared" si="170"/>
        <v>9.77</v>
      </c>
      <c r="G378" s="654">
        <v>13.27</v>
      </c>
      <c r="H378" s="344">
        <f t="shared" si="171"/>
        <v>3.3850000000000002</v>
      </c>
      <c r="I378" s="344"/>
      <c r="J378" s="345"/>
      <c r="K378" s="345"/>
      <c r="L378" s="345"/>
      <c r="M378" s="345"/>
      <c r="N378" s="345"/>
      <c r="O378" s="345"/>
      <c r="P378" s="345"/>
      <c r="Q378" s="345"/>
      <c r="R378" s="345"/>
      <c r="S378" s="345">
        <f>[1]shCost!$AS9+[1]shCost!$AW9+[1]shCost!$BF9+[1]shCost!$BH9+[1]shCost!$AV9+[1]shCost!$AY9</f>
        <v>6.7700000000000005</v>
      </c>
      <c r="T378" s="345">
        <f>[1]shCost!$AS9+[1]shCost!$AW9+[1]shCost!$BF9+[1]shCost!$BH9+[1]shCost!$AV9+[1]shCost!$AY9</f>
        <v>6.7700000000000005</v>
      </c>
      <c r="U378" s="345"/>
      <c r="V378" s="345"/>
      <c r="W378" s="345"/>
      <c r="X378" s="345"/>
      <c r="Y378" s="346">
        <f t="shared" si="188"/>
        <v>14.597000000000001</v>
      </c>
      <c r="Z378" s="346">
        <f t="shared" si="926"/>
        <v>14.597000000000001</v>
      </c>
      <c r="AA378" s="346">
        <f t="shared" si="927"/>
        <v>16.177499999999998</v>
      </c>
      <c r="AB378" s="346">
        <f t="shared" si="928"/>
        <v>35.950000000000003</v>
      </c>
      <c r="AC378" s="346">
        <f t="shared" si="929"/>
        <v>36.4925</v>
      </c>
      <c r="AD378" s="346">
        <f t="shared" si="940"/>
        <v>16.177499999999998</v>
      </c>
      <c r="AE378" s="346">
        <f t="shared" si="940"/>
        <v>17.975000000000001</v>
      </c>
      <c r="AF378" s="346">
        <f t="shared" si="940"/>
        <v>19.772500000000004</v>
      </c>
      <c r="AG378" s="347">
        <f t="shared" si="939"/>
        <v>151.44387500000002</v>
      </c>
      <c r="AH378" s="347">
        <f t="shared" si="930"/>
        <v>151.44387500000002</v>
      </c>
      <c r="AI378" s="347">
        <f>MROUND(ROUNDUP(AH378,0),5)+2</f>
        <v>152</v>
      </c>
      <c r="AJ378" s="113">
        <f t="shared" si="931"/>
        <v>479000</v>
      </c>
      <c r="AK378" s="139">
        <f t="shared" si="932"/>
        <v>519000</v>
      </c>
      <c r="AL378" s="114">
        <f t="shared" si="933"/>
        <v>51</v>
      </c>
      <c r="AM378" s="130">
        <f t="shared" si="941"/>
        <v>48</v>
      </c>
      <c r="AN378" s="151">
        <f t="shared" si="934"/>
        <v>78</v>
      </c>
      <c r="AO378" s="152">
        <f t="shared" si="935"/>
        <v>411</v>
      </c>
      <c r="AP378" s="153">
        <f t="shared" si="936"/>
        <v>868</v>
      </c>
      <c r="AQ378" s="716">
        <f t="shared" si="937"/>
        <v>30</v>
      </c>
      <c r="AR378" s="154">
        <f t="shared" si="879"/>
        <v>55000</v>
      </c>
      <c r="AS378" s="158">
        <v>139</v>
      </c>
      <c r="AT378" s="144">
        <f t="shared" si="938"/>
        <v>152</v>
      </c>
    </row>
    <row r="379" spans="2:46" ht="20.45" customHeight="1">
      <c r="B379" s="342" t="s">
        <v>2023</v>
      </c>
      <c r="C379" s="343" t="s">
        <v>2033</v>
      </c>
      <c r="D379" s="344">
        <f t="shared" si="925"/>
        <v>25.95</v>
      </c>
      <c r="E379" s="344">
        <f t="shared" si="893"/>
        <v>9.3000000000000007</v>
      </c>
      <c r="F379" s="344">
        <f t="shared" si="170"/>
        <v>7.65</v>
      </c>
      <c r="G379" s="654">
        <v>9.6300000000000008</v>
      </c>
      <c r="H379" s="344">
        <f t="shared" si="171"/>
        <v>2.3250000000000002</v>
      </c>
      <c r="I379" s="344"/>
      <c r="J379" s="345"/>
      <c r="K379" s="345"/>
      <c r="L379" s="345"/>
      <c r="M379" s="345"/>
      <c r="N379" s="345"/>
      <c r="O379" s="345"/>
      <c r="P379" s="345"/>
      <c r="Q379" s="345"/>
      <c r="R379" s="345"/>
      <c r="S379" s="345">
        <f>[1]shCost!$AS10+[1]shCost!$AW10+[1]shCost!$BF10+[1]shCost!$BH10+[1]shCost!$AV10</f>
        <v>4.6500000000000004</v>
      </c>
      <c r="T379" s="345">
        <f>[1]shCost!$AS10+[1]shCost!$AW10+[1]shCost!$BF10+[1]shCost!$BH10+[1]shCost!$AV10</f>
        <v>4.6500000000000004</v>
      </c>
      <c r="U379" s="345"/>
      <c r="V379" s="345"/>
      <c r="W379" s="345"/>
      <c r="X379" s="345"/>
      <c r="Y379" s="346">
        <f t="shared" si="188"/>
        <v>10.593000000000002</v>
      </c>
      <c r="Z379" s="346">
        <f t="shared" si="926"/>
        <v>10.593000000000002</v>
      </c>
      <c r="AA379" s="346">
        <f t="shared" si="927"/>
        <v>11.677499999999998</v>
      </c>
      <c r="AB379" s="346">
        <f t="shared" si="928"/>
        <v>25.95</v>
      </c>
      <c r="AC379" s="346">
        <f t="shared" si="929"/>
        <v>26.482500000000002</v>
      </c>
      <c r="AD379" s="346">
        <f t="shared" si="940"/>
        <v>11.677499999999998</v>
      </c>
      <c r="AE379" s="346">
        <f t="shared" si="940"/>
        <v>12.975</v>
      </c>
      <c r="AF379" s="346">
        <f t="shared" si="940"/>
        <v>14.272500000000001</v>
      </c>
      <c r="AG379" s="347">
        <f t="shared" si="939"/>
        <v>109.90237500000002</v>
      </c>
      <c r="AH379" s="347">
        <f t="shared" si="930"/>
        <v>109.90237500000002</v>
      </c>
      <c r="AI379" s="347">
        <f>MROUND(ROUNDUP(AG379,0),5)-1</f>
        <v>109</v>
      </c>
      <c r="AJ379" s="113">
        <f t="shared" si="931"/>
        <v>349000</v>
      </c>
      <c r="AK379" s="139">
        <f t="shared" si="932"/>
        <v>379000</v>
      </c>
      <c r="AL379" s="114">
        <f t="shared" si="933"/>
        <v>37</v>
      </c>
      <c r="AM379" s="130">
        <f t="shared" si="941"/>
        <v>35</v>
      </c>
      <c r="AN379" s="151">
        <f t="shared" si="934"/>
        <v>57</v>
      </c>
      <c r="AO379" s="152">
        <f t="shared" si="935"/>
        <v>298</v>
      </c>
      <c r="AP379" s="153">
        <f t="shared" si="936"/>
        <v>630</v>
      </c>
      <c r="AQ379" s="716">
        <f t="shared" si="937"/>
        <v>22</v>
      </c>
      <c r="AR379" s="154">
        <f t="shared" si="879"/>
        <v>40000</v>
      </c>
      <c r="AS379" s="158">
        <v>139</v>
      </c>
      <c r="AT379" s="144">
        <f t="shared" si="938"/>
        <v>109</v>
      </c>
    </row>
    <row r="380" spans="2:46" ht="20.45" customHeight="1">
      <c r="B380" s="342" t="s">
        <v>2024</v>
      </c>
      <c r="C380" s="343" t="s">
        <v>2034</v>
      </c>
      <c r="D380" s="344">
        <f t="shared" si="925"/>
        <v>24.95</v>
      </c>
      <c r="E380" s="344">
        <f t="shared" si="893"/>
        <v>8.9</v>
      </c>
      <c r="F380" s="344">
        <f>MAX($J380:$U380)+3</f>
        <v>7.45</v>
      </c>
      <c r="G380" s="654">
        <v>9.27</v>
      </c>
      <c r="H380" s="344">
        <f>MIN($J380:$U380)*0.5</f>
        <v>2.2250000000000001</v>
      </c>
      <c r="I380" s="344"/>
      <c r="J380" s="345"/>
      <c r="K380" s="345"/>
      <c r="L380" s="345"/>
      <c r="M380" s="345"/>
      <c r="N380" s="345"/>
      <c r="O380" s="345"/>
      <c r="P380" s="345"/>
      <c r="Q380" s="345"/>
      <c r="R380" s="345"/>
      <c r="S380" s="345">
        <f>[1]shCost!$AS13+[1]shCost!$AW13+[1]shCost!$BF13+[1]shCost!$AV13</f>
        <v>4.45</v>
      </c>
      <c r="T380" s="345">
        <f>[1]shCost!$AS13+[1]shCost!$AW13+[1]shCost!$BF13+[1]shCost!$AV13</f>
        <v>4.45</v>
      </c>
      <c r="U380" s="345"/>
      <c r="V380" s="345"/>
      <c r="W380" s="345"/>
      <c r="X380" s="345"/>
      <c r="Y380" s="346">
        <f>$G380*(1+Y$53)</f>
        <v>10.197000000000001</v>
      </c>
      <c r="Z380" s="346">
        <f t="shared" si="926"/>
        <v>10.197000000000001</v>
      </c>
      <c r="AA380" s="346">
        <f t="shared" si="927"/>
        <v>11.227499999999999</v>
      </c>
      <c r="AB380" s="346">
        <f t="shared" si="928"/>
        <v>24.95</v>
      </c>
      <c r="AC380" s="346">
        <f t="shared" si="929"/>
        <v>25.4925</v>
      </c>
      <c r="AD380" s="346">
        <f>$AB380*(1-AD$53)</f>
        <v>11.227499999999999</v>
      </c>
      <c r="AE380" s="346">
        <f>$AB380*(1-AE$53)</f>
        <v>12.475</v>
      </c>
      <c r="AF380" s="346">
        <f>$AB380*(1-AF$53)</f>
        <v>13.7225</v>
      </c>
      <c r="AG380" s="347">
        <f t="shared" si="939"/>
        <v>105.79387500000001</v>
      </c>
      <c r="AH380" s="347">
        <f t="shared" si="930"/>
        <v>105.79387500000001</v>
      </c>
      <c r="AI380" s="347">
        <f>MROUND(ROUNDUP(AG380,0),5)</f>
        <v>105</v>
      </c>
      <c r="AJ380" s="113">
        <f t="shared" si="931"/>
        <v>339000</v>
      </c>
      <c r="AK380" s="139">
        <f t="shared" si="932"/>
        <v>369000</v>
      </c>
      <c r="AL380" s="114">
        <f t="shared" si="933"/>
        <v>36</v>
      </c>
      <c r="AM380" s="130">
        <f t="shared" si="941"/>
        <v>34</v>
      </c>
      <c r="AN380" s="151">
        <f t="shared" si="934"/>
        <v>55</v>
      </c>
      <c r="AO380" s="152">
        <f t="shared" si="935"/>
        <v>287</v>
      </c>
      <c r="AP380" s="153">
        <f t="shared" si="936"/>
        <v>607</v>
      </c>
      <c r="AQ380" s="716">
        <f t="shared" si="937"/>
        <v>21</v>
      </c>
      <c r="AR380" s="154">
        <f t="shared" si="879"/>
        <v>38000</v>
      </c>
      <c r="AS380" s="158">
        <v>139</v>
      </c>
      <c r="AT380" s="144">
        <f t="shared" si="938"/>
        <v>105</v>
      </c>
    </row>
    <row r="381" spans="2:46" ht="20.45" customHeight="1">
      <c r="B381" s="342" t="s">
        <v>2025</v>
      </c>
      <c r="C381" s="343" t="s">
        <v>2035</v>
      </c>
      <c r="D381" s="344">
        <f t="shared" si="925"/>
        <v>11.95</v>
      </c>
      <c r="E381" s="344">
        <f>1.8*MAX($J381:$U381)</f>
        <v>4.41</v>
      </c>
      <c r="F381" s="344">
        <f t="shared" si="170"/>
        <v>5.45</v>
      </c>
      <c r="G381" s="654">
        <v>4.54</v>
      </c>
      <c r="H381" s="344">
        <f t="shared" si="171"/>
        <v>1.2250000000000001</v>
      </c>
      <c r="I381" s="344"/>
      <c r="J381" s="345"/>
      <c r="K381" s="345"/>
      <c r="L381" s="345"/>
      <c r="M381" s="345"/>
      <c r="N381" s="345"/>
      <c r="O381" s="345"/>
      <c r="P381" s="345"/>
      <c r="Q381" s="345"/>
      <c r="R381" s="345"/>
      <c r="S381" s="345">
        <f>[1]shCost!$AS14+[1]shCost!$AW14</f>
        <v>2.4500000000000002</v>
      </c>
      <c r="T381" s="345">
        <f>[1]shCost!$AS14+[1]shCost!$AW14</f>
        <v>2.4500000000000002</v>
      </c>
      <c r="U381" s="345"/>
      <c r="V381" s="345"/>
      <c r="W381" s="345"/>
      <c r="X381" s="345"/>
      <c r="Y381" s="346">
        <f t="shared" si="188"/>
        <v>4.9940000000000007</v>
      </c>
      <c r="Z381" s="346">
        <f t="shared" si="926"/>
        <v>4.9940000000000007</v>
      </c>
      <c r="AA381" s="346">
        <f t="shared" si="927"/>
        <v>5.3774999999999995</v>
      </c>
      <c r="AB381" s="346">
        <f t="shared" si="928"/>
        <v>11.95</v>
      </c>
      <c r="AC381" s="346">
        <f t="shared" si="929"/>
        <v>12.485000000000001</v>
      </c>
      <c r="AD381" s="346">
        <f>$AB381*(1-AD$53)</f>
        <v>5.3774999999999995</v>
      </c>
      <c r="AE381" s="346">
        <f t="shared" si="940"/>
        <v>5.9749999999999996</v>
      </c>
      <c r="AF381" s="346">
        <f t="shared" si="940"/>
        <v>6.5724999999999998</v>
      </c>
      <c r="AG381" s="347">
        <f t="shared" si="939"/>
        <v>51.812750000000008</v>
      </c>
      <c r="AH381" s="347">
        <f>AG381*(1+AH$53)</f>
        <v>51.812750000000008</v>
      </c>
      <c r="AI381" s="347">
        <f>MROUND(ROUNDUP(AH381,0),5)-1</f>
        <v>49</v>
      </c>
      <c r="AJ381" s="113">
        <f t="shared" si="931"/>
        <v>159000</v>
      </c>
      <c r="AK381" s="139">
        <f t="shared" si="932"/>
        <v>169000</v>
      </c>
      <c r="AL381" s="114">
        <f t="shared" si="933"/>
        <v>18</v>
      </c>
      <c r="AM381" s="130">
        <f t="shared" si="941"/>
        <v>17</v>
      </c>
      <c r="AN381" s="151">
        <f t="shared" si="934"/>
        <v>27</v>
      </c>
      <c r="AO381" s="152">
        <f t="shared" si="935"/>
        <v>141</v>
      </c>
      <c r="AP381" s="153">
        <f t="shared" si="936"/>
        <v>297</v>
      </c>
      <c r="AQ381" s="716">
        <f t="shared" si="937"/>
        <v>10</v>
      </c>
      <c r="AR381" s="154">
        <f t="shared" si="879"/>
        <v>19000</v>
      </c>
      <c r="AS381" s="158">
        <v>139</v>
      </c>
      <c r="AT381" s="144">
        <f t="shared" si="938"/>
        <v>49</v>
      </c>
    </row>
    <row r="382" spans="2:46" ht="20.45" customHeight="1">
      <c r="B382" s="342" t="s">
        <v>2026</v>
      </c>
      <c r="C382" s="343" t="s">
        <v>2036</v>
      </c>
      <c r="D382" s="344">
        <f t="shared" si="925"/>
        <v>5.95</v>
      </c>
      <c r="E382" s="344">
        <f>1.8*MAX($J382:$U382)</f>
        <v>2.16</v>
      </c>
      <c r="F382" s="344">
        <f t="shared" si="170"/>
        <v>4.2</v>
      </c>
      <c r="G382" s="654">
        <v>2.36</v>
      </c>
      <c r="H382" s="344">
        <f t="shared" si="171"/>
        <v>0.6</v>
      </c>
      <c r="I382" s="344"/>
      <c r="J382" s="345"/>
      <c r="K382" s="345"/>
      <c r="L382" s="345"/>
      <c r="M382" s="345"/>
      <c r="N382" s="345"/>
      <c r="O382" s="345"/>
      <c r="P382" s="345"/>
      <c r="Q382" s="345"/>
      <c r="R382" s="345"/>
      <c r="S382" s="345">
        <f>[1]shCost!$AS15+[1]shCost!$AW15</f>
        <v>1.2</v>
      </c>
      <c r="T382" s="345">
        <f>[1]shCost!$AS15+[1]shCost!$AW15</f>
        <v>1.2</v>
      </c>
      <c r="U382" s="345"/>
      <c r="V382" s="345"/>
      <c r="W382" s="345"/>
      <c r="X382" s="345"/>
      <c r="Y382" s="346">
        <f t="shared" si="188"/>
        <v>2.5960000000000001</v>
      </c>
      <c r="Z382" s="346">
        <f t="shared" si="926"/>
        <v>2.5960000000000001</v>
      </c>
      <c r="AA382" s="346">
        <f t="shared" si="927"/>
        <v>2.6774999999999998</v>
      </c>
      <c r="AB382" s="346">
        <f t="shared" si="928"/>
        <v>5.95</v>
      </c>
      <c r="AC382" s="346">
        <f t="shared" si="929"/>
        <v>6.49</v>
      </c>
      <c r="AD382" s="346">
        <f>$AB382*(1-AD$53)</f>
        <v>2.6774999999999998</v>
      </c>
      <c r="AE382" s="346">
        <f t="shared" si="940"/>
        <v>2.9750000000000001</v>
      </c>
      <c r="AF382" s="346">
        <f t="shared" si="940"/>
        <v>3.2725000000000004</v>
      </c>
      <c r="AG382" s="347">
        <f t="shared" si="939"/>
        <v>26.933500000000002</v>
      </c>
      <c r="AH382" s="347">
        <f>AG382</f>
        <v>26.933500000000002</v>
      </c>
      <c r="AI382" s="347">
        <f>MROUND(ROUNDUP(AH382,0),5)</f>
        <v>25</v>
      </c>
      <c r="AJ382" s="113">
        <f t="shared" si="931"/>
        <v>79000</v>
      </c>
      <c r="AK382" s="139">
        <f t="shared" si="932"/>
        <v>79000</v>
      </c>
      <c r="AL382" s="114">
        <f t="shared" si="933"/>
        <v>10</v>
      </c>
      <c r="AM382" s="130">
        <f t="shared" si="941"/>
        <v>9</v>
      </c>
      <c r="AN382" s="151">
        <f t="shared" si="934"/>
        <v>14</v>
      </c>
      <c r="AO382" s="152">
        <f t="shared" si="935"/>
        <v>74</v>
      </c>
      <c r="AP382" s="153">
        <f t="shared" si="936"/>
        <v>155</v>
      </c>
      <c r="AQ382" s="716">
        <f t="shared" si="937"/>
        <v>6</v>
      </c>
      <c r="AR382" s="154">
        <f t="shared" si="879"/>
        <v>10000</v>
      </c>
      <c r="AS382" s="158">
        <v>139</v>
      </c>
      <c r="AT382" s="144">
        <f t="shared" si="938"/>
        <v>25</v>
      </c>
    </row>
    <row r="383" spans="2:46" ht="20.45" customHeight="1">
      <c r="B383" s="507" t="s">
        <v>2238</v>
      </c>
      <c r="C383" s="508" t="s">
        <v>2249</v>
      </c>
      <c r="D383" s="509">
        <f t="shared" ref="D383:D391" si="942">AB383</f>
        <v>30.95</v>
      </c>
      <c r="E383" s="509">
        <f>2*MAX($J383:$X383)</f>
        <v>13.936278340365684</v>
      </c>
      <c r="F383" s="509">
        <f>MAX($J383:$X383)+3</f>
        <v>9.968139170182841</v>
      </c>
      <c r="G383" s="655">
        <v>11.45</v>
      </c>
      <c r="H383" s="509">
        <f>MIN($J383:$X383)*0.5</f>
        <v>3.484069585091421</v>
      </c>
      <c r="I383" s="509"/>
      <c r="J383" s="510"/>
      <c r="K383" s="510"/>
      <c r="L383" s="510"/>
      <c r="M383" s="510"/>
      <c r="N383" s="510"/>
      <c r="O383" s="510"/>
      <c r="P383" s="510"/>
      <c r="Q383" s="510"/>
      <c r="R383" s="510"/>
      <c r="S383" s="510"/>
      <c r="T383" s="510"/>
      <c r="U383" s="510"/>
      <c r="V383" s="510"/>
      <c r="W383" s="510"/>
      <c r="X383" s="510">
        <f>[1]BICost!$U3+[1]BICost!$AX3+[1]BICost!$BB3+[1]BICost!$BG3</f>
        <v>6.9681391701828419</v>
      </c>
      <c r="Y383" s="511">
        <f t="shared" si="188"/>
        <v>12.595000000000001</v>
      </c>
      <c r="Z383" s="511">
        <f t="shared" ref="Z383:Z391" si="943">(AC383*(1-Z$53))</f>
        <v>12.595000000000001</v>
      </c>
      <c r="AA383" s="511">
        <f t="shared" ref="AA383:AA391" si="944">(AB383*(1-AA$53))</f>
        <v>13.927499999999998</v>
      </c>
      <c r="AB383" s="511">
        <f t="shared" ref="AB383:AB391" si="945">MROUND(AC383,1)-0.05</f>
        <v>30.95</v>
      </c>
      <c r="AC383" s="511">
        <f t="shared" ref="AC383:AC391" si="946">Y383/(1-AC$53)</f>
        <v>31.487500000000001</v>
      </c>
      <c r="AD383" s="511">
        <f t="shared" ref="AD383:AF384" si="947">$AB383*(1-AD$53)</f>
        <v>13.927499999999998</v>
      </c>
      <c r="AE383" s="511">
        <f t="shared" si="947"/>
        <v>15.475</v>
      </c>
      <c r="AF383" s="511">
        <f t="shared" si="947"/>
        <v>17.022500000000001</v>
      </c>
      <c r="AG383" s="512">
        <f>AC383*4.15</f>
        <v>130.67312500000003</v>
      </c>
      <c r="AH383" s="512">
        <f t="shared" ref="AH383:AH391" si="948">AG383*(1+AH$53)</f>
        <v>130.67312500000003</v>
      </c>
      <c r="AI383" s="512">
        <f>MROUND(ROUNDUP(AH383,0),5)-1</f>
        <v>129</v>
      </c>
      <c r="AJ383" s="113">
        <f t="shared" ref="AJ383:AJ391" si="949">ROUNDUP(FLOOR(AC383*13350,10000),-3)-1000</f>
        <v>419000</v>
      </c>
      <c r="AK383" s="139">
        <f t="shared" ref="AK383:AK391" si="950">ROUNDUP(FLOOR(AJ383*1.1,10000),-3)-1000</f>
        <v>459000</v>
      </c>
      <c r="AL383" s="114">
        <f t="shared" ref="AL383:AL391" si="951">ROUNDUP(AC383*1.39,0)</f>
        <v>44</v>
      </c>
      <c r="AM383" s="130">
        <f>ROUNDUP(AC383*1.34,0)</f>
        <v>43</v>
      </c>
      <c r="AN383" s="151">
        <f t="shared" ref="AN383:AN391" si="952">ROUNDUP(AC383*0.71*3,0)</f>
        <v>68</v>
      </c>
      <c r="AO383" s="152">
        <f t="shared" ref="AO383:AO391" si="953">ROUNDUP(AC383*3.7502*3,0)</f>
        <v>355</v>
      </c>
      <c r="AP383" s="153">
        <f t="shared" ref="AP383:AP391" si="954">ROUNDUP(AC383*7.9284*3,0)</f>
        <v>749</v>
      </c>
      <c r="AQ383" s="716">
        <f t="shared" si="937"/>
        <v>26</v>
      </c>
      <c r="AR383" s="154">
        <f t="shared" si="879"/>
        <v>47000</v>
      </c>
      <c r="AS383" s="158">
        <v>119</v>
      </c>
      <c r="AT383" s="144">
        <f t="shared" ref="AT383:AT391" si="955">AI383*(1-AH$6)</f>
        <v>129</v>
      </c>
    </row>
    <row r="384" spans="2:46" ht="20.45" customHeight="1">
      <c r="B384" s="507" t="s">
        <v>2239</v>
      </c>
      <c r="C384" s="508" t="s">
        <v>2250</v>
      </c>
      <c r="D384" s="509">
        <f t="shared" si="942"/>
        <v>29.95</v>
      </c>
      <c r="E384" s="509">
        <f t="shared" ref="E384:E398" si="956">2*MAX($J384:$X384)</f>
        <v>13.493372011251759</v>
      </c>
      <c r="F384" s="509">
        <f t="shared" ref="F384:F402" si="957">MAX($J384:$X384)+3</f>
        <v>9.7466860056258788</v>
      </c>
      <c r="G384" s="655">
        <v>11.09</v>
      </c>
      <c r="H384" s="509">
        <f t="shared" ref="H384:H402" si="958">MIN($J384:$X384)*0.5</f>
        <v>3.3733430028129399</v>
      </c>
      <c r="I384" s="509"/>
      <c r="J384" s="510"/>
      <c r="K384" s="510"/>
      <c r="L384" s="510"/>
      <c r="M384" s="510"/>
      <c r="N384" s="510"/>
      <c r="O384" s="510"/>
      <c r="P384" s="510"/>
      <c r="Q384" s="510"/>
      <c r="R384" s="510"/>
      <c r="S384" s="510"/>
      <c r="T384" s="510"/>
      <c r="U384" s="510"/>
      <c r="V384" s="510"/>
      <c r="W384" s="510"/>
      <c r="X384" s="510">
        <f>[1]BICost!$U24+[1]BICost!$AX24+[1]BICost!$BB24+[1]BICost!$BG24</f>
        <v>6.7466860056258797</v>
      </c>
      <c r="Y384" s="511">
        <f t="shared" si="188"/>
        <v>12.199000000000002</v>
      </c>
      <c r="Z384" s="511">
        <f t="shared" si="943"/>
        <v>12.199000000000002</v>
      </c>
      <c r="AA384" s="511">
        <f t="shared" si="944"/>
        <v>13.477499999999999</v>
      </c>
      <c r="AB384" s="511">
        <f t="shared" si="945"/>
        <v>29.95</v>
      </c>
      <c r="AC384" s="511">
        <f t="shared" si="946"/>
        <v>30.497500000000002</v>
      </c>
      <c r="AD384" s="511">
        <f t="shared" si="947"/>
        <v>13.477499999999999</v>
      </c>
      <c r="AE384" s="511">
        <f t="shared" si="947"/>
        <v>14.975</v>
      </c>
      <c r="AF384" s="511">
        <f t="shared" si="947"/>
        <v>16.4725</v>
      </c>
      <c r="AG384" s="512">
        <f t="shared" ref="AG384:AG391" si="959">AC384*4.15</f>
        <v>126.56462500000002</v>
      </c>
      <c r="AH384" s="512">
        <f t="shared" si="948"/>
        <v>126.56462500000002</v>
      </c>
      <c r="AI384" s="512">
        <f>MROUND(ROUNDUP(AG384,0),5)</f>
        <v>125</v>
      </c>
      <c r="AJ384" s="113">
        <f t="shared" si="949"/>
        <v>399000</v>
      </c>
      <c r="AK384" s="139">
        <f t="shared" si="950"/>
        <v>429000</v>
      </c>
      <c r="AL384" s="114">
        <f t="shared" si="951"/>
        <v>43</v>
      </c>
      <c r="AM384" s="130">
        <f>ROUNDUP(AC384*1.34,0)</f>
        <v>41</v>
      </c>
      <c r="AN384" s="151">
        <f t="shared" si="952"/>
        <v>65</v>
      </c>
      <c r="AO384" s="152">
        <f t="shared" si="953"/>
        <v>344</v>
      </c>
      <c r="AP384" s="153">
        <f t="shared" si="954"/>
        <v>726</v>
      </c>
      <c r="AQ384" s="716">
        <f t="shared" si="937"/>
        <v>25</v>
      </c>
      <c r="AR384" s="154">
        <f t="shared" si="879"/>
        <v>46000</v>
      </c>
      <c r="AS384" s="158">
        <v>119</v>
      </c>
      <c r="AT384" s="144">
        <f t="shared" si="955"/>
        <v>125</v>
      </c>
    </row>
    <row r="385" spans="2:46" ht="20.45" customHeight="1">
      <c r="B385" s="507" t="s">
        <v>2240</v>
      </c>
      <c r="C385" s="508" t="s">
        <v>2251</v>
      </c>
      <c r="D385" s="509">
        <f t="shared" si="942"/>
        <v>32.950000000000003</v>
      </c>
      <c r="E385" s="509">
        <f t="shared" si="956"/>
        <v>15.760096061884671</v>
      </c>
      <c r="F385" s="509">
        <f t="shared" si="957"/>
        <v>10.880048030942335</v>
      </c>
      <c r="G385" s="655">
        <v>12.18</v>
      </c>
      <c r="H385" s="509">
        <f t="shared" si="958"/>
        <v>3.9400240154711677</v>
      </c>
      <c r="I385" s="509"/>
      <c r="J385" s="510"/>
      <c r="K385" s="510"/>
      <c r="L385" s="510"/>
      <c r="M385" s="510"/>
      <c r="N385" s="510"/>
      <c r="O385" s="510"/>
      <c r="P385" s="510"/>
      <c r="Q385" s="510"/>
      <c r="R385" s="510"/>
      <c r="S385" s="510"/>
      <c r="T385" s="510"/>
      <c r="U385" s="510"/>
      <c r="V385" s="510"/>
      <c r="W385" s="510"/>
      <c r="X385" s="510">
        <f>[1]BICost!$U4+[1]BICost!$AX4+[1]BICost!$BB4+[1]BICost!$BG4</f>
        <v>7.8800480309423353</v>
      </c>
      <c r="Y385" s="511">
        <f t="shared" si="188"/>
        <v>13.398000000000001</v>
      </c>
      <c r="Z385" s="511">
        <f t="shared" si="943"/>
        <v>13.398000000000003</v>
      </c>
      <c r="AA385" s="511">
        <f t="shared" si="944"/>
        <v>14.827500000000001</v>
      </c>
      <c r="AB385" s="511">
        <f t="shared" si="945"/>
        <v>32.950000000000003</v>
      </c>
      <c r="AC385" s="511">
        <f t="shared" si="946"/>
        <v>33.495000000000005</v>
      </c>
      <c r="AD385" s="511">
        <f t="shared" si="940"/>
        <v>14.827500000000001</v>
      </c>
      <c r="AE385" s="511">
        <f t="shared" si="940"/>
        <v>16.475000000000001</v>
      </c>
      <c r="AF385" s="511">
        <f t="shared" si="940"/>
        <v>18.122500000000002</v>
      </c>
      <c r="AG385" s="512">
        <f t="shared" si="959"/>
        <v>139.00425000000004</v>
      </c>
      <c r="AH385" s="512">
        <f t="shared" si="948"/>
        <v>139.00425000000004</v>
      </c>
      <c r="AI385" s="512">
        <f>MROUND(ROUNDUP(AH385,0),5)-1</f>
        <v>139</v>
      </c>
      <c r="AJ385" s="113">
        <f t="shared" si="949"/>
        <v>439000</v>
      </c>
      <c r="AK385" s="139">
        <f t="shared" si="950"/>
        <v>479000</v>
      </c>
      <c r="AL385" s="114">
        <f t="shared" si="951"/>
        <v>47</v>
      </c>
      <c r="AM385" s="130">
        <f t="shared" ref="AM385:AM391" si="960">ROUNDUP(AC385*1.3,0)</f>
        <v>44</v>
      </c>
      <c r="AN385" s="151">
        <f t="shared" si="952"/>
        <v>72</v>
      </c>
      <c r="AO385" s="152">
        <f t="shared" si="953"/>
        <v>377</v>
      </c>
      <c r="AP385" s="153">
        <f t="shared" si="954"/>
        <v>797</v>
      </c>
      <c r="AQ385" s="716">
        <f t="shared" si="937"/>
        <v>27</v>
      </c>
      <c r="AR385" s="154">
        <f t="shared" si="879"/>
        <v>50000</v>
      </c>
      <c r="AS385" s="158">
        <v>129</v>
      </c>
      <c r="AT385" s="144">
        <f t="shared" si="955"/>
        <v>139</v>
      </c>
    </row>
    <row r="386" spans="2:46" ht="20.45" customHeight="1">
      <c r="B386" s="507" t="s">
        <v>2241</v>
      </c>
      <c r="C386" s="508" t="s">
        <v>2252</v>
      </c>
      <c r="D386" s="509">
        <f t="shared" si="942"/>
        <v>32.950000000000003</v>
      </c>
      <c r="E386" s="509">
        <f t="shared" si="956"/>
        <v>15.792477834036569</v>
      </c>
      <c r="F386" s="509">
        <f t="shared" si="957"/>
        <v>10.896238917018284</v>
      </c>
      <c r="G386" s="655">
        <v>12.18</v>
      </c>
      <c r="H386" s="509">
        <f t="shared" si="958"/>
        <v>3.9481194585091424</v>
      </c>
      <c r="I386" s="509"/>
      <c r="J386" s="510"/>
      <c r="K386" s="510"/>
      <c r="L386" s="510"/>
      <c r="M386" s="510"/>
      <c r="N386" s="510"/>
      <c r="O386" s="510"/>
      <c r="P386" s="510"/>
      <c r="Q386" s="510"/>
      <c r="R386" s="510"/>
      <c r="S386" s="510"/>
      <c r="T386" s="510"/>
      <c r="U386" s="510"/>
      <c r="V386" s="510"/>
      <c r="W386" s="510"/>
      <c r="X386" s="510">
        <f>[1]BICost!$U5+[1]BICost!$AX5+[1]BICost!$BB5+[1]BICost!$BG5</f>
        <v>7.8962389170182847</v>
      </c>
      <c r="Y386" s="511">
        <f t="shared" si="188"/>
        <v>13.398000000000001</v>
      </c>
      <c r="Z386" s="511">
        <f t="shared" si="943"/>
        <v>13.398000000000003</v>
      </c>
      <c r="AA386" s="511">
        <f t="shared" si="944"/>
        <v>14.827500000000001</v>
      </c>
      <c r="AB386" s="511">
        <f t="shared" si="945"/>
        <v>32.950000000000003</v>
      </c>
      <c r="AC386" s="511">
        <f t="shared" si="946"/>
        <v>33.495000000000005</v>
      </c>
      <c r="AD386" s="511">
        <f t="shared" si="940"/>
        <v>14.827500000000001</v>
      </c>
      <c r="AE386" s="511">
        <f t="shared" si="940"/>
        <v>16.475000000000001</v>
      </c>
      <c r="AF386" s="511">
        <f t="shared" si="940"/>
        <v>18.122500000000002</v>
      </c>
      <c r="AG386" s="512">
        <f t="shared" si="959"/>
        <v>139.00425000000004</v>
      </c>
      <c r="AH386" s="512">
        <f t="shared" si="948"/>
        <v>139.00425000000004</v>
      </c>
      <c r="AI386" s="512">
        <f>MROUND(ROUNDUP(AH386,0),5)-1</f>
        <v>139</v>
      </c>
      <c r="AJ386" s="113">
        <f t="shared" si="949"/>
        <v>439000</v>
      </c>
      <c r="AK386" s="139">
        <f t="shared" si="950"/>
        <v>479000</v>
      </c>
      <c r="AL386" s="114">
        <f t="shared" si="951"/>
        <v>47</v>
      </c>
      <c r="AM386" s="130">
        <f t="shared" si="960"/>
        <v>44</v>
      </c>
      <c r="AN386" s="151">
        <f t="shared" si="952"/>
        <v>72</v>
      </c>
      <c r="AO386" s="152">
        <f t="shared" si="953"/>
        <v>377</v>
      </c>
      <c r="AP386" s="153">
        <f t="shared" si="954"/>
        <v>797</v>
      </c>
      <c r="AQ386" s="716">
        <f t="shared" si="937"/>
        <v>27</v>
      </c>
      <c r="AR386" s="154">
        <f t="shared" si="879"/>
        <v>50000</v>
      </c>
      <c r="AS386" s="158">
        <v>129</v>
      </c>
      <c r="AT386" s="144">
        <f t="shared" si="955"/>
        <v>139</v>
      </c>
    </row>
    <row r="387" spans="2:46" ht="20.45" customHeight="1">
      <c r="B387" s="507" t="s">
        <v>2242</v>
      </c>
      <c r="C387" s="508" t="s">
        <v>2253</v>
      </c>
      <c r="D387" s="509">
        <f t="shared" si="942"/>
        <v>31.95</v>
      </c>
      <c r="E387" s="509">
        <f t="shared" si="956"/>
        <v>13.493372011251759</v>
      </c>
      <c r="F387" s="509">
        <f t="shared" si="957"/>
        <v>9.7466860056258788</v>
      </c>
      <c r="G387" s="655">
        <v>11.81</v>
      </c>
      <c r="H387" s="509">
        <f t="shared" si="958"/>
        <v>3.3733430028129399</v>
      </c>
      <c r="I387" s="509"/>
      <c r="J387" s="510"/>
      <c r="K387" s="510"/>
      <c r="L387" s="510"/>
      <c r="M387" s="510"/>
      <c r="N387" s="510"/>
      <c r="O387" s="510"/>
      <c r="P387" s="510"/>
      <c r="Q387" s="510"/>
      <c r="R387" s="510"/>
      <c r="S387" s="510"/>
      <c r="T387" s="510"/>
      <c r="U387" s="510"/>
      <c r="V387" s="510"/>
      <c r="W387" s="510"/>
      <c r="X387" s="510">
        <f>[1]BICost!$U25+[1]BICost!$AX25+[1]BICost!$BB25+[1]BICost!$BG25</f>
        <v>6.7466860056258797</v>
      </c>
      <c r="Y387" s="511">
        <f t="shared" si="188"/>
        <v>12.991000000000001</v>
      </c>
      <c r="Z387" s="511">
        <f t="shared" si="943"/>
        <v>12.991</v>
      </c>
      <c r="AA387" s="511">
        <f t="shared" si="944"/>
        <v>14.377499999999998</v>
      </c>
      <c r="AB387" s="511">
        <f t="shared" si="945"/>
        <v>31.95</v>
      </c>
      <c r="AC387" s="511">
        <f t="shared" si="946"/>
        <v>32.477499999999999</v>
      </c>
      <c r="AD387" s="511">
        <f t="shared" si="940"/>
        <v>14.377499999999998</v>
      </c>
      <c r="AE387" s="511">
        <f t="shared" si="940"/>
        <v>15.975</v>
      </c>
      <c r="AF387" s="511">
        <f t="shared" si="940"/>
        <v>17.572500000000002</v>
      </c>
      <c r="AG387" s="512">
        <f t="shared" si="959"/>
        <v>134.78162500000002</v>
      </c>
      <c r="AH387" s="512">
        <f t="shared" si="948"/>
        <v>134.78162500000002</v>
      </c>
      <c r="AI387" s="512">
        <f>MROUND(ROUNDUP(AH387,0),5)-1</f>
        <v>134</v>
      </c>
      <c r="AJ387" s="113">
        <f t="shared" si="949"/>
        <v>429000</v>
      </c>
      <c r="AK387" s="139">
        <f t="shared" si="950"/>
        <v>469000</v>
      </c>
      <c r="AL387" s="114">
        <f t="shared" si="951"/>
        <v>46</v>
      </c>
      <c r="AM387" s="130">
        <f t="shared" si="960"/>
        <v>43</v>
      </c>
      <c r="AN387" s="151">
        <f t="shared" si="952"/>
        <v>70</v>
      </c>
      <c r="AO387" s="152">
        <f t="shared" si="953"/>
        <v>366</v>
      </c>
      <c r="AP387" s="153">
        <f t="shared" si="954"/>
        <v>773</v>
      </c>
      <c r="AQ387" s="716">
        <f t="shared" si="937"/>
        <v>26</v>
      </c>
      <c r="AR387" s="154">
        <f t="shared" si="879"/>
        <v>49000</v>
      </c>
      <c r="AS387" s="158">
        <v>129</v>
      </c>
      <c r="AT387" s="144">
        <f t="shared" si="955"/>
        <v>134</v>
      </c>
    </row>
    <row r="388" spans="2:46" ht="20.45" customHeight="1">
      <c r="B388" s="507" t="s">
        <v>2243</v>
      </c>
      <c r="C388" s="508" t="s">
        <v>2254</v>
      </c>
      <c r="D388" s="509">
        <f t="shared" si="942"/>
        <v>34.950000000000003</v>
      </c>
      <c r="E388" s="509">
        <f t="shared" si="956"/>
        <v>15.970577580872012</v>
      </c>
      <c r="F388" s="509">
        <f t="shared" si="957"/>
        <v>10.985288790436005</v>
      </c>
      <c r="G388" s="655">
        <v>12.9</v>
      </c>
      <c r="H388" s="509">
        <f t="shared" si="958"/>
        <v>3.9926443952180031</v>
      </c>
      <c r="I388" s="509"/>
      <c r="J388" s="510"/>
      <c r="K388" s="510"/>
      <c r="L388" s="510"/>
      <c r="M388" s="510"/>
      <c r="N388" s="510"/>
      <c r="O388" s="510"/>
      <c r="P388" s="510"/>
      <c r="Q388" s="510"/>
      <c r="R388" s="510"/>
      <c r="S388" s="510"/>
      <c r="T388" s="510"/>
      <c r="U388" s="510"/>
      <c r="V388" s="510"/>
      <c r="W388" s="510"/>
      <c r="X388" s="510">
        <f>[1]BICost!$U6+[1]BICost!$AX6+[1]BICost!$BB6+[1]BICost!$BG6</f>
        <v>7.9852887904360061</v>
      </c>
      <c r="Y388" s="511">
        <f t="shared" si="188"/>
        <v>14.190000000000001</v>
      </c>
      <c r="Z388" s="511">
        <f t="shared" si="943"/>
        <v>14.190000000000001</v>
      </c>
      <c r="AA388" s="511">
        <f t="shared" si="944"/>
        <v>15.727499999999999</v>
      </c>
      <c r="AB388" s="511">
        <f t="shared" si="945"/>
        <v>34.950000000000003</v>
      </c>
      <c r="AC388" s="511">
        <f t="shared" si="946"/>
        <v>35.475000000000001</v>
      </c>
      <c r="AD388" s="511">
        <f t="shared" si="940"/>
        <v>15.727499999999999</v>
      </c>
      <c r="AE388" s="511">
        <f t="shared" si="940"/>
        <v>17.475000000000001</v>
      </c>
      <c r="AF388" s="511">
        <f t="shared" si="940"/>
        <v>19.222500000000004</v>
      </c>
      <c r="AG388" s="512">
        <f t="shared" si="959"/>
        <v>147.22125000000003</v>
      </c>
      <c r="AH388" s="512">
        <f t="shared" si="948"/>
        <v>147.22125000000003</v>
      </c>
      <c r="AI388" s="512">
        <f>MROUND(ROUNDUP(AH388,0),5)+2</f>
        <v>152</v>
      </c>
      <c r="AJ388" s="113">
        <f t="shared" si="949"/>
        <v>469000</v>
      </c>
      <c r="AK388" s="139">
        <f t="shared" si="950"/>
        <v>509000</v>
      </c>
      <c r="AL388" s="114">
        <f t="shared" si="951"/>
        <v>50</v>
      </c>
      <c r="AM388" s="130">
        <f t="shared" si="960"/>
        <v>47</v>
      </c>
      <c r="AN388" s="151">
        <f t="shared" si="952"/>
        <v>76</v>
      </c>
      <c r="AO388" s="152">
        <f t="shared" si="953"/>
        <v>400</v>
      </c>
      <c r="AP388" s="153">
        <f t="shared" si="954"/>
        <v>844</v>
      </c>
      <c r="AQ388" s="716">
        <f t="shared" si="937"/>
        <v>29</v>
      </c>
      <c r="AR388" s="154">
        <f t="shared" si="879"/>
        <v>53000</v>
      </c>
      <c r="AS388" s="158">
        <v>139</v>
      </c>
      <c r="AT388" s="144">
        <f t="shared" si="955"/>
        <v>152</v>
      </c>
    </row>
    <row r="389" spans="2:46" ht="20.45" customHeight="1">
      <c r="B389" s="507" t="s">
        <v>2245</v>
      </c>
      <c r="C389" s="508" t="s">
        <v>2247</v>
      </c>
      <c r="D389" s="509">
        <f t="shared" si="942"/>
        <v>30.95</v>
      </c>
      <c r="E389" s="509">
        <f t="shared" si="956"/>
        <v>15.27436947960619</v>
      </c>
      <c r="F389" s="509">
        <f t="shared" si="957"/>
        <v>10.637184739803095</v>
      </c>
      <c r="G389" s="655">
        <v>11.45</v>
      </c>
      <c r="H389" s="509">
        <f t="shared" si="958"/>
        <v>3.8185923699015474</v>
      </c>
      <c r="I389" s="509"/>
      <c r="J389" s="510"/>
      <c r="K389" s="510"/>
      <c r="L389" s="510"/>
      <c r="M389" s="510"/>
      <c r="N389" s="510"/>
      <c r="O389" s="510"/>
      <c r="P389" s="510"/>
      <c r="Q389" s="510"/>
      <c r="R389" s="510"/>
      <c r="S389" s="510"/>
      <c r="T389" s="510"/>
      <c r="U389" s="510"/>
      <c r="V389" s="510"/>
      <c r="W389" s="510"/>
      <c r="X389" s="510">
        <f>[1]BICost!$U7+[1]BICost!$AX7+[1]BICost!$BB7+[1]BICost!$BG7+[1]BICost!$BN7</f>
        <v>7.6371847398030948</v>
      </c>
      <c r="Y389" s="511">
        <f t="shared" si="188"/>
        <v>12.595000000000001</v>
      </c>
      <c r="Z389" s="511">
        <f t="shared" si="943"/>
        <v>12.595000000000001</v>
      </c>
      <c r="AA389" s="511">
        <f t="shared" si="944"/>
        <v>13.927499999999998</v>
      </c>
      <c r="AB389" s="511">
        <f t="shared" si="945"/>
        <v>30.95</v>
      </c>
      <c r="AC389" s="511">
        <f t="shared" si="946"/>
        <v>31.487500000000001</v>
      </c>
      <c r="AD389" s="511">
        <f t="shared" si="940"/>
        <v>13.927499999999998</v>
      </c>
      <c r="AE389" s="511">
        <f t="shared" si="940"/>
        <v>15.475</v>
      </c>
      <c r="AF389" s="511">
        <f t="shared" si="940"/>
        <v>17.022500000000001</v>
      </c>
      <c r="AG389" s="512">
        <f t="shared" si="959"/>
        <v>130.67312500000003</v>
      </c>
      <c r="AH389" s="512">
        <f t="shared" si="948"/>
        <v>130.67312500000003</v>
      </c>
      <c r="AI389" s="512">
        <f>MROUND(ROUNDUP(AG389,0),5)-1</f>
        <v>129</v>
      </c>
      <c r="AJ389" s="113">
        <f t="shared" si="949"/>
        <v>419000</v>
      </c>
      <c r="AK389" s="139">
        <f t="shared" si="950"/>
        <v>459000</v>
      </c>
      <c r="AL389" s="114">
        <f t="shared" si="951"/>
        <v>44</v>
      </c>
      <c r="AM389" s="130">
        <f t="shared" si="960"/>
        <v>41</v>
      </c>
      <c r="AN389" s="151">
        <f t="shared" si="952"/>
        <v>68</v>
      </c>
      <c r="AO389" s="152">
        <f t="shared" si="953"/>
        <v>355</v>
      </c>
      <c r="AP389" s="153">
        <f t="shared" si="954"/>
        <v>749</v>
      </c>
      <c r="AQ389" s="716">
        <f t="shared" si="937"/>
        <v>26</v>
      </c>
      <c r="AR389" s="154">
        <f t="shared" si="879"/>
        <v>47000</v>
      </c>
      <c r="AS389" s="158">
        <v>139</v>
      </c>
      <c r="AT389" s="144">
        <f t="shared" si="955"/>
        <v>129</v>
      </c>
    </row>
    <row r="390" spans="2:46" ht="20.45" customHeight="1">
      <c r="B390" s="507" t="s">
        <v>2246</v>
      </c>
      <c r="C390" s="508" t="s">
        <v>2248</v>
      </c>
      <c r="D390" s="509">
        <f>AB390</f>
        <v>34.950000000000003</v>
      </c>
      <c r="E390" s="509">
        <f t="shared" si="956"/>
        <v>15.436278340365684</v>
      </c>
      <c r="F390" s="509">
        <f t="shared" si="957"/>
        <v>10.718139170182841</v>
      </c>
      <c r="G390" s="655">
        <v>12.9</v>
      </c>
      <c r="H390" s="509">
        <f t="shared" si="958"/>
        <v>3.859069585091421</v>
      </c>
      <c r="I390" s="509"/>
      <c r="J390" s="510"/>
      <c r="K390" s="510"/>
      <c r="L390" s="510"/>
      <c r="M390" s="510"/>
      <c r="N390" s="510"/>
      <c r="O390" s="510"/>
      <c r="P390" s="510"/>
      <c r="Q390" s="510"/>
      <c r="R390" s="510"/>
      <c r="S390" s="510"/>
      <c r="T390" s="510"/>
      <c r="U390" s="510"/>
      <c r="V390" s="510"/>
      <c r="W390" s="510"/>
      <c r="X390" s="510">
        <f>[1]BICost!$U8+[1]BICost!$AX8+[1]BICost!$BB8+[1]BICost!$BG8+[1]BICost!$BN8</f>
        <v>7.7181391701828419</v>
      </c>
      <c r="Y390" s="511">
        <f t="shared" si="188"/>
        <v>14.190000000000001</v>
      </c>
      <c r="Z390" s="511">
        <f>(AC390*(1-Z$53))</f>
        <v>14.190000000000001</v>
      </c>
      <c r="AA390" s="511">
        <f>(AB390*(1-AA$53))</f>
        <v>15.727499999999999</v>
      </c>
      <c r="AB390" s="511">
        <f>MROUND(AC390,1)-0.05</f>
        <v>34.950000000000003</v>
      </c>
      <c r="AC390" s="511">
        <f>Y390/(1-AC$53)</f>
        <v>35.475000000000001</v>
      </c>
      <c r="AD390" s="511">
        <f t="shared" si="940"/>
        <v>15.727499999999999</v>
      </c>
      <c r="AE390" s="511">
        <f t="shared" si="940"/>
        <v>17.475000000000001</v>
      </c>
      <c r="AF390" s="511">
        <f t="shared" si="940"/>
        <v>19.222500000000004</v>
      </c>
      <c r="AG390" s="512">
        <f>AC390*4.15</f>
        <v>147.22125000000003</v>
      </c>
      <c r="AH390" s="512">
        <f>AG390*(1+AH$53)</f>
        <v>147.22125000000003</v>
      </c>
      <c r="AI390" s="512">
        <f>MROUND(ROUNDUP(AG390,0),5)-1</f>
        <v>149</v>
      </c>
      <c r="AJ390" s="113">
        <f>ROUNDUP(FLOOR(AC390*13350,10000),-3)-1000</f>
        <v>469000</v>
      </c>
      <c r="AK390" s="139">
        <f>ROUNDUP(FLOOR(AJ390*1.1,10000),-3)-1000</f>
        <v>509000</v>
      </c>
      <c r="AL390" s="114">
        <f>ROUNDUP(AC390*1.39,0)</f>
        <v>50</v>
      </c>
      <c r="AM390" s="130">
        <f>ROUNDUP(AC390*1.3,0)</f>
        <v>47</v>
      </c>
      <c r="AN390" s="151">
        <f>ROUNDUP(AC390*0.71*3,0)</f>
        <v>76</v>
      </c>
      <c r="AO390" s="152">
        <f>ROUNDUP(AC390*3.7502*3,0)</f>
        <v>400</v>
      </c>
      <c r="AP390" s="153">
        <f>ROUNDUP(AC390*7.9284*3,0)</f>
        <v>844</v>
      </c>
      <c r="AQ390" s="716">
        <f t="shared" si="937"/>
        <v>29</v>
      </c>
      <c r="AR390" s="154">
        <f t="shared" si="879"/>
        <v>53000</v>
      </c>
      <c r="AS390" s="158">
        <v>139</v>
      </c>
      <c r="AT390" s="144">
        <f>AI390*(1-AH$6)</f>
        <v>149</v>
      </c>
    </row>
    <row r="391" spans="2:46" ht="20.45" customHeight="1">
      <c r="B391" s="507" t="s">
        <v>2244</v>
      </c>
      <c r="C391" s="508" t="s">
        <v>2034</v>
      </c>
      <c r="D391" s="509">
        <f t="shared" si="942"/>
        <v>24.95</v>
      </c>
      <c r="E391" s="509">
        <f t="shared" si="956"/>
        <v>13.493372011251759</v>
      </c>
      <c r="F391" s="509">
        <f t="shared" si="957"/>
        <v>9.7466860056258788</v>
      </c>
      <c r="G391" s="655">
        <v>9.27</v>
      </c>
      <c r="H391" s="509">
        <f t="shared" si="958"/>
        <v>3.3733430028129399</v>
      </c>
      <c r="I391" s="509"/>
      <c r="J391" s="510"/>
      <c r="K391" s="510"/>
      <c r="L391" s="510"/>
      <c r="M391" s="510"/>
      <c r="N391" s="510"/>
      <c r="O391" s="510"/>
      <c r="P391" s="510"/>
      <c r="Q391" s="510"/>
      <c r="R391" s="510"/>
      <c r="S391" s="510"/>
      <c r="T391" s="510"/>
      <c r="U391" s="510"/>
      <c r="V391" s="510"/>
      <c r="W391" s="510"/>
      <c r="X391" s="510">
        <f>[1]BICost!$U27+[1]BICost!$AX27+[1]BICost!$BB27+[1]BICost!$BG27</f>
        <v>6.7466860056258797</v>
      </c>
      <c r="Y391" s="511">
        <f>$G391*(1+Y$53)</f>
        <v>10.197000000000001</v>
      </c>
      <c r="Z391" s="511">
        <f t="shared" si="943"/>
        <v>10.197000000000001</v>
      </c>
      <c r="AA391" s="511">
        <f t="shared" si="944"/>
        <v>11.227499999999999</v>
      </c>
      <c r="AB391" s="511">
        <f t="shared" si="945"/>
        <v>24.95</v>
      </c>
      <c r="AC391" s="511">
        <f t="shared" si="946"/>
        <v>25.4925</v>
      </c>
      <c r="AD391" s="511">
        <f>$AB391*(1-AD$53)</f>
        <v>11.227499999999999</v>
      </c>
      <c r="AE391" s="511">
        <f>$AB391*(1-AE$53)</f>
        <v>12.475</v>
      </c>
      <c r="AF391" s="511">
        <f>$AB391*(1-AF$53)</f>
        <v>13.7225</v>
      </c>
      <c r="AG391" s="512">
        <f t="shared" si="959"/>
        <v>105.79387500000001</v>
      </c>
      <c r="AH391" s="512">
        <f t="shared" si="948"/>
        <v>105.79387500000001</v>
      </c>
      <c r="AI391" s="512">
        <f>MROUND(ROUNDUP(AG391,0),5)</f>
        <v>105</v>
      </c>
      <c r="AJ391" s="113">
        <f t="shared" si="949"/>
        <v>339000</v>
      </c>
      <c r="AK391" s="139">
        <f t="shared" si="950"/>
        <v>369000</v>
      </c>
      <c r="AL391" s="114">
        <f t="shared" si="951"/>
        <v>36</v>
      </c>
      <c r="AM391" s="130">
        <f t="shared" si="960"/>
        <v>34</v>
      </c>
      <c r="AN391" s="151">
        <f t="shared" si="952"/>
        <v>55</v>
      </c>
      <c r="AO391" s="152">
        <f t="shared" si="953"/>
        <v>287</v>
      </c>
      <c r="AP391" s="153">
        <f t="shared" si="954"/>
        <v>607</v>
      </c>
      <c r="AQ391" s="716">
        <f t="shared" si="937"/>
        <v>21</v>
      </c>
      <c r="AR391" s="154">
        <f t="shared" si="879"/>
        <v>38000</v>
      </c>
      <c r="AS391" s="158">
        <v>139</v>
      </c>
      <c r="AT391" s="144">
        <f t="shared" si="955"/>
        <v>105</v>
      </c>
    </row>
    <row r="392" spans="2:46" ht="21.6" customHeight="1">
      <c r="B392" s="160" t="s">
        <v>2255</v>
      </c>
      <c r="C392" s="118" t="s">
        <v>2301</v>
      </c>
      <c r="D392" s="112">
        <f>AB392</f>
        <v>4.95</v>
      </c>
      <c r="E392" s="112" t="e">
        <f>2*MAX($J392:$X392)</f>
        <v>#REF!</v>
      </c>
      <c r="F392" s="112">
        <f>MAX($J392:$W392)+3</f>
        <v>3</v>
      </c>
      <c r="G392" s="644">
        <v>2.2000000000000002</v>
      </c>
      <c r="H392" s="112" t="e">
        <f>MIN($J392:$X392)*0.5</f>
        <v>#REF!</v>
      </c>
      <c r="I392" s="112"/>
      <c r="J392" s="131"/>
      <c r="K392" s="131"/>
      <c r="L392" s="131"/>
      <c r="M392" s="131"/>
      <c r="N392" s="131"/>
      <c r="O392" s="131"/>
      <c r="P392" s="131"/>
      <c r="Q392" s="131"/>
      <c r="R392" s="131"/>
      <c r="S392" s="131"/>
      <c r="T392" s="131"/>
      <c r="U392" s="131"/>
      <c r="V392" s="131"/>
      <c r="W392" s="131"/>
      <c r="X392" s="131" t="e">
        <f>[1]BICost!#REF!+[1]BICost!$AT15</f>
        <v>#REF!</v>
      </c>
      <c r="Y392" s="128">
        <f>$G392*(1+Y$1335)</f>
        <v>2.2000000000000002</v>
      </c>
      <c r="Z392" s="128">
        <f>(AC392*(1-Z$1335))</f>
        <v>2.3913043478260874</v>
      </c>
      <c r="AA392" s="128">
        <f>(AB392*(1-AA$1335))</f>
        <v>2.4750000000000001</v>
      </c>
      <c r="AB392" s="128">
        <f>MROUND(AC392,1)-0.05</f>
        <v>4.95</v>
      </c>
      <c r="AC392" s="128">
        <f>Y392/(1-AC$1335)</f>
        <v>4.7826086956521747</v>
      </c>
      <c r="AD392" s="128">
        <f>$AB392*(1-AD$1335)</f>
        <v>2.4750000000000001</v>
      </c>
      <c r="AE392" s="128">
        <f>$AB392*(1-AE$1255)</f>
        <v>2.7225000000000001</v>
      </c>
      <c r="AF392" s="128">
        <f>$AB392*(1-AF$1255)</f>
        <v>3.2175000000000002</v>
      </c>
      <c r="AG392" s="129">
        <f>AC392*4.2</f>
        <v>20.086956521739136</v>
      </c>
      <c r="AH392" s="129">
        <f>AG392</f>
        <v>20.086956521739136</v>
      </c>
      <c r="AI392" s="132">
        <f>MROUND(ROUNDUP(AH392,5),1)-1</f>
        <v>19</v>
      </c>
      <c r="AJ392" s="113">
        <f>ROUNDUP(FLOOR(AC392*13350,10000),-3)-1000</f>
        <v>59000</v>
      </c>
      <c r="AK392" s="139">
        <f>ROUNDUP(FLOOR(AJ392*1.1,10000),-3)-1000</f>
        <v>59000</v>
      </c>
      <c r="AL392" s="114">
        <f>ROUNDUP(AC392*1.39,0)</f>
        <v>7</v>
      </c>
      <c r="AM392" s="130">
        <f>ROUNDUP(AC392*1.34,0)</f>
        <v>7</v>
      </c>
      <c r="AN392" s="151">
        <f>ROUNDUP(AC392*0.71*3,0)</f>
        <v>11</v>
      </c>
      <c r="AO392" s="152">
        <f>ROUNDUP(AC392*3.7502*3,0)</f>
        <v>54</v>
      </c>
      <c r="AP392" s="153">
        <f>ROUNDUP(AC392*7.9284*3,0)</f>
        <v>114</v>
      </c>
      <c r="AQ392" s="716">
        <f t="shared" si="937"/>
        <v>4</v>
      </c>
      <c r="AR392" s="154">
        <f t="shared" si="879"/>
        <v>7000</v>
      </c>
      <c r="AS392" s="158">
        <v>19</v>
      </c>
      <c r="AT392" s="144"/>
    </row>
    <row r="393" spans="2:46" ht="21.6" customHeight="1">
      <c r="B393" s="160" t="s">
        <v>2256</v>
      </c>
      <c r="C393" s="118" t="s">
        <v>2302</v>
      </c>
      <c r="D393" s="112" t="e">
        <f>AB393</f>
        <v>#REF!</v>
      </c>
      <c r="E393" s="112" t="e">
        <f>2*MAX($J393:$X393)</f>
        <v>#REF!</v>
      </c>
      <c r="F393" s="112">
        <f>MAX($J393:$W393)+3</f>
        <v>3</v>
      </c>
      <c r="G393" s="644" t="e">
        <f>E393</f>
        <v>#REF!</v>
      </c>
      <c r="H393" s="112" t="e">
        <f>MIN($J393:$X393)*0.5</f>
        <v>#REF!</v>
      </c>
      <c r="I393" s="112"/>
      <c r="J393" s="131"/>
      <c r="K393" s="131"/>
      <c r="L393" s="131"/>
      <c r="M393" s="131"/>
      <c r="N393" s="131"/>
      <c r="O393" s="131"/>
      <c r="P393" s="131"/>
      <c r="Q393" s="131"/>
      <c r="R393" s="131"/>
      <c r="S393" s="131"/>
      <c r="T393" s="131"/>
      <c r="U393" s="131"/>
      <c r="V393" s="131"/>
      <c r="W393" s="131"/>
      <c r="X393" s="131" t="e">
        <f>[1]BICost!#REF!+[1]BICost!$AT47</f>
        <v>#REF!</v>
      </c>
      <c r="Y393" s="128" t="e">
        <f>$G393*(1+Y$1335)</f>
        <v>#REF!</v>
      </c>
      <c r="Z393" s="128" t="e">
        <f>(AC393*(1-Z$1335))</f>
        <v>#REF!</v>
      </c>
      <c r="AA393" s="128" t="e">
        <f>(AB393*(1-AA$1335))</f>
        <v>#REF!</v>
      </c>
      <c r="AB393" s="128" t="e">
        <f>MROUND(AC393,1)-0.05</f>
        <v>#REF!</v>
      </c>
      <c r="AC393" s="128" t="e">
        <f>Y393/(1-AC$1335)</f>
        <v>#REF!</v>
      </c>
      <c r="AD393" s="128" t="e">
        <f>$AB393*(1-AD$1335)</f>
        <v>#REF!</v>
      </c>
      <c r="AE393" s="128" t="e">
        <f>$AB393*(1-AE$1255)</f>
        <v>#REF!</v>
      </c>
      <c r="AF393" s="128" t="e">
        <f>$AB393*(1-AF$1255)</f>
        <v>#REF!</v>
      </c>
      <c r="AG393" s="129" t="e">
        <f>AC393*4.2</f>
        <v>#REF!</v>
      </c>
      <c r="AH393" s="129" t="e">
        <f>AG393</f>
        <v>#REF!</v>
      </c>
      <c r="AI393" s="132" t="e">
        <f>MROUND(ROUNDUP(AH393,5),1)</f>
        <v>#REF!</v>
      </c>
      <c r="AJ393" s="113" t="e">
        <f>ROUNDUP(FLOOR(AC393*13350,10000),-3)-1000</f>
        <v>#REF!</v>
      </c>
      <c r="AK393" s="139" t="e">
        <f>ROUNDUP(FLOOR(AJ393*1.1,10000),-3)-1000</f>
        <v>#REF!</v>
      </c>
      <c r="AL393" s="114" t="e">
        <f>ROUNDUP(AC393*1.39,0)</f>
        <v>#REF!</v>
      </c>
      <c r="AM393" s="130" t="e">
        <f>ROUNDUP(AC393*1.34,0)</f>
        <v>#REF!</v>
      </c>
      <c r="AN393" s="151" t="e">
        <f>ROUNDUP(AC393*0.71*3,0)</f>
        <v>#REF!</v>
      </c>
      <c r="AO393" s="152" t="e">
        <f>ROUNDUP(AC393*3.7502*3,0)</f>
        <v>#REF!</v>
      </c>
      <c r="AP393" s="153" t="e">
        <f>ROUNDUP(AC393*7.9284*3,0)</f>
        <v>#REF!</v>
      </c>
      <c r="AQ393" s="716" t="e">
        <f t="shared" si="937"/>
        <v>#REF!</v>
      </c>
      <c r="AR393" s="154" t="e">
        <f t="shared" si="879"/>
        <v>#REF!</v>
      </c>
      <c r="AS393" s="158">
        <v>19</v>
      </c>
      <c r="AT393" s="144"/>
    </row>
    <row r="394" spans="2:46" ht="20.45" customHeight="1">
      <c r="B394" s="507" t="s">
        <v>2488</v>
      </c>
      <c r="C394" s="508" t="s">
        <v>2249</v>
      </c>
      <c r="D394" s="509">
        <f t="shared" ref="D394:D400" si="961">AB394</f>
        <v>30.95</v>
      </c>
      <c r="E394" s="509">
        <v>11.45</v>
      </c>
      <c r="F394" s="509">
        <f>MAX($J394:$X394)+3</f>
        <v>8.9684884967649765</v>
      </c>
      <c r="G394" s="655">
        <v>11.45</v>
      </c>
      <c r="H394" s="509">
        <f>MIN($J394:$X394)*0.5</f>
        <v>2.9842442483824887</v>
      </c>
      <c r="I394" s="509"/>
      <c r="J394" s="510"/>
      <c r="K394" s="510"/>
      <c r="L394" s="510"/>
      <c r="M394" s="510"/>
      <c r="N394" s="510"/>
      <c r="O394" s="510"/>
      <c r="P394" s="510"/>
      <c r="Q394" s="510"/>
      <c r="R394" s="510"/>
      <c r="S394" s="510"/>
      <c r="T394" s="510"/>
      <c r="U394" s="510"/>
      <c r="V394" s="510"/>
      <c r="W394" s="510"/>
      <c r="X394" s="510">
        <f>[1]BICost!$K3+[1]BICost!$BB3</f>
        <v>5.9684884967649774</v>
      </c>
      <c r="Y394" s="511">
        <f t="shared" si="188"/>
        <v>12.595000000000001</v>
      </c>
      <c r="Z394" s="511">
        <f t="shared" ref="Z394:Z400" si="962">(AC394*(1-Z$53))</f>
        <v>12.595000000000001</v>
      </c>
      <c r="AA394" s="511">
        <f t="shared" ref="AA394:AA400" si="963">(AB394*(1-AA$53))</f>
        <v>13.927499999999998</v>
      </c>
      <c r="AB394" s="511">
        <f t="shared" ref="AB394:AB400" si="964">MROUND(AC394,1)-0.05</f>
        <v>30.95</v>
      </c>
      <c r="AC394" s="511">
        <f t="shared" ref="AC394:AC400" si="965">Y394/(1-AC$53)</f>
        <v>31.487500000000001</v>
      </c>
      <c r="AD394" s="511">
        <f t="shared" ref="AD394:AF395" si="966">$AB394*(1-AD$53)</f>
        <v>13.927499999999998</v>
      </c>
      <c r="AE394" s="511">
        <f t="shared" si="966"/>
        <v>15.475</v>
      </c>
      <c r="AF394" s="511">
        <f t="shared" si="966"/>
        <v>17.022500000000001</v>
      </c>
      <c r="AG394" s="512">
        <f>AC394*4.15</f>
        <v>130.67312500000003</v>
      </c>
      <c r="AH394" s="512">
        <f t="shared" ref="AH394:AH400" si="967">AG394*(1+AH$53)</f>
        <v>130.67312500000003</v>
      </c>
      <c r="AI394" s="512">
        <f>MROUND(ROUNDUP(AH394,0),5)-1</f>
        <v>129</v>
      </c>
      <c r="AJ394" s="113">
        <f t="shared" ref="AJ394:AJ400" si="968">ROUNDUP(FLOOR(AC394*13350,10000),-3)-1000</f>
        <v>419000</v>
      </c>
      <c r="AK394" s="139">
        <f t="shared" ref="AK394:AK400" si="969">ROUNDUP(FLOOR(AJ394*1.1,10000),-3)-1000</f>
        <v>459000</v>
      </c>
      <c r="AL394" s="114">
        <f t="shared" ref="AL394:AL400" si="970">ROUNDUP(AC394*1.39,0)</f>
        <v>44</v>
      </c>
      <c r="AM394" s="130">
        <f>ROUNDUP(AC394*1.34,0)</f>
        <v>43</v>
      </c>
      <c r="AN394" s="151">
        <f t="shared" ref="AN394:AN400" si="971">ROUNDUP(AC394*0.71*3,0)</f>
        <v>68</v>
      </c>
      <c r="AO394" s="152">
        <f t="shared" ref="AO394:AO400" si="972">ROUNDUP(AC394*3.7502*3,0)</f>
        <v>355</v>
      </c>
      <c r="AP394" s="153">
        <f t="shared" ref="AP394:AP400" si="973">ROUNDUP(AC394*7.9284*3,0)</f>
        <v>749</v>
      </c>
      <c r="AQ394" s="716">
        <f t="shared" si="937"/>
        <v>26</v>
      </c>
      <c r="AR394" s="154">
        <f t="shared" si="879"/>
        <v>47000</v>
      </c>
      <c r="AS394" s="158">
        <v>129</v>
      </c>
      <c r="AT394" s="144">
        <f t="shared" ref="AT394:AT400" si="974">AI394*(1-AH$6)</f>
        <v>129</v>
      </c>
    </row>
    <row r="395" spans="2:46" ht="20.45" customHeight="1">
      <c r="B395" s="507" t="s">
        <v>2489</v>
      </c>
      <c r="C395" s="508" t="s">
        <v>2250</v>
      </c>
      <c r="D395" s="509">
        <f t="shared" si="961"/>
        <v>29.95</v>
      </c>
      <c r="E395" s="509">
        <f t="shared" si="956"/>
        <v>1.1933720112517581</v>
      </c>
      <c r="F395" s="509">
        <f t="shared" si="957"/>
        <v>3.5966860056258789</v>
      </c>
      <c r="G395" s="655">
        <v>11.09</v>
      </c>
      <c r="H395" s="509">
        <f t="shared" si="958"/>
        <v>0.29834300281293952</v>
      </c>
      <c r="I395" s="509"/>
      <c r="J395" s="510"/>
      <c r="K395" s="510"/>
      <c r="L395" s="510"/>
      <c r="M395" s="510"/>
      <c r="N395" s="510"/>
      <c r="O395" s="510"/>
      <c r="P395" s="510"/>
      <c r="Q395" s="510"/>
      <c r="R395" s="510"/>
      <c r="S395" s="510"/>
      <c r="T395" s="510"/>
      <c r="U395" s="510"/>
      <c r="V395" s="510"/>
      <c r="W395" s="510"/>
      <c r="X395" s="510">
        <f>[1]BICost!$K24+[1]BICost!$BB24</f>
        <v>0.59668600562587903</v>
      </c>
      <c r="Y395" s="511">
        <f t="shared" si="188"/>
        <v>12.199000000000002</v>
      </c>
      <c r="Z395" s="511">
        <f t="shared" si="962"/>
        <v>12.199000000000002</v>
      </c>
      <c r="AA395" s="511">
        <f t="shared" si="963"/>
        <v>13.477499999999999</v>
      </c>
      <c r="AB395" s="511">
        <f t="shared" si="964"/>
        <v>29.95</v>
      </c>
      <c r="AC395" s="511">
        <f t="shared" si="965"/>
        <v>30.497500000000002</v>
      </c>
      <c r="AD395" s="511">
        <f t="shared" si="966"/>
        <v>13.477499999999999</v>
      </c>
      <c r="AE395" s="511">
        <f t="shared" si="966"/>
        <v>14.975</v>
      </c>
      <c r="AF395" s="511">
        <f t="shared" si="966"/>
        <v>16.4725</v>
      </c>
      <c r="AG395" s="512">
        <f t="shared" ref="AG395:AG400" si="975">AC395*4.15</f>
        <v>126.56462500000002</v>
      </c>
      <c r="AH395" s="512">
        <f t="shared" si="967"/>
        <v>126.56462500000002</v>
      </c>
      <c r="AI395" s="512">
        <f>MROUND(ROUNDUP(AG395,0),5)</f>
        <v>125</v>
      </c>
      <c r="AJ395" s="113">
        <f t="shared" si="968"/>
        <v>399000</v>
      </c>
      <c r="AK395" s="139">
        <f t="shared" si="969"/>
        <v>429000</v>
      </c>
      <c r="AL395" s="114">
        <f t="shared" si="970"/>
        <v>43</v>
      </c>
      <c r="AM395" s="130">
        <f>ROUNDUP(AC395*1.34,0)</f>
        <v>41</v>
      </c>
      <c r="AN395" s="151">
        <f t="shared" si="971"/>
        <v>65</v>
      </c>
      <c r="AO395" s="152">
        <f t="shared" si="972"/>
        <v>344</v>
      </c>
      <c r="AP395" s="153">
        <f t="shared" si="973"/>
        <v>726</v>
      </c>
      <c r="AQ395" s="716">
        <f t="shared" si="937"/>
        <v>25</v>
      </c>
      <c r="AR395" s="154">
        <f t="shared" si="879"/>
        <v>46000</v>
      </c>
      <c r="AS395" s="158">
        <v>125</v>
      </c>
      <c r="AT395" s="144">
        <f t="shared" si="974"/>
        <v>125</v>
      </c>
    </row>
    <row r="396" spans="2:46" ht="20.45" customHeight="1">
      <c r="B396" s="507" t="s">
        <v>2490</v>
      </c>
      <c r="C396" s="508" t="s">
        <v>2251</v>
      </c>
      <c r="D396" s="509">
        <f t="shared" si="961"/>
        <v>32.950000000000003</v>
      </c>
      <c r="E396" s="509">
        <v>12.18</v>
      </c>
      <c r="F396" s="509">
        <f t="shared" si="957"/>
        <v>9.5221512815751037</v>
      </c>
      <c r="G396" s="655">
        <v>12.18</v>
      </c>
      <c r="H396" s="509">
        <f t="shared" si="958"/>
        <v>3.2610756407875519</v>
      </c>
      <c r="I396" s="509"/>
      <c r="J396" s="510"/>
      <c r="K396" s="510"/>
      <c r="L396" s="510"/>
      <c r="M396" s="510"/>
      <c r="N396" s="510"/>
      <c r="O396" s="510"/>
      <c r="P396" s="510"/>
      <c r="Q396" s="510"/>
      <c r="R396" s="510"/>
      <c r="S396" s="510"/>
      <c r="T396" s="510"/>
      <c r="U396" s="510"/>
      <c r="V396" s="510"/>
      <c r="W396" s="510"/>
      <c r="X396" s="510">
        <f>[1]BICost!$K4+[1]BICost!$BB4</f>
        <v>6.5221512815751037</v>
      </c>
      <c r="Y396" s="511">
        <f t="shared" si="188"/>
        <v>13.398000000000001</v>
      </c>
      <c r="Z396" s="511">
        <f t="shared" si="962"/>
        <v>13.398000000000003</v>
      </c>
      <c r="AA396" s="511">
        <f t="shared" si="963"/>
        <v>14.827500000000001</v>
      </c>
      <c r="AB396" s="511">
        <f t="shared" si="964"/>
        <v>32.950000000000003</v>
      </c>
      <c r="AC396" s="511">
        <f t="shared" si="965"/>
        <v>33.495000000000005</v>
      </c>
      <c r="AD396" s="511">
        <f t="shared" si="940"/>
        <v>14.827500000000001</v>
      </c>
      <c r="AE396" s="511">
        <f t="shared" si="940"/>
        <v>16.475000000000001</v>
      </c>
      <c r="AF396" s="511">
        <f t="shared" si="940"/>
        <v>18.122500000000002</v>
      </c>
      <c r="AG396" s="512">
        <f t="shared" si="975"/>
        <v>139.00425000000004</v>
      </c>
      <c r="AH396" s="512">
        <f t="shared" si="967"/>
        <v>139.00425000000004</v>
      </c>
      <c r="AI396" s="512">
        <f>MROUND(ROUNDUP(AH396,0),5)-1</f>
        <v>139</v>
      </c>
      <c r="AJ396" s="113">
        <f t="shared" si="968"/>
        <v>439000</v>
      </c>
      <c r="AK396" s="139">
        <f t="shared" si="969"/>
        <v>479000</v>
      </c>
      <c r="AL396" s="114">
        <f t="shared" si="970"/>
        <v>47</v>
      </c>
      <c r="AM396" s="130">
        <f t="shared" ref="AM396:AM402" si="976">ROUNDUP(AC396*1.3,0)</f>
        <v>44</v>
      </c>
      <c r="AN396" s="151">
        <f t="shared" si="971"/>
        <v>72</v>
      </c>
      <c r="AO396" s="152">
        <f t="shared" si="972"/>
        <v>377</v>
      </c>
      <c r="AP396" s="153">
        <f t="shared" si="973"/>
        <v>797</v>
      </c>
      <c r="AQ396" s="716">
        <f t="shared" si="937"/>
        <v>27</v>
      </c>
      <c r="AR396" s="154">
        <f t="shared" si="879"/>
        <v>50000</v>
      </c>
      <c r="AS396" s="158">
        <v>139</v>
      </c>
      <c r="AT396" s="144">
        <f t="shared" si="974"/>
        <v>139</v>
      </c>
    </row>
    <row r="397" spans="2:46" ht="20.45" customHeight="1">
      <c r="B397" s="507" t="s">
        <v>2491</v>
      </c>
      <c r="C397" s="508" t="s">
        <v>2252</v>
      </c>
      <c r="D397" s="509">
        <f t="shared" si="961"/>
        <v>32.950000000000003</v>
      </c>
      <c r="E397" s="509">
        <v>12.18</v>
      </c>
      <c r="F397" s="509">
        <f t="shared" si="957"/>
        <v>9.8072692562586479</v>
      </c>
      <c r="G397" s="655">
        <v>12.18</v>
      </c>
      <c r="H397" s="509">
        <f t="shared" si="958"/>
        <v>3.4036346281293239</v>
      </c>
      <c r="I397" s="509"/>
      <c r="J397" s="510"/>
      <c r="K397" s="510"/>
      <c r="L397" s="510"/>
      <c r="M397" s="510"/>
      <c r="N397" s="510"/>
      <c r="O397" s="510"/>
      <c r="P397" s="510"/>
      <c r="Q397" s="510"/>
      <c r="R397" s="510"/>
      <c r="S397" s="510"/>
      <c r="T397" s="510"/>
      <c r="U397" s="510"/>
      <c r="V397" s="510"/>
      <c r="W397" s="510"/>
      <c r="X397" s="510">
        <f>[1]BICost!$K5+[1]BICost!$BB5</f>
        <v>6.8072692562586479</v>
      </c>
      <c r="Y397" s="511">
        <f t="shared" si="188"/>
        <v>13.398000000000001</v>
      </c>
      <c r="Z397" s="511">
        <f t="shared" si="962"/>
        <v>13.398000000000003</v>
      </c>
      <c r="AA397" s="511">
        <f t="shared" si="963"/>
        <v>14.827500000000001</v>
      </c>
      <c r="AB397" s="511">
        <f t="shared" si="964"/>
        <v>32.950000000000003</v>
      </c>
      <c r="AC397" s="511">
        <f t="shared" si="965"/>
        <v>33.495000000000005</v>
      </c>
      <c r="AD397" s="511">
        <f t="shared" si="940"/>
        <v>14.827500000000001</v>
      </c>
      <c r="AE397" s="511">
        <f t="shared" si="940"/>
        <v>16.475000000000001</v>
      </c>
      <c r="AF397" s="511">
        <f t="shared" si="940"/>
        <v>18.122500000000002</v>
      </c>
      <c r="AG397" s="512">
        <f t="shared" si="975"/>
        <v>139.00425000000004</v>
      </c>
      <c r="AH397" s="512">
        <f t="shared" si="967"/>
        <v>139.00425000000004</v>
      </c>
      <c r="AI397" s="512">
        <f>MROUND(ROUNDUP(AH397,0),5)-1</f>
        <v>139</v>
      </c>
      <c r="AJ397" s="113">
        <f t="shared" si="968"/>
        <v>439000</v>
      </c>
      <c r="AK397" s="139">
        <f t="shared" si="969"/>
        <v>479000</v>
      </c>
      <c r="AL397" s="114">
        <f t="shared" si="970"/>
        <v>47</v>
      </c>
      <c r="AM397" s="130">
        <f t="shared" si="976"/>
        <v>44</v>
      </c>
      <c r="AN397" s="151">
        <f t="shared" si="971"/>
        <v>72</v>
      </c>
      <c r="AO397" s="152">
        <f t="shared" si="972"/>
        <v>377</v>
      </c>
      <c r="AP397" s="153">
        <f t="shared" si="973"/>
        <v>797</v>
      </c>
      <c r="AQ397" s="716">
        <f t="shared" si="937"/>
        <v>27</v>
      </c>
      <c r="AR397" s="154">
        <f t="shared" si="879"/>
        <v>50000</v>
      </c>
      <c r="AS397" s="158">
        <v>139</v>
      </c>
      <c r="AT397" s="144">
        <f t="shared" si="974"/>
        <v>139</v>
      </c>
    </row>
    <row r="398" spans="2:46" ht="20.45" customHeight="1">
      <c r="B398" s="507" t="s">
        <v>2492</v>
      </c>
      <c r="C398" s="508" t="s">
        <v>2253</v>
      </c>
      <c r="D398" s="509">
        <f t="shared" si="961"/>
        <v>31.95</v>
      </c>
      <c r="E398" s="509">
        <f t="shared" si="956"/>
        <v>1.1933720112517581</v>
      </c>
      <c r="F398" s="509">
        <f t="shared" si="957"/>
        <v>3.5966860056258789</v>
      </c>
      <c r="G398" s="655">
        <v>11.81</v>
      </c>
      <c r="H398" s="509">
        <f t="shared" si="958"/>
        <v>0.29834300281293952</v>
      </c>
      <c r="I398" s="509"/>
      <c r="J398" s="510"/>
      <c r="K398" s="510"/>
      <c r="L398" s="510"/>
      <c r="M398" s="510"/>
      <c r="N398" s="510"/>
      <c r="O398" s="510"/>
      <c r="P398" s="510"/>
      <c r="Q398" s="510"/>
      <c r="R398" s="510"/>
      <c r="S398" s="510"/>
      <c r="T398" s="510"/>
      <c r="U398" s="510"/>
      <c r="V398" s="510"/>
      <c r="W398" s="510"/>
      <c r="X398" s="510">
        <f>[1]BICost!$K25+[1]BICost!$BB25</f>
        <v>0.59668600562587903</v>
      </c>
      <c r="Y398" s="511">
        <f t="shared" si="188"/>
        <v>12.991000000000001</v>
      </c>
      <c r="Z398" s="511">
        <f t="shared" si="962"/>
        <v>12.991</v>
      </c>
      <c r="AA398" s="511">
        <f t="shared" si="963"/>
        <v>14.377499999999998</v>
      </c>
      <c r="AB398" s="511">
        <f t="shared" si="964"/>
        <v>31.95</v>
      </c>
      <c r="AC398" s="511">
        <f t="shared" si="965"/>
        <v>32.477499999999999</v>
      </c>
      <c r="AD398" s="511">
        <f t="shared" si="940"/>
        <v>14.377499999999998</v>
      </c>
      <c r="AE398" s="511">
        <f t="shared" si="940"/>
        <v>15.975</v>
      </c>
      <c r="AF398" s="511">
        <f t="shared" si="940"/>
        <v>17.572500000000002</v>
      </c>
      <c r="AG398" s="512">
        <f t="shared" si="975"/>
        <v>134.78162500000002</v>
      </c>
      <c r="AH398" s="512">
        <f t="shared" si="967"/>
        <v>134.78162500000002</v>
      </c>
      <c r="AI398" s="512">
        <f>MROUND(ROUNDUP(AH398,0),5)-1</f>
        <v>134</v>
      </c>
      <c r="AJ398" s="113">
        <f t="shared" si="968"/>
        <v>429000</v>
      </c>
      <c r="AK398" s="139">
        <f t="shared" si="969"/>
        <v>469000</v>
      </c>
      <c r="AL398" s="114">
        <f t="shared" si="970"/>
        <v>46</v>
      </c>
      <c r="AM398" s="130">
        <f t="shared" si="976"/>
        <v>43</v>
      </c>
      <c r="AN398" s="151">
        <f t="shared" si="971"/>
        <v>70</v>
      </c>
      <c r="AO398" s="152">
        <f t="shared" si="972"/>
        <v>366</v>
      </c>
      <c r="AP398" s="153">
        <f t="shared" si="973"/>
        <v>773</v>
      </c>
      <c r="AQ398" s="716">
        <f t="shared" si="937"/>
        <v>26</v>
      </c>
      <c r="AR398" s="154">
        <f t="shared" si="879"/>
        <v>49000</v>
      </c>
      <c r="AS398" s="158">
        <v>135</v>
      </c>
      <c r="AT398" s="144">
        <f t="shared" si="974"/>
        <v>134</v>
      </c>
    </row>
    <row r="399" spans="2:46" ht="20.45" customHeight="1">
      <c r="B399" s="507" t="s">
        <v>2493</v>
      </c>
      <c r="C399" s="508" t="s">
        <v>2254</v>
      </c>
      <c r="D399" s="509">
        <f t="shared" si="961"/>
        <v>34.950000000000003</v>
      </c>
      <c r="E399" s="509">
        <v>12.9</v>
      </c>
      <c r="F399" s="509">
        <f t="shared" si="957"/>
        <v>10.375605458790295</v>
      </c>
      <c r="G399" s="655">
        <v>12.9</v>
      </c>
      <c r="H399" s="509">
        <f t="shared" si="958"/>
        <v>3.6878027293951474</v>
      </c>
      <c r="I399" s="509"/>
      <c r="J399" s="510"/>
      <c r="K399" s="510"/>
      <c r="L399" s="510"/>
      <c r="M399" s="510"/>
      <c r="N399" s="510"/>
      <c r="O399" s="510"/>
      <c r="P399" s="510"/>
      <c r="Q399" s="510"/>
      <c r="R399" s="510"/>
      <c r="S399" s="510"/>
      <c r="T399" s="510"/>
      <c r="U399" s="510"/>
      <c r="V399" s="510"/>
      <c r="W399" s="510"/>
      <c r="X399" s="510">
        <f>[1]BICost!$K6+[1]BICost!$BB6</f>
        <v>7.3756054587902948</v>
      </c>
      <c r="Y399" s="511">
        <f t="shared" si="188"/>
        <v>14.190000000000001</v>
      </c>
      <c r="Z399" s="511">
        <f t="shared" si="962"/>
        <v>14.190000000000001</v>
      </c>
      <c r="AA399" s="511">
        <f t="shared" si="963"/>
        <v>15.727499999999999</v>
      </c>
      <c r="AB399" s="511">
        <f t="shared" si="964"/>
        <v>34.950000000000003</v>
      </c>
      <c r="AC399" s="511">
        <f t="shared" si="965"/>
        <v>35.475000000000001</v>
      </c>
      <c r="AD399" s="511">
        <f t="shared" si="940"/>
        <v>15.727499999999999</v>
      </c>
      <c r="AE399" s="511">
        <f t="shared" si="940"/>
        <v>17.475000000000001</v>
      </c>
      <c r="AF399" s="511">
        <f t="shared" si="940"/>
        <v>19.222500000000004</v>
      </c>
      <c r="AG399" s="512">
        <f t="shared" si="975"/>
        <v>147.22125000000003</v>
      </c>
      <c r="AH399" s="512">
        <f t="shared" si="967"/>
        <v>147.22125000000003</v>
      </c>
      <c r="AI399" s="512">
        <f>MROUND(ROUNDUP(AH399,0),5)+2</f>
        <v>152</v>
      </c>
      <c r="AJ399" s="113">
        <f t="shared" si="968"/>
        <v>469000</v>
      </c>
      <c r="AK399" s="139">
        <f t="shared" si="969"/>
        <v>509000</v>
      </c>
      <c r="AL399" s="114">
        <f t="shared" si="970"/>
        <v>50</v>
      </c>
      <c r="AM399" s="130">
        <f t="shared" si="976"/>
        <v>47</v>
      </c>
      <c r="AN399" s="151">
        <f t="shared" si="971"/>
        <v>76</v>
      </c>
      <c r="AO399" s="152">
        <f t="shared" si="972"/>
        <v>400</v>
      </c>
      <c r="AP399" s="153">
        <f t="shared" si="973"/>
        <v>844</v>
      </c>
      <c r="AQ399" s="716">
        <f t="shared" si="937"/>
        <v>29</v>
      </c>
      <c r="AR399" s="154">
        <f t="shared" si="879"/>
        <v>53000</v>
      </c>
      <c r="AS399" s="158">
        <v>149</v>
      </c>
      <c r="AT399" s="144">
        <f t="shared" si="974"/>
        <v>152</v>
      </c>
    </row>
    <row r="400" spans="2:46" ht="20.45" customHeight="1">
      <c r="B400" s="507" t="s">
        <v>2494</v>
      </c>
      <c r="C400" s="508" t="s">
        <v>2247</v>
      </c>
      <c r="D400" s="509">
        <f t="shared" si="961"/>
        <v>30.95</v>
      </c>
      <c r="E400" s="509">
        <v>11.45</v>
      </c>
      <c r="F400" s="509">
        <f t="shared" si="957"/>
        <v>8.4336884967649777</v>
      </c>
      <c r="G400" s="655">
        <v>11.45</v>
      </c>
      <c r="H400" s="509">
        <f t="shared" si="958"/>
        <v>2.7168442483824888</v>
      </c>
      <c r="I400" s="509"/>
      <c r="J400" s="510"/>
      <c r="K400" s="510"/>
      <c r="L400" s="510"/>
      <c r="M400" s="510"/>
      <c r="N400" s="510"/>
      <c r="O400" s="510"/>
      <c r="P400" s="510"/>
      <c r="Q400" s="510"/>
      <c r="R400" s="510"/>
      <c r="S400" s="510"/>
      <c r="T400" s="510"/>
      <c r="U400" s="510"/>
      <c r="V400" s="510"/>
      <c r="W400" s="510"/>
      <c r="X400" s="510">
        <f>[1]BICost!$K7+[1]BICost!$BB7</f>
        <v>5.4336884967649777</v>
      </c>
      <c r="Y400" s="511">
        <f t="shared" si="188"/>
        <v>12.595000000000001</v>
      </c>
      <c r="Z400" s="511">
        <f t="shared" si="962"/>
        <v>12.595000000000001</v>
      </c>
      <c r="AA400" s="511">
        <f t="shared" si="963"/>
        <v>13.927499999999998</v>
      </c>
      <c r="AB400" s="511">
        <f t="shared" si="964"/>
        <v>30.95</v>
      </c>
      <c r="AC400" s="511">
        <f t="shared" si="965"/>
        <v>31.487500000000001</v>
      </c>
      <c r="AD400" s="511">
        <f t="shared" si="940"/>
        <v>13.927499999999998</v>
      </c>
      <c r="AE400" s="511">
        <f t="shared" si="940"/>
        <v>15.475</v>
      </c>
      <c r="AF400" s="511">
        <f t="shared" si="940"/>
        <v>17.022500000000001</v>
      </c>
      <c r="AG400" s="512">
        <f t="shared" si="975"/>
        <v>130.67312500000003</v>
      </c>
      <c r="AH400" s="512">
        <f t="shared" si="967"/>
        <v>130.67312500000003</v>
      </c>
      <c r="AI400" s="512">
        <f>MROUND(ROUNDUP(AG400,0),5)-1</f>
        <v>129</v>
      </c>
      <c r="AJ400" s="113">
        <f t="shared" si="968"/>
        <v>419000</v>
      </c>
      <c r="AK400" s="139">
        <f t="shared" si="969"/>
        <v>459000</v>
      </c>
      <c r="AL400" s="114">
        <f t="shared" si="970"/>
        <v>44</v>
      </c>
      <c r="AM400" s="130">
        <f t="shared" si="976"/>
        <v>41</v>
      </c>
      <c r="AN400" s="151">
        <f t="shared" si="971"/>
        <v>68</v>
      </c>
      <c r="AO400" s="152">
        <f t="shared" si="972"/>
        <v>355</v>
      </c>
      <c r="AP400" s="153">
        <f t="shared" si="973"/>
        <v>749</v>
      </c>
      <c r="AQ400" s="716">
        <f t="shared" si="937"/>
        <v>26</v>
      </c>
      <c r="AR400" s="154">
        <f t="shared" ref="AR400:AR489" si="977">MROUND(ROUNDUP(AC400*1500,0),1000)</f>
        <v>47000</v>
      </c>
      <c r="AS400" s="158">
        <v>129</v>
      </c>
      <c r="AT400" s="144">
        <f t="shared" si="974"/>
        <v>129</v>
      </c>
    </row>
    <row r="401" spans="1:46" ht="20.45" customHeight="1">
      <c r="B401" s="507" t="s">
        <v>2495</v>
      </c>
      <c r="C401" s="508" t="s">
        <v>2248</v>
      </c>
      <c r="D401" s="509">
        <f>AB401</f>
        <v>34.950000000000003</v>
      </c>
      <c r="E401" s="509">
        <v>12.9</v>
      </c>
      <c r="F401" s="509">
        <f t="shared" si="957"/>
        <v>9.8784176106890271</v>
      </c>
      <c r="G401" s="655">
        <v>12.9</v>
      </c>
      <c r="H401" s="509">
        <f t="shared" si="958"/>
        <v>3.4392088053445136</v>
      </c>
      <c r="I401" s="509"/>
      <c r="J401" s="510"/>
      <c r="K401" s="510"/>
      <c r="L401" s="510"/>
      <c r="M401" s="510"/>
      <c r="N401" s="510"/>
      <c r="O401" s="510"/>
      <c r="P401" s="510"/>
      <c r="Q401" s="510"/>
      <c r="R401" s="510"/>
      <c r="S401" s="510"/>
      <c r="T401" s="510"/>
      <c r="U401" s="510"/>
      <c r="V401" s="510"/>
      <c r="W401" s="510"/>
      <c r="X401" s="510">
        <f>[1]BICost!$K8+[1]BICost!$BB8</f>
        <v>6.8784176106890271</v>
      </c>
      <c r="Y401" s="511">
        <f t="shared" si="188"/>
        <v>14.190000000000001</v>
      </c>
      <c r="Z401" s="511">
        <f>(AC401*(1-Z$53))</f>
        <v>14.190000000000001</v>
      </c>
      <c r="AA401" s="511">
        <f>(AB401*(1-AA$53))</f>
        <v>15.727499999999999</v>
      </c>
      <c r="AB401" s="511">
        <f>MROUND(AC401,1)-0.05</f>
        <v>34.950000000000003</v>
      </c>
      <c r="AC401" s="511">
        <f>Y401/(1-AC$53)</f>
        <v>35.475000000000001</v>
      </c>
      <c r="AD401" s="511">
        <f t="shared" si="940"/>
        <v>15.727499999999999</v>
      </c>
      <c r="AE401" s="511">
        <f t="shared" si="940"/>
        <v>17.475000000000001</v>
      </c>
      <c r="AF401" s="511">
        <f t="shared" si="940"/>
        <v>19.222500000000004</v>
      </c>
      <c r="AG401" s="512">
        <f>AC401*4.15</f>
        <v>147.22125000000003</v>
      </c>
      <c r="AH401" s="512">
        <f>AG401*(1+AH$53)</f>
        <v>147.22125000000003</v>
      </c>
      <c r="AI401" s="512">
        <f>MROUND(ROUNDUP(AG401,0),5)-1</f>
        <v>149</v>
      </c>
      <c r="AJ401" s="113">
        <f>ROUNDUP(FLOOR(AC401*13350,10000),-3)-1000</f>
        <v>469000</v>
      </c>
      <c r="AK401" s="139">
        <f>ROUNDUP(FLOOR(AJ401*1.1,10000),-3)-1000</f>
        <v>509000</v>
      </c>
      <c r="AL401" s="114">
        <f>ROUNDUP(AC401*1.39,0)</f>
        <v>50</v>
      </c>
      <c r="AM401" s="130">
        <f t="shared" si="976"/>
        <v>47</v>
      </c>
      <c r="AN401" s="151">
        <f>ROUNDUP(AC401*0.71*3,0)</f>
        <v>76</v>
      </c>
      <c r="AO401" s="152">
        <f>ROUNDUP(AC401*3.7502*3,0)</f>
        <v>400</v>
      </c>
      <c r="AP401" s="153">
        <f>ROUNDUP(AC401*7.9284*3,0)</f>
        <v>844</v>
      </c>
      <c r="AQ401" s="716">
        <f t="shared" si="937"/>
        <v>29</v>
      </c>
      <c r="AR401" s="154">
        <f t="shared" si="977"/>
        <v>53000</v>
      </c>
      <c r="AS401" s="158">
        <v>149</v>
      </c>
      <c r="AT401" s="144">
        <f>AI401*(1-AH$6)</f>
        <v>149</v>
      </c>
    </row>
    <row r="402" spans="1:46" ht="20.45" customHeight="1">
      <c r="B402" s="507" t="s">
        <v>2496</v>
      </c>
      <c r="C402" s="508" t="s">
        <v>2034</v>
      </c>
      <c r="D402" s="509">
        <f>AB402</f>
        <v>24.95</v>
      </c>
      <c r="E402" s="509">
        <v>9.27</v>
      </c>
      <c r="F402" s="509">
        <f t="shared" si="957"/>
        <v>7.970121914486497</v>
      </c>
      <c r="G402" s="655">
        <v>9.27</v>
      </c>
      <c r="H402" s="509">
        <f t="shared" si="958"/>
        <v>2.4850609572432485</v>
      </c>
      <c r="I402" s="509"/>
      <c r="J402" s="510"/>
      <c r="K402" s="510"/>
      <c r="L402" s="510"/>
      <c r="M402" s="510"/>
      <c r="N402" s="510"/>
      <c r="O402" s="510"/>
      <c r="P402" s="510"/>
      <c r="Q402" s="510"/>
      <c r="R402" s="510"/>
      <c r="S402" s="510"/>
      <c r="T402" s="510"/>
      <c r="U402" s="510"/>
      <c r="V402" s="510"/>
      <c r="W402" s="510"/>
      <c r="X402" s="510">
        <f>[1]BICost!$K27+[1]BICost!$BB27</f>
        <v>4.970121914486497</v>
      </c>
      <c r="Y402" s="511">
        <f t="shared" ref="Y402:Y410" si="978">$G402*(1+Y$53)</f>
        <v>10.197000000000001</v>
      </c>
      <c r="Z402" s="511">
        <f>(AC402*(1-Z$53))</f>
        <v>10.197000000000001</v>
      </c>
      <c r="AA402" s="511">
        <f>(AB402*(1-AA$53))</f>
        <v>11.227499999999999</v>
      </c>
      <c r="AB402" s="511">
        <f>MROUND(AC402,1)-0.05</f>
        <v>24.95</v>
      </c>
      <c r="AC402" s="511">
        <f>Y402/(1-AC$53)</f>
        <v>25.4925</v>
      </c>
      <c r="AD402" s="511">
        <f t="shared" ref="AD402:AF410" si="979">$AB402*(1-AD$53)</f>
        <v>11.227499999999999</v>
      </c>
      <c r="AE402" s="511">
        <f t="shared" si="979"/>
        <v>12.475</v>
      </c>
      <c r="AF402" s="511">
        <f t="shared" si="979"/>
        <v>13.7225</v>
      </c>
      <c r="AG402" s="512">
        <f>AC402*4.15</f>
        <v>105.79387500000001</v>
      </c>
      <c r="AH402" s="512">
        <f>AG402*(1+AH$53)</f>
        <v>105.79387500000001</v>
      </c>
      <c r="AI402" s="512">
        <f>MROUND(ROUNDUP(AG402,0),5)</f>
        <v>105</v>
      </c>
      <c r="AJ402" s="113">
        <f>ROUNDUP(FLOOR(AC402*13350,10000),-3)-1000</f>
        <v>339000</v>
      </c>
      <c r="AK402" s="139">
        <f>ROUNDUP(FLOOR(AJ402*1.1,10000),-3)-1000</f>
        <v>369000</v>
      </c>
      <c r="AL402" s="114">
        <f>ROUNDUP(AC402*1.39,0)</f>
        <v>36</v>
      </c>
      <c r="AM402" s="130">
        <f t="shared" si="976"/>
        <v>34</v>
      </c>
      <c r="AN402" s="151">
        <f>ROUNDUP(AC402*0.71*3,0)</f>
        <v>55</v>
      </c>
      <c r="AO402" s="152">
        <f>ROUNDUP(AC402*3.7502*3,0)</f>
        <v>287</v>
      </c>
      <c r="AP402" s="153">
        <f>ROUNDUP(AC402*7.9284*3,0)</f>
        <v>607</v>
      </c>
      <c r="AQ402" s="716">
        <f t="shared" si="937"/>
        <v>21</v>
      </c>
      <c r="AR402" s="154">
        <f t="shared" si="977"/>
        <v>38000</v>
      </c>
      <c r="AS402" s="158">
        <v>109</v>
      </c>
      <c r="AT402" s="144">
        <f>AI402*(1-AH$6)</f>
        <v>105</v>
      </c>
    </row>
    <row r="403" spans="1:46" ht="20.25" customHeight="1">
      <c r="A403"/>
      <c r="B403" s="514" t="s">
        <v>2497</v>
      </c>
      <c r="C403" s="515" t="s">
        <v>2500</v>
      </c>
      <c r="D403" s="516">
        <f t="shared" ref="D403:D424" si="980">AB403</f>
        <v>30.95</v>
      </c>
      <c r="E403" s="516">
        <v>11.45</v>
      </c>
      <c r="F403" s="516">
        <f t="shared" ref="F403:F410" si="981">MAX($J403:$X403)+3</f>
        <v>9.0871943195497877</v>
      </c>
      <c r="G403" s="652">
        <v>11.45</v>
      </c>
      <c r="H403" s="516">
        <f t="shared" ref="H403:H437" si="982">MIN($J403:$X403)*0.5</f>
        <v>3.0435971597748934</v>
      </c>
      <c r="I403" s="516"/>
      <c r="J403" s="517"/>
      <c r="K403" s="517"/>
      <c r="L403" s="517"/>
      <c r="M403" s="517"/>
      <c r="N403" s="517"/>
      <c r="O403" s="517"/>
      <c r="P403" s="517"/>
      <c r="Q403" s="517"/>
      <c r="R403" s="517"/>
      <c r="S403" s="517"/>
      <c r="T403" s="517"/>
      <c r="U403" s="517"/>
      <c r="V403" s="517"/>
      <c r="W403" s="517"/>
      <c r="X403" s="510">
        <f>[1]BICost!$K9+[1]BICost!$BB9</f>
        <v>6.0871943195497868</v>
      </c>
      <c r="Y403" s="518">
        <f t="shared" si="978"/>
        <v>12.595000000000001</v>
      </c>
      <c r="Z403" s="518">
        <f t="shared" ref="Z403:Z410" si="983">(AC403*(1-Z$53))</f>
        <v>12.595000000000001</v>
      </c>
      <c r="AA403" s="518">
        <f t="shared" ref="AA403:AA410" si="984">(AB403*(1-AA$53))</f>
        <v>13.927499999999998</v>
      </c>
      <c r="AB403" s="518">
        <f t="shared" ref="AB403:AB424" si="985">MROUND(AC403,1)-0.05</f>
        <v>30.95</v>
      </c>
      <c r="AC403" s="518">
        <f t="shared" ref="AC403:AC410" si="986">Y403/(1-AC$53)</f>
        <v>31.487500000000001</v>
      </c>
      <c r="AD403" s="518">
        <f t="shared" si="979"/>
        <v>13.927499999999998</v>
      </c>
      <c r="AE403" s="518">
        <f t="shared" si="979"/>
        <v>15.475</v>
      </c>
      <c r="AF403" s="518">
        <f t="shared" si="979"/>
        <v>17.022500000000001</v>
      </c>
      <c r="AG403" s="519">
        <f t="shared" ref="AG403:AG410" si="987">AC403*4.15</f>
        <v>130.67312500000003</v>
      </c>
      <c r="AH403" s="519">
        <f t="shared" ref="AH403:AH410" si="988">AG403*(1+AH$53)</f>
        <v>130.67312500000003</v>
      </c>
      <c r="AI403" s="519">
        <f t="shared" ref="AI403:AI410" si="989">MROUND(ROUNDUP(AG403,0),5)-1</f>
        <v>129</v>
      </c>
      <c r="AJ403" s="113">
        <f t="shared" ref="AJ403:AJ424" si="990">ROUNDUP(FLOOR(AC403*13350,10000),-3)-1000</f>
        <v>419000</v>
      </c>
      <c r="AK403" s="139">
        <f t="shared" ref="AK403:AK424" si="991">ROUNDUP(FLOOR(AJ403*1.1,10000),-3)-1000</f>
        <v>459000</v>
      </c>
      <c r="AL403" s="114">
        <f t="shared" ref="AL403:AL424" si="992">ROUNDUP(AC403*1.39,0)</f>
        <v>44</v>
      </c>
      <c r="AM403" s="130">
        <f t="shared" ref="AM403:AM410" si="993">ROUNDUP(AC403*1.3,0)</f>
        <v>41</v>
      </c>
      <c r="AN403" s="151">
        <f t="shared" ref="AN403:AN424" si="994">ROUNDUP(AC403*0.71*3,0)</f>
        <v>68</v>
      </c>
      <c r="AO403" s="152">
        <f t="shared" ref="AO403:AO424" si="995">ROUNDUP(AC403*3.7502*3,0)</f>
        <v>355</v>
      </c>
      <c r="AP403" s="153">
        <f t="shared" ref="AP403:AP424" si="996">ROUNDUP(AC403*7.9284*3,0)</f>
        <v>749</v>
      </c>
      <c r="AQ403" s="716">
        <f t="shared" si="937"/>
        <v>26</v>
      </c>
      <c r="AR403" s="154">
        <f t="shared" si="977"/>
        <v>47000</v>
      </c>
      <c r="AS403" s="158">
        <v>129</v>
      </c>
      <c r="AT403" s="144">
        <f t="shared" ref="AT403:AT410" si="997">AI403*(1-AH$6)</f>
        <v>129</v>
      </c>
    </row>
    <row r="404" spans="1:46" ht="18.75" customHeight="1">
      <c r="A404"/>
      <c r="B404" s="514" t="s">
        <v>2498</v>
      </c>
      <c r="C404" s="515" t="s">
        <v>2501</v>
      </c>
      <c r="D404" s="516">
        <f t="shared" si="980"/>
        <v>30.95</v>
      </c>
      <c r="E404" s="516">
        <v>11.45</v>
      </c>
      <c r="F404" s="516">
        <f t="shared" si="981"/>
        <v>7.796351787904217</v>
      </c>
      <c r="G404" s="652">
        <v>11.45</v>
      </c>
      <c r="H404" s="516">
        <f t="shared" si="982"/>
        <v>2.3981758939521085</v>
      </c>
      <c r="I404" s="516"/>
      <c r="J404" s="517"/>
      <c r="K404" s="517"/>
      <c r="L404" s="517"/>
      <c r="M404" s="517"/>
      <c r="N404" s="517"/>
      <c r="O404" s="517"/>
      <c r="P404" s="517"/>
      <c r="Q404" s="517"/>
      <c r="R404" s="517"/>
      <c r="S404" s="517"/>
      <c r="T404" s="517"/>
      <c r="U404" s="517"/>
      <c r="V404" s="517"/>
      <c r="W404" s="517"/>
      <c r="X404" s="510">
        <f>[1]BICost!$K10+[1]BICost!$BB10</f>
        <v>4.796351787904217</v>
      </c>
      <c r="Y404" s="518">
        <f t="shared" si="978"/>
        <v>12.595000000000001</v>
      </c>
      <c r="Z404" s="518">
        <f t="shared" si="983"/>
        <v>12.595000000000001</v>
      </c>
      <c r="AA404" s="518">
        <f t="shared" si="984"/>
        <v>13.927499999999998</v>
      </c>
      <c r="AB404" s="518">
        <f t="shared" si="985"/>
        <v>30.95</v>
      </c>
      <c r="AC404" s="518">
        <f t="shared" si="986"/>
        <v>31.487500000000001</v>
      </c>
      <c r="AD404" s="518">
        <f t="shared" si="979"/>
        <v>13.927499999999998</v>
      </c>
      <c r="AE404" s="518">
        <f t="shared" si="979"/>
        <v>15.475</v>
      </c>
      <c r="AF404" s="518">
        <f t="shared" si="979"/>
        <v>17.022500000000001</v>
      </c>
      <c r="AG404" s="519">
        <f t="shared" si="987"/>
        <v>130.67312500000003</v>
      </c>
      <c r="AH404" s="519">
        <f t="shared" si="988"/>
        <v>130.67312500000003</v>
      </c>
      <c r="AI404" s="519">
        <f t="shared" si="989"/>
        <v>129</v>
      </c>
      <c r="AJ404" s="113">
        <f t="shared" si="990"/>
        <v>419000</v>
      </c>
      <c r="AK404" s="139">
        <f t="shared" si="991"/>
        <v>459000</v>
      </c>
      <c r="AL404" s="114">
        <f t="shared" si="992"/>
        <v>44</v>
      </c>
      <c r="AM404" s="130">
        <f t="shared" si="993"/>
        <v>41</v>
      </c>
      <c r="AN404" s="151">
        <f t="shared" si="994"/>
        <v>68</v>
      </c>
      <c r="AO404" s="152">
        <f t="shared" si="995"/>
        <v>355</v>
      </c>
      <c r="AP404" s="153">
        <f t="shared" si="996"/>
        <v>749</v>
      </c>
      <c r="AQ404" s="716">
        <f t="shared" si="937"/>
        <v>26</v>
      </c>
      <c r="AR404" s="154">
        <f t="shared" si="977"/>
        <v>47000</v>
      </c>
      <c r="AS404" s="158">
        <v>129</v>
      </c>
      <c r="AT404" s="144">
        <f t="shared" si="997"/>
        <v>129</v>
      </c>
    </row>
    <row r="405" spans="1:46" ht="18.75" customHeight="1">
      <c r="A405"/>
      <c r="B405" s="514" t="s">
        <v>2499</v>
      </c>
      <c r="C405" s="515" t="s">
        <v>2502</v>
      </c>
      <c r="D405" s="516">
        <f t="shared" si="980"/>
        <v>30.95</v>
      </c>
      <c r="E405" s="516">
        <v>11.45</v>
      </c>
      <c r="F405" s="516">
        <f t="shared" si="981"/>
        <v>8.7056783701826976</v>
      </c>
      <c r="G405" s="652">
        <v>11.45</v>
      </c>
      <c r="H405" s="516">
        <f t="shared" si="982"/>
        <v>2.8528391850913488</v>
      </c>
      <c r="I405" s="516"/>
      <c r="J405" s="517"/>
      <c r="K405" s="517"/>
      <c r="L405" s="517"/>
      <c r="M405" s="517"/>
      <c r="N405" s="517"/>
      <c r="O405" s="517"/>
      <c r="P405" s="517"/>
      <c r="Q405" s="517"/>
      <c r="R405" s="517"/>
      <c r="S405" s="517"/>
      <c r="T405" s="517"/>
      <c r="U405" s="517"/>
      <c r="V405" s="517"/>
      <c r="W405" s="517"/>
      <c r="X405" s="510">
        <f>[1]BICost!$K11+[1]BICost!$BB11</f>
        <v>5.7056783701826976</v>
      </c>
      <c r="Y405" s="518">
        <f t="shared" si="978"/>
        <v>12.595000000000001</v>
      </c>
      <c r="Z405" s="518">
        <f t="shared" si="983"/>
        <v>12.595000000000001</v>
      </c>
      <c r="AA405" s="518">
        <f t="shared" si="984"/>
        <v>13.927499999999998</v>
      </c>
      <c r="AB405" s="518">
        <f t="shared" si="985"/>
        <v>30.95</v>
      </c>
      <c r="AC405" s="518">
        <f t="shared" si="986"/>
        <v>31.487500000000001</v>
      </c>
      <c r="AD405" s="518">
        <f t="shared" si="979"/>
        <v>13.927499999999998</v>
      </c>
      <c r="AE405" s="518">
        <f t="shared" si="979"/>
        <v>15.475</v>
      </c>
      <c r="AF405" s="518">
        <f t="shared" si="979"/>
        <v>17.022500000000001</v>
      </c>
      <c r="AG405" s="519">
        <f t="shared" si="987"/>
        <v>130.67312500000003</v>
      </c>
      <c r="AH405" s="519">
        <f t="shared" si="988"/>
        <v>130.67312500000003</v>
      </c>
      <c r="AI405" s="519">
        <f t="shared" si="989"/>
        <v>129</v>
      </c>
      <c r="AJ405" s="113">
        <f t="shared" si="990"/>
        <v>419000</v>
      </c>
      <c r="AK405" s="139">
        <f t="shared" si="991"/>
        <v>459000</v>
      </c>
      <c r="AL405" s="114">
        <f t="shared" si="992"/>
        <v>44</v>
      </c>
      <c r="AM405" s="130">
        <f t="shared" si="993"/>
        <v>41</v>
      </c>
      <c r="AN405" s="151">
        <f t="shared" si="994"/>
        <v>68</v>
      </c>
      <c r="AO405" s="152">
        <f t="shared" si="995"/>
        <v>355</v>
      </c>
      <c r="AP405" s="153">
        <f t="shared" si="996"/>
        <v>749</v>
      </c>
      <c r="AQ405" s="716">
        <f t="shared" si="937"/>
        <v>26</v>
      </c>
      <c r="AR405" s="154">
        <f t="shared" si="977"/>
        <v>47000</v>
      </c>
      <c r="AS405" s="158">
        <v>129</v>
      </c>
      <c r="AT405" s="144">
        <f t="shared" si="997"/>
        <v>129</v>
      </c>
    </row>
    <row r="406" spans="1:46" ht="18.75" customHeight="1">
      <c r="A406"/>
      <c r="B406" s="514" t="s">
        <v>3038</v>
      </c>
      <c r="C406" s="515" t="s">
        <v>3077</v>
      </c>
      <c r="D406" s="516">
        <f t="shared" ref="D406:D407" si="998">AB406</f>
        <v>22.95</v>
      </c>
      <c r="E406" s="516">
        <f>2*X406</f>
        <v>7.6655805378337512</v>
      </c>
      <c r="F406" s="516">
        <f t="shared" si="981"/>
        <v>6.8327902689168756</v>
      </c>
      <c r="G406" s="652">
        <v>8.5399999999999991</v>
      </c>
      <c r="H406" s="516">
        <f t="shared" si="982"/>
        <v>1.9163951344584378</v>
      </c>
      <c r="I406" s="516"/>
      <c r="J406" s="517"/>
      <c r="K406" s="517"/>
      <c r="L406" s="517"/>
      <c r="M406" s="517"/>
      <c r="N406" s="517"/>
      <c r="O406" s="517"/>
      <c r="P406" s="517"/>
      <c r="Q406" s="517"/>
      <c r="R406" s="517"/>
      <c r="S406" s="517"/>
      <c r="T406" s="517"/>
      <c r="U406" s="517"/>
      <c r="V406" s="517"/>
      <c r="W406" s="517"/>
      <c r="X406" s="510">
        <f>[1]BICost!$K17+[1]BICost!$BB17</f>
        <v>3.8327902689168756</v>
      </c>
      <c r="Y406" s="518">
        <f t="shared" si="978"/>
        <v>9.3940000000000001</v>
      </c>
      <c r="Z406" s="518">
        <f t="shared" ref="Z406:Z407" si="999">(AC406*(1-Z$53))</f>
        <v>9.3940000000000001</v>
      </c>
      <c r="AA406" s="518">
        <f t="shared" ref="AA406:AA407" si="1000">(AB406*(1-AA$53))</f>
        <v>10.327499999999999</v>
      </c>
      <c r="AB406" s="518">
        <f t="shared" ref="AB406:AB407" si="1001">MROUND(AC406,1)-0.05</f>
        <v>22.95</v>
      </c>
      <c r="AC406" s="518">
        <f t="shared" ref="AC406:AC407" si="1002">Y406/(1-AC$53)</f>
        <v>23.484999999999999</v>
      </c>
      <c r="AD406" s="518">
        <f t="shared" si="979"/>
        <v>10.327499999999999</v>
      </c>
      <c r="AE406" s="518">
        <f t="shared" si="979"/>
        <v>11.475</v>
      </c>
      <c r="AF406" s="518">
        <f t="shared" si="979"/>
        <v>12.6225</v>
      </c>
      <c r="AG406" s="519">
        <f t="shared" ref="AG406:AG407" si="1003">AC406*4.15</f>
        <v>97.46275</v>
      </c>
      <c r="AH406" s="519">
        <f t="shared" ref="AH406:AH407" si="1004">AG406*(1+AH$53)</f>
        <v>97.46275</v>
      </c>
      <c r="AI406" s="519">
        <f t="shared" ref="AI406:AI407" si="1005">MROUND(ROUNDUP(AG406,0),5)-1</f>
        <v>99</v>
      </c>
      <c r="AJ406" s="113">
        <f t="shared" ref="AJ406:AJ407" si="1006">ROUNDUP(FLOOR(AC406*13350,10000),-3)-1000</f>
        <v>309000</v>
      </c>
      <c r="AK406" s="139">
        <f t="shared" ref="AK406:AK407" si="1007">ROUNDUP(FLOOR(AJ406*1.1,10000),-3)-1000</f>
        <v>329000</v>
      </c>
      <c r="AL406" s="114">
        <f t="shared" ref="AL406:AL407" si="1008">ROUNDUP(AC406*1.39,0)</f>
        <v>33</v>
      </c>
      <c r="AM406" s="130">
        <f t="shared" ref="AM406:AM407" si="1009">ROUNDUP(AC406*1.3,0)</f>
        <v>31</v>
      </c>
      <c r="AN406" s="151">
        <f t="shared" ref="AN406:AN407" si="1010">ROUNDUP(AC406*0.71*3,0)</f>
        <v>51</v>
      </c>
      <c r="AO406" s="152">
        <f t="shared" ref="AO406:AO407" si="1011">ROUNDUP(AC406*3.7502*3,0)</f>
        <v>265</v>
      </c>
      <c r="AP406" s="153">
        <f t="shared" ref="AP406:AP407" si="1012">ROUNDUP(AC406*7.9284*3,0)</f>
        <v>559</v>
      </c>
      <c r="AQ406" s="716">
        <f t="shared" si="937"/>
        <v>19</v>
      </c>
      <c r="AR406" s="154">
        <f t="shared" si="977"/>
        <v>35000</v>
      </c>
      <c r="AS406" s="158">
        <v>139</v>
      </c>
      <c r="AT406" s="144">
        <f t="shared" ref="AT406:AT407" si="1013">AI406*(1-AH$6)</f>
        <v>99</v>
      </c>
    </row>
    <row r="407" spans="1:46" ht="18.75" customHeight="1">
      <c r="A407"/>
      <c r="B407" s="514" t="s">
        <v>3039</v>
      </c>
      <c r="C407" s="515" t="s">
        <v>3040</v>
      </c>
      <c r="D407" s="516">
        <f t="shared" si="998"/>
        <v>26.95</v>
      </c>
      <c r="E407" s="516">
        <f>2*X407</f>
        <v>10.058836234036283</v>
      </c>
      <c r="F407" s="516">
        <f t="shared" si="981"/>
        <v>8.0294181170181425</v>
      </c>
      <c r="G407" s="652">
        <v>9.99</v>
      </c>
      <c r="H407" s="516">
        <f t="shared" si="982"/>
        <v>2.5147090585090708</v>
      </c>
      <c r="I407" s="516"/>
      <c r="J407" s="517"/>
      <c r="K407" s="517"/>
      <c r="L407" s="517"/>
      <c r="M407" s="517"/>
      <c r="N407" s="517"/>
      <c r="O407" s="517"/>
      <c r="P407" s="517"/>
      <c r="Q407" s="517"/>
      <c r="R407" s="517"/>
      <c r="S407" s="517"/>
      <c r="T407" s="517"/>
      <c r="U407" s="517"/>
      <c r="V407" s="517"/>
      <c r="W407" s="517"/>
      <c r="X407" s="510">
        <f>[1]BICost!$K18+[1]BICost!$BB18</f>
        <v>5.0294181170181416</v>
      </c>
      <c r="Y407" s="518">
        <f t="shared" si="978"/>
        <v>10.989000000000001</v>
      </c>
      <c r="Z407" s="518">
        <f t="shared" si="999"/>
        <v>10.989000000000001</v>
      </c>
      <c r="AA407" s="518">
        <f t="shared" si="1000"/>
        <v>12.127499999999998</v>
      </c>
      <c r="AB407" s="518">
        <f t="shared" si="1001"/>
        <v>26.95</v>
      </c>
      <c r="AC407" s="518">
        <f t="shared" si="1002"/>
        <v>27.4725</v>
      </c>
      <c r="AD407" s="518">
        <f t="shared" si="979"/>
        <v>12.127499999999998</v>
      </c>
      <c r="AE407" s="518">
        <f t="shared" si="979"/>
        <v>13.475</v>
      </c>
      <c r="AF407" s="518">
        <f t="shared" si="979"/>
        <v>14.822500000000002</v>
      </c>
      <c r="AG407" s="519">
        <f t="shared" si="1003"/>
        <v>114.01087500000001</v>
      </c>
      <c r="AH407" s="519">
        <f t="shared" si="1004"/>
        <v>114.01087500000001</v>
      </c>
      <c r="AI407" s="519">
        <f t="shared" si="1005"/>
        <v>114</v>
      </c>
      <c r="AJ407" s="113">
        <f t="shared" si="1006"/>
        <v>359000</v>
      </c>
      <c r="AK407" s="139">
        <f t="shared" si="1007"/>
        <v>389000</v>
      </c>
      <c r="AL407" s="114">
        <f t="shared" si="1008"/>
        <v>39</v>
      </c>
      <c r="AM407" s="130">
        <f t="shared" si="1009"/>
        <v>36</v>
      </c>
      <c r="AN407" s="151">
        <f t="shared" si="1010"/>
        <v>59</v>
      </c>
      <c r="AO407" s="152">
        <f t="shared" si="1011"/>
        <v>310</v>
      </c>
      <c r="AP407" s="153">
        <f t="shared" si="1012"/>
        <v>654</v>
      </c>
      <c r="AQ407" s="716">
        <f t="shared" si="937"/>
        <v>22</v>
      </c>
      <c r="AR407" s="154">
        <f t="shared" si="977"/>
        <v>41000</v>
      </c>
      <c r="AS407" s="158">
        <v>149</v>
      </c>
      <c r="AT407" s="144">
        <f t="shared" si="1013"/>
        <v>114</v>
      </c>
    </row>
    <row r="408" spans="1:46" ht="18.75" customHeight="1">
      <c r="A408"/>
      <c r="B408" s="514" t="s">
        <v>2504</v>
      </c>
      <c r="C408" s="515" t="s">
        <v>2505</v>
      </c>
      <c r="D408" s="516">
        <f t="shared" si="980"/>
        <v>30.95</v>
      </c>
      <c r="E408" s="516">
        <v>11.45</v>
      </c>
      <c r="F408" s="516">
        <f t="shared" si="981"/>
        <v>8.958273813220675</v>
      </c>
      <c r="G408" s="652">
        <v>11.45</v>
      </c>
      <c r="H408" s="516">
        <f t="shared" si="982"/>
        <v>2.979136906610337</v>
      </c>
      <c r="I408" s="516"/>
      <c r="J408" s="517"/>
      <c r="K408" s="517"/>
      <c r="L408" s="517"/>
      <c r="M408" s="517"/>
      <c r="N408" s="517"/>
      <c r="O408" s="517"/>
      <c r="P408" s="517"/>
      <c r="Q408" s="517"/>
      <c r="R408" s="517"/>
      <c r="S408" s="517"/>
      <c r="T408" s="517"/>
      <c r="U408" s="517"/>
      <c r="V408" s="517"/>
      <c r="W408" s="517"/>
      <c r="X408" s="510">
        <f>[1]BICost!$K22+[1]BICost!$BB22</f>
        <v>5.9582738132206741</v>
      </c>
      <c r="Y408" s="518">
        <f t="shared" si="978"/>
        <v>12.595000000000001</v>
      </c>
      <c r="Z408" s="518">
        <f t="shared" si="983"/>
        <v>12.595000000000001</v>
      </c>
      <c r="AA408" s="518">
        <f t="shared" si="984"/>
        <v>13.927499999999998</v>
      </c>
      <c r="AB408" s="518">
        <f t="shared" si="985"/>
        <v>30.95</v>
      </c>
      <c r="AC408" s="518">
        <f t="shared" si="986"/>
        <v>31.487500000000001</v>
      </c>
      <c r="AD408" s="518">
        <f t="shared" si="979"/>
        <v>13.927499999999998</v>
      </c>
      <c r="AE408" s="518">
        <f t="shared" si="979"/>
        <v>15.475</v>
      </c>
      <c r="AF408" s="518">
        <f t="shared" si="979"/>
        <v>17.022500000000001</v>
      </c>
      <c r="AG408" s="519">
        <f t="shared" si="987"/>
        <v>130.67312500000003</v>
      </c>
      <c r="AH408" s="519">
        <f t="shared" si="988"/>
        <v>130.67312500000003</v>
      </c>
      <c r="AI408" s="519">
        <f t="shared" si="989"/>
        <v>129</v>
      </c>
      <c r="AJ408" s="113">
        <f t="shared" si="990"/>
        <v>419000</v>
      </c>
      <c r="AK408" s="139">
        <f t="shared" si="991"/>
        <v>459000</v>
      </c>
      <c r="AL408" s="114">
        <f t="shared" si="992"/>
        <v>44</v>
      </c>
      <c r="AM408" s="130">
        <f t="shared" si="993"/>
        <v>41</v>
      </c>
      <c r="AN408" s="151">
        <f t="shared" si="994"/>
        <v>68</v>
      </c>
      <c r="AO408" s="152">
        <f t="shared" si="995"/>
        <v>355</v>
      </c>
      <c r="AP408" s="153">
        <f t="shared" si="996"/>
        <v>749</v>
      </c>
      <c r="AQ408" s="716">
        <f t="shared" si="937"/>
        <v>26</v>
      </c>
      <c r="AR408" s="154">
        <f t="shared" si="977"/>
        <v>47000</v>
      </c>
      <c r="AS408" s="158">
        <v>129</v>
      </c>
      <c r="AT408" s="144">
        <f t="shared" si="997"/>
        <v>129</v>
      </c>
    </row>
    <row r="409" spans="1:46" ht="18.75" customHeight="1">
      <c r="A409"/>
      <c r="B409" s="514" t="s">
        <v>2601</v>
      </c>
      <c r="C409" s="515" t="s">
        <v>2604</v>
      </c>
      <c r="D409" s="516">
        <f t="shared" si="980"/>
        <v>32.950000000000003</v>
      </c>
      <c r="E409" s="516">
        <v>12.18</v>
      </c>
      <c r="F409" s="516">
        <f t="shared" si="981"/>
        <v>3.5966860056258789</v>
      </c>
      <c r="G409" s="652">
        <v>12.18</v>
      </c>
      <c r="H409" s="516">
        <f t="shared" si="982"/>
        <v>0.29834300281293952</v>
      </c>
      <c r="I409" s="516"/>
      <c r="J409" s="517"/>
      <c r="K409" s="517"/>
      <c r="L409" s="517"/>
      <c r="M409" s="517"/>
      <c r="N409" s="517"/>
      <c r="O409" s="517"/>
      <c r="P409" s="517"/>
      <c r="Q409" s="517"/>
      <c r="R409" s="517"/>
      <c r="S409" s="517"/>
      <c r="T409" s="517"/>
      <c r="U409" s="517"/>
      <c r="V409" s="517"/>
      <c r="W409" s="517"/>
      <c r="X409" s="510">
        <f>[1]BICost!$K23+[1]BICost!$BB23</f>
        <v>0.59668600562587903</v>
      </c>
      <c r="Y409" s="518">
        <f t="shared" si="978"/>
        <v>13.398000000000001</v>
      </c>
      <c r="Z409" s="518">
        <f t="shared" si="983"/>
        <v>13.398000000000003</v>
      </c>
      <c r="AA409" s="518">
        <f t="shared" si="984"/>
        <v>14.827500000000001</v>
      </c>
      <c r="AB409" s="518">
        <f t="shared" si="985"/>
        <v>32.950000000000003</v>
      </c>
      <c r="AC409" s="518">
        <f t="shared" si="986"/>
        <v>33.495000000000005</v>
      </c>
      <c r="AD409" s="518">
        <f t="shared" si="979"/>
        <v>14.827500000000001</v>
      </c>
      <c r="AE409" s="518">
        <f t="shared" si="979"/>
        <v>16.475000000000001</v>
      </c>
      <c r="AF409" s="518">
        <f t="shared" si="979"/>
        <v>18.122500000000002</v>
      </c>
      <c r="AG409" s="519">
        <f t="shared" si="987"/>
        <v>139.00425000000004</v>
      </c>
      <c r="AH409" s="519">
        <f t="shared" si="988"/>
        <v>139.00425000000004</v>
      </c>
      <c r="AI409" s="519">
        <f t="shared" si="989"/>
        <v>139</v>
      </c>
      <c r="AJ409" s="113">
        <f t="shared" si="990"/>
        <v>439000</v>
      </c>
      <c r="AK409" s="139">
        <f t="shared" si="991"/>
        <v>479000</v>
      </c>
      <c r="AL409" s="114">
        <f t="shared" si="992"/>
        <v>47</v>
      </c>
      <c r="AM409" s="130">
        <f t="shared" si="993"/>
        <v>44</v>
      </c>
      <c r="AN409" s="151">
        <f t="shared" si="994"/>
        <v>72</v>
      </c>
      <c r="AO409" s="152">
        <f t="shared" si="995"/>
        <v>377</v>
      </c>
      <c r="AP409" s="153">
        <f t="shared" si="996"/>
        <v>797</v>
      </c>
      <c r="AQ409" s="716">
        <f t="shared" si="937"/>
        <v>27</v>
      </c>
      <c r="AR409" s="154">
        <f t="shared" si="977"/>
        <v>50000</v>
      </c>
      <c r="AS409" s="158">
        <v>139</v>
      </c>
      <c r="AT409" s="144">
        <f t="shared" si="997"/>
        <v>139</v>
      </c>
    </row>
    <row r="410" spans="1:46" ht="18.75" customHeight="1">
      <c r="A410"/>
      <c r="B410" s="514" t="s">
        <v>2602</v>
      </c>
      <c r="C410" s="515" t="s">
        <v>2603</v>
      </c>
      <c r="D410" s="516">
        <f t="shared" si="980"/>
        <v>19.95</v>
      </c>
      <c r="E410" s="516">
        <v>7.45</v>
      </c>
      <c r="F410" s="516">
        <f t="shared" si="981"/>
        <v>6.3632834334738373</v>
      </c>
      <c r="G410" s="652">
        <v>7.45</v>
      </c>
      <c r="H410" s="516">
        <f t="shared" si="982"/>
        <v>1.6816417167369184</v>
      </c>
      <c r="I410" s="516"/>
      <c r="J410" s="517"/>
      <c r="K410" s="517"/>
      <c r="L410" s="517"/>
      <c r="M410" s="517"/>
      <c r="N410" s="517"/>
      <c r="O410" s="517"/>
      <c r="P410" s="517"/>
      <c r="Q410" s="517"/>
      <c r="R410" s="517"/>
      <c r="S410" s="517"/>
      <c r="T410" s="517"/>
      <c r="U410" s="517"/>
      <c r="V410" s="517"/>
      <c r="W410" s="517"/>
      <c r="X410" s="510">
        <f>[1]BICost!$K16+[1]BICost!$BB16</f>
        <v>3.3632834334738368</v>
      </c>
      <c r="Y410" s="518">
        <f t="shared" si="978"/>
        <v>8.1950000000000003</v>
      </c>
      <c r="Z410" s="518">
        <f t="shared" si="983"/>
        <v>8.1950000000000003</v>
      </c>
      <c r="AA410" s="518">
        <f t="shared" si="984"/>
        <v>8.9774999999999991</v>
      </c>
      <c r="AB410" s="518">
        <f t="shared" si="985"/>
        <v>19.95</v>
      </c>
      <c r="AC410" s="518">
        <f t="shared" si="986"/>
        <v>20.487500000000001</v>
      </c>
      <c r="AD410" s="518">
        <f t="shared" si="979"/>
        <v>8.9774999999999991</v>
      </c>
      <c r="AE410" s="518">
        <f t="shared" si="979"/>
        <v>9.9749999999999996</v>
      </c>
      <c r="AF410" s="518">
        <f t="shared" si="979"/>
        <v>10.9725</v>
      </c>
      <c r="AG410" s="519">
        <f t="shared" si="987"/>
        <v>85.023125000000007</v>
      </c>
      <c r="AH410" s="519">
        <f t="shared" si="988"/>
        <v>85.023125000000007</v>
      </c>
      <c r="AI410" s="519">
        <f t="shared" si="989"/>
        <v>84</v>
      </c>
      <c r="AJ410" s="113">
        <f t="shared" si="990"/>
        <v>269000</v>
      </c>
      <c r="AK410" s="139">
        <f t="shared" si="991"/>
        <v>289000</v>
      </c>
      <c r="AL410" s="114">
        <f t="shared" si="992"/>
        <v>29</v>
      </c>
      <c r="AM410" s="130">
        <f t="shared" si="993"/>
        <v>27</v>
      </c>
      <c r="AN410" s="151">
        <f t="shared" si="994"/>
        <v>44</v>
      </c>
      <c r="AO410" s="152">
        <f t="shared" si="995"/>
        <v>231</v>
      </c>
      <c r="AP410" s="153">
        <f t="shared" si="996"/>
        <v>488</v>
      </c>
      <c r="AQ410" s="716">
        <f t="shared" si="937"/>
        <v>17</v>
      </c>
      <c r="AR410" s="154">
        <f t="shared" si="977"/>
        <v>31000</v>
      </c>
      <c r="AS410" s="158">
        <v>89</v>
      </c>
      <c r="AT410" s="144">
        <f t="shared" si="997"/>
        <v>84</v>
      </c>
    </row>
    <row r="411" spans="1:46" ht="21.6" customHeight="1">
      <c r="B411" s="160" t="s">
        <v>2503</v>
      </c>
      <c r="C411" s="118" t="s">
        <v>2301</v>
      </c>
      <c r="D411" s="112">
        <f t="shared" si="980"/>
        <v>4.95</v>
      </c>
      <c r="E411" s="112" t="e">
        <f t="shared" ref="E411:E437" si="1014">2*MAX($J411:$X411)</f>
        <v>#REF!</v>
      </c>
      <c r="F411" s="112">
        <f>MAX($J411:$W411)+3</f>
        <v>3</v>
      </c>
      <c r="G411" s="644">
        <v>2.2000000000000002</v>
      </c>
      <c r="H411" s="516" t="e">
        <f t="shared" si="982"/>
        <v>#REF!</v>
      </c>
      <c r="I411" s="112"/>
      <c r="J411" s="131"/>
      <c r="K411" s="131"/>
      <c r="L411" s="131"/>
      <c r="M411" s="131"/>
      <c r="N411" s="131"/>
      <c r="O411" s="131"/>
      <c r="P411" s="131"/>
      <c r="Q411" s="131"/>
      <c r="R411" s="131"/>
      <c r="S411" s="131"/>
      <c r="T411" s="131"/>
      <c r="U411" s="131"/>
      <c r="V411" s="131"/>
      <c r="W411" s="131"/>
      <c r="X411" s="517" t="e">
        <f>[1]BICost!#REF!+[1]BICost!$AX15+[1]BICost!$BB15+[1]BICost!$BG15</f>
        <v>#REF!</v>
      </c>
      <c r="Y411" s="128">
        <f>$G411*(1+Y$1335)</f>
        <v>2.2000000000000002</v>
      </c>
      <c r="Z411" s="128">
        <f>(AC411*(1-Z$1335))</f>
        <v>2.3913043478260874</v>
      </c>
      <c r="AA411" s="128">
        <f>(AB411*(1-AA$1335))</f>
        <v>2.4750000000000001</v>
      </c>
      <c r="AB411" s="128">
        <f t="shared" si="985"/>
        <v>4.95</v>
      </c>
      <c r="AC411" s="128">
        <f>Y411/(1-AC$1335)</f>
        <v>4.7826086956521747</v>
      </c>
      <c r="AD411" s="128">
        <f>$AB411*(1-AD$1335)</f>
        <v>2.4750000000000001</v>
      </c>
      <c r="AE411" s="128">
        <f>$AB411*(1-AE$1255)</f>
        <v>2.7225000000000001</v>
      </c>
      <c r="AF411" s="128">
        <f>$AB411*(1-AF$1255)</f>
        <v>3.2175000000000002</v>
      </c>
      <c r="AG411" s="129">
        <f>AC411*4.2</f>
        <v>20.086956521739136</v>
      </c>
      <c r="AH411" s="129">
        <f>AG411</f>
        <v>20.086956521739136</v>
      </c>
      <c r="AI411" s="132">
        <f>MROUND(ROUNDUP(AH411,5),1)-1</f>
        <v>19</v>
      </c>
      <c r="AJ411" s="113">
        <f t="shared" si="990"/>
        <v>59000</v>
      </c>
      <c r="AK411" s="139">
        <f t="shared" si="991"/>
        <v>59000</v>
      </c>
      <c r="AL411" s="114">
        <f t="shared" si="992"/>
        <v>7</v>
      </c>
      <c r="AM411" s="130">
        <f>ROUNDUP(AC411*1.34,0)</f>
        <v>7</v>
      </c>
      <c r="AN411" s="151">
        <f t="shared" si="994"/>
        <v>11</v>
      </c>
      <c r="AO411" s="152">
        <f t="shared" si="995"/>
        <v>54</v>
      </c>
      <c r="AP411" s="153">
        <f t="shared" si="996"/>
        <v>114</v>
      </c>
      <c r="AQ411" s="716">
        <f t="shared" si="937"/>
        <v>4</v>
      </c>
      <c r="AR411" s="154">
        <f t="shared" si="977"/>
        <v>7000</v>
      </c>
      <c r="AS411" s="158">
        <v>19</v>
      </c>
      <c r="AT411" s="144"/>
    </row>
    <row r="412" spans="1:46" ht="18.75" customHeight="1">
      <c r="A412"/>
      <c r="B412" s="756" t="s">
        <v>3311</v>
      </c>
      <c r="C412" s="757" t="s">
        <v>3348</v>
      </c>
      <c r="D412" s="758">
        <f t="shared" si="980"/>
        <v>31.95</v>
      </c>
      <c r="E412" s="758">
        <f t="shared" si="1014"/>
        <v>13.602856487200841</v>
      </c>
      <c r="F412" s="758">
        <f t="shared" ref="F412:F437" si="1015">MAX($J412:$X412)+3</f>
        <v>9.8014282436004194</v>
      </c>
      <c r="G412" s="758">
        <v>11.750195258991081</v>
      </c>
      <c r="H412" s="758">
        <f t="shared" si="982"/>
        <v>3.4007141218002102</v>
      </c>
      <c r="I412" s="758"/>
      <c r="J412" s="759"/>
      <c r="K412" s="759"/>
      <c r="L412" s="759"/>
      <c r="M412" s="759"/>
      <c r="N412" s="759"/>
      <c r="O412" s="759"/>
      <c r="P412" s="759"/>
      <c r="Q412" s="759"/>
      <c r="R412" s="759"/>
      <c r="S412" s="759"/>
      <c r="T412" s="759"/>
      <c r="U412" s="759"/>
      <c r="V412" s="759"/>
      <c r="W412" s="759"/>
      <c r="X412" s="759">
        <f>[1]BICost!$L3+[1]BICost!$BB3</f>
        <v>6.8014282436004203</v>
      </c>
      <c r="Y412" s="760">
        <f t="shared" ref="Y412:Y437" si="1016">$G412*(1+Y$53)</f>
        <v>12.925214784890191</v>
      </c>
      <c r="Z412" s="760">
        <f t="shared" ref="Z412:Z424" si="1017">(AC412*(1-Z$53))</f>
        <v>12.925214784890191</v>
      </c>
      <c r="AA412" s="760">
        <f t="shared" ref="AA412:AA424" si="1018">(AB412*(1-AA$53))</f>
        <v>14.377499999999998</v>
      </c>
      <c r="AB412" s="760">
        <f t="shared" si="985"/>
        <v>31.95</v>
      </c>
      <c r="AC412" s="760">
        <f t="shared" ref="AC412:AC424" si="1019">Y412/(1-AC$53)</f>
        <v>32.313036962225475</v>
      </c>
      <c r="AD412" s="760">
        <f t="shared" ref="AD412:AF428" si="1020">$AB412*(1-AD$53)</f>
        <v>14.377499999999998</v>
      </c>
      <c r="AE412" s="760">
        <f t="shared" si="1020"/>
        <v>15.975</v>
      </c>
      <c r="AF412" s="760">
        <f t="shared" si="1020"/>
        <v>17.572500000000002</v>
      </c>
      <c r="AG412" s="761">
        <f t="shared" ref="AG412:AG424" si="1021">AC412*4.15</f>
        <v>134.09910339323574</v>
      </c>
      <c r="AH412" s="761">
        <f t="shared" ref="AH412:AH424" si="1022">AG412*(1+AH$53)</f>
        <v>134.09910339323574</v>
      </c>
      <c r="AI412" s="761">
        <f t="shared" ref="AI412:AI424" si="1023">MROUND(ROUNDUP(AG412,0),5)-1</f>
        <v>134</v>
      </c>
      <c r="AJ412" s="113">
        <f t="shared" si="990"/>
        <v>429000</v>
      </c>
      <c r="AK412" s="139">
        <f t="shared" si="991"/>
        <v>469000</v>
      </c>
      <c r="AL412" s="114">
        <f t="shared" si="992"/>
        <v>45</v>
      </c>
      <c r="AM412" s="130">
        <f t="shared" ref="AM412:AM424" si="1024">ROUNDUP(AC412*1.3,0)</f>
        <v>43</v>
      </c>
      <c r="AN412" s="151">
        <f t="shared" si="994"/>
        <v>69</v>
      </c>
      <c r="AO412" s="152">
        <f t="shared" si="995"/>
        <v>364</v>
      </c>
      <c r="AP412" s="153">
        <f t="shared" si="996"/>
        <v>769</v>
      </c>
      <c r="AQ412" s="716">
        <f t="shared" si="937"/>
        <v>26</v>
      </c>
      <c r="AR412" s="154">
        <f t="shared" si="977"/>
        <v>48000</v>
      </c>
      <c r="AS412" s="158">
        <v>139</v>
      </c>
      <c r="AT412" s="144">
        <f t="shared" ref="AT412:AT424" si="1025">AI412*(1-AH$6)</f>
        <v>134</v>
      </c>
    </row>
    <row r="413" spans="1:46" ht="18.75" customHeight="1">
      <c r="A413"/>
      <c r="B413" s="756" t="s">
        <v>3312</v>
      </c>
      <c r="C413" s="757" t="s">
        <v>3349</v>
      </c>
      <c r="D413" s="758">
        <f t="shared" si="980"/>
        <v>34.950000000000003</v>
      </c>
      <c r="E413" s="758">
        <f t="shared" si="1014"/>
        <v>14.987828639099574</v>
      </c>
      <c r="F413" s="758">
        <f t="shared" si="1015"/>
        <v>10.493914319549788</v>
      </c>
      <c r="G413" s="758">
        <v>12.875954752661967</v>
      </c>
      <c r="H413" s="758">
        <f t="shared" si="982"/>
        <v>3.7469571597748934</v>
      </c>
      <c r="I413" s="758"/>
      <c r="J413" s="759"/>
      <c r="K413" s="759"/>
      <c r="L413" s="759"/>
      <c r="M413" s="759"/>
      <c r="N413" s="759"/>
      <c r="O413" s="759"/>
      <c r="P413" s="759"/>
      <c r="Q413" s="759"/>
      <c r="R413" s="759"/>
      <c r="S413" s="759"/>
      <c r="T413" s="759"/>
      <c r="U413" s="759"/>
      <c r="V413" s="759"/>
      <c r="W413" s="759"/>
      <c r="X413" s="759">
        <f>[1]BICost!$L4+[1]BICost!$BB4</f>
        <v>7.4939143195497868</v>
      </c>
      <c r="Y413" s="760">
        <f t="shared" si="1016"/>
        <v>14.163550227928164</v>
      </c>
      <c r="Z413" s="760">
        <f t="shared" si="1017"/>
        <v>14.163550227928164</v>
      </c>
      <c r="AA413" s="760">
        <f t="shared" si="1018"/>
        <v>15.727499999999999</v>
      </c>
      <c r="AB413" s="760">
        <f t="shared" si="985"/>
        <v>34.950000000000003</v>
      </c>
      <c r="AC413" s="760">
        <f t="shared" si="1019"/>
        <v>35.40887556982041</v>
      </c>
      <c r="AD413" s="760">
        <f t="shared" si="1020"/>
        <v>15.727499999999999</v>
      </c>
      <c r="AE413" s="760">
        <f t="shared" si="1020"/>
        <v>17.475000000000001</v>
      </c>
      <c r="AF413" s="760">
        <f t="shared" si="1020"/>
        <v>19.222500000000004</v>
      </c>
      <c r="AG413" s="761">
        <f t="shared" si="1021"/>
        <v>146.94683361475472</v>
      </c>
      <c r="AH413" s="761">
        <f t="shared" si="1022"/>
        <v>146.94683361475472</v>
      </c>
      <c r="AI413" s="761">
        <f t="shared" si="1023"/>
        <v>144</v>
      </c>
      <c r="AJ413" s="113">
        <f t="shared" si="990"/>
        <v>469000</v>
      </c>
      <c r="AK413" s="139">
        <f t="shared" si="991"/>
        <v>509000</v>
      </c>
      <c r="AL413" s="114">
        <f t="shared" si="992"/>
        <v>50</v>
      </c>
      <c r="AM413" s="130">
        <f t="shared" si="1024"/>
        <v>47</v>
      </c>
      <c r="AN413" s="151">
        <f t="shared" si="994"/>
        <v>76</v>
      </c>
      <c r="AO413" s="152">
        <f t="shared" si="995"/>
        <v>399</v>
      </c>
      <c r="AP413" s="153">
        <f t="shared" si="996"/>
        <v>843</v>
      </c>
      <c r="AQ413" s="716">
        <f t="shared" si="937"/>
        <v>29</v>
      </c>
      <c r="AR413" s="154">
        <f t="shared" si="977"/>
        <v>53000</v>
      </c>
      <c r="AS413" s="158">
        <v>149</v>
      </c>
      <c r="AT413" s="144">
        <f t="shared" si="1025"/>
        <v>144</v>
      </c>
    </row>
    <row r="414" spans="1:46" ht="18.75" customHeight="1">
      <c r="A414"/>
      <c r="B414" s="756" t="s">
        <v>3313</v>
      </c>
      <c r="C414" s="757" t="s">
        <v>3350</v>
      </c>
      <c r="D414" s="758">
        <f t="shared" si="980"/>
        <v>36.950000000000003</v>
      </c>
      <c r="E414" s="758">
        <f t="shared" si="1014"/>
        <v>15.585829246694511</v>
      </c>
      <c r="F414" s="758">
        <f t="shared" si="1015"/>
        <v>10.792914623347254</v>
      </c>
      <c r="G414" s="758">
        <v>13.368203360256903</v>
      </c>
      <c r="H414" s="758">
        <f t="shared" si="982"/>
        <v>3.8964573116736276</v>
      </c>
      <c r="I414" s="758"/>
      <c r="J414" s="759"/>
      <c r="K414" s="759"/>
      <c r="L414" s="759"/>
      <c r="M414" s="759"/>
      <c r="N414" s="759"/>
      <c r="O414" s="759"/>
      <c r="P414" s="759"/>
      <c r="Q414" s="759"/>
      <c r="R414" s="759"/>
      <c r="S414" s="759"/>
      <c r="T414" s="759"/>
      <c r="U414" s="759"/>
      <c r="V414" s="759"/>
      <c r="W414" s="759"/>
      <c r="X414" s="759">
        <f>[1]BICost!$L5+[1]BICost!$BB5</f>
        <v>7.7929146233472553</v>
      </c>
      <c r="Y414" s="760">
        <f t="shared" si="1016"/>
        <v>14.705023696282595</v>
      </c>
      <c r="Z414" s="760">
        <f t="shared" si="1017"/>
        <v>14.705023696282595</v>
      </c>
      <c r="AA414" s="760">
        <f t="shared" si="1018"/>
        <v>16.627500000000001</v>
      </c>
      <c r="AB414" s="760">
        <f t="shared" si="985"/>
        <v>36.950000000000003</v>
      </c>
      <c r="AC414" s="760">
        <f t="shared" si="1019"/>
        <v>36.762559240706487</v>
      </c>
      <c r="AD414" s="760">
        <f t="shared" si="1020"/>
        <v>16.627500000000001</v>
      </c>
      <c r="AE414" s="760">
        <f t="shared" si="1020"/>
        <v>18.475000000000001</v>
      </c>
      <c r="AF414" s="760">
        <f t="shared" si="1020"/>
        <v>20.322500000000002</v>
      </c>
      <c r="AG414" s="761">
        <f t="shared" si="1021"/>
        <v>152.56462084893192</v>
      </c>
      <c r="AH414" s="761">
        <f t="shared" si="1022"/>
        <v>152.56462084893192</v>
      </c>
      <c r="AI414" s="761">
        <f t="shared" si="1023"/>
        <v>154</v>
      </c>
      <c r="AJ414" s="113">
        <f t="shared" si="990"/>
        <v>489000</v>
      </c>
      <c r="AK414" s="139">
        <f t="shared" si="991"/>
        <v>529000</v>
      </c>
      <c r="AL414" s="114">
        <f t="shared" si="992"/>
        <v>52</v>
      </c>
      <c r="AM414" s="130">
        <f t="shared" si="1024"/>
        <v>48</v>
      </c>
      <c r="AN414" s="151">
        <f t="shared" si="994"/>
        <v>79</v>
      </c>
      <c r="AO414" s="152">
        <f t="shared" si="995"/>
        <v>414</v>
      </c>
      <c r="AP414" s="153">
        <f t="shared" si="996"/>
        <v>875</v>
      </c>
      <c r="AQ414" s="716">
        <f t="shared" si="937"/>
        <v>30</v>
      </c>
      <c r="AR414" s="154">
        <f t="shared" si="977"/>
        <v>55000</v>
      </c>
      <c r="AS414" s="158">
        <v>159</v>
      </c>
      <c r="AT414" s="144">
        <f t="shared" si="1025"/>
        <v>154</v>
      </c>
    </row>
    <row r="415" spans="1:46" ht="18.75" customHeight="1">
      <c r="A415"/>
      <c r="B415" s="756" t="s">
        <v>3314</v>
      </c>
      <c r="C415" s="757" t="s">
        <v>3351</v>
      </c>
      <c r="D415" s="758">
        <f t="shared" si="980"/>
        <v>39.950000000000003</v>
      </c>
      <c r="E415" s="758">
        <f t="shared" si="1014"/>
        <v>16.875207272010964</v>
      </c>
      <c r="F415" s="758">
        <f t="shared" si="1015"/>
        <v>11.437603636005482</v>
      </c>
      <c r="G415" s="758">
        <v>14.49512133494045</v>
      </c>
      <c r="H415" s="758">
        <f t="shared" si="982"/>
        <v>4.2188018180027411</v>
      </c>
      <c r="I415" s="758"/>
      <c r="J415" s="759"/>
      <c r="K415" s="759"/>
      <c r="L415" s="759"/>
      <c r="M415" s="759"/>
      <c r="N415" s="759"/>
      <c r="O415" s="759"/>
      <c r="P415" s="759"/>
      <c r="Q415" s="759"/>
      <c r="R415" s="759"/>
      <c r="S415" s="759"/>
      <c r="T415" s="759"/>
      <c r="U415" s="759"/>
      <c r="V415" s="759"/>
      <c r="W415" s="759"/>
      <c r="X415" s="759">
        <f>[1]BICost!$L6+[1]BICost!$BB6</f>
        <v>8.4376036360054822</v>
      </c>
      <c r="Y415" s="760">
        <f t="shared" si="1016"/>
        <v>15.944633468434496</v>
      </c>
      <c r="Z415" s="760">
        <f t="shared" si="1017"/>
        <v>15.944633468434496</v>
      </c>
      <c r="AA415" s="760">
        <f t="shared" si="1018"/>
        <v>17.977499999999999</v>
      </c>
      <c r="AB415" s="760">
        <f t="shared" si="985"/>
        <v>39.950000000000003</v>
      </c>
      <c r="AC415" s="760">
        <f t="shared" si="1019"/>
        <v>39.861583671086237</v>
      </c>
      <c r="AD415" s="760">
        <f t="shared" si="1020"/>
        <v>17.977499999999999</v>
      </c>
      <c r="AE415" s="760">
        <f t="shared" si="1020"/>
        <v>19.975000000000001</v>
      </c>
      <c r="AF415" s="760">
        <f t="shared" si="1020"/>
        <v>21.972500000000004</v>
      </c>
      <c r="AG415" s="761">
        <f t="shared" si="1021"/>
        <v>165.42557223500791</v>
      </c>
      <c r="AH415" s="761">
        <f t="shared" si="1022"/>
        <v>165.42557223500791</v>
      </c>
      <c r="AI415" s="761">
        <f t="shared" si="1023"/>
        <v>164</v>
      </c>
      <c r="AJ415" s="113">
        <f t="shared" si="990"/>
        <v>529000</v>
      </c>
      <c r="AK415" s="139">
        <f t="shared" si="991"/>
        <v>579000</v>
      </c>
      <c r="AL415" s="114">
        <f t="shared" si="992"/>
        <v>56</v>
      </c>
      <c r="AM415" s="130">
        <f t="shared" si="1024"/>
        <v>52</v>
      </c>
      <c r="AN415" s="151">
        <f t="shared" si="994"/>
        <v>85</v>
      </c>
      <c r="AO415" s="152">
        <f t="shared" si="995"/>
        <v>449</v>
      </c>
      <c r="AP415" s="153">
        <f t="shared" si="996"/>
        <v>949</v>
      </c>
      <c r="AQ415" s="716">
        <f t="shared" si="937"/>
        <v>32</v>
      </c>
      <c r="AR415" s="154">
        <f t="shared" si="977"/>
        <v>60000</v>
      </c>
      <c r="AS415" s="158">
        <v>169</v>
      </c>
      <c r="AT415" s="144">
        <f t="shared" si="1025"/>
        <v>164</v>
      </c>
    </row>
    <row r="416" spans="1:46" ht="18.75" customHeight="1">
      <c r="A416"/>
      <c r="B416" s="756" t="s">
        <v>3315</v>
      </c>
      <c r="C416" s="757" t="s">
        <v>3323</v>
      </c>
      <c r="D416" s="758">
        <f t="shared" si="980"/>
        <v>28.95</v>
      </c>
      <c r="E416" s="758">
        <f t="shared" si="1014"/>
        <v>12.3944331960616</v>
      </c>
      <c r="F416" s="758">
        <f t="shared" si="1015"/>
        <v>9.1972165980307992</v>
      </c>
      <c r="G416" s="758">
        <v>10.66750285392779</v>
      </c>
      <c r="H416" s="758">
        <f t="shared" si="982"/>
        <v>3.0986082990154</v>
      </c>
      <c r="I416" s="758"/>
      <c r="J416" s="759"/>
      <c r="K416" s="759"/>
      <c r="L416" s="759"/>
      <c r="M416" s="759"/>
      <c r="N416" s="759"/>
      <c r="O416" s="759"/>
      <c r="P416" s="759"/>
      <c r="Q416" s="759"/>
      <c r="R416" s="759"/>
      <c r="S416" s="759"/>
      <c r="T416" s="759"/>
      <c r="U416" s="759"/>
      <c r="V416" s="759"/>
      <c r="W416" s="759"/>
      <c r="X416" s="759">
        <f>[1]BICost!$L7+[1]BICost!$BB7</f>
        <v>6.1972165980308</v>
      </c>
      <c r="Y416" s="760">
        <f t="shared" si="1016"/>
        <v>11.73425313932057</v>
      </c>
      <c r="Z416" s="760">
        <f t="shared" si="1017"/>
        <v>11.73425313932057</v>
      </c>
      <c r="AA416" s="760">
        <f t="shared" si="1018"/>
        <v>13.027499999999998</v>
      </c>
      <c r="AB416" s="760">
        <f t="shared" si="985"/>
        <v>28.95</v>
      </c>
      <c r="AC416" s="760">
        <f t="shared" si="1019"/>
        <v>29.335632848301422</v>
      </c>
      <c r="AD416" s="760">
        <f t="shared" si="1020"/>
        <v>13.027499999999998</v>
      </c>
      <c r="AE416" s="760">
        <f t="shared" si="1020"/>
        <v>14.475</v>
      </c>
      <c r="AF416" s="760">
        <f t="shared" si="1020"/>
        <v>15.922500000000001</v>
      </c>
      <c r="AG416" s="761">
        <f t="shared" si="1021"/>
        <v>121.74287632045092</v>
      </c>
      <c r="AH416" s="761">
        <f t="shared" si="1022"/>
        <v>121.74287632045092</v>
      </c>
      <c r="AI416" s="761">
        <f t="shared" si="1023"/>
        <v>119</v>
      </c>
      <c r="AJ416" s="113">
        <f t="shared" si="990"/>
        <v>389000</v>
      </c>
      <c r="AK416" s="139">
        <f t="shared" si="991"/>
        <v>419000</v>
      </c>
      <c r="AL416" s="114">
        <f t="shared" si="992"/>
        <v>41</v>
      </c>
      <c r="AM416" s="130">
        <f t="shared" si="1024"/>
        <v>39</v>
      </c>
      <c r="AN416" s="151">
        <f t="shared" si="994"/>
        <v>63</v>
      </c>
      <c r="AO416" s="152">
        <f t="shared" si="995"/>
        <v>331</v>
      </c>
      <c r="AP416" s="153">
        <f t="shared" si="996"/>
        <v>698</v>
      </c>
      <c r="AQ416" s="716">
        <f t="shared" si="937"/>
        <v>24</v>
      </c>
      <c r="AR416" s="154">
        <f t="shared" si="977"/>
        <v>44000</v>
      </c>
      <c r="AS416" s="158">
        <v>119</v>
      </c>
      <c r="AT416" s="144">
        <f t="shared" si="1025"/>
        <v>119</v>
      </c>
    </row>
    <row r="417" spans="1:46" ht="18.75" customHeight="1">
      <c r="A417"/>
      <c r="B417" s="756" t="s">
        <v>3316</v>
      </c>
      <c r="C417" s="757" t="s">
        <v>3323</v>
      </c>
      <c r="D417" s="758">
        <f t="shared" si="980"/>
        <v>36.950000000000003</v>
      </c>
      <c r="E417" s="758">
        <f t="shared" si="1014"/>
        <v>15.42271471504894</v>
      </c>
      <c r="F417" s="758">
        <f t="shared" si="1015"/>
        <v>10.71135735752447</v>
      </c>
      <c r="G417" s="758">
        <v>13.459581334940449</v>
      </c>
      <c r="H417" s="758">
        <f t="shared" si="982"/>
        <v>3.855678678762235</v>
      </c>
      <c r="I417" s="758"/>
      <c r="J417" s="759"/>
      <c r="K417" s="759"/>
      <c r="L417" s="759"/>
      <c r="M417" s="759"/>
      <c r="N417" s="759"/>
      <c r="O417" s="759"/>
      <c r="P417" s="759"/>
      <c r="Q417" s="759"/>
      <c r="R417" s="759"/>
      <c r="S417" s="759"/>
      <c r="T417" s="759"/>
      <c r="U417" s="759"/>
      <c r="V417" s="759"/>
      <c r="W417" s="759"/>
      <c r="X417" s="759">
        <f>[1]BICost!$L8+[1]BICost!$BB8</f>
        <v>7.71135735752447</v>
      </c>
      <c r="Y417" s="760">
        <f t="shared" si="1016"/>
        <v>14.805539468434494</v>
      </c>
      <c r="Z417" s="760">
        <f t="shared" si="1017"/>
        <v>14.805539468434496</v>
      </c>
      <c r="AA417" s="760">
        <f t="shared" si="1018"/>
        <v>16.627500000000001</v>
      </c>
      <c r="AB417" s="760">
        <f t="shared" si="985"/>
        <v>36.950000000000003</v>
      </c>
      <c r="AC417" s="760">
        <f t="shared" si="1019"/>
        <v>37.013848671086237</v>
      </c>
      <c r="AD417" s="760">
        <f t="shared" si="1020"/>
        <v>16.627500000000001</v>
      </c>
      <c r="AE417" s="760">
        <f t="shared" si="1020"/>
        <v>18.475000000000001</v>
      </c>
      <c r="AF417" s="760">
        <f t="shared" si="1020"/>
        <v>20.322500000000002</v>
      </c>
      <c r="AG417" s="761">
        <f t="shared" si="1021"/>
        <v>153.60747198500789</v>
      </c>
      <c r="AH417" s="761">
        <f t="shared" si="1022"/>
        <v>153.60747198500789</v>
      </c>
      <c r="AI417" s="761">
        <f t="shared" si="1023"/>
        <v>154</v>
      </c>
      <c r="AJ417" s="113">
        <f t="shared" si="990"/>
        <v>489000</v>
      </c>
      <c r="AK417" s="139">
        <f t="shared" si="991"/>
        <v>529000</v>
      </c>
      <c r="AL417" s="114">
        <f t="shared" si="992"/>
        <v>52</v>
      </c>
      <c r="AM417" s="130">
        <f t="shared" si="1024"/>
        <v>49</v>
      </c>
      <c r="AN417" s="151">
        <f t="shared" si="994"/>
        <v>79</v>
      </c>
      <c r="AO417" s="152">
        <f t="shared" si="995"/>
        <v>417</v>
      </c>
      <c r="AP417" s="153">
        <f t="shared" si="996"/>
        <v>881</v>
      </c>
      <c r="AQ417" s="716">
        <f t="shared" si="937"/>
        <v>30</v>
      </c>
      <c r="AR417" s="154">
        <f t="shared" si="977"/>
        <v>56000</v>
      </c>
      <c r="AS417" s="158">
        <v>159</v>
      </c>
      <c r="AT417" s="144">
        <f t="shared" si="1025"/>
        <v>154</v>
      </c>
    </row>
    <row r="418" spans="1:46" ht="18.75" customHeight="1">
      <c r="A418"/>
      <c r="B418" s="756" t="s">
        <v>3317</v>
      </c>
      <c r="C418" s="757" t="s">
        <v>3356</v>
      </c>
      <c r="D418" s="758">
        <f t="shared" si="980"/>
        <v>23.95</v>
      </c>
      <c r="E418" s="758">
        <f t="shared" si="1014"/>
        <v>9.0538134492261566</v>
      </c>
      <c r="F418" s="758">
        <f t="shared" si="1015"/>
        <v>7.5269067246130783</v>
      </c>
      <c r="G418" s="758">
        <v>8.8409041197505722</v>
      </c>
      <c r="H418" s="758">
        <f t="shared" si="982"/>
        <v>2.2634533623065392</v>
      </c>
      <c r="I418" s="758"/>
      <c r="J418" s="759"/>
      <c r="K418" s="759"/>
      <c r="L418" s="759"/>
      <c r="M418" s="759"/>
      <c r="N418" s="759"/>
      <c r="O418" s="759"/>
      <c r="P418" s="759"/>
      <c r="Q418" s="759"/>
      <c r="R418" s="759"/>
      <c r="S418" s="759"/>
      <c r="T418" s="759"/>
      <c r="U418" s="759"/>
      <c r="V418" s="759"/>
      <c r="W418" s="759"/>
      <c r="X418" s="759">
        <f>[1]BICost!$L17+[1]BICost!$BB17</f>
        <v>4.5269067246130783</v>
      </c>
      <c r="Y418" s="760">
        <f t="shared" si="1016"/>
        <v>9.7249945317256294</v>
      </c>
      <c r="Z418" s="760">
        <f t="shared" si="1017"/>
        <v>9.7249945317256294</v>
      </c>
      <c r="AA418" s="760">
        <f t="shared" si="1018"/>
        <v>10.777499999999998</v>
      </c>
      <c r="AB418" s="760">
        <f t="shared" si="985"/>
        <v>23.95</v>
      </c>
      <c r="AC418" s="760">
        <f t="shared" si="1019"/>
        <v>24.312486329314073</v>
      </c>
      <c r="AD418" s="760">
        <f t="shared" si="1020"/>
        <v>10.777499999999998</v>
      </c>
      <c r="AE418" s="760">
        <f t="shared" si="1020"/>
        <v>11.975</v>
      </c>
      <c r="AF418" s="760">
        <f t="shared" si="1020"/>
        <v>13.172500000000001</v>
      </c>
      <c r="AG418" s="761">
        <f t="shared" si="1021"/>
        <v>100.89681826665341</v>
      </c>
      <c r="AH418" s="761">
        <f t="shared" si="1022"/>
        <v>100.89681826665341</v>
      </c>
      <c r="AI418" s="761">
        <f t="shared" si="1023"/>
        <v>99</v>
      </c>
      <c r="AJ418" s="113">
        <f t="shared" si="990"/>
        <v>319000</v>
      </c>
      <c r="AK418" s="139">
        <f t="shared" si="991"/>
        <v>349000</v>
      </c>
      <c r="AL418" s="114">
        <f t="shared" si="992"/>
        <v>34</v>
      </c>
      <c r="AM418" s="130">
        <f t="shared" si="1024"/>
        <v>32</v>
      </c>
      <c r="AN418" s="151">
        <f t="shared" si="994"/>
        <v>52</v>
      </c>
      <c r="AO418" s="152">
        <f t="shared" si="995"/>
        <v>274</v>
      </c>
      <c r="AP418" s="153">
        <f t="shared" si="996"/>
        <v>579</v>
      </c>
      <c r="AQ418" s="716">
        <f t="shared" si="937"/>
        <v>20</v>
      </c>
      <c r="AR418" s="154">
        <f t="shared" si="977"/>
        <v>36000</v>
      </c>
      <c r="AS418" s="158">
        <v>99</v>
      </c>
      <c r="AT418" s="144">
        <f t="shared" si="1025"/>
        <v>99</v>
      </c>
    </row>
    <row r="419" spans="1:46" ht="18.75" customHeight="1">
      <c r="A419"/>
      <c r="B419" s="756" t="s">
        <v>3775</v>
      </c>
      <c r="C419" s="757" t="s">
        <v>3776</v>
      </c>
      <c r="D419" s="758">
        <f t="shared" ref="D419" si="1026">AB419</f>
        <v>26.95</v>
      </c>
      <c r="E419" s="758">
        <f t="shared" si="1014"/>
        <v>12.002362309985649</v>
      </c>
      <c r="F419" s="758">
        <f t="shared" si="1015"/>
        <v>9.0011811549928247</v>
      </c>
      <c r="G419" s="758">
        <v>9.99</v>
      </c>
      <c r="H419" s="758">
        <f t="shared" si="982"/>
        <v>3.0005905774964123</v>
      </c>
      <c r="I419" s="758"/>
      <c r="J419" s="759"/>
      <c r="K419" s="759"/>
      <c r="L419" s="759"/>
      <c r="M419" s="759"/>
      <c r="N419" s="759"/>
      <c r="O419" s="759"/>
      <c r="P419" s="759"/>
      <c r="Q419" s="759"/>
      <c r="R419" s="759"/>
      <c r="S419" s="759"/>
      <c r="T419" s="759"/>
      <c r="U419" s="759"/>
      <c r="V419" s="759"/>
      <c r="W419" s="759"/>
      <c r="X419" s="759">
        <f>[1]BICost!$L18+[1]BICost!$BB18</f>
        <v>6.0011811549928247</v>
      </c>
      <c r="Y419" s="760">
        <f t="shared" si="1016"/>
        <v>10.989000000000001</v>
      </c>
      <c r="Z419" s="760">
        <f t="shared" ref="Z419" si="1027">(AC419*(1-Z$53))</f>
        <v>10.989000000000001</v>
      </c>
      <c r="AA419" s="760">
        <f t="shared" ref="AA419" si="1028">(AB419*(1-AA$53))</f>
        <v>12.127499999999998</v>
      </c>
      <c r="AB419" s="760">
        <f t="shared" ref="AB419" si="1029">MROUND(AC419,1)-0.05</f>
        <v>26.95</v>
      </c>
      <c r="AC419" s="760">
        <f t="shared" ref="AC419" si="1030">Y419/(1-AC$53)</f>
        <v>27.4725</v>
      </c>
      <c r="AD419" s="760">
        <f t="shared" si="1020"/>
        <v>12.127499999999998</v>
      </c>
      <c r="AE419" s="760">
        <f t="shared" si="1020"/>
        <v>13.475</v>
      </c>
      <c r="AF419" s="760">
        <f t="shared" si="1020"/>
        <v>14.822500000000002</v>
      </c>
      <c r="AG419" s="761">
        <f t="shared" ref="AG419" si="1031">AC419*4.15</f>
        <v>114.01087500000001</v>
      </c>
      <c r="AH419" s="761">
        <f t="shared" ref="AH419" si="1032">AG419*(1+AH$53)</f>
        <v>114.01087500000001</v>
      </c>
      <c r="AI419" s="761">
        <f t="shared" ref="AI419" si="1033">MROUND(ROUNDUP(AG419,0),5)-1</f>
        <v>114</v>
      </c>
      <c r="AJ419" s="113">
        <f t="shared" ref="AJ419" si="1034">ROUNDUP(FLOOR(AC419*13350,10000),-3)-1000</f>
        <v>359000</v>
      </c>
      <c r="AK419" s="139">
        <f t="shared" ref="AK419" si="1035">ROUNDUP(FLOOR(AJ419*1.1,10000),-3)-1000</f>
        <v>389000</v>
      </c>
      <c r="AL419" s="114">
        <f t="shared" ref="AL419" si="1036">ROUNDUP(AC419*1.39,0)</f>
        <v>39</v>
      </c>
      <c r="AM419" s="130">
        <f t="shared" ref="AM419" si="1037">ROUNDUP(AC419*1.3,0)</f>
        <v>36</v>
      </c>
      <c r="AN419" s="151">
        <f t="shared" ref="AN419" si="1038">ROUNDUP(AC419*0.71*3,0)</f>
        <v>59</v>
      </c>
      <c r="AO419" s="152">
        <f t="shared" ref="AO419" si="1039">ROUNDUP(AC419*3.7502*3,0)</f>
        <v>310</v>
      </c>
      <c r="AP419" s="153">
        <f t="shared" ref="AP419" si="1040">ROUNDUP(AC419*7.9284*3,0)</f>
        <v>654</v>
      </c>
      <c r="AQ419" s="716">
        <f t="shared" ref="AQ419" si="1041">ROUNDUP(AC419*0.8,0)</f>
        <v>22</v>
      </c>
      <c r="AR419" s="154">
        <f t="shared" ref="AR419" si="1042">MROUND(ROUNDUP(AC419*1500,0),1000)</f>
        <v>41000</v>
      </c>
      <c r="AS419" s="158">
        <v>100</v>
      </c>
      <c r="AT419" s="144">
        <f t="shared" ref="AT419" si="1043">AI419*(1-AH$6)</f>
        <v>114</v>
      </c>
    </row>
    <row r="420" spans="1:46" ht="18.75" customHeight="1">
      <c r="A420"/>
      <c r="B420" s="756" t="s">
        <v>3318</v>
      </c>
      <c r="C420" s="757" t="s">
        <v>3352</v>
      </c>
      <c r="D420" s="758">
        <f t="shared" si="980"/>
        <v>25.95</v>
      </c>
      <c r="E420" s="758">
        <f t="shared" si="1014"/>
        <v>10.703289904922359</v>
      </c>
      <c r="F420" s="758">
        <f t="shared" si="1015"/>
        <v>8.3516449524611787</v>
      </c>
      <c r="G420" s="758">
        <v>9.3713686767125992</v>
      </c>
      <c r="H420" s="758">
        <f t="shared" si="982"/>
        <v>2.6758224762305898</v>
      </c>
      <c r="I420" s="758"/>
      <c r="J420" s="759"/>
      <c r="K420" s="759"/>
      <c r="L420" s="759"/>
      <c r="M420" s="759"/>
      <c r="N420" s="759"/>
      <c r="O420" s="759"/>
      <c r="P420" s="759"/>
      <c r="Q420" s="759"/>
      <c r="R420" s="759"/>
      <c r="S420" s="759"/>
      <c r="T420" s="759"/>
      <c r="U420" s="759"/>
      <c r="V420" s="759"/>
      <c r="W420" s="759"/>
      <c r="X420" s="759">
        <f>[1]BICost!$L10+[1]BICost!$BB10</f>
        <v>5.3516449524611795</v>
      </c>
      <c r="Y420" s="760">
        <f t="shared" si="1016"/>
        <v>10.308505544383859</v>
      </c>
      <c r="Z420" s="760">
        <f t="shared" si="1017"/>
        <v>10.308505544383859</v>
      </c>
      <c r="AA420" s="760">
        <f t="shared" si="1018"/>
        <v>11.677499999999998</v>
      </c>
      <c r="AB420" s="760">
        <f t="shared" si="985"/>
        <v>25.95</v>
      </c>
      <c r="AC420" s="760">
        <f t="shared" si="1019"/>
        <v>25.771263860959646</v>
      </c>
      <c r="AD420" s="760">
        <f t="shared" si="1020"/>
        <v>11.677499999999998</v>
      </c>
      <c r="AE420" s="760">
        <f t="shared" si="1020"/>
        <v>12.975</v>
      </c>
      <c r="AF420" s="760">
        <f t="shared" si="1020"/>
        <v>14.272500000000001</v>
      </c>
      <c r="AG420" s="761">
        <f t="shared" si="1021"/>
        <v>106.95074502298255</v>
      </c>
      <c r="AH420" s="761">
        <f t="shared" si="1022"/>
        <v>106.95074502298255</v>
      </c>
      <c r="AI420" s="761">
        <f t="shared" si="1023"/>
        <v>104</v>
      </c>
      <c r="AJ420" s="113">
        <f t="shared" si="990"/>
        <v>339000</v>
      </c>
      <c r="AK420" s="139">
        <f t="shared" si="991"/>
        <v>369000</v>
      </c>
      <c r="AL420" s="114">
        <f t="shared" si="992"/>
        <v>36</v>
      </c>
      <c r="AM420" s="130">
        <f t="shared" si="1024"/>
        <v>34</v>
      </c>
      <c r="AN420" s="151">
        <f t="shared" si="994"/>
        <v>55</v>
      </c>
      <c r="AO420" s="152">
        <f t="shared" si="995"/>
        <v>290</v>
      </c>
      <c r="AP420" s="153">
        <f t="shared" si="996"/>
        <v>613</v>
      </c>
      <c r="AQ420" s="716">
        <f t="shared" si="937"/>
        <v>21</v>
      </c>
      <c r="AR420" s="154">
        <f t="shared" si="977"/>
        <v>39000</v>
      </c>
      <c r="AS420" s="158">
        <v>109</v>
      </c>
      <c r="AT420" s="144">
        <f t="shared" si="1025"/>
        <v>104</v>
      </c>
    </row>
    <row r="421" spans="1:46" ht="18.75" customHeight="1">
      <c r="A421"/>
      <c r="B421" s="756" t="s">
        <v>3319</v>
      </c>
      <c r="C421" s="757" t="s">
        <v>3353</v>
      </c>
      <c r="D421" s="758">
        <f t="shared" si="980"/>
        <v>30.95</v>
      </c>
      <c r="E421" s="758">
        <f t="shared" si="1014"/>
        <v>13.216059525175524</v>
      </c>
      <c r="F421" s="758">
        <f t="shared" si="1015"/>
        <v>9.608029762587762</v>
      </c>
      <c r="G421" s="758">
        <v>11.341064879244245</v>
      </c>
      <c r="H421" s="758">
        <f t="shared" si="982"/>
        <v>3.304014881293881</v>
      </c>
      <c r="I421" s="758"/>
      <c r="J421" s="759"/>
      <c r="K421" s="759"/>
      <c r="L421" s="759"/>
      <c r="M421" s="759"/>
      <c r="N421" s="759"/>
      <c r="O421" s="759"/>
      <c r="P421" s="759"/>
      <c r="Q421" s="759"/>
      <c r="R421" s="759"/>
      <c r="S421" s="759"/>
      <c r="T421" s="759"/>
      <c r="U421" s="759"/>
      <c r="V421" s="759"/>
      <c r="W421" s="759"/>
      <c r="X421" s="759">
        <f>[1]BICost!$L11+[1]BICost!$BB11</f>
        <v>6.608029762587762</v>
      </c>
      <c r="Y421" s="760">
        <f t="shared" si="1016"/>
        <v>12.47517136716867</v>
      </c>
      <c r="Z421" s="760">
        <f t="shared" si="1017"/>
        <v>12.47517136716867</v>
      </c>
      <c r="AA421" s="760">
        <f t="shared" si="1018"/>
        <v>13.927499999999998</v>
      </c>
      <c r="AB421" s="760">
        <f t="shared" si="985"/>
        <v>30.95</v>
      </c>
      <c r="AC421" s="760">
        <f t="shared" si="1019"/>
        <v>31.187928417921675</v>
      </c>
      <c r="AD421" s="760">
        <f t="shared" si="1020"/>
        <v>13.927499999999998</v>
      </c>
      <c r="AE421" s="760">
        <f t="shared" si="1020"/>
        <v>15.475</v>
      </c>
      <c r="AF421" s="760">
        <f t="shared" si="1020"/>
        <v>17.022500000000001</v>
      </c>
      <c r="AG421" s="761">
        <f t="shared" si="1021"/>
        <v>129.42990293437495</v>
      </c>
      <c r="AH421" s="761">
        <f t="shared" si="1022"/>
        <v>129.42990293437495</v>
      </c>
      <c r="AI421" s="761">
        <f t="shared" si="1023"/>
        <v>129</v>
      </c>
      <c r="AJ421" s="113">
        <f t="shared" si="990"/>
        <v>409000</v>
      </c>
      <c r="AK421" s="139">
        <f t="shared" si="991"/>
        <v>439000</v>
      </c>
      <c r="AL421" s="114">
        <f t="shared" si="992"/>
        <v>44</v>
      </c>
      <c r="AM421" s="130">
        <f t="shared" si="1024"/>
        <v>41</v>
      </c>
      <c r="AN421" s="151">
        <f t="shared" si="994"/>
        <v>67</v>
      </c>
      <c r="AO421" s="152">
        <f t="shared" si="995"/>
        <v>351</v>
      </c>
      <c r="AP421" s="153">
        <f t="shared" si="996"/>
        <v>742</v>
      </c>
      <c r="AQ421" s="716">
        <f t="shared" si="937"/>
        <v>25</v>
      </c>
      <c r="AR421" s="154">
        <f t="shared" si="977"/>
        <v>47000</v>
      </c>
      <c r="AS421" s="158">
        <v>129</v>
      </c>
      <c r="AT421" s="144">
        <f t="shared" si="1025"/>
        <v>129</v>
      </c>
    </row>
    <row r="422" spans="1:46" ht="18.75" customHeight="1">
      <c r="A422"/>
      <c r="B422" s="756" t="s">
        <v>3320</v>
      </c>
      <c r="C422" s="757" t="s">
        <v>3354</v>
      </c>
      <c r="D422" s="758">
        <f t="shared" si="980"/>
        <v>43.95</v>
      </c>
      <c r="E422" s="758">
        <f t="shared" si="1014"/>
        <v>18.787180537833752</v>
      </c>
      <c r="F422" s="758">
        <f t="shared" si="1015"/>
        <v>12.393590268916876</v>
      </c>
      <c r="G422" s="758">
        <v>15.984777537472095</v>
      </c>
      <c r="H422" s="758">
        <f t="shared" si="982"/>
        <v>4.696795134458438</v>
      </c>
      <c r="I422" s="758"/>
      <c r="J422" s="759"/>
      <c r="K422" s="759"/>
      <c r="L422" s="759"/>
      <c r="M422" s="759"/>
      <c r="N422" s="759"/>
      <c r="O422" s="759"/>
      <c r="P422" s="759"/>
      <c r="Q422" s="759"/>
      <c r="R422" s="759"/>
      <c r="S422" s="759"/>
      <c r="T422" s="759"/>
      <c r="U422" s="759"/>
      <c r="V422" s="759"/>
      <c r="W422" s="759"/>
      <c r="X422" s="759">
        <f>[1]BICost!$L141+[1]BICost!$BB141</f>
        <v>9.393590268916876</v>
      </c>
      <c r="Y422" s="760">
        <f t="shared" si="1016"/>
        <v>17.583255291219306</v>
      </c>
      <c r="Z422" s="760">
        <f t="shared" si="1017"/>
        <v>17.583255291219306</v>
      </c>
      <c r="AA422" s="760">
        <f t="shared" si="1018"/>
        <v>19.7775</v>
      </c>
      <c r="AB422" s="760">
        <f t="shared" si="985"/>
        <v>43.95</v>
      </c>
      <c r="AC422" s="760">
        <f t="shared" si="1019"/>
        <v>43.958138228048263</v>
      </c>
      <c r="AD422" s="760">
        <f t="shared" si="1020"/>
        <v>19.7775</v>
      </c>
      <c r="AE422" s="760">
        <f t="shared" si="1020"/>
        <v>21.975000000000001</v>
      </c>
      <c r="AF422" s="760">
        <f t="shared" si="1020"/>
        <v>24.172500000000003</v>
      </c>
      <c r="AG422" s="761">
        <f t="shared" si="1021"/>
        <v>182.42627364640032</v>
      </c>
      <c r="AH422" s="761">
        <f t="shared" si="1022"/>
        <v>182.42627364640032</v>
      </c>
      <c r="AI422" s="761">
        <f t="shared" si="1023"/>
        <v>184</v>
      </c>
      <c r="AJ422" s="113">
        <f t="shared" si="990"/>
        <v>579000</v>
      </c>
      <c r="AK422" s="139">
        <f t="shared" si="991"/>
        <v>629000</v>
      </c>
      <c r="AL422" s="114">
        <f t="shared" si="992"/>
        <v>62</v>
      </c>
      <c r="AM422" s="130">
        <f t="shared" si="1024"/>
        <v>58</v>
      </c>
      <c r="AN422" s="151">
        <f t="shared" si="994"/>
        <v>94</v>
      </c>
      <c r="AO422" s="152">
        <f t="shared" si="995"/>
        <v>495</v>
      </c>
      <c r="AP422" s="153">
        <f t="shared" si="996"/>
        <v>1046</v>
      </c>
      <c r="AQ422" s="716">
        <f t="shared" si="937"/>
        <v>36</v>
      </c>
      <c r="AR422" s="154">
        <f t="shared" si="977"/>
        <v>66000</v>
      </c>
      <c r="AS422" s="158">
        <v>189</v>
      </c>
      <c r="AT422" s="144">
        <f t="shared" si="1025"/>
        <v>184</v>
      </c>
    </row>
    <row r="423" spans="1:46" ht="18.75" customHeight="1">
      <c r="A423"/>
      <c r="B423" s="756" t="s">
        <v>3321</v>
      </c>
      <c r="C423" s="757" t="s">
        <v>3324</v>
      </c>
      <c r="D423" s="758">
        <f t="shared" si="980"/>
        <v>26.95</v>
      </c>
      <c r="E423" s="758">
        <f t="shared" si="1014"/>
        <v>11.467300031504639</v>
      </c>
      <c r="F423" s="758">
        <f t="shared" si="1015"/>
        <v>8.7336500157523194</v>
      </c>
      <c r="G423" s="758">
        <v>9.837406651396142</v>
      </c>
      <c r="H423" s="758">
        <f t="shared" si="982"/>
        <v>2.8668250078761597</v>
      </c>
      <c r="I423" s="758"/>
      <c r="J423" s="759"/>
      <c r="K423" s="759"/>
      <c r="L423" s="759"/>
      <c r="M423" s="759"/>
      <c r="N423" s="759"/>
      <c r="O423" s="759"/>
      <c r="P423" s="759"/>
      <c r="Q423" s="759"/>
      <c r="R423" s="759"/>
      <c r="S423" s="759"/>
      <c r="T423" s="759"/>
      <c r="U423" s="759"/>
      <c r="V423" s="759"/>
      <c r="W423" s="759"/>
      <c r="X423" s="759">
        <f>[1]BICost!$L27+[1]BICost!$BB27</f>
        <v>5.7336500157523194</v>
      </c>
      <c r="Y423" s="760">
        <f t="shared" si="1016"/>
        <v>10.821147316535757</v>
      </c>
      <c r="Z423" s="760">
        <f t="shared" si="1017"/>
        <v>10.821147316535757</v>
      </c>
      <c r="AA423" s="760">
        <f t="shared" si="1018"/>
        <v>12.127499999999998</v>
      </c>
      <c r="AB423" s="760">
        <f t="shared" si="985"/>
        <v>26.95</v>
      </c>
      <c r="AC423" s="760">
        <f t="shared" si="1019"/>
        <v>27.052868291339394</v>
      </c>
      <c r="AD423" s="760">
        <f t="shared" si="1020"/>
        <v>12.127499999999998</v>
      </c>
      <c r="AE423" s="760">
        <f t="shared" si="1020"/>
        <v>13.475</v>
      </c>
      <c r="AF423" s="760">
        <f t="shared" si="1020"/>
        <v>14.822500000000002</v>
      </c>
      <c r="AG423" s="761">
        <f t="shared" si="1021"/>
        <v>112.2694034090585</v>
      </c>
      <c r="AH423" s="761">
        <f t="shared" si="1022"/>
        <v>112.2694034090585</v>
      </c>
      <c r="AI423" s="761">
        <f t="shared" si="1023"/>
        <v>114</v>
      </c>
      <c r="AJ423" s="113">
        <f t="shared" si="990"/>
        <v>359000</v>
      </c>
      <c r="AK423" s="139">
        <f t="shared" si="991"/>
        <v>389000</v>
      </c>
      <c r="AL423" s="114">
        <f t="shared" si="992"/>
        <v>38</v>
      </c>
      <c r="AM423" s="130">
        <f t="shared" si="1024"/>
        <v>36</v>
      </c>
      <c r="AN423" s="151">
        <f t="shared" si="994"/>
        <v>58</v>
      </c>
      <c r="AO423" s="152">
        <f t="shared" si="995"/>
        <v>305</v>
      </c>
      <c r="AP423" s="153">
        <f t="shared" si="996"/>
        <v>644</v>
      </c>
      <c r="AQ423" s="716">
        <f t="shared" si="937"/>
        <v>22</v>
      </c>
      <c r="AR423" s="154">
        <f t="shared" si="977"/>
        <v>41000</v>
      </c>
      <c r="AS423" s="158">
        <v>119</v>
      </c>
      <c r="AT423" s="144">
        <f t="shared" si="1025"/>
        <v>114</v>
      </c>
    </row>
    <row r="424" spans="1:46" ht="18.75" customHeight="1">
      <c r="A424"/>
      <c r="B424" s="756" t="s">
        <v>3322</v>
      </c>
      <c r="C424" s="757" t="s">
        <v>3355</v>
      </c>
      <c r="D424" s="758">
        <f t="shared" si="980"/>
        <v>28.95</v>
      </c>
      <c r="E424" s="758">
        <f t="shared" si="1014"/>
        <v>11.974220537833753</v>
      </c>
      <c r="F424" s="758">
        <f t="shared" si="1015"/>
        <v>8.9871102689168758</v>
      </c>
      <c r="G424" s="758">
        <v>10.537507917218926</v>
      </c>
      <c r="H424" s="758">
        <f t="shared" si="982"/>
        <v>2.9935551344584383</v>
      </c>
      <c r="I424" s="758"/>
      <c r="J424" s="759"/>
      <c r="K424" s="759"/>
      <c r="L424" s="759"/>
      <c r="M424" s="759"/>
      <c r="N424" s="759"/>
      <c r="O424" s="759"/>
      <c r="P424" s="759"/>
      <c r="Q424" s="759"/>
      <c r="R424" s="759"/>
      <c r="S424" s="759"/>
      <c r="T424" s="759"/>
      <c r="U424" s="759"/>
      <c r="V424" s="759"/>
      <c r="W424" s="759"/>
      <c r="X424" s="759">
        <f>[1]BICost!$L142+[1]BICost!$BB142</f>
        <v>5.9871102689168767</v>
      </c>
      <c r="Y424" s="760">
        <f t="shared" si="1016"/>
        <v>11.591258708940821</v>
      </c>
      <c r="Z424" s="760">
        <f t="shared" si="1017"/>
        <v>11.591258708940821</v>
      </c>
      <c r="AA424" s="760">
        <f t="shared" si="1018"/>
        <v>13.027499999999998</v>
      </c>
      <c r="AB424" s="760">
        <f t="shared" si="985"/>
        <v>28.95</v>
      </c>
      <c r="AC424" s="760">
        <f t="shared" si="1019"/>
        <v>28.978146772352051</v>
      </c>
      <c r="AD424" s="760">
        <f t="shared" si="1020"/>
        <v>13.027499999999998</v>
      </c>
      <c r="AE424" s="760">
        <f t="shared" si="1020"/>
        <v>14.475</v>
      </c>
      <c r="AF424" s="760">
        <f t="shared" si="1020"/>
        <v>15.922500000000001</v>
      </c>
      <c r="AG424" s="761">
        <f t="shared" si="1021"/>
        <v>120.25930910526102</v>
      </c>
      <c r="AH424" s="761">
        <f t="shared" si="1022"/>
        <v>120.25930910526102</v>
      </c>
      <c r="AI424" s="761">
        <f t="shared" si="1023"/>
        <v>119</v>
      </c>
      <c r="AJ424" s="113">
        <f t="shared" si="990"/>
        <v>379000</v>
      </c>
      <c r="AK424" s="139">
        <f t="shared" si="991"/>
        <v>409000</v>
      </c>
      <c r="AL424" s="114">
        <f t="shared" si="992"/>
        <v>41</v>
      </c>
      <c r="AM424" s="130">
        <f t="shared" si="1024"/>
        <v>38</v>
      </c>
      <c r="AN424" s="151">
        <f t="shared" si="994"/>
        <v>62</v>
      </c>
      <c r="AO424" s="152">
        <f t="shared" si="995"/>
        <v>327</v>
      </c>
      <c r="AP424" s="153">
        <f t="shared" si="996"/>
        <v>690</v>
      </c>
      <c r="AQ424" s="716">
        <f t="shared" si="937"/>
        <v>24</v>
      </c>
      <c r="AR424" s="154">
        <f t="shared" si="977"/>
        <v>43000</v>
      </c>
      <c r="AS424" s="158">
        <v>119</v>
      </c>
      <c r="AT424" s="144">
        <f t="shared" si="1025"/>
        <v>119</v>
      </c>
    </row>
    <row r="425" spans="1:46" ht="18.75" customHeight="1">
      <c r="A425"/>
      <c r="B425" s="768" t="s">
        <v>3325</v>
      </c>
      <c r="C425" s="769" t="s">
        <v>3337</v>
      </c>
      <c r="D425" s="770">
        <f t="shared" ref="D425:D437" si="1044">AB425</f>
        <v>37.950000000000003</v>
      </c>
      <c r="E425" s="770">
        <f t="shared" si="1014"/>
        <v>13.39462155049198</v>
      </c>
      <c r="F425" s="770">
        <f t="shared" si="1015"/>
        <v>9.6973107752459899</v>
      </c>
      <c r="G425" s="770">
        <v>13.99</v>
      </c>
      <c r="H425" s="770">
        <f t="shared" si="982"/>
        <v>3.348655387622995</v>
      </c>
      <c r="I425" s="770"/>
      <c r="J425" s="771"/>
      <c r="K425" s="771"/>
      <c r="L425" s="771"/>
      <c r="M425" s="771"/>
      <c r="N425" s="771"/>
      <c r="O425" s="771"/>
      <c r="P425" s="771"/>
      <c r="Q425" s="771"/>
      <c r="R425" s="771"/>
      <c r="S425" s="771"/>
      <c r="T425" s="771"/>
      <c r="U425" s="771"/>
      <c r="V425" s="771"/>
      <c r="W425" s="771"/>
      <c r="X425" s="771">
        <f>[1]BICost!$P3+[1]BICost!$BB3</f>
        <v>6.6973107752459899</v>
      </c>
      <c r="Y425" s="772">
        <f t="shared" si="1016"/>
        <v>15.389000000000001</v>
      </c>
      <c r="Z425" s="772">
        <f t="shared" ref="Z425:Z437" si="1045">(AC425*(1-Z$53))</f>
        <v>15.389000000000003</v>
      </c>
      <c r="AA425" s="772">
        <f t="shared" ref="AA425:AA437" si="1046">(AB425*(1-AA$53))</f>
        <v>17.077500000000001</v>
      </c>
      <c r="AB425" s="772">
        <f t="shared" ref="AB425:AB437" si="1047">MROUND(AC425,1)-0.05</f>
        <v>37.950000000000003</v>
      </c>
      <c r="AC425" s="772">
        <f t="shared" ref="AC425:AC437" si="1048">Y425/(1-AC$53)</f>
        <v>38.472500000000004</v>
      </c>
      <c r="AD425" s="772">
        <f t="shared" si="1020"/>
        <v>17.077500000000001</v>
      </c>
      <c r="AE425" s="772">
        <f t="shared" si="1020"/>
        <v>18.975000000000001</v>
      </c>
      <c r="AF425" s="772">
        <f t="shared" si="1020"/>
        <v>20.872500000000002</v>
      </c>
      <c r="AG425" s="773">
        <f t="shared" ref="AG425:AG437" si="1049">AC425*4.15</f>
        <v>159.66087500000003</v>
      </c>
      <c r="AH425" s="773">
        <f t="shared" ref="AH425:AH437" si="1050">AG425*(1+AH$53)</f>
        <v>159.66087500000003</v>
      </c>
      <c r="AI425" s="773">
        <f t="shared" ref="AI425:AI437" si="1051">MROUND(ROUNDUP(AG425,0),5)-1</f>
        <v>159</v>
      </c>
      <c r="AJ425" s="113">
        <f t="shared" ref="AJ425:AJ437" si="1052">ROUNDUP(FLOOR(AC425*13350,10000),-3)-1000</f>
        <v>509000</v>
      </c>
      <c r="AK425" s="139">
        <f t="shared" ref="AK425:AK437" si="1053">ROUNDUP(FLOOR(AJ425*1.1,10000),-3)-1000</f>
        <v>549000</v>
      </c>
      <c r="AL425" s="114">
        <f t="shared" ref="AL425:AL437" si="1054">ROUNDUP(AC425*1.39,0)</f>
        <v>54</v>
      </c>
      <c r="AM425" s="130">
        <f t="shared" ref="AM425:AM437" si="1055">ROUNDUP(AC425*1.3,0)</f>
        <v>51</v>
      </c>
      <c r="AN425" s="151">
        <f t="shared" ref="AN425:AN437" si="1056">ROUNDUP(AC425*0.71*3,0)</f>
        <v>82</v>
      </c>
      <c r="AO425" s="152">
        <f t="shared" ref="AO425:AO437" si="1057">ROUNDUP(AC425*3.7502*3,0)</f>
        <v>433</v>
      </c>
      <c r="AP425" s="153">
        <f t="shared" ref="AP425:AP437" si="1058">ROUNDUP(AC425*7.9284*3,0)</f>
        <v>916</v>
      </c>
      <c r="AQ425" s="716">
        <f t="shared" ref="AQ425:AQ437" si="1059">ROUNDUP(AC425*0.8,0)</f>
        <v>31</v>
      </c>
      <c r="AR425" s="154">
        <f t="shared" ref="AR425:AR437" si="1060">MROUND(ROUNDUP(AC425*1500,0),1000)</f>
        <v>58000</v>
      </c>
      <c r="AS425" s="158">
        <v>119</v>
      </c>
      <c r="AT425" s="144">
        <f t="shared" ref="AT425:AT437" si="1061">AI425*(1-AH$6)</f>
        <v>159</v>
      </c>
    </row>
    <row r="426" spans="1:46" ht="18.75" customHeight="1">
      <c r="A426"/>
      <c r="B426" s="768" t="s">
        <v>3326</v>
      </c>
      <c r="C426" s="769" t="s">
        <v>3338</v>
      </c>
      <c r="D426" s="770">
        <f t="shared" si="1044"/>
        <v>40.950000000000003</v>
      </c>
      <c r="E426" s="770">
        <f t="shared" si="1014"/>
        <v>14.744887879605905</v>
      </c>
      <c r="F426" s="770">
        <f t="shared" si="1015"/>
        <v>10.372443939802952</v>
      </c>
      <c r="G426" s="770">
        <v>15.05</v>
      </c>
      <c r="H426" s="770">
        <f t="shared" si="982"/>
        <v>3.6862219699014762</v>
      </c>
      <c r="I426" s="770"/>
      <c r="J426" s="771"/>
      <c r="K426" s="771"/>
      <c r="L426" s="771"/>
      <c r="M426" s="771"/>
      <c r="N426" s="771"/>
      <c r="O426" s="771"/>
      <c r="P426" s="771"/>
      <c r="Q426" s="771"/>
      <c r="R426" s="771"/>
      <c r="S426" s="771"/>
      <c r="T426" s="771"/>
      <c r="U426" s="771"/>
      <c r="V426" s="771"/>
      <c r="W426" s="771"/>
      <c r="X426" s="771">
        <f>[1]BICost!$P4+[1]BICost!$BB4</f>
        <v>7.3724439398029524</v>
      </c>
      <c r="Y426" s="772">
        <f t="shared" si="1016"/>
        <v>16.555000000000003</v>
      </c>
      <c r="Z426" s="772">
        <f t="shared" si="1045"/>
        <v>16.555000000000003</v>
      </c>
      <c r="AA426" s="772">
        <f t="shared" si="1046"/>
        <v>18.427499999999998</v>
      </c>
      <c r="AB426" s="772">
        <f t="shared" si="1047"/>
        <v>40.950000000000003</v>
      </c>
      <c r="AC426" s="772">
        <f t="shared" si="1048"/>
        <v>41.387500000000003</v>
      </c>
      <c r="AD426" s="772">
        <f t="shared" si="1020"/>
        <v>18.427499999999998</v>
      </c>
      <c r="AE426" s="772">
        <f t="shared" si="1020"/>
        <v>20.475000000000001</v>
      </c>
      <c r="AF426" s="772">
        <f t="shared" si="1020"/>
        <v>22.522500000000004</v>
      </c>
      <c r="AG426" s="773">
        <f t="shared" si="1049"/>
        <v>171.75812500000004</v>
      </c>
      <c r="AH426" s="773">
        <f t="shared" si="1050"/>
        <v>171.75812500000004</v>
      </c>
      <c r="AI426" s="773">
        <f t="shared" si="1051"/>
        <v>169</v>
      </c>
      <c r="AJ426" s="113">
        <f t="shared" si="1052"/>
        <v>549000</v>
      </c>
      <c r="AK426" s="139">
        <f t="shared" si="1053"/>
        <v>599000</v>
      </c>
      <c r="AL426" s="114">
        <f t="shared" si="1054"/>
        <v>58</v>
      </c>
      <c r="AM426" s="130">
        <f t="shared" si="1055"/>
        <v>54</v>
      </c>
      <c r="AN426" s="151">
        <f t="shared" si="1056"/>
        <v>89</v>
      </c>
      <c r="AO426" s="152">
        <f t="shared" si="1057"/>
        <v>466</v>
      </c>
      <c r="AP426" s="153">
        <f t="shared" si="1058"/>
        <v>985</v>
      </c>
      <c r="AQ426" s="716">
        <f t="shared" si="1059"/>
        <v>34</v>
      </c>
      <c r="AR426" s="154">
        <f t="shared" si="1060"/>
        <v>62000</v>
      </c>
      <c r="AS426" s="158">
        <v>129</v>
      </c>
      <c r="AT426" s="144">
        <f t="shared" si="1061"/>
        <v>169</v>
      </c>
    </row>
    <row r="427" spans="1:46" ht="18.75" customHeight="1">
      <c r="A427"/>
      <c r="B427" s="768" t="s">
        <v>3327</v>
      </c>
      <c r="C427" s="769" t="s">
        <v>3339</v>
      </c>
      <c r="D427" s="770">
        <f t="shared" si="1044"/>
        <v>40.950000000000003</v>
      </c>
      <c r="E427" s="770">
        <f t="shared" si="1014"/>
        <v>15.339417904922358</v>
      </c>
      <c r="F427" s="770">
        <f t="shared" si="1015"/>
        <v>10.669708952461178</v>
      </c>
      <c r="G427" s="770">
        <v>15.05</v>
      </c>
      <c r="H427" s="770">
        <f t="shared" si="982"/>
        <v>3.8348544762305896</v>
      </c>
      <c r="I427" s="770"/>
      <c r="J427" s="771"/>
      <c r="K427" s="771"/>
      <c r="L427" s="771"/>
      <c r="M427" s="771"/>
      <c r="N427" s="771"/>
      <c r="O427" s="771"/>
      <c r="P427" s="771"/>
      <c r="Q427" s="771"/>
      <c r="R427" s="771"/>
      <c r="S427" s="771"/>
      <c r="T427" s="771"/>
      <c r="U427" s="771"/>
      <c r="V427" s="771"/>
      <c r="W427" s="771"/>
      <c r="X427" s="771">
        <f>[1]BICost!$P5+[1]BICost!$BB5</f>
        <v>7.6697089524611792</v>
      </c>
      <c r="Y427" s="772">
        <f t="shared" si="1016"/>
        <v>16.555000000000003</v>
      </c>
      <c r="Z427" s="772">
        <f t="shared" si="1045"/>
        <v>16.555000000000003</v>
      </c>
      <c r="AA427" s="772">
        <f t="shared" si="1046"/>
        <v>18.427499999999998</v>
      </c>
      <c r="AB427" s="772">
        <f t="shared" si="1047"/>
        <v>40.950000000000003</v>
      </c>
      <c r="AC427" s="772">
        <f t="shared" si="1048"/>
        <v>41.387500000000003</v>
      </c>
      <c r="AD427" s="772">
        <f t="shared" si="1020"/>
        <v>18.427499999999998</v>
      </c>
      <c r="AE427" s="772">
        <f t="shared" si="1020"/>
        <v>20.475000000000001</v>
      </c>
      <c r="AF427" s="772">
        <f t="shared" si="1020"/>
        <v>22.522500000000004</v>
      </c>
      <c r="AG427" s="773">
        <f t="shared" si="1049"/>
        <v>171.75812500000004</v>
      </c>
      <c r="AH427" s="773">
        <f t="shared" si="1050"/>
        <v>171.75812500000004</v>
      </c>
      <c r="AI427" s="773">
        <f t="shared" si="1051"/>
        <v>169</v>
      </c>
      <c r="AJ427" s="113">
        <f t="shared" si="1052"/>
        <v>549000</v>
      </c>
      <c r="AK427" s="139">
        <f t="shared" si="1053"/>
        <v>599000</v>
      </c>
      <c r="AL427" s="114">
        <f t="shared" si="1054"/>
        <v>58</v>
      </c>
      <c r="AM427" s="130">
        <f t="shared" si="1055"/>
        <v>54</v>
      </c>
      <c r="AN427" s="151">
        <f t="shared" si="1056"/>
        <v>89</v>
      </c>
      <c r="AO427" s="152">
        <f t="shared" si="1057"/>
        <v>466</v>
      </c>
      <c r="AP427" s="153">
        <f t="shared" si="1058"/>
        <v>985</v>
      </c>
      <c r="AQ427" s="716">
        <f t="shared" si="1059"/>
        <v>34</v>
      </c>
      <c r="AR427" s="154">
        <f t="shared" si="1060"/>
        <v>62000</v>
      </c>
      <c r="AS427" s="158">
        <v>139</v>
      </c>
      <c r="AT427" s="144">
        <f t="shared" si="1061"/>
        <v>169</v>
      </c>
    </row>
    <row r="428" spans="1:46" ht="18.75" customHeight="1">
      <c r="A428"/>
      <c r="B428" s="768" t="s">
        <v>3328</v>
      </c>
      <c r="C428" s="769" t="s">
        <v>3340</v>
      </c>
      <c r="D428" s="770">
        <f t="shared" si="1044"/>
        <v>42.95</v>
      </c>
      <c r="E428" s="770">
        <f t="shared" si="1014"/>
        <v>16.609707727707168</v>
      </c>
      <c r="F428" s="770">
        <f t="shared" si="1015"/>
        <v>11.304853863853584</v>
      </c>
      <c r="G428" s="770">
        <v>15.81</v>
      </c>
      <c r="H428" s="770">
        <f t="shared" si="982"/>
        <v>4.1524269319267919</v>
      </c>
      <c r="I428" s="770"/>
      <c r="J428" s="771"/>
      <c r="K428" s="771"/>
      <c r="L428" s="771"/>
      <c r="M428" s="771"/>
      <c r="N428" s="771"/>
      <c r="O428" s="771"/>
      <c r="P428" s="771"/>
      <c r="Q428" s="771"/>
      <c r="R428" s="771"/>
      <c r="S428" s="771"/>
      <c r="T428" s="771"/>
      <c r="U428" s="771"/>
      <c r="V428" s="771"/>
      <c r="W428" s="771"/>
      <c r="X428" s="771">
        <f>[1]BICost!$P6+[1]BICost!$BB6</f>
        <v>8.3048538638535838</v>
      </c>
      <c r="Y428" s="772">
        <f t="shared" si="1016"/>
        <v>17.391000000000002</v>
      </c>
      <c r="Z428" s="772">
        <f t="shared" si="1045"/>
        <v>17.391000000000002</v>
      </c>
      <c r="AA428" s="772">
        <f t="shared" si="1046"/>
        <v>19.327500000000001</v>
      </c>
      <c r="AB428" s="772">
        <f t="shared" si="1047"/>
        <v>42.95</v>
      </c>
      <c r="AC428" s="772">
        <f t="shared" si="1048"/>
        <v>43.477499999999999</v>
      </c>
      <c r="AD428" s="772">
        <f t="shared" si="1020"/>
        <v>19.327500000000001</v>
      </c>
      <c r="AE428" s="772">
        <f t="shared" si="1020"/>
        <v>21.475000000000001</v>
      </c>
      <c r="AF428" s="772">
        <f t="shared" si="1020"/>
        <v>23.622500000000002</v>
      </c>
      <c r="AG428" s="773">
        <f t="shared" si="1049"/>
        <v>180.43162500000003</v>
      </c>
      <c r="AH428" s="773">
        <f t="shared" si="1050"/>
        <v>180.43162500000003</v>
      </c>
      <c r="AI428" s="773">
        <f t="shared" si="1051"/>
        <v>179</v>
      </c>
      <c r="AJ428" s="113">
        <f t="shared" si="1052"/>
        <v>579000</v>
      </c>
      <c r="AK428" s="139">
        <f t="shared" si="1053"/>
        <v>629000</v>
      </c>
      <c r="AL428" s="114">
        <f t="shared" si="1054"/>
        <v>61</v>
      </c>
      <c r="AM428" s="130">
        <f t="shared" si="1055"/>
        <v>57</v>
      </c>
      <c r="AN428" s="151">
        <f t="shared" si="1056"/>
        <v>93</v>
      </c>
      <c r="AO428" s="152">
        <f t="shared" si="1057"/>
        <v>490</v>
      </c>
      <c r="AP428" s="153">
        <f t="shared" si="1058"/>
        <v>1035</v>
      </c>
      <c r="AQ428" s="716">
        <f t="shared" si="1059"/>
        <v>35</v>
      </c>
      <c r="AR428" s="154">
        <f t="shared" si="1060"/>
        <v>65000</v>
      </c>
      <c r="AS428" s="158">
        <v>149</v>
      </c>
      <c r="AT428" s="144">
        <f t="shared" si="1061"/>
        <v>179</v>
      </c>
    </row>
    <row r="429" spans="1:46" ht="18.75" customHeight="1">
      <c r="A429"/>
      <c r="B429" s="768" t="s">
        <v>3329</v>
      </c>
      <c r="C429" s="769" t="s">
        <v>3341</v>
      </c>
      <c r="D429" s="770">
        <f t="shared" si="1044"/>
        <v>37.950000000000003</v>
      </c>
      <c r="E429" s="770">
        <f t="shared" si="1014"/>
        <v>12.203551170745145</v>
      </c>
      <c r="F429" s="770">
        <f t="shared" si="1015"/>
        <v>9.1017755853725717</v>
      </c>
      <c r="G429" s="770">
        <v>13.99</v>
      </c>
      <c r="H429" s="770">
        <f t="shared" si="982"/>
        <v>3.0508877926862863</v>
      </c>
      <c r="I429" s="770"/>
      <c r="J429" s="771"/>
      <c r="K429" s="771"/>
      <c r="L429" s="771"/>
      <c r="M429" s="771"/>
      <c r="N429" s="771"/>
      <c r="O429" s="771"/>
      <c r="P429" s="771"/>
      <c r="Q429" s="771"/>
      <c r="R429" s="771"/>
      <c r="S429" s="771"/>
      <c r="T429" s="771"/>
      <c r="U429" s="771"/>
      <c r="V429" s="771"/>
      <c r="W429" s="771"/>
      <c r="X429" s="771">
        <f>[1]BICost!$P7+[1]BICost!$BB7</f>
        <v>6.1017755853725726</v>
      </c>
      <c r="Y429" s="772">
        <f t="shared" si="1016"/>
        <v>15.389000000000001</v>
      </c>
      <c r="Z429" s="772">
        <f t="shared" si="1045"/>
        <v>15.389000000000003</v>
      </c>
      <c r="AA429" s="772">
        <f t="shared" si="1046"/>
        <v>17.077500000000001</v>
      </c>
      <c r="AB429" s="772">
        <f t="shared" si="1047"/>
        <v>37.950000000000003</v>
      </c>
      <c r="AC429" s="772">
        <f t="shared" si="1048"/>
        <v>38.472500000000004</v>
      </c>
      <c r="AD429" s="772">
        <f t="shared" ref="AD429:AF437" si="1062">$AB429*(1-AD$53)</f>
        <v>17.077500000000001</v>
      </c>
      <c r="AE429" s="772">
        <f t="shared" si="1062"/>
        <v>18.975000000000001</v>
      </c>
      <c r="AF429" s="772">
        <f t="shared" si="1062"/>
        <v>20.872500000000002</v>
      </c>
      <c r="AG429" s="773">
        <f t="shared" si="1049"/>
        <v>159.66087500000003</v>
      </c>
      <c r="AH429" s="773">
        <f t="shared" si="1050"/>
        <v>159.66087500000003</v>
      </c>
      <c r="AI429" s="773">
        <f t="shared" si="1051"/>
        <v>159</v>
      </c>
      <c r="AJ429" s="113">
        <f t="shared" si="1052"/>
        <v>509000</v>
      </c>
      <c r="AK429" s="139">
        <f t="shared" si="1053"/>
        <v>549000</v>
      </c>
      <c r="AL429" s="114">
        <f t="shared" si="1054"/>
        <v>54</v>
      </c>
      <c r="AM429" s="130">
        <f t="shared" si="1055"/>
        <v>51</v>
      </c>
      <c r="AN429" s="151">
        <f t="shared" si="1056"/>
        <v>82</v>
      </c>
      <c r="AO429" s="152">
        <f t="shared" si="1057"/>
        <v>433</v>
      </c>
      <c r="AP429" s="153">
        <f t="shared" si="1058"/>
        <v>916</v>
      </c>
      <c r="AQ429" s="716">
        <f t="shared" si="1059"/>
        <v>31</v>
      </c>
      <c r="AR429" s="154">
        <f t="shared" si="1060"/>
        <v>58000</v>
      </c>
      <c r="AS429" s="158">
        <v>109</v>
      </c>
      <c r="AT429" s="144">
        <f t="shared" si="1061"/>
        <v>159</v>
      </c>
    </row>
    <row r="430" spans="1:46" ht="18.75" customHeight="1">
      <c r="A430"/>
      <c r="B430" s="768" t="s">
        <v>3330</v>
      </c>
      <c r="C430" s="769" t="s">
        <v>3342</v>
      </c>
      <c r="D430" s="770">
        <f t="shared" si="1044"/>
        <v>42.95</v>
      </c>
      <c r="E430" s="770">
        <f t="shared" si="1014"/>
        <v>15.214479778340083</v>
      </c>
      <c r="F430" s="770">
        <f t="shared" si="1015"/>
        <v>10.607239889170042</v>
      </c>
      <c r="G430" s="770">
        <v>15.81</v>
      </c>
      <c r="H430" s="770">
        <f t="shared" si="982"/>
        <v>3.8036199445850207</v>
      </c>
      <c r="I430" s="770"/>
      <c r="J430" s="771"/>
      <c r="K430" s="771"/>
      <c r="L430" s="771"/>
      <c r="M430" s="771"/>
      <c r="N430" s="771"/>
      <c r="O430" s="771"/>
      <c r="P430" s="771"/>
      <c r="Q430" s="771"/>
      <c r="R430" s="771"/>
      <c r="S430" s="771"/>
      <c r="T430" s="771"/>
      <c r="U430" s="771"/>
      <c r="V430" s="771"/>
      <c r="W430" s="771"/>
      <c r="X430" s="771">
        <f>[1]BICost!$P8+[1]BICost!$BB8</f>
        <v>7.6072398891700415</v>
      </c>
      <c r="Y430" s="772">
        <f t="shared" si="1016"/>
        <v>17.391000000000002</v>
      </c>
      <c r="Z430" s="772">
        <f t="shared" si="1045"/>
        <v>17.391000000000002</v>
      </c>
      <c r="AA430" s="772">
        <f t="shared" si="1046"/>
        <v>19.327500000000001</v>
      </c>
      <c r="AB430" s="772">
        <f t="shared" si="1047"/>
        <v>42.95</v>
      </c>
      <c r="AC430" s="772">
        <f t="shared" si="1048"/>
        <v>43.477499999999999</v>
      </c>
      <c r="AD430" s="772">
        <f t="shared" si="1062"/>
        <v>19.327500000000001</v>
      </c>
      <c r="AE430" s="772">
        <f t="shared" si="1062"/>
        <v>21.475000000000001</v>
      </c>
      <c r="AF430" s="772">
        <f t="shared" si="1062"/>
        <v>23.622500000000002</v>
      </c>
      <c r="AG430" s="773">
        <f t="shared" si="1049"/>
        <v>180.43162500000003</v>
      </c>
      <c r="AH430" s="773">
        <f t="shared" si="1050"/>
        <v>180.43162500000003</v>
      </c>
      <c r="AI430" s="773">
        <f t="shared" si="1051"/>
        <v>179</v>
      </c>
      <c r="AJ430" s="113">
        <f t="shared" si="1052"/>
        <v>579000</v>
      </c>
      <c r="AK430" s="139">
        <f t="shared" si="1053"/>
        <v>629000</v>
      </c>
      <c r="AL430" s="114">
        <f t="shared" si="1054"/>
        <v>61</v>
      </c>
      <c r="AM430" s="130">
        <f t="shared" si="1055"/>
        <v>57</v>
      </c>
      <c r="AN430" s="151">
        <f t="shared" si="1056"/>
        <v>93</v>
      </c>
      <c r="AO430" s="152">
        <f t="shared" si="1057"/>
        <v>490</v>
      </c>
      <c r="AP430" s="153">
        <f t="shared" si="1058"/>
        <v>1035</v>
      </c>
      <c r="AQ430" s="716">
        <f t="shared" si="1059"/>
        <v>35</v>
      </c>
      <c r="AR430" s="154">
        <f t="shared" si="1060"/>
        <v>65000</v>
      </c>
      <c r="AS430" s="158">
        <v>139</v>
      </c>
      <c r="AT430" s="144">
        <f t="shared" si="1061"/>
        <v>179</v>
      </c>
    </row>
    <row r="431" spans="1:46" ht="18.75" customHeight="1">
      <c r="A431"/>
      <c r="B431" s="768" t="s">
        <v>3331</v>
      </c>
      <c r="C431" s="769" t="s">
        <v>3357</v>
      </c>
      <c r="D431" s="770">
        <f t="shared" si="1044"/>
        <v>23.95</v>
      </c>
      <c r="E431" s="770">
        <f t="shared" si="1014"/>
        <v>8.8802843353021057</v>
      </c>
      <c r="F431" s="770">
        <f t="shared" si="1015"/>
        <v>7.4401421676510529</v>
      </c>
      <c r="G431" s="770">
        <v>8.7881023287921618</v>
      </c>
      <c r="H431" s="770">
        <f t="shared" si="982"/>
        <v>2.2200710838255264</v>
      </c>
      <c r="I431" s="770"/>
      <c r="J431" s="771"/>
      <c r="K431" s="771"/>
      <c r="L431" s="771"/>
      <c r="M431" s="771"/>
      <c r="N431" s="771"/>
      <c r="O431" s="771"/>
      <c r="P431" s="771"/>
      <c r="Q431" s="771"/>
      <c r="R431" s="771"/>
      <c r="S431" s="771"/>
      <c r="T431" s="771"/>
      <c r="U431" s="771"/>
      <c r="V431" s="771"/>
      <c r="W431" s="771"/>
      <c r="X431" s="771">
        <f>[1]BICost!$P17+[1]BICost!$BB17</f>
        <v>4.4401421676510529</v>
      </c>
      <c r="Y431" s="772">
        <f t="shared" si="1016"/>
        <v>9.6669125616713796</v>
      </c>
      <c r="Z431" s="772">
        <f t="shared" si="1045"/>
        <v>9.6669125616713796</v>
      </c>
      <c r="AA431" s="772">
        <f t="shared" si="1046"/>
        <v>10.777499999999998</v>
      </c>
      <c r="AB431" s="772">
        <f t="shared" si="1047"/>
        <v>23.95</v>
      </c>
      <c r="AC431" s="772">
        <f t="shared" si="1048"/>
        <v>24.167281404178446</v>
      </c>
      <c r="AD431" s="772">
        <f t="shared" si="1062"/>
        <v>10.777499999999998</v>
      </c>
      <c r="AE431" s="772">
        <f t="shared" si="1062"/>
        <v>11.975</v>
      </c>
      <c r="AF431" s="772">
        <f t="shared" si="1062"/>
        <v>13.172500000000001</v>
      </c>
      <c r="AG431" s="773">
        <f t="shared" si="1049"/>
        <v>100.29421782734056</v>
      </c>
      <c r="AH431" s="773">
        <f t="shared" si="1050"/>
        <v>100.29421782734056</v>
      </c>
      <c r="AI431" s="773">
        <f t="shared" si="1051"/>
        <v>99</v>
      </c>
      <c r="AJ431" s="113">
        <f t="shared" si="1052"/>
        <v>319000</v>
      </c>
      <c r="AK431" s="139">
        <f t="shared" si="1053"/>
        <v>349000</v>
      </c>
      <c r="AL431" s="114">
        <f t="shared" si="1054"/>
        <v>34</v>
      </c>
      <c r="AM431" s="130">
        <f t="shared" si="1055"/>
        <v>32</v>
      </c>
      <c r="AN431" s="151">
        <f t="shared" si="1056"/>
        <v>52</v>
      </c>
      <c r="AO431" s="152">
        <f t="shared" si="1057"/>
        <v>272</v>
      </c>
      <c r="AP431" s="153">
        <f t="shared" si="1058"/>
        <v>575</v>
      </c>
      <c r="AQ431" s="716">
        <f t="shared" si="1059"/>
        <v>20</v>
      </c>
      <c r="AR431" s="154">
        <f t="shared" si="1060"/>
        <v>36000</v>
      </c>
      <c r="AS431" s="158">
        <v>89</v>
      </c>
      <c r="AT431" s="144">
        <f t="shared" si="1061"/>
        <v>99</v>
      </c>
    </row>
    <row r="432" spans="1:46" ht="18.75" customHeight="1">
      <c r="A432"/>
      <c r="B432" s="768" t="s">
        <v>3332</v>
      </c>
      <c r="C432" s="769" t="s">
        <v>3343</v>
      </c>
      <c r="D432" s="770">
        <f t="shared" si="1044"/>
        <v>37.950000000000003</v>
      </c>
      <c r="E432" s="770">
        <f t="shared" si="1014"/>
        <v>10.56446661378312</v>
      </c>
      <c r="F432" s="770">
        <f t="shared" si="1015"/>
        <v>8.282233306891559</v>
      </c>
      <c r="G432" s="770">
        <v>13.99</v>
      </c>
      <c r="H432" s="770">
        <f t="shared" si="982"/>
        <v>2.6411166534457799</v>
      </c>
      <c r="I432" s="770"/>
      <c r="J432" s="771"/>
      <c r="K432" s="771"/>
      <c r="L432" s="771"/>
      <c r="M432" s="771"/>
      <c r="N432" s="771"/>
      <c r="O432" s="771"/>
      <c r="P432" s="771"/>
      <c r="Q432" s="771"/>
      <c r="R432" s="771"/>
      <c r="S432" s="771"/>
      <c r="T432" s="771"/>
      <c r="U432" s="771"/>
      <c r="V432" s="771"/>
      <c r="W432" s="771"/>
      <c r="X432" s="771">
        <f>[1]BICost!$P10+[1]BICost!$BB10</f>
        <v>5.2822333068915599</v>
      </c>
      <c r="Y432" s="772">
        <f t="shared" si="1016"/>
        <v>15.389000000000001</v>
      </c>
      <c r="Z432" s="772">
        <f t="shared" si="1045"/>
        <v>15.389000000000003</v>
      </c>
      <c r="AA432" s="772">
        <f t="shared" si="1046"/>
        <v>17.077500000000001</v>
      </c>
      <c r="AB432" s="772">
        <f t="shared" si="1047"/>
        <v>37.950000000000003</v>
      </c>
      <c r="AC432" s="772">
        <f t="shared" si="1048"/>
        <v>38.472500000000004</v>
      </c>
      <c r="AD432" s="772">
        <f t="shared" si="1062"/>
        <v>17.077500000000001</v>
      </c>
      <c r="AE432" s="772">
        <f t="shared" si="1062"/>
        <v>18.975000000000001</v>
      </c>
      <c r="AF432" s="772">
        <f t="shared" si="1062"/>
        <v>20.872500000000002</v>
      </c>
      <c r="AG432" s="773">
        <f t="shared" si="1049"/>
        <v>159.66087500000003</v>
      </c>
      <c r="AH432" s="773">
        <f t="shared" si="1050"/>
        <v>159.66087500000003</v>
      </c>
      <c r="AI432" s="773">
        <f t="shared" si="1051"/>
        <v>159</v>
      </c>
      <c r="AJ432" s="113">
        <f t="shared" si="1052"/>
        <v>509000</v>
      </c>
      <c r="AK432" s="139">
        <f t="shared" si="1053"/>
        <v>549000</v>
      </c>
      <c r="AL432" s="114">
        <f t="shared" si="1054"/>
        <v>54</v>
      </c>
      <c r="AM432" s="130">
        <f t="shared" si="1055"/>
        <v>51</v>
      </c>
      <c r="AN432" s="151">
        <f t="shared" si="1056"/>
        <v>82</v>
      </c>
      <c r="AO432" s="152">
        <f t="shared" si="1057"/>
        <v>433</v>
      </c>
      <c r="AP432" s="153">
        <f t="shared" si="1058"/>
        <v>916</v>
      </c>
      <c r="AQ432" s="716">
        <f t="shared" si="1059"/>
        <v>31</v>
      </c>
      <c r="AR432" s="154">
        <f t="shared" si="1060"/>
        <v>58000</v>
      </c>
      <c r="AS432" s="158">
        <v>99</v>
      </c>
      <c r="AT432" s="144">
        <f t="shared" si="1061"/>
        <v>159</v>
      </c>
    </row>
    <row r="433" spans="1:46" ht="18.75" customHeight="1">
      <c r="A433"/>
      <c r="B433" s="768" t="s">
        <v>3333</v>
      </c>
      <c r="C433" s="769" t="s">
        <v>3344</v>
      </c>
      <c r="D433" s="770">
        <f t="shared" si="1044"/>
        <v>34.950000000000003</v>
      </c>
      <c r="E433" s="770">
        <f t="shared" si="1014"/>
        <v>12.990471677074257</v>
      </c>
      <c r="F433" s="770">
        <f t="shared" si="1015"/>
        <v>9.4952358385371287</v>
      </c>
      <c r="G433" s="770">
        <v>12.662971822463049</v>
      </c>
      <c r="H433" s="770">
        <f t="shared" si="982"/>
        <v>3.2476179192685644</v>
      </c>
      <c r="I433" s="770"/>
      <c r="J433" s="771"/>
      <c r="K433" s="771"/>
      <c r="L433" s="771"/>
      <c r="M433" s="771"/>
      <c r="N433" s="771"/>
      <c r="O433" s="771"/>
      <c r="P433" s="771"/>
      <c r="Q433" s="771"/>
      <c r="R433" s="771"/>
      <c r="S433" s="771"/>
      <c r="T433" s="771"/>
      <c r="U433" s="771"/>
      <c r="V433" s="771"/>
      <c r="W433" s="771"/>
      <c r="X433" s="771">
        <f>[1]BICost!$P11+[1]BICost!$BB11</f>
        <v>6.4952358385371287</v>
      </c>
      <c r="Y433" s="772">
        <f t="shared" si="1016"/>
        <v>13.929269004709356</v>
      </c>
      <c r="Z433" s="772">
        <f t="shared" si="1045"/>
        <v>13.929269004709354</v>
      </c>
      <c r="AA433" s="772">
        <f t="shared" si="1046"/>
        <v>15.727499999999999</v>
      </c>
      <c r="AB433" s="772">
        <f t="shared" si="1047"/>
        <v>34.950000000000003</v>
      </c>
      <c r="AC433" s="772">
        <f t="shared" si="1048"/>
        <v>34.823172511773386</v>
      </c>
      <c r="AD433" s="772">
        <f t="shared" si="1062"/>
        <v>15.727499999999999</v>
      </c>
      <c r="AE433" s="772">
        <f t="shared" si="1062"/>
        <v>17.475000000000001</v>
      </c>
      <c r="AF433" s="772">
        <f t="shared" si="1062"/>
        <v>19.222500000000004</v>
      </c>
      <c r="AG433" s="773">
        <f t="shared" si="1049"/>
        <v>144.51616592385957</v>
      </c>
      <c r="AH433" s="773">
        <f t="shared" si="1050"/>
        <v>144.51616592385957</v>
      </c>
      <c r="AI433" s="773">
        <f t="shared" si="1051"/>
        <v>144</v>
      </c>
      <c r="AJ433" s="113">
        <f t="shared" si="1052"/>
        <v>459000</v>
      </c>
      <c r="AK433" s="139">
        <f t="shared" si="1053"/>
        <v>499000</v>
      </c>
      <c r="AL433" s="114">
        <f t="shared" si="1054"/>
        <v>49</v>
      </c>
      <c r="AM433" s="130">
        <f t="shared" si="1055"/>
        <v>46</v>
      </c>
      <c r="AN433" s="151">
        <f t="shared" si="1056"/>
        <v>75</v>
      </c>
      <c r="AO433" s="152">
        <f t="shared" si="1057"/>
        <v>392</v>
      </c>
      <c r="AP433" s="153">
        <f t="shared" si="1058"/>
        <v>829</v>
      </c>
      <c r="AQ433" s="716">
        <f t="shared" si="1059"/>
        <v>28</v>
      </c>
      <c r="AR433" s="154">
        <f t="shared" si="1060"/>
        <v>52000</v>
      </c>
      <c r="AS433" s="158">
        <v>119</v>
      </c>
      <c r="AT433" s="144">
        <f t="shared" si="1061"/>
        <v>144</v>
      </c>
    </row>
    <row r="434" spans="1:46" ht="18.75" customHeight="1">
      <c r="A434"/>
      <c r="B434" s="768" t="s">
        <v>3334</v>
      </c>
      <c r="C434" s="769" t="s">
        <v>3345</v>
      </c>
      <c r="D434" s="770">
        <f t="shared" si="1044"/>
        <v>48.95</v>
      </c>
      <c r="E434" s="770">
        <f t="shared" si="1014"/>
        <v>18.492181044162862</v>
      </c>
      <c r="F434" s="770">
        <f t="shared" si="1015"/>
        <v>12.246090522081431</v>
      </c>
      <c r="G434" s="770">
        <v>17.965329417399754</v>
      </c>
      <c r="H434" s="770">
        <f t="shared" si="982"/>
        <v>4.6230452610407156</v>
      </c>
      <c r="I434" s="770"/>
      <c r="J434" s="771"/>
      <c r="K434" s="771"/>
      <c r="L434" s="771"/>
      <c r="M434" s="771"/>
      <c r="N434" s="771"/>
      <c r="O434" s="771"/>
      <c r="P434" s="771"/>
      <c r="Q434" s="771"/>
      <c r="R434" s="771"/>
      <c r="S434" s="771"/>
      <c r="T434" s="771"/>
      <c r="U434" s="771"/>
      <c r="V434" s="771"/>
      <c r="W434" s="771"/>
      <c r="X434" s="771">
        <f>[1]BICost!$P141+[1]BICost!$BB141</f>
        <v>9.2460905220814311</v>
      </c>
      <c r="Y434" s="772">
        <f t="shared" si="1016"/>
        <v>19.76186235913973</v>
      </c>
      <c r="Z434" s="772">
        <f t="shared" si="1045"/>
        <v>19.76186235913973</v>
      </c>
      <c r="AA434" s="772">
        <f t="shared" si="1046"/>
        <v>22.0275</v>
      </c>
      <c r="AB434" s="772">
        <f t="shared" si="1047"/>
        <v>48.95</v>
      </c>
      <c r="AC434" s="772">
        <f t="shared" si="1048"/>
        <v>49.404655897849324</v>
      </c>
      <c r="AD434" s="772">
        <f t="shared" si="1062"/>
        <v>22.0275</v>
      </c>
      <c r="AE434" s="772">
        <f t="shared" si="1062"/>
        <v>24.475000000000001</v>
      </c>
      <c r="AF434" s="772">
        <f t="shared" si="1062"/>
        <v>26.922500000000003</v>
      </c>
      <c r="AG434" s="773">
        <f t="shared" si="1049"/>
        <v>205.0293219760747</v>
      </c>
      <c r="AH434" s="773">
        <f t="shared" si="1050"/>
        <v>205.0293219760747</v>
      </c>
      <c r="AI434" s="773">
        <f t="shared" si="1051"/>
        <v>204</v>
      </c>
      <c r="AJ434" s="113">
        <f t="shared" si="1052"/>
        <v>649000</v>
      </c>
      <c r="AK434" s="139">
        <f t="shared" si="1053"/>
        <v>709000</v>
      </c>
      <c r="AL434" s="114">
        <f t="shared" si="1054"/>
        <v>69</v>
      </c>
      <c r="AM434" s="130">
        <f t="shared" si="1055"/>
        <v>65</v>
      </c>
      <c r="AN434" s="151">
        <f t="shared" si="1056"/>
        <v>106</v>
      </c>
      <c r="AO434" s="152">
        <f t="shared" si="1057"/>
        <v>556</v>
      </c>
      <c r="AP434" s="153">
        <f t="shared" si="1058"/>
        <v>1176</v>
      </c>
      <c r="AQ434" s="716">
        <f t="shared" si="1059"/>
        <v>40</v>
      </c>
      <c r="AR434" s="154">
        <f t="shared" si="1060"/>
        <v>74000</v>
      </c>
      <c r="AS434" s="158">
        <v>109</v>
      </c>
      <c r="AT434" s="144">
        <f t="shared" si="1061"/>
        <v>204</v>
      </c>
    </row>
    <row r="435" spans="1:46" ht="18.75" customHeight="1">
      <c r="A435"/>
      <c r="B435" s="768" t="s">
        <v>3335</v>
      </c>
      <c r="C435" s="769" t="s">
        <v>3346</v>
      </c>
      <c r="D435" s="770">
        <f t="shared" si="1044"/>
        <v>29.95</v>
      </c>
      <c r="E435" s="770">
        <f t="shared" si="1014"/>
        <v>11.276418006188184</v>
      </c>
      <c r="F435" s="770">
        <f t="shared" si="1015"/>
        <v>8.6382090030940919</v>
      </c>
      <c r="G435" s="770">
        <v>10.95601663258963</v>
      </c>
      <c r="H435" s="770">
        <f t="shared" si="982"/>
        <v>2.8191045015470459</v>
      </c>
      <c r="I435" s="770"/>
      <c r="J435" s="771"/>
      <c r="K435" s="771"/>
      <c r="L435" s="771"/>
      <c r="M435" s="771"/>
      <c r="N435" s="771"/>
      <c r="O435" s="771"/>
      <c r="P435" s="771"/>
      <c r="Q435" s="771"/>
      <c r="R435" s="771"/>
      <c r="S435" s="771"/>
      <c r="T435" s="771"/>
      <c r="U435" s="771"/>
      <c r="V435" s="771"/>
      <c r="W435" s="771"/>
      <c r="X435" s="771">
        <f>[1]BICost!$P27+[1]BICost!$BB27</f>
        <v>5.6382090030940919</v>
      </c>
      <c r="Y435" s="772">
        <f t="shared" si="1016"/>
        <v>12.051618295848595</v>
      </c>
      <c r="Z435" s="772">
        <f t="shared" si="1045"/>
        <v>12.051618295848595</v>
      </c>
      <c r="AA435" s="772">
        <f t="shared" si="1046"/>
        <v>13.477499999999999</v>
      </c>
      <c r="AB435" s="772">
        <f t="shared" si="1047"/>
        <v>29.95</v>
      </c>
      <c r="AC435" s="772">
        <f t="shared" si="1048"/>
        <v>30.129045739621485</v>
      </c>
      <c r="AD435" s="772">
        <f t="shared" si="1062"/>
        <v>13.477499999999999</v>
      </c>
      <c r="AE435" s="772">
        <f t="shared" si="1062"/>
        <v>14.975</v>
      </c>
      <c r="AF435" s="772">
        <f t="shared" si="1062"/>
        <v>16.4725</v>
      </c>
      <c r="AG435" s="773">
        <f t="shared" si="1049"/>
        <v>125.03553981942918</v>
      </c>
      <c r="AH435" s="773">
        <f t="shared" si="1050"/>
        <v>125.03553981942918</v>
      </c>
      <c r="AI435" s="773">
        <f t="shared" si="1051"/>
        <v>124</v>
      </c>
      <c r="AJ435" s="113">
        <f t="shared" si="1052"/>
        <v>399000</v>
      </c>
      <c r="AK435" s="139">
        <f t="shared" si="1053"/>
        <v>429000</v>
      </c>
      <c r="AL435" s="114">
        <f t="shared" si="1054"/>
        <v>42</v>
      </c>
      <c r="AM435" s="130">
        <f t="shared" si="1055"/>
        <v>40</v>
      </c>
      <c r="AN435" s="151">
        <f t="shared" si="1056"/>
        <v>65</v>
      </c>
      <c r="AO435" s="152">
        <f t="shared" si="1057"/>
        <v>339</v>
      </c>
      <c r="AP435" s="153">
        <f t="shared" si="1058"/>
        <v>717</v>
      </c>
      <c r="AQ435" s="716">
        <f t="shared" si="1059"/>
        <v>25</v>
      </c>
      <c r="AR435" s="154">
        <f t="shared" si="1060"/>
        <v>45000</v>
      </c>
      <c r="AS435" s="158">
        <v>99</v>
      </c>
      <c r="AT435" s="144">
        <f t="shared" si="1061"/>
        <v>124</v>
      </c>
    </row>
    <row r="436" spans="1:46" ht="18.75" customHeight="1">
      <c r="A436"/>
      <c r="B436" s="768" t="s">
        <v>3976</v>
      </c>
      <c r="C436" s="769" t="s">
        <v>3977</v>
      </c>
      <c r="D436" s="770">
        <f t="shared" ref="D436" si="1063">AB436</f>
        <v>37.950000000000003</v>
      </c>
      <c r="E436" s="770">
        <f t="shared" si="1014"/>
        <v>11.912492942897043</v>
      </c>
      <c r="F436" s="770">
        <f t="shared" si="1015"/>
        <v>8.9562464714485213</v>
      </c>
      <c r="G436" s="770">
        <v>13.99</v>
      </c>
      <c r="H436" s="770">
        <f t="shared" si="982"/>
        <v>2.9781232357242606</v>
      </c>
      <c r="I436" s="770"/>
      <c r="J436" s="771"/>
      <c r="K436" s="771"/>
      <c r="L436" s="771"/>
      <c r="M436" s="771"/>
      <c r="N436" s="771"/>
      <c r="O436" s="771"/>
      <c r="P436" s="771"/>
      <c r="Q436" s="771"/>
      <c r="R436" s="771"/>
      <c r="S436" s="771"/>
      <c r="T436" s="771"/>
      <c r="U436" s="771"/>
      <c r="V436" s="771"/>
      <c r="W436" s="771"/>
      <c r="X436" s="771">
        <f>[1]BICost!$P154+[1]BICost!$BB154</f>
        <v>5.9562464714485213</v>
      </c>
      <c r="Y436" s="772">
        <f t="shared" si="1016"/>
        <v>15.389000000000001</v>
      </c>
      <c r="Z436" s="772">
        <f t="shared" ref="Z436" si="1064">(AC436*(1-Z$53))</f>
        <v>15.389000000000003</v>
      </c>
      <c r="AA436" s="772">
        <f t="shared" ref="AA436" si="1065">(AB436*(1-AA$53))</f>
        <v>17.077500000000001</v>
      </c>
      <c r="AB436" s="772">
        <f t="shared" ref="AB436" si="1066">MROUND(AC436,1)-0.05</f>
        <v>37.950000000000003</v>
      </c>
      <c r="AC436" s="772">
        <f t="shared" ref="AC436" si="1067">Y436/(1-AC$53)</f>
        <v>38.472500000000004</v>
      </c>
      <c r="AD436" s="772">
        <f t="shared" si="1062"/>
        <v>17.077500000000001</v>
      </c>
      <c r="AE436" s="772">
        <f t="shared" si="1062"/>
        <v>18.975000000000001</v>
      </c>
      <c r="AF436" s="772">
        <f t="shared" si="1062"/>
        <v>20.872500000000002</v>
      </c>
      <c r="AG436" s="773">
        <f t="shared" ref="AG436" si="1068">AC436*4.15</f>
        <v>159.66087500000003</v>
      </c>
      <c r="AH436" s="773">
        <f t="shared" ref="AH436" si="1069">AG436*(1+AH$53)</f>
        <v>159.66087500000003</v>
      </c>
      <c r="AI436" s="773">
        <f t="shared" ref="AI436" si="1070">MROUND(ROUNDUP(AG436,0),5)-1</f>
        <v>159</v>
      </c>
      <c r="AJ436" s="113">
        <f t="shared" ref="AJ436" si="1071">ROUNDUP(FLOOR(AC436*13350,10000),-3)-1000</f>
        <v>509000</v>
      </c>
      <c r="AK436" s="139">
        <f t="shared" ref="AK436" si="1072">ROUNDUP(FLOOR(AJ436*1.1,10000),-3)-1000</f>
        <v>549000</v>
      </c>
      <c r="AL436" s="114">
        <f t="shared" ref="AL436" si="1073">ROUNDUP(AC436*1.39,0)</f>
        <v>54</v>
      </c>
      <c r="AM436" s="130">
        <f t="shared" ref="AM436" si="1074">ROUNDUP(AC436*1.3,0)</f>
        <v>51</v>
      </c>
      <c r="AN436" s="151">
        <f t="shared" ref="AN436" si="1075">ROUNDUP(AC436*0.71*3,0)</f>
        <v>82</v>
      </c>
      <c r="AO436" s="152">
        <f t="shared" ref="AO436" si="1076">ROUNDUP(AC436*3.7502*3,0)</f>
        <v>433</v>
      </c>
      <c r="AP436" s="153">
        <f t="shared" ref="AP436" si="1077">ROUNDUP(AC436*7.9284*3,0)</f>
        <v>916</v>
      </c>
      <c r="AQ436" s="716">
        <f t="shared" ref="AQ436" si="1078">ROUNDUP(AC436*0.8,0)</f>
        <v>31</v>
      </c>
      <c r="AR436" s="154">
        <f t="shared" ref="AR436" si="1079">MROUND(ROUNDUP(AC436*1500,0),1000)</f>
        <v>58000</v>
      </c>
      <c r="AS436" s="158">
        <v>100</v>
      </c>
      <c r="AT436" s="144">
        <f t="shared" ref="AT436" si="1080">AI436*(1-AH$6)</f>
        <v>159</v>
      </c>
    </row>
    <row r="437" spans="1:46" ht="18.75" customHeight="1">
      <c r="A437"/>
      <c r="B437" s="768" t="s">
        <v>3336</v>
      </c>
      <c r="C437" s="769" t="s">
        <v>3347</v>
      </c>
      <c r="D437" s="770">
        <f t="shared" si="1044"/>
        <v>31.95</v>
      </c>
      <c r="E437" s="770">
        <f t="shared" si="1014"/>
        <v>11.783338512517295</v>
      </c>
      <c r="F437" s="770">
        <f t="shared" si="1015"/>
        <v>8.8916692562586483</v>
      </c>
      <c r="G437" s="770">
        <v>11.688785240184568</v>
      </c>
      <c r="H437" s="770">
        <f t="shared" si="982"/>
        <v>2.9458346281293237</v>
      </c>
      <c r="I437" s="770"/>
      <c r="J437" s="771"/>
      <c r="K437" s="771"/>
      <c r="L437" s="771"/>
      <c r="M437" s="771"/>
      <c r="N437" s="771"/>
      <c r="O437" s="771"/>
      <c r="P437" s="771"/>
      <c r="Q437" s="771"/>
      <c r="R437" s="771"/>
      <c r="S437" s="771"/>
      <c r="T437" s="771"/>
      <c r="U437" s="771"/>
      <c r="V437" s="771"/>
      <c r="W437" s="771"/>
      <c r="X437" s="771">
        <f>[1]BICost!$P142+[1]BICost!$BB142</f>
        <v>5.8916692562586475</v>
      </c>
      <c r="Y437" s="772">
        <f t="shared" si="1016"/>
        <v>12.857663764203027</v>
      </c>
      <c r="Z437" s="772">
        <f t="shared" si="1045"/>
        <v>12.857663764203025</v>
      </c>
      <c r="AA437" s="772">
        <f t="shared" si="1046"/>
        <v>14.377499999999998</v>
      </c>
      <c r="AB437" s="772">
        <f t="shared" si="1047"/>
        <v>31.95</v>
      </c>
      <c r="AC437" s="772">
        <f t="shared" si="1048"/>
        <v>32.144159410507562</v>
      </c>
      <c r="AD437" s="772">
        <f t="shared" si="1062"/>
        <v>14.377499999999998</v>
      </c>
      <c r="AE437" s="772">
        <f t="shared" si="1062"/>
        <v>15.975</v>
      </c>
      <c r="AF437" s="772">
        <f t="shared" si="1062"/>
        <v>17.572500000000002</v>
      </c>
      <c r="AG437" s="773">
        <f t="shared" si="1049"/>
        <v>133.3982615536064</v>
      </c>
      <c r="AH437" s="773">
        <f t="shared" si="1050"/>
        <v>133.3982615536064</v>
      </c>
      <c r="AI437" s="773">
        <f t="shared" si="1051"/>
        <v>134</v>
      </c>
      <c r="AJ437" s="113">
        <f t="shared" si="1052"/>
        <v>419000</v>
      </c>
      <c r="AK437" s="139">
        <f t="shared" si="1053"/>
        <v>459000</v>
      </c>
      <c r="AL437" s="114">
        <f t="shared" si="1054"/>
        <v>45</v>
      </c>
      <c r="AM437" s="130">
        <f t="shared" si="1055"/>
        <v>42</v>
      </c>
      <c r="AN437" s="151">
        <f t="shared" si="1056"/>
        <v>69</v>
      </c>
      <c r="AO437" s="152">
        <f t="shared" si="1057"/>
        <v>362</v>
      </c>
      <c r="AP437" s="153">
        <f t="shared" si="1058"/>
        <v>765</v>
      </c>
      <c r="AQ437" s="716">
        <f t="shared" si="1059"/>
        <v>26</v>
      </c>
      <c r="AR437" s="154">
        <f t="shared" si="1060"/>
        <v>48000</v>
      </c>
      <c r="AS437" s="158">
        <v>109</v>
      </c>
      <c r="AT437" s="144">
        <f t="shared" si="1061"/>
        <v>134</v>
      </c>
    </row>
    <row r="438" spans="1:46" ht="20.45" customHeight="1">
      <c r="B438" s="348" t="s">
        <v>2069</v>
      </c>
      <c r="C438" s="349" t="s">
        <v>210</v>
      </c>
      <c r="D438" s="350">
        <f t="shared" ref="D438:D449" si="1081">AB438</f>
        <v>30.95</v>
      </c>
      <c r="E438" s="350">
        <f>2*MAX($J438:$V438)</f>
        <v>11.3</v>
      </c>
      <c r="F438" s="350">
        <f t="shared" si="170"/>
        <v>8.65</v>
      </c>
      <c r="G438" s="656">
        <v>11.45</v>
      </c>
      <c r="H438" s="350">
        <f t="shared" si="171"/>
        <v>2.8250000000000002</v>
      </c>
      <c r="I438" s="350"/>
      <c r="J438" s="351"/>
      <c r="K438" s="351"/>
      <c r="L438" s="351"/>
      <c r="M438" s="351"/>
      <c r="N438" s="351"/>
      <c r="O438" s="351"/>
      <c r="P438" s="351"/>
      <c r="Q438" s="351"/>
      <c r="R438" s="351"/>
      <c r="S438" s="351">
        <f>[1]shCost!$AM4+[1]shCost!$AW4+[1]shCost!$AY4+[1]shCost!$BF4+[1]shCost!$BH4</f>
        <v>5.65</v>
      </c>
      <c r="T438" s="351">
        <f>[1]shCost!$AM4+[1]shCost!$AW4+[1]shCost!$AY4+[1]shCost!$BF4+[1]shCost!$BH4</f>
        <v>5.65</v>
      </c>
      <c r="U438" s="351"/>
      <c r="V438" s="351"/>
      <c r="W438" s="351"/>
      <c r="X438" s="351"/>
      <c r="Y438" s="352">
        <f t="shared" si="188"/>
        <v>12.595000000000001</v>
      </c>
      <c r="Z438" s="352">
        <f t="shared" ref="Z438:Z449" si="1082">(AC438*(1-Z$53))</f>
        <v>12.595000000000001</v>
      </c>
      <c r="AA438" s="352">
        <f t="shared" ref="AA438:AA449" si="1083">(AB438*(1-AA$53))</f>
        <v>13.927499999999998</v>
      </c>
      <c r="AB438" s="352">
        <f t="shared" ref="AB438:AB449" si="1084">MROUND(AC438,1)-0.05</f>
        <v>30.95</v>
      </c>
      <c r="AC438" s="352">
        <f t="shared" ref="AC438:AC448" si="1085">Y438/(1-AC$53)</f>
        <v>31.487500000000001</v>
      </c>
      <c r="AD438" s="352">
        <f t="shared" si="940"/>
        <v>13.927499999999998</v>
      </c>
      <c r="AE438" s="352">
        <f t="shared" si="940"/>
        <v>15.475</v>
      </c>
      <c r="AF438" s="352">
        <f t="shared" si="940"/>
        <v>17.022500000000001</v>
      </c>
      <c r="AG438" s="353">
        <f>AC438*4.15</f>
        <v>130.67312500000003</v>
      </c>
      <c r="AH438" s="353">
        <f t="shared" ref="AH438:AH444" si="1086">AG438*(1+AH$53)</f>
        <v>130.67312500000003</v>
      </c>
      <c r="AI438" s="353">
        <f>MROUND(ROUNDUP(AH438,0),5)-1</f>
        <v>129</v>
      </c>
      <c r="AJ438" s="113">
        <f t="shared" ref="AJ438:AJ449" si="1087">ROUNDUP(FLOOR(AC438*13350,10000),-3)-1000</f>
        <v>419000</v>
      </c>
      <c r="AK438" s="139">
        <f t="shared" ref="AK438:AK449" si="1088">ROUNDUP(FLOOR(AJ438*1.1,10000),-3)-1000</f>
        <v>459000</v>
      </c>
      <c r="AL438" s="114">
        <f t="shared" ref="AL438:AL449" si="1089">ROUNDUP(AC438*1.39,0)</f>
        <v>44</v>
      </c>
      <c r="AM438" s="130">
        <f>ROUNDUP(AC438*1.34,0)</f>
        <v>43</v>
      </c>
      <c r="AN438" s="151">
        <f t="shared" ref="AN438:AN449" si="1090">ROUNDUP(AC438*0.71*3,0)</f>
        <v>68</v>
      </c>
      <c r="AO438" s="152">
        <f t="shared" ref="AO438:AO449" si="1091">ROUNDUP(AC438*3.7502*3,0)</f>
        <v>355</v>
      </c>
      <c r="AP438" s="153">
        <f t="shared" ref="AP438:AP449" si="1092">ROUNDUP(AC438*7.9284*3,0)</f>
        <v>749</v>
      </c>
      <c r="AQ438" s="716">
        <f t="shared" si="937"/>
        <v>26</v>
      </c>
      <c r="AR438" s="154">
        <f t="shared" si="977"/>
        <v>47000</v>
      </c>
      <c r="AS438" s="158">
        <v>119</v>
      </c>
      <c r="AT438" s="144">
        <f t="shared" ref="AT438:AT449" si="1093">AI438*(1-AH$6)</f>
        <v>129</v>
      </c>
    </row>
    <row r="439" spans="1:46" ht="20.45" customHeight="1">
      <c r="B439" s="348" t="s">
        <v>2070</v>
      </c>
      <c r="C439" s="349" t="s">
        <v>2079</v>
      </c>
      <c r="D439" s="350">
        <f t="shared" si="1081"/>
        <v>29.95</v>
      </c>
      <c r="E439" s="350">
        <f>2*MAX($J439:$V439)</f>
        <v>10.9</v>
      </c>
      <c r="F439" s="350">
        <f t="shared" si="170"/>
        <v>8.4499999999999993</v>
      </c>
      <c r="G439" s="656">
        <v>11.09</v>
      </c>
      <c r="H439" s="350">
        <f t="shared" si="171"/>
        <v>2.7250000000000001</v>
      </c>
      <c r="I439" s="350"/>
      <c r="J439" s="351"/>
      <c r="K439" s="351"/>
      <c r="L439" s="351"/>
      <c r="M439" s="351"/>
      <c r="N439" s="351"/>
      <c r="O439" s="351"/>
      <c r="P439" s="351"/>
      <c r="Q439" s="351"/>
      <c r="R439" s="351"/>
      <c r="S439" s="351">
        <f>[1]shCost!$AM5+[1]shCost!$AW5+[1]shCost!$AY5+[1]shCost!$BF5+[1]shCost!$BH5</f>
        <v>5.45</v>
      </c>
      <c r="T439" s="351">
        <f>[1]shCost!$AM5+[1]shCost!$AW5+[1]shCost!$AY5+[1]shCost!$BF5+[1]shCost!$BH5</f>
        <v>5.45</v>
      </c>
      <c r="U439" s="351"/>
      <c r="V439" s="351"/>
      <c r="W439" s="351"/>
      <c r="X439" s="351"/>
      <c r="Y439" s="352">
        <f t="shared" si="188"/>
        <v>12.199000000000002</v>
      </c>
      <c r="Z439" s="352">
        <f t="shared" si="1082"/>
        <v>12.199000000000002</v>
      </c>
      <c r="AA439" s="352">
        <f t="shared" si="1083"/>
        <v>13.477499999999999</v>
      </c>
      <c r="AB439" s="352">
        <f t="shared" si="1084"/>
        <v>29.95</v>
      </c>
      <c r="AC439" s="352">
        <f t="shared" si="1085"/>
        <v>30.497500000000002</v>
      </c>
      <c r="AD439" s="352">
        <f t="shared" si="940"/>
        <v>13.477499999999999</v>
      </c>
      <c r="AE439" s="352">
        <f t="shared" si="940"/>
        <v>14.975</v>
      </c>
      <c r="AF439" s="352">
        <f t="shared" si="940"/>
        <v>16.4725</v>
      </c>
      <c r="AG439" s="353">
        <f t="shared" ref="AG439:AG460" si="1094">AC439*4.15</f>
        <v>126.56462500000002</v>
      </c>
      <c r="AH439" s="353">
        <f t="shared" si="1086"/>
        <v>126.56462500000002</v>
      </c>
      <c r="AI439" s="353">
        <f>MROUND(ROUNDUP(AH439,0),5)</f>
        <v>125</v>
      </c>
      <c r="AJ439" s="113">
        <f t="shared" si="1087"/>
        <v>399000</v>
      </c>
      <c r="AK439" s="139">
        <f t="shared" si="1088"/>
        <v>429000</v>
      </c>
      <c r="AL439" s="114">
        <f t="shared" si="1089"/>
        <v>43</v>
      </c>
      <c r="AM439" s="130">
        <f>ROUNDUP(AC439*1.34,0)</f>
        <v>41</v>
      </c>
      <c r="AN439" s="151">
        <f t="shared" si="1090"/>
        <v>65</v>
      </c>
      <c r="AO439" s="152">
        <f t="shared" si="1091"/>
        <v>344</v>
      </c>
      <c r="AP439" s="153">
        <f t="shared" si="1092"/>
        <v>726</v>
      </c>
      <c r="AQ439" s="716">
        <f t="shared" si="937"/>
        <v>25</v>
      </c>
      <c r="AR439" s="154">
        <f t="shared" si="977"/>
        <v>46000</v>
      </c>
      <c r="AS439" s="158">
        <v>119</v>
      </c>
      <c r="AT439" s="144">
        <f t="shared" si="1093"/>
        <v>125</v>
      </c>
    </row>
    <row r="440" spans="1:46" ht="20.45" customHeight="1">
      <c r="B440" s="348" t="s">
        <v>2071</v>
      </c>
      <c r="C440" s="349" t="s">
        <v>211</v>
      </c>
      <c r="D440" s="350">
        <f t="shared" si="1081"/>
        <v>32.950000000000003</v>
      </c>
      <c r="E440" s="350">
        <f>2*MAX($J440:$V440)</f>
        <v>12</v>
      </c>
      <c r="F440" s="350">
        <f t="shared" si="170"/>
        <v>9</v>
      </c>
      <c r="G440" s="656">
        <v>12.18</v>
      </c>
      <c r="H440" s="350">
        <f t="shared" si="171"/>
        <v>3</v>
      </c>
      <c r="I440" s="350"/>
      <c r="J440" s="351"/>
      <c r="K440" s="351"/>
      <c r="L440" s="351"/>
      <c r="M440" s="351"/>
      <c r="N440" s="351"/>
      <c r="O440" s="351"/>
      <c r="P440" s="351"/>
      <c r="Q440" s="351"/>
      <c r="R440" s="351"/>
      <c r="S440" s="351">
        <f>[1]shCost!$AM6+[1]shCost!$AW6+[1]shCost!$AY6+[1]shCost!$BF6+[1]shCost!$BH6</f>
        <v>6</v>
      </c>
      <c r="T440" s="351">
        <f>[1]shCost!$AM6+[1]shCost!$AW6+[1]shCost!$AY6+[1]shCost!$BF6+[1]shCost!$BH6</f>
        <v>6</v>
      </c>
      <c r="U440" s="351"/>
      <c r="V440" s="351"/>
      <c r="W440" s="351"/>
      <c r="X440" s="351"/>
      <c r="Y440" s="352">
        <f t="shared" si="188"/>
        <v>13.398000000000001</v>
      </c>
      <c r="Z440" s="352">
        <f t="shared" si="1082"/>
        <v>13.398000000000003</v>
      </c>
      <c r="AA440" s="352">
        <f t="shared" si="1083"/>
        <v>14.827500000000001</v>
      </c>
      <c r="AB440" s="352">
        <f t="shared" si="1084"/>
        <v>32.950000000000003</v>
      </c>
      <c r="AC440" s="352">
        <f t="shared" si="1085"/>
        <v>33.495000000000005</v>
      </c>
      <c r="AD440" s="352">
        <f t="shared" si="940"/>
        <v>14.827500000000001</v>
      </c>
      <c r="AE440" s="352">
        <f t="shared" si="940"/>
        <v>16.475000000000001</v>
      </c>
      <c r="AF440" s="352">
        <f t="shared" si="940"/>
        <v>18.122500000000002</v>
      </c>
      <c r="AG440" s="353">
        <f t="shared" si="1094"/>
        <v>139.00425000000004</v>
      </c>
      <c r="AH440" s="353">
        <f t="shared" si="1086"/>
        <v>139.00425000000004</v>
      </c>
      <c r="AI440" s="353">
        <f>MROUND(ROUNDUP(AH440,0),5)-1</f>
        <v>139</v>
      </c>
      <c r="AJ440" s="113">
        <f t="shared" si="1087"/>
        <v>439000</v>
      </c>
      <c r="AK440" s="139">
        <f t="shared" si="1088"/>
        <v>479000</v>
      </c>
      <c r="AL440" s="114">
        <f t="shared" si="1089"/>
        <v>47</v>
      </c>
      <c r="AM440" s="130">
        <f t="shared" ref="AM440:AM449" si="1095">ROUNDUP(AC440*1.3,0)</f>
        <v>44</v>
      </c>
      <c r="AN440" s="151">
        <f t="shared" si="1090"/>
        <v>72</v>
      </c>
      <c r="AO440" s="152">
        <f t="shared" si="1091"/>
        <v>377</v>
      </c>
      <c r="AP440" s="153">
        <f t="shared" si="1092"/>
        <v>797</v>
      </c>
      <c r="AQ440" s="716">
        <f t="shared" si="937"/>
        <v>27</v>
      </c>
      <c r="AR440" s="154">
        <f t="shared" si="977"/>
        <v>50000</v>
      </c>
      <c r="AS440" s="158">
        <v>129</v>
      </c>
      <c r="AT440" s="144">
        <f t="shared" si="1093"/>
        <v>139</v>
      </c>
    </row>
    <row r="441" spans="1:46" ht="20.45" customHeight="1">
      <c r="B441" s="348" t="s">
        <v>2072</v>
      </c>
      <c r="C441" s="349" t="s">
        <v>2080</v>
      </c>
      <c r="D441" s="350">
        <f t="shared" si="1081"/>
        <v>32.950000000000003</v>
      </c>
      <c r="E441" s="350">
        <f t="shared" ref="E441:E449" si="1096">2*MAX($J441:$U441)</f>
        <v>12.2</v>
      </c>
      <c r="F441" s="350">
        <f t="shared" si="170"/>
        <v>9.1</v>
      </c>
      <c r="G441" s="656">
        <v>12.18</v>
      </c>
      <c r="H441" s="350">
        <f t="shared" si="171"/>
        <v>3.05</v>
      </c>
      <c r="I441" s="350"/>
      <c r="J441" s="351"/>
      <c r="K441" s="351"/>
      <c r="L441" s="351"/>
      <c r="M441" s="351"/>
      <c r="N441" s="351"/>
      <c r="O441" s="351"/>
      <c r="P441" s="351"/>
      <c r="Q441" s="351"/>
      <c r="R441" s="351"/>
      <c r="S441" s="351">
        <f>[1]shCost!$AM7+[1]shCost!$AW7+[1]shCost!$AY7+[1]shCost!$BF7+[1]shCost!$BH7</f>
        <v>6.1</v>
      </c>
      <c r="T441" s="351">
        <f>[1]shCost!$AM7+[1]shCost!$AW7+[1]shCost!$AY7+[1]shCost!$BF7+[1]shCost!$BH7</f>
        <v>6.1</v>
      </c>
      <c r="U441" s="351"/>
      <c r="V441" s="351"/>
      <c r="W441" s="351"/>
      <c r="X441" s="351"/>
      <c r="Y441" s="352">
        <f t="shared" si="188"/>
        <v>13.398000000000001</v>
      </c>
      <c r="Z441" s="352">
        <f t="shared" si="1082"/>
        <v>13.398000000000003</v>
      </c>
      <c r="AA441" s="352">
        <f t="shared" si="1083"/>
        <v>14.827500000000001</v>
      </c>
      <c r="AB441" s="352">
        <f t="shared" si="1084"/>
        <v>32.950000000000003</v>
      </c>
      <c r="AC441" s="352">
        <f t="shared" si="1085"/>
        <v>33.495000000000005</v>
      </c>
      <c r="AD441" s="352">
        <f t="shared" si="940"/>
        <v>14.827500000000001</v>
      </c>
      <c r="AE441" s="352">
        <f t="shared" si="940"/>
        <v>16.475000000000001</v>
      </c>
      <c r="AF441" s="352">
        <f t="shared" si="940"/>
        <v>18.122500000000002</v>
      </c>
      <c r="AG441" s="353">
        <f t="shared" si="1094"/>
        <v>139.00425000000004</v>
      </c>
      <c r="AH441" s="353">
        <f t="shared" si="1086"/>
        <v>139.00425000000004</v>
      </c>
      <c r="AI441" s="353">
        <f>MROUND(ROUNDUP(AH441,0),5)-1</f>
        <v>139</v>
      </c>
      <c r="AJ441" s="113">
        <f t="shared" si="1087"/>
        <v>439000</v>
      </c>
      <c r="AK441" s="139">
        <f t="shared" si="1088"/>
        <v>479000</v>
      </c>
      <c r="AL441" s="114">
        <f t="shared" si="1089"/>
        <v>47</v>
      </c>
      <c r="AM441" s="130">
        <f t="shared" si="1095"/>
        <v>44</v>
      </c>
      <c r="AN441" s="151">
        <f t="shared" si="1090"/>
        <v>72</v>
      </c>
      <c r="AO441" s="152">
        <f t="shared" si="1091"/>
        <v>377</v>
      </c>
      <c r="AP441" s="153">
        <f t="shared" si="1092"/>
        <v>797</v>
      </c>
      <c r="AQ441" s="716">
        <f t="shared" si="937"/>
        <v>27</v>
      </c>
      <c r="AR441" s="154">
        <f t="shared" si="977"/>
        <v>50000</v>
      </c>
      <c r="AS441" s="158">
        <v>129</v>
      </c>
      <c r="AT441" s="144">
        <f t="shared" si="1093"/>
        <v>139</v>
      </c>
    </row>
    <row r="442" spans="1:46" ht="20.45" customHeight="1">
      <c r="B442" s="348" t="s">
        <v>2073</v>
      </c>
      <c r="C442" s="349" t="s">
        <v>2081</v>
      </c>
      <c r="D442" s="350">
        <f t="shared" si="1081"/>
        <v>30.95</v>
      </c>
      <c r="E442" s="350">
        <f t="shared" si="1096"/>
        <v>11.6</v>
      </c>
      <c r="F442" s="350">
        <f t="shared" si="170"/>
        <v>8.8000000000000007</v>
      </c>
      <c r="G442" s="656">
        <v>11.45</v>
      </c>
      <c r="H442" s="350">
        <f t="shared" si="171"/>
        <v>2.9</v>
      </c>
      <c r="I442" s="350"/>
      <c r="J442" s="351"/>
      <c r="K442" s="351"/>
      <c r="L442" s="351"/>
      <c r="M442" s="351"/>
      <c r="N442" s="351"/>
      <c r="O442" s="351"/>
      <c r="P442" s="351"/>
      <c r="Q442" s="351"/>
      <c r="R442" s="351"/>
      <c r="S442" s="351">
        <f>[1]shCost!$AM8+[1]shCost!$AW8+[1]shCost!$AY8+[1]shCost!$BF8+[1]shCost!$BH8</f>
        <v>5.8</v>
      </c>
      <c r="T442" s="351">
        <f>[1]shCost!$AM8+[1]shCost!$AW8+[1]shCost!$AY8+[1]shCost!$BF8+[1]shCost!$BH8</f>
        <v>5.8</v>
      </c>
      <c r="U442" s="351"/>
      <c r="V442" s="351"/>
      <c r="W442" s="351"/>
      <c r="X442" s="351"/>
      <c r="Y442" s="352">
        <f t="shared" si="188"/>
        <v>12.595000000000001</v>
      </c>
      <c r="Z442" s="352">
        <f t="shared" si="1082"/>
        <v>12.595000000000001</v>
      </c>
      <c r="AA442" s="352">
        <f t="shared" si="1083"/>
        <v>13.927499999999998</v>
      </c>
      <c r="AB442" s="352">
        <f t="shared" si="1084"/>
        <v>30.95</v>
      </c>
      <c r="AC442" s="352">
        <f t="shared" si="1085"/>
        <v>31.487500000000001</v>
      </c>
      <c r="AD442" s="352">
        <f t="shared" si="940"/>
        <v>13.927499999999998</v>
      </c>
      <c r="AE442" s="352">
        <f t="shared" si="940"/>
        <v>15.475</v>
      </c>
      <c r="AF442" s="352">
        <f t="shared" si="940"/>
        <v>17.022500000000001</v>
      </c>
      <c r="AG442" s="353">
        <f t="shared" si="1094"/>
        <v>130.67312500000003</v>
      </c>
      <c r="AH442" s="353">
        <f t="shared" si="1086"/>
        <v>130.67312500000003</v>
      </c>
      <c r="AI442" s="353">
        <f>MROUND(ROUNDUP(AH442,0),5)-1</f>
        <v>129</v>
      </c>
      <c r="AJ442" s="113">
        <f t="shared" si="1087"/>
        <v>419000</v>
      </c>
      <c r="AK442" s="139">
        <f t="shared" si="1088"/>
        <v>459000</v>
      </c>
      <c r="AL442" s="114">
        <f t="shared" si="1089"/>
        <v>44</v>
      </c>
      <c r="AM442" s="130">
        <f t="shared" si="1095"/>
        <v>41</v>
      </c>
      <c r="AN442" s="151">
        <f t="shared" si="1090"/>
        <v>68</v>
      </c>
      <c r="AO442" s="152">
        <f t="shared" si="1091"/>
        <v>355</v>
      </c>
      <c r="AP442" s="153">
        <f t="shared" si="1092"/>
        <v>749</v>
      </c>
      <c r="AQ442" s="716">
        <f t="shared" si="937"/>
        <v>26</v>
      </c>
      <c r="AR442" s="154">
        <f t="shared" si="977"/>
        <v>47000</v>
      </c>
      <c r="AS442" s="158">
        <v>129</v>
      </c>
      <c r="AT442" s="144">
        <f t="shared" si="1093"/>
        <v>129</v>
      </c>
    </row>
    <row r="443" spans="1:46" ht="20.45" customHeight="1">
      <c r="B443" s="348" t="s">
        <v>2074</v>
      </c>
      <c r="C443" s="349" t="s">
        <v>2082</v>
      </c>
      <c r="D443" s="350">
        <f t="shared" si="1081"/>
        <v>34.950000000000003</v>
      </c>
      <c r="E443" s="350">
        <f t="shared" si="1096"/>
        <v>12.9</v>
      </c>
      <c r="F443" s="350">
        <f t="shared" si="170"/>
        <v>9.4499999999999993</v>
      </c>
      <c r="G443" s="656">
        <v>12.9</v>
      </c>
      <c r="H443" s="350">
        <f t="shared" si="171"/>
        <v>3.2250000000000001</v>
      </c>
      <c r="I443" s="350"/>
      <c r="J443" s="351"/>
      <c r="K443" s="351"/>
      <c r="L443" s="351"/>
      <c r="M443" s="351"/>
      <c r="N443" s="351"/>
      <c r="O443" s="351"/>
      <c r="P443" s="351"/>
      <c r="Q443" s="351"/>
      <c r="R443" s="351"/>
      <c r="S443" s="351">
        <f>[1]shCost!$AM9+[1]shCost!$AW9+[1]shCost!$AY9+[1]shCost!$BF9+[1]shCost!$BH9</f>
        <v>6.45</v>
      </c>
      <c r="T443" s="351">
        <f>[1]shCost!$AM9+[1]shCost!$AW9+[1]shCost!$AY9+[1]shCost!$BF9+[1]shCost!$BH9</f>
        <v>6.45</v>
      </c>
      <c r="U443" s="351"/>
      <c r="V443" s="351"/>
      <c r="W443" s="351"/>
      <c r="X443" s="351"/>
      <c r="Y443" s="352">
        <f t="shared" si="188"/>
        <v>14.190000000000001</v>
      </c>
      <c r="Z443" s="352">
        <f t="shared" si="1082"/>
        <v>14.190000000000001</v>
      </c>
      <c r="AA443" s="352">
        <f t="shared" si="1083"/>
        <v>15.727499999999999</v>
      </c>
      <c r="AB443" s="352">
        <f t="shared" si="1084"/>
        <v>34.950000000000003</v>
      </c>
      <c r="AC443" s="352">
        <f t="shared" si="1085"/>
        <v>35.475000000000001</v>
      </c>
      <c r="AD443" s="352">
        <f t="shared" si="940"/>
        <v>15.727499999999999</v>
      </c>
      <c r="AE443" s="352">
        <f t="shared" si="940"/>
        <v>17.475000000000001</v>
      </c>
      <c r="AF443" s="352">
        <f t="shared" si="940"/>
        <v>19.222500000000004</v>
      </c>
      <c r="AG443" s="353">
        <f t="shared" si="1094"/>
        <v>147.22125000000003</v>
      </c>
      <c r="AH443" s="353">
        <f t="shared" si="1086"/>
        <v>147.22125000000003</v>
      </c>
      <c r="AI443" s="353">
        <f>MROUND(ROUNDUP(AH443,0),5)-1</f>
        <v>149</v>
      </c>
      <c r="AJ443" s="113">
        <f t="shared" si="1087"/>
        <v>469000</v>
      </c>
      <c r="AK443" s="139">
        <f t="shared" si="1088"/>
        <v>509000</v>
      </c>
      <c r="AL443" s="114">
        <f t="shared" si="1089"/>
        <v>50</v>
      </c>
      <c r="AM443" s="130">
        <f t="shared" si="1095"/>
        <v>47</v>
      </c>
      <c r="AN443" s="151">
        <f t="shared" si="1090"/>
        <v>76</v>
      </c>
      <c r="AO443" s="152">
        <f t="shared" si="1091"/>
        <v>400</v>
      </c>
      <c r="AP443" s="153">
        <f t="shared" si="1092"/>
        <v>844</v>
      </c>
      <c r="AQ443" s="716">
        <f t="shared" si="937"/>
        <v>29</v>
      </c>
      <c r="AR443" s="154">
        <f t="shared" si="977"/>
        <v>53000</v>
      </c>
      <c r="AS443" s="158">
        <v>139</v>
      </c>
      <c r="AT443" s="144">
        <f t="shared" si="1093"/>
        <v>149</v>
      </c>
    </row>
    <row r="444" spans="1:46" ht="20.45" customHeight="1">
      <c r="B444" s="348" t="s">
        <v>2075</v>
      </c>
      <c r="C444" s="349" t="s">
        <v>2090</v>
      </c>
      <c r="D444" s="350">
        <f t="shared" si="1081"/>
        <v>24.95</v>
      </c>
      <c r="E444" s="350">
        <f t="shared" si="1096"/>
        <v>9.1999999999999993</v>
      </c>
      <c r="F444" s="350">
        <f t="shared" si="170"/>
        <v>7.6</v>
      </c>
      <c r="G444" s="656">
        <v>9.27</v>
      </c>
      <c r="H444" s="350">
        <f t="shared" si="171"/>
        <v>2.2999999999999998</v>
      </c>
      <c r="I444" s="350"/>
      <c r="J444" s="351"/>
      <c r="K444" s="351"/>
      <c r="L444" s="351"/>
      <c r="M444" s="351"/>
      <c r="N444" s="351"/>
      <c r="O444" s="351"/>
      <c r="P444" s="351"/>
      <c r="Q444" s="351"/>
      <c r="R444" s="351"/>
      <c r="S444" s="351">
        <f>[1]shCost!$AM10+[1]shCost!$AW10+[1]shCost!$AY10+[1]shCost!$BF10+[1]shCost!$BH10</f>
        <v>4.5999999999999996</v>
      </c>
      <c r="T444" s="351">
        <f>[1]shCost!$AM10+[1]shCost!$AW10+[1]shCost!$AY10+[1]shCost!$BF10+[1]shCost!$BH10</f>
        <v>4.5999999999999996</v>
      </c>
      <c r="U444" s="351"/>
      <c r="V444" s="351"/>
      <c r="W444" s="351"/>
      <c r="X444" s="351"/>
      <c r="Y444" s="352">
        <f t="shared" si="188"/>
        <v>10.197000000000001</v>
      </c>
      <c r="Z444" s="352">
        <f t="shared" si="1082"/>
        <v>10.197000000000001</v>
      </c>
      <c r="AA444" s="352">
        <f t="shared" si="1083"/>
        <v>11.227499999999999</v>
      </c>
      <c r="AB444" s="352">
        <f t="shared" si="1084"/>
        <v>24.95</v>
      </c>
      <c r="AC444" s="352">
        <f t="shared" si="1085"/>
        <v>25.4925</v>
      </c>
      <c r="AD444" s="352">
        <f t="shared" si="940"/>
        <v>11.227499999999999</v>
      </c>
      <c r="AE444" s="352">
        <f t="shared" si="940"/>
        <v>12.475</v>
      </c>
      <c r="AF444" s="352">
        <f t="shared" si="940"/>
        <v>13.7225</v>
      </c>
      <c r="AG444" s="353">
        <f t="shared" si="1094"/>
        <v>105.79387500000001</v>
      </c>
      <c r="AH444" s="353">
        <f t="shared" si="1086"/>
        <v>105.79387500000001</v>
      </c>
      <c r="AI444" s="353">
        <f>MROUND(ROUNDUP(AH444,0),5)</f>
        <v>105</v>
      </c>
      <c r="AJ444" s="113">
        <f t="shared" si="1087"/>
        <v>339000</v>
      </c>
      <c r="AK444" s="139">
        <f t="shared" si="1088"/>
        <v>369000</v>
      </c>
      <c r="AL444" s="114">
        <f t="shared" si="1089"/>
        <v>36</v>
      </c>
      <c r="AM444" s="130">
        <f t="shared" si="1095"/>
        <v>34</v>
      </c>
      <c r="AN444" s="151">
        <f t="shared" si="1090"/>
        <v>55</v>
      </c>
      <c r="AO444" s="152">
        <f t="shared" si="1091"/>
        <v>287</v>
      </c>
      <c r="AP444" s="153">
        <f t="shared" si="1092"/>
        <v>607</v>
      </c>
      <c r="AQ444" s="716">
        <f t="shared" si="937"/>
        <v>21</v>
      </c>
      <c r="AR444" s="154">
        <f t="shared" si="977"/>
        <v>38000</v>
      </c>
      <c r="AS444" s="158">
        <v>139</v>
      </c>
      <c r="AT444" s="144">
        <f t="shared" si="1093"/>
        <v>105</v>
      </c>
    </row>
    <row r="445" spans="1:46" ht="20.45" customHeight="1">
      <c r="B445" s="348" t="s">
        <v>2086</v>
      </c>
      <c r="C445" s="349" t="s">
        <v>2088</v>
      </c>
      <c r="D445" s="350">
        <f t="shared" si="1081"/>
        <v>30.95</v>
      </c>
      <c r="E445" s="350">
        <f t="shared" si="1096"/>
        <v>11.1</v>
      </c>
      <c r="F445" s="350">
        <f t="shared" si="170"/>
        <v>8.5500000000000007</v>
      </c>
      <c r="G445" s="656">
        <v>11.45</v>
      </c>
      <c r="H445" s="350">
        <f t="shared" si="171"/>
        <v>2.7749999999999999</v>
      </c>
      <c r="I445" s="350"/>
      <c r="J445" s="351"/>
      <c r="K445" s="351"/>
      <c r="L445" s="351"/>
      <c r="M445" s="351"/>
      <c r="N445" s="351"/>
      <c r="O445" s="351"/>
      <c r="P445" s="351"/>
      <c r="Q445" s="351"/>
      <c r="R445" s="351"/>
      <c r="S445" s="351">
        <f>[1]shCost!$AM11+[1]shCost!$AW11+[1]shCost!$AY11+[1]shCost!$BF11+[1]shCost!$BH11+[1]shCost!$BG11</f>
        <v>5.55</v>
      </c>
      <c r="T445" s="351">
        <f>[1]shCost!$AM11+[1]shCost!$AW11+[1]shCost!$AY11+[1]shCost!$BF11+[1]shCost!$BH11+[1]shCost!$BG11</f>
        <v>5.55</v>
      </c>
      <c r="U445" s="351"/>
      <c r="V445" s="351"/>
      <c r="W445" s="351"/>
      <c r="X445" s="351"/>
      <c r="Y445" s="352">
        <f t="shared" si="188"/>
        <v>12.595000000000001</v>
      </c>
      <c r="Z445" s="352">
        <f t="shared" si="1082"/>
        <v>12.595000000000001</v>
      </c>
      <c r="AA445" s="352">
        <f t="shared" si="1083"/>
        <v>13.927499999999998</v>
      </c>
      <c r="AB445" s="352">
        <f t="shared" si="1084"/>
        <v>30.95</v>
      </c>
      <c r="AC445" s="352">
        <f>Y445/(1-AC$53)</f>
        <v>31.487500000000001</v>
      </c>
      <c r="AD445" s="352">
        <f t="shared" si="940"/>
        <v>13.927499999999998</v>
      </c>
      <c r="AE445" s="352">
        <f t="shared" si="940"/>
        <v>15.475</v>
      </c>
      <c r="AF445" s="352">
        <f t="shared" si="940"/>
        <v>17.022500000000001</v>
      </c>
      <c r="AG445" s="353">
        <f t="shared" si="1094"/>
        <v>130.67312500000003</v>
      </c>
      <c r="AH445" s="353">
        <f>AG445*(1+AH$53)</f>
        <v>130.67312500000003</v>
      </c>
      <c r="AI445" s="353">
        <f>MROUND(ROUNDUP(AH445,0),5)-1</f>
        <v>129</v>
      </c>
      <c r="AJ445" s="113">
        <f t="shared" si="1087"/>
        <v>419000</v>
      </c>
      <c r="AK445" s="139">
        <f t="shared" si="1088"/>
        <v>459000</v>
      </c>
      <c r="AL445" s="114">
        <f t="shared" si="1089"/>
        <v>44</v>
      </c>
      <c r="AM445" s="130">
        <f>ROUNDUP(AC445*1.3,0)</f>
        <v>41</v>
      </c>
      <c r="AN445" s="151">
        <f t="shared" si="1090"/>
        <v>68</v>
      </c>
      <c r="AO445" s="152">
        <f t="shared" si="1091"/>
        <v>355</v>
      </c>
      <c r="AP445" s="153">
        <f t="shared" si="1092"/>
        <v>749</v>
      </c>
      <c r="AQ445" s="716">
        <f t="shared" si="937"/>
        <v>26</v>
      </c>
      <c r="AR445" s="154">
        <f t="shared" si="977"/>
        <v>47000</v>
      </c>
      <c r="AS445" s="158">
        <v>139</v>
      </c>
      <c r="AT445" s="144">
        <f t="shared" si="1093"/>
        <v>129</v>
      </c>
    </row>
    <row r="446" spans="1:46" ht="20.45" customHeight="1">
      <c r="B446" s="348" t="s">
        <v>2087</v>
      </c>
      <c r="C446" s="349" t="s">
        <v>2089</v>
      </c>
      <c r="D446" s="350">
        <f t="shared" si="1081"/>
        <v>34.950000000000003</v>
      </c>
      <c r="E446" s="350">
        <f t="shared" si="1096"/>
        <v>13.7</v>
      </c>
      <c r="F446" s="350">
        <f t="shared" si="170"/>
        <v>9.85</v>
      </c>
      <c r="G446" s="656">
        <v>12.9</v>
      </c>
      <c r="H446" s="350">
        <f t="shared" si="171"/>
        <v>3.4249999999999998</v>
      </c>
      <c r="I446" s="350"/>
      <c r="J446" s="351"/>
      <c r="K446" s="351"/>
      <c r="L446" s="351"/>
      <c r="M446" s="351"/>
      <c r="N446" s="351"/>
      <c r="O446" s="351"/>
      <c r="P446" s="351"/>
      <c r="Q446" s="351"/>
      <c r="R446" s="351"/>
      <c r="S446" s="351">
        <f>[1]shCost!$AM12+[1]shCost!$AW12+[1]shCost!$AY12+[1]shCost!$BF12+[1]shCost!$BH12+[1]shCost!$BG12</f>
        <v>6.85</v>
      </c>
      <c r="T446" s="351">
        <f>[1]shCost!$AM12+[1]shCost!$AW12+[1]shCost!$AY12+[1]shCost!$BF12+[1]shCost!$BH12+[1]shCost!$BG12</f>
        <v>6.85</v>
      </c>
      <c r="U446" s="351"/>
      <c r="V446" s="351"/>
      <c r="W446" s="351"/>
      <c r="X446" s="351"/>
      <c r="Y446" s="352">
        <f t="shared" si="188"/>
        <v>14.190000000000001</v>
      </c>
      <c r="Z446" s="352">
        <f t="shared" si="1082"/>
        <v>14.190000000000001</v>
      </c>
      <c r="AA446" s="352">
        <f t="shared" si="1083"/>
        <v>15.727499999999999</v>
      </c>
      <c r="AB446" s="352">
        <f t="shared" si="1084"/>
        <v>34.950000000000003</v>
      </c>
      <c r="AC446" s="352">
        <f>Y446/(1-AC$53)</f>
        <v>35.475000000000001</v>
      </c>
      <c r="AD446" s="352">
        <f t="shared" ref="AD446:AF447" si="1097">$AB446*(1-AD$53)</f>
        <v>15.727499999999999</v>
      </c>
      <c r="AE446" s="352">
        <f t="shared" si="1097"/>
        <v>17.475000000000001</v>
      </c>
      <c r="AF446" s="352">
        <f t="shared" si="1097"/>
        <v>19.222500000000004</v>
      </c>
      <c r="AG446" s="353">
        <f t="shared" si="1094"/>
        <v>147.22125000000003</v>
      </c>
      <c r="AH446" s="353">
        <f>AG446*(1+AH$53)</f>
        <v>147.22125000000003</v>
      </c>
      <c r="AI446" s="353">
        <f>MROUND(ROUNDUP(AH446,0),5)-1</f>
        <v>149</v>
      </c>
      <c r="AJ446" s="113">
        <f t="shared" si="1087"/>
        <v>469000</v>
      </c>
      <c r="AK446" s="139">
        <f t="shared" si="1088"/>
        <v>509000</v>
      </c>
      <c r="AL446" s="114">
        <f t="shared" si="1089"/>
        <v>50</v>
      </c>
      <c r="AM446" s="130">
        <f>ROUNDUP(AC446*1.3,0)</f>
        <v>47</v>
      </c>
      <c r="AN446" s="151">
        <f t="shared" si="1090"/>
        <v>76</v>
      </c>
      <c r="AO446" s="152">
        <f t="shared" si="1091"/>
        <v>400</v>
      </c>
      <c r="AP446" s="153">
        <f t="shared" si="1092"/>
        <v>844</v>
      </c>
      <c r="AQ446" s="716">
        <f t="shared" si="937"/>
        <v>29</v>
      </c>
      <c r="AR446" s="154">
        <f t="shared" si="977"/>
        <v>53000</v>
      </c>
      <c r="AS446" s="158">
        <v>139</v>
      </c>
      <c r="AT446" s="144">
        <f t="shared" si="1093"/>
        <v>149</v>
      </c>
    </row>
    <row r="447" spans="1:46" ht="20.45" customHeight="1">
      <c r="B447" s="348" t="s">
        <v>2076</v>
      </c>
      <c r="C447" s="349" t="s">
        <v>2083</v>
      </c>
      <c r="D447" s="350">
        <f t="shared" si="1081"/>
        <v>23.95</v>
      </c>
      <c r="E447" s="350">
        <f t="shared" si="1096"/>
        <v>9.4000000000000021</v>
      </c>
      <c r="F447" s="350">
        <f>MAX($J447:$U447)+3</f>
        <v>7.7000000000000011</v>
      </c>
      <c r="G447" s="656">
        <v>8.9</v>
      </c>
      <c r="H447" s="350">
        <f>MIN($J447:$U447)*0.5</f>
        <v>2.3500000000000005</v>
      </c>
      <c r="I447" s="350"/>
      <c r="J447" s="351"/>
      <c r="K447" s="351"/>
      <c r="L447" s="351"/>
      <c r="M447" s="351"/>
      <c r="N447" s="351"/>
      <c r="O447" s="351"/>
      <c r="P447" s="351"/>
      <c r="Q447" s="351"/>
      <c r="R447" s="351"/>
      <c r="S447" s="351">
        <f>[1]shCost!$AM13+[1]shCost!$AW13+[1]shCost!$AY13+[1]shCost!$BF13+[1]shCost!$BH13</f>
        <v>4.7000000000000011</v>
      </c>
      <c r="T447" s="351">
        <f>[1]shCost!$AM13+[1]shCost!$AW13+[1]shCost!$AY13+[1]shCost!$BF13+[1]shCost!$BH13</f>
        <v>4.7000000000000011</v>
      </c>
      <c r="U447" s="351"/>
      <c r="V447" s="351"/>
      <c r="W447" s="351"/>
      <c r="X447" s="351"/>
      <c r="Y447" s="352">
        <f>$G447*(1+Y$53)</f>
        <v>9.7900000000000009</v>
      </c>
      <c r="Z447" s="352">
        <f t="shared" si="1082"/>
        <v>9.7900000000000009</v>
      </c>
      <c r="AA447" s="352">
        <f t="shared" si="1083"/>
        <v>10.777499999999998</v>
      </c>
      <c r="AB447" s="352">
        <f t="shared" si="1084"/>
        <v>23.95</v>
      </c>
      <c r="AC447" s="352">
        <f t="shared" si="1085"/>
        <v>24.475000000000001</v>
      </c>
      <c r="AD447" s="352">
        <f t="shared" si="1097"/>
        <v>10.777499999999998</v>
      </c>
      <c r="AE447" s="352">
        <f t="shared" si="1097"/>
        <v>11.975</v>
      </c>
      <c r="AF447" s="352">
        <f t="shared" si="1097"/>
        <v>13.172500000000001</v>
      </c>
      <c r="AG447" s="353">
        <f t="shared" si="1094"/>
        <v>101.57125000000002</v>
      </c>
      <c r="AH447" s="353">
        <f>AG447</f>
        <v>101.57125000000002</v>
      </c>
      <c r="AI447" s="353">
        <f>MROUND(ROUNDUP(AH447,0),5)-1</f>
        <v>99</v>
      </c>
      <c r="AJ447" s="113">
        <f t="shared" si="1087"/>
        <v>319000</v>
      </c>
      <c r="AK447" s="139">
        <f t="shared" si="1088"/>
        <v>349000</v>
      </c>
      <c r="AL447" s="114">
        <f t="shared" si="1089"/>
        <v>35</v>
      </c>
      <c r="AM447" s="130">
        <f t="shared" si="1095"/>
        <v>32</v>
      </c>
      <c r="AN447" s="151">
        <f t="shared" si="1090"/>
        <v>53</v>
      </c>
      <c r="AO447" s="152">
        <f t="shared" si="1091"/>
        <v>276</v>
      </c>
      <c r="AP447" s="153">
        <f t="shared" si="1092"/>
        <v>583</v>
      </c>
      <c r="AQ447" s="716">
        <f t="shared" si="937"/>
        <v>20</v>
      </c>
      <c r="AR447" s="154">
        <f t="shared" si="977"/>
        <v>37000</v>
      </c>
      <c r="AS447" s="158">
        <v>139</v>
      </c>
      <c r="AT447" s="144">
        <f t="shared" si="1093"/>
        <v>99</v>
      </c>
    </row>
    <row r="448" spans="1:46" ht="20.45" customHeight="1">
      <c r="B448" s="348" t="s">
        <v>2077</v>
      </c>
      <c r="C448" s="349" t="s">
        <v>2084</v>
      </c>
      <c r="D448" s="350">
        <f t="shared" si="1081"/>
        <v>11.95</v>
      </c>
      <c r="E448" s="350">
        <f t="shared" si="1096"/>
        <v>4.9000000000000004</v>
      </c>
      <c r="F448" s="350">
        <f t="shared" si="170"/>
        <v>5.45</v>
      </c>
      <c r="G448" s="656">
        <v>4.54</v>
      </c>
      <c r="H448" s="350">
        <f t="shared" si="171"/>
        <v>1.2250000000000001</v>
      </c>
      <c r="I448" s="350"/>
      <c r="J448" s="351"/>
      <c r="K448" s="351"/>
      <c r="L448" s="351"/>
      <c r="M448" s="351"/>
      <c r="N448" s="351"/>
      <c r="O448" s="351"/>
      <c r="P448" s="351"/>
      <c r="Q448" s="351"/>
      <c r="R448" s="351"/>
      <c r="S448" s="351">
        <f>[1]shCost!$AM14+[1]shCost!$AW14</f>
        <v>2.4500000000000002</v>
      </c>
      <c r="T448" s="351">
        <f>[1]shCost!$AM14+[1]shCost!$AW14</f>
        <v>2.4500000000000002</v>
      </c>
      <c r="U448" s="351"/>
      <c r="V448" s="351"/>
      <c r="W448" s="351"/>
      <c r="X448" s="351"/>
      <c r="Y448" s="352">
        <f t="shared" si="188"/>
        <v>4.9940000000000007</v>
      </c>
      <c r="Z448" s="352">
        <f t="shared" si="1082"/>
        <v>4.9940000000000007</v>
      </c>
      <c r="AA448" s="352">
        <f t="shared" si="1083"/>
        <v>5.3774999999999995</v>
      </c>
      <c r="AB448" s="352">
        <f t="shared" si="1084"/>
        <v>11.95</v>
      </c>
      <c r="AC448" s="352">
        <f t="shared" si="1085"/>
        <v>12.485000000000001</v>
      </c>
      <c r="AD448" s="352">
        <f t="shared" ref="AD448:AF472" si="1098">$AB448*(1-AD$53)</f>
        <v>5.3774999999999995</v>
      </c>
      <c r="AE448" s="352">
        <f t="shared" si="1098"/>
        <v>5.9749999999999996</v>
      </c>
      <c r="AF448" s="352">
        <f t="shared" si="1098"/>
        <v>6.5724999999999998</v>
      </c>
      <c r="AG448" s="353">
        <f t="shared" si="1094"/>
        <v>51.812750000000008</v>
      </c>
      <c r="AH448" s="353">
        <f>AG448*(1+AH$53)</f>
        <v>51.812750000000008</v>
      </c>
      <c r="AI448" s="353">
        <f>MROUND(ROUNDUP(AH448,0),5)-1</f>
        <v>49</v>
      </c>
      <c r="AJ448" s="113">
        <f t="shared" si="1087"/>
        <v>159000</v>
      </c>
      <c r="AK448" s="139">
        <f t="shared" si="1088"/>
        <v>169000</v>
      </c>
      <c r="AL448" s="114">
        <f t="shared" si="1089"/>
        <v>18</v>
      </c>
      <c r="AM448" s="130">
        <f t="shared" si="1095"/>
        <v>17</v>
      </c>
      <c r="AN448" s="151">
        <f t="shared" si="1090"/>
        <v>27</v>
      </c>
      <c r="AO448" s="152">
        <f t="shared" si="1091"/>
        <v>141</v>
      </c>
      <c r="AP448" s="153">
        <f t="shared" si="1092"/>
        <v>297</v>
      </c>
      <c r="AQ448" s="716">
        <f t="shared" si="937"/>
        <v>10</v>
      </c>
      <c r="AR448" s="154">
        <f t="shared" si="977"/>
        <v>19000</v>
      </c>
      <c r="AS448" s="158">
        <v>139</v>
      </c>
      <c r="AT448" s="144">
        <f t="shared" si="1093"/>
        <v>49</v>
      </c>
    </row>
    <row r="449" spans="2:46" ht="20.45" customHeight="1">
      <c r="B449" s="348" t="s">
        <v>2078</v>
      </c>
      <c r="C449" s="349" t="s">
        <v>2085</v>
      </c>
      <c r="D449" s="350">
        <f t="shared" si="1081"/>
        <v>5.95</v>
      </c>
      <c r="E449" s="350">
        <f t="shared" si="1096"/>
        <v>2.4</v>
      </c>
      <c r="F449" s="350">
        <f t="shared" si="170"/>
        <v>4.2</v>
      </c>
      <c r="G449" s="656">
        <v>2.36</v>
      </c>
      <c r="H449" s="350">
        <f t="shared" si="171"/>
        <v>0.6</v>
      </c>
      <c r="I449" s="350"/>
      <c r="J449" s="351"/>
      <c r="K449" s="351"/>
      <c r="L449" s="351"/>
      <c r="M449" s="351"/>
      <c r="N449" s="351"/>
      <c r="O449" s="351"/>
      <c r="P449" s="351"/>
      <c r="Q449" s="351"/>
      <c r="R449" s="351"/>
      <c r="S449" s="351">
        <f>[1]shCost!$AM15+[1]shCost!$AW15</f>
        <v>1.2</v>
      </c>
      <c r="T449" s="351">
        <f>[1]shCost!$AM15+[1]shCost!$AW15</f>
        <v>1.2</v>
      </c>
      <c r="U449" s="351"/>
      <c r="V449" s="351"/>
      <c r="W449" s="351"/>
      <c r="X449" s="351"/>
      <c r="Y449" s="352">
        <f t="shared" si="188"/>
        <v>2.5960000000000001</v>
      </c>
      <c r="Z449" s="352">
        <f t="shared" si="1082"/>
        <v>2.5960000000000001</v>
      </c>
      <c r="AA449" s="352">
        <f t="shared" si="1083"/>
        <v>2.6774999999999998</v>
      </c>
      <c r="AB449" s="352">
        <f t="shared" si="1084"/>
        <v>5.95</v>
      </c>
      <c r="AC449" s="352">
        <f>Y449/(1-AC$53)</f>
        <v>6.49</v>
      </c>
      <c r="AD449" s="352">
        <f t="shared" si="1098"/>
        <v>2.6774999999999998</v>
      </c>
      <c r="AE449" s="352">
        <f t="shared" si="1098"/>
        <v>2.9750000000000001</v>
      </c>
      <c r="AF449" s="352">
        <f t="shared" si="1098"/>
        <v>3.2725000000000004</v>
      </c>
      <c r="AG449" s="353">
        <f t="shared" si="1094"/>
        <v>26.933500000000002</v>
      </c>
      <c r="AH449" s="353">
        <f>AG449</f>
        <v>26.933500000000002</v>
      </c>
      <c r="AI449" s="353">
        <f>MROUND(ROUNDUP(AH449,0),5)</f>
        <v>25</v>
      </c>
      <c r="AJ449" s="113">
        <f t="shared" si="1087"/>
        <v>79000</v>
      </c>
      <c r="AK449" s="139">
        <f t="shared" si="1088"/>
        <v>79000</v>
      </c>
      <c r="AL449" s="114">
        <f t="shared" si="1089"/>
        <v>10</v>
      </c>
      <c r="AM449" s="130">
        <f t="shared" si="1095"/>
        <v>9</v>
      </c>
      <c r="AN449" s="151">
        <f t="shared" si="1090"/>
        <v>14</v>
      </c>
      <c r="AO449" s="152">
        <f t="shared" si="1091"/>
        <v>74</v>
      </c>
      <c r="AP449" s="153">
        <f t="shared" si="1092"/>
        <v>155</v>
      </c>
      <c r="AQ449" s="716">
        <f t="shared" si="937"/>
        <v>6</v>
      </c>
      <c r="AR449" s="154">
        <f t="shared" si="977"/>
        <v>10000</v>
      </c>
      <c r="AS449" s="158">
        <v>139</v>
      </c>
      <c r="AT449" s="144">
        <f t="shared" si="1093"/>
        <v>25</v>
      </c>
    </row>
    <row r="450" spans="2:46" ht="20.45" customHeight="1">
      <c r="B450" s="348" t="s">
        <v>2195</v>
      </c>
      <c r="C450" s="349" t="s">
        <v>210</v>
      </c>
      <c r="D450" s="350">
        <f t="shared" ref="D450:D456" si="1099">AB450</f>
        <v>30.95</v>
      </c>
      <c r="E450" s="350">
        <f>2.2*MAX($J450:$V450)</f>
        <v>10.472</v>
      </c>
      <c r="F450" s="350">
        <f>MAX($J450:$V450)+3</f>
        <v>7.76</v>
      </c>
      <c r="G450" s="656">
        <v>11.45</v>
      </c>
      <c r="H450" s="350">
        <f>MIN($J450:$V450)*0.5</f>
        <v>2.38</v>
      </c>
      <c r="I450" s="350"/>
      <c r="J450" s="351"/>
      <c r="K450" s="351"/>
      <c r="L450" s="351"/>
      <c r="M450" s="351"/>
      <c r="N450" s="351"/>
      <c r="O450" s="351"/>
      <c r="P450" s="351"/>
      <c r="Q450" s="351"/>
      <c r="R450" s="351"/>
      <c r="S450" s="351"/>
      <c r="T450" s="351"/>
      <c r="U450" s="351"/>
      <c r="V450" s="351">
        <f>[1]IDCost!$Q4+[1]IDCost!Z4+[1]IDCost!AB4+[1]IDCost!AF4</f>
        <v>4.76</v>
      </c>
      <c r="W450" s="351"/>
      <c r="X450" s="351"/>
      <c r="Y450" s="352">
        <f t="shared" si="188"/>
        <v>12.595000000000001</v>
      </c>
      <c r="Z450" s="352">
        <f t="shared" ref="Z450:Z456" si="1100">(AC450*(1-Z$53))</f>
        <v>12.595000000000001</v>
      </c>
      <c r="AA450" s="352">
        <f t="shared" ref="AA450:AA456" si="1101">(AB450*(1-AA$53))</f>
        <v>13.927499999999998</v>
      </c>
      <c r="AB450" s="352">
        <f t="shared" ref="AB450:AB456" si="1102">MROUND(AC450,1)-0.05</f>
        <v>30.95</v>
      </c>
      <c r="AC450" s="352">
        <f t="shared" ref="AC450:AC460" si="1103">Y450/(1-AC$53)</f>
        <v>31.487500000000001</v>
      </c>
      <c r="AD450" s="352">
        <f t="shared" si="1098"/>
        <v>13.927499999999998</v>
      </c>
      <c r="AE450" s="352">
        <f t="shared" si="1098"/>
        <v>15.475</v>
      </c>
      <c r="AF450" s="352">
        <f t="shared" si="1098"/>
        <v>17.022500000000001</v>
      </c>
      <c r="AG450" s="353">
        <f t="shared" si="1094"/>
        <v>130.67312500000003</v>
      </c>
      <c r="AH450" s="353">
        <f t="shared" ref="AH450:AH456" si="1104">AG450*(1+AH$53)</f>
        <v>130.67312500000003</v>
      </c>
      <c r="AI450" s="353">
        <f>MROUND(ROUNDUP(AH450,0),5)-1</f>
        <v>129</v>
      </c>
      <c r="AJ450" s="113">
        <f t="shared" ref="AJ450:AJ456" si="1105">ROUNDUP(FLOOR(AC450*13350,10000),-3)-1000</f>
        <v>419000</v>
      </c>
      <c r="AK450" s="139">
        <f t="shared" ref="AK450:AK456" si="1106">ROUNDUP(FLOOR(AJ450*1.1,10000),-3)-1000</f>
        <v>459000</v>
      </c>
      <c r="AL450" s="114">
        <f t="shared" ref="AL450:AL456" si="1107">ROUNDUP(AC450*1.39,0)</f>
        <v>44</v>
      </c>
      <c r="AM450" s="130">
        <f>ROUNDUP(AC450*1.34,0)</f>
        <v>43</v>
      </c>
      <c r="AN450" s="151">
        <f t="shared" ref="AN450:AN456" si="1108">ROUNDUP(AC450*0.71*3,0)</f>
        <v>68</v>
      </c>
      <c r="AO450" s="152">
        <f t="shared" ref="AO450:AO456" si="1109">ROUNDUP(AC450*3.7502*3,0)</f>
        <v>355</v>
      </c>
      <c r="AP450" s="153">
        <f t="shared" ref="AP450:AP456" si="1110">ROUNDUP(AC450*7.9284*3,0)</f>
        <v>749</v>
      </c>
      <c r="AQ450" s="716">
        <f t="shared" si="937"/>
        <v>26</v>
      </c>
      <c r="AR450" s="154">
        <f t="shared" si="977"/>
        <v>47000</v>
      </c>
      <c r="AS450" s="158">
        <v>119</v>
      </c>
      <c r="AT450" s="144">
        <f t="shared" ref="AT450:AT456" si="1111">AI450*(1-AH$6)</f>
        <v>129</v>
      </c>
    </row>
    <row r="451" spans="2:46" ht="20.45" customHeight="1">
      <c r="B451" s="348" t="s">
        <v>2196</v>
      </c>
      <c r="C451" s="349" t="s">
        <v>2079</v>
      </c>
      <c r="D451" s="350">
        <f t="shared" si="1099"/>
        <v>29.95</v>
      </c>
      <c r="E451" s="350">
        <f t="shared" ref="E451:E459" si="1112">2.2*MAX($J451:$V451)</f>
        <v>9.8120000000000029</v>
      </c>
      <c r="F451" s="350">
        <f t="shared" ref="F451:F460" si="1113">MAX($J451:$V451)+3</f>
        <v>7.4600000000000009</v>
      </c>
      <c r="G451" s="656">
        <v>11.09</v>
      </c>
      <c r="H451" s="350">
        <f t="shared" ref="H451:H460" si="1114">MIN($J451:$V451)*0.5</f>
        <v>2.2300000000000004</v>
      </c>
      <c r="I451" s="350"/>
      <c r="J451" s="351"/>
      <c r="K451" s="351"/>
      <c r="L451" s="351"/>
      <c r="M451" s="351"/>
      <c r="N451" s="351"/>
      <c r="O451" s="351"/>
      <c r="P451" s="351"/>
      <c r="Q451" s="351"/>
      <c r="R451" s="351"/>
      <c r="S451" s="351"/>
      <c r="T451" s="351"/>
      <c r="U451" s="351"/>
      <c r="V451" s="351">
        <f>[1]IDCost!$Q5+[1]IDCost!Z5+[1]IDCost!AB5+[1]IDCost!AF5</f>
        <v>4.4600000000000009</v>
      </c>
      <c r="W451" s="351"/>
      <c r="X451" s="351"/>
      <c r="Y451" s="352">
        <f t="shared" si="188"/>
        <v>12.199000000000002</v>
      </c>
      <c r="Z451" s="352">
        <f t="shared" si="1100"/>
        <v>12.199000000000002</v>
      </c>
      <c r="AA451" s="352">
        <f t="shared" si="1101"/>
        <v>13.477499999999999</v>
      </c>
      <c r="AB451" s="352">
        <f t="shared" si="1102"/>
        <v>29.95</v>
      </c>
      <c r="AC451" s="352">
        <f t="shared" si="1103"/>
        <v>30.497500000000002</v>
      </c>
      <c r="AD451" s="352">
        <f t="shared" si="1098"/>
        <v>13.477499999999999</v>
      </c>
      <c r="AE451" s="352">
        <f t="shared" si="1098"/>
        <v>14.975</v>
      </c>
      <c r="AF451" s="352">
        <f t="shared" si="1098"/>
        <v>16.4725</v>
      </c>
      <c r="AG451" s="353">
        <f t="shared" si="1094"/>
        <v>126.56462500000002</v>
      </c>
      <c r="AH451" s="353">
        <f t="shared" si="1104"/>
        <v>126.56462500000002</v>
      </c>
      <c r="AI451" s="353">
        <f>MROUND(ROUNDUP(AH451,0),5)</f>
        <v>125</v>
      </c>
      <c r="AJ451" s="113">
        <f t="shared" si="1105"/>
        <v>399000</v>
      </c>
      <c r="AK451" s="139">
        <f t="shared" si="1106"/>
        <v>429000</v>
      </c>
      <c r="AL451" s="114">
        <f t="shared" si="1107"/>
        <v>43</v>
      </c>
      <c r="AM451" s="130">
        <f>ROUNDUP(AC451*1.34,0)</f>
        <v>41</v>
      </c>
      <c r="AN451" s="151">
        <f t="shared" si="1108"/>
        <v>65</v>
      </c>
      <c r="AO451" s="152">
        <f t="shared" si="1109"/>
        <v>344</v>
      </c>
      <c r="AP451" s="153">
        <f t="shared" si="1110"/>
        <v>726</v>
      </c>
      <c r="AQ451" s="716">
        <f t="shared" si="937"/>
        <v>25</v>
      </c>
      <c r="AR451" s="154">
        <f t="shared" si="977"/>
        <v>46000</v>
      </c>
      <c r="AS451" s="158">
        <v>119</v>
      </c>
      <c r="AT451" s="144">
        <f t="shared" si="1111"/>
        <v>125</v>
      </c>
    </row>
    <row r="452" spans="2:46" ht="20.45" customHeight="1">
      <c r="B452" s="348" t="s">
        <v>2197</v>
      </c>
      <c r="C452" s="349" t="s">
        <v>211</v>
      </c>
      <c r="D452" s="350">
        <f t="shared" si="1099"/>
        <v>32.950000000000003</v>
      </c>
      <c r="E452" s="350">
        <f t="shared" si="1112"/>
        <v>11.55</v>
      </c>
      <c r="F452" s="350">
        <f t="shared" si="1113"/>
        <v>8.25</v>
      </c>
      <c r="G452" s="656">
        <v>12.18</v>
      </c>
      <c r="H452" s="350">
        <f t="shared" si="1114"/>
        <v>2.625</v>
      </c>
      <c r="I452" s="350"/>
      <c r="J452" s="351"/>
      <c r="K452" s="351"/>
      <c r="L452" s="351"/>
      <c r="M452" s="351"/>
      <c r="N452" s="351"/>
      <c r="O452" s="351"/>
      <c r="P452" s="351"/>
      <c r="Q452" s="351"/>
      <c r="R452" s="351"/>
      <c r="S452" s="351"/>
      <c r="T452" s="351"/>
      <c r="U452" s="351"/>
      <c r="V452" s="351">
        <f>[1]IDCost!$Q6+[1]IDCost!Z6+[1]IDCost!AB6+[1]IDCost!AF6</f>
        <v>5.25</v>
      </c>
      <c r="W452" s="351"/>
      <c r="X452" s="351"/>
      <c r="Y452" s="352">
        <f t="shared" si="188"/>
        <v>13.398000000000001</v>
      </c>
      <c r="Z452" s="352">
        <f t="shared" si="1100"/>
        <v>13.398000000000003</v>
      </c>
      <c r="AA452" s="352">
        <f t="shared" si="1101"/>
        <v>14.827500000000001</v>
      </c>
      <c r="AB452" s="352">
        <f t="shared" si="1102"/>
        <v>32.950000000000003</v>
      </c>
      <c r="AC452" s="352">
        <f t="shared" si="1103"/>
        <v>33.495000000000005</v>
      </c>
      <c r="AD452" s="352">
        <f t="shared" si="1098"/>
        <v>14.827500000000001</v>
      </c>
      <c r="AE452" s="352">
        <f t="shared" si="1098"/>
        <v>16.475000000000001</v>
      </c>
      <c r="AF452" s="352">
        <f t="shared" si="1098"/>
        <v>18.122500000000002</v>
      </c>
      <c r="AG452" s="353">
        <f t="shared" si="1094"/>
        <v>139.00425000000004</v>
      </c>
      <c r="AH452" s="353">
        <f t="shared" si="1104"/>
        <v>139.00425000000004</v>
      </c>
      <c r="AI452" s="353">
        <f>MROUND(ROUNDUP(AH452,0),5)-1</f>
        <v>139</v>
      </c>
      <c r="AJ452" s="113">
        <f t="shared" si="1105"/>
        <v>439000</v>
      </c>
      <c r="AK452" s="139">
        <f t="shared" si="1106"/>
        <v>479000</v>
      </c>
      <c r="AL452" s="114">
        <f t="shared" si="1107"/>
        <v>47</v>
      </c>
      <c r="AM452" s="130">
        <f t="shared" ref="AM452:AM460" si="1115">ROUNDUP(AC452*1.3,0)</f>
        <v>44</v>
      </c>
      <c r="AN452" s="151">
        <f t="shared" si="1108"/>
        <v>72</v>
      </c>
      <c r="AO452" s="152">
        <f t="shared" si="1109"/>
        <v>377</v>
      </c>
      <c r="AP452" s="153">
        <f t="shared" si="1110"/>
        <v>797</v>
      </c>
      <c r="AQ452" s="716">
        <f t="shared" si="937"/>
        <v>27</v>
      </c>
      <c r="AR452" s="154">
        <f t="shared" si="977"/>
        <v>50000</v>
      </c>
      <c r="AS452" s="158">
        <v>129</v>
      </c>
      <c r="AT452" s="144">
        <f t="shared" si="1111"/>
        <v>139</v>
      </c>
    </row>
    <row r="453" spans="2:46" ht="20.45" customHeight="1">
      <c r="B453" s="348" t="s">
        <v>2198</v>
      </c>
      <c r="C453" s="349" t="s">
        <v>2080</v>
      </c>
      <c r="D453" s="350">
        <f t="shared" si="1099"/>
        <v>32.950000000000003</v>
      </c>
      <c r="E453" s="350">
        <f t="shared" si="1112"/>
        <v>11.506000000000002</v>
      </c>
      <c r="F453" s="350">
        <f t="shared" si="1113"/>
        <v>8.23</v>
      </c>
      <c r="G453" s="656">
        <v>12.18</v>
      </c>
      <c r="H453" s="350">
        <f t="shared" si="1114"/>
        <v>2.6150000000000002</v>
      </c>
      <c r="I453" s="350"/>
      <c r="J453" s="351"/>
      <c r="K453" s="351"/>
      <c r="L453" s="351"/>
      <c r="M453" s="351"/>
      <c r="N453" s="351"/>
      <c r="O453" s="351"/>
      <c r="P453" s="351"/>
      <c r="Q453" s="351"/>
      <c r="R453" s="351"/>
      <c r="S453" s="351"/>
      <c r="T453" s="351"/>
      <c r="U453" s="351"/>
      <c r="V453" s="351">
        <f>[1]IDCost!$Q7+[1]IDCost!Z7+[1]IDCost!AB7+[1]IDCost!AF7</f>
        <v>5.23</v>
      </c>
      <c r="W453" s="351"/>
      <c r="X453" s="351"/>
      <c r="Y453" s="352">
        <f t="shared" si="188"/>
        <v>13.398000000000001</v>
      </c>
      <c r="Z453" s="352">
        <f t="shared" si="1100"/>
        <v>13.398000000000003</v>
      </c>
      <c r="AA453" s="352">
        <f t="shared" si="1101"/>
        <v>14.827500000000001</v>
      </c>
      <c r="AB453" s="352">
        <f t="shared" si="1102"/>
        <v>32.950000000000003</v>
      </c>
      <c r="AC453" s="352">
        <f t="shared" si="1103"/>
        <v>33.495000000000005</v>
      </c>
      <c r="AD453" s="352">
        <f t="shared" si="1098"/>
        <v>14.827500000000001</v>
      </c>
      <c r="AE453" s="352">
        <f t="shared" si="1098"/>
        <v>16.475000000000001</v>
      </c>
      <c r="AF453" s="352">
        <f t="shared" si="1098"/>
        <v>18.122500000000002</v>
      </c>
      <c r="AG453" s="353">
        <f t="shared" si="1094"/>
        <v>139.00425000000004</v>
      </c>
      <c r="AH453" s="353">
        <f t="shared" si="1104"/>
        <v>139.00425000000004</v>
      </c>
      <c r="AI453" s="353">
        <f>MROUND(ROUNDUP(AH453,0),5)-1</f>
        <v>139</v>
      </c>
      <c r="AJ453" s="113">
        <f t="shared" si="1105"/>
        <v>439000</v>
      </c>
      <c r="AK453" s="139">
        <f t="shared" si="1106"/>
        <v>479000</v>
      </c>
      <c r="AL453" s="114">
        <f t="shared" si="1107"/>
        <v>47</v>
      </c>
      <c r="AM453" s="130">
        <f t="shared" si="1115"/>
        <v>44</v>
      </c>
      <c r="AN453" s="151">
        <f t="shared" si="1108"/>
        <v>72</v>
      </c>
      <c r="AO453" s="152">
        <f t="shared" si="1109"/>
        <v>377</v>
      </c>
      <c r="AP453" s="153">
        <f t="shared" si="1110"/>
        <v>797</v>
      </c>
      <c r="AQ453" s="716">
        <f t="shared" si="937"/>
        <v>27</v>
      </c>
      <c r="AR453" s="154">
        <f t="shared" si="977"/>
        <v>50000</v>
      </c>
      <c r="AS453" s="158">
        <v>129</v>
      </c>
      <c r="AT453" s="144">
        <f t="shared" si="1111"/>
        <v>139</v>
      </c>
    </row>
    <row r="454" spans="2:46" ht="20.45" customHeight="1">
      <c r="B454" s="348" t="s">
        <v>2199</v>
      </c>
      <c r="C454" s="349" t="s">
        <v>2081</v>
      </c>
      <c r="D454" s="350">
        <f t="shared" si="1099"/>
        <v>30.95</v>
      </c>
      <c r="E454" s="350">
        <f t="shared" si="1112"/>
        <v>11.044000000000002</v>
      </c>
      <c r="F454" s="350">
        <f t="shared" si="1113"/>
        <v>8.02</v>
      </c>
      <c r="G454" s="656">
        <v>11.45</v>
      </c>
      <c r="H454" s="350">
        <f t="shared" si="1114"/>
        <v>2.5100000000000002</v>
      </c>
      <c r="I454" s="350"/>
      <c r="J454" s="351"/>
      <c r="K454" s="351"/>
      <c r="L454" s="351"/>
      <c r="M454" s="351"/>
      <c r="N454" s="351"/>
      <c r="O454" s="351"/>
      <c r="P454" s="351"/>
      <c r="Q454" s="351"/>
      <c r="R454" s="351"/>
      <c r="S454" s="351"/>
      <c r="T454" s="351"/>
      <c r="U454" s="351"/>
      <c r="V454" s="351">
        <f>[1]IDCost!$Q8+[1]IDCost!Z8+[1]IDCost!AB8+[1]IDCost!AF8</f>
        <v>5.0200000000000005</v>
      </c>
      <c r="W454" s="351"/>
      <c r="X454" s="351"/>
      <c r="Y454" s="352">
        <f t="shared" si="188"/>
        <v>12.595000000000001</v>
      </c>
      <c r="Z454" s="352">
        <f t="shared" si="1100"/>
        <v>12.595000000000001</v>
      </c>
      <c r="AA454" s="352">
        <f t="shared" si="1101"/>
        <v>13.927499999999998</v>
      </c>
      <c r="AB454" s="352">
        <f t="shared" si="1102"/>
        <v>30.95</v>
      </c>
      <c r="AC454" s="352">
        <f t="shared" si="1103"/>
        <v>31.487500000000001</v>
      </c>
      <c r="AD454" s="352">
        <f t="shared" si="1098"/>
        <v>13.927499999999998</v>
      </c>
      <c r="AE454" s="352">
        <f t="shared" si="1098"/>
        <v>15.475</v>
      </c>
      <c r="AF454" s="352">
        <f t="shared" si="1098"/>
        <v>17.022500000000001</v>
      </c>
      <c r="AG454" s="353">
        <f t="shared" si="1094"/>
        <v>130.67312500000003</v>
      </c>
      <c r="AH454" s="353">
        <f t="shared" si="1104"/>
        <v>130.67312500000003</v>
      </c>
      <c r="AI454" s="353">
        <f>MROUND(ROUNDUP(AH454,0),5)-1</f>
        <v>129</v>
      </c>
      <c r="AJ454" s="113">
        <f t="shared" si="1105"/>
        <v>419000</v>
      </c>
      <c r="AK454" s="139">
        <f t="shared" si="1106"/>
        <v>459000</v>
      </c>
      <c r="AL454" s="114">
        <f t="shared" si="1107"/>
        <v>44</v>
      </c>
      <c r="AM454" s="130">
        <f t="shared" si="1115"/>
        <v>41</v>
      </c>
      <c r="AN454" s="151">
        <f t="shared" si="1108"/>
        <v>68</v>
      </c>
      <c r="AO454" s="152">
        <f t="shared" si="1109"/>
        <v>355</v>
      </c>
      <c r="AP454" s="153">
        <f t="shared" si="1110"/>
        <v>749</v>
      </c>
      <c r="AQ454" s="716">
        <f t="shared" si="937"/>
        <v>26</v>
      </c>
      <c r="AR454" s="154">
        <f t="shared" si="977"/>
        <v>47000</v>
      </c>
      <c r="AS454" s="158">
        <v>129</v>
      </c>
      <c r="AT454" s="144">
        <f t="shared" si="1111"/>
        <v>129</v>
      </c>
    </row>
    <row r="455" spans="2:46" ht="20.45" customHeight="1">
      <c r="B455" s="348" t="s">
        <v>2200</v>
      </c>
      <c r="C455" s="349" t="s">
        <v>2082</v>
      </c>
      <c r="D455" s="350">
        <f t="shared" si="1099"/>
        <v>34.950000000000003</v>
      </c>
      <c r="E455" s="350">
        <f t="shared" si="1112"/>
        <v>12.694000000000003</v>
      </c>
      <c r="F455" s="350">
        <f t="shared" si="1113"/>
        <v>8.77</v>
      </c>
      <c r="G455" s="656">
        <v>12.9</v>
      </c>
      <c r="H455" s="350">
        <f t="shared" si="1114"/>
        <v>2.8850000000000002</v>
      </c>
      <c r="I455" s="350"/>
      <c r="J455" s="351"/>
      <c r="K455" s="351"/>
      <c r="L455" s="351"/>
      <c r="M455" s="351"/>
      <c r="N455" s="351"/>
      <c r="O455" s="351"/>
      <c r="P455" s="351"/>
      <c r="Q455" s="351"/>
      <c r="R455" s="351"/>
      <c r="S455" s="351"/>
      <c r="T455" s="351"/>
      <c r="U455" s="351"/>
      <c r="V455" s="351">
        <f>[1]IDCost!$Q9+[1]IDCost!Z9+[1]IDCost!AB9+[1]IDCost!AF9</f>
        <v>5.7700000000000005</v>
      </c>
      <c r="W455" s="351"/>
      <c r="X455" s="351"/>
      <c r="Y455" s="352">
        <f t="shared" si="188"/>
        <v>14.190000000000001</v>
      </c>
      <c r="Z455" s="352">
        <f t="shared" si="1100"/>
        <v>14.190000000000001</v>
      </c>
      <c r="AA455" s="352">
        <f t="shared" si="1101"/>
        <v>15.727499999999999</v>
      </c>
      <c r="AB455" s="352">
        <f t="shared" si="1102"/>
        <v>34.950000000000003</v>
      </c>
      <c r="AC455" s="352">
        <f t="shared" si="1103"/>
        <v>35.475000000000001</v>
      </c>
      <c r="AD455" s="352">
        <f t="shared" si="1098"/>
        <v>15.727499999999999</v>
      </c>
      <c r="AE455" s="352">
        <f t="shared" si="1098"/>
        <v>17.475000000000001</v>
      </c>
      <c r="AF455" s="352">
        <f t="shared" si="1098"/>
        <v>19.222500000000004</v>
      </c>
      <c r="AG455" s="353">
        <f t="shared" si="1094"/>
        <v>147.22125000000003</v>
      </c>
      <c r="AH455" s="353">
        <f t="shared" si="1104"/>
        <v>147.22125000000003</v>
      </c>
      <c r="AI455" s="353">
        <f>MROUND(ROUNDUP(AH455,0),5)-1</f>
        <v>149</v>
      </c>
      <c r="AJ455" s="113">
        <f t="shared" si="1105"/>
        <v>469000</v>
      </c>
      <c r="AK455" s="139">
        <f t="shared" si="1106"/>
        <v>509000</v>
      </c>
      <c r="AL455" s="114">
        <f t="shared" si="1107"/>
        <v>50</v>
      </c>
      <c r="AM455" s="130">
        <f t="shared" si="1115"/>
        <v>47</v>
      </c>
      <c r="AN455" s="151">
        <f t="shared" si="1108"/>
        <v>76</v>
      </c>
      <c r="AO455" s="152">
        <f t="shared" si="1109"/>
        <v>400</v>
      </c>
      <c r="AP455" s="153">
        <f t="shared" si="1110"/>
        <v>844</v>
      </c>
      <c r="AQ455" s="716">
        <f t="shared" si="937"/>
        <v>29</v>
      </c>
      <c r="AR455" s="154">
        <f t="shared" si="977"/>
        <v>53000</v>
      </c>
      <c r="AS455" s="158">
        <v>139</v>
      </c>
      <c r="AT455" s="144">
        <f t="shared" si="1111"/>
        <v>149</v>
      </c>
    </row>
    <row r="456" spans="2:46" ht="20.45" customHeight="1">
      <c r="B456" s="348" t="s">
        <v>2201</v>
      </c>
      <c r="C456" s="349" t="s">
        <v>2090</v>
      </c>
      <c r="D456" s="350">
        <f t="shared" si="1099"/>
        <v>24.95</v>
      </c>
      <c r="E456" s="350">
        <f t="shared" si="1112"/>
        <v>8.0080000000000027</v>
      </c>
      <c r="F456" s="350">
        <f t="shared" si="1113"/>
        <v>6.6400000000000006</v>
      </c>
      <c r="G456" s="656">
        <v>9.27</v>
      </c>
      <c r="H456" s="350">
        <f t="shared" si="1114"/>
        <v>1.8200000000000003</v>
      </c>
      <c r="I456" s="350"/>
      <c r="J456" s="351"/>
      <c r="K456" s="351"/>
      <c r="L456" s="351"/>
      <c r="M456" s="351"/>
      <c r="N456" s="351"/>
      <c r="O456" s="351"/>
      <c r="P456" s="351"/>
      <c r="Q456" s="351"/>
      <c r="R456" s="351"/>
      <c r="S456" s="351"/>
      <c r="T456" s="351"/>
      <c r="U456" s="351"/>
      <c r="V456" s="351">
        <f>[1]IDCost!$Q10+[1]IDCost!Z10+[1]IDCost!AB10+[1]IDCost!AF10</f>
        <v>3.6400000000000006</v>
      </c>
      <c r="W456" s="351"/>
      <c r="X456" s="351"/>
      <c r="Y456" s="352">
        <f t="shared" si="188"/>
        <v>10.197000000000001</v>
      </c>
      <c r="Z456" s="352">
        <f t="shared" si="1100"/>
        <v>10.197000000000001</v>
      </c>
      <c r="AA456" s="352">
        <f t="shared" si="1101"/>
        <v>11.227499999999999</v>
      </c>
      <c r="AB456" s="352">
        <f t="shared" si="1102"/>
        <v>24.95</v>
      </c>
      <c r="AC456" s="352">
        <f t="shared" si="1103"/>
        <v>25.4925</v>
      </c>
      <c r="AD456" s="352">
        <f t="shared" si="1098"/>
        <v>11.227499999999999</v>
      </c>
      <c r="AE456" s="352">
        <f t="shared" si="1098"/>
        <v>12.475</v>
      </c>
      <c r="AF456" s="352">
        <f t="shared" si="1098"/>
        <v>13.7225</v>
      </c>
      <c r="AG456" s="353">
        <f t="shared" si="1094"/>
        <v>105.79387500000001</v>
      </c>
      <c r="AH456" s="353">
        <f t="shared" si="1104"/>
        <v>105.79387500000001</v>
      </c>
      <c r="AI456" s="353">
        <f>MROUND(ROUNDUP(AH456,0),5)</f>
        <v>105</v>
      </c>
      <c r="AJ456" s="113">
        <f t="shared" si="1105"/>
        <v>339000</v>
      </c>
      <c r="AK456" s="139">
        <f t="shared" si="1106"/>
        <v>369000</v>
      </c>
      <c r="AL456" s="114">
        <f t="shared" si="1107"/>
        <v>36</v>
      </c>
      <c r="AM456" s="130">
        <f t="shared" si="1115"/>
        <v>34</v>
      </c>
      <c r="AN456" s="151">
        <f t="shared" si="1108"/>
        <v>55</v>
      </c>
      <c r="AO456" s="152">
        <f t="shared" si="1109"/>
        <v>287</v>
      </c>
      <c r="AP456" s="153">
        <f t="shared" si="1110"/>
        <v>607</v>
      </c>
      <c r="AQ456" s="716">
        <f t="shared" si="937"/>
        <v>21</v>
      </c>
      <c r="AR456" s="154">
        <f t="shared" si="977"/>
        <v>38000</v>
      </c>
      <c r="AS456" s="158">
        <v>139</v>
      </c>
      <c r="AT456" s="144">
        <f t="shared" si="1111"/>
        <v>105</v>
      </c>
    </row>
    <row r="457" spans="2:46" ht="20.45" customHeight="1">
      <c r="B457" s="348" t="s">
        <v>2202</v>
      </c>
      <c r="C457" s="349" t="s">
        <v>2088</v>
      </c>
      <c r="D457" s="350">
        <f>AB457</f>
        <v>30.95</v>
      </c>
      <c r="E457" s="350">
        <f>2.4*MAX($J457:$V457)</f>
        <v>10.200000000000001</v>
      </c>
      <c r="F457" s="350">
        <f t="shared" si="1113"/>
        <v>7.2500000000000009</v>
      </c>
      <c r="G457" s="656">
        <v>11.45</v>
      </c>
      <c r="H457" s="350">
        <f t="shared" si="1114"/>
        <v>2.1250000000000004</v>
      </c>
      <c r="I457" s="350"/>
      <c r="J457" s="351"/>
      <c r="K457" s="351"/>
      <c r="L457" s="351"/>
      <c r="M457" s="351"/>
      <c r="N457" s="351"/>
      <c r="O457" s="351"/>
      <c r="P457" s="351"/>
      <c r="Q457" s="351"/>
      <c r="R457" s="351"/>
      <c r="S457" s="351"/>
      <c r="T457" s="351"/>
      <c r="U457" s="351"/>
      <c r="V457" s="351">
        <f>[1]IDCost!$Q11+[1]IDCost!Z11+[1]IDCost!AB11+[1]IDCost!AF11</f>
        <v>4.2500000000000009</v>
      </c>
      <c r="W457" s="351"/>
      <c r="X457" s="351"/>
      <c r="Y457" s="352">
        <f t="shared" si="188"/>
        <v>12.595000000000001</v>
      </c>
      <c r="Z457" s="352">
        <f>(AC457*(1-Z$53))</f>
        <v>12.595000000000001</v>
      </c>
      <c r="AA457" s="352">
        <f>(AB457*(1-AA$53))</f>
        <v>13.927499999999998</v>
      </c>
      <c r="AB457" s="352">
        <f>MROUND(AC457,1)-0.05</f>
        <v>30.95</v>
      </c>
      <c r="AC457" s="352">
        <f t="shared" si="1103"/>
        <v>31.487500000000001</v>
      </c>
      <c r="AD457" s="352">
        <f t="shared" si="1098"/>
        <v>13.927499999999998</v>
      </c>
      <c r="AE457" s="352">
        <f t="shared" si="1098"/>
        <v>15.475</v>
      </c>
      <c r="AF457" s="352">
        <f t="shared" si="1098"/>
        <v>17.022500000000001</v>
      </c>
      <c r="AG457" s="353">
        <f t="shared" si="1094"/>
        <v>130.67312500000003</v>
      </c>
      <c r="AH457" s="353">
        <f>AG457*(1+AH$53)</f>
        <v>130.67312500000003</v>
      </c>
      <c r="AI457" s="353">
        <f>MROUND(ROUNDUP(AH457,0),5)-1</f>
        <v>129</v>
      </c>
      <c r="AJ457" s="113">
        <f>ROUNDUP(FLOOR(AC457*13350,10000),-3)-1000</f>
        <v>419000</v>
      </c>
      <c r="AK457" s="139">
        <f>ROUNDUP(FLOOR(AJ457*1.1,10000),-3)-1000</f>
        <v>459000</v>
      </c>
      <c r="AL457" s="114">
        <f>ROUNDUP(AC457*1.39,0)</f>
        <v>44</v>
      </c>
      <c r="AM457" s="130">
        <f t="shared" si="1115"/>
        <v>41</v>
      </c>
      <c r="AN457" s="151">
        <f>ROUNDUP(AC457*0.71*3,0)</f>
        <v>68</v>
      </c>
      <c r="AO457" s="152">
        <f>ROUNDUP(AC457*3.7502*3,0)</f>
        <v>355</v>
      </c>
      <c r="AP457" s="153">
        <f>ROUNDUP(AC457*7.9284*3,0)</f>
        <v>749</v>
      </c>
      <c r="AQ457" s="716">
        <f t="shared" si="937"/>
        <v>26</v>
      </c>
      <c r="AR457" s="154">
        <f t="shared" si="977"/>
        <v>47000</v>
      </c>
      <c r="AS457" s="158">
        <v>139</v>
      </c>
      <c r="AT457" s="144">
        <f>AI457*(1-AH$6)</f>
        <v>129</v>
      </c>
    </row>
    <row r="458" spans="2:46" ht="20.45" customHeight="1">
      <c r="B458" s="348" t="s">
        <v>2203</v>
      </c>
      <c r="C458" s="349" t="s">
        <v>2089</v>
      </c>
      <c r="D458" s="350">
        <f>AB458</f>
        <v>34.950000000000003</v>
      </c>
      <c r="E458" s="350">
        <f>2.7*MAX($J458:$V458)</f>
        <v>11.475000000000003</v>
      </c>
      <c r="F458" s="350">
        <f t="shared" si="1113"/>
        <v>7.2500000000000009</v>
      </c>
      <c r="G458" s="656">
        <v>12.9</v>
      </c>
      <c r="H458" s="350">
        <f t="shared" si="1114"/>
        <v>2.1250000000000004</v>
      </c>
      <c r="I458" s="350"/>
      <c r="J458" s="351"/>
      <c r="K458" s="351"/>
      <c r="L458" s="351"/>
      <c r="M458" s="351"/>
      <c r="N458" s="351"/>
      <c r="O458" s="351"/>
      <c r="P458" s="351"/>
      <c r="Q458" s="351"/>
      <c r="R458" s="351"/>
      <c r="S458" s="351"/>
      <c r="T458" s="351"/>
      <c r="U458" s="351"/>
      <c r="V458" s="351">
        <f>[1]IDCost!$Q12+[1]IDCost!Z12+[1]IDCost!AB12+[1]IDCost!AF12</f>
        <v>4.2500000000000009</v>
      </c>
      <c r="W458" s="351"/>
      <c r="X458" s="351"/>
      <c r="Y458" s="352">
        <f t="shared" si="188"/>
        <v>14.190000000000001</v>
      </c>
      <c r="Z458" s="352">
        <f>(AC458*(1-Z$53))</f>
        <v>14.190000000000001</v>
      </c>
      <c r="AA458" s="352">
        <f>(AB458*(1-AA$53))</f>
        <v>15.727499999999999</v>
      </c>
      <c r="AB458" s="352">
        <f>MROUND(AC458,1)-0.05</f>
        <v>34.950000000000003</v>
      </c>
      <c r="AC458" s="352">
        <f t="shared" si="1103"/>
        <v>35.475000000000001</v>
      </c>
      <c r="AD458" s="352">
        <f t="shared" si="1098"/>
        <v>15.727499999999999</v>
      </c>
      <c r="AE458" s="352">
        <f t="shared" si="1098"/>
        <v>17.475000000000001</v>
      </c>
      <c r="AF458" s="352">
        <f t="shared" si="1098"/>
        <v>19.222500000000004</v>
      </c>
      <c r="AG458" s="353">
        <f t="shared" si="1094"/>
        <v>147.22125000000003</v>
      </c>
      <c r="AH458" s="353">
        <f>AG458*(1+AH$53)</f>
        <v>147.22125000000003</v>
      </c>
      <c r="AI458" s="353">
        <f>MROUND(ROUNDUP(AH458,0),5)-1</f>
        <v>149</v>
      </c>
      <c r="AJ458" s="113">
        <f>ROUNDUP(FLOOR(AC458*13350,10000),-3)-1000</f>
        <v>469000</v>
      </c>
      <c r="AK458" s="139">
        <f>ROUNDUP(FLOOR(AJ458*1.1,10000),-3)-1000</f>
        <v>509000</v>
      </c>
      <c r="AL458" s="114">
        <f>ROUNDUP(AC458*1.39,0)</f>
        <v>50</v>
      </c>
      <c r="AM458" s="130">
        <f t="shared" si="1115"/>
        <v>47</v>
      </c>
      <c r="AN458" s="151">
        <f>ROUNDUP(AC458*0.71*3,0)</f>
        <v>76</v>
      </c>
      <c r="AO458" s="152">
        <f>ROUNDUP(AC458*3.7502*3,0)</f>
        <v>400</v>
      </c>
      <c r="AP458" s="153">
        <f>ROUNDUP(AC458*7.9284*3,0)</f>
        <v>844</v>
      </c>
      <c r="AQ458" s="716">
        <f t="shared" si="937"/>
        <v>29</v>
      </c>
      <c r="AR458" s="154">
        <f t="shared" si="977"/>
        <v>53000</v>
      </c>
      <c r="AS458" s="158">
        <v>139</v>
      </c>
      <c r="AT458" s="144">
        <f>AI458*(1-AH$6)</f>
        <v>149</v>
      </c>
    </row>
    <row r="459" spans="2:46" ht="20.45" customHeight="1">
      <c r="B459" s="348" t="s">
        <v>2204</v>
      </c>
      <c r="C459" s="349" t="s">
        <v>2083</v>
      </c>
      <c r="D459" s="350">
        <f>AB459</f>
        <v>23.95</v>
      </c>
      <c r="E459" s="350">
        <f t="shared" si="1112"/>
        <v>8.8000000000000007</v>
      </c>
      <c r="F459" s="350">
        <f t="shared" si="1113"/>
        <v>7</v>
      </c>
      <c r="G459" s="656">
        <v>8.9</v>
      </c>
      <c r="H459" s="350">
        <f t="shared" si="1114"/>
        <v>2</v>
      </c>
      <c r="I459" s="350"/>
      <c r="J459" s="351"/>
      <c r="K459" s="351"/>
      <c r="L459" s="351"/>
      <c r="M459" s="351"/>
      <c r="N459" s="351"/>
      <c r="O459" s="351"/>
      <c r="P459" s="351"/>
      <c r="Q459" s="351"/>
      <c r="R459" s="351"/>
      <c r="S459" s="351"/>
      <c r="T459" s="351"/>
      <c r="U459" s="351"/>
      <c r="V459" s="351">
        <f>[1]IDCost!$Q13+[1]IDCost!Z13+[1]IDCost!AB13+[1]IDCost!AF13</f>
        <v>4</v>
      </c>
      <c r="W459" s="351"/>
      <c r="X459" s="351"/>
      <c r="Y459" s="352">
        <f>$G459*(1+Y$53)</f>
        <v>9.7900000000000009</v>
      </c>
      <c r="Z459" s="352">
        <f>(AC459*(1-Z$53))</f>
        <v>9.7900000000000009</v>
      </c>
      <c r="AA459" s="352">
        <f>(AB459*(1-AA$53))</f>
        <v>10.777499999999998</v>
      </c>
      <c r="AB459" s="352">
        <f>MROUND(AC459,1)-0.05</f>
        <v>23.95</v>
      </c>
      <c r="AC459" s="352">
        <f t="shared" si="1103"/>
        <v>24.475000000000001</v>
      </c>
      <c r="AD459" s="352">
        <f t="shared" si="1098"/>
        <v>10.777499999999998</v>
      </c>
      <c r="AE459" s="352">
        <f t="shared" si="1098"/>
        <v>11.975</v>
      </c>
      <c r="AF459" s="352">
        <f t="shared" si="1098"/>
        <v>13.172500000000001</v>
      </c>
      <c r="AG459" s="353">
        <f t="shared" si="1094"/>
        <v>101.57125000000002</v>
      </c>
      <c r="AH459" s="353">
        <f>AG459</f>
        <v>101.57125000000002</v>
      </c>
      <c r="AI459" s="353">
        <f>MROUND(ROUNDUP(AH459,0),5)-1</f>
        <v>99</v>
      </c>
      <c r="AJ459" s="113">
        <f>ROUNDUP(FLOOR(AC459*13350,10000),-3)-1000</f>
        <v>319000</v>
      </c>
      <c r="AK459" s="139">
        <f>ROUNDUP(FLOOR(AJ459*1.1,10000),-3)-1000</f>
        <v>349000</v>
      </c>
      <c r="AL459" s="114">
        <f>ROUNDUP(AC459*1.39,0)</f>
        <v>35</v>
      </c>
      <c r="AM459" s="130">
        <f t="shared" si="1115"/>
        <v>32</v>
      </c>
      <c r="AN459" s="151">
        <f>ROUNDUP(AC459*0.71*3,0)</f>
        <v>53</v>
      </c>
      <c r="AO459" s="152">
        <f>ROUNDUP(AC459*3.7502*3,0)</f>
        <v>276</v>
      </c>
      <c r="AP459" s="153">
        <f>ROUNDUP(AC459*7.9284*3,0)</f>
        <v>583</v>
      </c>
      <c r="AQ459" s="716">
        <f t="shared" si="937"/>
        <v>20</v>
      </c>
      <c r="AR459" s="154">
        <f t="shared" si="977"/>
        <v>37000</v>
      </c>
      <c r="AS459" s="158">
        <v>139</v>
      </c>
      <c r="AT459" s="144">
        <f>AI459*(1-AH$6)</f>
        <v>99</v>
      </c>
    </row>
    <row r="460" spans="2:46" ht="20.45" customHeight="1">
      <c r="B460" s="348" t="s">
        <v>2231</v>
      </c>
      <c r="C460" s="427" t="s">
        <v>2205</v>
      </c>
      <c r="D460" s="350">
        <f>AB460</f>
        <v>6.95</v>
      </c>
      <c r="E460" s="350">
        <f>2*MAX($J460:$V460)</f>
        <v>2.2999999999999998</v>
      </c>
      <c r="F460" s="351">
        <f t="shared" si="1113"/>
        <v>4.1500000000000004</v>
      </c>
      <c r="G460" s="657">
        <v>2.72</v>
      </c>
      <c r="H460" s="351">
        <f t="shared" si="1114"/>
        <v>0.57499999999999996</v>
      </c>
      <c r="I460" s="351"/>
      <c r="J460" s="351"/>
      <c r="K460" s="351"/>
      <c r="L460" s="351"/>
      <c r="M460" s="351"/>
      <c r="N460" s="351"/>
      <c r="O460" s="351"/>
      <c r="P460" s="351"/>
      <c r="Q460" s="351"/>
      <c r="R460" s="351"/>
      <c r="S460" s="351"/>
      <c r="T460" s="351"/>
      <c r="U460" s="351"/>
      <c r="V460" s="351">
        <f>[1]IDCost!$Q14+[1]IDCost!Z14+[1]IDCost!AB14+[1]IDCost!AF14</f>
        <v>1.1499999999999999</v>
      </c>
      <c r="W460" s="351"/>
      <c r="X460" s="351"/>
      <c r="Y460" s="352">
        <f>$G460*(1+Y$53)</f>
        <v>2.9920000000000004</v>
      </c>
      <c r="Z460" s="352">
        <f>(AC460*(1-Z$53))</f>
        <v>2.9920000000000004</v>
      </c>
      <c r="AA460" s="352">
        <f>(AB460*(1-AA$53))</f>
        <v>3.1274999999999999</v>
      </c>
      <c r="AB460" s="352">
        <f>MROUND(AC460,1)-0.05</f>
        <v>6.95</v>
      </c>
      <c r="AC460" s="352">
        <f t="shared" si="1103"/>
        <v>7.48</v>
      </c>
      <c r="AD460" s="352">
        <f t="shared" si="1098"/>
        <v>3.1274999999999999</v>
      </c>
      <c r="AE460" s="352">
        <f t="shared" si="1098"/>
        <v>3.4750000000000001</v>
      </c>
      <c r="AF460" s="352">
        <f t="shared" si="1098"/>
        <v>3.8225000000000002</v>
      </c>
      <c r="AG460" s="353">
        <f t="shared" si="1094"/>
        <v>31.042000000000005</v>
      </c>
      <c r="AH460" s="353">
        <f>AG460</f>
        <v>31.042000000000005</v>
      </c>
      <c r="AI460" s="353">
        <f>MROUND(ROUNDUP(AH460,0),5)-1</f>
        <v>29</v>
      </c>
      <c r="AJ460" s="113">
        <f>ROUNDUP(FLOOR(AC460*13350,10000),-3)-1000</f>
        <v>89000</v>
      </c>
      <c r="AK460" s="139">
        <f>ROUNDUP(FLOOR(AJ460*1.1,10000),-3)-1000</f>
        <v>89000</v>
      </c>
      <c r="AL460" s="114">
        <f>ROUNDUP(AC460*1.39,0)</f>
        <v>11</v>
      </c>
      <c r="AM460" s="130">
        <f t="shared" si="1115"/>
        <v>10</v>
      </c>
      <c r="AN460" s="151">
        <f>ROUNDUP(AC460*0.71*3,0)</f>
        <v>16</v>
      </c>
      <c r="AO460" s="152">
        <f>ROUNDUP(AC460*3.7502*3,0)</f>
        <v>85</v>
      </c>
      <c r="AP460" s="153">
        <f>ROUNDUP(AC460*7.9284*3,0)</f>
        <v>178</v>
      </c>
      <c r="AQ460" s="716">
        <f t="shared" si="937"/>
        <v>6</v>
      </c>
      <c r="AR460" s="154">
        <f t="shared" si="977"/>
        <v>11000</v>
      </c>
      <c r="AS460" s="158">
        <v>139</v>
      </c>
      <c r="AT460" s="144">
        <f>AI460*(1-AH$6)</f>
        <v>29</v>
      </c>
    </row>
    <row r="461" spans="2:46" ht="20.45" customHeight="1">
      <c r="B461" s="433" t="s">
        <v>2106</v>
      </c>
      <c r="C461" s="434" t="s">
        <v>2118</v>
      </c>
      <c r="D461" s="435">
        <f t="shared" ref="D461:D472" si="1116">AB461</f>
        <v>33.950000000000003</v>
      </c>
      <c r="E461" s="435">
        <f>2*MAX($J461:$V461)</f>
        <v>12.4</v>
      </c>
      <c r="F461" s="435">
        <f t="shared" si="170"/>
        <v>9.1999999999999993</v>
      </c>
      <c r="G461" s="658">
        <v>12.54</v>
      </c>
      <c r="H461" s="435">
        <f t="shared" si="171"/>
        <v>3.1</v>
      </c>
      <c r="I461" s="435"/>
      <c r="J461" s="436"/>
      <c r="K461" s="436"/>
      <c r="L461" s="436"/>
      <c r="M461" s="436"/>
      <c r="N461" s="436"/>
      <c r="O461" s="436"/>
      <c r="P461" s="436"/>
      <c r="Q461" s="436"/>
      <c r="R461" s="436"/>
      <c r="S461" s="436">
        <f>[1]shCost!$AM4+[1]shCost!$AW4+[1]shCost!$AY4+[1]shCost!$BA4+[1]shCost!$BF4+[1]shCost!$BH4</f>
        <v>6.2</v>
      </c>
      <c r="T461" s="436">
        <f>[1]shCost!$AM4+[1]shCost!$AW4+[1]shCost!$AY4+[1]shCost!$BA4+[1]shCost!$BF4+[1]shCost!$BH4</f>
        <v>6.2</v>
      </c>
      <c r="U461" s="436"/>
      <c r="V461" s="436"/>
      <c r="W461" s="436"/>
      <c r="X461" s="436"/>
      <c r="Y461" s="437">
        <f t="shared" si="188"/>
        <v>13.794</v>
      </c>
      <c r="Z461" s="437">
        <f t="shared" ref="Z461:Z472" si="1117">(AC461*(1-Z$53))</f>
        <v>13.794</v>
      </c>
      <c r="AA461" s="437">
        <f t="shared" ref="AA461:AA472" si="1118">(AB461*(1-AA$53))</f>
        <v>15.2775</v>
      </c>
      <c r="AB461" s="437">
        <f t="shared" ref="AB461:AB472" si="1119">MROUND(AC461,1)-0.05</f>
        <v>33.950000000000003</v>
      </c>
      <c r="AC461" s="437">
        <f t="shared" ref="AC461:AC471" si="1120">Y461/(1-AC$53)</f>
        <v>34.484999999999999</v>
      </c>
      <c r="AD461" s="437">
        <f t="shared" si="1098"/>
        <v>15.2775</v>
      </c>
      <c r="AE461" s="437">
        <f t="shared" si="1098"/>
        <v>16.975000000000001</v>
      </c>
      <c r="AF461" s="437">
        <f t="shared" si="1098"/>
        <v>18.672500000000003</v>
      </c>
      <c r="AG461" s="438">
        <f>AC461*4.15</f>
        <v>143.11275000000001</v>
      </c>
      <c r="AH461" s="438">
        <f t="shared" ref="AH461:AH470" si="1121">AG461*(1+AH$53)</f>
        <v>143.11275000000001</v>
      </c>
      <c r="AI461" s="438">
        <f>MROUND(ROUNDUP(AH461,0),5)</f>
        <v>145</v>
      </c>
      <c r="AJ461" s="113">
        <f t="shared" ref="AJ461:AJ472" si="1122">ROUNDUP(FLOOR(AC461*13350,10000),-3)-1000</f>
        <v>459000</v>
      </c>
      <c r="AK461" s="139">
        <f t="shared" ref="AK461:AK472" si="1123">ROUNDUP(FLOOR(AJ461*1.1,10000),-3)-1000</f>
        <v>499000</v>
      </c>
      <c r="AL461" s="114">
        <f t="shared" ref="AL461:AL472" si="1124">ROUNDUP(AC461*1.39,0)</f>
        <v>48</v>
      </c>
      <c r="AM461" s="130">
        <f>ROUNDUP(AC461*1.34,0)</f>
        <v>47</v>
      </c>
      <c r="AN461" s="151">
        <f t="shared" ref="AN461:AN472" si="1125">ROUNDUP(AC461*0.71*3,0)</f>
        <v>74</v>
      </c>
      <c r="AO461" s="152">
        <f t="shared" ref="AO461:AO472" si="1126">ROUNDUP(AC461*3.7502*3,0)</f>
        <v>388</v>
      </c>
      <c r="AP461" s="153">
        <f t="shared" ref="AP461:AP472" si="1127">ROUNDUP(AC461*7.9284*3,0)</f>
        <v>821</v>
      </c>
      <c r="AQ461" s="716">
        <f t="shared" si="937"/>
        <v>28</v>
      </c>
      <c r="AR461" s="154">
        <f t="shared" si="977"/>
        <v>52000</v>
      </c>
      <c r="AS461" s="158">
        <v>119</v>
      </c>
      <c r="AT461" s="144">
        <f t="shared" ref="AT461:AT472" si="1128">AI461*(1-AH$6)</f>
        <v>145</v>
      </c>
    </row>
    <row r="462" spans="2:46" ht="20.45" customHeight="1">
      <c r="B462" s="433" t="s">
        <v>2107</v>
      </c>
      <c r="C462" s="434" t="s">
        <v>2119</v>
      </c>
      <c r="D462" s="435">
        <f t="shared" si="1116"/>
        <v>32.950000000000003</v>
      </c>
      <c r="E462" s="435">
        <f>2*MAX($J462:$V462)</f>
        <v>12.1</v>
      </c>
      <c r="F462" s="435">
        <f t="shared" si="170"/>
        <v>9.0500000000000007</v>
      </c>
      <c r="G462" s="658">
        <v>12.18</v>
      </c>
      <c r="H462" s="435">
        <f t="shared" si="171"/>
        <v>3.0249999999999999</v>
      </c>
      <c r="I462" s="435"/>
      <c r="J462" s="436"/>
      <c r="K462" s="436"/>
      <c r="L462" s="436"/>
      <c r="M462" s="436"/>
      <c r="N462" s="436"/>
      <c r="O462" s="436"/>
      <c r="P462" s="436"/>
      <c r="Q462" s="436"/>
      <c r="R462" s="436"/>
      <c r="S462" s="436">
        <f>[1]shCost!$AM5+[1]shCost!$AW5+[1]shCost!$AY5+[1]shCost!$BA5+[1]shCost!$BF5+[1]shCost!$BH5</f>
        <v>6.05</v>
      </c>
      <c r="T462" s="436">
        <f>[1]shCost!$AM5+[1]shCost!$AW5+[1]shCost!$AY5+[1]shCost!$BA5+[1]shCost!$BF5+[1]shCost!$BH5</f>
        <v>6.05</v>
      </c>
      <c r="U462" s="436"/>
      <c r="V462" s="436"/>
      <c r="W462" s="436"/>
      <c r="X462" s="436"/>
      <c r="Y462" s="437">
        <f t="shared" si="188"/>
        <v>13.398000000000001</v>
      </c>
      <c r="Z462" s="437">
        <f t="shared" si="1117"/>
        <v>13.398000000000003</v>
      </c>
      <c r="AA462" s="437">
        <f t="shared" si="1118"/>
        <v>14.827500000000001</v>
      </c>
      <c r="AB462" s="437">
        <f t="shared" si="1119"/>
        <v>32.950000000000003</v>
      </c>
      <c r="AC462" s="437">
        <f t="shared" si="1120"/>
        <v>33.495000000000005</v>
      </c>
      <c r="AD462" s="437">
        <f t="shared" si="1098"/>
        <v>14.827500000000001</v>
      </c>
      <c r="AE462" s="437">
        <f t="shared" si="1098"/>
        <v>16.475000000000001</v>
      </c>
      <c r="AF462" s="437">
        <f t="shared" si="1098"/>
        <v>18.122500000000002</v>
      </c>
      <c r="AG462" s="438">
        <f t="shared" ref="AG462:AG472" si="1129">AC462*4.15</f>
        <v>139.00425000000004</v>
      </c>
      <c r="AH462" s="438">
        <f t="shared" si="1121"/>
        <v>139.00425000000004</v>
      </c>
      <c r="AI462" s="438">
        <f>MROUND(ROUNDUP(AG462,0),5)-1</f>
        <v>139</v>
      </c>
      <c r="AJ462" s="113">
        <f t="shared" si="1122"/>
        <v>439000</v>
      </c>
      <c r="AK462" s="139">
        <f t="shared" si="1123"/>
        <v>479000</v>
      </c>
      <c r="AL462" s="114">
        <f t="shared" si="1124"/>
        <v>47</v>
      </c>
      <c r="AM462" s="130">
        <f>ROUNDUP(AC462*1.34,0)</f>
        <v>45</v>
      </c>
      <c r="AN462" s="151">
        <f t="shared" si="1125"/>
        <v>72</v>
      </c>
      <c r="AO462" s="152">
        <f t="shared" si="1126"/>
        <v>377</v>
      </c>
      <c r="AP462" s="153">
        <f t="shared" si="1127"/>
        <v>797</v>
      </c>
      <c r="AQ462" s="716">
        <f t="shared" si="937"/>
        <v>27</v>
      </c>
      <c r="AR462" s="154">
        <f t="shared" si="977"/>
        <v>50000</v>
      </c>
      <c r="AS462" s="158">
        <v>119</v>
      </c>
      <c r="AT462" s="144">
        <f t="shared" si="1128"/>
        <v>139</v>
      </c>
    </row>
    <row r="463" spans="2:46" ht="20.45" customHeight="1">
      <c r="B463" s="433" t="s">
        <v>2108</v>
      </c>
      <c r="C463" s="434" t="s">
        <v>2120</v>
      </c>
      <c r="D463" s="435">
        <f t="shared" si="1116"/>
        <v>35.950000000000003</v>
      </c>
      <c r="E463" s="435">
        <f>2*MAX($J463:$V463)</f>
        <v>13.2</v>
      </c>
      <c r="F463" s="435">
        <f t="shared" si="170"/>
        <v>9.6</v>
      </c>
      <c r="G463" s="658">
        <v>13.27</v>
      </c>
      <c r="H463" s="435">
        <f t="shared" si="171"/>
        <v>3.3</v>
      </c>
      <c r="I463" s="435"/>
      <c r="J463" s="436"/>
      <c r="K463" s="436"/>
      <c r="L463" s="436"/>
      <c r="M463" s="436"/>
      <c r="N463" s="436"/>
      <c r="O463" s="436"/>
      <c r="P463" s="436"/>
      <c r="Q463" s="436"/>
      <c r="R463" s="436"/>
      <c r="S463" s="436">
        <f>[1]shCost!$AM6+[1]shCost!$AW6+[1]shCost!$AY6+[1]shCost!$BA6+[1]shCost!$BF6+[1]shCost!$BH6</f>
        <v>6.6</v>
      </c>
      <c r="T463" s="436">
        <f>[1]shCost!$AM6+[1]shCost!$AW6+[1]shCost!$AY6+[1]shCost!$BA6+[1]shCost!$BF6+[1]shCost!$BH6</f>
        <v>6.6</v>
      </c>
      <c r="U463" s="436"/>
      <c r="V463" s="436"/>
      <c r="W463" s="436"/>
      <c r="X463" s="436"/>
      <c r="Y463" s="437">
        <f t="shared" si="188"/>
        <v>14.597000000000001</v>
      </c>
      <c r="Z463" s="437">
        <f t="shared" si="1117"/>
        <v>14.597000000000001</v>
      </c>
      <c r="AA463" s="437">
        <f t="shared" si="1118"/>
        <v>16.177499999999998</v>
      </c>
      <c r="AB463" s="437">
        <f t="shared" si="1119"/>
        <v>35.950000000000003</v>
      </c>
      <c r="AC463" s="437">
        <f t="shared" si="1120"/>
        <v>36.4925</v>
      </c>
      <c r="AD463" s="437">
        <f t="shared" si="1098"/>
        <v>16.177499999999998</v>
      </c>
      <c r="AE463" s="437">
        <f t="shared" si="1098"/>
        <v>17.975000000000001</v>
      </c>
      <c r="AF463" s="437">
        <f t="shared" si="1098"/>
        <v>19.772500000000004</v>
      </c>
      <c r="AG463" s="438">
        <f t="shared" si="1129"/>
        <v>151.44387500000002</v>
      </c>
      <c r="AH463" s="438">
        <f t="shared" si="1121"/>
        <v>151.44387500000002</v>
      </c>
      <c r="AI463" s="438">
        <f>MROUND(ROUNDUP(AH463,0),5)+2</f>
        <v>152</v>
      </c>
      <c r="AJ463" s="113">
        <f t="shared" si="1122"/>
        <v>479000</v>
      </c>
      <c r="AK463" s="139">
        <f t="shared" si="1123"/>
        <v>519000</v>
      </c>
      <c r="AL463" s="114">
        <f t="shared" si="1124"/>
        <v>51</v>
      </c>
      <c r="AM463" s="130">
        <f t="shared" ref="AM463:AM472" si="1130">ROUNDUP(AC463*1.3,0)</f>
        <v>48</v>
      </c>
      <c r="AN463" s="151">
        <f t="shared" si="1125"/>
        <v>78</v>
      </c>
      <c r="AO463" s="152">
        <f t="shared" si="1126"/>
        <v>411</v>
      </c>
      <c r="AP463" s="153">
        <f t="shared" si="1127"/>
        <v>868</v>
      </c>
      <c r="AQ463" s="716">
        <f t="shared" ref="AQ463:AQ526" si="1131">ROUNDUP(AC463*0.8,0)</f>
        <v>30</v>
      </c>
      <c r="AR463" s="154">
        <f t="shared" si="977"/>
        <v>55000</v>
      </c>
      <c r="AS463" s="158">
        <v>129</v>
      </c>
      <c r="AT463" s="144">
        <f t="shared" si="1128"/>
        <v>152</v>
      </c>
    </row>
    <row r="464" spans="2:46" ht="20.45" customHeight="1">
      <c r="B464" s="433" t="s">
        <v>2109</v>
      </c>
      <c r="C464" s="434" t="s">
        <v>2121</v>
      </c>
      <c r="D464" s="435">
        <f t="shared" si="1116"/>
        <v>35.950000000000003</v>
      </c>
      <c r="E464" s="435">
        <f t="shared" ref="E464:E499" si="1132">2*MAX($J464:$U464)</f>
        <v>13.4</v>
      </c>
      <c r="F464" s="435">
        <f t="shared" si="170"/>
        <v>9.6999999999999993</v>
      </c>
      <c r="G464" s="658">
        <v>13.27</v>
      </c>
      <c r="H464" s="435">
        <f t="shared" si="171"/>
        <v>3.35</v>
      </c>
      <c r="I464" s="435"/>
      <c r="J464" s="436"/>
      <c r="K464" s="436"/>
      <c r="L464" s="436"/>
      <c r="M464" s="436"/>
      <c r="N464" s="436"/>
      <c r="O464" s="436"/>
      <c r="P464" s="436"/>
      <c r="Q464" s="436"/>
      <c r="R464" s="436"/>
      <c r="S464" s="436">
        <f>[1]shCost!$AM7+[1]shCost!$AW7+[1]shCost!$AY7+[1]shCost!$BA7+[1]shCost!$BF7+[1]shCost!$BH7</f>
        <v>6.7</v>
      </c>
      <c r="T464" s="436">
        <f>[1]shCost!$AM7+[1]shCost!$AW7+[1]shCost!$AY7+[1]shCost!$BA7+[1]shCost!$BF7+[1]shCost!$BH7</f>
        <v>6.7</v>
      </c>
      <c r="U464" s="436"/>
      <c r="V464" s="436"/>
      <c r="W464" s="436"/>
      <c r="X464" s="436"/>
      <c r="Y464" s="437">
        <f t="shared" si="188"/>
        <v>14.597000000000001</v>
      </c>
      <c r="Z464" s="437">
        <f t="shared" si="1117"/>
        <v>14.597000000000001</v>
      </c>
      <c r="AA464" s="437">
        <f t="shared" si="1118"/>
        <v>16.177499999999998</v>
      </c>
      <c r="AB464" s="437">
        <f t="shared" si="1119"/>
        <v>35.950000000000003</v>
      </c>
      <c r="AC464" s="437">
        <f t="shared" si="1120"/>
        <v>36.4925</v>
      </c>
      <c r="AD464" s="437">
        <f t="shared" si="1098"/>
        <v>16.177499999999998</v>
      </c>
      <c r="AE464" s="437">
        <f t="shared" si="1098"/>
        <v>17.975000000000001</v>
      </c>
      <c r="AF464" s="437">
        <f t="shared" si="1098"/>
        <v>19.772500000000004</v>
      </c>
      <c r="AG464" s="438">
        <f t="shared" si="1129"/>
        <v>151.44387500000002</v>
      </c>
      <c r="AH464" s="438">
        <f t="shared" si="1121"/>
        <v>151.44387500000002</v>
      </c>
      <c r="AI464" s="438">
        <f>MROUND(ROUNDUP(AH464,0),5)+2</f>
        <v>152</v>
      </c>
      <c r="AJ464" s="113">
        <f t="shared" si="1122"/>
        <v>479000</v>
      </c>
      <c r="AK464" s="139">
        <f t="shared" si="1123"/>
        <v>519000</v>
      </c>
      <c r="AL464" s="114">
        <f t="shared" si="1124"/>
        <v>51</v>
      </c>
      <c r="AM464" s="130">
        <f t="shared" si="1130"/>
        <v>48</v>
      </c>
      <c r="AN464" s="151">
        <f t="shared" si="1125"/>
        <v>78</v>
      </c>
      <c r="AO464" s="152">
        <f t="shared" si="1126"/>
        <v>411</v>
      </c>
      <c r="AP464" s="153">
        <f t="shared" si="1127"/>
        <v>868</v>
      </c>
      <c r="AQ464" s="716">
        <f t="shared" si="1131"/>
        <v>30</v>
      </c>
      <c r="AR464" s="154">
        <f t="shared" si="977"/>
        <v>55000</v>
      </c>
      <c r="AS464" s="158">
        <v>129</v>
      </c>
      <c r="AT464" s="144">
        <f t="shared" si="1128"/>
        <v>152</v>
      </c>
    </row>
    <row r="465" spans="2:46" ht="20.45" customHeight="1">
      <c r="B465" s="433" t="s">
        <v>2110</v>
      </c>
      <c r="C465" s="434" t="s">
        <v>2122</v>
      </c>
      <c r="D465" s="435">
        <f t="shared" si="1116"/>
        <v>33.950000000000003</v>
      </c>
      <c r="E465" s="435">
        <f t="shared" si="1132"/>
        <v>13.1</v>
      </c>
      <c r="F465" s="435">
        <f t="shared" si="170"/>
        <v>9.5500000000000007</v>
      </c>
      <c r="G465" s="658">
        <v>12.54</v>
      </c>
      <c r="H465" s="435">
        <f t="shared" si="171"/>
        <v>3.2749999999999999</v>
      </c>
      <c r="I465" s="435"/>
      <c r="J465" s="436"/>
      <c r="K465" s="436"/>
      <c r="L465" s="436"/>
      <c r="M465" s="436"/>
      <c r="N465" s="436"/>
      <c r="O465" s="436"/>
      <c r="P465" s="436"/>
      <c r="Q465" s="436"/>
      <c r="R465" s="436"/>
      <c r="S465" s="436">
        <f>[1]shCost!$AM8+[1]shCost!$AW8+[1]shCost!$AY8+[1]shCost!$BA8+[1]shCost!$BF8+[1]shCost!$BH8</f>
        <v>6.55</v>
      </c>
      <c r="T465" s="436">
        <f>[1]shCost!$AM8+[1]shCost!$AW8+[1]shCost!$AY8+[1]shCost!$BA8+[1]shCost!$BF8+[1]shCost!$BH8</f>
        <v>6.55</v>
      </c>
      <c r="U465" s="436"/>
      <c r="V465" s="436"/>
      <c r="W465" s="436"/>
      <c r="X465" s="436"/>
      <c r="Y465" s="437">
        <f t="shared" si="188"/>
        <v>13.794</v>
      </c>
      <c r="Z465" s="437">
        <f t="shared" si="1117"/>
        <v>13.794</v>
      </c>
      <c r="AA465" s="437">
        <f t="shared" si="1118"/>
        <v>15.2775</v>
      </c>
      <c r="AB465" s="437">
        <f t="shared" si="1119"/>
        <v>33.950000000000003</v>
      </c>
      <c r="AC465" s="437">
        <f t="shared" si="1120"/>
        <v>34.484999999999999</v>
      </c>
      <c r="AD465" s="437">
        <f t="shared" si="1098"/>
        <v>15.2775</v>
      </c>
      <c r="AE465" s="437">
        <f t="shared" si="1098"/>
        <v>16.975000000000001</v>
      </c>
      <c r="AF465" s="437">
        <f t="shared" si="1098"/>
        <v>18.672500000000003</v>
      </c>
      <c r="AG465" s="438">
        <f t="shared" si="1129"/>
        <v>143.11275000000001</v>
      </c>
      <c r="AH465" s="438">
        <f t="shared" si="1121"/>
        <v>143.11275000000001</v>
      </c>
      <c r="AI465" s="438">
        <f>MROUND(ROUNDUP(AG465,0),5)</f>
        <v>145</v>
      </c>
      <c r="AJ465" s="113">
        <f t="shared" si="1122"/>
        <v>459000</v>
      </c>
      <c r="AK465" s="139">
        <f t="shared" si="1123"/>
        <v>499000</v>
      </c>
      <c r="AL465" s="114">
        <f t="shared" si="1124"/>
        <v>48</v>
      </c>
      <c r="AM465" s="130">
        <f t="shared" si="1130"/>
        <v>45</v>
      </c>
      <c r="AN465" s="151">
        <f t="shared" si="1125"/>
        <v>74</v>
      </c>
      <c r="AO465" s="152">
        <f t="shared" si="1126"/>
        <v>388</v>
      </c>
      <c r="AP465" s="153">
        <f t="shared" si="1127"/>
        <v>821</v>
      </c>
      <c r="AQ465" s="716">
        <f t="shared" si="1131"/>
        <v>28</v>
      </c>
      <c r="AR465" s="154">
        <f t="shared" si="977"/>
        <v>52000</v>
      </c>
      <c r="AS465" s="158">
        <v>129</v>
      </c>
      <c r="AT465" s="144">
        <f t="shared" si="1128"/>
        <v>145</v>
      </c>
    </row>
    <row r="466" spans="2:46" ht="20.45" customHeight="1">
      <c r="B466" s="433" t="s">
        <v>2111</v>
      </c>
      <c r="C466" s="434" t="s">
        <v>2123</v>
      </c>
      <c r="D466" s="435">
        <f t="shared" si="1116"/>
        <v>37.950000000000003</v>
      </c>
      <c r="E466" s="435">
        <f t="shared" si="1132"/>
        <v>14.2</v>
      </c>
      <c r="F466" s="435">
        <f t="shared" si="170"/>
        <v>10.1</v>
      </c>
      <c r="G466" s="658">
        <v>13.99</v>
      </c>
      <c r="H466" s="435">
        <f t="shared" si="171"/>
        <v>3.55</v>
      </c>
      <c r="I466" s="435"/>
      <c r="J466" s="436"/>
      <c r="K466" s="436"/>
      <c r="L466" s="436"/>
      <c r="M466" s="436"/>
      <c r="N466" s="436"/>
      <c r="O466" s="436"/>
      <c r="P466" s="436"/>
      <c r="Q466" s="436"/>
      <c r="R466" s="436"/>
      <c r="S466" s="436">
        <f>[1]shCost!$AM9+[1]shCost!$AW9+[1]shCost!$AY9+[1]shCost!$BA9+[1]shCost!$BF9+[1]shCost!$BH9</f>
        <v>7.1</v>
      </c>
      <c r="T466" s="436">
        <f>[1]shCost!$AM9+[1]shCost!$AW9+[1]shCost!$AY9+[1]shCost!$BA9+[1]shCost!$BF9+[1]shCost!$BH9</f>
        <v>7.1</v>
      </c>
      <c r="U466" s="436"/>
      <c r="V466" s="436"/>
      <c r="W466" s="436"/>
      <c r="X466" s="436"/>
      <c r="Y466" s="437">
        <f t="shared" si="188"/>
        <v>15.389000000000001</v>
      </c>
      <c r="Z466" s="437">
        <f t="shared" si="1117"/>
        <v>15.389000000000003</v>
      </c>
      <c r="AA466" s="437">
        <f t="shared" si="1118"/>
        <v>17.077500000000001</v>
      </c>
      <c r="AB466" s="437">
        <f t="shared" si="1119"/>
        <v>37.950000000000003</v>
      </c>
      <c r="AC466" s="437">
        <f t="shared" si="1120"/>
        <v>38.472500000000004</v>
      </c>
      <c r="AD466" s="437">
        <f t="shared" si="1098"/>
        <v>17.077500000000001</v>
      </c>
      <c r="AE466" s="437">
        <f t="shared" si="1098"/>
        <v>18.975000000000001</v>
      </c>
      <c r="AF466" s="437">
        <f t="shared" si="1098"/>
        <v>20.872500000000002</v>
      </c>
      <c r="AG466" s="438">
        <f t="shared" si="1129"/>
        <v>159.66087500000003</v>
      </c>
      <c r="AH466" s="438">
        <f t="shared" si="1121"/>
        <v>159.66087500000003</v>
      </c>
      <c r="AI466" s="438">
        <f>MROUND(ROUNDUP(AG466,0)+4,10)-1</f>
        <v>159</v>
      </c>
      <c r="AJ466" s="113">
        <f t="shared" si="1122"/>
        <v>509000</v>
      </c>
      <c r="AK466" s="139">
        <f t="shared" si="1123"/>
        <v>549000</v>
      </c>
      <c r="AL466" s="114">
        <f t="shared" si="1124"/>
        <v>54</v>
      </c>
      <c r="AM466" s="130">
        <f t="shared" si="1130"/>
        <v>51</v>
      </c>
      <c r="AN466" s="151">
        <f t="shared" si="1125"/>
        <v>82</v>
      </c>
      <c r="AO466" s="152">
        <f t="shared" si="1126"/>
        <v>433</v>
      </c>
      <c r="AP466" s="153">
        <f t="shared" si="1127"/>
        <v>916</v>
      </c>
      <c r="AQ466" s="716">
        <f t="shared" si="1131"/>
        <v>31</v>
      </c>
      <c r="AR466" s="154">
        <f t="shared" si="977"/>
        <v>58000</v>
      </c>
      <c r="AS466" s="158">
        <v>139</v>
      </c>
      <c r="AT466" s="144">
        <f t="shared" si="1128"/>
        <v>159</v>
      </c>
    </row>
    <row r="467" spans="2:46" ht="20.45" customHeight="1">
      <c r="B467" s="433" t="s">
        <v>2112</v>
      </c>
      <c r="C467" s="434" t="s">
        <v>2124</v>
      </c>
      <c r="D467" s="435">
        <f t="shared" si="1116"/>
        <v>27.95</v>
      </c>
      <c r="E467" s="435">
        <f t="shared" si="1132"/>
        <v>10.499999999999998</v>
      </c>
      <c r="F467" s="435">
        <f t="shared" si="170"/>
        <v>8.25</v>
      </c>
      <c r="G467" s="658">
        <v>10.36</v>
      </c>
      <c r="H467" s="435">
        <f t="shared" si="171"/>
        <v>2.6249999999999996</v>
      </c>
      <c r="I467" s="435"/>
      <c r="J467" s="436"/>
      <c r="K467" s="436"/>
      <c r="L467" s="436"/>
      <c r="M467" s="436"/>
      <c r="N467" s="436"/>
      <c r="O467" s="436"/>
      <c r="P467" s="436"/>
      <c r="Q467" s="436"/>
      <c r="R467" s="436"/>
      <c r="S467" s="436">
        <f>[1]shCost!$AM10+[1]shCost!$AW10+[1]shCost!$AY10+[1]shCost!$BF10+[1]shCost!$BH10+[1]shCost!$BG10+[1]shCost!$BA10</f>
        <v>5.2499999999999991</v>
      </c>
      <c r="T467" s="436">
        <f>[1]shCost!$AM10+[1]shCost!$AW10+[1]shCost!$AY10+[1]shCost!$BF10+[1]shCost!$BH10+[1]shCost!$BG10+[1]shCost!$BA10</f>
        <v>5.2499999999999991</v>
      </c>
      <c r="U467" s="436"/>
      <c r="V467" s="436"/>
      <c r="W467" s="436"/>
      <c r="X467" s="436"/>
      <c r="Y467" s="437">
        <f t="shared" si="188"/>
        <v>11.396000000000001</v>
      </c>
      <c r="Z467" s="437">
        <f t="shared" si="1117"/>
        <v>11.396000000000001</v>
      </c>
      <c r="AA467" s="437">
        <f t="shared" si="1118"/>
        <v>12.577499999999999</v>
      </c>
      <c r="AB467" s="437">
        <f t="shared" si="1119"/>
        <v>27.95</v>
      </c>
      <c r="AC467" s="437">
        <f t="shared" si="1120"/>
        <v>28.490000000000002</v>
      </c>
      <c r="AD467" s="437">
        <f t="shared" si="1098"/>
        <v>12.577499999999999</v>
      </c>
      <c r="AE467" s="437">
        <f t="shared" si="1098"/>
        <v>13.975</v>
      </c>
      <c r="AF467" s="437">
        <f t="shared" si="1098"/>
        <v>15.3725</v>
      </c>
      <c r="AG467" s="438">
        <f t="shared" si="1129"/>
        <v>118.23350000000002</v>
      </c>
      <c r="AH467" s="438">
        <f t="shared" si="1121"/>
        <v>118.23350000000002</v>
      </c>
      <c r="AI467" s="438">
        <f>MROUND(ROUNDUP(AH467,0),5)-1</f>
        <v>119</v>
      </c>
      <c r="AJ467" s="113">
        <f t="shared" si="1122"/>
        <v>379000</v>
      </c>
      <c r="AK467" s="139">
        <f t="shared" si="1123"/>
        <v>409000</v>
      </c>
      <c r="AL467" s="114">
        <f t="shared" si="1124"/>
        <v>40</v>
      </c>
      <c r="AM467" s="130">
        <f t="shared" si="1130"/>
        <v>38</v>
      </c>
      <c r="AN467" s="151">
        <f t="shared" si="1125"/>
        <v>61</v>
      </c>
      <c r="AO467" s="152">
        <f t="shared" si="1126"/>
        <v>321</v>
      </c>
      <c r="AP467" s="153">
        <f t="shared" si="1127"/>
        <v>678</v>
      </c>
      <c r="AQ467" s="716">
        <f t="shared" si="1131"/>
        <v>23</v>
      </c>
      <c r="AR467" s="154">
        <f t="shared" si="977"/>
        <v>43000</v>
      </c>
      <c r="AS467" s="158">
        <v>139</v>
      </c>
      <c r="AT467" s="144">
        <f t="shared" si="1128"/>
        <v>119</v>
      </c>
    </row>
    <row r="468" spans="2:46" ht="20.45" customHeight="1">
      <c r="B468" s="433" t="s">
        <v>2113</v>
      </c>
      <c r="C468" s="434" t="s">
        <v>2125</v>
      </c>
      <c r="D468" s="435">
        <f t="shared" si="1116"/>
        <v>33.950000000000003</v>
      </c>
      <c r="E468" s="435">
        <f t="shared" si="1132"/>
        <v>12.399999999999999</v>
      </c>
      <c r="F468" s="435">
        <f t="shared" si="170"/>
        <v>9.1999999999999993</v>
      </c>
      <c r="G468" s="658">
        <v>12.54</v>
      </c>
      <c r="H468" s="435">
        <f t="shared" si="171"/>
        <v>3.0999999999999996</v>
      </c>
      <c r="I468" s="435"/>
      <c r="J468" s="436"/>
      <c r="K468" s="436"/>
      <c r="L468" s="436"/>
      <c r="M468" s="436"/>
      <c r="N468" s="436"/>
      <c r="O468" s="436"/>
      <c r="P468" s="436"/>
      <c r="Q468" s="436"/>
      <c r="R468" s="436"/>
      <c r="S468" s="436">
        <f>[1]shCost!$AM11+[1]shCost!$AW11+[1]shCost!$AY11+[1]shCost!$BF11+[1]shCost!$BH11+[1]shCost!$BG11+[1]shCost!$BA11</f>
        <v>6.1999999999999993</v>
      </c>
      <c r="T468" s="436">
        <f>[1]shCost!$AM11+[1]shCost!$AW11+[1]shCost!$AY11+[1]shCost!$BF11+[1]shCost!$BH11+[1]shCost!$BG11+[1]shCost!$BA11</f>
        <v>6.1999999999999993</v>
      </c>
      <c r="U468" s="436"/>
      <c r="V468" s="436"/>
      <c r="W468" s="436"/>
      <c r="X468" s="436"/>
      <c r="Y468" s="437">
        <f t="shared" si="188"/>
        <v>13.794</v>
      </c>
      <c r="Z468" s="437">
        <f t="shared" si="1117"/>
        <v>13.794</v>
      </c>
      <c r="AA468" s="437">
        <f t="shared" si="1118"/>
        <v>15.2775</v>
      </c>
      <c r="AB468" s="437">
        <f t="shared" si="1119"/>
        <v>33.950000000000003</v>
      </c>
      <c r="AC468" s="437">
        <f t="shared" si="1120"/>
        <v>34.484999999999999</v>
      </c>
      <c r="AD468" s="437">
        <f t="shared" si="1098"/>
        <v>15.2775</v>
      </c>
      <c r="AE468" s="437">
        <f t="shared" si="1098"/>
        <v>16.975000000000001</v>
      </c>
      <c r="AF468" s="437">
        <f t="shared" si="1098"/>
        <v>18.672500000000003</v>
      </c>
      <c r="AG468" s="438">
        <f t="shared" si="1129"/>
        <v>143.11275000000001</v>
      </c>
      <c r="AH468" s="438">
        <f t="shared" si="1121"/>
        <v>143.11275000000001</v>
      </c>
      <c r="AI468" s="438">
        <f>MROUND(ROUNDUP(AG468,0),5)</f>
        <v>145</v>
      </c>
      <c r="AJ468" s="113">
        <f t="shared" si="1122"/>
        <v>459000</v>
      </c>
      <c r="AK468" s="139">
        <f t="shared" si="1123"/>
        <v>499000</v>
      </c>
      <c r="AL468" s="114">
        <f t="shared" si="1124"/>
        <v>48</v>
      </c>
      <c r="AM468" s="130">
        <f t="shared" si="1130"/>
        <v>45</v>
      </c>
      <c r="AN468" s="151">
        <f t="shared" si="1125"/>
        <v>74</v>
      </c>
      <c r="AO468" s="152">
        <f t="shared" si="1126"/>
        <v>388</v>
      </c>
      <c r="AP468" s="153">
        <f t="shared" si="1127"/>
        <v>821</v>
      </c>
      <c r="AQ468" s="716">
        <f t="shared" si="1131"/>
        <v>28</v>
      </c>
      <c r="AR468" s="154">
        <f t="shared" si="977"/>
        <v>52000</v>
      </c>
      <c r="AS468" s="158">
        <v>139</v>
      </c>
      <c r="AT468" s="144">
        <f t="shared" si="1128"/>
        <v>145</v>
      </c>
    </row>
    <row r="469" spans="2:46" ht="20.45" customHeight="1">
      <c r="B469" s="433" t="s">
        <v>2114</v>
      </c>
      <c r="C469" s="434" t="s">
        <v>2126</v>
      </c>
      <c r="D469" s="435">
        <f t="shared" si="1116"/>
        <v>37.950000000000003</v>
      </c>
      <c r="E469" s="435">
        <f t="shared" si="1132"/>
        <v>14.999999999999998</v>
      </c>
      <c r="F469" s="435">
        <f t="shared" si="170"/>
        <v>10.5</v>
      </c>
      <c r="G469" s="658">
        <v>13.99</v>
      </c>
      <c r="H469" s="435">
        <f t="shared" si="171"/>
        <v>3.7499999999999996</v>
      </c>
      <c r="I469" s="435"/>
      <c r="J469" s="436"/>
      <c r="K469" s="436"/>
      <c r="L469" s="436"/>
      <c r="M469" s="436"/>
      <c r="N469" s="436"/>
      <c r="O469" s="436"/>
      <c r="P469" s="436"/>
      <c r="Q469" s="436"/>
      <c r="R469" s="436"/>
      <c r="S469" s="436">
        <f>[1]shCost!$AM12+[1]shCost!$AW12+[1]shCost!$AY12+[1]shCost!$BF12+[1]shCost!$BH12+[1]shCost!$BG12+[1]shCost!$BA12</f>
        <v>7.4999999999999991</v>
      </c>
      <c r="T469" s="436">
        <f>[1]shCost!$AM12+[1]shCost!$AW12+[1]shCost!$AY12+[1]shCost!$BF12+[1]shCost!$BH12+[1]shCost!$BG12+[1]shCost!$BA12</f>
        <v>7.4999999999999991</v>
      </c>
      <c r="U469" s="436"/>
      <c r="V469" s="436"/>
      <c r="W469" s="436"/>
      <c r="X469" s="436"/>
      <c r="Y469" s="437">
        <f t="shared" si="188"/>
        <v>15.389000000000001</v>
      </c>
      <c r="Z469" s="437">
        <f t="shared" si="1117"/>
        <v>15.389000000000003</v>
      </c>
      <c r="AA469" s="437">
        <f t="shared" si="1118"/>
        <v>17.077500000000001</v>
      </c>
      <c r="AB469" s="437">
        <f t="shared" si="1119"/>
        <v>37.950000000000003</v>
      </c>
      <c r="AC469" s="437">
        <f t="shared" si="1120"/>
        <v>38.472500000000004</v>
      </c>
      <c r="AD469" s="437">
        <f t="shared" si="1098"/>
        <v>17.077500000000001</v>
      </c>
      <c r="AE469" s="437">
        <f t="shared" si="1098"/>
        <v>18.975000000000001</v>
      </c>
      <c r="AF469" s="437">
        <f t="shared" si="1098"/>
        <v>20.872500000000002</v>
      </c>
      <c r="AG469" s="438">
        <f t="shared" si="1129"/>
        <v>159.66087500000003</v>
      </c>
      <c r="AH469" s="438">
        <f t="shared" si="1121"/>
        <v>159.66087500000003</v>
      </c>
      <c r="AI469" s="438">
        <f>MROUND(ROUNDUP(AH469,0),5)-1</f>
        <v>159</v>
      </c>
      <c r="AJ469" s="113">
        <f t="shared" si="1122"/>
        <v>509000</v>
      </c>
      <c r="AK469" s="139">
        <f t="shared" si="1123"/>
        <v>549000</v>
      </c>
      <c r="AL469" s="114">
        <f t="shared" si="1124"/>
        <v>54</v>
      </c>
      <c r="AM469" s="130">
        <f t="shared" si="1130"/>
        <v>51</v>
      </c>
      <c r="AN469" s="151">
        <f t="shared" si="1125"/>
        <v>82</v>
      </c>
      <c r="AO469" s="152">
        <f t="shared" si="1126"/>
        <v>433</v>
      </c>
      <c r="AP469" s="153">
        <f t="shared" si="1127"/>
        <v>916</v>
      </c>
      <c r="AQ469" s="716">
        <f t="shared" si="1131"/>
        <v>31</v>
      </c>
      <c r="AR469" s="154">
        <f t="shared" si="977"/>
        <v>58000</v>
      </c>
      <c r="AS469" s="158">
        <v>139</v>
      </c>
      <c r="AT469" s="144">
        <f t="shared" si="1128"/>
        <v>159</v>
      </c>
    </row>
    <row r="470" spans="2:46" ht="20.45" customHeight="1">
      <c r="B470" s="433" t="s">
        <v>2115</v>
      </c>
      <c r="C470" s="434" t="s">
        <v>2127</v>
      </c>
      <c r="D470" s="435">
        <f t="shared" si="1116"/>
        <v>27.95</v>
      </c>
      <c r="E470" s="435">
        <f t="shared" si="1132"/>
        <v>10.700000000000001</v>
      </c>
      <c r="F470" s="435">
        <f>MAX($J470:$U470)+3</f>
        <v>8.3500000000000014</v>
      </c>
      <c r="G470" s="658">
        <v>10.36</v>
      </c>
      <c r="H470" s="435">
        <f>MIN($J470:$U470)*0.5</f>
        <v>2.6750000000000003</v>
      </c>
      <c r="I470" s="435"/>
      <c r="J470" s="436"/>
      <c r="K470" s="436"/>
      <c r="L470" s="436"/>
      <c r="M470" s="436"/>
      <c r="N470" s="436"/>
      <c r="O470" s="436"/>
      <c r="P470" s="436"/>
      <c r="Q470" s="436"/>
      <c r="R470" s="436"/>
      <c r="S470" s="436">
        <f>[1]shCost!$AM13+[1]shCost!$AW13+[1]shCost!$AY13+[1]shCost!$BF13+[1]shCost!$BH13+[1]shCost!$BG13+[1]shCost!$BA13</f>
        <v>5.3500000000000005</v>
      </c>
      <c r="T470" s="436">
        <f>[1]shCost!$AM13+[1]shCost!$AW13+[1]shCost!$AY13+[1]shCost!$BF13+[1]shCost!$BH13+[1]shCost!$BG13+[1]shCost!$BA13</f>
        <v>5.3500000000000005</v>
      </c>
      <c r="U470" s="436"/>
      <c r="V470" s="436"/>
      <c r="W470" s="436"/>
      <c r="X470" s="436"/>
      <c r="Y470" s="437">
        <f>$G470*(1+Y$53)</f>
        <v>11.396000000000001</v>
      </c>
      <c r="Z470" s="437">
        <f t="shared" si="1117"/>
        <v>11.396000000000001</v>
      </c>
      <c r="AA470" s="437">
        <f t="shared" si="1118"/>
        <v>12.577499999999999</v>
      </c>
      <c r="AB470" s="437">
        <f t="shared" si="1119"/>
        <v>27.95</v>
      </c>
      <c r="AC470" s="437">
        <f t="shared" si="1120"/>
        <v>28.490000000000002</v>
      </c>
      <c r="AD470" s="437">
        <f>$AB470*(1-AD$53)</f>
        <v>12.577499999999999</v>
      </c>
      <c r="AE470" s="437">
        <f>$AB470*(1-AE$53)</f>
        <v>13.975</v>
      </c>
      <c r="AF470" s="437">
        <f>$AB470*(1-AF$53)</f>
        <v>15.3725</v>
      </c>
      <c r="AG470" s="438">
        <f t="shared" si="1129"/>
        <v>118.23350000000002</v>
      </c>
      <c r="AH470" s="438">
        <f t="shared" si="1121"/>
        <v>118.23350000000002</v>
      </c>
      <c r="AI470" s="438">
        <f>MROUND(ROUNDUP(AH470,0),5)-1</f>
        <v>119</v>
      </c>
      <c r="AJ470" s="113">
        <f t="shared" si="1122"/>
        <v>379000</v>
      </c>
      <c r="AK470" s="139">
        <f t="shared" si="1123"/>
        <v>409000</v>
      </c>
      <c r="AL470" s="114">
        <f t="shared" si="1124"/>
        <v>40</v>
      </c>
      <c r="AM470" s="130">
        <f t="shared" si="1130"/>
        <v>38</v>
      </c>
      <c r="AN470" s="151">
        <f t="shared" si="1125"/>
        <v>61</v>
      </c>
      <c r="AO470" s="152">
        <f t="shared" si="1126"/>
        <v>321</v>
      </c>
      <c r="AP470" s="153">
        <f t="shared" si="1127"/>
        <v>678</v>
      </c>
      <c r="AQ470" s="716">
        <f t="shared" si="1131"/>
        <v>23</v>
      </c>
      <c r="AR470" s="154">
        <f t="shared" si="977"/>
        <v>43000</v>
      </c>
      <c r="AS470" s="158">
        <v>139</v>
      </c>
      <c r="AT470" s="144">
        <f t="shared" si="1128"/>
        <v>119</v>
      </c>
    </row>
    <row r="471" spans="2:46" ht="20.45" customHeight="1">
      <c r="B471" s="433" t="s">
        <v>2116</v>
      </c>
      <c r="C471" s="434" t="s">
        <v>2128</v>
      </c>
      <c r="D471" s="435">
        <f t="shared" si="1116"/>
        <v>11.95</v>
      </c>
      <c r="E471" s="435">
        <f t="shared" si="1132"/>
        <v>4.9000000000000004</v>
      </c>
      <c r="F471" s="435">
        <f t="shared" si="170"/>
        <v>5.45</v>
      </c>
      <c r="G471" s="658">
        <v>4.54</v>
      </c>
      <c r="H471" s="435">
        <f t="shared" si="171"/>
        <v>1.2250000000000001</v>
      </c>
      <c r="I471" s="435"/>
      <c r="J471" s="436"/>
      <c r="K471" s="436"/>
      <c r="L471" s="436"/>
      <c r="M471" s="436"/>
      <c r="N471" s="436"/>
      <c r="O471" s="436"/>
      <c r="P471" s="436"/>
      <c r="Q471" s="436"/>
      <c r="R471" s="436"/>
      <c r="S471" s="436">
        <f>[1]shCost!$AM14+[1]shCost!$AW14</f>
        <v>2.4500000000000002</v>
      </c>
      <c r="T471" s="436">
        <f>[1]shCost!$AM14+[1]shCost!$AW14</f>
        <v>2.4500000000000002</v>
      </c>
      <c r="U471" s="436"/>
      <c r="V471" s="436"/>
      <c r="W471" s="436"/>
      <c r="X471" s="436"/>
      <c r="Y471" s="437">
        <f t="shared" si="188"/>
        <v>4.9940000000000007</v>
      </c>
      <c r="Z471" s="437">
        <f t="shared" si="1117"/>
        <v>4.9940000000000007</v>
      </c>
      <c r="AA471" s="437">
        <f t="shared" si="1118"/>
        <v>5.3774999999999995</v>
      </c>
      <c r="AB471" s="437">
        <f t="shared" si="1119"/>
        <v>11.95</v>
      </c>
      <c r="AC471" s="437">
        <f t="shared" si="1120"/>
        <v>12.485000000000001</v>
      </c>
      <c r="AD471" s="437">
        <f t="shared" si="1098"/>
        <v>5.3774999999999995</v>
      </c>
      <c r="AE471" s="437">
        <f t="shared" si="1098"/>
        <v>5.9749999999999996</v>
      </c>
      <c r="AF471" s="437">
        <f t="shared" si="1098"/>
        <v>6.5724999999999998</v>
      </c>
      <c r="AG471" s="438">
        <f t="shared" si="1129"/>
        <v>51.812750000000008</v>
      </c>
      <c r="AH471" s="438">
        <f>AG471*(1+AH$53)</f>
        <v>51.812750000000008</v>
      </c>
      <c r="AI471" s="438">
        <f>MROUND(ROUNDUP(AG471,0),5)-1</f>
        <v>49</v>
      </c>
      <c r="AJ471" s="113">
        <f t="shared" si="1122"/>
        <v>159000</v>
      </c>
      <c r="AK471" s="139">
        <f t="shared" si="1123"/>
        <v>169000</v>
      </c>
      <c r="AL471" s="114">
        <f t="shared" si="1124"/>
        <v>18</v>
      </c>
      <c r="AM471" s="130">
        <f t="shared" si="1130"/>
        <v>17</v>
      </c>
      <c r="AN471" s="151">
        <f t="shared" si="1125"/>
        <v>27</v>
      </c>
      <c r="AO471" s="152">
        <f t="shared" si="1126"/>
        <v>141</v>
      </c>
      <c r="AP471" s="153">
        <f t="shared" si="1127"/>
        <v>297</v>
      </c>
      <c r="AQ471" s="716">
        <f t="shared" si="1131"/>
        <v>10</v>
      </c>
      <c r="AR471" s="154">
        <f t="shared" si="977"/>
        <v>19000</v>
      </c>
      <c r="AS471" s="158">
        <v>139</v>
      </c>
      <c r="AT471" s="144">
        <f t="shared" si="1128"/>
        <v>49</v>
      </c>
    </row>
    <row r="472" spans="2:46" ht="20.45" customHeight="1">
      <c r="B472" s="433" t="s">
        <v>2117</v>
      </c>
      <c r="C472" s="434" t="s">
        <v>2129</v>
      </c>
      <c r="D472" s="435">
        <f t="shared" si="1116"/>
        <v>5.95</v>
      </c>
      <c r="E472" s="435">
        <f t="shared" si="1132"/>
        <v>2.4</v>
      </c>
      <c r="F472" s="435">
        <f t="shared" si="170"/>
        <v>4.2</v>
      </c>
      <c r="G472" s="658">
        <v>2.36</v>
      </c>
      <c r="H472" s="435">
        <f t="shared" si="171"/>
        <v>0.6</v>
      </c>
      <c r="I472" s="435"/>
      <c r="J472" s="436"/>
      <c r="K472" s="436"/>
      <c r="L472" s="436"/>
      <c r="M472" s="436"/>
      <c r="N472" s="436"/>
      <c r="O472" s="436"/>
      <c r="P472" s="436"/>
      <c r="Q472" s="436"/>
      <c r="R472" s="436"/>
      <c r="S472" s="436">
        <f>[1]shCost!$AM15+[1]shCost!$AW15</f>
        <v>1.2</v>
      </c>
      <c r="T472" s="436">
        <f>[1]shCost!$AM15+[1]shCost!$AW15</f>
        <v>1.2</v>
      </c>
      <c r="U472" s="436"/>
      <c r="V472" s="436"/>
      <c r="W472" s="436"/>
      <c r="X472" s="436"/>
      <c r="Y472" s="437">
        <f t="shared" si="188"/>
        <v>2.5960000000000001</v>
      </c>
      <c r="Z472" s="437">
        <f t="shared" si="1117"/>
        <v>2.5960000000000001</v>
      </c>
      <c r="AA472" s="437">
        <f t="shared" si="1118"/>
        <v>2.6774999999999998</v>
      </c>
      <c r="AB472" s="437">
        <f t="shared" si="1119"/>
        <v>5.95</v>
      </c>
      <c r="AC472" s="437">
        <f>Y472/(1-AC$53)</f>
        <v>6.49</v>
      </c>
      <c r="AD472" s="437">
        <f t="shared" si="1098"/>
        <v>2.6774999999999998</v>
      </c>
      <c r="AE472" s="437">
        <f t="shared" si="1098"/>
        <v>2.9750000000000001</v>
      </c>
      <c r="AF472" s="437">
        <f t="shared" si="1098"/>
        <v>3.2725000000000004</v>
      </c>
      <c r="AG472" s="438">
        <f t="shared" si="1129"/>
        <v>26.933500000000002</v>
      </c>
      <c r="AH472" s="438">
        <f>AG472</f>
        <v>26.933500000000002</v>
      </c>
      <c r="AI472" s="438">
        <f>MROUND(ROUNDUP(AG472,0),5)</f>
        <v>25</v>
      </c>
      <c r="AJ472" s="113">
        <f t="shared" si="1122"/>
        <v>79000</v>
      </c>
      <c r="AK472" s="139">
        <f t="shared" si="1123"/>
        <v>79000</v>
      </c>
      <c r="AL472" s="114">
        <f t="shared" si="1124"/>
        <v>10</v>
      </c>
      <c r="AM472" s="130">
        <f t="shared" si="1130"/>
        <v>9</v>
      </c>
      <c r="AN472" s="151">
        <f t="shared" si="1125"/>
        <v>14</v>
      </c>
      <c r="AO472" s="152">
        <f t="shared" si="1126"/>
        <v>74</v>
      </c>
      <c r="AP472" s="153">
        <f t="shared" si="1127"/>
        <v>155</v>
      </c>
      <c r="AQ472" s="716">
        <f t="shared" si="1131"/>
        <v>6</v>
      </c>
      <c r="AR472" s="154">
        <f t="shared" si="977"/>
        <v>10000</v>
      </c>
      <c r="AS472" s="158">
        <v>139</v>
      </c>
      <c r="AT472" s="144">
        <f t="shared" si="1128"/>
        <v>25</v>
      </c>
    </row>
    <row r="473" spans="2:46" ht="20.45" customHeight="1">
      <c r="B473" s="354" t="s">
        <v>1445</v>
      </c>
      <c r="C473" s="355" t="s">
        <v>1725</v>
      </c>
      <c r="D473" s="356">
        <f t="shared" ref="D473:D481" si="1133">AB473</f>
        <v>30.95</v>
      </c>
      <c r="E473" s="356">
        <f t="shared" si="1132"/>
        <v>11.060000000000002</v>
      </c>
      <c r="F473" s="356">
        <f t="shared" si="170"/>
        <v>8.5300000000000011</v>
      </c>
      <c r="G473" s="659">
        <v>11.45</v>
      </c>
      <c r="H473" s="356">
        <f t="shared" si="171"/>
        <v>2.7650000000000006</v>
      </c>
      <c r="I473" s="356"/>
      <c r="J473" s="357"/>
      <c r="K473" s="357"/>
      <c r="L473" s="357"/>
      <c r="M473" s="357"/>
      <c r="N473" s="357"/>
      <c r="O473" s="357"/>
      <c r="P473" s="357"/>
      <c r="Q473" s="357"/>
      <c r="R473" s="357"/>
      <c r="S473" s="357">
        <f>[1]shCost!$AF4+[1]shCost!$AW4+[1]shCost!$AY4+[1]shCost!$BF4+[1]shCost!$BH4</f>
        <v>5.5300000000000011</v>
      </c>
      <c r="T473" s="357">
        <f>[1]shCost!$AF4+[1]shCost!$AW4+[1]shCost!$AY4+[1]shCost!$BF4+[1]shCost!$BH4</f>
        <v>5.5300000000000011</v>
      </c>
      <c r="U473" s="357"/>
      <c r="V473" s="357"/>
      <c r="W473" s="357"/>
      <c r="X473" s="357"/>
      <c r="Y473" s="358">
        <f t="shared" si="188"/>
        <v>12.595000000000001</v>
      </c>
      <c r="Z473" s="358">
        <f t="shared" ref="Z473:Z481" si="1134">(AC473*(1-Z$53))</f>
        <v>12.595000000000001</v>
      </c>
      <c r="AA473" s="358">
        <f t="shared" ref="AA473:AA481" si="1135">(AB473*(1-AA$53))</f>
        <v>13.927499999999998</v>
      </c>
      <c r="AB473" s="358">
        <f t="shared" ref="AB473:AB481" si="1136">MROUND(AC473,1)-0.05</f>
        <v>30.95</v>
      </c>
      <c r="AC473" s="358">
        <f t="shared" ref="AC473:AC481" si="1137">Y473/(1-AC$53)</f>
        <v>31.487500000000001</v>
      </c>
      <c r="AD473" s="358">
        <f t="shared" ref="AD473:AF496" si="1138">$AB473*(1-AD$53)</f>
        <v>13.927499999999998</v>
      </c>
      <c r="AE473" s="358">
        <f t="shared" si="1138"/>
        <v>15.475</v>
      </c>
      <c r="AF473" s="358">
        <f t="shared" si="1138"/>
        <v>17.022500000000001</v>
      </c>
      <c r="AG473" s="359">
        <f>AC473*4.15</f>
        <v>130.67312500000003</v>
      </c>
      <c r="AH473" s="359">
        <f t="shared" ref="AH473:AH479" si="1139">AG473*(1+AH$53)</f>
        <v>130.67312500000003</v>
      </c>
      <c r="AI473" s="359">
        <f>MROUND(ROUNDUP(AH473,0),10)-1</f>
        <v>129</v>
      </c>
      <c r="AJ473" s="113">
        <f t="shared" ref="AJ473:AJ481" si="1140">ROUNDUP(FLOOR(AC473*13350,10000),-3)-1000</f>
        <v>419000</v>
      </c>
      <c r="AK473" s="139">
        <f t="shared" ref="AK473:AK481" si="1141">ROUNDUP(FLOOR(AJ473*1.1,10000),-3)-1000</f>
        <v>459000</v>
      </c>
      <c r="AL473" s="114">
        <f t="shared" ref="AL473:AL481" si="1142">ROUNDUP(AC473*1.39,0)</f>
        <v>44</v>
      </c>
      <c r="AM473" s="130">
        <f>ROUNDUP(AC473*1.34,0)</f>
        <v>43</v>
      </c>
      <c r="AN473" s="151">
        <f t="shared" ref="AN473:AN481" si="1143">ROUNDUP(AC473*0.71*3,0)</f>
        <v>68</v>
      </c>
      <c r="AO473" s="152">
        <f t="shared" ref="AO473:AO481" si="1144">ROUNDUP(AC473*3.7502*3,0)</f>
        <v>355</v>
      </c>
      <c r="AP473" s="153">
        <f t="shared" ref="AP473:AP481" si="1145">ROUNDUP(AC473*7.9284*3,0)</f>
        <v>749</v>
      </c>
      <c r="AQ473" s="716">
        <f t="shared" si="1131"/>
        <v>26</v>
      </c>
      <c r="AR473" s="154">
        <f t="shared" si="977"/>
        <v>47000</v>
      </c>
      <c r="AS473" s="158">
        <v>119</v>
      </c>
      <c r="AT473" s="144">
        <f t="shared" ref="AT473:AT481" si="1146">AI473*(1-AH$6)</f>
        <v>129</v>
      </c>
    </row>
    <row r="474" spans="2:46" ht="20.45" customHeight="1">
      <c r="B474" s="354" t="s">
        <v>1735</v>
      </c>
      <c r="C474" s="355" t="s">
        <v>1726</v>
      </c>
      <c r="D474" s="356">
        <f t="shared" si="1133"/>
        <v>29.95</v>
      </c>
      <c r="E474" s="356">
        <f t="shared" si="1132"/>
        <v>10.600000000000001</v>
      </c>
      <c r="F474" s="356">
        <f t="shared" si="170"/>
        <v>8.3000000000000007</v>
      </c>
      <c r="G474" s="659">
        <v>11.09</v>
      </c>
      <c r="H474" s="356">
        <f t="shared" si="171"/>
        <v>2.6500000000000004</v>
      </c>
      <c r="I474" s="356"/>
      <c r="J474" s="357"/>
      <c r="K474" s="357"/>
      <c r="L474" s="357"/>
      <c r="M474" s="357"/>
      <c r="N474" s="357"/>
      <c r="O474" s="357"/>
      <c r="P474" s="357"/>
      <c r="Q474" s="357"/>
      <c r="R474" s="357"/>
      <c r="S474" s="357">
        <f>[1]shCost!$AF5+[1]shCost!$AW5+[1]shCost!$AY5+[1]shCost!$BF5+[1]shCost!$BH5</f>
        <v>5.3000000000000007</v>
      </c>
      <c r="T474" s="357">
        <f>[1]shCost!$AF5+[1]shCost!$AW5+[1]shCost!$AY5+[1]shCost!$BF5+[1]shCost!$BH5</f>
        <v>5.3000000000000007</v>
      </c>
      <c r="U474" s="357"/>
      <c r="V474" s="357"/>
      <c r="W474" s="357"/>
      <c r="X474" s="357"/>
      <c r="Y474" s="358">
        <f t="shared" si="188"/>
        <v>12.199000000000002</v>
      </c>
      <c r="Z474" s="358">
        <f t="shared" si="1134"/>
        <v>12.199000000000002</v>
      </c>
      <c r="AA474" s="358">
        <f t="shared" si="1135"/>
        <v>13.477499999999999</v>
      </c>
      <c r="AB474" s="358">
        <f t="shared" si="1136"/>
        <v>29.95</v>
      </c>
      <c r="AC474" s="358">
        <f t="shared" si="1137"/>
        <v>30.497500000000002</v>
      </c>
      <c r="AD474" s="358">
        <f t="shared" si="1138"/>
        <v>13.477499999999999</v>
      </c>
      <c r="AE474" s="358">
        <f t="shared" si="1138"/>
        <v>14.975</v>
      </c>
      <c r="AF474" s="358">
        <f t="shared" si="1138"/>
        <v>16.4725</v>
      </c>
      <c r="AG474" s="359">
        <f t="shared" ref="AG474:AG481" si="1147">AC474*4.15</f>
        <v>126.56462500000002</v>
      </c>
      <c r="AH474" s="359">
        <f t="shared" si="1139"/>
        <v>126.56462500000002</v>
      </c>
      <c r="AI474" s="359">
        <f>MROUND(ROUNDUP(AH474,0),5)</f>
        <v>125</v>
      </c>
      <c r="AJ474" s="113">
        <f t="shared" si="1140"/>
        <v>399000</v>
      </c>
      <c r="AK474" s="139">
        <f t="shared" si="1141"/>
        <v>429000</v>
      </c>
      <c r="AL474" s="114">
        <f t="shared" si="1142"/>
        <v>43</v>
      </c>
      <c r="AM474" s="130">
        <f>ROUNDUP(AC474*1.34,0)</f>
        <v>41</v>
      </c>
      <c r="AN474" s="151">
        <f t="shared" si="1143"/>
        <v>65</v>
      </c>
      <c r="AO474" s="152">
        <f t="shared" si="1144"/>
        <v>344</v>
      </c>
      <c r="AP474" s="153">
        <f t="shared" si="1145"/>
        <v>726</v>
      </c>
      <c r="AQ474" s="716">
        <f t="shared" si="1131"/>
        <v>25</v>
      </c>
      <c r="AR474" s="154">
        <f t="shared" si="977"/>
        <v>46000</v>
      </c>
      <c r="AS474" s="158">
        <v>119</v>
      </c>
      <c r="AT474" s="144">
        <f t="shared" si="1146"/>
        <v>125</v>
      </c>
    </row>
    <row r="475" spans="2:46" ht="20.45" customHeight="1">
      <c r="B475" s="354" t="s">
        <v>1446</v>
      </c>
      <c r="C475" s="355" t="s">
        <v>1727</v>
      </c>
      <c r="D475" s="356">
        <f t="shared" si="1133"/>
        <v>32.950000000000003</v>
      </c>
      <c r="E475" s="356">
        <f t="shared" si="1132"/>
        <v>11.9</v>
      </c>
      <c r="F475" s="356">
        <f t="shared" si="170"/>
        <v>8.9499999999999993</v>
      </c>
      <c r="G475" s="659">
        <v>12.18</v>
      </c>
      <c r="H475" s="356">
        <f t="shared" si="171"/>
        <v>2.9750000000000001</v>
      </c>
      <c r="I475" s="356"/>
      <c r="J475" s="357"/>
      <c r="K475" s="357"/>
      <c r="L475" s="357"/>
      <c r="M475" s="357"/>
      <c r="N475" s="357"/>
      <c r="O475" s="357"/>
      <c r="P475" s="357"/>
      <c r="Q475" s="357"/>
      <c r="R475" s="357"/>
      <c r="S475" s="357">
        <f>[1]shCost!$AF6+[1]shCost!$AW6+[1]shCost!$AY6+[1]shCost!$BF6+[1]shCost!$BH6</f>
        <v>5.95</v>
      </c>
      <c r="T475" s="357">
        <f>[1]shCost!$AF6+[1]shCost!$AW6+[1]shCost!$AY6+[1]shCost!$BF6+[1]shCost!$BH6</f>
        <v>5.95</v>
      </c>
      <c r="U475" s="357"/>
      <c r="V475" s="357"/>
      <c r="W475" s="357"/>
      <c r="X475" s="357"/>
      <c r="Y475" s="358">
        <f t="shared" si="188"/>
        <v>13.398000000000001</v>
      </c>
      <c r="Z475" s="358">
        <f t="shared" si="1134"/>
        <v>13.398000000000003</v>
      </c>
      <c r="AA475" s="358">
        <f t="shared" si="1135"/>
        <v>14.827500000000001</v>
      </c>
      <c r="AB475" s="358">
        <f t="shared" si="1136"/>
        <v>32.950000000000003</v>
      </c>
      <c r="AC475" s="358">
        <f t="shared" si="1137"/>
        <v>33.495000000000005</v>
      </c>
      <c r="AD475" s="358">
        <f t="shared" si="1138"/>
        <v>14.827500000000001</v>
      </c>
      <c r="AE475" s="358">
        <f t="shared" si="1138"/>
        <v>16.475000000000001</v>
      </c>
      <c r="AF475" s="358">
        <f t="shared" si="1138"/>
        <v>18.122500000000002</v>
      </c>
      <c r="AG475" s="359">
        <f t="shared" si="1147"/>
        <v>139.00425000000004</v>
      </c>
      <c r="AH475" s="359">
        <f t="shared" si="1139"/>
        <v>139.00425000000004</v>
      </c>
      <c r="AI475" s="359">
        <f>MROUND(ROUNDUP(AH475,0),10)-1</f>
        <v>139</v>
      </c>
      <c r="AJ475" s="113">
        <f t="shared" si="1140"/>
        <v>439000</v>
      </c>
      <c r="AK475" s="139">
        <f t="shared" si="1141"/>
        <v>479000</v>
      </c>
      <c r="AL475" s="114">
        <f t="shared" si="1142"/>
        <v>47</v>
      </c>
      <c r="AM475" s="130">
        <f t="shared" ref="AM475:AM481" si="1148">ROUNDUP(AC475*1.3,0)</f>
        <v>44</v>
      </c>
      <c r="AN475" s="151">
        <f t="shared" si="1143"/>
        <v>72</v>
      </c>
      <c r="AO475" s="152">
        <f t="shared" si="1144"/>
        <v>377</v>
      </c>
      <c r="AP475" s="153">
        <f t="shared" si="1145"/>
        <v>797</v>
      </c>
      <c r="AQ475" s="716">
        <f t="shared" si="1131"/>
        <v>27</v>
      </c>
      <c r="AR475" s="154">
        <f t="shared" si="977"/>
        <v>50000</v>
      </c>
      <c r="AS475" s="158">
        <v>129</v>
      </c>
      <c r="AT475" s="144">
        <f t="shared" si="1146"/>
        <v>139</v>
      </c>
    </row>
    <row r="476" spans="2:46" ht="20.45" customHeight="1">
      <c r="B476" s="354" t="s">
        <v>1447</v>
      </c>
      <c r="C476" s="355" t="s">
        <v>1728</v>
      </c>
      <c r="D476" s="356">
        <f t="shared" si="1133"/>
        <v>32.950000000000003</v>
      </c>
      <c r="E476" s="356">
        <f t="shared" si="1132"/>
        <v>12.005000000000001</v>
      </c>
      <c r="F476" s="356">
        <f t="shared" si="170"/>
        <v>9.0025000000000013</v>
      </c>
      <c r="G476" s="659">
        <v>12.18</v>
      </c>
      <c r="H476" s="356">
        <f t="shared" si="171"/>
        <v>3.0012500000000002</v>
      </c>
      <c r="I476" s="356"/>
      <c r="J476" s="357"/>
      <c r="K476" s="357"/>
      <c r="L476" s="357"/>
      <c r="M476" s="357"/>
      <c r="N476" s="357"/>
      <c r="O476" s="357"/>
      <c r="P476" s="357"/>
      <c r="Q476" s="357"/>
      <c r="R476" s="357"/>
      <c r="S476" s="357">
        <f>[1]shCost!$AF7+[1]shCost!$AW7+[1]shCost!$AY7+[1]shCost!$BF7+[1]shCost!$BH7</f>
        <v>6.0025000000000004</v>
      </c>
      <c r="T476" s="357">
        <f>[1]shCost!$AF7+[1]shCost!$AW7+[1]shCost!$AY7+[1]shCost!$BF7+[1]shCost!$BH7</f>
        <v>6.0025000000000004</v>
      </c>
      <c r="U476" s="357"/>
      <c r="V476" s="357"/>
      <c r="W476" s="357"/>
      <c r="X476" s="357"/>
      <c r="Y476" s="358">
        <f t="shared" si="188"/>
        <v>13.398000000000001</v>
      </c>
      <c r="Z476" s="358">
        <f t="shared" si="1134"/>
        <v>13.398000000000003</v>
      </c>
      <c r="AA476" s="358">
        <f t="shared" si="1135"/>
        <v>14.827500000000001</v>
      </c>
      <c r="AB476" s="358">
        <f t="shared" si="1136"/>
        <v>32.950000000000003</v>
      </c>
      <c r="AC476" s="358">
        <f t="shared" si="1137"/>
        <v>33.495000000000005</v>
      </c>
      <c r="AD476" s="358">
        <f t="shared" si="1138"/>
        <v>14.827500000000001</v>
      </c>
      <c r="AE476" s="358">
        <f t="shared" si="1138"/>
        <v>16.475000000000001</v>
      </c>
      <c r="AF476" s="358">
        <f t="shared" si="1138"/>
        <v>18.122500000000002</v>
      </c>
      <c r="AG476" s="359">
        <f t="shared" si="1147"/>
        <v>139.00425000000004</v>
      </c>
      <c r="AH476" s="359">
        <f t="shared" si="1139"/>
        <v>139.00425000000004</v>
      </c>
      <c r="AI476" s="359">
        <f>MROUND(ROUNDUP(AH476,0),10)-1</f>
        <v>139</v>
      </c>
      <c r="AJ476" s="113">
        <f t="shared" si="1140"/>
        <v>439000</v>
      </c>
      <c r="AK476" s="139">
        <f t="shared" si="1141"/>
        <v>479000</v>
      </c>
      <c r="AL476" s="114">
        <f t="shared" si="1142"/>
        <v>47</v>
      </c>
      <c r="AM476" s="130">
        <f t="shared" si="1148"/>
        <v>44</v>
      </c>
      <c r="AN476" s="151">
        <f t="shared" si="1143"/>
        <v>72</v>
      </c>
      <c r="AO476" s="152">
        <f t="shared" si="1144"/>
        <v>377</v>
      </c>
      <c r="AP476" s="153">
        <f t="shared" si="1145"/>
        <v>797</v>
      </c>
      <c r="AQ476" s="716">
        <f t="shared" si="1131"/>
        <v>27</v>
      </c>
      <c r="AR476" s="154">
        <f t="shared" si="977"/>
        <v>50000</v>
      </c>
      <c r="AS476" s="158">
        <v>129</v>
      </c>
      <c r="AT476" s="144">
        <f t="shared" si="1146"/>
        <v>139</v>
      </c>
    </row>
    <row r="477" spans="2:46" ht="20.45" customHeight="1">
      <c r="B477" s="354" t="s">
        <v>1736</v>
      </c>
      <c r="C477" s="355" t="s">
        <v>1729</v>
      </c>
      <c r="D477" s="356">
        <f t="shared" si="1133"/>
        <v>30.95</v>
      </c>
      <c r="E477" s="356">
        <f t="shared" si="1132"/>
        <v>11.700000000000001</v>
      </c>
      <c r="F477" s="356">
        <f t="shared" si="170"/>
        <v>8.8500000000000014</v>
      </c>
      <c r="G477" s="659">
        <v>11.45</v>
      </c>
      <c r="H477" s="356">
        <f t="shared" si="171"/>
        <v>2.9250000000000003</v>
      </c>
      <c r="I477" s="356"/>
      <c r="J477" s="357"/>
      <c r="K477" s="357"/>
      <c r="L477" s="357"/>
      <c r="M477" s="357"/>
      <c r="N477" s="357"/>
      <c r="O477" s="357"/>
      <c r="P477" s="357"/>
      <c r="Q477" s="357"/>
      <c r="R477" s="357"/>
      <c r="S477" s="357">
        <f>[1]shCost!$AF8+[1]shCost!$AW8+[1]shCost!$AY8+[1]shCost!$BF8+[1]shCost!$BH8</f>
        <v>5.8500000000000005</v>
      </c>
      <c r="T477" s="357">
        <f>[1]shCost!$AF8+[1]shCost!$AW8+[1]shCost!$AY8+[1]shCost!$BF8+[1]shCost!$BH8</f>
        <v>5.8500000000000005</v>
      </c>
      <c r="U477" s="357"/>
      <c r="V477" s="357"/>
      <c r="W477" s="357"/>
      <c r="X477" s="357"/>
      <c r="Y477" s="358">
        <f t="shared" si="188"/>
        <v>12.595000000000001</v>
      </c>
      <c r="Z477" s="358">
        <f t="shared" si="1134"/>
        <v>12.595000000000001</v>
      </c>
      <c r="AA477" s="358">
        <f t="shared" si="1135"/>
        <v>13.927499999999998</v>
      </c>
      <c r="AB477" s="358">
        <f t="shared" si="1136"/>
        <v>30.95</v>
      </c>
      <c r="AC477" s="358">
        <f t="shared" si="1137"/>
        <v>31.487500000000001</v>
      </c>
      <c r="AD477" s="358">
        <f t="shared" si="1138"/>
        <v>13.927499999999998</v>
      </c>
      <c r="AE477" s="358">
        <f t="shared" si="1138"/>
        <v>15.475</v>
      </c>
      <c r="AF477" s="358">
        <f t="shared" si="1138"/>
        <v>17.022500000000001</v>
      </c>
      <c r="AG477" s="359">
        <f t="shared" si="1147"/>
        <v>130.67312500000003</v>
      </c>
      <c r="AH477" s="359">
        <f t="shared" si="1139"/>
        <v>130.67312500000003</v>
      </c>
      <c r="AI477" s="359">
        <f>MROUND(ROUNDUP(AH477,0),5)-1</f>
        <v>129</v>
      </c>
      <c r="AJ477" s="113">
        <f t="shared" si="1140"/>
        <v>419000</v>
      </c>
      <c r="AK477" s="139">
        <f t="shared" si="1141"/>
        <v>459000</v>
      </c>
      <c r="AL477" s="114">
        <f t="shared" si="1142"/>
        <v>44</v>
      </c>
      <c r="AM477" s="130">
        <f t="shared" si="1148"/>
        <v>41</v>
      </c>
      <c r="AN477" s="151">
        <f t="shared" si="1143"/>
        <v>68</v>
      </c>
      <c r="AO477" s="152">
        <f t="shared" si="1144"/>
        <v>355</v>
      </c>
      <c r="AP477" s="153">
        <f t="shared" si="1145"/>
        <v>749</v>
      </c>
      <c r="AQ477" s="716">
        <f t="shared" si="1131"/>
        <v>26</v>
      </c>
      <c r="AR477" s="154">
        <f t="shared" si="977"/>
        <v>47000</v>
      </c>
      <c r="AS477" s="158">
        <v>129</v>
      </c>
      <c r="AT477" s="144">
        <f t="shared" si="1146"/>
        <v>129</v>
      </c>
    </row>
    <row r="478" spans="2:46" ht="20.45" customHeight="1">
      <c r="B478" s="354" t="s">
        <v>1448</v>
      </c>
      <c r="C478" s="355" t="s">
        <v>1730</v>
      </c>
      <c r="D478" s="356">
        <f t="shared" si="1133"/>
        <v>34.950000000000003</v>
      </c>
      <c r="E478" s="356">
        <f t="shared" si="1132"/>
        <v>12.740000000000002</v>
      </c>
      <c r="F478" s="356">
        <f t="shared" si="170"/>
        <v>9.370000000000001</v>
      </c>
      <c r="G478" s="659">
        <v>12.9</v>
      </c>
      <c r="H478" s="356">
        <f t="shared" si="171"/>
        <v>3.1850000000000005</v>
      </c>
      <c r="I478" s="356"/>
      <c r="J478" s="357"/>
      <c r="K478" s="357"/>
      <c r="L478" s="357"/>
      <c r="M478" s="357"/>
      <c r="N478" s="357"/>
      <c r="O478" s="357"/>
      <c r="P478" s="357"/>
      <c r="Q478" s="357"/>
      <c r="R478" s="357"/>
      <c r="S478" s="357">
        <f>[1]shCost!$AF9+[1]shCost!$AW9+[1]shCost!$AY9+[1]shCost!$BF9+[1]shCost!$BH9</f>
        <v>6.370000000000001</v>
      </c>
      <c r="T478" s="357">
        <f>[1]shCost!$AF9+[1]shCost!$AW9+[1]shCost!$AY9+[1]shCost!$BF9+[1]shCost!$BH9</f>
        <v>6.370000000000001</v>
      </c>
      <c r="U478" s="357"/>
      <c r="V478" s="357"/>
      <c r="W478" s="357"/>
      <c r="X478" s="357"/>
      <c r="Y478" s="358">
        <f t="shared" si="188"/>
        <v>14.190000000000001</v>
      </c>
      <c r="Z478" s="358">
        <f t="shared" si="1134"/>
        <v>14.190000000000001</v>
      </c>
      <c r="AA478" s="358">
        <f t="shared" si="1135"/>
        <v>15.727499999999999</v>
      </c>
      <c r="AB478" s="358">
        <f t="shared" si="1136"/>
        <v>34.950000000000003</v>
      </c>
      <c r="AC478" s="358">
        <f t="shared" si="1137"/>
        <v>35.475000000000001</v>
      </c>
      <c r="AD478" s="358">
        <f t="shared" si="1138"/>
        <v>15.727499999999999</v>
      </c>
      <c r="AE478" s="358">
        <f t="shared" si="1138"/>
        <v>17.475000000000001</v>
      </c>
      <c r="AF478" s="358">
        <f t="shared" si="1138"/>
        <v>19.222500000000004</v>
      </c>
      <c r="AG478" s="359">
        <f t="shared" si="1147"/>
        <v>147.22125000000003</v>
      </c>
      <c r="AH478" s="359">
        <f t="shared" si="1139"/>
        <v>147.22125000000003</v>
      </c>
      <c r="AI478" s="359">
        <f>MROUND(ROUNDUP(AG478,0)+4,10)-1</f>
        <v>149</v>
      </c>
      <c r="AJ478" s="113">
        <f t="shared" si="1140"/>
        <v>469000</v>
      </c>
      <c r="AK478" s="139">
        <f t="shared" si="1141"/>
        <v>509000</v>
      </c>
      <c r="AL478" s="114">
        <f t="shared" si="1142"/>
        <v>50</v>
      </c>
      <c r="AM478" s="130">
        <f t="shared" si="1148"/>
        <v>47</v>
      </c>
      <c r="AN478" s="151">
        <f t="shared" si="1143"/>
        <v>76</v>
      </c>
      <c r="AO478" s="152">
        <f t="shared" si="1144"/>
        <v>400</v>
      </c>
      <c r="AP478" s="153">
        <f t="shared" si="1145"/>
        <v>844</v>
      </c>
      <c r="AQ478" s="716">
        <f t="shared" si="1131"/>
        <v>29</v>
      </c>
      <c r="AR478" s="154">
        <f t="shared" si="977"/>
        <v>53000</v>
      </c>
      <c r="AS478" s="158">
        <v>139</v>
      </c>
      <c r="AT478" s="144">
        <f t="shared" si="1146"/>
        <v>149</v>
      </c>
    </row>
    <row r="479" spans="2:46" ht="20.45" customHeight="1">
      <c r="B479" s="354" t="s">
        <v>1737</v>
      </c>
      <c r="C479" s="355" t="s">
        <v>1731</v>
      </c>
      <c r="D479" s="356">
        <f t="shared" si="1133"/>
        <v>24.95</v>
      </c>
      <c r="E479" s="356">
        <f t="shared" si="1132"/>
        <v>9.2000000000000011</v>
      </c>
      <c r="F479" s="356">
        <f t="shared" si="170"/>
        <v>7.6000000000000005</v>
      </c>
      <c r="G479" s="659">
        <v>9.27</v>
      </c>
      <c r="H479" s="356">
        <f t="shared" si="171"/>
        <v>2.3000000000000003</v>
      </c>
      <c r="I479" s="356"/>
      <c r="J479" s="357"/>
      <c r="K479" s="357"/>
      <c r="L479" s="357"/>
      <c r="M479" s="357"/>
      <c r="N479" s="357"/>
      <c r="O479" s="357"/>
      <c r="P479" s="357"/>
      <c r="Q479" s="357"/>
      <c r="R479" s="357"/>
      <c r="S479" s="357">
        <f>[1]shCost!$AF10+[1]shCost!$AW10+[1]shCost!$AY10+[1]shCost!$BF10+[1]shCost!$BH10</f>
        <v>4.6000000000000005</v>
      </c>
      <c r="T479" s="357">
        <f>[1]shCost!$AF10+[1]shCost!$AW10+[1]shCost!$AY10+[1]shCost!$BF10+[1]shCost!$BH10</f>
        <v>4.6000000000000005</v>
      </c>
      <c r="U479" s="357"/>
      <c r="V479" s="357"/>
      <c r="W479" s="357"/>
      <c r="X479" s="357"/>
      <c r="Y479" s="358">
        <f t="shared" si="188"/>
        <v>10.197000000000001</v>
      </c>
      <c r="Z479" s="358">
        <f t="shared" si="1134"/>
        <v>10.197000000000001</v>
      </c>
      <c r="AA479" s="358">
        <f t="shared" si="1135"/>
        <v>11.227499999999999</v>
      </c>
      <c r="AB479" s="358">
        <f t="shared" si="1136"/>
        <v>24.95</v>
      </c>
      <c r="AC479" s="358">
        <f t="shared" si="1137"/>
        <v>25.4925</v>
      </c>
      <c r="AD479" s="358">
        <f t="shared" si="1138"/>
        <v>11.227499999999999</v>
      </c>
      <c r="AE479" s="358">
        <f t="shared" si="1138"/>
        <v>12.475</v>
      </c>
      <c r="AF479" s="358">
        <f t="shared" si="1138"/>
        <v>13.7225</v>
      </c>
      <c r="AG479" s="359">
        <f t="shared" si="1147"/>
        <v>105.79387500000001</v>
      </c>
      <c r="AH479" s="359">
        <f t="shared" si="1139"/>
        <v>105.79387500000001</v>
      </c>
      <c r="AI479" s="359">
        <f>MROUND(ROUNDUP(AG479,0),5)-1</f>
        <v>104</v>
      </c>
      <c r="AJ479" s="113">
        <f t="shared" si="1140"/>
        <v>339000</v>
      </c>
      <c r="AK479" s="139">
        <f t="shared" si="1141"/>
        <v>369000</v>
      </c>
      <c r="AL479" s="114">
        <f t="shared" si="1142"/>
        <v>36</v>
      </c>
      <c r="AM479" s="130">
        <f t="shared" si="1148"/>
        <v>34</v>
      </c>
      <c r="AN479" s="151">
        <f t="shared" si="1143"/>
        <v>55</v>
      </c>
      <c r="AO479" s="152">
        <f t="shared" si="1144"/>
        <v>287</v>
      </c>
      <c r="AP479" s="153">
        <f t="shared" si="1145"/>
        <v>607</v>
      </c>
      <c r="AQ479" s="716">
        <f t="shared" si="1131"/>
        <v>21</v>
      </c>
      <c r="AR479" s="154">
        <f t="shared" si="977"/>
        <v>38000</v>
      </c>
      <c r="AS479" s="158">
        <v>139</v>
      </c>
      <c r="AT479" s="144">
        <f t="shared" si="1146"/>
        <v>104</v>
      </c>
    </row>
    <row r="480" spans="2:46" ht="20.45" customHeight="1">
      <c r="B480" s="354" t="s">
        <v>1738</v>
      </c>
      <c r="C480" s="355" t="s">
        <v>1732</v>
      </c>
      <c r="D480" s="356">
        <f t="shared" si="1133"/>
        <v>23.95</v>
      </c>
      <c r="E480" s="356">
        <f t="shared" si="1132"/>
        <v>9.5200000000000014</v>
      </c>
      <c r="F480" s="356">
        <f>MAX($J480:$U480)+3</f>
        <v>7.7600000000000007</v>
      </c>
      <c r="G480" s="659">
        <v>8.9</v>
      </c>
      <c r="H480" s="356">
        <f>MIN($J480:$U480)*0.5</f>
        <v>2.3800000000000003</v>
      </c>
      <c r="I480" s="356"/>
      <c r="J480" s="357"/>
      <c r="K480" s="357"/>
      <c r="L480" s="357"/>
      <c r="M480" s="357"/>
      <c r="N480" s="357"/>
      <c r="O480" s="357"/>
      <c r="P480" s="357"/>
      <c r="Q480" s="357"/>
      <c r="R480" s="357"/>
      <c r="S480" s="357">
        <f>[1]shCost!$AF13+[1]shCost!$AW13+[1]shCost!$AY13+[1]shCost!$BF13+[1]shCost!$BH13+[1]shCost!$BG13</f>
        <v>4.7600000000000007</v>
      </c>
      <c r="T480" s="357">
        <f>[1]shCost!$AF13+[1]shCost!$AW13+[1]shCost!$AY13+[1]shCost!$BF13+[1]shCost!$BH13+[1]shCost!$BG13</f>
        <v>4.7600000000000007</v>
      </c>
      <c r="U480" s="357"/>
      <c r="V480" s="357"/>
      <c r="W480" s="357"/>
      <c r="X480" s="357"/>
      <c r="Y480" s="358">
        <f>$G480*(1+Y$53)</f>
        <v>9.7900000000000009</v>
      </c>
      <c r="Z480" s="358">
        <f t="shared" si="1134"/>
        <v>9.7900000000000009</v>
      </c>
      <c r="AA480" s="358">
        <f t="shared" si="1135"/>
        <v>10.777499999999998</v>
      </c>
      <c r="AB480" s="358">
        <f t="shared" si="1136"/>
        <v>23.95</v>
      </c>
      <c r="AC480" s="358">
        <f t="shared" si="1137"/>
        <v>24.475000000000001</v>
      </c>
      <c r="AD480" s="358">
        <f t="shared" si="1138"/>
        <v>10.777499999999998</v>
      </c>
      <c r="AE480" s="358">
        <f t="shared" si="1138"/>
        <v>11.975</v>
      </c>
      <c r="AF480" s="358">
        <f t="shared" si="1138"/>
        <v>13.172500000000001</v>
      </c>
      <c r="AG480" s="359">
        <f t="shared" si="1147"/>
        <v>101.57125000000002</v>
      </c>
      <c r="AH480" s="359">
        <f>AG480</f>
        <v>101.57125000000002</v>
      </c>
      <c r="AI480" s="359">
        <f>MROUND(ROUNDUP(AG480,0),5)-1</f>
        <v>99</v>
      </c>
      <c r="AJ480" s="113">
        <f t="shared" si="1140"/>
        <v>319000</v>
      </c>
      <c r="AK480" s="139">
        <f t="shared" si="1141"/>
        <v>349000</v>
      </c>
      <c r="AL480" s="114">
        <f t="shared" si="1142"/>
        <v>35</v>
      </c>
      <c r="AM480" s="130">
        <f t="shared" si="1148"/>
        <v>32</v>
      </c>
      <c r="AN480" s="151">
        <f t="shared" si="1143"/>
        <v>53</v>
      </c>
      <c r="AO480" s="152">
        <f t="shared" si="1144"/>
        <v>276</v>
      </c>
      <c r="AP480" s="153">
        <f t="shared" si="1145"/>
        <v>583</v>
      </c>
      <c r="AQ480" s="716">
        <f t="shared" si="1131"/>
        <v>20</v>
      </c>
      <c r="AR480" s="154">
        <f t="shared" si="977"/>
        <v>37000</v>
      </c>
      <c r="AS480" s="158">
        <v>139</v>
      </c>
      <c r="AT480" s="144">
        <f t="shared" si="1146"/>
        <v>99</v>
      </c>
    </row>
    <row r="481" spans="2:46" ht="20.45" customHeight="1">
      <c r="B481" s="354" t="s">
        <v>1739</v>
      </c>
      <c r="C481" s="355" t="s">
        <v>1733</v>
      </c>
      <c r="D481" s="356">
        <f t="shared" si="1133"/>
        <v>11.95</v>
      </c>
      <c r="E481" s="356">
        <f t="shared" si="1132"/>
        <v>4.9000000000000004</v>
      </c>
      <c r="F481" s="356">
        <f t="shared" si="170"/>
        <v>5.45</v>
      </c>
      <c r="G481" s="659">
        <v>4.54</v>
      </c>
      <c r="H481" s="356">
        <f t="shared" si="171"/>
        <v>1.2250000000000001</v>
      </c>
      <c r="I481" s="356"/>
      <c r="J481" s="357"/>
      <c r="K481" s="357"/>
      <c r="L481" s="357"/>
      <c r="M481" s="357"/>
      <c r="N481" s="357"/>
      <c r="O481" s="357"/>
      <c r="P481" s="357"/>
      <c r="Q481" s="357"/>
      <c r="R481" s="357"/>
      <c r="S481" s="357">
        <f>[1]shCost!$AF14+[1]shCost!$AW14</f>
        <v>2.4500000000000002</v>
      </c>
      <c r="T481" s="357">
        <f>[1]shCost!$AF14+[1]shCost!$AW14</f>
        <v>2.4500000000000002</v>
      </c>
      <c r="U481" s="357"/>
      <c r="V481" s="357"/>
      <c r="W481" s="357"/>
      <c r="X481" s="357"/>
      <c r="Y481" s="358">
        <f t="shared" si="188"/>
        <v>4.9940000000000007</v>
      </c>
      <c r="Z481" s="358">
        <f t="shared" si="1134"/>
        <v>4.9940000000000007</v>
      </c>
      <c r="AA481" s="358">
        <f t="shared" si="1135"/>
        <v>5.3774999999999995</v>
      </c>
      <c r="AB481" s="358">
        <f t="shared" si="1136"/>
        <v>11.95</v>
      </c>
      <c r="AC481" s="358">
        <f t="shared" si="1137"/>
        <v>12.485000000000001</v>
      </c>
      <c r="AD481" s="358">
        <f t="shared" si="1138"/>
        <v>5.3774999999999995</v>
      </c>
      <c r="AE481" s="358">
        <f t="shared" si="1138"/>
        <v>5.9749999999999996</v>
      </c>
      <c r="AF481" s="358">
        <f t="shared" si="1138"/>
        <v>6.5724999999999998</v>
      </c>
      <c r="AG481" s="359">
        <f t="shared" si="1147"/>
        <v>51.812750000000008</v>
      </c>
      <c r="AH481" s="359">
        <f>AG481*(1+AH$53)</f>
        <v>51.812750000000008</v>
      </c>
      <c r="AI481" s="359">
        <f>MROUND(ROUNDUP(AG481,0),10)-1</f>
        <v>49</v>
      </c>
      <c r="AJ481" s="113">
        <f t="shared" si="1140"/>
        <v>159000</v>
      </c>
      <c r="AK481" s="139">
        <f t="shared" si="1141"/>
        <v>169000</v>
      </c>
      <c r="AL481" s="114">
        <f t="shared" si="1142"/>
        <v>18</v>
      </c>
      <c r="AM481" s="130">
        <f t="shared" si="1148"/>
        <v>17</v>
      </c>
      <c r="AN481" s="151">
        <f t="shared" si="1143"/>
        <v>27</v>
      </c>
      <c r="AO481" s="152">
        <f t="shared" si="1144"/>
        <v>141</v>
      </c>
      <c r="AP481" s="153">
        <f t="shared" si="1145"/>
        <v>297</v>
      </c>
      <c r="AQ481" s="716">
        <f t="shared" si="1131"/>
        <v>10</v>
      </c>
      <c r="AR481" s="154">
        <f t="shared" si="977"/>
        <v>19000</v>
      </c>
      <c r="AS481" s="158">
        <v>139</v>
      </c>
      <c r="AT481" s="144">
        <f t="shared" si="1146"/>
        <v>49</v>
      </c>
    </row>
    <row r="482" spans="2:46" ht="15">
      <c r="B482" s="354" t="s">
        <v>1740</v>
      </c>
      <c r="C482" s="355" t="s">
        <v>1734</v>
      </c>
      <c r="D482" s="356">
        <f>AB482</f>
        <v>5.95</v>
      </c>
      <c r="E482" s="356">
        <f t="shared" si="1132"/>
        <v>2.4</v>
      </c>
      <c r="F482" s="356">
        <f>MAX($J482:$U482)+3</f>
        <v>4.2</v>
      </c>
      <c r="G482" s="659">
        <v>2.36</v>
      </c>
      <c r="H482" s="356">
        <f>MIN($J482:$U482)*0.5</f>
        <v>0.6</v>
      </c>
      <c r="I482" s="356"/>
      <c r="J482" s="357"/>
      <c r="K482" s="357"/>
      <c r="L482" s="357"/>
      <c r="M482" s="357"/>
      <c r="N482" s="357"/>
      <c r="O482" s="357"/>
      <c r="P482" s="357"/>
      <c r="Q482" s="357"/>
      <c r="R482" s="357"/>
      <c r="S482" s="357">
        <f>[1]shCost!$AF15+[1]shCost!$AW15</f>
        <v>1.2</v>
      </c>
      <c r="T482" s="357">
        <f>[1]shCost!$AF15+[1]shCost!$AW15</f>
        <v>1.2</v>
      </c>
      <c r="U482" s="357"/>
      <c r="V482" s="357"/>
      <c r="W482" s="357"/>
      <c r="X482" s="357"/>
      <c r="Y482" s="358">
        <f>$G482*(1+Y$53)</f>
        <v>2.5960000000000001</v>
      </c>
      <c r="Z482" s="358">
        <f>(AC482*(1-Z$53))</f>
        <v>2.5960000000000001</v>
      </c>
      <c r="AA482" s="358">
        <f>(AB482*(1-AA$53))</f>
        <v>2.6774999999999998</v>
      </c>
      <c r="AB482" s="358">
        <f>MROUND(AC482,1)-0.05</f>
        <v>5.95</v>
      </c>
      <c r="AC482" s="358">
        <f>Y482/(1-AC$53)</f>
        <v>6.49</v>
      </c>
      <c r="AD482" s="358">
        <f>$AB482*(1-AD$53)</f>
        <v>2.6774999999999998</v>
      </c>
      <c r="AE482" s="358">
        <f>$AB482*(1-AE$53)</f>
        <v>2.9750000000000001</v>
      </c>
      <c r="AF482" s="358">
        <f>$AB482*(1-AF$53)</f>
        <v>3.2725000000000004</v>
      </c>
      <c r="AG482" s="359">
        <f>AC482*4.15</f>
        <v>26.933500000000002</v>
      </c>
      <c r="AH482" s="359">
        <f>AG482</f>
        <v>26.933500000000002</v>
      </c>
      <c r="AI482" s="359">
        <f>MROUND(ROUNDUP(AG482,0),5)</f>
        <v>25</v>
      </c>
      <c r="AJ482" s="113">
        <f>ROUNDUP(FLOOR(AC482*13350,10000),-3)-1000</f>
        <v>79000</v>
      </c>
      <c r="AK482" s="139">
        <f>ROUNDUP(FLOOR(AJ482*1.1,10000),-3)-1000</f>
        <v>79000</v>
      </c>
      <c r="AL482" s="114">
        <f>ROUNDUP(AC482*1.39,0)</f>
        <v>10</v>
      </c>
      <c r="AM482" s="130">
        <f>ROUNDUP(AC482*1.3,0)</f>
        <v>9</v>
      </c>
      <c r="AN482" s="151">
        <f>ROUNDUP(AC482*0.71*3,0)</f>
        <v>14</v>
      </c>
      <c r="AO482" s="152">
        <f>ROUNDUP(AC482*3.7502*3,0)</f>
        <v>74</v>
      </c>
      <c r="AP482" s="153">
        <f>ROUNDUP(AC482*7.9284*3,0)</f>
        <v>155</v>
      </c>
      <c r="AQ482" s="716">
        <f t="shared" si="1131"/>
        <v>6</v>
      </c>
      <c r="AR482" s="154">
        <f t="shared" si="977"/>
        <v>10000</v>
      </c>
      <c r="AS482" s="158">
        <v>139</v>
      </c>
      <c r="AT482" s="144">
        <f>AI482*(1-AH$6)</f>
        <v>25</v>
      </c>
    </row>
    <row r="483" spans="2:46" ht="15">
      <c r="B483" s="360" t="s">
        <v>1566</v>
      </c>
      <c r="C483" s="361" t="s">
        <v>1570</v>
      </c>
      <c r="D483" s="362">
        <f t="shared" ref="D483:D493" si="1149">AB483</f>
        <v>28.95</v>
      </c>
      <c r="E483" s="362">
        <f t="shared" si="1132"/>
        <v>11.160000000000002</v>
      </c>
      <c r="F483" s="362">
        <f t="shared" si="170"/>
        <v>8.5800000000000018</v>
      </c>
      <c r="G483" s="660">
        <v>10.660000000000002</v>
      </c>
      <c r="H483" s="362">
        <f t="shared" si="171"/>
        <v>2.7900000000000005</v>
      </c>
      <c r="I483" s="362"/>
      <c r="J483" s="363"/>
      <c r="K483" s="363"/>
      <c r="L483" s="363"/>
      <c r="M483" s="363"/>
      <c r="N483" s="363"/>
      <c r="O483" s="363"/>
      <c r="P483" s="363"/>
      <c r="Q483" s="363">
        <f>[1]shCost!$AF4+[1]shCost!$AW4+[1]shCost!$BA4+[1]shCost!$AY4</f>
        <v>5.580000000000001</v>
      </c>
      <c r="R483" s="363">
        <f>[1]shCost!$AF4+[1]shCost!$AW4+[1]shCost!$BA4+[1]shCost!$AY4</f>
        <v>5.580000000000001</v>
      </c>
      <c r="S483" s="363"/>
      <c r="T483" s="363"/>
      <c r="U483" s="363"/>
      <c r="V483" s="363"/>
      <c r="W483" s="363"/>
      <c r="X483" s="363"/>
      <c r="Y483" s="364">
        <f t="shared" si="188"/>
        <v>11.726000000000003</v>
      </c>
      <c r="Z483" s="364">
        <f t="shared" ref="Z483:Z493" si="1150">(AC483*(1-Z$53))</f>
        <v>11.726000000000003</v>
      </c>
      <c r="AA483" s="364">
        <f t="shared" ref="AA483:AA489" si="1151">(AB483*(1-AA$53))</f>
        <v>13.027499999999998</v>
      </c>
      <c r="AB483" s="364">
        <f t="shared" ref="AB483:AB493" si="1152">MROUND(AC483,1)-0.05</f>
        <v>28.95</v>
      </c>
      <c r="AC483" s="364">
        <f t="shared" ref="AC483:AC493" si="1153">Y483/(1-AC$53)</f>
        <v>29.315000000000005</v>
      </c>
      <c r="AD483" s="364">
        <f t="shared" si="1138"/>
        <v>13.027499999999998</v>
      </c>
      <c r="AE483" s="364">
        <f t="shared" si="1138"/>
        <v>14.475</v>
      </c>
      <c r="AF483" s="364">
        <f t="shared" si="1138"/>
        <v>15.922500000000001</v>
      </c>
      <c r="AG483" s="365">
        <f t="shared" ref="AG483:AG493" si="1154">AC483*4</f>
        <v>117.26000000000002</v>
      </c>
      <c r="AH483" s="365">
        <f t="shared" ref="AH483:AH488" si="1155">AG483</f>
        <v>117.26000000000002</v>
      </c>
      <c r="AI483" s="365">
        <f>MROUND(ROUNDUP(AH483,0),10)-1</f>
        <v>119</v>
      </c>
      <c r="AJ483" s="113">
        <f t="shared" ref="AJ483:AJ493" si="1156">ROUNDUP(FLOOR(AC483*13350,10000),-3)-1000</f>
        <v>389000</v>
      </c>
      <c r="AK483" s="139">
        <f t="shared" ref="AK483:AK493" si="1157">ROUNDUP(FLOOR(AJ483*1.1,10000),-3)-1000</f>
        <v>419000</v>
      </c>
      <c r="AL483" s="114">
        <f t="shared" ref="AL483:AL493" si="1158">ROUNDUP(AC483*1.39,0)</f>
        <v>41</v>
      </c>
      <c r="AM483" s="130">
        <f>ROUNDUP(AC483*1.34,0)</f>
        <v>40</v>
      </c>
      <c r="AN483" s="151">
        <f t="shared" ref="AN483:AN493" si="1159">ROUNDUP(AC483*0.71*3,0)</f>
        <v>63</v>
      </c>
      <c r="AO483" s="152">
        <f t="shared" ref="AO483:AO493" si="1160">ROUNDUP(AC483*3.7502*3,0)</f>
        <v>330</v>
      </c>
      <c r="AP483" s="153">
        <f t="shared" ref="AP483:AP493" si="1161">ROUNDUP(AC483*7.9284*3,0)</f>
        <v>698</v>
      </c>
      <c r="AQ483" s="716">
        <f t="shared" si="1131"/>
        <v>24</v>
      </c>
      <c r="AR483" s="154">
        <f t="shared" si="977"/>
        <v>44000</v>
      </c>
      <c r="AS483" s="158">
        <v>119</v>
      </c>
      <c r="AT483" s="144">
        <f t="shared" ref="AT483:AT493" si="1162">AI483*(1-AH$6)</f>
        <v>119</v>
      </c>
    </row>
    <row r="484" spans="2:46" ht="15">
      <c r="B484" s="360" t="s">
        <v>1567</v>
      </c>
      <c r="C484" s="361" t="s">
        <v>1571</v>
      </c>
      <c r="D484" s="362">
        <f t="shared" si="1149"/>
        <v>31.95</v>
      </c>
      <c r="E484" s="362">
        <f t="shared" si="1132"/>
        <v>12</v>
      </c>
      <c r="F484" s="362">
        <f t="shared" si="170"/>
        <v>9</v>
      </c>
      <c r="G484" s="660">
        <v>11.5</v>
      </c>
      <c r="H484" s="362">
        <f t="shared" si="171"/>
        <v>3</v>
      </c>
      <c r="I484" s="362"/>
      <c r="J484" s="363"/>
      <c r="K484" s="363"/>
      <c r="L484" s="363"/>
      <c r="M484" s="363"/>
      <c r="N484" s="363"/>
      <c r="O484" s="363"/>
      <c r="P484" s="363"/>
      <c r="Q484" s="363">
        <f>[1]shCost!$AF6+[1]shCost!$AW4+[1]shCost!$BA4+[1]shCost!$AY4</f>
        <v>6</v>
      </c>
      <c r="R484" s="363">
        <f>[1]shCost!$AF6+[1]shCost!$AW4+[1]shCost!$BA4+[1]shCost!$AY4</f>
        <v>6</v>
      </c>
      <c r="S484" s="363"/>
      <c r="T484" s="363"/>
      <c r="U484" s="363"/>
      <c r="V484" s="363"/>
      <c r="W484" s="363"/>
      <c r="X484" s="363"/>
      <c r="Y484" s="364">
        <f t="shared" si="188"/>
        <v>12.65</v>
      </c>
      <c r="Z484" s="364">
        <f t="shared" si="1150"/>
        <v>12.65</v>
      </c>
      <c r="AA484" s="364">
        <f t="shared" si="1151"/>
        <v>14.377499999999998</v>
      </c>
      <c r="AB484" s="364">
        <f t="shared" si="1152"/>
        <v>31.95</v>
      </c>
      <c r="AC484" s="364">
        <f t="shared" si="1153"/>
        <v>31.625</v>
      </c>
      <c r="AD484" s="364">
        <f t="shared" si="1138"/>
        <v>14.377499999999998</v>
      </c>
      <c r="AE484" s="364">
        <f t="shared" si="1138"/>
        <v>15.975</v>
      </c>
      <c r="AF484" s="364">
        <f t="shared" si="1138"/>
        <v>17.572500000000002</v>
      </c>
      <c r="AG484" s="365">
        <f t="shared" si="1154"/>
        <v>126.5</v>
      </c>
      <c r="AH484" s="365">
        <f t="shared" si="1155"/>
        <v>126.5</v>
      </c>
      <c r="AI484" s="365">
        <f>MROUND(ROUNDUP(AH484,0),10)-1</f>
        <v>129</v>
      </c>
      <c r="AJ484" s="113">
        <f t="shared" si="1156"/>
        <v>419000</v>
      </c>
      <c r="AK484" s="139">
        <f t="shared" si="1157"/>
        <v>459000</v>
      </c>
      <c r="AL484" s="114">
        <f t="shared" si="1158"/>
        <v>44</v>
      </c>
      <c r="AM484" s="130">
        <f t="shared" ref="AM484:AM489" si="1163">ROUNDUP(AC484*1.3,0)</f>
        <v>42</v>
      </c>
      <c r="AN484" s="151">
        <f t="shared" si="1159"/>
        <v>68</v>
      </c>
      <c r="AO484" s="152">
        <f t="shared" si="1160"/>
        <v>356</v>
      </c>
      <c r="AP484" s="153">
        <f t="shared" si="1161"/>
        <v>753</v>
      </c>
      <c r="AQ484" s="716">
        <f t="shared" si="1131"/>
        <v>26</v>
      </c>
      <c r="AR484" s="154">
        <f t="shared" si="977"/>
        <v>47000</v>
      </c>
      <c r="AS484" s="158">
        <v>129</v>
      </c>
      <c r="AT484" s="144">
        <f t="shared" si="1162"/>
        <v>129</v>
      </c>
    </row>
    <row r="485" spans="2:46" ht="15">
      <c r="B485" s="360" t="s">
        <v>1568</v>
      </c>
      <c r="C485" s="361" t="s">
        <v>1572</v>
      </c>
      <c r="D485" s="362">
        <f t="shared" si="1149"/>
        <v>31.95</v>
      </c>
      <c r="E485" s="362">
        <f t="shared" si="1132"/>
        <v>12.105</v>
      </c>
      <c r="F485" s="362">
        <f t="shared" si="170"/>
        <v>9.0525000000000002</v>
      </c>
      <c r="G485" s="660">
        <v>11.605</v>
      </c>
      <c r="H485" s="362">
        <f t="shared" si="171"/>
        <v>3.0262500000000001</v>
      </c>
      <c r="I485" s="362"/>
      <c r="J485" s="363"/>
      <c r="K485" s="363"/>
      <c r="L485" s="363"/>
      <c r="M485" s="363"/>
      <c r="N485" s="363"/>
      <c r="O485" s="363"/>
      <c r="P485" s="363"/>
      <c r="Q485" s="363">
        <f>[1]shCost!$AF7+[1]shCost!$AW4+[1]shCost!$BA4+[1]shCost!$AY4</f>
        <v>6.0525000000000002</v>
      </c>
      <c r="R485" s="363">
        <f>[1]shCost!$AF7+[1]shCost!$AW4+[1]shCost!$BA4+[1]shCost!$AY4</f>
        <v>6.0525000000000002</v>
      </c>
      <c r="S485" s="363"/>
      <c r="T485" s="363"/>
      <c r="U485" s="363"/>
      <c r="V485" s="363"/>
      <c r="W485" s="363"/>
      <c r="X485" s="363"/>
      <c r="Y485" s="364">
        <f t="shared" si="188"/>
        <v>12.765500000000001</v>
      </c>
      <c r="Z485" s="364">
        <f t="shared" si="1150"/>
        <v>12.765500000000001</v>
      </c>
      <c r="AA485" s="364">
        <f t="shared" si="1151"/>
        <v>14.377499999999998</v>
      </c>
      <c r="AB485" s="364">
        <f t="shared" si="1152"/>
        <v>31.95</v>
      </c>
      <c r="AC485" s="364">
        <f t="shared" si="1153"/>
        <v>31.91375</v>
      </c>
      <c r="AD485" s="364">
        <f t="shared" si="1138"/>
        <v>14.377499999999998</v>
      </c>
      <c r="AE485" s="364">
        <f t="shared" si="1138"/>
        <v>15.975</v>
      </c>
      <c r="AF485" s="364">
        <f t="shared" si="1138"/>
        <v>17.572500000000002</v>
      </c>
      <c r="AG485" s="365">
        <f t="shared" si="1154"/>
        <v>127.655</v>
      </c>
      <c r="AH485" s="365">
        <f t="shared" si="1155"/>
        <v>127.655</v>
      </c>
      <c r="AI485" s="365">
        <f>MROUND(ROUNDUP(AH484,0),10)-1</f>
        <v>129</v>
      </c>
      <c r="AJ485" s="113">
        <f t="shared" si="1156"/>
        <v>419000</v>
      </c>
      <c r="AK485" s="139">
        <f t="shared" si="1157"/>
        <v>459000</v>
      </c>
      <c r="AL485" s="114">
        <f t="shared" si="1158"/>
        <v>45</v>
      </c>
      <c r="AM485" s="130">
        <f t="shared" si="1163"/>
        <v>42</v>
      </c>
      <c r="AN485" s="151">
        <f t="shared" si="1159"/>
        <v>68</v>
      </c>
      <c r="AO485" s="152">
        <f t="shared" si="1160"/>
        <v>360</v>
      </c>
      <c r="AP485" s="153">
        <f t="shared" si="1161"/>
        <v>760</v>
      </c>
      <c r="AQ485" s="716">
        <f t="shared" si="1131"/>
        <v>26</v>
      </c>
      <c r="AR485" s="154">
        <f t="shared" si="977"/>
        <v>48000</v>
      </c>
      <c r="AS485" s="158">
        <v>129</v>
      </c>
      <c r="AT485" s="144">
        <f t="shared" si="1162"/>
        <v>129</v>
      </c>
    </row>
    <row r="486" spans="2:46" ht="15">
      <c r="B486" s="360" t="s">
        <v>1569</v>
      </c>
      <c r="C486" s="361" t="s">
        <v>1573</v>
      </c>
      <c r="D486" s="362">
        <f t="shared" si="1149"/>
        <v>33.950000000000003</v>
      </c>
      <c r="E486" s="362">
        <f t="shared" si="1132"/>
        <v>12.840000000000002</v>
      </c>
      <c r="F486" s="362">
        <f t="shared" si="170"/>
        <v>9.4200000000000017</v>
      </c>
      <c r="G486" s="660">
        <v>12.340000000000002</v>
      </c>
      <c r="H486" s="362">
        <f t="shared" si="171"/>
        <v>3.2100000000000004</v>
      </c>
      <c r="I486" s="362"/>
      <c r="J486" s="363"/>
      <c r="K486" s="363"/>
      <c r="L486" s="363"/>
      <c r="M486" s="363"/>
      <c r="N486" s="363"/>
      <c r="O486" s="363"/>
      <c r="P486" s="363"/>
      <c r="Q486" s="363">
        <f>[1]shCost!$AF9+[1]shCost!$AW4+[1]shCost!$BA4+[1]shCost!$AY4</f>
        <v>6.4200000000000008</v>
      </c>
      <c r="R486" s="363">
        <f>[1]shCost!$AF9+[1]shCost!$AW4+[1]shCost!$BA4+[1]shCost!$AY4</f>
        <v>6.4200000000000008</v>
      </c>
      <c r="S486" s="363"/>
      <c r="T486" s="363"/>
      <c r="U486" s="363"/>
      <c r="V486" s="363"/>
      <c r="W486" s="363"/>
      <c r="X486" s="363"/>
      <c r="Y486" s="364">
        <f t="shared" si="188"/>
        <v>13.574000000000003</v>
      </c>
      <c r="Z486" s="364">
        <f t="shared" si="1150"/>
        <v>13.574000000000005</v>
      </c>
      <c r="AA486" s="364">
        <f t="shared" si="1151"/>
        <v>15.2775</v>
      </c>
      <c r="AB486" s="364">
        <f t="shared" si="1152"/>
        <v>33.950000000000003</v>
      </c>
      <c r="AC486" s="364">
        <f t="shared" si="1153"/>
        <v>33.935000000000009</v>
      </c>
      <c r="AD486" s="364">
        <f t="shared" si="1138"/>
        <v>15.2775</v>
      </c>
      <c r="AE486" s="364">
        <f t="shared" si="1138"/>
        <v>16.975000000000001</v>
      </c>
      <c r="AF486" s="364">
        <f t="shared" si="1138"/>
        <v>18.672500000000003</v>
      </c>
      <c r="AG486" s="365">
        <f t="shared" si="1154"/>
        <v>135.74000000000004</v>
      </c>
      <c r="AH486" s="365">
        <f t="shared" si="1155"/>
        <v>135.74000000000004</v>
      </c>
      <c r="AI486" s="365">
        <f>MROUND(ROUNDUP(AG486,0)+4,10)-1</f>
        <v>139</v>
      </c>
      <c r="AJ486" s="113">
        <f t="shared" si="1156"/>
        <v>449000</v>
      </c>
      <c r="AK486" s="139">
        <f t="shared" si="1157"/>
        <v>489000</v>
      </c>
      <c r="AL486" s="114">
        <f t="shared" si="1158"/>
        <v>48</v>
      </c>
      <c r="AM486" s="130">
        <f t="shared" si="1163"/>
        <v>45</v>
      </c>
      <c r="AN486" s="151">
        <f t="shared" si="1159"/>
        <v>73</v>
      </c>
      <c r="AO486" s="152">
        <f t="shared" si="1160"/>
        <v>382</v>
      </c>
      <c r="AP486" s="153">
        <f t="shared" si="1161"/>
        <v>808</v>
      </c>
      <c r="AQ486" s="716">
        <f t="shared" si="1131"/>
        <v>28</v>
      </c>
      <c r="AR486" s="154">
        <f t="shared" si="977"/>
        <v>51000</v>
      </c>
      <c r="AS486" s="158">
        <v>139</v>
      </c>
      <c r="AT486" s="144">
        <f t="shared" si="1162"/>
        <v>139</v>
      </c>
    </row>
    <row r="487" spans="2:46" ht="15">
      <c r="B487" s="360" t="s">
        <v>1593</v>
      </c>
      <c r="C487" s="361" t="s">
        <v>1594</v>
      </c>
      <c r="D487" s="362">
        <f>AB487</f>
        <v>29.95</v>
      </c>
      <c r="E487" s="362">
        <f t="shared" si="1132"/>
        <v>7.9</v>
      </c>
      <c r="F487" s="362">
        <f t="shared" si="170"/>
        <v>6.95</v>
      </c>
      <c r="G487" s="660">
        <v>10.82</v>
      </c>
      <c r="H487" s="362">
        <f t="shared" si="171"/>
        <v>1.9750000000000001</v>
      </c>
      <c r="I487" s="362"/>
      <c r="J487" s="363"/>
      <c r="K487" s="363"/>
      <c r="L487" s="363"/>
      <c r="M487" s="363"/>
      <c r="N487" s="363"/>
      <c r="O487" s="363"/>
      <c r="P487" s="363"/>
      <c r="Q487" s="363">
        <f>[1]shCost!$AF10+[1]shCost!$AW4</f>
        <v>3.95</v>
      </c>
      <c r="R487" s="363">
        <f>[1]shCost!$AF10+[1]shCost!$AW4</f>
        <v>3.95</v>
      </c>
      <c r="S487" s="363"/>
      <c r="T487" s="363"/>
      <c r="U487" s="363"/>
      <c r="V487" s="363"/>
      <c r="W487" s="363"/>
      <c r="X487" s="363"/>
      <c r="Y487" s="364">
        <f t="shared" si="188"/>
        <v>11.902000000000001</v>
      </c>
      <c r="Z487" s="364">
        <f>(AC487*(1-Z$53))</f>
        <v>11.902000000000001</v>
      </c>
      <c r="AA487" s="364">
        <f t="shared" si="1151"/>
        <v>13.477499999999999</v>
      </c>
      <c r="AB487" s="364">
        <f>MROUND(AC487,1)-0.05</f>
        <v>29.95</v>
      </c>
      <c r="AC487" s="364">
        <f>Y487/(1-AC$53)</f>
        <v>29.755000000000003</v>
      </c>
      <c r="AD487" s="364">
        <f t="shared" si="1138"/>
        <v>13.477499999999999</v>
      </c>
      <c r="AE487" s="364">
        <f t="shared" si="1138"/>
        <v>14.975</v>
      </c>
      <c r="AF487" s="364">
        <f t="shared" si="1138"/>
        <v>16.4725</v>
      </c>
      <c r="AG487" s="365">
        <f>AC487*4</f>
        <v>119.02000000000001</v>
      </c>
      <c r="AH487" s="365">
        <f t="shared" si="1155"/>
        <v>119.02000000000001</v>
      </c>
      <c r="AI487" s="365">
        <f>MROUND(ROUNDUP(AG487,0)+4,10)-1</f>
        <v>119</v>
      </c>
      <c r="AJ487" s="113">
        <f>ROUNDUP(FLOOR(AC487*13350,10000),-3)-1000</f>
        <v>389000</v>
      </c>
      <c r="AK487" s="139">
        <f>ROUNDUP(FLOOR(AJ487*1.1,10000),-3)-1000</f>
        <v>419000</v>
      </c>
      <c r="AL487" s="114">
        <f>ROUNDUP(AC487*1.39,0)</f>
        <v>42</v>
      </c>
      <c r="AM487" s="130">
        <f t="shared" si="1163"/>
        <v>39</v>
      </c>
      <c r="AN487" s="151">
        <f>ROUNDUP(AC487*0.71*3,0)</f>
        <v>64</v>
      </c>
      <c r="AO487" s="152">
        <f>ROUNDUP(AC487*3.7502*3,0)</f>
        <v>335</v>
      </c>
      <c r="AP487" s="153">
        <f>ROUNDUP(AC487*7.9284*3,0)</f>
        <v>708</v>
      </c>
      <c r="AQ487" s="716">
        <f t="shared" si="1131"/>
        <v>24</v>
      </c>
      <c r="AR487" s="154">
        <f t="shared" si="977"/>
        <v>45000</v>
      </c>
      <c r="AS487" s="158">
        <v>139</v>
      </c>
      <c r="AT487" s="144">
        <f>AI487*(1-AH$6)</f>
        <v>119</v>
      </c>
    </row>
    <row r="488" spans="2:46" ht="15">
      <c r="B488" s="360" t="s">
        <v>1612</v>
      </c>
      <c r="C488" s="361" t="s">
        <v>1604</v>
      </c>
      <c r="D488" s="362">
        <f>AB488</f>
        <v>12.95</v>
      </c>
      <c r="E488" s="362">
        <f t="shared" si="1132"/>
        <v>4.9000000000000004</v>
      </c>
      <c r="F488" s="362">
        <f t="shared" si="170"/>
        <v>5.45</v>
      </c>
      <c r="G488" s="660">
        <v>4.58</v>
      </c>
      <c r="H488" s="362">
        <f t="shared" si="171"/>
        <v>1.2250000000000001</v>
      </c>
      <c r="I488" s="362"/>
      <c r="J488" s="363"/>
      <c r="K488" s="363"/>
      <c r="L488" s="363"/>
      <c r="M488" s="363"/>
      <c r="N488" s="363"/>
      <c r="O488" s="363"/>
      <c r="P488" s="363"/>
      <c r="Q488" s="363">
        <f>[1]shCost!$AF14+[1]shCost!$AW14</f>
        <v>2.4500000000000002</v>
      </c>
      <c r="R488" s="363">
        <f>[1]shCost!$AF14+[1]shCost!$AW14</f>
        <v>2.4500000000000002</v>
      </c>
      <c r="S488" s="363"/>
      <c r="T488" s="363"/>
      <c r="U488" s="363"/>
      <c r="V488" s="363"/>
      <c r="W488" s="363"/>
      <c r="X488" s="363"/>
      <c r="Y488" s="364">
        <f t="shared" si="188"/>
        <v>5.0380000000000003</v>
      </c>
      <c r="Z488" s="364">
        <f>(AC488*(1-Z$53))</f>
        <v>5.0380000000000003</v>
      </c>
      <c r="AA488" s="364">
        <f t="shared" si="1151"/>
        <v>5.8274999999999988</v>
      </c>
      <c r="AB488" s="364">
        <f>MROUND(AC488,1)-0.05</f>
        <v>12.95</v>
      </c>
      <c r="AC488" s="364">
        <f>Y488/(1-AC$53)</f>
        <v>12.595000000000001</v>
      </c>
      <c r="AD488" s="364">
        <f t="shared" si="1138"/>
        <v>5.8274999999999988</v>
      </c>
      <c r="AE488" s="364">
        <f t="shared" si="1138"/>
        <v>6.4749999999999996</v>
      </c>
      <c r="AF488" s="364">
        <f t="shared" si="1138"/>
        <v>7.1225000000000005</v>
      </c>
      <c r="AG488" s="365">
        <f>AC488*4</f>
        <v>50.38</v>
      </c>
      <c r="AH488" s="365">
        <f t="shared" si="1155"/>
        <v>50.38</v>
      </c>
      <c r="AI488" s="365">
        <f>MROUND(ROUNDUP(AG488,0),10)-1</f>
        <v>49</v>
      </c>
      <c r="AJ488" s="113">
        <f>ROUNDUP(FLOOR(AC488*13350,10000),-3)-1000</f>
        <v>159000</v>
      </c>
      <c r="AK488" s="139">
        <f>ROUNDUP(FLOOR(AJ488*1.1,10000),-3)-1000</f>
        <v>169000</v>
      </c>
      <c r="AL488" s="114">
        <f>ROUNDUP(AC488*1.39,0)</f>
        <v>18</v>
      </c>
      <c r="AM488" s="130">
        <f t="shared" si="1163"/>
        <v>17</v>
      </c>
      <c r="AN488" s="151">
        <f>ROUNDUP(AC488*0.71*3,0)</f>
        <v>27</v>
      </c>
      <c r="AO488" s="152">
        <f>ROUNDUP(AC488*3.7502*3,0)</f>
        <v>142</v>
      </c>
      <c r="AP488" s="153">
        <f>ROUNDUP(AC488*7.9284*3,0)</f>
        <v>300</v>
      </c>
      <c r="AQ488" s="716">
        <f t="shared" si="1131"/>
        <v>11</v>
      </c>
      <c r="AR488" s="154">
        <f t="shared" si="977"/>
        <v>19000</v>
      </c>
      <c r="AS488" s="158">
        <v>139</v>
      </c>
      <c r="AT488" s="144">
        <f>AI488*(1-AH$6)</f>
        <v>49</v>
      </c>
    </row>
    <row r="489" spans="2:46" ht="15">
      <c r="B489" s="360" t="s">
        <v>1614</v>
      </c>
      <c r="C489" s="361" t="s">
        <v>1615</v>
      </c>
      <c r="D489" s="362">
        <f>AB489</f>
        <v>6.95</v>
      </c>
      <c r="E489" s="362">
        <f t="shared" si="1132"/>
        <v>2.4</v>
      </c>
      <c r="F489" s="362">
        <f t="shared" si="170"/>
        <v>4.2</v>
      </c>
      <c r="G489" s="660">
        <f>E489</f>
        <v>2.4</v>
      </c>
      <c r="H489" s="362">
        <f t="shared" si="171"/>
        <v>0.6</v>
      </c>
      <c r="I489" s="362"/>
      <c r="J489" s="363"/>
      <c r="K489" s="363"/>
      <c r="L489" s="363"/>
      <c r="M489" s="363"/>
      <c r="N489" s="363"/>
      <c r="O489" s="363"/>
      <c r="P489" s="363"/>
      <c r="Q489" s="363">
        <f>[1]shCost!$AF15+[1]shCost!$AW15</f>
        <v>1.2</v>
      </c>
      <c r="R489" s="363">
        <f>[1]shCost!$AF15+[1]shCost!$AW15</f>
        <v>1.2</v>
      </c>
      <c r="S489" s="363"/>
      <c r="T489" s="363"/>
      <c r="U489" s="363"/>
      <c r="V489" s="363"/>
      <c r="W489" s="363"/>
      <c r="X489" s="363"/>
      <c r="Y489" s="364">
        <f t="shared" si="188"/>
        <v>2.64</v>
      </c>
      <c r="Z489" s="364">
        <f>(AC489*(1-Z$53))</f>
        <v>2.64</v>
      </c>
      <c r="AA489" s="364">
        <f t="shared" si="1151"/>
        <v>3.1274999999999999</v>
      </c>
      <c r="AB489" s="364">
        <f>MROUND(AC489,1)-0.05</f>
        <v>6.95</v>
      </c>
      <c r="AC489" s="364">
        <f>Y489/(1-AC$53)</f>
        <v>6.6</v>
      </c>
      <c r="AD489" s="364">
        <f t="shared" si="1138"/>
        <v>3.1274999999999999</v>
      </c>
      <c r="AE489" s="364">
        <f t="shared" si="1138"/>
        <v>3.4750000000000001</v>
      </c>
      <c r="AF489" s="364">
        <f t="shared" si="1138"/>
        <v>3.8225000000000002</v>
      </c>
      <c r="AG489" s="365">
        <f>AC489*4</f>
        <v>26.4</v>
      </c>
      <c r="AH489" s="365">
        <f>AG489</f>
        <v>26.4</v>
      </c>
      <c r="AI489" s="365">
        <f>AH489</f>
        <v>26.4</v>
      </c>
      <c r="AJ489" s="113">
        <f>ROUNDUP(FLOOR(AC489*13350,10000),-3)-1000</f>
        <v>79000</v>
      </c>
      <c r="AK489" s="139">
        <f>ROUNDUP(FLOOR(AJ489*1.1,10000),-3)-1000</f>
        <v>79000</v>
      </c>
      <c r="AL489" s="114">
        <f>ROUNDUP(AC489*1.39,0)</f>
        <v>10</v>
      </c>
      <c r="AM489" s="130">
        <f t="shared" si="1163"/>
        <v>9</v>
      </c>
      <c r="AN489" s="151">
        <f>ROUNDUP(AC489*0.71*3,0)</f>
        <v>15</v>
      </c>
      <c r="AO489" s="152">
        <f>ROUNDUP(AC489*3.7502*3,0)</f>
        <v>75</v>
      </c>
      <c r="AP489" s="153">
        <f>ROUNDUP(AC489*7.9284*3,0)</f>
        <v>157</v>
      </c>
      <c r="AQ489" s="716">
        <f t="shared" si="1131"/>
        <v>6</v>
      </c>
      <c r="AR489" s="154">
        <f t="shared" si="977"/>
        <v>10000</v>
      </c>
      <c r="AS489" s="158">
        <v>139</v>
      </c>
      <c r="AT489" s="144">
        <f>AI489*(1-AH$6)</f>
        <v>26.4</v>
      </c>
    </row>
    <row r="490" spans="2:46" ht="15">
      <c r="B490" s="360" t="s">
        <v>1574</v>
      </c>
      <c r="C490" s="361" t="s">
        <v>1578</v>
      </c>
      <c r="D490" s="362">
        <f t="shared" si="1149"/>
        <v>26.95</v>
      </c>
      <c r="E490" s="362">
        <f t="shared" si="1132"/>
        <v>9.7600000000000016</v>
      </c>
      <c r="F490" s="362">
        <f t="shared" si="170"/>
        <v>7.8800000000000008</v>
      </c>
      <c r="G490" s="660">
        <v>9.7600000000000016</v>
      </c>
      <c r="H490" s="362">
        <f t="shared" si="171"/>
        <v>2.4400000000000004</v>
      </c>
      <c r="I490" s="362"/>
      <c r="J490" s="363"/>
      <c r="K490" s="363"/>
      <c r="L490" s="363"/>
      <c r="M490" s="363"/>
      <c r="N490" s="363"/>
      <c r="O490" s="363"/>
      <c r="P490" s="363"/>
      <c r="Q490" s="363"/>
      <c r="R490" s="363">
        <f>[1]shCost!$AF4+[1]shCost!$AW4</f>
        <v>4.8800000000000008</v>
      </c>
      <c r="S490" s="363"/>
      <c r="T490" s="363"/>
      <c r="U490" s="363"/>
      <c r="V490" s="363"/>
      <c r="W490" s="363"/>
      <c r="X490" s="363"/>
      <c r="Y490" s="364">
        <f t="shared" si="188"/>
        <v>10.736000000000002</v>
      </c>
      <c r="Z490" s="364">
        <f t="shared" si="1150"/>
        <v>10.736000000000002</v>
      </c>
      <c r="AA490" s="364">
        <f t="shared" ref="AA490:AA521" si="1164">(AB490*(1-AA$53))</f>
        <v>12.127499999999998</v>
      </c>
      <c r="AB490" s="364">
        <f t="shared" si="1152"/>
        <v>26.95</v>
      </c>
      <c r="AC490" s="364">
        <f t="shared" si="1153"/>
        <v>26.840000000000003</v>
      </c>
      <c r="AD490" s="364">
        <f t="shared" si="1138"/>
        <v>12.127499999999998</v>
      </c>
      <c r="AE490" s="364">
        <f t="shared" si="1138"/>
        <v>13.475</v>
      </c>
      <c r="AF490" s="364">
        <f t="shared" si="1138"/>
        <v>14.822500000000002</v>
      </c>
      <c r="AG490" s="365">
        <f t="shared" si="1154"/>
        <v>107.36000000000001</v>
      </c>
      <c r="AH490" s="365">
        <f t="shared" ref="AH490:AH499" si="1165">AG490*(1+AH$53)</f>
        <v>107.36000000000001</v>
      </c>
      <c r="AI490" s="365">
        <f>MROUND(ROUNDUP(AH490,0)+4,10)-1</f>
        <v>109</v>
      </c>
      <c r="AJ490" s="113">
        <f t="shared" si="1156"/>
        <v>349000</v>
      </c>
      <c r="AK490" s="139">
        <f t="shared" si="1157"/>
        <v>379000</v>
      </c>
      <c r="AL490" s="114">
        <f t="shared" si="1158"/>
        <v>38</v>
      </c>
      <c r="AM490" s="130">
        <f>ROUNDUP(AC490*1.34,0)</f>
        <v>36</v>
      </c>
      <c r="AN490" s="151">
        <f t="shared" si="1159"/>
        <v>58</v>
      </c>
      <c r="AO490" s="152">
        <f t="shared" si="1160"/>
        <v>302</v>
      </c>
      <c r="AP490" s="153">
        <f t="shared" si="1161"/>
        <v>639</v>
      </c>
      <c r="AQ490" s="716">
        <f t="shared" si="1131"/>
        <v>22</v>
      </c>
      <c r="AR490" s="154">
        <f t="shared" ref="AR490:AR538" si="1166">MROUND(ROUNDUP(AC490*1500,0),1000)</f>
        <v>40000</v>
      </c>
      <c r="AS490" s="158">
        <v>119</v>
      </c>
      <c r="AT490" s="144">
        <f t="shared" si="1162"/>
        <v>109</v>
      </c>
    </row>
    <row r="491" spans="2:46" ht="15">
      <c r="B491" s="360" t="s">
        <v>1575</v>
      </c>
      <c r="C491" s="361" t="s">
        <v>1579</v>
      </c>
      <c r="D491" s="362">
        <f t="shared" si="1149"/>
        <v>30.95</v>
      </c>
      <c r="E491" s="362">
        <f t="shared" si="1132"/>
        <v>10.6</v>
      </c>
      <c r="F491" s="362">
        <f t="shared" si="170"/>
        <v>8.3000000000000007</v>
      </c>
      <c r="G491" s="660">
        <v>11.25</v>
      </c>
      <c r="H491" s="362">
        <f t="shared" si="171"/>
        <v>2.65</v>
      </c>
      <c r="I491" s="362"/>
      <c r="J491" s="363"/>
      <c r="K491" s="363"/>
      <c r="L491" s="363"/>
      <c r="M491" s="363"/>
      <c r="N491" s="363"/>
      <c r="O491" s="363"/>
      <c r="P491" s="363"/>
      <c r="Q491" s="363"/>
      <c r="R491" s="363">
        <f>[1]shCost!$AF6+[1]shCost!$AW4</f>
        <v>5.3</v>
      </c>
      <c r="S491" s="363"/>
      <c r="T491" s="363"/>
      <c r="U491" s="363"/>
      <c r="V491" s="363"/>
      <c r="W491" s="363"/>
      <c r="X491" s="363"/>
      <c r="Y491" s="364">
        <f t="shared" si="188"/>
        <v>12.375000000000002</v>
      </c>
      <c r="Z491" s="364">
        <f t="shared" si="1150"/>
        <v>12.375000000000002</v>
      </c>
      <c r="AA491" s="364">
        <f t="shared" si="1164"/>
        <v>13.927499999999998</v>
      </c>
      <c r="AB491" s="364">
        <f t="shared" si="1152"/>
        <v>30.95</v>
      </c>
      <c r="AC491" s="364">
        <f t="shared" si="1153"/>
        <v>30.937500000000004</v>
      </c>
      <c r="AD491" s="364">
        <f t="shared" si="1138"/>
        <v>13.927499999999998</v>
      </c>
      <c r="AE491" s="364">
        <f t="shared" si="1138"/>
        <v>15.475</v>
      </c>
      <c r="AF491" s="364">
        <f t="shared" si="1138"/>
        <v>17.022500000000001</v>
      </c>
      <c r="AG491" s="365">
        <f t="shared" si="1154"/>
        <v>123.75000000000001</v>
      </c>
      <c r="AH491" s="365">
        <f t="shared" si="1165"/>
        <v>123.75000000000001</v>
      </c>
      <c r="AI491" s="365">
        <f>MROUND(ROUNDUP(AH491,0),10)-1</f>
        <v>119</v>
      </c>
      <c r="AJ491" s="113">
        <f t="shared" si="1156"/>
        <v>409000</v>
      </c>
      <c r="AK491" s="139">
        <f t="shared" si="1157"/>
        <v>439000</v>
      </c>
      <c r="AL491" s="114">
        <f t="shared" si="1158"/>
        <v>44</v>
      </c>
      <c r="AM491" s="130">
        <f>ROUNDUP(AC491*1.3,0)</f>
        <v>41</v>
      </c>
      <c r="AN491" s="151">
        <f t="shared" si="1159"/>
        <v>66</v>
      </c>
      <c r="AO491" s="152">
        <f t="shared" si="1160"/>
        <v>349</v>
      </c>
      <c r="AP491" s="153">
        <f t="shared" si="1161"/>
        <v>736</v>
      </c>
      <c r="AQ491" s="716">
        <f t="shared" si="1131"/>
        <v>25</v>
      </c>
      <c r="AR491" s="154">
        <f t="shared" si="1166"/>
        <v>46000</v>
      </c>
      <c r="AS491" s="158">
        <v>129</v>
      </c>
      <c r="AT491" s="144">
        <f t="shared" si="1162"/>
        <v>119</v>
      </c>
    </row>
    <row r="492" spans="2:46" ht="15">
      <c r="B492" s="360" t="s">
        <v>1576</v>
      </c>
      <c r="C492" s="361" t="s">
        <v>1580</v>
      </c>
      <c r="D492" s="362">
        <f t="shared" si="1149"/>
        <v>31.95</v>
      </c>
      <c r="E492" s="362">
        <f t="shared" si="1132"/>
        <v>10.705</v>
      </c>
      <c r="F492" s="362">
        <f t="shared" si="170"/>
        <v>8.3524999999999991</v>
      </c>
      <c r="G492" s="660">
        <v>11.5</v>
      </c>
      <c r="H492" s="362">
        <f t="shared" si="171"/>
        <v>2.67625</v>
      </c>
      <c r="I492" s="362"/>
      <c r="J492" s="363"/>
      <c r="K492" s="363"/>
      <c r="L492" s="363"/>
      <c r="M492" s="363"/>
      <c r="N492" s="363"/>
      <c r="O492" s="363"/>
      <c r="P492" s="363"/>
      <c r="Q492" s="363"/>
      <c r="R492" s="363">
        <f>[1]shCost!$AF7+[1]shCost!$AW4</f>
        <v>5.3525</v>
      </c>
      <c r="S492" s="363"/>
      <c r="T492" s="363"/>
      <c r="U492" s="363"/>
      <c r="V492" s="363"/>
      <c r="W492" s="363"/>
      <c r="X492" s="363"/>
      <c r="Y492" s="364">
        <f t="shared" si="188"/>
        <v>12.65</v>
      </c>
      <c r="Z492" s="364">
        <f t="shared" si="1150"/>
        <v>12.65</v>
      </c>
      <c r="AA492" s="364">
        <f t="shared" si="1164"/>
        <v>14.377499999999998</v>
      </c>
      <c r="AB492" s="364">
        <f t="shared" si="1152"/>
        <v>31.95</v>
      </c>
      <c r="AC492" s="364">
        <f t="shared" si="1153"/>
        <v>31.625</v>
      </c>
      <c r="AD492" s="364">
        <f t="shared" si="1138"/>
        <v>14.377499999999998</v>
      </c>
      <c r="AE492" s="364">
        <f t="shared" si="1138"/>
        <v>15.975</v>
      </c>
      <c r="AF492" s="364">
        <f t="shared" si="1138"/>
        <v>17.572500000000002</v>
      </c>
      <c r="AG492" s="365">
        <f t="shared" si="1154"/>
        <v>126.5</v>
      </c>
      <c r="AH492" s="365">
        <f t="shared" si="1165"/>
        <v>126.5</v>
      </c>
      <c r="AI492" s="365">
        <f>MROUND(ROUNDUP(AH491,0),10)-1</f>
        <v>119</v>
      </c>
      <c r="AJ492" s="113">
        <f t="shared" si="1156"/>
        <v>419000</v>
      </c>
      <c r="AK492" s="139">
        <f t="shared" si="1157"/>
        <v>459000</v>
      </c>
      <c r="AL492" s="114">
        <f t="shared" si="1158"/>
        <v>44</v>
      </c>
      <c r="AM492" s="130">
        <f>ROUNDUP(AC492*1.3,0)</f>
        <v>42</v>
      </c>
      <c r="AN492" s="151">
        <f t="shared" si="1159"/>
        <v>68</v>
      </c>
      <c r="AO492" s="152">
        <f t="shared" si="1160"/>
        <v>356</v>
      </c>
      <c r="AP492" s="153">
        <f t="shared" si="1161"/>
        <v>753</v>
      </c>
      <c r="AQ492" s="716">
        <f t="shared" si="1131"/>
        <v>26</v>
      </c>
      <c r="AR492" s="154">
        <f t="shared" si="1166"/>
        <v>47000</v>
      </c>
      <c r="AS492" s="158">
        <v>129</v>
      </c>
      <c r="AT492" s="144">
        <f t="shared" si="1162"/>
        <v>119</v>
      </c>
    </row>
    <row r="493" spans="2:46" ht="15">
      <c r="B493" s="360" t="s">
        <v>1577</v>
      </c>
      <c r="C493" s="361" t="s">
        <v>1581</v>
      </c>
      <c r="D493" s="362">
        <f t="shared" si="1149"/>
        <v>33.950000000000003</v>
      </c>
      <c r="E493" s="362">
        <f t="shared" si="1132"/>
        <v>11.440000000000001</v>
      </c>
      <c r="F493" s="362">
        <f t="shared" si="170"/>
        <v>8.7200000000000006</v>
      </c>
      <c r="G493" s="660">
        <v>12.5</v>
      </c>
      <c r="H493" s="362">
        <f t="shared" si="171"/>
        <v>2.8600000000000003</v>
      </c>
      <c r="I493" s="362"/>
      <c r="J493" s="363"/>
      <c r="K493" s="363"/>
      <c r="L493" s="363"/>
      <c r="M493" s="363"/>
      <c r="N493" s="363"/>
      <c r="O493" s="363"/>
      <c r="P493" s="363"/>
      <c r="Q493" s="363"/>
      <c r="R493" s="363">
        <f>[1]shCost!$AF9+[1]shCost!$AW4</f>
        <v>5.7200000000000006</v>
      </c>
      <c r="S493" s="363"/>
      <c r="T493" s="363"/>
      <c r="U493" s="363"/>
      <c r="V493" s="363"/>
      <c r="W493" s="363"/>
      <c r="X493" s="363"/>
      <c r="Y493" s="364">
        <f t="shared" si="188"/>
        <v>13.750000000000002</v>
      </c>
      <c r="Z493" s="364">
        <f t="shared" si="1150"/>
        <v>13.75</v>
      </c>
      <c r="AA493" s="364">
        <f t="shared" si="1164"/>
        <v>15.2775</v>
      </c>
      <c r="AB493" s="364">
        <f t="shared" si="1152"/>
        <v>33.950000000000003</v>
      </c>
      <c r="AC493" s="364">
        <f t="shared" si="1153"/>
        <v>34.375</v>
      </c>
      <c r="AD493" s="364">
        <f t="shared" si="1138"/>
        <v>15.2775</v>
      </c>
      <c r="AE493" s="364">
        <f t="shared" si="1138"/>
        <v>16.975000000000001</v>
      </c>
      <c r="AF493" s="364">
        <f t="shared" si="1138"/>
        <v>18.672500000000003</v>
      </c>
      <c r="AG493" s="365">
        <f t="shared" si="1154"/>
        <v>137.5</v>
      </c>
      <c r="AH493" s="365">
        <f t="shared" si="1165"/>
        <v>137.5</v>
      </c>
      <c r="AI493" s="365">
        <f>MROUND(ROUNDUP(AG493,0)+4,10)-1</f>
        <v>139</v>
      </c>
      <c r="AJ493" s="113">
        <f t="shared" si="1156"/>
        <v>449000</v>
      </c>
      <c r="AK493" s="139">
        <f t="shared" si="1157"/>
        <v>489000</v>
      </c>
      <c r="AL493" s="114">
        <f t="shared" si="1158"/>
        <v>48</v>
      </c>
      <c r="AM493" s="130">
        <f>ROUNDUP(AC493*1.3,0)</f>
        <v>45</v>
      </c>
      <c r="AN493" s="151">
        <f t="shared" si="1159"/>
        <v>74</v>
      </c>
      <c r="AO493" s="152">
        <f t="shared" si="1160"/>
        <v>387</v>
      </c>
      <c r="AP493" s="153">
        <f t="shared" si="1161"/>
        <v>818</v>
      </c>
      <c r="AQ493" s="716">
        <f t="shared" si="1131"/>
        <v>28</v>
      </c>
      <c r="AR493" s="154">
        <f t="shared" si="1166"/>
        <v>52000</v>
      </c>
      <c r="AS493" s="158">
        <v>139</v>
      </c>
      <c r="AT493" s="144">
        <f t="shared" si="1162"/>
        <v>139</v>
      </c>
    </row>
    <row r="494" spans="2:46" ht="15">
      <c r="B494" s="366" t="s">
        <v>517</v>
      </c>
      <c r="C494" s="367" t="s">
        <v>518</v>
      </c>
      <c r="D494" s="368">
        <f t="shared" ref="D494:D517" si="1167">AB494</f>
        <v>26.95</v>
      </c>
      <c r="E494" s="368">
        <f t="shared" si="1132"/>
        <v>9</v>
      </c>
      <c r="F494" s="368">
        <f t="shared" si="170"/>
        <v>7.5</v>
      </c>
      <c r="G494" s="661">
        <v>9.9</v>
      </c>
      <c r="H494" s="368">
        <f t="shared" si="171"/>
        <v>2.25</v>
      </c>
      <c r="I494" s="368"/>
      <c r="J494" s="369">
        <v>4.5</v>
      </c>
      <c r="K494" s="369">
        <f>[1]IDCost!$G$4</f>
        <v>4.5</v>
      </c>
      <c r="L494" s="369"/>
      <c r="M494" s="369"/>
      <c r="N494" s="369"/>
      <c r="O494" s="369">
        <f>J494</f>
        <v>4.5</v>
      </c>
      <c r="P494" s="369">
        <v>4.5</v>
      </c>
      <c r="Q494" s="369"/>
      <c r="R494" s="369"/>
      <c r="S494" s="369"/>
      <c r="T494" s="369"/>
      <c r="U494" s="369"/>
      <c r="V494" s="369">
        <f>[1]IDCost!$G$4</f>
        <v>4.5</v>
      </c>
      <c r="W494" s="369"/>
      <c r="X494" s="369"/>
      <c r="Y494" s="370">
        <f t="shared" si="188"/>
        <v>10.89</v>
      </c>
      <c r="Z494" s="370">
        <f t="shared" ref="Z494:Z517" si="1168">(AC494*(1-Z$53))</f>
        <v>10.89</v>
      </c>
      <c r="AA494" s="370">
        <f t="shared" si="1164"/>
        <v>12.127499999999998</v>
      </c>
      <c r="AB494" s="370">
        <f t="shared" ref="AB494:AB518" si="1169">MROUND(AC494,1)-0.05</f>
        <v>26.95</v>
      </c>
      <c r="AC494" s="370">
        <f t="shared" ref="AC494:AC518" si="1170">Y494/(1-AC$53)</f>
        <v>27.225000000000001</v>
      </c>
      <c r="AD494" s="370">
        <f t="shared" si="1138"/>
        <v>12.127499999999998</v>
      </c>
      <c r="AE494" s="370">
        <f t="shared" si="1138"/>
        <v>13.475</v>
      </c>
      <c r="AF494" s="370">
        <f t="shared" si="1138"/>
        <v>14.822500000000002</v>
      </c>
      <c r="AG494" s="371">
        <f t="shared" ref="AG494:AG518" si="1171">AC494*4</f>
        <v>108.9</v>
      </c>
      <c r="AH494" s="371">
        <f t="shared" si="1165"/>
        <v>108.9</v>
      </c>
      <c r="AI494" s="371">
        <f>MROUND(ROUNDUP(AH494,0),10)-1</f>
        <v>109</v>
      </c>
      <c r="AJ494" s="113">
        <f t="shared" ref="AJ494:AJ499" si="1172">ROUNDUP(FLOOR(AC494*13350,10000),-3)-1000</f>
        <v>359000</v>
      </c>
      <c r="AK494" s="139">
        <f t="shared" ref="AK494:AK512" si="1173">ROUNDUP(FLOOR(AJ494*1.1,10000),-3)-1000</f>
        <v>389000</v>
      </c>
      <c r="AL494" s="114">
        <f t="shared" ref="AL494:AL499" si="1174">ROUNDUP(AC494*1.39,0)</f>
        <v>38</v>
      </c>
      <c r="AM494" s="130">
        <f>ROUNDUP(AC494*1.34,0)</f>
        <v>37</v>
      </c>
      <c r="AN494" s="151">
        <f t="shared" ref="AN494:AN499" si="1175">ROUNDUP(AC494*0.71*3,0)</f>
        <v>58</v>
      </c>
      <c r="AO494" s="152">
        <f t="shared" ref="AO494:AO499" si="1176">ROUNDUP(AC494*3.7502*3,0)</f>
        <v>307</v>
      </c>
      <c r="AP494" s="153">
        <f t="shared" ref="AP494:AP499" si="1177">ROUNDUP(AC494*7.9284*3,0)</f>
        <v>648</v>
      </c>
      <c r="AQ494" s="716">
        <f t="shared" si="1131"/>
        <v>22</v>
      </c>
      <c r="AR494" s="154">
        <f t="shared" si="1166"/>
        <v>41000</v>
      </c>
      <c r="AS494" s="158">
        <v>111.86</v>
      </c>
      <c r="AT494" s="144">
        <f t="shared" ref="AT494:AT499" si="1178">AI494*(1-AH$6)</f>
        <v>109</v>
      </c>
    </row>
    <row r="495" spans="2:46" ht="15">
      <c r="B495" s="366" t="s">
        <v>521</v>
      </c>
      <c r="C495" s="367" t="s">
        <v>531</v>
      </c>
      <c r="D495" s="368">
        <f t="shared" si="1167"/>
        <v>30.95</v>
      </c>
      <c r="E495" s="368">
        <f t="shared" si="1132"/>
        <v>10.199999999999999</v>
      </c>
      <c r="F495" s="368">
        <f t="shared" si="170"/>
        <v>8.1</v>
      </c>
      <c r="G495" s="661">
        <v>11.4</v>
      </c>
      <c r="H495" s="368">
        <f t="shared" si="171"/>
        <v>2.5499999999999998</v>
      </c>
      <c r="I495" s="368"/>
      <c r="J495" s="369">
        <v>5.0999999999999996</v>
      </c>
      <c r="K495" s="369">
        <f>[1]IDCost!$G$6</f>
        <v>5.0999999999999996</v>
      </c>
      <c r="L495" s="369"/>
      <c r="M495" s="369"/>
      <c r="N495" s="369"/>
      <c r="O495" s="369">
        <f>J495</f>
        <v>5.0999999999999996</v>
      </c>
      <c r="P495" s="369">
        <v>5.0999999999999996</v>
      </c>
      <c r="Q495" s="369"/>
      <c r="R495" s="369"/>
      <c r="S495" s="369"/>
      <c r="T495" s="369"/>
      <c r="U495" s="369"/>
      <c r="V495" s="369">
        <f>[1]IDCost!$G$6</f>
        <v>5.0999999999999996</v>
      </c>
      <c r="W495" s="369"/>
      <c r="X495" s="369"/>
      <c r="Y495" s="370">
        <f t="shared" si="188"/>
        <v>12.540000000000001</v>
      </c>
      <c r="Z495" s="370">
        <f t="shared" si="1168"/>
        <v>12.540000000000001</v>
      </c>
      <c r="AA495" s="370">
        <f t="shared" si="1164"/>
        <v>13.927499999999998</v>
      </c>
      <c r="AB495" s="370">
        <f t="shared" si="1169"/>
        <v>30.95</v>
      </c>
      <c r="AC495" s="370">
        <f t="shared" si="1170"/>
        <v>31.35</v>
      </c>
      <c r="AD495" s="370">
        <f t="shared" si="1138"/>
        <v>13.927499999999998</v>
      </c>
      <c r="AE495" s="370">
        <f t="shared" si="1138"/>
        <v>15.475</v>
      </c>
      <c r="AF495" s="370">
        <f t="shared" si="1138"/>
        <v>17.022500000000001</v>
      </c>
      <c r="AG495" s="371">
        <f t="shared" si="1171"/>
        <v>125.4</v>
      </c>
      <c r="AH495" s="371">
        <f t="shared" si="1165"/>
        <v>125.4</v>
      </c>
      <c r="AI495" s="371">
        <f>MROUND(ROUNDUP(AH495,0)+4,10)-1</f>
        <v>129</v>
      </c>
      <c r="AJ495" s="113">
        <f t="shared" si="1172"/>
        <v>409000</v>
      </c>
      <c r="AK495" s="139">
        <f t="shared" si="1173"/>
        <v>439000</v>
      </c>
      <c r="AL495" s="114">
        <f t="shared" si="1174"/>
        <v>44</v>
      </c>
      <c r="AM495" s="130">
        <f>ROUNDUP(AC495*1.3,0)</f>
        <v>41</v>
      </c>
      <c r="AN495" s="151">
        <f t="shared" si="1175"/>
        <v>67</v>
      </c>
      <c r="AO495" s="152">
        <f t="shared" si="1176"/>
        <v>353</v>
      </c>
      <c r="AP495" s="153">
        <f t="shared" si="1177"/>
        <v>746</v>
      </c>
      <c r="AQ495" s="716">
        <f t="shared" si="1131"/>
        <v>26</v>
      </c>
      <c r="AR495" s="154">
        <f t="shared" si="1166"/>
        <v>47000</v>
      </c>
      <c r="AS495" s="158">
        <v>130.66</v>
      </c>
      <c r="AT495" s="144">
        <f t="shared" si="1178"/>
        <v>129</v>
      </c>
    </row>
    <row r="496" spans="2:46" ht="15">
      <c r="B496" s="366" t="s">
        <v>525</v>
      </c>
      <c r="C496" s="367" t="s">
        <v>524</v>
      </c>
      <c r="D496" s="368">
        <f t="shared" si="1167"/>
        <v>30.95</v>
      </c>
      <c r="E496" s="368">
        <f t="shared" si="1132"/>
        <v>10</v>
      </c>
      <c r="F496" s="368">
        <f t="shared" si="170"/>
        <v>8</v>
      </c>
      <c r="G496" s="661">
        <v>11.2</v>
      </c>
      <c r="H496" s="368">
        <f t="shared" si="171"/>
        <v>2.5</v>
      </c>
      <c r="I496" s="368"/>
      <c r="J496" s="369">
        <v>5</v>
      </c>
      <c r="K496" s="369">
        <f>[1]IDCost!$G$7</f>
        <v>5</v>
      </c>
      <c r="L496" s="369"/>
      <c r="M496" s="369"/>
      <c r="N496" s="372"/>
      <c r="O496" s="369">
        <f>J496</f>
        <v>5</v>
      </c>
      <c r="P496" s="369">
        <v>5</v>
      </c>
      <c r="Q496" s="369"/>
      <c r="R496" s="369"/>
      <c r="S496" s="369"/>
      <c r="T496" s="369"/>
      <c r="U496" s="369"/>
      <c r="V496" s="369">
        <f>[1]IDCost!$G$7</f>
        <v>5</v>
      </c>
      <c r="W496" s="369"/>
      <c r="X496" s="369"/>
      <c r="Y496" s="370">
        <f t="shared" si="188"/>
        <v>12.32</v>
      </c>
      <c r="Z496" s="370">
        <f t="shared" si="1168"/>
        <v>12.32</v>
      </c>
      <c r="AA496" s="370">
        <f t="shared" si="1164"/>
        <v>13.927499999999998</v>
      </c>
      <c r="AB496" s="370">
        <f t="shared" si="1169"/>
        <v>30.95</v>
      </c>
      <c r="AC496" s="370">
        <f t="shared" si="1170"/>
        <v>30.8</v>
      </c>
      <c r="AD496" s="370">
        <f t="shared" si="1138"/>
        <v>13.927499999999998</v>
      </c>
      <c r="AE496" s="370">
        <f t="shared" si="1138"/>
        <v>15.475</v>
      </c>
      <c r="AF496" s="370">
        <f t="shared" si="1138"/>
        <v>17.022500000000001</v>
      </c>
      <c r="AG496" s="371">
        <f t="shared" si="1171"/>
        <v>123.2</v>
      </c>
      <c r="AH496" s="371">
        <f t="shared" si="1165"/>
        <v>123.2</v>
      </c>
      <c r="AI496" s="371">
        <f>MROUND(ROUNDUP(AH496,0)+4,10)-1</f>
        <v>129</v>
      </c>
      <c r="AJ496" s="113">
        <f t="shared" si="1172"/>
        <v>409000</v>
      </c>
      <c r="AK496" s="139">
        <f t="shared" si="1173"/>
        <v>439000</v>
      </c>
      <c r="AL496" s="114">
        <f t="shared" si="1174"/>
        <v>43</v>
      </c>
      <c r="AM496" s="130">
        <f>ROUNDUP(AC496*1.3,0)</f>
        <v>41</v>
      </c>
      <c r="AN496" s="151">
        <f t="shared" si="1175"/>
        <v>66</v>
      </c>
      <c r="AO496" s="152">
        <f t="shared" si="1176"/>
        <v>347</v>
      </c>
      <c r="AP496" s="153">
        <f t="shared" si="1177"/>
        <v>733</v>
      </c>
      <c r="AQ496" s="716">
        <f t="shared" si="1131"/>
        <v>25</v>
      </c>
      <c r="AR496" s="154">
        <f t="shared" si="1166"/>
        <v>46000</v>
      </c>
      <c r="AS496" s="158">
        <v>130.66</v>
      </c>
      <c r="AT496" s="144">
        <f t="shared" si="1178"/>
        <v>129</v>
      </c>
    </row>
    <row r="497" spans="2:46" ht="15">
      <c r="B497" s="366" t="s">
        <v>529</v>
      </c>
      <c r="C497" s="367" t="s">
        <v>528</v>
      </c>
      <c r="D497" s="368">
        <f t="shared" si="1167"/>
        <v>34.950000000000003</v>
      </c>
      <c r="E497" s="368">
        <f t="shared" si="1132"/>
        <v>11.2</v>
      </c>
      <c r="F497" s="368">
        <f t="shared" si="170"/>
        <v>8.6</v>
      </c>
      <c r="G497" s="661">
        <v>12.850000000000001</v>
      </c>
      <c r="H497" s="368">
        <f t="shared" si="171"/>
        <v>2.7749999999999999</v>
      </c>
      <c r="I497" s="368"/>
      <c r="J497" s="373">
        <v>5.6</v>
      </c>
      <c r="K497" s="369">
        <f>[1]IDCost!$G$9</f>
        <v>5.55</v>
      </c>
      <c r="L497" s="373"/>
      <c r="M497" s="373"/>
      <c r="N497" s="372"/>
      <c r="O497" s="373">
        <f>J497</f>
        <v>5.6</v>
      </c>
      <c r="P497" s="373">
        <v>5.6</v>
      </c>
      <c r="Q497" s="373"/>
      <c r="R497" s="373"/>
      <c r="S497" s="373"/>
      <c r="T497" s="373"/>
      <c r="U497" s="373"/>
      <c r="V497" s="369">
        <f>[1]IDCost!$G$9</f>
        <v>5.55</v>
      </c>
      <c r="W497" s="369"/>
      <c r="X497" s="369"/>
      <c r="Y497" s="370">
        <f t="shared" si="188"/>
        <v>14.135000000000003</v>
      </c>
      <c r="Z497" s="370">
        <f t="shared" si="1168"/>
        <v>14.135000000000003</v>
      </c>
      <c r="AA497" s="370">
        <f t="shared" si="1164"/>
        <v>15.727499999999999</v>
      </c>
      <c r="AB497" s="370">
        <f t="shared" si="1169"/>
        <v>34.950000000000003</v>
      </c>
      <c r="AC497" s="370">
        <f t="shared" si="1170"/>
        <v>35.337500000000006</v>
      </c>
      <c r="AD497" s="370">
        <f t="shared" ref="AD497:AF518" si="1179">$AB497*(1-AD$53)</f>
        <v>15.727499999999999</v>
      </c>
      <c r="AE497" s="370">
        <f t="shared" si="1179"/>
        <v>17.475000000000001</v>
      </c>
      <c r="AF497" s="370">
        <f t="shared" si="1179"/>
        <v>19.222500000000004</v>
      </c>
      <c r="AG497" s="371">
        <f t="shared" si="1171"/>
        <v>141.35000000000002</v>
      </c>
      <c r="AH497" s="371">
        <f t="shared" si="1165"/>
        <v>141.35000000000002</v>
      </c>
      <c r="AI497" s="371">
        <f>MROUND(ROUNDUP(AH497,0),10)-1</f>
        <v>139</v>
      </c>
      <c r="AJ497" s="113">
        <f t="shared" si="1172"/>
        <v>469000</v>
      </c>
      <c r="AK497" s="139">
        <f t="shared" si="1173"/>
        <v>509000</v>
      </c>
      <c r="AL497" s="114">
        <f t="shared" si="1174"/>
        <v>50</v>
      </c>
      <c r="AM497" s="130">
        <f>ROUNDUP(AC497*1.3,0)</f>
        <v>46</v>
      </c>
      <c r="AN497" s="151">
        <f t="shared" si="1175"/>
        <v>76</v>
      </c>
      <c r="AO497" s="152">
        <f t="shared" si="1176"/>
        <v>398</v>
      </c>
      <c r="AP497" s="153">
        <f t="shared" si="1177"/>
        <v>841</v>
      </c>
      <c r="AQ497" s="716">
        <f t="shared" si="1131"/>
        <v>29</v>
      </c>
      <c r="AR497" s="154">
        <f t="shared" si="1166"/>
        <v>53000</v>
      </c>
      <c r="AS497" s="158">
        <v>140.06</v>
      </c>
      <c r="AT497" s="144">
        <f t="shared" si="1178"/>
        <v>139</v>
      </c>
    </row>
    <row r="498" spans="2:46" ht="15">
      <c r="B498" s="374" t="s">
        <v>777</v>
      </c>
      <c r="C498" s="375" t="s">
        <v>868</v>
      </c>
      <c r="D498" s="376">
        <f t="shared" si="1167"/>
        <v>26.95</v>
      </c>
      <c r="E498" s="376">
        <f t="shared" si="1132"/>
        <v>9.8000000000000007</v>
      </c>
      <c r="F498" s="376">
        <f t="shared" si="170"/>
        <v>7.9</v>
      </c>
      <c r="G498" s="662">
        <v>9.9</v>
      </c>
      <c r="H498" s="376">
        <f t="shared" si="171"/>
        <v>2.2250000000000001</v>
      </c>
      <c r="I498" s="376"/>
      <c r="J498" s="377">
        <f>[1]shCost!$AC$4</f>
        <v>4.8</v>
      </c>
      <c r="K498" s="378">
        <f>[1]IDCost!$G$4</f>
        <v>4.5</v>
      </c>
      <c r="L498" s="378"/>
      <c r="M498" s="378"/>
      <c r="N498" s="377">
        <f>[1]tiCost!$AB$4</f>
        <v>4.45</v>
      </c>
      <c r="O498" s="377">
        <f t="shared" ref="O498:O505" si="1180">J498</f>
        <v>4.8</v>
      </c>
      <c r="P498" s="377">
        <f>[1]vlCost!$V$4</f>
        <v>4.9000000000000004</v>
      </c>
      <c r="Q498" s="377"/>
      <c r="R498" s="377"/>
      <c r="S498" s="377"/>
      <c r="T498" s="377"/>
      <c r="U498" s="378"/>
      <c r="V498" s="378">
        <f>[1]IDCost!G4</f>
        <v>4.5</v>
      </c>
      <c r="W498" s="378"/>
      <c r="X498" s="378"/>
      <c r="Y498" s="379">
        <f t="shared" si="188"/>
        <v>10.89</v>
      </c>
      <c r="Z498" s="379">
        <f t="shared" si="1168"/>
        <v>10.89</v>
      </c>
      <c r="AA498" s="379">
        <f t="shared" si="1164"/>
        <v>12.127499999999998</v>
      </c>
      <c r="AB498" s="379">
        <f t="shared" si="1169"/>
        <v>26.95</v>
      </c>
      <c r="AC498" s="379">
        <f t="shared" si="1170"/>
        <v>27.225000000000001</v>
      </c>
      <c r="AD498" s="379">
        <f t="shared" si="1179"/>
        <v>12.127499999999998</v>
      </c>
      <c r="AE498" s="379">
        <f t="shared" si="1179"/>
        <v>13.475</v>
      </c>
      <c r="AF498" s="379">
        <f t="shared" si="1179"/>
        <v>14.822500000000002</v>
      </c>
      <c r="AG498" s="380">
        <f t="shared" si="1171"/>
        <v>108.9</v>
      </c>
      <c r="AH498" s="380">
        <f t="shared" si="1165"/>
        <v>108.9</v>
      </c>
      <c r="AI498" s="380">
        <f>MROUND(ROUNDUP(AH498,0),10)-1</f>
        <v>109</v>
      </c>
      <c r="AJ498" s="113">
        <f t="shared" si="1172"/>
        <v>359000</v>
      </c>
      <c r="AK498" s="139">
        <f t="shared" si="1173"/>
        <v>389000</v>
      </c>
      <c r="AL498" s="114">
        <f t="shared" si="1174"/>
        <v>38</v>
      </c>
      <c r="AM498" s="130">
        <f>ROUNDUP(AC498*1.34,0)</f>
        <v>37</v>
      </c>
      <c r="AN498" s="151">
        <f t="shared" si="1175"/>
        <v>58</v>
      </c>
      <c r="AO498" s="152">
        <f t="shared" si="1176"/>
        <v>307</v>
      </c>
      <c r="AP498" s="153">
        <f t="shared" si="1177"/>
        <v>648</v>
      </c>
      <c r="AQ498" s="716">
        <f t="shared" si="1131"/>
        <v>22</v>
      </c>
      <c r="AR498" s="154">
        <f t="shared" si="1166"/>
        <v>41000</v>
      </c>
      <c r="AS498" s="158">
        <v>111.86</v>
      </c>
      <c r="AT498" s="144">
        <f t="shared" si="1178"/>
        <v>109</v>
      </c>
    </row>
    <row r="499" spans="2:46" ht="15">
      <c r="B499" s="374" t="s">
        <v>778</v>
      </c>
      <c r="C499" s="375" t="s">
        <v>870</v>
      </c>
      <c r="D499" s="376">
        <f t="shared" si="1167"/>
        <v>30.95</v>
      </c>
      <c r="E499" s="376">
        <f t="shared" si="1132"/>
        <v>10.6</v>
      </c>
      <c r="F499" s="376">
        <f t="shared" si="170"/>
        <v>8.3000000000000007</v>
      </c>
      <c r="G499" s="662">
        <v>11.4</v>
      </c>
      <c r="H499" s="376">
        <f t="shared" si="171"/>
        <v>2.4249999999999998</v>
      </c>
      <c r="I499" s="376"/>
      <c r="J499" s="377">
        <f>[1]shCost!$AC$6</f>
        <v>5.0999999999999996</v>
      </c>
      <c r="K499" s="377">
        <f>[1]shCost!$AC$6</f>
        <v>5.0999999999999996</v>
      </c>
      <c r="L499" s="377"/>
      <c r="M499" s="377"/>
      <c r="N499" s="377">
        <f>[1]tiCost!$AB$5</f>
        <v>4.8499999999999996</v>
      </c>
      <c r="O499" s="377">
        <f t="shared" si="1180"/>
        <v>5.0999999999999996</v>
      </c>
      <c r="P499" s="377">
        <f>[1]vlCost!$V$5</f>
        <v>5.3</v>
      </c>
      <c r="Q499" s="377"/>
      <c r="R499" s="377"/>
      <c r="S499" s="377"/>
      <c r="T499" s="377"/>
      <c r="U499" s="377"/>
      <c r="V499" s="378">
        <f>[1]IDCost!G6</f>
        <v>5.0999999999999996</v>
      </c>
      <c r="W499" s="377"/>
      <c r="X499" s="377"/>
      <c r="Y499" s="379">
        <f t="shared" si="188"/>
        <v>12.540000000000001</v>
      </c>
      <c r="Z499" s="379">
        <f t="shared" si="1168"/>
        <v>12.540000000000001</v>
      </c>
      <c r="AA499" s="379">
        <f t="shared" si="1164"/>
        <v>13.927499999999998</v>
      </c>
      <c r="AB499" s="379">
        <f t="shared" si="1169"/>
        <v>30.95</v>
      </c>
      <c r="AC499" s="379">
        <f t="shared" si="1170"/>
        <v>31.35</v>
      </c>
      <c r="AD499" s="379">
        <f t="shared" si="1179"/>
        <v>13.927499999999998</v>
      </c>
      <c r="AE499" s="379">
        <f t="shared" si="1179"/>
        <v>15.475</v>
      </c>
      <c r="AF499" s="379">
        <f t="shared" si="1179"/>
        <v>17.022500000000001</v>
      </c>
      <c r="AG499" s="380">
        <f t="shared" si="1171"/>
        <v>125.4</v>
      </c>
      <c r="AH499" s="380">
        <f t="shared" si="1165"/>
        <v>125.4</v>
      </c>
      <c r="AI499" s="380">
        <f>MROUND(ROUNDUP(AH499,0)+4,10)-1</f>
        <v>129</v>
      </c>
      <c r="AJ499" s="113">
        <f t="shared" si="1172"/>
        <v>409000</v>
      </c>
      <c r="AK499" s="139">
        <f t="shared" si="1173"/>
        <v>439000</v>
      </c>
      <c r="AL499" s="114">
        <f t="shared" si="1174"/>
        <v>44</v>
      </c>
      <c r="AM499" s="130">
        <f>ROUNDUP(AC499*1.3,0)</f>
        <v>41</v>
      </c>
      <c r="AN499" s="151">
        <f t="shared" si="1175"/>
        <v>67</v>
      </c>
      <c r="AO499" s="152">
        <f t="shared" si="1176"/>
        <v>353</v>
      </c>
      <c r="AP499" s="153">
        <f t="shared" si="1177"/>
        <v>746</v>
      </c>
      <c r="AQ499" s="716">
        <f t="shared" si="1131"/>
        <v>26</v>
      </c>
      <c r="AR499" s="154">
        <f t="shared" si="1166"/>
        <v>47000</v>
      </c>
      <c r="AS499" s="158">
        <v>130.66</v>
      </c>
      <c r="AT499" s="144">
        <f t="shared" si="1178"/>
        <v>129</v>
      </c>
    </row>
    <row r="500" spans="2:46" ht="15">
      <c r="B500" s="374" t="s">
        <v>779</v>
      </c>
      <c r="C500" s="375" t="s">
        <v>872</v>
      </c>
      <c r="D500" s="376">
        <f t="shared" si="1167"/>
        <v>30.95</v>
      </c>
      <c r="E500" s="376">
        <f t="shared" ref="E500:E531" si="1181">2*MAX($J500:$U500)</f>
        <v>10.6</v>
      </c>
      <c r="F500" s="376">
        <f t="shared" ref="F500:F531" si="1182">MAX($J500:$U500)+3</f>
        <v>8.3000000000000007</v>
      </c>
      <c r="G500" s="662">
        <v>11.4</v>
      </c>
      <c r="H500" s="376">
        <f t="shared" si="171"/>
        <v>2.4249999999999998</v>
      </c>
      <c r="I500" s="376"/>
      <c r="J500" s="377">
        <f>[1]shCost!$AC$7</f>
        <v>5.2</v>
      </c>
      <c r="K500" s="377">
        <f>[1]shCost!$AC$7</f>
        <v>5.2</v>
      </c>
      <c r="L500" s="377"/>
      <c r="M500" s="377"/>
      <c r="N500" s="377">
        <f>[1]tiCost!$AB$6</f>
        <v>4.8499999999999996</v>
      </c>
      <c r="O500" s="377">
        <f t="shared" si="1180"/>
        <v>5.2</v>
      </c>
      <c r="P500" s="377">
        <f>[1]vlCost!$V$6</f>
        <v>5.3</v>
      </c>
      <c r="Q500" s="377"/>
      <c r="R500" s="377"/>
      <c r="S500" s="377"/>
      <c r="T500" s="377"/>
      <c r="U500" s="377"/>
      <c r="V500" s="378">
        <f>[1]IDCost!G7</f>
        <v>5</v>
      </c>
      <c r="W500" s="377"/>
      <c r="X500" s="377"/>
      <c r="Y500" s="379">
        <f t="shared" si="188"/>
        <v>12.540000000000001</v>
      </c>
      <c r="Z500" s="379">
        <f t="shared" si="1168"/>
        <v>12.540000000000001</v>
      </c>
      <c r="AA500" s="379">
        <f t="shared" si="1164"/>
        <v>13.927499999999998</v>
      </c>
      <c r="AB500" s="379">
        <f t="shared" si="1169"/>
        <v>30.95</v>
      </c>
      <c r="AC500" s="379">
        <f t="shared" si="1170"/>
        <v>31.35</v>
      </c>
      <c r="AD500" s="379">
        <f t="shared" si="1179"/>
        <v>13.927499999999998</v>
      </c>
      <c r="AE500" s="379">
        <f t="shared" si="1179"/>
        <v>15.475</v>
      </c>
      <c r="AF500" s="379">
        <f t="shared" si="1179"/>
        <v>17.022500000000001</v>
      </c>
      <c r="AG500" s="380">
        <f t="shared" si="1171"/>
        <v>125.4</v>
      </c>
      <c r="AH500" s="380">
        <f t="shared" ref="AH500:AH531" si="1183">AG500*(1+AH$53)</f>
        <v>125.4</v>
      </c>
      <c r="AI500" s="380">
        <f>MROUND(ROUNDUP(AH500,0)+4,10)-1</f>
        <v>129</v>
      </c>
      <c r="AJ500" s="113">
        <f t="shared" ref="AJ500:AJ531" si="1184">ROUNDUP(FLOOR(AC500*13350,10000),-3)-1000</f>
        <v>409000</v>
      </c>
      <c r="AK500" s="139">
        <f t="shared" si="1173"/>
        <v>439000</v>
      </c>
      <c r="AL500" s="114">
        <f t="shared" ref="AL500:AL531" si="1185">ROUNDUP(AC500*1.39,0)</f>
        <v>44</v>
      </c>
      <c r="AM500" s="130">
        <f>ROUNDUP(AC500*1.3,0)</f>
        <v>41</v>
      </c>
      <c r="AN500" s="151">
        <f t="shared" ref="AN500:AN531" si="1186">ROUNDUP(AC500*0.71*3,0)</f>
        <v>67</v>
      </c>
      <c r="AO500" s="152">
        <f t="shared" ref="AO500:AO531" si="1187">ROUNDUP(AC500*3.7502*3,0)</f>
        <v>353</v>
      </c>
      <c r="AP500" s="153">
        <f t="shared" ref="AP500:AP531" si="1188">ROUNDUP(AC500*7.9284*3,0)</f>
        <v>746</v>
      </c>
      <c r="AQ500" s="716">
        <f t="shared" si="1131"/>
        <v>26</v>
      </c>
      <c r="AR500" s="154">
        <f t="shared" si="1166"/>
        <v>47000</v>
      </c>
      <c r="AS500" s="158">
        <v>130.66</v>
      </c>
      <c r="AT500" s="144">
        <f t="shared" ref="AT500:AT531" si="1189">AI500*(1-AH$6)</f>
        <v>129</v>
      </c>
    </row>
    <row r="501" spans="2:46" ht="15">
      <c r="B501" s="374" t="s">
        <v>780</v>
      </c>
      <c r="C501" s="375" t="s">
        <v>874</v>
      </c>
      <c r="D501" s="376">
        <f t="shared" si="1167"/>
        <v>33.950000000000003</v>
      </c>
      <c r="E501" s="376">
        <f t="shared" si="1181"/>
        <v>12</v>
      </c>
      <c r="F501" s="376">
        <f t="shared" si="1182"/>
        <v>9</v>
      </c>
      <c r="G501" s="662">
        <v>12.350000000000001</v>
      </c>
      <c r="H501" s="376">
        <f t="shared" si="171"/>
        <v>2.5</v>
      </c>
      <c r="I501" s="376"/>
      <c r="J501" s="381">
        <f>[1]shCost!$AC$9</f>
        <v>5.7</v>
      </c>
      <c r="K501" s="381">
        <f>[1]shCost!$AC$9</f>
        <v>5.7</v>
      </c>
      <c r="L501" s="382"/>
      <c r="M501" s="382"/>
      <c r="N501" s="377">
        <f>[1]tiCost!$AB$7</f>
        <v>5</v>
      </c>
      <c r="O501" s="381">
        <f t="shared" si="1180"/>
        <v>5.7</v>
      </c>
      <c r="P501" s="381">
        <f>[1]vlCost!$V$7</f>
        <v>6</v>
      </c>
      <c r="Q501" s="381"/>
      <c r="R501" s="381"/>
      <c r="S501" s="381"/>
      <c r="T501" s="381"/>
      <c r="U501" s="382"/>
      <c r="V501" s="378">
        <f>[1]IDCost!G9</f>
        <v>5.55</v>
      </c>
      <c r="W501" s="381"/>
      <c r="X501" s="381"/>
      <c r="Y501" s="379">
        <f t="shared" si="188"/>
        <v>13.585000000000003</v>
      </c>
      <c r="Z501" s="379">
        <f t="shared" si="1168"/>
        <v>13.585000000000003</v>
      </c>
      <c r="AA501" s="379">
        <f t="shared" si="1164"/>
        <v>15.2775</v>
      </c>
      <c r="AB501" s="379">
        <f t="shared" si="1169"/>
        <v>33.950000000000003</v>
      </c>
      <c r="AC501" s="379">
        <f t="shared" si="1170"/>
        <v>33.962500000000006</v>
      </c>
      <c r="AD501" s="379">
        <f t="shared" si="1179"/>
        <v>15.2775</v>
      </c>
      <c r="AE501" s="379">
        <f t="shared" si="1179"/>
        <v>16.975000000000001</v>
      </c>
      <c r="AF501" s="379">
        <f t="shared" si="1179"/>
        <v>18.672500000000003</v>
      </c>
      <c r="AG501" s="380">
        <f t="shared" si="1171"/>
        <v>135.85000000000002</v>
      </c>
      <c r="AH501" s="380">
        <f t="shared" si="1183"/>
        <v>135.85000000000002</v>
      </c>
      <c r="AI501" s="380">
        <f>MROUND(ROUNDUP(AH501,0),10)-1</f>
        <v>139</v>
      </c>
      <c r="AJ501" s="113">
        <f t="shared" si="1184"/>
        <v>449000</v>
      </c>
      <c r="AK501" s="139">
        <f t="shared" si="1173"/>
        <v>489000</v>
      </c>
      <c r="AL501" s="114">
        <f t="shared" si="1185"/>
        <v>48</v>
      </c>
      <c r="AM501" s="130">
        <f>ROUNDUP(AC501*1.3,0)</f>
        <v>45</v>
      </c>
      <c r="AN501" s="151">
        <f t="shared" si="1186"/>
        <v>73</v>
      </c>
      <c r="AO501" s="152">
        <f t="shared" si="1187"/>
        <v>383</v>
      </c>
      <c r="AP501" s="153">
        <f t="shared" si="1188"/>
        <v>808</v>
      </c>
      <c r="AQ501" s="716">
        <f t="shared" si="1131"/>
        <v>28</v>
      </c>
      <c r="AR501" s="154">
        <f t="shared" si="1166"/>
        <v>51000</v>
      </c>
      <c r="AS501" s="158">
        <v>140.06</v>
      </c>
      <c r="AT501" s="144">
        <f t="shared" si="1189"/>
        <v>139</v>
      </c>
    </row>
    <row r="502" spans="2:46" ht="15">
      <c r="B502" s="374" t="s">
        <v>1445</v>
      </c>
      <c r="C502" s="375" t="s">
        <v>868</v>
      </c>
      <c r="D502" s="376">
        <f t="shared" si="1167"/>
        <v>26.95</v>
      </c>
      <c r="E502" s="376">
        <f t="shared" si="1181"/>
        <v>9.8000000000000007</v>
      </c>
      <c r="F502" s="376">
        <f t="shared" si="1182"/>
        <v>7.9</v>
      </c>
      <c r="G502" s="662">
        <v>9.9</v>
      </c>
      <c r="H502" s="376">
        <f t="shared" si="171"/>
        <v>2.2250000000000001</v>
      </c>
      <c r="I502" s="376"/>
      <c r="J502" s="377">
        <f>[1]shCost!$AC$4</f>
        <v>4.8</v>
      </c>
      <c r="K502" s="378">
        <f>[1]IDCost!$G$4</f>
        <v>4.5</v>
      </c>
      <c r="L502" s="378"/>
      <c r="M502" s="378"/>
      <c r="N502" s="377">
        <f>[1]tiCost!$AB$4</f>
        <v>4.45</v>
      </c>
      <c r="O502" s="377">
        <f t="shared" si="1180"/>
        <v>4.8</v>
      </c>
      <c r="P502" s="377">
        <f>[1]vlCost!$V$4</f>
        <v>4.9000000000000004</v>
      </c>
      <c r="Q502" s="377"/>
      <c r="R502" s="377"/>
      <c r="S502" s="377"/>
      <c r="T502" s="377"/>
      <c r="U502" s="378"/>
      <c r="V502" s="378">
        <f>[1]IDCost!G4</f>
        <v>4.5</v>
      </c>
      <c r="W502" s="378"/>
      <c r="X502" s="378"/>
      <c r="Y502" s="379">
        <f t="shared" si="188"/>
        <v>10.89</v>
      </c>
      <c r="Z502" s="379">
        <f t="shared" si="1168"/>
        <v>10.89</v>
      </c>
      <c r="AA502" s="379">
        <f t="shared" si="1164"/>
        <v>12.127499999999998</v>
      </c>
      <c r="AB502" s="379">
        <f t="shared" si="1169"/>
        <v>26.95</v>
      </c>
      <c r="AC502" s="379">
        <f t="shared" si="1170"/>
        <v>27.225000000000001</v>
      </c>
      <c r="AD502" s="379">
        <f t="shared" si="1179"/>
        <v>12.127499999999998</v>
      </c>
      <c r="AE502" s="379">
        <f t="shared" si="1179"/>
        <v>13.475</v>
      </c>
      <c r="AF502" s="379">
        <f t="shared" si="1179"/>
        <v>14.822500000000002</v>
      </c>
      <c r="AG502" s="380">
        <f t="shared" si="1171"/>
        <v>108.9</v>
      </c>
      <c r="AH502" s="380">
        <f t="shared" si="1183"/>
        <v>108.9</v>
      </c>
      <c r="AI502" s="380">
        <f>MROUND(ROUNDUP(AH502,0),10)-1</f>
        <v>109</v>
      </c>
      <c r="AJ502" s="113">
        <f t="shared" si="1184"/>
        <v>359000</v>
      </c>
      <c r="AK502" s="139">
        <f t="shared" si="1173"/>
        <v>389000</v>
      </c>
      <c r="AL502" s="114">
        <f t="shared" si="1185"/>
        <v>38</v>
      </c>
      <c r="AM502" s="130">
        <f>ROUNDUP(AC502*1.34,0)</f>
        <v>37</v>
      </c>
      <c r="AN502" s="151">
        <f t="shared" si="1186"/>
        <v>58</v>
      </c>
      <c r="AO502" s="152">
        <f t="shared" si="1187"/>
        <v>307</v>
      </c>
      <c r="AP502" s="153">
        <f t="shared" si="1188"/>
        <v>648</v>
      </c>
      <c r="AQ502" s="716">
        <f t="shared" si="1131"/>
        <v>22</v>
      </c>
      <c r="AR502" s="154">
        <f t="shared" si="1166"/>
        <v>41000</v>
      </c>
      <c r="AS502" s="158">
        <v>119</v>
      </c>
      <c r="AT502" s="144">
        <f t="shared" si="1189"/>
        <v>109</v>
      </c>
    </row>
    <row r="503" spans="2:46" ht="15">
      <c r="B503" s="374" t="s">
        <v>1446</v>
      </c>
      <c r="C503" s="375" t="s">
        <v>870</v>
      </c>
      <c r="D503" s="376">
        <f t="shared" si="1167"/>
        <v>30.95</v>
      </c>
      <c r="E503" s="376">
        <f t="shared" si="1181"/>
        <v>10.6</v>
      </c>
      <c r="F503" s="376">
        <f t="shared" si="1182"/>
        <v>8.3000000000000007</v>
      </c>
      <c r="G503" s="662">
        <v>11.4</v>
      </c>
      <c r="H503" s="376">
        <f t="shared" si="171"/>
        <v>2.4249999999999998</v>
      </c>
      <c r="I503" s="376"/>
      <c r="J503" s="377">
        <f>[1]shCost!$AC$6</f>
        <v>5.0999999999999996</v>
      </c>
      <c r="K503" s="377">
        <f>[1]shCost!$AC$6</f>
        <v>5.0999999999999996</v>
      </c>
      <c r="L503" s="377"/>
      <c r="M503" s="377"/>
      <c r="N503" s="377">
        <f>[1]tiCost!$AB$5</f>
        <v>4.8499999999999996</v>
      </c>
      <c r="O503" s="377">
        <f t="shared" si="1180"/>
        <v>5.0999999999999996</v>
      </c>
      <c r="P503" s="377">
        <f>[1]vlCost!$V$5</f>
        <v>5.3</v>
      </c>
      <c r="Q503" s="377"/>
      <c r="R503" s="377"/>
      <c r="S503" s="377"/>
      <c r="T503" s="377"/>
      <c r="U503" s="377"/>
      <c r="V503" s="378">
        <f>[1]IDCost!G6</f>
        <v>5.0999999999999996</v>
      </c>
      <c r="W503" s="377"/>
      <c r="X503" s="377"/>
      <c r="Y503" s="379">
        <f t="shared" si="188"/>
        <v>12.540000000000001</v>
      </c>
      <c r="Z503" s="379">
        <f t="shared" si="1168"/>
        <v>12.540000000000001</v>
      </c>
      <c r="AA503" s="379">
        <f t="shared" si="1164"/>
        <v>13.927499999999998</v>
      </c>
      <c r="AB503" s="379">
        <f t="shared" si="1169"/>
        <v>30.95</v>
      </c>
      <c r="AC503" s="379">
        <f t="shared" si="1170"/>
        <v>31.35</v>
      </c>
      <c r="AD503" s="379">
        <f t="shared" si="1179"/>
        <v>13.927499999999998</v>
      </c>
      <c r="AE503" s="379">
        <f t="shared" si="1179"/>
        <v>15.475</v>
      </c>
      <c r="AF503" s="379">
        <f t="shared" si="1179"/>
        <v>17.022500000000001</v>
      </c>
      <c r="AG503" s="380">
        <f t="shared" si="1171"/>
        <v>125.4</v>
      </c>
      <c r="AH503" s="380">
        <f t="shared" si="1183"/>
        <v>125.4</v>
      </c>
      <c r="AI503" s="380">
        <f>MROUND(ROUNDUP(AH503,0)+4,10)-1</f>
        <v>129</v>
      </c>
      <c r="AJ503" s="113">
        <f t="shared" si="1184"/>
        <v>409000</v>
      </c>
      <c r="AK503" s="139">
        <f t="shared" si="1173"/>
        <v>439000</v>
      </c>
      <c r="AL503" s="114">
        <f t="shared" si="1185"/>
        <v>44</v>
      </c>
      <c r="AM503" s="130">
        <f>ROUNDUP(AC503*1.3,0)</f>
        <v>41</v>
      </c>
      <c r="AN503" s="151">
        <f t="shared" si="1186"/>
        <v>67</v>
      </c>
      <c r="AO503" s="152">
        <f t="shared" si="1187"/>
        <v>353</v>
      </c>
      <c r="AP503" s="153">
        <f t="shared" si="1188"/>
        <v>746</v>
      </c>
      <c r="AQ503" s="716">
        <f t="shared" si="1131"/>
        <v>26</v>
      </c>
      <c r="AR503" s="154">
        <f t="shared" si="1166"/>
        <v>47000</v>
      </c>
      <c r="AS503" s="158">
        <v>139</v>
      </c>
      <c r="AT503" s="144">
        <f t="shared" si="1189"/>
        <v>129</v>
      </c>
    </row>
    <row r="504" spans="2:46" ht="15">
      <c r="B504" s="374" t="s">
        <v>1447</v>
      </c>
      <c r="C504" s="375" t="s">
        <v>872</v>
      </c>
      <c r="D504" s="376">
        <f t="shared" si="1167"/>
        <v>30.95</v>
      </c>
      <c r="E504" s="376">
        <f t="shared" si="1181"/>
        <v>10.6</v>
      </c>
      <c r="F504" s="376">
        <f t="shared" si="1182"/>
        <v>8.3000000000000007</v>
      </c>
      <c r="G504" s="662">
        <v>11.4</v>
      </c>
      <c r="H504" s="376">
        <f t="shared" si="171"/>
        <v>2.4249999999999998</v>
      </c>
      <c r="I504" s="376"/>
      <c r="J504" s="377">
        <f>[1]shCost!$AC$7</f>
        <v>5.2</v>
      </c>
      <c r="K504" s="377">
        <f>[1]shCost!$AC$7</f>
        <v>5.2</v>
      </c>
      <c r="L504" s="377"/>
      <c r="M504" s="377"/>
      <c r="N504" s="377">
        <f>[1]tiCost!$AB$6</f>
        <v>4.8499999999999996</v>
      </c>
      <c r="O504" s="377">
        <f t="shared" si="1180"/>
        <v>5.2</v>
      </c>
      <c r="P504" s="377">
        <f>[1]vlCost!$V$6</f>
        <v>5.3</v>
      </c>
      <c r="Q504" s="377"/>
      <c r="R504" s="377"/>
      <c r="S504" s="377"/>
      <c r="T504" s="377"/>
      <c r="U504" s="377"/>
      <c r="V504" s="378">
        <f>[1]IDCost!G8</f>
        <v>5</v>
      </c>
      <c r="W504" s="377"/>
      <c r="X504" s="377"/>
      <c r="Y504" s="379">
        <f t="shared" si="188"/>
        <v>12.540000000000001</v>
      </c>
      <c r="Z504" s="379">
        <f t="shared" si="1168"/>
        <v>12.540000000000001</v>
      </c>
      <c r="AA504" s="379">
        <f t="shared" si="1164"/>
        <v>13.927499999999998</v>
      </c>
      <c r="AB504" s="379">
        <f t="shared" si="1169"/>
        <v>30.95</v>
      </c>
      <c r="AC504" s="379">
        <f t="shared" si="1170"/>
        <v>31.35</v>
      </c>
      <c r="AD504" s="379">
        <f t="shared" si="1179"/>
        <v>13.927499999999998</v>
      </c>
      <c r="AE504" s="379">
        <f t="shared" si="1179"/>
        <v>15.475</v>
      </c>
      <c r="AF504" s="379">
        <f t="shared" si="1179"/>
        <v>17.022500000000001</v>
      </c>
      <c r="AG504" s="380">
        <f t="shared" si="1171"/>
        <v>125.4</v>
      </c>
      <c r="AH504" s="380">
        <f t="shared" si="1183"/>
        <v>125.4</v>
      </c>
      <c r="AI504" s="380">
        <f>MROUND(ROUNDUP(AH504,0)+4,10)-1</f>
        <v>129</v>
      </c>
      <c r="AJ504" s="113">
        <f t="shared" si="1184"/>
        <v>409000</v>
      </c>
      <c r="AK504" s="139">
        <f t="shared" si="1173"/>
        <v>439000</v>
      </c>
      <c r="AL504" s="114">
        <f t="shared" si="1185"/>
        <v>44</v>
      </c>
      <c r="AM504" s="130">
        <f>ROUNDUP(AC504*1.3,0)</f>
        <v>41</v>
      </c>
      <c r="AN504" s="151">
        <f t="shared" si="1186"/>
        <v>67</v>
      </c>
      <c r="AO504" s="152">
        <f t="shared" si="1187"/>
        <v>353</v>
      </c>
      <c r="AP504" s="153">
        <f t="shared" si="1188"/>
        <v>746</v>
      </c>
      <c r="AQ504" s="716">
        <f t="shared" si="1131"/>
        <v>26</v>
      </c>
      <c r="AR504" s="154">
        <f t="shared" si="1166"/>
        <v>47000</v>
      </c>
      <c r="AS504" s="158">
        <v>139</v>
      </c>
      <c r="AT504" s="144">
        <f t="shared" si="1189"/>
        <v>129</v>
      </c>
    </row>
    <row r="505" spans="2:46" ht="15">
      <c r="B505" s="374" t="s">
        <v>1448</v>
      </c>
      <c r="C505" s="375" t="s">
        <v>874</v>
      </c>
      <c r="D505" s="376">
        <f t="shared" si="1167"/>
        <v>33.950000000000003</v>
      </c>
      <c r="E505" s="376">
        <f t="shared" si="1181"/>
        <v>12</v>
      </c>
      <c r="F505" s="376">
        <f t="shared" si="1182"/>
        <v>9</v>
      </c>
      <c r="G505" s="662">
        <v>12.350000000000001</v>
      </c>
      <c r="H505" s="376">
        <f t="shared" si="171"/>
        <v>2.5</v>
      </c>
      <c r="I505" s="376"/>
      <c r="J505" s="381">
        <f>[1]shCost!$AC$9</f>
        <v>5.7</v>
      </c>
      <c r="K505" s="381">
        <f>[1]shCost!$AC$9</f>
        <v>5.7</v>
      </c>
      <c r="L505" s="382"/>
      <c r="M505" s="382"/>
      <c r="N505" s="377">
        <f>[1]tiCost!$AB$7</f>
        <v>5</v>
      </c>
      <c r="O505" s="381">
        <f t="shared" si="1180"/>
        <v>5.7</v>
      </c>
      <c r="P505" s="381">
        <f>[1]vlCost!$V$7</f>
        <v>6</v>
      </c>
      <c r="Q505" s="381"/>
      <c r="R505" s="381"/>
      <c r="S505" s="381"/>
      <c r="T505" s="381"/>
      <c r="U505" s="382"/>
      <c r="V505" s="378">
        <f>[1]IDCost!G9</f>
        <v>5.55</v>
      </c>
      <c r="W505" s="381"/>
      <c r="X505" s="381"/>
      <c r="Y505" s="379">
        <f t="shared" si="188"/>
        <v>13.585000000000003</v>
      </c>
      <c r="Z505" s="379">
        <f t="shared" si="1168"/>
        <v>13.585000000000003</v>
      </c>
      <c r="AA505" s="379">
        <f t="shared" si="1164"/>
        <v>15.2775</v>
      </c>
      <c r="AB505" s="379">
        <f t="shared" si="1169"/>
        <v>33.950000000000003</v>
      </c>
      <c r="AC505" s="379">
        <f t="shared" si="1170"/>
        <v>33.962500000000006</v>
      </c>
      <c r="AD505" s="379">
        <f t="shared" si="1179"/>
        <v>15.2775</v>
      </c>
      <c r="AE505" s="379">
        <f t="shared" si="1179"/>
        <v>16.975000000000001</v>
      </c>
      <c r="AF505" s="379">
        <f t="shared" si="1179"/>
        <v>18.672500000000003</v>
      </c>
      <c r="AG505" s="380">
        <f t="shared" si="1171"/>
        <v>135.85000000000002</v>
      </c>
      <c r="AH505" s="380">
        <f t="shared" si="1183"/>
        <v>135.85000000000002</v>
      </c>
      <c r="AI505" s="380">
        <f t="shared" ref="AI505:AI516" si="1190">MROUND(ROUNDUP(AH505,0),10)-1</f>
        <v>139</v>
      </c>
      <c r="AJ505" s="113">
        <f t="shared" si="1184"/>
        <v>449000</v>
      </c>
      <c r="AK505" s="139">
        <f t="shared" si="1173"/>
        <v>489000</v>
      </c>
      <c r="AL505" s="114">
        <f t="shared" si="1185"/>
        <v>48</v>
      </c>
      <c r="AM505" s="130">
        <f>ROUNDUP(AC505*1.3,0)</f>
        <v>45</v>
      </c>
      <c r="AN505" s="151">
        <f t="shared" si="1186"/>
        <v>73</v>
      </c>
      <c r="AO505" s="152">
        <f t="shared" si="1187"/>
        <v>383</v>
      </c>
      <c r="AP505" s="153">
        <f t="shared" si="1188"/>
        <v>808</v>
      </c>
      <c r="AQ505" s="716">
        <f t="shared" si="1131"/>
        <v>28</v>
      </c>
      <c r="AR505" s="154">
        <f t="shared" si="1166"/>
        <v>51000</v>
      </c>
      <c r="AS505" s="158">
        <v>149</v>
      </c>
      <c r="AT505" s="144">
        <f t="shared" si="1189"/>
        <v>139</v>
      </c>
    </row>
    <row r="506" spans="2:46" ht="15">
      <c r="B506" s="383" t="s">
        <v>1449</v>
      </c>
      <c r="C506" s="384" t="s">
        <v>869</v>
      </c>
      <c r="D506" s="385">
        <f t="shared" si="1167"/>
        <v>26.95</v>
      </c>
      <c r="E506" s="385">
        <f t="shared" si="1181"/>
        <v>9.9</v>
      </c>
      <c r="F506" s="385">
        <f t="shared" si="1182"/>
        <v>7.95</v>
      </c>
      <c r="G506" s="663">
        <v>9.9700000000000006</v>
      </c>
      <c r="H506" s="385">
        <f t="shared" si="171"/>
        <v>2.4249999999999998</v>
      </c>
      <c r="I506" s="385"/>
      <c r="J506" s="386"/>
      <c r="K506" s="386"/>
      <c r="L506" s="386"/>
      <c r="M506" s="386"/>
      <c r="N506" s="386">
        <f>[1]tiCost!$AF4</f>
        <v>4.8499999999999996</v>
      </c>
      <c r="O506" s="386"/>
      <c r="P506" s="386">
        <f>[1]vlCost!$Z$4</f>
        <v>4.95</v>
      </c>
      <c r="Q506" s="386"/>
      <c r="R506" s="386"/>
      <c r="S506" s="386"/>
      <c r="T506" s="386"/>
      <c r="U506" s="386"/>
      <c r="V506" s="386"/>
      <c r="W506" s="386"/>
      <c r="X506" s="386"/>
      <c r="Y506" s="387">
        <f t="shared" si="188"/>
        <v>10.967000000000002</v>
      </c>
      <c r="Z506" s="387">
        <f t="shared" si="1168"/>
        <v>10.967000000000002</v>
      </c>
      <c r="AA506" s="387">
        <f t="shared" si="1164"/>
        <v>12.127499999999998</v>
      </c>
      <c r="AB506" s="387">
        <f t="shared" si="1169"/>
        <v>26.95</v>
      </c>
      <c r="AC506" s="387">
        <f t="shared" si="1170"/>
        <v>27.417500000000004</v>
      </c>
      <c r="AD506" s="387">
        <f t="shared" si="1179"/>
        <v>12.127499999999998</v>
      </c>
      <c r="AE506" s="387">
        <f t="shared" si="1179"/>
        <v>13.475</v>
      </c>
      <c r="AF506" s="387">
        <f t="shared" si="1179"/>
        <v>14.822500000000002</v>
      </c>
      <c r="AG506" s="388">
        <f t="shared" si="1171"/>
        <v>109.67000000000002</v>
      </c>
      <c r="AH506" s="388">
        <f t="shared" si="1183"/>
        <v>109.67000000000002</v>
      </c>
      <c r="AI506" s="388">
        <f t="shared" si="1190"/>
        <v>109</v>
      </c>
      <c r="AJ506" s="113">
        <f t="shared" si="1184"/>
        <v>359000</v>
      </c>
      <c r="AK506" s="139">
        <f t="shared" si="1173"/>
        <v>389000</v>
      </c>
      <c r="AL506" s="114">
        <f t="shared" si="1185"/>
        <v>39</v>
      </c>
      <c r="AM506" s="130">
        <f>ROUNDUP(AC506*1.34,0)</f>
        <v>37</v>
      </c>
      <c r="AN506" s="151">
        <f t="shared" si="1186"/>
        <v>59</v>
      </c>
      <c r="AO506" s="152">
        <f t="shared" si="1187"/>
        <v>309</v>
      </c>
      <c r="AP506" s="153">
        <f t="shared" si="1188"/>
        <v>653</v>
      </c>
      <c r="AQ506" s="716">
        <f t="shared" si="1131"/>
        <v>22</v>
      </c>
      <c r="AR506" s="154">
        <f t="shared" si="1166"/>
        <v>41000</v>
      </c>
      <c r="AS506" s="158">
        <v>111.86</v>
      </c>
      <c r="AT506" s="144">
        <f t="shared" si="1189"/>
        <v>109</v>
      </c>
    </row>
    <row r="507" spans="2:46" ht="15">
      <c r="B507" s="383" t="s">
        <v>1450</v>
      </c>
      <c r="C507" s="384" t="s">
        <v>871</v>
      </c>
      <c r="D507" s="385">
        <f t="shared" si="1167"/>
        <v>31.95</v>
      </c>
      <c r="E507" s="385">
        <f t="shared" si="1181"/>
        <v>10.9</v>
      </c>
      <c r="F507" s="385">
        <f t="shared" si="1182"/>
        <v>8.4499999999999993</v>
      </c>
      <c r="G507" s="663">
        <v>11.55</v>
      </c>
      <c r="H507" s="385">
        <f t="shared" si="171"/>
        <v>2.6749999999999998</v>
      </c>
      <c r="I507" s="385"/>
      <c r="J507" s="386"/>
      <c r="K507" s="386"/>
      <c r="L507" s="386"/>
      <c r="M507" s="386"/>
      <c r="N507" s="386">
        <f>[1]tiCost!$AF5</f>
        <v>5.35</v>
      </c>
      <c r="O507" s="386"/>
      <c r="P507" s="386">
        <f>[1]vlCost!$Z$5</f>
        <v>5.45</v>
      </c>
      <c r="Q507" s="386"/>
      <c r="R507" s="386"/>
      <c r="S507" s="386"/>
      <c r="T507" s="386"/>
      <c r="U507" s="386"/>
      <c r="V507" s="386"/>
      <c r="W507" s="386"/>
      <c r="X507" s="386"/>
      <c r="Y507" s="387">
        <f t="shared" si="188"/>
        <v>12.705000000000002</v>
      </c>
      <c r="Z507" s="387">
        <f t="shared" si="1168"/>
        <v>12.705000000000002</v>
      </c>
      <c r="AA507" s="387">
        <f t="shared" si="1164"/>
        <v>14.377499999999998</v>
      </c>
      <c r="AB507" s="387">
        <f t="shared" si="1169"/>
        <v>31.95</v>
      </c>
      <c r="AC507" s="387">
        <f t="shared" si="1170"/>
        <v>31.762500000000003</v>
      </c>
      <c r="AD507" s="387">
        <f t="shared" si="1179"/>
        <v>14.377499999999998</v>
      </c>
      <c r="AE507" s="387">
        <f t="shared" si="1179"/>
        <v>15.975</v>
      </c>
      <c r="AF507" s="387">
        <f t="shared" si="1179"/>
        <v>17.572500000000002</v>
      </c>
      <c r="AG507" s="388">
        <f t="shared" si="1171"/>
        <v>127.05000000000001</v>
      </c>
      <c r="AH507" s="388">
        <f t="shared" si="1183"/>
        <v>127.05000000000001</v>
      </c>
      <c r="AI507" s="388">
        <f t="shared" si="1190"/>
        <v>129</v>
      </c>
      <c r="AJ507" s="113">
        <f t="shared" si="1184"/>
        <v>419000</v>
      </c>
      <c r="AK507" s="139">
        <f t="shared" si="1173"/>
        <v>459000</v>
      </c>
      <c r="AL507" s="114">
        <f t="shared" si="1185"/>
        <v>45</v>
      </c>
      <c r="AM507" s="130">
        <f>ROUNDUP(AC507*1.3,0)</f>
        <v>42</v>
      </c>
      <c r="AN507" s="151">
        <f t="shared" si="1186"/>
        <v>68</v>
      </c>
      <c r="AO507" s="152">
        <f t="shared" si="1187"/>
        <v>358</v>
      </c>
      <c r="AP507" s="153">
        <f t="shared" si="1188"/>
        <v>756</v>
      </c>
      <c r="AQ507" s="716">
        <f t="shared" si="1131"/>
        <v>26</v>
      </c>
      <c r="AR507" s="154">
        <f t="shared" si="1166"/>
        <v>48000</v>
      </c>
      <c r="AS507" s="158">
        <v>130.66</v>
      </c>
      <c r="AT507" s="144">
        <f t="shared" si="1189"/>
        <v>129</v>
      </c>
    </row>
    <row r="508" spans="2:46" ht="15">
      <c r="B508" s="383" t="s">
        <v>1451</v>
      </c>
      <c r="C508" s="384" t="s">
        <v>873</v>
      </c>
      <c r="D508" s="385">
        <f t="shared" si="1167"/>
        <v>31.95</v>
      </c>
      <c r="E508" s="385">
        <f t="shared" si="1181"/>
        <v>10.9</v>
      </c>
      <c r="F508" s="385">
        <f t="shared" si="1182"/>
        <v>8.4499999999999993</v>
      </c>
      <c r="G508" s="663">
        <v>11.55</v>
      </c>
      <c r="H508" s="385">
        <f t="shared" si="171"/>
        <v>2.6749999999999998</v>
      </c>
      <c r="I508" s="385"/>
      <c r="J508" s="386"/>
      <c r="K508" s="386"/>
      <c r="L508" s="386"/>
      <c r="M508" s="386"/>
      <c r="N508" s="386">
        <f>[1]tiCost!$AF6</f>
        <v>5.35</v>
      </c>
      <c r="O508" s="386"/>
      <c r="P508" s="386">
        <f>[1]vlCost!$Z$6</f>
        <v>5.45</v>
      </c>
      <c r="Q508" s="386"/>
      <c r="R508" s="386"/>
      <c r="S508" s="386"/>
      <c r="T508" s="386"/>
      <c r="U508" s="386"/>
      <c r="V508" s="386"/>
      <c r="W508" s="386"/>
      <c r="X508" s="386"/>
      <c r="Y508" s="387">
        <f t="shared" si="188"/>
        <v>12.705000000000002</v>
      </c>
      <c r="Z508" s="387">
        <f t="shared" si="1168"/>
        <v>12.705000000000002</v>
      </c>
      <c r="AA508" s="387">
        <f t="shared" si="1164"/>
        <v>14.377499999999998</v>
      </c>
      <c r="AB508" s="387">
        <f t="shared" si="1169"/>
        <v>31.95</v>
      </c>
      <c r="AC508" s="387">
        <f t="shared" si="1170"/>
        <v>31.762500000000003</v>
      </c>
      <c r="AD508" s="387">
        <f t="shared" si="1179"/>
        <v>14.377499999999998</v>
      </c>
      <c r="AE508" s="387">
        <f t="shared" si="1179"/>
        <v>15.975</v>
      </c>
      <c r="AF508" s="387">
        <f t="shared" si="1179"/>
        <v>17.572500000000002</v>
      </c>
      <c r="AG508" s="388">
        <f t="shared" si="1171"/>
        <v>127.05000000000001</v>
      </c>
      <c r="AH508" s="388">
        <f t="shared" si="1183"/>
        <v>127.05000000000001</v>
      </c>
      <c r="AI508" s="388">
        <f t="shared" si="1190"/>
        <v>129</v>
      </c>
      <c r="AJ508" s="113">
        <f t="shared" si="1184"/>
        <v>419000</v>
      </c>
      <c r="AK508" s="139">
        <f t="shared" si="1173"/>
        <v>459000</v>
      </c>
      <c r="AL508" s="114">
        <f t="shared" si="1185"/>
        <v>45</v>
      </c>
      <c r="AM508" s="130">
        <f>ROUNDUP(AC508*1.3,0)</f>
        <v>42</v>
      </c>
      <c r="AN508" s="151">
        <f t="shared" si="1186"/>
        <v>68</v>
      </c>
      <c r="AO508" s="152">
        <f t="shared" si="1187"/>
        <v>358</v>
      </c>
      <c r="AP508" s="153">
        <f t="shared" si="1188"/>
        <v>756</v>
      </c>
      <c r="AQ508" s="716">
        <f t="shared" si="1131"/>
        <v>26</v>
      </c>
      <c r="AR508" s="154">
        <f t="shared" si="1166"/>
        <v>48000</v>
      </c>
      <c r="AS508" s="158">
        <v>130.66</v>
      </c>
      <c r="AT508" s="144">
        <f t="shared" si="1189"/>
        <v>129</v>
      </c>
    </row>
    <row r="509" spans="2:46" ht="15">
      <c r="B509" s="383" t="s">
        <v>1452</v>
      </c>
      <c r="C509" s="384" t="s">
        <v>919</v>
      </c>
      <c r="D509" s="385">
        <f t="shared" si="1167"/>
        <v>33.950000000000003</v>
      </c>
      <c r="E509" s="385">
        <f t="shared" si="1181"/>
        <v>12.1</v>
      </c>
      <c r="F509" s="385">
        <f t="shared" si="1182"/>
        <v>9.0500000000000007</v>
      </c>
      <c r="G509" s="663">
        <v>12.45</v>
      </c>
      <c r="H509" s="385">
        <f t="shared" si="171"/>
        <v>2.875</v>
      </c>
      <c r="I509" s="385"/>
      <c r="J509" s="386"/>
      <c r="K509" s="386"/>
      <c r="L509" s="386"/>
      <c r="M509" s="386"/>
      <c r="N509" s="386">
        <f>[1]tiCost!$AF7</f>
        <v>5.75</v>
      </c>
      <c r="O509" s="386"/>
      <c r="P509" s="389">
        <f>[1]vlCost!$Z$7</f>
        <v>6.05</v>
      </c>
      <c r="Q509" s="386"/>
      <c r="R509" s="386"/>
      <c r="S509" s="386"/>
      <c r="T509" s="386"/>
      <c r="U509" s="386"/>
      <c r="V509" s="386"/>
      <c r="W509" s="386"/>
      <c r="X509" s="386"/>
      <c r="Y509" s="387">
        <f t="shared" si="188"/>
        <v>13.695</v>
      </c>
      <c r="Z509" s="387">
        <f t="shared" si="1168"/>
        <v>13.695</v>
      </c>
      <c r="AA509" s="387">
        <f t="shared" si="1164"/>
        <v>15.2775</v>
      </c>
      <c r="AB509" s="387">
        <f t="shared" si="1169"/>
        <v>33.950000000000003</v>
      </c>
      <c r="AC509" s="387">
        <f t="shared" si="1170"/>
        <v>34.237499999999997</v>
      </c>
      <c r="AD509" s="387">
        <f t="shared" si="1179"/>
        <v>15.2775</v>
      </c>
      <c r="AE509" s="387">
        <f t="shared" si="1179"/>
        <v>16.975000000000001</v>
      </c>
      <c r="AF509" s="387">
        <f t="shared" si="1179"/>
        <v>18.672500000000003</v>
      </c>
      <c r="AG509" s="388">
        <f t="shared" si="1171"/>
        <v>136.94999999999999</v>
      </c>
      <c r="AH509" s="388">
        <f t="shared" si="1183"/>
        <v>136.94999999999999</v>
      </c>
      <c r="AI509" s="388">
        <f t="shared" si="1190"/>
        <v>139</v>
      </c>
      <c r="AJ509" s="113">
        <f t="shared" si="1184"/>
        <v>449000</v>
      </c>
      <c r="AK509" s="139">
        <f t="shared" si="1173"/>
        <v>489000</v>
      </c>
      <c r="AL509" s="114">
        <f t="shared" si="1185"/>
        <v>48</v>
      </c>
      <c r="AM509" s="130">
        <f>ROUNDUP(AC509*1.3,0)</f>
        <v>45</v>
      </c>
      <c r="AN509" s="151">
        <f t="shared" si="1186"/>
        <v>73</v>
      </c>
      <c r="AO509" s="152">
        <f t="shared" si="1187"/>
        <v>386</v>
      </c>
      <c r="AP509" s="153">
        <f t="shared" si="1188"/>
        <v>815</v>
      </c>
      <c r="AQ509" s="716">
        <f t="shared" si="1131"/>
        <v>28</v>
      </c>
      <c r="AR509" s="154">
        <f t="shared" si="1166"/>
        <v>51000</v>
      </c>
      <c r="AS509" s="158">
        <v>140.06</v>
      </c>
      <c r="AT509" s="144">
        <f t="shared" si="1189"/>
        <v>139</v>
      </c>
    </row>
    <row r="510" spans="2:46" ht="15.75">
      <c r="B510" s="157" t="s">
        <v>900</v>
      </c>
      <c r="C510" s="111" t="s">
        <v>899</v>
      </c>
      <c r="D510" s="112">
        <f t="shared" si="1167"/>
        <v>32.950000000000003</v>
      </c>
      <c r="E510" s="112">
        <f t="shared" si="1181"/>
        <v>12.5</v>
      </c>
      <c r="F510" s="112">
        <f t="shared" si="1182"/>
        <v>9.25</v>
      </c>
      <c r="G510" s="644">
        <v>11.95</v>
      </c>
      <c r="H510" s="112">
        <f t="shared" si="171"/>
        <v>1.7</v>
      </c>
      <c r="I510" s="112"/>
      <c r="J510" s="131">
        <f>[1]shCost!$AD$4</f>
        <v>6.25</v>
      </c>
      <c r="K510" s="131">
        <f>[1]IDCost!$J$4</f>
        <v>3.4</v>
      </c>
      <c r="L510" s="131"/>
      <c r="M510" s="131"/>
      <c r="N510" s="131"/>
      <c r="O510" s="131">
        <f>J510</f>
        <v>6.25</v>
      </c>
      <c r="P510" s="131"/>
      <c r="Q510" s="131"/>
      <c r="R510" s="131"/>
      <c r="S510" s="131"/>
      <c r="T510" s="131"/>
      <c r="U510" s="131"/>
      <c r="V510" s="131">
        <f>[1]IDCost!$J$4</f>
        <v>3.4</v>
      </c>
      <c r="W510" s="131"/>
      <c r="X510" s="131"/>
      <c r="Y510" s="128">
        <f t="shared" si="188"/>
        <v>13.145</v>
      </c>
      <c r="Z510" s="128">
        <f t="shared" si="1168"/>
        <v>13.145</v>
      </c>
      <c r="AA510" s="128">
        <f t="shared" si="1164"/>
        <v>14.827500000000001</v>
      </c>
      <c r="AB510" s="128">
        <f t="shared" si="1169"/>
        <v>32.950000000000003</v>
      </c>
      <c r="AC510" s="128">
        <f t="shared" si="1170"/>
        <v>32.862499999999997</v>
      </c>
      <c r="AD510" s="128">
        <f t="shared" si="1179"/>
        <v>14.827500000000001</v>
      </c>
      <c r="AE510" s="128">
        <f t="shared" si="1179"/>
        <v>16.475000000000001</v>
      </c>
      <c r="AF510" s="128">
        <f t="shared" si="1179"/>
        <v>18.122500000000002</v>
      </c>
      <c r="AG510" s="129">
        <f t="shared" si="1171"/>
        <v>131.44999999999999</v>
      </c>
      <c r="AH510" s="129">
        <f t="shared" si="1183"/>
        <v>131.44999999999999</v>
      </c>
      <c r="AI510" s="132">
        <f t="shared" si="1190"/>
        <v>129</v>
      </c>
      <c r="AJ510" s="113">
        <f t="shared" si="1184"/>
        <v>429000</v>
      </c>
      <c r="AK510" s="139">
        <f t="shared" si="1173"/>
        <v>469000</v>
      </c>
      <c r="AL510" s="114">
        <f t="shared" si="1185"/>
        <v>46</v>
      </c>
      <c r="AM510" s="130">
        <f>ROUNDUP(AC510*1.34,0)</f>
        <v>45</v>
      </c>
      <c r="AN510" s="151">
        <f t="shared" si="1186"/>
        <v>70</v>
      </c>
      <c r="AO510" s="152">
        <f t="shared" si="1187"/>
        <v>370</v>
      </c>
      <c r="AP510" s="153">
        <f t="shared" si="1188"/>
        <v>782</v>
      </c>
      <c r="AQ510" s="716">
        <f t="shared" si="1131"/>
        <v>27</v>
      </c>
      <c r="AR510" s="154">
        <f t="shared" si="1166"/>
        <v>49000</v>
      </c>
      <c r="AS510" s="158">
        <v>130.66</v>
      </c>
      <c r="AT510" s="144">
        <f t="shared" si="1189"/>
        <v>129</v>
      </c>
    </row>
    <row r="511" spans="2:46" ht="15.75">
      <c r="B511" s="157" t="s">
        <v>902</v>
      </c>
      <c r="C511" s="111" t="s">
        <v>901</v>
      </c>
      <c r="D511" s="112">
        <f t="shared" si="1167"/>
        <v>35.950000000000003</v>
      </c>
      <c r="E511" s="112">
        <f t="shared" si="1181"/>
        <v>13.3</v>
      </c>
      <c r="F511" s="112">
        <f t="shared" si="1182"/>
        <v>9.65</v>
      </c>
      <c r="G511" s="644">
        <v>12.95</v>
      </c>
      <c r="H511" s="112">
        <f t="shared" si="171"/>
        <v>1.825</v>
      </c>
      <c r="I511" s="112"/>
      <c r="J511" s="131">
        <f>[1]shCost!$AD$6</f>
        <v>6.65</v>
      </c>
      <c r="K511" s="135">
        <f>[1]IDCost!$J$6</f>
        <v>3.65</v>
      </c>
      <c r="L511" s="131">
        <f>[1]sbCost!$F$6</f>
        <v>4.8484848484848486</v>
      </c>
      <c r="M511" s="131"/>
      <c r="N511" s="131"/>
      <c r="O511" s="131">
        <f>J511</f>
        <v>6.65</v>
      </c>
      <c r="P511" s="131"/>
      <c r="Q511" s="131"/>
      <c r="R511" s="131"/>
      <c r="S511" s="131"/>
      <c r="T511" s="131"/>
      <c r="U511" s="131"/>
      <c r="V511" s="135">
        <f>[1]IDCost!$J$6</f>
        <v>3.65</v>
      </c>
      <c r="W511" s="135"/>
      <c r="X511" s="135"/>
      <c r="Y511" s="128">
        <f t="shared" si="188"/>
        <v>14.245000000000001</v>
      </c>
      <c r="Z511" s="128">
        <f t="shared" si="1168"/>
        <v>14.244999999999999</v>
      </c>
      <c r="AA511" s="128">
        <f t="shared" si="1164"/>
        <v>16.177499999999998</v>
      </c>
      <c r="AB511" s="128">
        <f t="shared" si="1169"/>
        <v>35.950000000000003</v>
      </c>
      <c r="AC511" s="128">
        <f t="shared" si="1170"/>
        <v>35.612499999999997</v>
      </c>
      <c r="AD511" s="128">
        <f t="shared" si="1179"/>
        <v>16.177499999999998</v>
      </c>
      <c r="AE511" s="128">
        <f t="shared" si="1179"/>
        <v>17.975000000000001</v>
      </c>
      <c r="AF511" s="128">
        <f t="shared" si="1179"/>
        <v>19.772500000000004</v>
      </c>
      <c r="AG511" s="129">
        <f t="shared" si="1171"/>
        <v>142.44999999999999</v>
      </c>
      <c r="AH511" s="129">
        <f t="shared" si="1183"/>
        <v>142.44999999999999</v>
      </c>
      <c r="AI511" s="132">
        <f t="shared" si="1190"/>
        <v>139</v>
      </c>
      <c r="AJ511" s="113">
        <f t="shared" si="1184"/>
        <v>469000</v>
      </c>
      <c r="AK511" s="139">
        <f t="shared" si="1173"/>
        <v>509000</v>
      </c>
      <c r="AL511" s="114">
        <f t="shared" si="1185"/>
        <v>50</v>
      </c>
      <c r="AM511" s="130">
        <f>ROUNDUP(AC511*1.3,0)</f>
        <v>47</v>
      </c>
      <c r="AN511" s="151">
        <f t="shared" si="1186"/>
        <v>76</v>
      </c>
      <c r="AO511" s="152">
        <f t="shared" si="1187"/>
        <v>401</v>
      </c>
      <c r="AP511" s="153">
        <f t="shared" si="1188"/>
        <v>848</v>
      </c>
      <c r="AQ511" s="716">
        <f t="shared" si="1131"/>
        <v>29</v>
      </c>
      <c r="AR511" s="154">
        <f t="shared" si="1166"/>
        <v>53000</v>
      </c>
      <c r="AS511" s="158">
        <v>140.06</v>
      </c>
      <c r="AT511" s="144">
        <f t="shared" si="1189"/>
        <v>139</v>
      </c>
    </row>
    <row r="512" spans="2:46" ht="15.75">
      <c r="B512" s="157" t="s">
        <v>904</v>
      </c>
      <c r="C512" s="111" t="s">
        <v>903</v>
      </c>
      <c r="D512" s="112">
        <f t="shared" si="1167"/>
        <v>35.950000000000003</v>
      </c>
      <c r="E512" s="112">
        <f t="shared" si="1181"/>
        <v>13.4</v>
      </c>
      <c r="F512" s="112">
        <f t="shared" si="1182"/>
        <v>9.6999999999999993</v>
      </c>
      <c r="G512" s="644">
        <v>12.95</v>
      </c>
      <c r="H512" s="112">
        <f t="shared" si="171"/>
        <v>1.875</v>
      </c>
      <c r="I512" s="112"/>
      <c r="J512" s="131">
        <f>[1]shCost!$AD$7</f>
        <v>6.7</v>
      </c>
      <c r="K512" s="131">
        <f>[1]IDCost!$J$7</f>
        <v>3.75</v>
      </c>
      <c r="L512" s="131"/>
      <c r="M512" s="131"/>
      <c r="N512" s="131"/>
      <c r="O512" s="131">
        <f>J512</f>
        <v>6.7</v>
      </c>
      <c r="P512" s="131"/>
      <c r="Q512" s="131"/>
      <c r="R512" s="131"/>
      <c r="S512" s="131"/>
      <c r="T512" s="131"/>
      <c r="U512" s="131"/>
      <c r="V512" s="131">
        <f>[1]IDCost!$J$7</f>
        <v>3.75</v>
      </c>
      <c r="W512" s="131"/>
      <c r="X512" s="131"/>
      <c r="Y512" s="128">
        <f t="shared" si="188"/>
        <v>14.245000000000001</v>
      </c>
      <c r="Z512" s="128">
        <f t="shared" si="1168"/>
        <v>14.244999999999999</v>
      </c>
      <c r="AA512" s="128">
        <f t="shared" si="1164"/>
        <v>16.177499999999998</v>
      </c>
      <c r="AB512" s="128">
        <f t="shared" si="1169"/>
        <v>35.950000000000003</v>
      </c>
      <c r="AC512" s="128">
        <f t="shared" si="1170"/>
        <v>35.612499999999997</v>
      </c>
      <c r="AD512" s="128">
        <f t="shared" si="1179"/>
        <v>16.177499999999998</v>
      </c>
      <c r="AE512" s="128">
        <f t="shared" si="1179"/>
        <v>17.975000000000001</v>
      </c>
      <c r="AF512" s="128">
        <f t="shared" si="1179"/>
        <v>19.772500000000004</v>
      </c>
      <c r="AG512" s="129">
        <f t="shared" si="1171"/>
        <v>142.44999999999999</v>
      </c>
      <c r="AH512" s="129">
        <f t="shared" si="1183"/>
        <v>142.44999999999999</v>
      </c>
      <c r="AI512" s="132">
        <f t="shared" si="1190"/>
        <v>139</v>
      </c>
      <c r="AJ512" s="113">
        <f t="shared" si="1184"/>
        <v>469000</v>
      </c>
      <c r="AK512" s="139">
        <f t="shared" si="1173"/>
        <v>509000</v>
      </c>
      <c r="AL512" s="114">
        <f t="shared" si="1185"/>
        <v>50</v>
      </c>
      <c r="AM512" s="130">
        <f>ROUNDUP(AC512*1.3,0)</f>
        <v>47</v>
      </c>
      <c r="AN512" s="151">
        <f t="shared" si="1186"/>
        <v>76</v>
      </c>
      <c r="AO512" s="152">
        <f t="shared" si="1187"/>
        <v>401</v>
      </c>
      <c r="AP512" s="153">
        <f t="shared" si="1188"/>
        <v>848</v>
      </c>
      <c r="AQ512" s="716">
        <f t="shared" si="1131"/>
        <v>29</v>
      </c>
      <c r="AR512" s="154">
        <f t="shared" si="1166"/>
        <v>53000</v>
      </c>
      <c r="AS512" s="158">
        <v>140.06</v>
      </c>
      <c r="AT512" s="144">
        <f t="shared" si="1189"/>
        <v>139</v>
      </c>
    </row>
    <row r="513" spans="2:46" ht="15.75">
      <c r="B513" s="157" t="s">
        <v>805</v>
      </c>
      <c r="C513" s="111" t="s">
        <v>905</v>
      </c>
      <c r="D513" s="112">
        <f t="shared" si="1167"/>
        <v>36.950000000000003</v>
      </c>
      <c r="E513" s="112">
        <f t="shared" si="1181"/>
        <v>14.3</v>
      </c>
      <c r="F513" s="112">
        <f t="shared" si="1182"/>
        <v>10.15</v>
      </c>
      <c r="G513" s="644">
        <v>13.55</v>
      </c>
      <c r="H513" s="112">
        <f t="shared" si="171"/>
        <v>1.9</v>
      </c>
      <c r="I513" s="112"/>
      <c r="J513" s="131">
        <f>[1]shCost!$AD$9</f>
        <v>7.15</v>
      </c>
      <c r="K513" s="131">
        <f>[1]IDCost!$J$9</f>
        <v>3.8</v>
      </c>
      <c r="L513" s="131"/>
      <c r="M513" s="131"/>
      <c r="N513" s="131"/>
      <c r="O513" s="131">
        <f>J513</f>
        <v>7.15</v>
      </c>
      <c r="P513" s="131"/>
      <c r="Q513" s="131"/>
      <c r="R513" s="131"/>
      <c r="S513" s="131"/>
      <c r="T513" s="131"/>
      <c r="U513" s="131"/>
      <c r="V513" s="131">
        <f>[1]IDCost!$J$9</f>
        <v>3.8</v>
      </c>
      <c r="W513" s="131"/>
      <c r="X513" s="131"/>
      <c r="Y513" s="128">
        <f t="shared" si="188"/>
        <v>14.905000000000001</v>
      </c>
      <c r="Z513" s="128">
        <f t="shared" si="1168"/>
        <v>14.905000000000001</v>
      </c>
      <c r="AA513" s="128">
        <f t="shared" si="1164"/>
        <v>16.627500000000001</v>
      </c>
      <c r="AB513" s="128">
        <f t="shared" si="1169"/>
        <v>36.950000000000003</v>
      </c>
      <c r="AC513" s="128">
        <f t="shared" si="1170"/>
        <v>37.262500000000003</v>
      </c>
      <c r="AD513" s="128">
        <f t="shared" si="1179"/>
        <v>16.627500000000001</v>
      </c>
      <c r="AE513" s="128">
        <f t="shared" si="1179"/>
        <v>18.475000000000001</v>
      </c>
      <c r="AF513" s="128">
        <f t="shared" si="1179"/>
        <v>20.322500000000002</v>
      </c>
      <c r="AG513" s="129">
        <f t="shared" si="1171"/>
        <v>149.05000000000001</v>
      </c>
      <c r="AH513" s="129">
        <f t="shared" si="1183"/>
        <v>149.05000000000001</v>
      </c>
      <c r="AI513" s="132">
        <f t="shared" si="1190"/>
        <v>149</v>
      </c>
      <c r="AJ513" s="113">
        <f t="shared" si="1184"/>
        <v>489000</v>
      </c>
      <c r="AK513" s="139">
        <f t="shared" ref="AK513:AK538" si="1191">ROUNDUP(FLOOR(AJ513*1.1,10000),-3)-1000</f>
        <v>529000</v>
      </c>
      <c r="AL513" s="114">
        <f t="shared" si="1185"/>
        <v>52</v>
      </c>
      <c r="AM513" s="130">
        <f>ROUNDUP(AC513*1.3,0)</f>
        <v>49</v>
      </c>
      <c r="AN513" s="151">
        <f t="shared" si="1186"/>
        <v>80</v>
      </c>
      <c r="AO513" s="152">
        <f t="shared" si="1187"/>
        <v>420</v>
      </c>
      <c r="AP513" s="153">
        <f t="shared" si="1188"/>
        <v>887</v>
      </c>
      <c r="AQ513" s="716">
        <f t="shared" si="1131"/>
        <v>30</v>
      </c>
      <c r="AR513" s="154">
        <f t="shared" si="1166"/>
        <v>56000</v>
      </c>
      <c r="AS513" s="158">
        <v>149.45999999999998</v>
      </c>
      <c r="AT513" s="144">
        <f t="shared" si="1189"/>
        <v>149</v>
      </c>
    </row>
    <row r="514" spans="2:46" ht="15.75">
      <c r="B514" s="157" t="s">
        <v>641</v>
      </c>
      <c r="C514" s="111" t="s">
        <v>626</v>
      </c>
      <c r="D514" s="112">
        <f t="shared" si="1167"/>
        <v>29.95</v>
      </c>
      <c r="E514" s="112">
        <f t="shared" si="1181"/>
        <v>9.870000000000001</v>
      </c>
      <c r="F514" s="112">
        <f t="shared" si="1182"/>
        <v>7.9350000000000005</v>
      </c>
      <c r="G514" s="644">
        <v>10.9</v>
      </c>
      <c r="H514" s="112">
        <f t="shared" si="171"/>
        <v>2.35</v>
      </c>
      <c r="I514" s="112"/>
      <c r="J514" s="131">
        <f>[1]shCost!$M$4</f>
        <v>4.7</v>
      </c>
      <c r="K514" s="131"/>
      <c r="L514" s="131"/>
      <c r="M514" s="131"/>
      <c r="N514" s="131"/>
      <c r="O514" s="131">
        <f t="shared" ref="O514:O521" si="1192">J514*1.05</f>
        <v>4.9350000000000005</v>
      </c>
      <c r="P514" s="131">
        <f>[1]vlCost!$M$4</f>
        <v>4.7</v>
      </c>
      <c r="Q514" s="131"/>
      <c r="R514" s="131"/>
      <c r="S514" s="131"/>
      <c r="T514" s="131"/>
      <c r="U514" s="131"/>
      <c r="V514" s="131"/>
      <c r="W514" s="131"/>
      <c r="X514" s="131"/>
      <c r="Y514" s="128">
        <f t="shared" si="188"/>
        <v>11.990000000000002</v>
      </c>
      <c r="Z514" s="128">
        <f t="shared" si="1168"/>
        <v>11.990000000000002</v>
      </c>
      <c r="AA514" s="128">
        <f t="shared" si="1164"/>
        <v>13.477499999999999</v>
      </c>
      <c r="AB514" s="128">
        <f t="shared" si="1169"/>
        <v>29.95</v>
      </c>
      <c r="AC514" s="128">
        <f t="shared" si="1170"/>
        <v>29.975000000000005</v>
      </c>
      <c r="AD514" s="128">
        <f t="shared" si="1179"/>
        <v>13.477499999999999</v>
      </c>
      <c r="AE514" s="128">
        <f t="shared" si="1179"/>
        <v>14.975</v>
      </c>
      <c r="AF514" s="128">
        <f t="shared" si="1179"/>
        <v>16.4725</v>
      </c>
      <c r="AG514" s="129">
        <f t="shared" si="1171"/>
        <v>119.90000000000002</v>
      </c>
      <c r="AH514" s="129">
        <f t="shared" si="1183"/>
        <v>119.90000000000002</v>
      </c>
      <c r="AI514" s="132">
        <f t="shared" si="1190"/>
        <v>119</v>
      </c>
      <c r="AJ514" s="113">
        <f t="shared" si="1184"/>
        <v>399000</v>
      </c>
      <c r="AK514" s="139">
        <f t="shared" si="1191"/>
        <v>429000</v>
      </c>
      <c r="AL514" s="114">
        <f t="shared" si="1185"/>
        <v>42</v>
      </c>
      <c r="AM514" s="130">
        <f>ROUNDUP(AC514*1.34,0)</f>
        <v>41</v>
      </c>
      <c r="AN514" s="151">
        <f t="shared" si="1186"/>
        <v>64</v>
      </c>
      <c r="AO514" s="152">
        <f t="shared" si="1187"/>
        <v>338</v>
      </c>
      <c r="AP514" s="153">
        <f t="shared" si="1188"/>
        <v>713</v>
      </c>
      <c r="AQ514" s="716">
        <f t="shared" si="1131"/>
        <v>24</v>
      </c>
      <c r="AR514" s="154">
        <f t="shared" si="1166"/>
        <v>45000</v>
      </c>
      <c r="AS514" s="158">
        <v>121.25999999999999</v>
      </c>
      <c r="AT514" s="144">
        <f t="shared" si="1189"/>
        <v>119</v>
      </c>
    </row>
    <row r="515" spans="2:46" ht="15.75">
      <c r="B515" s="157" t="s">
        <v>647</v>
      </c>
      <c r="C515" s="111" t="s">
        <v>627</v>
      </c>
      <c r="D515" s="112">
        <f t="shared" si="1167"/>
        <v>31.95</v>
      </c>
      <c r="E515" s="112">
        <f t="shared" si="1181"/>
        <v>10.605</v>
      </c>
      <c r="F515" s="112">
        <f t="shared" si="1182"/>
        <v>8.3025000000000002</v>
      </c>
      <c r="G515" s="644">
        <v>11.75</v>
      </c>
      <c r="H515" s="112">
        <f t="shared" si="171"/>
        <v>2.5249999999999999</v>
      </c>
      <c r="I515" s="112"/>
      <c r="J515" s="131">
        <f>[1]shCost!$M$6</f>
        <v>5.05</v>
      </c>
      <c r="K515" s="131"/>
      <c r="L515" s="131"/>
      <c r="M515" s="131"/>
      <c r="N515" s="131"/>
      <c r="O515" s="131">
        <f t="shared" si="1192"/>
        <v>5.3025000000000002</v>
      </c>
      <c r="P515" s="131">
        <f>[1]vlCost!$M$5</f>
        <v>5.05</v>
      </c>
      <c r="Q515" s="131"/>
      <c r="R515" s="131"/>
      <c r="S515" s="131"/>
      <c r="T515" s="131"/>
      <c r="U515" s="131"/>
      <c r="V515" s="131"/>
      <c r="W515" s="131"/>
      <c r="X515" s="131"/>
      <c r="Y515" s="128">
        <f t="shared" si="188"/>
        <v>12.925000000000001</v>
      </c>
      <c r="Z515" s="128">
        <f t="shared" si="1168"/>
        <v>12.925000000000001</v>
      </c>
      <c r="AA515" s="128">
        <f t="shared" si="1164"/>
        <v>14.377499999999998</v>
      </c>
      <c r="AB515" s="128">
        <f t="shared" si="1169"/>
        <v>31.95</v>
      </c>
      <c r="AC515" s="128">
        <f t="shared" si="1170"/>
        <v>32.3125</v>
      </c>
      <c r="AD515" s="128">
        <f t="shared" si="1179"/>
        <v>14.377499999999998</v>
      </c>
      <c r="AE515" s="128">
        <f t="shared" si="1179"/>
        <v>15.975</v>
      </c>
      <c r="AF515" s="128">
        <f t="shared" si="1179"/>
        <v>17.572500000000002</v>
      </c>
      <c r="AG515" s="129">
        <f t="shared" si="1171"/>
        <v>129.25</v>
      </c>
      <c r="AH515" s="129">
        <f t="shared" si="1183"/>
        <v>129.25</v>
      </c>
      <c r="AI515" s="132">
        <f t="shared" si="1190"/>
        <v>129</v>
      </c>
      <c r="AJ515" s="113">
        <f t="shared" si="1184"/>
        <v>429000</v>
      </c>
      <c r="AK515" s="139">
        <f t="shared" si="1191"/>
        <v>469000</v>
      </c>
      <c r="AL515" s="114">
        <f t="shared" si="1185"/>
        <v>45</v>
      </c>
      <c r="AM515" s="130">
        <f>ROUNDUP(AC515*1.3,0)</f>
        <v>43</v>
      </c>
      <c r="AN515" s="151">
        <f t="shared" si="1186"/>
        <v>69</v>
      </c>
      <c r="AO515" s="152">
        <f t="shared" si="1187"/>
        <v>364</v>
      </c>
      <c r="AP515" s="153">
        <f t="shared" si="1188"/>
        <v>769</v>
      </c>
      <c r="AQ515" s="716">
        <f t="shared" si="1131"/>
        <v>26</v>
      </c>
      <c r="AR515" s="154">
        <f t="shared" si="1166"/>
        <v>48000</v>
      </c>
      <c r="AS515" s="158">
        <v>130.66</v>
      </c>
      <c r="AT515" s="144">
        <f t="shared" si="1189"/>
        <v>129</v>
      </c>
    </row>
    <row r="516" spans="2:46" ht="15.75">
      <c r="B516" s="157" t="s">
        <v>653</v>
      </c>
      <c r="C516" s="111" t="s">
        <v>628</v>
      </c>
      <c r="D516" s="112">
        <f t="shared" si="1167"/>
        <v>31.95</v>
      </c>
      <c r="E516" s="112">
        <f t="shared" si="1181"/>
        <v>10.709999999999999</v>
      </c>
      <c r="F516" s="112">
        <f t="shared" si="1182"/>
        <v>8.3550000000000004</v>
      </c>
      <c r="G516" s="644">
        <v>11.75</v>
      </c>
      <c r="H516" s="112">
        <f t="shared" si="171"/>
        <v>2.5499999999999998</v>
      </c>
      <c r="I516" s="112"/>
      <c r="J516" s="131">
        <f>[1]shCost!$M$7</f>
        <v>5.0999999999999996</v>
      </c>
      <c r="K516" s="131"/>
      <c r="L516" s="131"/>
      <c r="M516" s="131"/>
      <c r="N516" s="131"/>
      <c r="O516" s="131">
        <f t="shared" si="1192"/>
        <v>5.3549999999999995</v>
      </c>
      <c r="P516" s="131">
        <f>[1]vlCost!$M$6</f>
        <v>5.0999999999999996</v>
      </c>
      <c r="Q516" s="131"/>
      <c r="R516" s="131"/>
      <c r="S516" s="131"/>
      <c r="T516" s="131"/>
      <c r="U516" s="131"/>
      <c r="V516" s="131"/>
      <c r="W516" s="131"/>
      <c r="X516" s="131"/>
      <c r="Y516" s="128">
        <f t="shared" si="188"/>
        <v>12.925000000000001</v>
      </c>
      <c r="Z516" s="128">
        <f t="shared" si="1168"/>
        <v>12.925000000000001</v>
      </c>
      <c r="AA516" s="128">
        <f t="shared" si="1164"/>
        <v>14.377499999999998</v>
      </c>
      <c r="AB516" s="128">
        <f t="shared" si="1169"/>
        <v>31.95</v>
      </c>
      <c r="AC516" s="128">
        <f t="shared" si="1170"/>
        <v>32.3125</v>
      </c>
      <c r="AD516" s="128">
        <f t="shared" si="1179"/>
        <v>14.377499999999998</v>
      </c>
      <c r="AE516" s="128">
        <f t="shared" si="1179"/>
        <v>15.975</v>
      </c>
      <c r="AF516" s="128">
        <f t="shared" si="1179"/>
        <v>17.572500000000002</v>
      </c>
      <c r="AG516" s="129">
        <f t="shared" si="1171"/>
        <v>129.25</v>
      </c>
      <c r="AH516" s="129">
        <f t="shared" si="1183"/>
        <v>129.25</v>
      </c>
      <c r="AI516" s="132">
        <f t="shared" si="1190"/>
        <v>129</v>
      </c>
      <c r="AJ516" s="113">
        <f t="shared" si="1184"/>
        <v>429000</v>
      </c>
      <c r="AK516" s="139">
        <f t="shared" si="1191"/>
        <v>469000</v>
      </c>
      <c r="AL516" s="114">
        <f t="shared" si="1185"/>
        <v>45</v>
      </c>
      <c r="AM516" s="130">
        <f>ROUNDUP(AC516*1.3,0)</f>
        <v>43</v>
      </c>
      <c r="AN516" s="151">
        <f t="shared" si="1186"/>
        <v>69</v>
      </c>
      <c r="AO516" s="152">
        <f t="shared" si="1187"/>
        <v>364</v>
      </c>
      <c r="AP516" s="153">
        <f t="shared" si="1188"/>
        <v>769</v>
      </c>
      <c r="AQ516" s="716">
        <f t="shared" si="1131"/>
        <v>26</v>
      </c>
      <c r="AR516" s="154">
        <f t="shared" si="1166"/>
        <v>48000</v>
      </c>
      <c r="AS516" s="158">
        <v>130.66</v>
      </c>
      <c r="AT516" s="144">
        <f t="shared" si="1189"/>
        <v>129</v>
      </c>
    </row>
    <row r="517" spans="2:46" ht="15.75">
      <c r="B517" s="157" t="s">
        <v>659</v>
      </c>
      <c r="C517" s="111" t="s">
        <v>629</v>
      </c>
      <c r="D517" s="112">
        <f t="shared" si="1167"/>
        <v>33.950000000000003</v>
      </c>
      <c r="E517" s="112">
        <f t="shared" si="1181"/>
        <v>11.55</v>
      </c>
      <c r="F517" s="112">
        <f t="shared" si="1182"/>
        <v>8.7750000000000004</v>
      </c>
      <c r="G517" s="644">
        <v>12.5</v>
      </c>
      <c r="H517" s="112">
        <f t="shared" si="171"/>
        <v>2.75</v>
      </c>
      <c r="I517" s="112"/>
      <c r="J517" s="131">
        <f>[1]shCost!$M$9</f>
        <v>5.5</v>
      </c>
      <c r="K517" s="131"/>
      <c r="L517" s="123"/>
      <c r="M517" s="123"/>
      <c r="N517" s="123"/>
      <c r="O517" s="131">
        <f t="shared" si="1192"/>
        <v>5.7750000000000004</v>
      </c>
      <c r="P517" s="131">
        <f>[1]vlCost!$M$7</f>
        <v>5.5</v>
      </c>
      <c r="Q517" s="131"/>
      <c r="R517" s="131"/>
      <c r="S517" s="131"/>
      <c r="T517" s="131"/>
      <c r="U517" s="123"/>
      <c r="V517" s="131"/>
      <c r="W517" s="131"/>
      <c r="X517" s="131"/>
      <c r="Y517" s="128">
        <f t="shared" si="188"/>
        <v>13.750000000000002</v>
      </c>
      <c r="Z517" s="128">
        <f t="shared" si="1168"/>
        <v>13.75</v>
      </c>
      <c r="AA517" s="128">
        <f t="shared" si="1164"/>
        <v>15.2775</v>
      </c>
      <c r="AB517" s="128">
        <f t="shared" si="1169"/>
        <v>33.950000000000003</v>
      </c>
      <c r="AC517" s="128">
        <f t="shared" si="1170"/>
        <v>34.375</v>
      </c>
      <c r="AD517" s="128">
        <f t="shared" si="1179"/>
        <v>15.2775</v>
      </c>
      <c r="AE517" s="128">
        <f t="shared" si="1179"/>
        <v>16.975000000000001</v>
      </c>
      <c r="AF517" s="128">
        <f t="shared" si="1179"/>
        <v>18.672500000000003</v>
      </c>
      <c r="AG517" s="129">
        <f t="shared" si="1171"/>
        <v>137.5</v>
      </c>
      <c r="AH517" s="129">
        <f t="shared" si="1183"/>
        <v>137.5</v>
      </c>
      <c r="AI517" s="132">
        <f>MROUND(ROUNDUP(AH517,0)+4,10)-1</f>
        <v>139</v>
      </c>
      <c r="AJ517" s="113">
        <f t="shared" si="1184"/>
        <v>449000</v>
      </c>
      <c r="AK517" s="139">
        <f t="shared" si="1191"/>
        <v>489000</v>
      </c>
      <c r="AL517" s="114">
        <f t="shared" si="1185"/>
        <v>48</v>
      </c>
      <c r="AM517" s="130">
        <f>ROUNDUP(AC517*1.3,0)</f>
        <v>45</v>
      </c>
      <c r="AN517" s="151">
        <f t="shared" si="1186"/>
        <v>74</v>
      </c>
      <c r="AO517" s="152">
        <f t="shared" si="1187"/>
        <v>387</v>
      </c>
      <c r="AP517" s="153">
        <f t="shared" si="1188"/>
        <v>818</v>
      </c>
      <c r="AQ517" s="716">
        <f t="shared" si="1131"/>
        <v>28</v>
      </c>
      <c r="AR517" s="154">
        <f t="shared" si="1166"/>
        <v>52000</v>
      </c>
      <c r="AS517" s="158">
        <v>140.06</v>
      </c>
      <c r="AT517" s="144">
        <f t="shared" si="1189"/>
        <v>139</v>
      </c>
    </row>
    <row r="518" spans="2:46" ht="15.75">
      <c r="B518" s="157" t="s">
        <v>643</v>
      </c>
      <c r="C518" s="111" t="s">
        <v>642</v>
      </c>
      <c r="D518" s="112">
        <f t="shared" ref="D518:D538" si="1193">AB518</f>
        <v>29.95</v>
      </c>
      <c r="E518" s="112">
        <f t="shared" si="1181"/>
        <v>9.240000000000002</v>
      </c>
      <c r="F518" s="112">
        <f t="shared" si="1182"/>
        <v>7.620000000000001</v>
      </c>
      <c r="G518" s="644">
        <v>10.9</v>
      </c>
      <c r="H518" s="112">
        <f t="shared" ref="H518:H538" si="1194">MIN($J518:$U518)*0.5</f>
        <v>2.2000000000000002</v>
      </c>
      <c r="I518" s="112"/>
      <c r="J518" s="131">
        <f>[1]shCost!$F$4</f>
        <v>4.4000000000000004</v>
      </c>
      <c r="K518" s="131"/>
      <c r="L518" s="131"/>
      <c r="M518" s="131"/>
      <c r="N518" s="131"/>
      <c r="O518" s="131">
        <f t="shared" si="1192"/>
        <v>4.620000000000001</v>
      </c>
      <c r="P518" s="131">
        <f>[1]vlCost!$F$4</f>
        <v>4.5</v>
      </c>
      <c r="Q518" s="131"/>
      <c r="R518" s="131"/>
      <c r="S518" s="131"/>
      <c r="T518" s="131"/>
      <c r="U518" s="131"/>
      <c r="V518" s="131"/>
      <c r="W518" s="131"/>
      <c r="X518" s="131"/>
      <c r="Y518" s="128">
        <f t="shared" si="188"/>
        <v>11.990000000000002</v>
      </c>
      <c r="Z518" s="128">
        <f t="shared" ref="Z518:Z538" si="1195">(AC518*(1-Z$53))</f>
        <v>11.990000000000002</v>
      </c>
      <c r="AA518" s="128">
        <f t="shared" si="1164"/>
        <v>13.477499999999999</v>
      </c>
      <c r="AB518" s="128">
        <f t="shared" si="1169"/>
        <v>29.95</v>
      </c>
      <c r="AC518" s="128">
        <f t="shared" si="1170"/>
        <v>29.975000000000005</v>
      </c>
      <c r="AD518" s="128">
        <f t="shared" si="1179"/>
        <v>13.477499999999999</v>
      </c>
      <c r="AE518" s="128">
        <f t="shared" si="1179"/>
        <v>14.975</v>
      </c>
      <c r="AF518" s="128">
        <f t="shared" si="1179"/>
        <v>16.4725</v>
      </c>
      <c r="AG518" s="129">
        <f t="shared" si="1171"/>
        <v>119.90000000000002</v>
      </c>
      <c r="AH518" s="129">
        <f t="shared" si="1183"/>
        <v>119.90000000000002</v>
      </c>
      <c r="AI518" s="132">
        <f>MROUND(ROUNDUP(AH518,0),10)-1</f>
        <v>119</v>
      </c>
      <c r="AJ518" s="113">
        <f t="shared" si="1184"/>
        <v>399000</v>
      </c>
      <c r="AK518" s="139">
        <f t="shared" si="1191"/>
        <v>429000</v>
      </c>
      <c r="AL518" s="114">
        <f t="shared" si="1185"/>
        <v>42</v>
      </c>
      <c r="AM518" s="130">
        <f>ROUNDUP(AC518*1.34,0)</f>
        <v>41</v>
      </c>
      <c r="AN518" s="151">
        <f t="shared" si="1186"/>
        <v>64</v>
      </c>
      <c r="AO518" s="152">
        <f t="shared" si="1187"/>
        <v>338</v>
      </c>
      <c r="AP518" s="153">
        <f t="shared" si="1188"/>
        <v>713</v>
      </c>
      <c r="AQ518" s="716">
        <f t="shared" si="1131"/>
        <v>24</v>
      </c>
      <c r="AR518" s="154">
        <f t="shared" si="1166"/>
        <v>45000</v>
      </c>
      <c r="AS518" s="158">
        <v>121.25999999999999</v>
      </c>
      <c r="AT518" s="144">
        <f t="shared" si="1189"/>
        <v>119</v>
      </c>
    </row>
    <row r="519" spans="2:46" ht="15.75">
      <c r="B519" s="157" t="s">
        <v>648</v>
      </c>
      <c r="C519" s="111" t="s">
        <v>649</v>
      </c>
      <c r="D519" s="112">
        <f t="shared" si="1193"/>
        <v>31.95</v>
      </c>
      <c r="E519" s="112">
        <f t="shared" si="1181"/>
        <v>10.1</v>
      </c>
      <c r="F519" s="112">
        <f t="shared" si="1182"/>
        <v>8.0500000000000007</v>
      </c>
      <c r="G519" s="644">
        <v>11.75</v>
      </c>
      <c r="H519" s="112">
        <f t="shared" si="1194"/>
        <v>2.4</v>
      </c>
      <c r="I519" s="112"/>
      <c r="J519" s="131">
        <f>[1]shCost!$F$6</f>
        <v>4.8</v>
      </c>
      <c r="K519" s="131">
        <f>[1]shCost!$M$6</f>
        <v>5.05</v>
      </c>
      <c r="L519" s="131"/>
      <c r="M519" s="131"/>
      <c r="N519" s="131"/>
      <c r="O519" s="131">
        <f t="shared" si="1192"/>
        <v>5.04</v>
      </c>
      <c r="P519" s="131">
        <f>[1]vlCost!$F$5</f>
        <v>5</v>
      </c>
      <c r="Q519" s="131"/>
      <c r="R519" s="131"/>
      <c r="S519" s="131"/>
      <c r="T519" s="131"/>
      <c r="U519" s="131"/>
      <c r="V519" s="131">
        <f>[1]shCost!$M$6</f>
        <v>5.05</v>
      </c>
      <c r="W519" s="131"/>
      <c r="X519" s="131"/>
      <c r="Y519" s="128">
        <f t="shared" ref="Y519:Y538" si="1196">$G519*(1+Y$53)</f>
        <v>12.925000000000001</v>
      </c>
      <c r="Z519" s="128">
        <f t="shared" si="1195"/>
        <v>12.925000000000001</v>
      </c>
      <c r="AA519" s="128">
        <f t="shared" si="1164"/>
        <v>14.377499999999998</v>
      </c>
      <c r="AB519" s="128">
        <f t="shared" ref="AB519:AB538" si="1197">MROUND(AC519,1)-0.05</f>
        <v>31.95</v>
      </c>
      <c r="AC519" s="128">
        <f t="shared" ref="AC519:AC538" si="1198">Y519/(1-AC$53)</f>
        <v>32.3125</v>
      </c>
      <c r="AD519" s="128">
        <f t="shared" ref="AD519:AF538" si="1199">$AB519*(1-AD$53)</f>
        <v>14.377499999999998</v>
      </c>
      <c r="AE519" s="128">
        <f t="shared" si="1199"/>
        <v>15.975</v>
      </c>
      <c r="AF519" s="128">
        <f t="shared" si="1199"/>
        <v>17.572500000000002</v>
      </c>
      <c r="AG519" s="129">
        <f t="shared" ref="AG519:AG538" si="1200">AC519*4</f>
        <v>129.25</v>
      </c>
      <c r="AH519" s="129">
        <f t="shared" si="1183"/>
        <v>129.25</v>
      </c>
      <c r="AI519" s="132">
        <f>MROUND(ROUNDUP(AH519,0),10)-1</f>
        <v>129</v>
      </c>
      <c r="AJ519" s="113">
        <f t="shared" si="1184"/>
        <v>429000</v>
      </c>
      <c r="AK519" s="139">
        <f t="shared" si="1191"/>
        <v>469000</v>
      </c>
      <c r="AL519" s="114">
        <f t="shared" si="1185"/>
        <v>45</v>
      </c>
      <c r="AM519" s="130">
        <f>ROUNDUP(AC519*1.3,0)</f>
        <v>43</v>
      </c>
      <c r="AN519" s="151">
        <f t="shared" si="1186"/>
        <v>69</v>
      </c>
      <c r="AO519" s="152">
        <f t="shared" si="1187"/>
        <v>364</v>
      </c>
      <c r="AP519" s="153">
        <f t="shared" si="1188"/>
        <v>769</v>
      </c>
      <c r="AQ519" s="716">
        <f t="shared" si="1131"/>
        <v>26</v>
      </c>
      <c r="AR519" s="154">
        <f t="shared" si="1166"/>
        <v>48000</v>
      </c>
      <c r="AS519" s="158">
        <v>130.66</v>
      </c>
      <c r="AT519" s="144">
        <f t="shared" si="1189"/>
        <v>129</v>
      </c>
    </row>
    <row r="520" spans="2:46" ht="15.75">
      <c r="B520" s="157" t="s">
        <v>654</v>
      </c>
      <c r="C520" s="111" t="s">
        <v>655</v>
      </c>
      <c r="D520" s="112">
        <f t="shared" si="1193"/>
        <v>31.95</v>
      </c>
      <c r="E520" s="112">
        <f t="shared" si="1181"/>
        <v>10.199999999999999</v>
      </c>
      <c r="F520" s="112">
        <f t="shared" si="1182"/>
        <v>8.1</v>
      </c>
      <c r="G520" s="644">
        <v>11.75</v>
      </c>
      <c r="H520" s="112">
        <f t="shared" si="1194"/>
        <v>2.4249999999999998</v>
      </c>
      <c r="I520" s="112"/>
      <c r="J520" s="131">
        <f>[1]shCost!$F$7</f>
        <v>4.8499999999999996</v>
      </c>
      <c r="K520" s="131">
        <f>[1]shCost!$M$7</f>
        <v>5.0999999999999996</v>
      </c>
      <c r="L520" s="131"/>
      <c r="M520" s="131"/>
      <c r="N520" s="131"/>
      <c r="O520" s="131">
        <f t="shared" si="1192"/>
        <v>5.0925000000000002</v>
      </c>
      <c r="P520" s="131">
        <f>[1]vlCost!$F$6</f>
        <v>4.95</v>
      </c>
      <c r="Q520" s="131"/>
      <c r="R520" s="131"/>
      <c r="S520" s="131"/>
      <c r="T520" s="131"/>
      <c r="U520" s="131"/>
      <c r="V520" s="131">
        <f>[1]shCost!$M$7</f>
        <v>5.0999999999999996</v>
      </c>
      <c r="W520" s="131"/>
      <c r="X520" s="131"/>
      <c r="Y520" s="128">
        <f t="shared" si="1196"/>
        <v>12.925000000000001</v>
      </c>
      <c r="Z520" s="128">
        <f t="shared" si="1195"/>
        <v>12.925000000000001</v>
      </c>
      <c r="AA520" s="128">
        <f t="shared" si="1164"/>
        <v>14.377499999999998</v>
      </c>
      <c r="AB520" s="128">
        <f t="shared" si="1197"/>
        <v>31.95</v>
      </c>
      <c r="AC520" s="128">
        <f t="shared" si="1198"/>
        <v>32.3125</v>
      </c>
      <c r="AD520" s="128">
        <f t="shared" si="1199"/>
        <v>14.377499999999998</v>
      </c>
      <c r="AE520" s="128">
        <f t="shared" si="1199"/>
        <v>15.975</v>
      </c>
      <c r="AF520" s="128">
        <f t="shared" si="1199"/>
        <v>17.572500000000002</v>
      </c>
      <c r="AG520" s="129">
        <f t="shared" si="1200"/>
        <v>129.25</v>
      </c>
      <c r="AH520" s="129">
        <f t="shared" si="1183"/>
        <v>129.25</v>
      </c>
      <c r="AI520" s="132">
        <f>MROUND(ROUNDUP(AH520,0),10)-1</f>
        <v>129</v>
      </c>
      <c r="AJ520" s="113">
        <f t="shared" si="1184"/>
        <v>429000</v>
      </c>
      <c r="AK520" s="139">
        <f t="shared" si="1191"/>
        <v>469000</v>
      </c>
      <c r="AL520" s="114">
        <f t="shared" si="1185"/>
        <v>45</v>
      </c>
      <c r="AM520" s="130">
        <f>ROUNDUP(AC520*1.3,0)</f>
        <v>43</v>
      </c>
      <c r="AN520" s="151">
        <f t="shared" si="1186"/>
        <v>69</v>
      </c>
      <c r="AO520" s="152">
        <f t="shared" si="1187"/>
        <v>364</v>
      </c>
      <c r="AP520" s="153">
        <f t="shared" si="1188"/>
        <v>769</v>
      </c>
      <c r="AQ520" s="716">
        <f t="shared" si="1131"/>
        <v>26</v>
      </c>
      <c r="AR520" s="154">
        <f t="shared" si="1166"/>
        <v>48000</v>
      </c>
      <c r="AS520" s="158">
        <v>130.66</v>
      </c>
      <c r="AT520" s="144">
        <f t="shared" si="1189"/>
        <v>129</v>
      </c>
    </row>
    <row r="521" spans="2:46" ht="15.75">
      <c r="B521" s="157" t="s">
        <v>660</v>
      </c>
      <c r="C521" s="111" t="s">
        <v>661</v>
      </c>
      <c r="D521" s="112">
        <f t="shared" si="1193"/>
        <v>33.950000000000003</v>
      </c>
      <c r="E521" s="112">
        <f t="shared" si="1181"/>
        <v>11</v>
      </c>
      <c r="F521" s="112">
        <f t="shared" si="1182"/>
        <v>8.5</v>
      </c>
      <c r="G521" s="644">
        <v>12.5</v>
      </c>
      <c r="H521" s="112">
        <f t="shared" si="1194"/>
        <v>2.6</v>
      </c>
      <c r="I521" s="112"/>
      <c r="J521" s="131">
        <f>[1]shCost!$F$9</f>
        <v>5.2</v>
      </c>
      <c r="K521" s="131">
        <f>[1]shCost!$M$9</f>
        <v>5.5</v>
      </c>
      <c r="L521" s="131"/>
      <c r="M521" s="131"/>
      <c r="N521" s="131"/>
      <c r="O521" s="131">
        <f t="shared" si="1192"/>
        <v>5.4600000000000009</v>
      </c>
      <c r="P521" s="131">
        <f>[1]vlCost!$F$7</f>
        <v>5.3</v>
      </c>
      <c r="Q521" s="131"/>
      <c r="R521" s="131"/>
      <c r="S521" s="131"/>
      <c r="T521" s="131"/>
      <c r="U521" s="131"/>
      <c r="V521" s="131">
        <f>[1]shCost!$M$9</f>
        <v>5.5</v>
      </c>
      <c r="W521" s="131"/>
      <c r="X521" s="131"/>
      <c r="Y521" s="128">
        <f t="shared" si="1196"/>
        <v>13.750000000000002</v>
      </c>
      <c r="Z521" s="128">
        <f t="shared" si="1195"/>
        <v>13.75</v>
      </c>
      <c r="AA521" s="128">
        <f t="shared" si="1164"/>
        <v>15.2775</v>
      </c>
      <c r="AB521" s="128">
        <f t="shared" si="1197"/>
        <v>33.950000000000003</v>
      </c>
      <c r="AC521" s="128">
        <f t="shared" si="1198"/>
        <v>34.375</v>
      </c>
      <c r="AD521" s="128">
        <f t="shared" si="1199"/>
        <v>15.2775</v>
      </c>
      <c r="AE521" s="128">
        <f t="shared" si="1199"/>
        <v>16.975000000000001</v>
      </c>
      <c r="AF521" s="128">
        <f t="shared" si="1199"/>
        <v>18.672500000000003</v>
      </c>
      <c r="AG521" s="129">
        <f t="shared" si="1200"/>
        <v>137.5</v>
      </c>
      <c r="AH521" s="129">
        <f t="shared" si="1183"/>
        <v>137.5</v>
      </c>
      <c r="AI521" s="132">
        <f>MROUND(ROUNDUP(AH521,0)+4,10)-1</f>
        <v>139</v>
      </c>
      <c r="AJ521" s="113">
        <f t="shared" si="1184"/>
        <v>449000</v>
      </c>
      <c r="AK521" s="139">
        <f t="shared" si="1191"/>
        <v>489000</v>
      </c>
      <c r="AL521" s="114">
        <f t="shared" si="1185"/>
        <v>48</v>
      </c>
      <c r="AM521" s="130">
        <f>ROUNDUP(AC521*1.3,0)</f>
        <v>45</v>
      </c>
      <c r="AN521" s="151">
        <f t="shared" si="1186"/>
        <v>74</v>
      </c>
      <c r="AO521" s="152">
        <f t="shared" si="1187"/>
        <v>387</v>
      </c>
      <c r="AP521" s="153">
        <f t="shared" si="1188"/>
        <v>818</v>
      </c>
      <c r="AQ521" s="716">
        <f t="shared" si="1131"/>
        <v>28</v>
      </c>
      <c r="AR521" s="154">
        <f t="shared" si="1166"/>
        <v>52000</v>
      </c>
      <c r="AS521" s="158">
        <v>140.06</v>
      </c>
      <c r="AT521" s="144">
        <f t="shared" si="1189"/>
        <v>139</v>
      </c>
    </row>
    <row r="522" spans="2:46" ht="15.75">
      <c r="B522" s="157" t="s">
        <v>600</v>
      </c>
      <c r="C522" s="111" t="s">
        <v>599</v>
      </c>
      <c r="D522" s="112">
        <f t="shared" si="1193"/>
        <v>27.95</v>
      </c>
      <c r="E522" s="112">
        <f t="shared" si="1181"/>
        <v>10.06</v>
      </c>
      <c r="F522" s="112">
        <f t="shared" si="1182"/>
        <v>8.0300000000000011</v>
      </c>
      <c r="G522" s="644">
        <v>10.06</v>
      </c>
      <c r="H522" s="112">
        <f t="shared" si="1194"/>
        <v>2.5150000000000001</v>
      </c>
      <c r="I522" s="112"/>
      <c r="J522" s="131">
        <f>[1]shCost!$U$4</f>
        <v>5.03</v>
      </c>
      <c r="K522" s="131">
        <f>[1]shCost!$U$4</f>
        <v>5.03</v>
      </c>
      <c r="L522" s="131"/>
      <c r="M522" s="131"/>
      <c r="N522" s="131"/>
      <c r="O522" s="131"/>
      <c r="P522" s="131"/>
      <c r="Q522" s="131"/>
      <c r="R522" s="131"/>
      <c r="S522" s="131"/>
      <c r="T522" s="131"/>
      <c r="U522" s="131"/>
      <c r="V522" s="131">
        <f>[1]shCost!$U$4</f>
        <v>5.03</v>
      </c>
      <c r="W522" s="131"/>
      <c r="X522" s="131"/>
      <c r="Y522" s="128">
        <f t="shared" si="1196"/>
        <v>11.066000000000001</v>
      </c>
      <c r="Z522" s="128">
        <f t="shared" si="1195"/>
        <v>11.066000000000001</v>
      </c>
      <c r="AA522" s="128">
        <f t="shared" ref="AA522:AA538" si="1201">(AB522*(1-AA$53))</f>
        <v>12.577499999999999</v>
      </c>
      <c r="AB522" s="128">
        <f t="shared" si="1197"/>
        <v>27.95</v>
      </c>
      <c r="AC522" s="128">
        <f t="shared" si="1198"/>
        <v>27.664999999999999</v>
      </c>
      <c r="AD522" s="128">
        <f t="shared" si="1199"/>
        <v>12.577499999999999</v>
      </c>
      <c r="AE522" s="128">
        <f t="shared" si="1199"/>
        <v>13.975</v>
      </c>
      <c r="AF522" s="128">
        <f t="shared" si="1199"/>
        <v>15.3725</v>
      </c>
      <c r="AG522" s="129">
        <f t="shared" si="1200"/>
        <v>110.66</v>
      </c>
      <c r="AH522" s="129">
        <f t="shared" si="1183"/>
        <v>110.66</v>
      </c>
      <c r="AI522" s="132">
        <f>MROUND(ROUNDUP(AH522,0)+4,10)-1</f>
        <v>119</v>
      </c>
      <c r="AJ522" s="113">
        <f t="shared" si="1184"/>
        <v>359000</v>
      </c>
      <c r="AK522" s="139">
        <f t="shared" si="1191"/>
        <v>389000</v>
      </c>
      <c r="AL522" s="114">
        <f t="shared" si="1185"/>
        <v>39</v>
      </c>
      <c r="AM522" s="130">
        <f>ROUNDUP(AC522*1.34,0)</f>
        <v>38</v>
      </c>
      <c r="AN522" s="151">
        <f t="shared" si="1186"/>
        <v>59</v>
      </c>
      <c r="AO522" s="152">
        <f t="shared" si="1187"/>
        <v>312</v>
      </c>
      <c r="AP522" s="153">
        <f t="shared" si="1188"/>
        <v>659</v>
      </c>
      <c r="AQ522" s="716">
        <f t="shared" si="1131"/>
        <v>23</v>
      </c>
      <c r="AR522" s="154">
        <f t="shared" si="1166"/>
        <v>41000</v>
      </c>
      <c r="AS522" s="158">
        <v>111.86</v>
      </c>
      <c r="AT522" s="144">
        <f t="shared" si="1189"/>
        <v>119</v>
      </c>
    </row>
    <row r="523" spans="2:46" ht="15.75">
      <c r="B523" s="157" t="s">
        <v>602</v>
      </c>
      <c r="C523" s="111" t="s">
        <v>601</v>
      </c>
      <c r="D523" s="112">
        <f t="shared" si="1193"/>
        <v>29.95</v>
      </c>
      <c r="E523" s="112">
        <f t="shared" si="1181"/>
        <v>10.74</v>
      </c>
      <c r="F523" s="112">
        <f t="shared" si="1182"/>
        <v>8.370000000000001</v>
      </c>
      <c r="G523" s="644">
        <v>10.74</v>
      </c>
      <c r="H523" s="112">
        <f t="shared" si="1194"/>
        <v>2.6850000000000001</v>
      </c>
      <c r="I523" s="112"/>
      <c r="J523" s="131">
        <f>[1]shCost!$U$6</f>
        <v>5.37</v>
      </c>
      <c r="K523" s="131">
        <f>[1]shCost!$U$6</f>
        <v>5.37</v>
      </c>
      <c r="L523" s="131"/>
      <c r="M523" s="131"/>
      <c r="N523" s="131"/>
      <c r="O523" s="131"/>
      <c r="P523" s="131"/>
      <c r="Q523" s="131"/>
      <c r="R523" s="131"/>
      <c r="S523" s="131"/>
      <c r="T523" s="131"/>
      <c r="U523" s="131"/>
      <c r="V523" s="131">
        <f>[1]shCost!$U$6</f>
        <v>5.37</v>
      </c>
      <c r="W523" s="131"/>
      <c r="X523" s="131"/>
      <c r="Y523" s="128">
        <f t="shared" si="1196"/>
        <v>11.814000000000002</v>
      </c>
      <c r="Z523" s="128">
        <f t="shared" si="1195"/>
        <v>11.814000000000002</v>
      </c>
      <c r="AA523" s="128">
        <f t="shared" si="1201"/>
        <v>13.477499999999999</v>
      </c>
      <c r="AB523" s="128">
        <f t="shared" si="1197"/>
        <v>29.95</v>
      </c>
      <c r="AC523" s="128">
        <f t="shared" si="1198"/>
        <v>29.535000000000004</v>
      </c>
      <c r="AD523" s="128">
        <f t="shared" si="1199"/>
        <v>13.477499999999999</v>
      </c>
      <c r="AE523" s="128">
        <f t="shared" si="1199"/>
        <v>14.975</v>
      </c>
      <c r="AF523" s="128">
        <f t="shared" si="1199"/>
        <v>16.4725</v>
      </c>
      <c r="AG523" s="129">
        <f t="shared" si="1200"/>
        <v>118.14000000000001</v>
      </c>
      <c r="AH523" s="129">
        <f t="shared" si="1183"/>
        <v>118.14000000000001</v>
      </c>
      <c r="AI523" s="132">
        <f>MROUND(ROUNDUP(AH523,0)+4,10)-1</f>
        <v>119</v>
      </c>
      <c r="AJ523" s="113">
        <f t="shared" si="1184"/>
        <v>389000</v>
      </c>
      <c r="AK523" s="139">
        <f t="shared" si="1191"/>
        <v>419000</v>
      </c>
      <c r="AL523" s="114">
        <f t="shared" si="1185"/>
        <v>42</v>
      </c>
      <c r="AM523" s="130">
        <f>ROUNDUP(AC523*1.3,0)</f>
        <v>39</v>
      </c>
      <c r="AN523" s="151">
        <f t="shared" si="1186"/>
        <v>63</v>
      </c>
      <c r="AO523" s="152">
        <f t="shared" si="1187"/>
        <v>333</v>
      </c>
      <c r="AP523" s="153">
        <f t="shared" si="1188"/>
        <v>703</v>
      </c>
      <c r="AQ523" s="716">
        <f t="shared" si="1131"/>
        <v>24</v>
      </c>
      <c r="AR523" s="154">
        <f t="shared" si="1166"/>
        <v>44000</v>
      </c>
      <c r="AS523" s="158">
        <v>121.25999999999999</v>
      </c>
      <c r="AT523" s="144">
        <f t="shared" si="1189"/>
        <v>119</v>
      </c>
    </row>
    <row r="524" spans="2:46" ht="15.75">
      <c r="B524" s="157" t="s">
        <v>606</v>
      </c>
      <c r="C524" s="111" t="s">
        <v>603</v>
      </c>
      <c r="D524" s="112">
        <f t="shared" si="1193"/>
        <v>30.95</v>
      </c>
      <c r="E524" s="112">
        <f t="shared" si="1181"/>
        <v>11.3</v>
      </c>
      <c r="F524" s="112">
        <f t="shared" si="1182"/>
        <v>8.65</v>
      </c>
      <c r="G524" s="644">
        <v>11.3</v>
      </c>
      <c r="H524" s="112">
        <f t="shared" si="1194"/>
        <v>2.8250000000000002</v>
      </c>
      <c r="I524" s="112"/>
      <c r="J524" s="131">
        <f>[1]shCost!$U$7</f>
        <v>5.65</v>
      </c>
      <c r="K524" s="131">
        <f>[1]shCost!$U$7</f>
        <v>5.65</v>
      </c>
      <c r="L524" s="131"/>
      <c r="M524" s="131"/>
      <c r="N524" s="131"/>
      <c r="O524" s="131"/>
      <c r="P524" s="131"/>
      <c r="Q524" s="131"/>
      <c r="R524" s="131"/>
      <c r="S524" s="131"/>
      <c r="T524" s="131"/>
      <c r="U524" s="131"/>
      <c r="V524" s="131">
        <f>[1]shCost!$U$7</f>
        <v>5.65</v>
      </c>
      <c r="W524" s="131"/>
      <c r="X524" s="131"/>
      <c r="Y524" s="128">
        <f t="shared" si="1196"/>
        <v>12.430000000000001</v>
      </c>
      <c r="Z524" s="128">
        <f t="shared" si="1195"/>
        <v>12.430000000000001</v>
      </c>
      <c r="AA524" s="128">
        <f t="shared" si="1201"/>
        <v>13.927499999999998</v>
      </c>
      <c r="AB524" s="128">
        <f t="shared" si="1197"/>
        <v>30.95</v>
      </c>
      <c r="AC524" s="128">
        <f t="shared" si="1198"/>
        <v>31.075000000000003</v>
      </c>
      <c r="AD524" s="128">
        <f t="shared" si="1199"/>
        <v>13.927499999999998</v>
      </c>
      <c r="AE524" s="128">
        <f t="shared" si="1199"/>
        <v>15.475</v>
      </c>
      <c r="AF524" s="128">
        <f t="shared" si="1199"/>
        <v>17.022500000000001</v>
      </c>
      <c r="AG524" s="129">
        <f t="shared" si="1200"/>
        <v>124.30000000000001</v>
      </c>
      <c r="AH524" s="129">
        <f t="shared" si="1183"/>
        <v>124.30000000000001</v>
      </c>
      <c r="AI524" s="132">
        <f>MROUND(ROUNDUP(AH524,0),10)-1</f>
        <v>129</v>
      </c>
      <c r="AJ524" s="113">
        <f t="shared" si="1184"/>
        <v>409000</v>
      </c>
      <c r="AK524" s="139">
        <f t="shared" si="1191"/>
        <v>439000</v>
      </c>
      <c r="AL524" s="114">
        <f t="shared" si="1185"/>
        <v>44</v>
      </c>
      <c r="AM524" s="130">
        <f>ROUNDUP(AC524*1.3,0)</f>
        <v>41</v>
      </c>
      <c r="AN524" s="151">
        <f t="shared" si="1186"/>
        <v>67</v>
      </c>
      <c r="AO524" s="152">
        <f t="shared" si="1187"/>
        <v>350</v>
      </c>
      <c r="AP524" s="153">
        <f t="shared" si="1188"/>
        <v>740</v>
      </c>
      <c r="AQ524" s="716">
        <f t="shared" si="1131"/>
        <v>25</v>
      </c>
      <c r="AR524" s="154">
        <f t="shared" si="1166"/>
        <v>47000</v>
      </c>
      <c r="AS524" s="158">
        <v>121.25999999999999</v>
      </c>
      <c r="AT524" s="144">
        <f t="shared" si="1189"/>
        <v>129</v>
      </c>
    </row>
    <row r="525" spans="2:46" ht="15.75">
      <c r="B525" s="157" t="s">
        <v>605</v>
      </c>
      <c r="C525" s="111" t="s">
        <v>604</v>
      </c>
      <c r="D525" s="112">
        <f t="shared" si="1193"/>
        <v>37.950000000000003</v>
      </c>
      <c r="E525" s="112">
        <f t="shared" si="1181"/>
        <v>13.7</v>
      </c>
      <c r="F525" s="112">
        <f t="shared" si="1182"/>
        <v>9.85</v>
      </c>
      <c r="G525" s="644">
        <v>13.7</v>
      </c>
      <c r="H525" s="112">
        <f t="shared" si="1194"/>
        <v>3.4249999999999998</v>
      </c>
      <c r="I525" s="112"/>
      <c r="J525" s="131">
        <f>[1]shCost!$U$9</f>
        <v>6.85</v>
      </c>
      <c r="K525" s="131">
        <f>[1]shCost!$U$9</f>
        <v>6.85</v>
      </c>
      <c r="L525" s="131"/>
      <c r="M525" s="131"/>
      <c r="N525" s="131"/>
      <c r="O525" s="131"/>
      <c r="P525" s="131"/>
      <c r="Q525" s="131"/>
      <c r="R525" s="131"/>
      <c r="S525" s="131"/>
      <c r="T525" s="131"/>
      <c r="U525" s="131"/>
      <c r="V525" s="131">
        <f>[1]shCost!$U$9</f>
        <v>6.85</v>
      </c>
      <c r="W525" s="131"/>
      <c r="X525" s="131"/>
      <c r="Y525" s="128">
        <f t="shared" si="1196"/>
        <v>15.07</v>
      </c>
      <c r="Z525" s="128">
        <f t="shared" si="1195"/>
        <v>15.07</v>
      </c>
      <c r="AA525" s="128">
        <f t="shared" si="1201"/>
        <v>17.077500000000001</v>
      </c>
      <c r="AB525" s="128">
        <f t="shared" si="1197"/>
        <v>37.950000000000003</v>
      </c>
      <c r="AC525" s="128">
        <f t="shared" si="1198"/>
        <v>37.674999999999997</v>
      </c>
      <c r="AD525" s="128">
        <f t="shared" si="1199"/>
        <v>17.077500000000001</v>
      </c>
      <c r="AE525" s="128">
        <f t="shared" si="1199"/>
        <v>18.975000000000001</v>
      </c>
      <c r="AF525" s="128">
        <f t="shared" si="1199"/>
        <v>20.872500000000002</v>
      </c>
      <c r="AG525" s="129">
        <f t="shared" si="1200"/>
        <v>150.69999999999999</v>
      </c>
      <c r="AH525" s="129">
        <f t="shared" si="1183"/>
        <v>150.69999999999999</v>
      </c>
      <c r="AI525" s="132">
        <f>MROUND(ROUNDUP(AH525,0),10)-1</f>
        <v>149</v>
      </c>
      <c r="AJ525" s="113">
        <f t="shared" si="1184"/>
        <v>499000</v>
      </c>
      <c r="AK525" s="139">
        <f t="shared" si="1191"/>
        <v>539000</v>
      </c>
      <c r="AL525" s="114">
        <f t="shared" si="1185"/>
        <v>53</v>
      </c>
      <c r="AM525" s="130">
        <f>ROUNDUP(AC525*1.3,0)</f>
        <v>49</v>
      </c>
      <c r="AN525" s="151">
        <f t="shared" si="1186"/>
        <v>81</v>
      </c>
      <c r="AO525" s="152">
        <f t="shared" si="1187"/>
        <v>424</v>
      </c>
      <c r="AP525" s="153">
        <f t="shared" si="1188"/>
        <v>897</v>
      </c>
      <c r="AQ525" s="716">
        <f t="shared" si="1131"/>
        <v>31</v>
      </c>
      <c r="AR525" s="154">
        <f t="shared" si="1166"/>
        <v>57000</v>
      </c>
      <c r="AS525" s="158">
        <v>149.45999999999998</v>
      </c>
      <c r="AT525" s="144">
        <f t="shared" si="1189"/>
        <v>149</v>
      </c>
    </row>
    <row r="526" spans="2:46" ht="15.75">
      <c r="B526" s="157" t="s">
        <v>571</v>
      </c>
      <c r="C526" s="111" t="s">
        <v>568</v>
      </c>
      <c r="D526" s="112">
        <f t="shared" si="1193"/>
        <v>23.95</v>
      </c>
      <c r="E526" s="112">
        <f t="shared" si="1181"/>
        <v>8.9</v>
      </c>
      <c r="F526" s="112">
        <f t="shared" si="1182"/>
        <v>7.45</v>
      </c>
      <c r="G526" s="644">
        <v>8.9</v>
      </c>
      <c r="H526" s="112">
        <f t="shared" si="1194"/>
        <v>2.2250000000000001</v>
      </c>
      <c r="I526" s="112"/>
      <c r="J526" s="131">
        <f>[1]shCost!$R$4</f>
        <v>4.45</v>
      </c>
      <c r="K526" s="131">
        <f>[1]shCost!$R$4</f>
        <v>4.45</v>
      </c>
      <c r="L526" s="131"/>
      <c r="M526" s="131"/>
      <c r="N526" s="131"/>
      <c r="O526" s="131"/>
      <c r="P526" s="131"/>
      <c r="Q526" s="131"/>
      <c r="R526" s="131"/>
      <c r="S526" s="131"/>
      <c r="T526" s="131"/>
      <c r="U526" s="131"/>
      <c r="V526" s="131">
        <f>[1]shCost!$R$4</f>
        <v>4.45</v>
      </c>
      <c r="W526" s="131"/>
      <c r="X526" s="131"/>
      <c r="Y526" s="128">
        <f t="shared" si="1196"/>
        <v>9.7900000000000009</v>
      </c>
      <c r="Z526" s="128">
        <f t="shared" si="1195"/>
        <v>9.7900000000000009</v>
      </c>
      <c r="AA526" s="128">
        <f t="shared" si="1201"/>
        <v>10.777499999999998</v>
      </c>
      <c r="AB526" s="128">
        <f t="shared" si="1197"/>
        <v>23.95</v>
      </c>
      <c r="AC526" s="128">
        <f t="shared" si="1198"/>
        <v>24.475000000000001</v>
      </c>
      <c r="AD526" s="128">
        <f t="shared" si="1199"/>
        <v>10.777499999999998</v>
      </c>
      <c r="AE526" s="128">
        <f t="shared" si="1199"/>
        <v>11.975</v>
      </c>
      <c r="AF526" s="128">
        <f t="shared" si="1199"/>
        <v>13.172500000000001</v>
      </c>
      <c r="AG526" s="129">
        <f t="shared" si="1200"/>
        <v>97.9</v>
      </c>
      <c r="AH526" s="129">
        <f t="shared" si="1183"/>
        <v>97.9</v>
      </c>
      <c r="AI526" s="132">
        <f>MROUND(ROUNDUP(AH526,0),10)-1</f>
        <v>99</v>
      </c>
      <c r="AJ526" s="113">
        <f t="shared" si="1184"/>
        <v>319000</v>
      </c>
      <c r="AK526" s="139">
        <f t="shared" si="1191"/>
        <v>349000</v>
      </c>
      <c r="AL526" s="114">
        <f t="shared" si="1185"/>
        <v>35</v>
      </c>
      <c r="AM526" s="130">
        <f>ROUNDUP(AC526*1.34,0)</f>
        <v>33</v>
      </c>
      <c r="AN526" s="151">
        <f t="shared" si="1186"/>
        <v>53</v>
      </c>
      <c r="AO526" s="152">
        <f t="shared" si="1187"/>
        <v>276</v>
      </c>
      <c r="AP526" s="153">
        <f t="shared" si="1188"/>
        <v>583</v>
      </c>
      <c r="AQ526" s="716">
        <f t="shared" si="1131"/>
        <v>20</v>
      </c>
      <c r="AR526" s="154">
        <f t="shared" si="1166"/>
        <v>37000</v>
      </c>
      <c r="AS526" s="158">
        <v>93.059999999999988</v>
      </c>
      <c r="AT526" s="144">
        <f t="shared" si="1189"/>
        <v>99</v>
      </c>
    </row>
    <row r="527" spans="2:46" ht="15.75">
      <c r="B527" s="157" t="s">
        <v>596</v>
      </c>
      <c r="C527" s="111" t="s">
        <v>590</v>
      </c>
      <c r="D527" s="112">
        <f t="shared" si="1193"/>
        <v>27.95</v>
      </c>
      <c r="E527" s="112">
        <f t="shared" si="1181"/>
        <v>9.5</v>
      </c>
      <c r="F527" s="112">
        <f t="shared" si="1182"/>
        <v>7.75</v>
      </c>
      <c r="G527" s="644">
        <v>10</v>
      </c>
      <c r="H527" s="112">
        <f t="shared" si="1194"/>
        <v>2.375</v>
      </c>
      <c r="I527" s="112"/>
      <c r="J527" s="131">
        <f>[1]shCost!$R$6</f>
        <v>4.75</v>
      </c>
      <c r="K527" s="131">
        <f>[1]shCost!$R$6</f>
        <v>4.75</v>
      </c>
      <c r="L527" s="131"/>
      <c r="M527" s="131"/>
      <c r="N527" s="131"/>
      <c r="O527" s="131"/>
      <c r="P527" s="131"/>
      <c r="Q527" s="131"/>
      <c r="R527" s="131"/>
      <c r="S527" s="131"/>
      <c r="T527" s="131"/>
      <c r="U527" s="131"/>
      <c r="V527" s="131">
        <f>[1]shCost!$R$6</f>
        <v>4.75</v>
      </c>
      <c r="W527" s="131"/>
      <c r="X527" s="131"/>
      <c r="Y527" s="128">
        <f t="shared" si="1196"/>
        <v>11</v>
      </c>
      <c r="Z527" s="128">
        <f t="shared" si="1195"/>
        <v>11</v>
      </c>
      <c r="AA527" s="128">
        <f t="shared" si="1201"/>
        <v>12.577499999999999</v>
      </c>
      <c r="AB527" s="128">
        <f t="shared" si="1197"/>
        <v>27.95</v>
      </c>
      <c r="AC527" s="128">
        <f t="shared" si="1198"/>
        <v>27.5</v>
      </c>
      <c r="AD527" s="128">
        <f t="shared" si="1199"/>
        <v>12.577499999999999</v>
      </c>
      <c r="AE527" s="128">
        <f t="shared" si="1199"/>
        <v>13.975</v>
      </c>
      <c r="AF527" s="128">
        <f t="shared" si="1199"/>
        <v>15.3725</v>
      </c>
      <c r="AG527" s="129">
        <f t="shared" si="1200"/>
        <v>110</v>
      </c>
      <c r="AH527" s="129">
        <f t="shared" si="1183"/>
        <v>110</v>
      </c>
      <c r="AI527" s="132">
        <f>MROUND(ROUNDUP(AH527,0),10)-1</f>
        <v>109</v>
      </c>
      <c r="AJ527" s="113">
        <f t="shared" si="1184"/>
        <v>359000</v>
      </c>
      <c r="AK527" s="139">
        <f t="shared" si="1191"/>
        <v>389000</v>
      </c>
      <c r="AL527" s="114">
        <f t="shared" si="1185"/>
        <v>39</v>
      </c>
      <c r="AM527" s="130">
        <f>ROUNDUP(AC527*1.3,0)</f>
        <v>36</v>
      </c>
      <c r="AN527" s="151">
        <f t="shared" si="1186"/>
        <v>59</v>
      </c>
      <c r="AO527" s="152">
        <f t="shared" si="1187"/>
        <v>310</v>
      </c>
      <c r="AP527" s="153">
        <f t="shared" si="1188"/>
        <v>655</v>
      </c>
      <c r="AQ527" s="716">
        <f t="shared" ref="AQ527:AQ538" si="1202">ROUNDUP(AC527*0.8,0)</f>
        <v>22</v>
      </c>
      <c r="AR527" s="154">
        <f t="shared" si="1166"/>
        <v>41000</v>
      </c>
      <c r="AS527" s="158">
        <v>111.86</v>
      </c>
      <c r="AT527" s="144">
        <f t="shared" si="1189"/>
        <v>109</v>
      </c>
    </row>
    <row r="528" spans="2:46" ht="15.75">
      <c r="B528" s="157" t="s">
        <v>573</v>
      </c>
      <c r="C528" s="111" t="s">
        <v>1118</v>
      </c>
      <c r="D528" s="112">
        <f t="shared" si="1193"/>
        <v>27.95</v>
      </c>
      <c r="E528" s="112">
        <f t="shared" si="1181"/>
        <v>8.6999999999999993</v>
      </c>
      <c r="F528" s="112">
        <f t="shared" si="1182"/>
        <v>7.35</v>
      </c>
      <c r="G528" s="644">
        <v>10</v>
      </c>
      <c r="H528" s="112">
        <f t="shared" si="1194"/>
        <v>2.1749999999999998</v>
      </c>
      <c r="I528" s="112"/>
      <c r="J528" s="131">
        <f>[1]shCost!$R$7</f>
        <v>4.3499999999999996</v>
      </c>
      <c r="K528" s="131">
        <f>[1]shCost!$R$7</f>
        <v>4.3499999999999996</v>
      </c>
      <c r="L528" s="131"/>
      <c r="M528" s="131"/>
      <c r="N528" s="131"/>
      <c r="O528" s="131"/>
      <c r="P528" s="131"/>
      <c r="Q528" s="131"/>
      <c r="R528" s="131"/>
      <c r="S528" s="131"/>
      <c r="T528" s="131"/>
      <c r="U528" s="131"/>
      <c r="V528" s="131">
        <f>[1]shCost!$R$7</f>
        <v>4.3499999999999996</v>
      </c>
      <c r="W528" s="131"/>
      <c r="X528" s="131"/>
      <c r="Y528" s="128">
        <f t="shared" si="1196"/>
        <v>11</v>
      </c>
      <c r="Z528" s="128">
        <f t="shared" si="1195"/>
        <v>11</v>
      </c>
      <c r="AA528" s="128">
        <f t="shared" si="1201"/>
        <v>12.577499999999999</v>
      </c>
      <c r="AB528" s="128">
        <f t="shared" si="1197"/>
        <v>27.95</v>
      </c>
      <c r="AC528" s="128">
        <f t="shared" si="1198"/>
        <v>27.5</v>
      </c>
      <c r="AD528" s="128">
        <f t="shared" si="1199"/>
        <v>12.577499999999999</v>
      </c>
      <c r="AE528" s="128">
        <f t="shared" si="1199"/>
        <v>13.975</v>
      </c>
      <c r="AF528" s="128">
        <f t="shared" si="1199"/>
        <v>15.3725</v>
      </c>
      <c r="AG528" s="129">
        <f t="shared" si="1200"/>
        <v>110</v>
      </c>
      <c r="AH528" s="129">
        <f t="shared" si="1183"/>
        <v>110</v>
      </c>
      <c r="AI528" s="132">
        <f>MROUND(ROUNDUP(AH528,0),10)-1</f>
        <v>109</v>
      </c>
      <c r="AJ528" s="113">
        <f t="shared" si="1184"/>
        <v>359000</v>
      </c>
      <c r="AK528" s="139">
        <f t="shared" si="1191"/>
        <v>389000</v>
      </c>
      <c r="AL528" s="114">
        <f t="shared" si="1185"/>
        <v>39</v>
      </c>
      <c r="AM528" s="130">
        <f>ROUNDUP(AC528*1.3,0)</f>
        <v>36</v>
      </c>
      <c r="AN528" s="151">
        <f t="shared" si="1186"/>
        <v>59</v>
      </c>
      <c r="AO528" s="152">
        <f t="shared" si="1187"/>
        <v>310</v>
      </c>
      <c r="AP528" s="153">
        <f t="shared" si="1188"/>
        <v>655</v>
      </c>
      <c r="AQ528" s="716">
        <f t="shared" si="1202"/>
        <v>22</v>
      </c>
      <c r="AR528" s="154">
        <f t="shared" si="1166"/>
        <v>41000</v>
      </c>
      <c r="AS528" s="158">
        <v>111.86</v>
      </c>
      <c r="AT528" s="144">
        <f t="shared" si="1189"/>
        <v>109</v>
      </c>
    </row>
    <row r="529" spans="2:46" ht="15.75">
      <c r="B529" s="157" t="s">
        <v>579</v>
      </c>
      <c r="C529" s="111" t="s">
        <v>582</v>
      </c>
      <c r="D529" s="112">
        <f t="shared" si="1193"/>
        <v>30.95</v>
      </c>
      <c r="E529" s="112">
        <f t="shared" si="1181"/>
        <v>11.16</v>
      </c>
      <c r="F529" s="112">
        <f t="shared" si="1182"/>
        <v>8.58</v>
      </c>
      <c r="G529" s="644">
        <v>11.200000000000001</v>
      </c>
      <c r="H529" s="112">
        <f t="shared" si="1194"/>
        <v>2.79</v>
      </c>
      <c r="I529" s="112"/>
      <c r="J529" s="131">
        <f>[1]shCost!$R$9</f>
        <v>5.58</v>
      </c>
      <c r="K529" s="131">
        <f>[1]shCost!$R$9</f>
        <v>5.58</v>
      </c>
      <c r="L529" s="131"/>
      <c r="M529" s="131"/>
      <c r="N529" s="131"/>
      <c r="O529" s="131"/>
      <c r="P529" s="131"/>
      <c r="Q529" s="131"/>
      <c r="R529" s="131"/>
      <c r="S529" s="131"/>
      <c r="T529" s="131"/>
      <c r="U529" s="131"/>
      <c r="V529" s="131">
        <f>[1]shCost!$R$9</f>
        <v>5.58</v>
      </c>
      <c r="W529" s="131"/>
      <c r="X529" s="131"/>
      <c r="Y529" s="128">
        <f t="shared" si="1196"/>
        <v>12.320000000000002</v>
      </c>
      <c r="Z529" s="128">
        <f t="shared" si="1195"/>
        <v>12.320000000000002</v>
      </c>
      <c r="AA529" s="128">
        <f t="shared" si="1201"/>
        <v>13.927499999999998</v>
      </c>
      <c r="AB529" s="128">
        <f t="shared" si="1197"/>
        <v>30.95</v>
      </c>
      <c r="AC529" s="128">
        <f t="shared" si="1198"/>
        <v>30.800000000000004</v>
      </c>
      <c r="AD529" s="128">
        <f t="shared" si="1199"/>
        <v>13.927499999999998</v>
      </c>
      <c r="AE529" s="128">
        <f t="shared" si="1199"/>
        <v>15.475</v>
      </c>
      <c r="AF529" s="128">
        <f t="shared" si="1199"/>
        <v>17.022500000000001</v>
      </c>
      <c r="AG529" s="129">
        <f t="shared" si="1200"/>
        <v>123.20000000000002</v>
      </c>
      <c r="AH529" s="129">
        <f t="shared" si="1183"/>
        <v>123.20000000000002</v>
      </c>
      <c r="AI529" s="132">
        <f>MROUND(ROUNDUP(AH529,0)+4,10)-1</f>
        <v>129</v>
      </c>
      <c r="AJ529" s="113">
        <f t="shared" si="1184"/>
        <v>409000</v>
      </c>
      <c r="AK529" s="139">
        <f t="shared" si="1191"/>
        <v>439000</v>
      </c>
      <c r="AL529" s="114">
        <f t="shared" si="1185"/>
        <v>43</v>
      </c>
      <c r="AM529" s="130">
        <f>ROUNDUP(AC529*1.3,0)</f>
        <v>41</v>
      </c>
      <c r="AN529" s="151">
        <f t="shared" si="1186"/>
        <v>66</v>
      </c>
      <c r="AO529" s="152">
        <f t="shared" si="1187"/>
        <v>347</v>
      </c>
      <c r="AP529" s="153">
        <f t="shared" si="1188"/>
        <v>733</v>
      </c>
      <c r="AQ529" s="716">
        <f t="shared" si="1202"/>
        <v>25</v>
      </c>
      <c r="AR529" s="154">
        <f t="shared" si="1166"/>
        <v>46000</v>
      </c>
      <c r="AS529" s="158">
        <v>130.66</v>
      </c>
      <c r="AT529" s="144">
        <f t="shared" si="1189"/>
        <v>129</v>
      </c>
    </row>
    <row r="530" spans="2:46" ht="15.75">
      <c r="B530" s="157" t="s">
        <v>264</v>
      </c>
      <c r="C530" s="111" t="s">
        <v>260</v>
      </c>
      <c r="D530" s="112">
        <f t="shared" si="1193"/>
        <v>24.95</v>
      </c>
      <c r="E530" s="112">
        <f t="shared" si="1181"/>
        <v>7.8</v>
      </c>
      <c r="F530" s="112">
        <f t="shared" si="1182"/>
        <v>6.9</v>
      </c>
      <c r="G530" s="644">
        <v>9.0500000000000007</v>
      </c>
      <c r="H530" s="112">
        <f t="shared" si="1194"/>
        <v>1.95</v>
      </c>
      <c r="I530" s="112"/>
      <c r="J530" s="131">
        <f>[1]shCost!$E$3</f>
        <v>3.9</v>
      </c>
      <c r="K530" s="131">
        <f>[1]IDCost!$E$3</f>
        <v>3.9</v>
      </c>
      <c r="L530" s="131"/>
      <c r="M530" s="131"/>
      <c r="N530" s="131"/>
      <c r="O530" s="131"/>
      <c r="P530" s="131"/>
      <c r="Q530" s="131"/>
      <c r="R530" s="131"/>
      <c r="S530" s="131"/>
      <c r="T530" s="131"/>
      <c r="U530" s="131"/>
      <c r="V530" s="131">
        <f>[1]IDCost!$E$3</f>
        <v>3.9</v>
      </c>
      <c r="W530" s="131"/>
      <c r="X530" s="131"/>
      <c r="Y530" s="128">
        <f t="shared" si="1196"/>
        <v>9.9550000000000018</v>
      </c>
      <c r="Z530" s="128">
        <f t="shared" si="1195"/>
        <v>9.9550000000000018</v>
      </c>
      <c r="AA530" s="128">
        <f t="shared" si="1201"/>
        <v>11.227499999999999</v>
      </c>
      <c r="AB530" s="128">
        <f t="shared" si="1197"/>
        <v>24.95</v>
      </c>
      <c r="AC530" s="128">
        <f t="shared" si="1198"/>
        <v>24.887500000000003</v>
      </c>
      <c r="AD530" s="128">
        <f t="shared" si="1199"/>
        <v>11.227499999999999</v>
      </c>
      <c r="AE530" s="128">
        <f t="shared" si="1199"/>
        <v>12.475</v>
      </c>
      <c r="AF530" s="128">
        <f t="shared" si="1199"/>
        <v>13.7225</v>
      </c>
      <c r="AG530" s="129">
        <f t="shared" si="1200"/>
        <v>99.550000000000011</v>
      </c>
      <c r="AH530" s="129">
        <f t="shared" si="1183"/>
        <v>99.550000000000011</v>
      </c>
      <c r="AI530" s="132">
        <f>MROUND(ROUNDUP(AH530,0),10)-1</f>
        <v>99</v>
      </c>
      <c r="AJ530" s="113">
        <f t="shared" si="1184"/>
        <v>329000</v>
      </c>
      <c r="AK530" s="139">
        <f t="shared" si="1191"/>
        <v>359000</v>
      </c>
      <c r="AL530" s="114">
        <f t="shared" si="1185"/>
        <v>35</v>
      </c>
      <c r="AM530" s="130">
        <f>ROUNDUP(AC530*1.34,0)</f>
        <v>34</v>
      </c>
      <c r="AN530" s="151">
        <f t="shared" si="1186"/>
        <v>54</v>
      </c>
      <c r="AO530" s="152">
        <f t="shared" si="1187"/>
        <v>280</v>
      </c>
      <c r="AP530" s="153">
        <f t="shared" si="1188"/>
        <v>592</v>
      </c>
      <c r="AQ530" s="716">
        <f t="shared" si="1202"/>
        <v>20</v>
      </c>
      <c r="AR530" s="154">
        <f t="shared" si="1166"/>
        <v>37000</v>
      </c>
      <c r="AS530" s="158">
        <v>102.46</v>
      </c>
      <c r="AT530" s="144">
        <f t="shared" si="1189"/>
        <v>99</v>
      </c>
    </row>
    <row r="531" spans="2:46" ht="15.75">
      <c r="B531" s="157" t="s">
        <v>597</v>
      </c>
      <c r="C531" s="111" t="s">
        <v>591</v>
      </c>
      <c r="D531" s="112">
        <f t="shared" si="1193"/>
        <v>32.950000000000003</v>
      </c>
      <c r="E531" s="112">
        <f t="shared" si="1181"/>
        <v>10.4</v>
      </c>
      <c r="F531" s="112">
        <f t="shared" si="1182"/>
        <v>8.1999999999999993</v>
      </c>
      <c r="G531" s="644">
        <v>12.100000000000001</v>
      </c>
      <c r="H531" s="112">
        <f t="shared" si="1194"/>
        <v>2.6</v>
      </c>
      <c r="I531" s="112"/>
      <c r="J531" s="131">
        <f>[1]shCost!$Q$6</f>
        <v>5.2</v>
      </c>
      <c r="K531" s="131">
        <f>[1]shCost!$Q$6</f>
        <v>5.2</v>
      </c>
      <c r="L531" s="131"/>
      <c r="M531" s="131"/>
      <c r="N531" s="131"/>
      <c r="O531" s="131"/>
      <c r="P531" s="131"/>
      <c r="Q531" s="131"/>
      <c r="R531" s="131"/>
      <c r="S531" s="131"/>
      <c r="T531" s="131"/>
      <c r="U531" s="131"/>
      <c r="V531" s="131">
        <f>[1]shCost!$Q$6</f>
        <v>5.2</v>
      </c>
      <c r="W531" s="131"/>
      <c r="X531" s="131"/>
      <c r="Y531" s="128">
        <f t="shared" si="1196"/>
        <v>13.310000000000002</v>
      </c>
      <c r="Z531" s="128">
        <f t="shared" si="1195"/>
        <v>13.310000000000002</v>
      </c>
      <c r="AA531" s="128">
        <f t="shared" si="1201"/>
        <v>14.827500000000001</v>
      </c>
      <c r="AB531" s="128">
        <f t="shared" si="1197"/>
        <v>32.950000000000003</v>
      </c>
      <c r="AC531" s="128">
        <f t="shared" si="1198"/>
        <v>33.275000000000006</v>
      </c>
      <c r="AD531" s="128">
        <f t="shared" si="1199"/>
        <v>14.827500000000001</v>
      </c>
      <c r="AE531" s="128">
        <f t="shared" si="1199"/>
        <v>16.475000000000001</v>
      </c>
      <c r="AF531" s="128">
        <f t="shared" si="1199"/>
        <v>18.122500000000002</v>
      </c>
      <c r="AG531" s="129">
        <f t="shared" si="1200"/>
        <v>133.10000000000002</v>
      </c>
      <c r="AH531" s="129">
        <f t="shared" si="1183"/>
        <v>133.10000000000002</v>
      </c>
      <c r="AI531" s="132">
        <f>MROUND(ROUNDUP(AH531,0)+4,10)-1</f>
        <v>139</v>
      </c>
      <c r="AJ531" s="113">
        <f t="shared" si="1184"/>
        <v>439000</v>
      </c>
      <c r="AK531" s="139">
        <f t="shared" si="1191"/>
        <v>479000</v>
      </c>
      <c r="AL531" s="114">
        <f t="shared" si="1185"/>
        <v>47</v>
      </c>
      <c r="AM531" s="130">
        <f t="shared" ref="AM531:AM536" si="1203">ROUNDUP(AC531*1.3,0)</f>
        <v>44</v>
      </c>
      <c r="AN531" s="151">
        <f t="shared" si="1186"/>
        <v>71</v>
      </c>
      <c r="AO531" s="152">
        <f t="shared" si="1187"/>
        <v>375</v>
      </c>
      <c r="AP531" s="153">
        <f t="shared" si="1188"/>
        <v>792</v>
      </c>
      <c r="AQ531" s="716">
        <f t="shared" si="1202"/>
        <v>27</v>
      </c>
      <c r="AR531" s="154">
        <f t="shared" si="1166"/>
        <v>50000</v>
      </c>
      <c r="AS531" s="158">
        <v>140.06</v>
      </c>
      <c r="AT531" s="144">
        <f t="shared" si="1189"/>
        <v>139</v>
      </c>
    </row>
    <row r="532" spans="2:46" ht="15.75">
      <c r="B532" s="157" t="s">
        <v>574</v>
      </c>
      <c r="C532" s="111" t="s">
        <v>586</v>
      </c>
      <c r="D532" s="112">
        <f t="shared" si="1193"/>
        <v>32.950000000000003</v>
      </c>
      <c r="E532" s="112">
        <f t="shared" ref="E532:E538" si="1204">2*MAX($J532:$U532)</f>
        <v>12</v>
      </c>
      <c r="F532" s="112">
        <f t="shared" ref="F532:F538" si="1205">MAX($J532:$U532)+3</f>
        <v>9</v>
      </c>
      <c r="G532" s="644">
        <v>12</v>
      </c>
      <c r="H532" s="112">
        <f t="shared" si="1194"/>
        <v>3</v>
      </c>
      <c r="I532" s="112"/>
      <c r="J532" s="131">
        <f>[1]shCost!$Q$7</f>
        <v>6</v>
      </c>
      <c r="K532" s="131">
        <f>[1]shCost!$Q$7</f>
        <v>6</v>
      </c>
      <c r="L532" s="131"/>
      <c r="M532" s="131"/>
      <c r="N532" s="131"/>
      <c r="O532" s="131"/>
      <c r="P532" s="131"/>
      <c r="Q532" s="131"/>
      <c r="R532" s="131"/>
      <c r="S532" s="131"/>
      <c r="T532" s="131"/>
      <c r="U532" s="131"/>
      <c r="V532" s="131">
        <f>[1]shCost!$Q$7</f>
        <v>6</v>
      </c>
      <c r="W532" s="131"/>
      <c r="X532" s="131"/>
      <c r="Y532" s="128">
        <f t="shared" si="1196"/>
        <v>13.200000000000001</v>
      </c>
      <c r="Z532" s="128">
        <f t="shared" si="1195"/>
        <v>13.200000000000001</v>
      </c>
      <c r="AA532" s="128">
        <f t="shared" si="1201"/>
        <v>14.827500000000001</v>
      </c>
      <c r="AB532" s="128">
        <f t="shared" si="1197"/>
        <v>32.950000000000003</v>
      </c>
      <c r="AC532" s="128">
        <f t="shared" si="1198"/>
        <v>33</v>
      </c>
      <c r="AD532" s="128">
        <f t="shared" si="1199"/>
        <v>14.827500000000001</v>
      </c>
      <c r="AE532" s="128">
        <f t="shared" si="1199"/>
        <v>16.475000000000001</v>
      </c>
      <c r="AF532" s="128">
        <f t="shared" si="1199"/>
        <v>18.122500000000002</v>
      </c>
      <c r="AG532" s="129">
        <f t="shared" si="1200"/>
        <v>132</v>
      </c>
      <c r="AH532" s="129">
        <f t="shared" ref="AH532:AH538" si="1206">AG532*(1+AH$53)</f>
        <v>132</v>
      </c>
      <c r="AI532" s="132">
        <f>MROUND(ROUNDUP(AH532,0),10)-1</f>
        <v>129</v>
      </c>
      <c r="AJ532" s="113">
        <f t="shared" ref="AJ532:AJ538" si="1207">ROUNDUP(FLOOR(AC532*13350,10000),-3)-1000</f>
        <v>439000</v>
      </c>
      <c r="AK532" s="139">
        <f t="shared" si="1191"/>
        <v>479000</v>
      </c>
      <c r="AL532" s="114">
        <f t="shared" ref="AL532:AL538" si="1208">ROUNDUP(AC532*1.39,0)</f>
        <v>46</v>
      </c>
      <c r="AM532" s="130">
        <f t="shared" si="1203"/>
        <v>43</v>
      </c>
      <c r="AN532" s="151">
        <f t="shared" ref="AN532:AN538" si="1209">ROUNDUP(AC532*0.71*3,0)</f>
        <v>71</v>
      </c>
      <c r="AO532" s="152">
        <f t="shared" ref="AO532:AO538" si="1210">ROUNDUP(AC532*3.7502*3,0)</f>
        <v>372</v>
      </c>
      <c r="AP532" s="153">
        <f t="shared" ref="AP532:AP538" si="1211">ROUNDUP(AC532*7.9284*3,0)</f>
        <v>785</v>
      </c>
      <c r="AQ532" s="716">
        <f t="shared" si="1202"/>
        <v>27</v>
      </c>
      <c r="AR532" s="154">
        <f t="shared" si="1166"/>
        <v>50000</v>
      </c>
      <c r="AS532" s="158">
        <v>130.66</v>
      </c>
      <c r="AT532" s="144">
        <f t="shared" ref="AT532:AT538" si="1212">AI532*(1-AH$6)</f>
        <v>129</v>
      </c>
    </row>
    <row r="533" spans="2:46" ht="15.75">
      <c r="B533" s="157" t="s">
        <v>598</v>
      </c>
      <c r="C533" s="111" t="s">
        <v>592</v>
      </c>
      <c r="D533" s="112">
        <f t="shared" si="1193"/>
        <v>27.95</v>
      </c>
      <c r="E533" s="112">
        <f t="shared" si="1204"/>
        <v>8.9</v>
      </c>
      <c r="F533" s="112">
        <f t="shared" si="1205"/>
        <v>7.45</v>
      </c>
      <c r="G533" s="644">
        <v>10.350000000000001</v>
      </c>
      <c r="H533" s="112">
        <f t="shared" si="1194"/>
        <v>2.2250000000000001</v>
      </c>
      <c r="I533" s="112"/>
      <c r="J533" s="131">
        <f>[1]shCost!$P$6</f>
        <v>4.45</v>
      </c>
      <c r="K533" s="131">
        <f>[1]shCost!$P$6</f>
        <v>4.45</v>
      </c>
      <c r="L533" s="131"/>
      <c r="M533" s="131"/>
      <c r="N533" s="131"/>
      <c r="O533" s="131"/>
      <c r="P533" s="131"/>
      <c r="Q533" s="131"/>
      <c r="R533" s="131"/>
      <c r="S533" s="131"/>
      <c r="T533" s="131"/>
      <c r="U533" s="131"/>
      <c r="V533" s="131">
        <f>[1]shCost!$P$6</f>
        <v>4.45</v>
      </c>
      <c r="W533" s="131"/>
      <c r="X533" s="131"/>
      <c r="Y533" s="128">
        <f t="shared" si="1196"/>
        <v>11.385000000000003</v>
      </c>
      <c r="Z533" s="128">
        <f t="shared" si="1195"/>
        <v>11.385000000000003</v>
      </c>
      <c r="AA533" s="128">
        <f t="shared" si="1201"/>
        <v>12.577499999999999</v>
      </c>
      <c r="AB533" s="128">
        <f t="shared" si="1197"/>
        <v>27.95</v>
      </c>
      <c r="AC533" s="128">
        <f t="shared" si="1198"/>
        <v>28.462500000000006</v>
      </c>
      <c r="AD533" s="128">
        <f t="shared" si="1199"/>
        <v>12.577499999999999</v>
      </c>
      <c r="AE533" s="128">
        <f t="shared" si="1199"/>
        <v>13.975</v>
      </c>
      <c r="AF533" s="128">
        <f t="shared" si="1199"/>
        <v>15.3725</v>
      </c>
      <c r="AG533" s="129">
        <f t="shared" si="1200"/>
        <v>113.85000000000002</v>
      </c>
      <c r="AH533" s="129">
        <f t="shared" si="1206"/>
        <v>113.85000000000002</v>
      </c>
      <c r="AI533" s="132">
        <f>MROUND(ROUNDUP(AH533,0)+4,10)-1</f>
        <v>119</v>
      </c>
      <c r="AJ533" s="113">
        <f t="shared" si="1207"/>
        <v>369000</v>
      </c>
      <c r="AK533" s="139">
        <f t="shared" si="1191"/>
        <v>399000</v>
      </c>
      <c r="AL533" s="114">
        <f t="shared" si="1208"/>
        <v>40</v>
      </c>
      <c r="AM533" s="130">
        <f t="shared" si="1203"/>
        <v>38</v>
      </c>
      <c r="AN533" s="151">
        <f t="shared" si="1209"/>
        <v>61</v>
      </c>
      <c r="AO533" s="152">
        <f t="shared" si="1210"/>
        <v>321</v>
      </c>
      <c r="AP533" s="153">
        <f t="shared" si="1211"/>
        <v>677</v>
      </c>
      <c r="AQ533" s="716">
        <f t="shared" si="1202"/>
        <v>23</v>
      </c>
      <c r="AR533" s="154">
        <f t="shared" si="1166"/>
        <v>43000</v>
      </c>
      <c r="AS533" s="158">
        <v>121.25999999999999</v>
      </c>
      <c r="AT533" s="144">
        <f t="shared" si="1212"/>
        <v>119</v>
      </c>
    </row>
    <row r="534" spans="2:46" ht="15.75">
      <c r="B534" s="157" t="s">
        <v>575</v>
      </c>
      <c r="C534" s="111" t="s">
        <v>587</v>
      </c>
      <c r="D534" s="112">
        <f t="shared" si="1193"/>
        <v>26.95</v>
      </c>
      <c r="E534" s="112">
        <f t="shared" si="1204"/>
        <v>8.86</v>
      </c>
      <c r="F534" s="112">
        <f t="shared" si="1205"/>
        <v>7.43</v>
      </c>
      <c r="G534" s="644">
        <v>9.75</v>
      </c>
      <c r="H534" s="112">
        <f t="shared" si="1194"/>
        <v>2.2149999999999999</v>
      </c>
      <c r="I534" s="112"/>
      <c r="J534" s="131">
        <f>[1]shCost!$P$7</f>
        <v>4.43</v>
      </c>
      <c r="K534" s="131">
        <f>[1]shCost!$P$7</f>
        <v>4.43</v>
      </c>
      <c r="L534" s="131"/>
      <c r="M534" s="131"/>
      <c r="N534" s="131"/>
      <c r="O534" s="131"/>
      <c r="P534" s="131"/>
      <c r="Q534" s="131"/>
      <c r="R534" s="131"/>
      <c r="S534" s="131"/>
      <c r="T534" s="131"/>
      <c r="U534" s="131"/>
      <c r="V534" s="131">
        <f>[1]shCost!$P$7</f>
        <v>4.43</v>
      </c>
      <c r="W534" s="131"/>
      <c r="X534" s="131"/>
      <c r="Y534" s="128">
        <f t="shared" si="1196"/>
        <v>10.725000000000001</v>
      </c>
      <c r="Z534" s="128">
        <f t="shared" si="1195"/>
        <v>10.725000000000001</v>
      </c>
      <c r="AA534" s="128">
        <f t="shared" si="1201"/>
        <v>12.127499999999998</v>
      </c>
      <c r="AB534" s="128">
        <f t="shared" si="1197"/>
        <v>26.95</v>
      </c>
      <c r="AC534" s="128">
        <f t="shared" si="1198"/>
        <v>26.812500000000004</v>
      </c>
      <c r="AD534" s="128">
        <f t="shared" si="1199"/>
        <v>12.127499999999998</v>
      </c>
      <c r="AE534" s="128">
        <f t="shared" si="1199"/>
        <v>13.475</v>
      </c>
      <c r="AF534" s="128">
        <f t="shared" si="1199"/>
        <v>14.822500000000002</v>
      </c>
      <c r="AG534" s="129">
        <f t="shared" si="1200"/>
        <v>107.25000000000001</v>
      </c>
      <c r="AH534" s="129">
        <f t="shared" si="1206"/>
        <v>107.25000000000001</v>
      </c>
      <c r="AI534" s="132">
        <f>MROUND(ROUNDUP(AH534,0)+4,10)-1</f>
        <v>109</v>
      </c>
      <c r="AJ534" s="113">
        <f t="shared" si="1207"/>
        <v>349000</v>
      </c>
      <c r="AK534" s="139">
        <f t="shared" si="1191"/>
        <v>379000</v>
      </c>
      <c r="AL534" s="114">
        <f t="shared" si="1208"/>
        <v>38</v>
      </c>
      <c r="AM534" s="130">
        <f t="shared" si="1203"/>
        <v>35</v>
      </c>
      <c r="AN534" s="151">
        <f t="shared" si="1209"/>
        <v>58</v>
      </c>
      <c r="AO534" s="152">
        <f t="shared" si="1210"/>
        <v>302</v>
      </c>
      <c r="AP534" s="153">
        <f t="shared" si="1211"/>
        <v>638</v>
      </c>
      <c r="AQ534" s="716">
        <f t="shared" si="1202"/>
        <v>22</v>
      </c>
      <c r="AR534" s="154">
        <f t="shared" si="1166"/>
        <v>40000</v>
      </c>
      <c r="AS534" s="158">
        <v>111.86</v>
      </c>
      <c r="AT534" s="144">
        <f t="shared" si="1212"/>
        <v>109</v>
      </c>
    </row>
    <row r="535" spans="2:46" ht="15.75">
      <c r="B535" s="157" t="s">
        <v>580</v>
      </c>
      <c r="C535" s="111" t="s">
        <v>583</v>
      </c>
      <c r="D535" s="112">
        <f t="shared" si="1193"/>
        <v>35.950000000000003</v>
      </c>
      <c r="E535" s="112">
        <f t="shared" si="1204"/>
        <v>11.38</v>
      </c>
      <c r="F535" s="112">
        <f t="shared" si="1205"/>
        <v>8.6900000000000013</v>
      </c>
      <c r="G535" s="644">
        <v>13.15</v>
      </c>
      <c r="H535" s="112">
        <f t="shared" si="1194"/>
        <v>2.8450000000000002</v>
      </c>
      <c r="I535" s="112"/>
      <c r="J535" s="131">
        <f>[1]shCost!$P$9</f>
        <v>5.69</v>
      </c>
      <c r="K535" s="131">
        <f>[1]shCost!$P$9</f>
        <v>5.69</v>
      </c>
      <c r="L535" s="131"/>
      <c r="M535" s="131"/>
      <c r="N535" s="131"/>
      <c r="O535" s="131"/>
      <c r="P535" s="131"/>
      <c r="Q535" s="131"/>
      <c r="R535" s="131"/>
      <c r="S535" s="131"/>
      <c r="T535" s="131"/>
      <c r="U535" s="131"/>
      <c r="V535" s="131">
        <f>[1]shCost!$P$9</f>
        <v>5.69</v>
      </c>
      <c r="W535" s="131"/>
      <c r="X535" s="131"/>
      <c r="Y535" s="128">
        <f t="shared" si="1196"/>
        <v>14.465000000000002</v>
      </c>
      <c r="Z535" s="128">
        <f t="shared" si="1195"/>
        <v>14.465000000000002</v>
      </c>
      <c r="AA535" s="128">
        <f t="shared" si="1201"/>
        <v>16.177499999999998</v>
      </c>
      <c r="AB535" s="128">
        <f t="shared" si="1197"/>
        <v>35.950000000000003</v>
      </c>
      <c r="AC535" s="128">
        <f t="shared" si="1198"/>
        <v>36.162500000000001</v>
      </c>
      <c r="AD535" s="128">
        <f t="shared" si="1199"/>
        <v>16.177499999999998</v>
      </c>
      <c r="AE535" s="128">
        <f t="shared" si="1199"/>
        <v>17.975000000000001</v>
      </c>
      <c r="AF535" s="128">
        <f t="shared" si="1199"/>
        <v>19.772500000000004</v>
      </c>
      <c r="AG535" s="129">
        <f t="shared" si="1200"/>
        <v>144.65</v>
      </c>
      <c r="AH535" s="129">
        <f t="shared" si="1206"/>
        <v>144.65</v>
      </c>
      <c r="AI535" s="132">
        <f>MROUND(ROUNDUP(AH535,0)+4,10)-1</f>
        <v>149</v>
      </c>
      <c r="AJ535" s="113">
        <f t="shared" si="1207"/>
        <v>479000</v>
      </c>
      <c r="AK535" s="139">
        <f t="shared" si="1191"/>
        <v>519000</v>
      </c>
      <c r="AL535" s="114">
        <f t="shared" si="1208"/>
        <v>51</v>
      </c>
      <c r="AM535" s="130">
        <f t="shared" si="1203"/>
        <v>48</v>
      </c>
      <c r="AN535" s="151">
        <f t="shared" si="1209"/>
        <v>78</v>
      </c>
      <c r="AO535" s="152">
        <f t="shared" si="1210"/>
        <v>407</v>
      </c>
      <c r="AP535" s="153">
        <f t="shared" si="1211"/>
        <v>861</v>
      </c>
      <c r="AQ535" s="716">
        <f t="shared" si="1202"/>
        <v>29</v>
      </c>
      <c r="AR535" s="154">
        <f t="shared" si="1166"/>
        <v>54000</v>
      </c>
      <c r="AS535" s="158">
        <v>149.45999999999998</v>
      </c>
      <c r="AT535" s="144">
        <f t="shared" si="1212"/>
        <v>149</v>
      </c>
    </row>
    <row r="536" spans="2:46" ht="15.75">
      <c r="B536" s="157" t="s">
        <v>839</v>
      </c>
      <c r="C536" s="111" t="s">
        <v>840</v>
      </c>
      <c r="D536" s="112">
        <f t="shared" si="1193"/>
        <v>28.95</v>
      </c>
      <c r="E536" s="112">
        <f t="shared" si="1204"/>
        <v>11.38</v>
      </c>
      <c r="F536" s="112">
        <f t="shared" si="1205"/>
        <v>8.6900000000000013</v>
      </c>
      <c r="G536" s="644">
        <v>10.5</v>
      </c>
      <c r="H536" s="112">
        <f t="shared" si="1194"/>
        <v>2.8450000000000002</v>
      </c>
      <c r="I536" s="112"/>
      <c r="J536" s="131">
        <f>[1]shCost!$P$9</f>
        <v>5.69</v>
      </c>
      <c r="K536" s="131"/>
      <c r="L536" s="131"/>
      <c r="M536" s="131"/>
      <c r="N536" s="131"/>
      <c r="O536" s="131"/>
      <c r="P536" s="131"/>
      <c r="Q536" s="131"/>
      <c r="R536" s="131"/>
      <c r="S536" s="131"/>
      <c r="T536" s="131"/>
      <c r="U536" s="131"/>
      <c r="V536" s="131"/>
      <c r="W536" s="131"/>
      <c r="X536" s="131"/>
      <c r="Y536" s="128">
        <f t="shared" si="1196"/>
        <v>11.55</v>
      </c>
      <c r="Z536" s="128">
        <f t="shared" si="1195"/>
        <v>11.55</v>
      </c>
      <c r="AA536" s="128">
        <f t="shared" si="1201"/>
        <v>13.027499999999998</v>
      </c>
      <c r="AB536" s="128">
        <f t="shared" si="1197"/>
        <v>28.95</v>
      </c>
      <c r="AC536" s="128">
        <f t="shared" si="1198"/>
        <v>28.875</v>
      </c>
      <c r="AD536" s="128">
        <f t="shared" si="1199"/>
        <v>13.027499999999998</v>
      </c>
      <c r="AE536" s="128">
        <f t="shared" si="1199"/>
        <v>14.475</v>
      </c>
      <c r="AF536" s="128">
        <f t="shared" si="1199"/>
        <v>15.922500000000001</v>
      </c>
      <c r="AG536" s="129">
        <f t="shared" si="1200"/>
        <v>115.5</v>
      </c>
      <c r="AH536" s="129">
        <f t="shared" si="1206"/>
        <v>115.5</v>
      </c>
      <c r="AI536" s="132">
        <f>MROUND(ROUNDUP(AH536,0)+4,10)-1</f>
        <v>119</v>
      </c>
      <c r="AJ536" s="113">
        <f t="shared" si="1207"/>
        <v>379000</v>
      </c>
      <c r="AK536" s="139">
        <f t="shared" si="1191"/>
        <v>409000</v>
      </c>
      <c r="AL536" s="114">
        <f t="shared" si="1208"/>
        <v>41</v>
      </c>
      <c r="AM536" s="130">
        <f t="shared" si="1203"/>
        <v>38</v>
      </c>
      <c r="AN536" s="151">
        <f t="shared" si="1209"/>
        <v>62</v>
      </c>
      <c r="AO536" s="152">
        <f t="shared" si="1210"/>
        <v>325</v>
      </c>
      <c r="AP536" s="153">
        <f t="shared" si="1211"/>
        <v>687</v>
      </c>
      <c r="AQ536" s="716">
        <f t="shared" si="1202"/>
        <v>24</v>
      </c>
      <c r="AR536" s="154">
        <f t="shared" si="1166"/>
        <v>43000</v>
      </c>
      <c r="AS536" s="158">
        <v>121.25999999999999</v>
      </c>
      <c r="AT536" s="144">
        <f t="shared" si="1212"/>
        <v>119</v>
      </c>
    </row>
    <row r="537" spans="2:46" ht="15.75">
      <c r="B537" s="157" t="s">
        <v>258</v>
      </c>
      <c r="C537" s="111" t="s">
        <v>127</v>
      </c>
      <c r="D537" s="112">
        <f t="shared" si="1193"/>
        <v>25.95</v>
      </c>
      <c r="E537" s="112">
        <f t="shared" si="1204"/>
        <v>9.4</v>
      </c>
      <c r="F537" s="112">
        <f t="shared" si="1205"/>
        <v>7.7</v>
      </c>
      <c r="G537" s="644">
        <v>9.4</v>
      </c>
      <c r="H537" s="112">
        <f t="shared" si="1194"/>
        <v>2.2000000000000002</v>
      </c>
      <c r="I537" s="112"/>
      <c r="J537" s="131">
        <f>[1]shCost!$G$4</f>
        <v>4.7</v>
      </c>
      <c r="K537" s="123">
        <v>4.4000000000000004</v>
      </c>
      <c r="L537" s="131"/>
      <c r="M537" s="131"/>
      <c r="N537" s="131"/>
      <c r="O537" s="131"/>
      <c r="P537" s="131"/>
      <c r="Q537" s="131"/>
      <c r="R537" s="131"/>
      <c r="S537" s="131"/>
      <c r="T537" s="131"/>
      <c r="U537" s="131"/>
      <c r="V537" s="123">
        <v>4.4000000000000004</v>
      </c>
      <c r="W537" s="123"/>
      <c r="X537" s="123"/>
      <c r="Y537" s="128">
        <f t="shared" si="1196"/>
        <v>10.340000000000002</v>
      </c>
      <c r="Z537" s="128">
        <f t="shared" si="1195"/>
        <v>10.340000000000002</v>
      </c>
      <c r="AA537" s="128">
        <f t="shared" si="1201"/>
        <v>11.677499999999998</v>
      </c>
      <c r="AB537" s="128">
        <f t="shared" si="1197"/>
        <v>25.95</v>
      </c>
      <c r="AC537" s="128">
        <f t="shared" si="1198"/>
        <v>25.85</v>
      </c>
      <c r="AD537" s="128">
        <f t="shared" si="1199"/>
        <v>11.677499999999998</v>
      </c>
      <c r="AE537" s="128">
        <f t="shared" si="1199"/>
        <v>12.975</v>
      </c>
      <c r="AF537" s="128">
        <f t="shared" si="1199"/>
        <v>14.272500000000001</v>
      </c>
      <c r="AG537" s="129">
        <f t="shared" si="1200"/>
        <v>103.4</v>
      </c>
      <c r="AH537" s="129">
        <f t="shared" si="1206"/>
        <v>103.4</v>
      </c>
      <c r="AI537" s="132">
        <f>MROUND(ROUNDUP(AH537,0),10)-1</f>
        <v>99</v>
      </c>
      <c r="AJ537" s="113">
        <f t="shared" si="1207"/>
        <v>339000</v>
      </c>
      <c r="AK537" s="139">
        <f t="shared" si="1191"/>
        <v>369000</v>
      </c>
      <c r="AL537" s="114">
        <f t="shared" si="1208"/>
        <v>36</v>
      </c>
      <c r="AM537" s="130">
        <f>ROUNDUP(AC537*1.34,0)</f>
        <v>35</v>
      </c>
      <c r="AN537" s="151">
        <f t="shared" si="1209"/>
        <v>56</v>
      </c>
      <c r="AO537" s="152">
        <f t="shared" si="1210"/>
        <v>291</v>
      </c>
      <c r="AP537" s="153">
        <f t="shared" si="1211"/>
        <v>615</v>
      </c>
      <c r="AQ537" s="716">
        <f t="shared" si="1202"/>
        <v>21</v>
      </c>
      <c r="AR537" s="154">
        <f t="shared" si="1166"/>
        <v>39000</v>
      </c>
      <c r="AS537" s="158">
        <v>102.46</v>
      </c>
      <c r="AT537" s="144">
        <f t="shared" si="1212"/>
        <v>99</v>
      </c>
    </row>
    <row r="538" spans="2:46" ht="15.75">
      <c r="B538" s="157" t="s">
        <v>259</v>
      </c>
      <c r="C538" s="111" t="s">
        <v>128</v>
      </c>
      <c r="D538" s="112">
        <f t="shared" si="1193"/>
        <v>25.95</v>
      </c>
      <c r="E538" s="112">
        <f t="shared" si="1204"/>
        <v>9.4</v>
      </c>
      <c r="F538" s="112">
        <f t="shared" si="1205"/>
        <v>7.7</v>
      </c>
      <c r="G538" s="644">
        <v>9.4</v>
      </c>
      <c r="H538" s="112">
        <f t="shared" si="1194"/>
        <v>2.2000000000000002</v>
      </c>
      <c r="I538" s="112"/>
      <c r="J538" s="131">
        <f>[1]shCost!$G$4</f>
        <v>4.7</v>
      </c>
      <c r="K538" s="123">
        <v>4.4000000000000004</v>
      </c>
      <c r="L538" s="131"/>
      <c r="M538" s="131"/>
      <c r="N538" s="131"/>
      <c r="O538" s="131"/>
      <c r="P538" s="131"/>
      <c r="Q538" s="131"/>
      <c r="R538" s="131"/>
      <c r="S538" s="131"/>
      <c r="T538" s="131"/>
      <c r="U538" s="131"/>
      <c r="V538" s="123">
        <v>4.4000000000000004</v>
      </c>
      <c r="W538" s="123"/>
      <c r="X538" s="123"/>
      <c r="Y538" s="128">
        <f t="shared" si="1196"/>
        <v>10.340000000000002</v>
      </c>
      <c r="Z538" s="128">
        <f t="shared" si="1195"/>
        <v>10.340000000000002</v>
      </c>
      <c r="AA538" s="128">
        <f t="shared" si="1201"/>
        <v>11.677499999999998</v>
      </c>
      <c r="AB538" s="128">
        <f t="shared" si="1197"/>
        <v>25.95</v>
      </c>
      <c r="AC538" s="128">
        <f t="shared" si="1198"/>
        <v>25.85</v>
      </c>
      <c r="AD538" s="128">
        <f t="shared" si="1199"/>
        <v>11.677499999999998</v>
      </c>
      <c r="AE538" s="128">
        <f t="shared" si="1199"/>
        <v>12.975</v>
      </c>
      <c r="AF538" s="128">
        <f t="shared" si="1199"/>
        <v>14.272500000000001</v>
      </c>
      <c r="AG538" s="129">
        <f t="shared" si="1200"/>
        <v>103.4</v>
      </c>
      <c r="AH538" s="129">
        <f t="shared" si="1206"/>
        <v>103.4</v>
      </c>
      <c r="AI538" s="132">
        <f>MROUND(ROUNDUP(AH538,0),10)-1</f>
        <v>99</v>
      </c>
      <c r="AJ538" s="113">
        <f t="shared" si="1207"/>
        <v>339000</v>
      </c>
      <c r="AK538" s="139">
        <f t="shared" si="1191"/>
        <v>369000</v>
      </c>
      <c r="AL538" s="114">
        <f t="shared" si="1208"/>
        <v>36</v>
      </c>
      <c r="AM538" s="130">
        <f>ROUNDUP(AC538*1.34,0)</f>
        <v>35</v>
      </c>
      <c r="AN538" s="151">
        <f t="shared" si="1209"/>
        <v>56</v>
      </c>
      <c r="AO538" s="152">
        <f t="shared" si="1210"/>
        <v>291</v>
      </c>
      <c r="AP538" s="153">
        <f t="shared" si="1211"/>
        <v>615</v>
      </c>
      <c r="AQ538" s="716">
        <f t="shared" si="1202"/>
        <v>21</v>
      </c>
      <c r="AR538" s="154">
        <f t="shared" si="1166"/>
        <v>39000</v>
      </c>
      <c r="AS538" s="158">
        <v>102.46</v>
      </c>
      <c r="AT538" s="144">
        <f t="shared" si="1212"/>
        <v>99</v>
      </c>
    </row>
    <row r="539" spans="2:46" ht="22.5" customHeight="1">
      <c r="B539" s="892" t="s">
        <v>1407</v>
      </c>
      <c r="C539" s="893"/>
      <c r="D539" s="893"/>
      <c r="E539" s="893"/>
      <c r="F539" s="893"/>
      <c r="G539" s="893"/>
      <c r="H539" s="893"/>
      <c r="I539" s="893"/>
      <c r="J539" s="893"/>
      <c r="K539" s="893"/>
      <c r="L539" s="893"/>
      <c r="M539" s="893"/>
      <c r="N539" s="893"/>
      <c r="O539" s="893"/>
      <c r="P539" s="893"/>
      <c r="Q539" s="893"/>
      <c r="R539" s="893"/>
      <c r="S539" s="893"/>
      <c r="T539" s="893"/>
      <c r="U539" s="893"/>
      <c r="V539" s="893"/>
      <c r="W539" s="893"/>
      <c r="X539" s="893"/>
      <c r="Y539" s="893"/>
      <c r="Z539" s="893"/>
      <c r="AA539" s="893"/>
      <c r="AB539" s="893"/>
      <c r="AC539" s="893"/>
      <c r="AD539" s="893"/>
      <c r="AE539" s="893"/>
      <c r="AF539" s="893"/>
      <c r="AG539" s="893"/>
      <c r="AH539" s="893"/>
      <c r="AI539" s="894"/>
      <c r="AJ539" s="113"/>
      <c r="AK539" s="139"/>
      <c r="AL539" s="114"/>
      <c r="AM539" s="130"/>
      <c r="AN539" s="151"/>
      <c r="AO539" s="152"/>
      <c r="AP539" s="153"/>
      <c r="AQ539" s="716"/>
      <c r="AR539" s="154"/>
      <c r="AS539" s="158"/>
      <c r="AT539" s="144"/>
    </row>
    <row r="540" spans="2:46" s="42" customFormat="1" ht="18.75" customHeight="1">
      <c r="B540" s="156"/>
      <c r="C540" s="149"/>
      <c r="D540" s="149"/>
      <c r="E540" s="149"/>
      <c r="F540" s="149"/>
      <c r="G540" s="643"/>
      <c r="H540" s="149"/>
      <c r="I540" s="149"/>
      <c r="J540" s="149"/>
      <c r="K540" s="149"/>
      <c r="L540" s="149"/>
      <c r="M540" s="149"/>
      <c r="N540" s="149"/>
      <c r="O540" s="149"/>
      <c r="P540" s="149"/>
      <c r="Q540" s="149"/>
      <c r="R540" s="149"/>
      <c r="S540" s="149"/>
      <c r="T540" s="149"/>
      <c r="U540" s="149"/>
      <c r="V540" s="149"/>
      <c r="W540" s="149"/>
      <c r="X540" s="149"/>
      <c r="Y540" s="150">
        <v>0.1</v>
      </c>
      <c r="Z540" s="150">
        <v>0.6</v>
      </c>
      <c r="AA540" s="150">
        <v>0.55000000000000004</v>
      </c>
      <c r="AB540" s="149"/>
      <c r="AC540" s="150">
        <v>0.6</v>
      </c>
      <c r="AD540" s="150">
        <v>0.55000000000000004</v>
      </c>
      <c r="AE540" s="150">
        <v>0.5</v>
      </c>
      <c r="AF540" s="150">
        <v>0.45</v>
      </c>
      <c r="AG540" s="149"/>
      <c r="AH540" s="150"/>
      <c r="AI540" s="149"/>
      <c r="AJ540" s="125"/>
      <c r="AK540" s="140">
        <v>0.1</v>
      </c>
      <c r="AL540" s="126"/>
      <c r="AM540" s="127"/>
      <c r="AN540" s="145"/>
      <c r="AO540" s="146"/>
      <c r="AP540" s="147"/>
      <c r="AQ540" s="716"/>
      <c r="AR540" s="154"/>
      <c r="AS540" s="155"/>
      <c r="AT540" s="144"/>
    </row>
    <row r="541" spans="2:46" ht="38.25" customHeight="1">
      <c r="B541" s="157" t="s">
        <v>2273</v>
      </c>
      <c r="C541" s="111" t="s">
        <v>2274</v>
      </c>
      <c r="D541" s="112">
        <f t="shared" ref="D541:D546" si="1213">AB541</f>
        <v>39.950000000000003</v>
      </c>
      <c r="E541" s="112">
        <f>1.77*MAX($J541:$U541)</f>
        <v>14.690999999999999</v>
      </c>
      <c r="F541" s="112">
        <f t="shared" ref="F541:F546" si="1214">MAX($J541:$U541)+3</f>
        <v>11.299999999999999</v>
      </c>
      <c r="G541" s="644">
        <f>E541</f>
        <v>14.690999999999999</v>
      </c>
      <c r="H541" s="112">
        <f t="shared" ref="H541:H546" si="1215">MIN($J541:$U541)*0.5</f>
        <v>4.1499999999999995</v>
      </c>
      <c r="I541" s="112"/>
      <c r="J541" s="136"/>
      <c r="K541" s="136"/>
      <c r="L541" s="136"/>
      <c r="M541" s="136"/>
      <c r="N541" s="136"/>
      <c r="O541" s="136"/>
      <c r="P541" s="136"/>
      <c r="Q541" s="136"/>
      <c r="R541" s="136"/>
      <c r="S541" s="136">
        <f>[1]shCost!$AB4+[1]shCost!$AY$4+[1]shCost!$AX$4+[1]shCost!$BF$4</f>
        <v>8.2999999999999989</v>
      </c>
      <c r="T541" s="136">
        <f>[1]shCost!$AB4+[1]shCost!$AY$4+[1]shCost!$AX$4+[1]shCost!$BF$4</f>
        <v>8.2999999999999989</v>
      </c>
      <c r="U541" s="136"/>
      <c r="V541" s="136"/>
      <c r="W541" s="136"/>
      <c r="X541" s="136"/>
      <c r="Y541" s="128">
        <f t="shared" ref="Y541:Y546" si="1216">$G541*(1+Y$993)</f>
        <v>16.1601</v>
      </c>
      <c r="Z541" s="128">
        <f t="shared" ref="Z541:Z546" si="1217">(AC541*(1-Z$993))</f>
        <v>16.1601</v>
      </c>
      <c r="AA541" s="128">
        <f t="shared" ref="AA541:AA546" si="1218">(AB541*(1-AA$993))</f>
        <v>17.977499999999999</v>
      </c>
      <c r="AB541" s="128">
        <f t="shared" ref="AB541:AB546" si="1219">MROUND(AC541,1)-0.05</f>
        <v>39.950000000000003</v>
      </c>
      <c r="AC541" s="128">
        <f t="shared" ref="AC541:AC546" si="1220">Y541/(1-AC$540)</f>
        <v>40.40025</v>
      </c>
      <c r="AD541" s="128">
        <f t="shared" ref="AD541:AF546" si="1221">$AB541*(1-AD$993)</f>
        <v>17.977499999999999</v>
      </c>
      <c r="AE541" s="128">
        <f t="shared" si="1221"/>
        <v>19.975000000000001</v>
      </c>
      <c r="AF541" s="128">
        <f t="shared" si="1221"/>
        <v>21.972500000000004</v>
      </c>
      <c r="AG541" s="129">
        <f t="shared" ref="AG541:AG546" si="1222">AC541*4.2</f>
        <v>169.68105</v>
      </c>
      <c r="AH541" s="129">
        <f t="shared" ref="AH541:AH546" si="1223">AG541</f>
        <v>169.68105</v>
      </c>
      <c r="AI541" s="132">
        <f t="shared" ref="AI541:AI546" si="1224">MROUND(ROUNDUP(AH541,0),10)-1</f>
        <v>169</v>
      </c>
      <c r="AJ541" s="113">
        <f t="shared" ref="AJ541:AJ546" si="1225">ROUNDUP(FLOOR(AC541*13350,10000),-3)-1000</f>
        <v>529000</v>
      </c>
      <c r="AK541" s="139">
        <f t="shared" ref="AK541:AK546" si="1226">ROUNDUP(FLOOR(AJ541*1.1,10000),-3)-1000</f>
        <v>579000</v>
      </c>
      <c r="AL541" s="114">
        <f t="shared" ref="AL541:AL546" si="1227">ROUNDUP(AC541*1.39,0)</f>
        <v>57</v>
      </c>
      <c r="AM541" s="130">
        <f>ROUNDUP(AC541*1.34,0)</f>
        <v>55</v>
      </c>
      <c r="AN541" s="151">
        <f t="shared" ref="AN541:AN546" si="1228">ROUNDUP(AC541*0.71*3,0)</f>
        <v>87</v>
      </c>
      <c r="AO541" s="152">
        <f t="shared" ref="AO541:AO546" si="1229">ROUNDUP(AC541*3.7502*3,0)</f>
        <v>455</v>
      </c>
      <c r="AP541" s="153">
        <f t="shared" ref="AP541:AP546" si="1230">ROUNDUP(AC541*7.9284*3,0)</f>
        <v>961</v>
      </c>
      <c r="AQ541" s="716">
        <f>ROUNDUP(AC541*0.8,0)</f>
        <v>33</v>
      </c>
      <c r="AR541" s="154">
        <f t="shared" ref="AR541:AR546" si="1231">MROUND(ROUNDUP(AC541*1500,0),1000)</f>
        <v>61000</v>
      </c>
      <c r="AS541" s="158">
        <v>111.86</v>
      </c>
      <c r="AT541" s="144">
        <f t="shared" ref="AT541:AT546" si="1232">AI541*(1-AH$6)</f>
        <v>169</v>
      </c>
    </row>
    <row r="542" spans="2:46" ht="38.25" customHeight="1">
      <c r="B542" s="157" t="s">
        <v>2278</v>
      </c>
      <c r="C542" s="111" t="s">
        <v>2275</v>
      </c>
      <c r="D542" s="112">
        <f t="shared" si="1213"/>
        <v>44.95</v>
      </c>
      <c r="E542" s="112">
        <f>1.85*MAX($J542:$U542)</f>
        <v>16.557500000000001</v>
      </c>
      <c r="F542" s="112">
        <f t="shared" si="1214"/>
        <v>11.95</v>
      </c>
      <c r="G542" s="644">
        <v>16.54</v>
      </c>
      <c r="H542" s="112">
        <f t="shared" si="1215"/>
        <v>4.4749999999999996</v>
      </c>
      <c r="I542" s="112"/>
      <c r="J542" s="135"/>
      <c r="K542" s="135"/>
      <c r="L542" s="135"/>
      <c r="M542" s="135"/>
      <c r="N542" s="135"/>
      <c r="O542" s="135"/>
      <c r="P542" s="135"/>
      <c r="Q542" s="135"/>
      <c r="R542" s="135"/>
      <c r="S542" s="136">
        <f>[1]shCost!$AB6+[1]shCost!$AY$4+[1]shCost!$AX$4+[1]shCost!$BF$4</f>
        <v>8.9499999999999993</v>
      </c>
      <c r="T542" s="136">
        <f>[1]shCost!$AB6+[1]shCost!$AY$4+[1]shCost!$AX$4+[1]shCost!$BF$4</f>
        <v>8.9499999999999993</v>
      </c>
      <c r="U542" s="135"/>
      <c r="V542" s="135"/>
      <c r="W542" s="135"/>
      <c r="X542" s="135"/>
      <c r="Y542" s="128">
        <f t="shared" si="1216"/>
        <v>18.193999999999999</v>
      </c>
      <c r="Z542" s="128">
        <f t="shared" si="1217"/>
        <v>18.193999999999999</v>
      </c>
      <c r="AA542" s="128">
        <f t="shared" si="1218"/>
        <v>20.227499999999999</v>
      </c>
      <c r="AB542" s="128">
        <f t="shared" si="1219"/>
        <v>44.95</v>
      </c>
      <c r="AC542" s="128">
        <f t="shared" si="1220"/>
        <v>45.484999999999992</v>
      </c>
      <c r="AD542" s="128">
        <f t="shared" si="1221"/>
        <v>20.227499999999999</v>
      </c>
      <c r="AE542" s="128">
        <f t="shared" si="1221"/>
        <v>22.475000000000001</v>
      </c>
      <c r="AF542" s="128">
        <f t="shared" si="1221"/>
        <v>24.722500000000004</v>
      </c>
      <c r="AG542" s="129">
        <f t="shared" si="1222"/>
        <v>191.03699999999998</v>
      </c>
      <c r="AH542" s="129">
        <f t="shared" si="1223"/>
        <v>191.03699999999998</v>
      </c>
      <c r="AI542" s="132">
        <f t="shared" si="1224"/>
        <v>189</v>
      </c>
      <c r="AJ542" s="113">
        <f t="shared" si="1225"/>
        <v>599000</v>
      </c>
      <c r="AK542" s="139">
        <f t="shared" si="1226"/>
        <v>649000</v>
      </c>
      <c r="AL542" s="114">
        <f t="shared" si="1227"/>
        <v>64</v>
      </c>
      <c r="AM542" s="130">
        <f>ROUNDUP(AC542*1.3,0)</f>
        <v>60</v>
      </c>
      <c r="AN542" s="151">
        <f t="shared" si="1228"/>
        <v>97</v>
      </c>
      <c r="AO542" s="152">
        <f t="shared" si="1229"/>
        <v>512</v>
      </c>
      <c r="AP542" s="153">
        <f t="shared" si="1230"/>
        <v>1082</v>
      </c>
      <c r="AQ542" s="716">
        <f t="shared" ref="AQ542:AQ546" si="1233">ROUNDUP(AC542*0.8,0)</f>
        <v>37</v>
      </c>
      <c r="AR542" s="154">
        <f t="shared" si="1231"/>
        <v>68000</v>
      </c>
      <c r="AS542" s="158">
        <v>121.25999999999999</v>
      </c>
      <c r="AT542" s="144">
        <f t="shared" si="1232"/>
        <v>189</v>
      </c>
    </row>
    <row r="543" spans="2:46" ht="38.25" customHeight="1">
      <c r="B543" s="157" t="s">
        <v>2279</v>
      </c>
      <c r="C543" s="111" t="s">
        <v>2276</v>
      </c>
      <c r="D543" s="112">
        <f t="shared" si="1213"/>
        <v>44.95</v>
      </c>
      <c r="E543" s="112">
        <f>1.85*MAX($J543:$U543)</f>
        <v>16.5945</v>
      </c>
      <c r="F543" s="112">
        <f t="shared" si="1214"/>
        <v>11.969999999999999</v>
      </c>
      <c r="G543" s="644">
        <v>16.54</v>
      </c>
      <c r="H543" s="112">
        <f t="shared" si="1215"/>
        <v>4.4849999999999994</v>
      </c>
      <c r="I543" s="112"/>
      <c r="J543" s="136"/>
      <c r="K543" s="136"/>
      <c r="L543" s="136"/>
      <c r="M543" s="136"/>
      <c r="N543" s="136"/>
      <c r="O543" s="136"/>
      <c r="P543" s="136"/>
      <c r="Q543" s="136"/>
      <c r="R543" s="136"/>
      <c r="S543" s="136">
        <f>[1]shCost!$AB7+[1]shCost!$AY$4+[1]shCost!$AX$4+[1]shCost!$BF$4</f>
        <v>8.9699999999999989</v>
      </c>
      <c r="T543" s="136">
        <f>[1]shCost!$AB7+[1]shCost!$AY$4+[1]shCost!$AX$4+[1]shCost!$BF$4</f>
        <v>8.9699999999999989</v>
      </c>
      <c r="U543" s="136"/>
      <c r="V543" s="136"/>
      <c r="W543" s="136"/>
      <c r="X543" s="136"/>
      <c r="Y543" s="128">
        <f t="shared" si="1216"/>
        <v>18.193999999999999</v>
      </c>
      <c r="Z543" s="128">
        <f t="shared" si="1217"/>
        <v>18.193999999999999</v>
      </c>
      <c r="AA543" s="128">
        <f t="shared" si="1218"/>
        <v>20.227499999999999</v>
      </c>
      <c r="AB543" s="128">
        <f t="shared" si="1219"/>
        <v>44.95</v>
      </c>
      <c r="AC543" s="128">
        <f t="shared" si="1220"/>
        <v>45.484999999999992</v>
      </c>
      <c r="AD543" s="128">
        <f t="shared" si="1221"/>
        <v>20.227499999999999</v>
      </c>
      <c r="AE543" s="128">
        <f t="shared" si="1221"/>
        <v>22.475000000000001</v>
      </c>
      <c r="AF543" s="128">
        <f t="shared" si="1221"/>
        <v>24.722500000000004</v>
      </c>
      <c r="AG543" s="129">
        <f t="shared" si="1222"/>
        <v>191.03699999999998</v>
      </c>
      <c r="AH543" s="129">
        <f t="shared" si="1223"/>
        <v>191.03699999999998</v>
      </c>
      <c r="AI543" s="132">
        <f t="shared" si="1224"/>
        <v>189</v>
      </c>
      <c r="AJ543" s="113">
        <f t="shared" si="1225"/>
        <v>599000</v>
      </c>
      <c r="AK543" s="139">
        <f t="shared" si="1226"/>
        <v>649000</v>
      </c>
      <c r="AL543" s="114">
        <f t="shared" si="1227"/>
        <v>64</v>
      </c>
      <c r="AM543" s="130">
        <f>ROUNDUP(AC543*1.3,0)</f>
        <v>60</v>
      </c>
      <c r="AN543" s="151">
        <f t="shared" si="1228"/>
        <v>97</v>
      </c>
      <c r="AO543" s="152">
        <f t="shared" si="1229"/>
        <v>512</v>
      </c>
      <c r="AP543" s="153">
        <f t="shared" si="1230"/>
        <v>1082</v>
      </c>
      <c r="AQ543" s="716">
        <f t="shared" si="1233"/>
        <v>37</v>
      </c>
      <c r="AR543" s="154">
        <f t="shared" si="1231"/>
        <v>68000</v>
      </c>
      <c r="AS543" s="158">
        <v>121.25999999999999</v>
      </c>
      <c r="AT543" s="144">
        <f t="shared" si="1232"/>
        <v>189</v>
      </c>
    </row>
    <row r="544" spans="2:46" ht="38.25" customHeight="1">
      <c r="B544" s="157" t="s">
        <v>2280</v>
      </c>
      <c r="C544" s="111" t="s">
        <v>2277</v>
      </c>
      <c r="D544" s="112">
        <f t="shared" si="1213"/>
        <v>47.95</v>
      </c>
      <c r="E544" s="112">
        <f>1.82*MAX($J544:$U544)</f>
        <v>17.3264</v>
      </c>
      <c r="F544" s="112">
        <f t="shared" si="1214"/>
        <v>12.52</v>
      </c>
      <c r="G544" s="644">
        <f>E544</f>
        <v>17.3264</v>
      </c>
      <c r="H544" s="112">
        <f t="shared" si="1215"/>
        <v>4.76</v>
      </c>
      <c r="I544" s="112"/>
      <c r="J544" s="136"/>
      <c r="K544" s="136"/>
      <c r="L544" s="136"/>
      <c r="M544" s="136"/>
      <c r="N544" s="136"/>
      <c r="O544" s="136"/>
      <c r="P544" s="136"/>
      <c r="Q544" s="136"/>
      <c r="R544" s="136"/>
      <c r="S544" s="136">
        <f>[1]shCost!$AB9+[1]shCost!$AY$4+[1]shCost!$AX$4+[1]shCost!$BF$4</f>
        <v>9.52</v>
      </c>
      <c r="T544" s="136">
        <f>[1]shCost!$AB9+[1]shCost!$AY$4+[1]shCost!$AX$4+[1]shCost!$BF$4</f>
        <v>9.52</v>
      </c>
      <c r="U544" s="136"/>
      <c r="V544" s="136"/>
      <c r="W544" s="136"/>
      <c r="X544" s="136"/>
      <c r="Y544" s="128">
        <f t="shared" si="1216"/>
        <v>19.05904</v>
      </c>
      <c r="Z544" s="128">
        <f t="shared" si="1217"/>
        <v>19.05904</v>
      </c>
      <c r="AA544" s="128">
        <f t="shared" si="1218"/>
        <v>21.577500000000001</v>
      </c>
      <c r="AB544" s="128">
        <f t="shared" si="1219"/>
        <v>47.95</v>
      </c>
      <c r="AC544" s="128">
        <f t="shared" si="1220"/>
        <v>47.647599999999997</v>
      </c>
      <c r="AD544" s="128">
        <f t="shared" si="1221"/>
        <v>21.577500000000001</v>
      </c>
      <c r="AE544" s="128">
        <f t="shared" si="1221"/>
        <v>23.975000000000001</v>
      </c>
      <c r="AF544" s="128">
        <f t="shared" si="1221"/>
        <v>26.372500000000002</v>
      </c>
      <c r="AG544" s="129">
        <f t="shared" si="1222"/>
        <v>200.11992000000001</v>
      </c>
      <c r="AH544" s="129">
        <f t="shared" si="1223"/>
        <v>200.11992000000001</v>
      </c>
      <c r="AI544" s="132">
        <f t="shared" si="1224"/>
        <v>199</v>
      </c>
      <c r="AJ544" s="113">
        <f t="shared" si="1225"/>
        <v>629000</v>
      </c>
      <c r="AK544" s="139">
        <f t="shared" si="1226"/>
        <v>689000</v>
      </c>
      <c r="AL544" s="114">
        <f t="shared" si="1227"/>
        <v>67</v>
      </c>
      <c r="AM544" s="130">
        <f>ROUNDUP(AC544*1.3,0)</f>
        <v>62</v>
      </c>
      <c r="AN544" s="151">
        <f t="shared" si="1228"/>
        <v>102</v>
      </c>
      <c r="AO544" s="152">
        <f t="shared" si="1229"/>
        <v>537</v>
      </c>
      <c r="AP544" s="153">
        <f t="shared" si="1230"/>
        <v>1134</v>
      </c>
      <c r="AQ544" s="716">
        <f t="shared" si="1233"/>
        <v>39</v>
      </c>
      <c r="AR544" s="154">
        <f t="shared" si="1231"/>
        <v>71000</v>
      </c>
      <c r="AS544" s="158">
        <v>121.25999999999999</v>
      </c>
      <c r="AT544" s="144">
        <f t="shared" si="1232"/>
        <v>199</v>
      </c>
    </row>
    <row r="545" spans="2:46" ht="38.25" customHeight="1">
      <c r="B545" s="157" t="s">
        <v>2282</v>
      </c>
      <c r="C545" s="111" t="s">
        <v>2284</v>
      </c>
      <c r="D545" s="112">
        <f t="shared" si="1213"/>
        <v>44.95</v>
      </c>
      <c r="E545" s="112">
        <f>1.63*MAX($J545:$U545)</f>
        <v>16.234799999999996</v>
      </c>
      <c r="F545" s="112">
        <f t="shared" si="1214"/>
        <v>12.959999999999999</v>
      </c>
      <c r="G545" s="644">
        <v>16.54</v>
      </c>
      <c r="H545" s="112">
        <f t="shared" si="1215"/>
        <v>4.9799999999999995</v>
      </c>
      <c r="I545" s="112"/>
      <c r="J545" s="136"/>
      <c r="K545" s="136"/>
      <c r="L545" s="136"/>
      <c r="M545" s="136"/>
      <c r="N545" s="136"/>
      <c r="O545" s="136"/>
      <c r="P545" s="136"/>
      <c r="Q545" s="136"/>
      <c r="R545" s="136"/>
      <c r="S545" s="136">
        <f>[1]shCost!$AB11+[1]shCost!$AY$4+[1]shCost!$AX$4+[1]shCost!$BF$4</f>
        <v>9.9599999999999991</v>
      </c>
      <c r="T545" s="136">
        <f>[1]shCost!$AB11+[1]shCost!$AY$4+[1]shCost!$AX$4+[1]shCost!$BF$4</f>
        <v>9.9599999999999991</v>
      </c>
      <c r="U545" s="136"/>
      <c r="V545" s="136"/>
      <c r="W545" s="136"/>
      <c r="X545" s="136"/>
      <c r="Y545" s="128">
        <f t="shared" si="1216"/>
        <v>18.193999999999999</v>
      </c>
      <c r="Z545" s="128">
        <f t="shared" si="1217"/>
        <v>18.193999999999999</v>
      </c>
      <c r="AA545" s="128">
        <f t="shared" si="1218"/>
        <v>20.227499999999999</v>
      </c>
      <c r="AB545" s="128">
        <f t="shared" si="1219"/>
        <v>44.95</v>
      </c>
      <c r="AC545" s="128">
        <f t="shared" si="1220"/>
        <v>45.484999999999992</v>
      </c>
      <c r="AD545" s="128">
        <f t="shared" si="1221"/>
        <v>20.227499999999999</v>
      </c>
      <c r="AE545" s="128">
        <f t="shared" si="1221"/>
        <v>22.475000000000001</v>
      </c>
      <c r="AF545" s="128">
        <f t="shared" si="1221"/>
        <v>24.722500000000004</v>
      </c>
      <c r="AG545" s="129">
        <f t="shared" si="1222"/>
        <v>191.03699999999998</v>
      </c>
      <c r="AH545" s="129">
        <f t="shared" si="1223"/>
        <v>191.03699999999998</v>
      </c>
      <c r="AI545" s="132">
        <f t="shared" si="1224"/>
        <v>189</v>
      </c>
      <c r="AJ545" s="113">
        <f t="shared" si="1225"/>
        <v>599000</v>
      </c>
      <c r="AK545" s="139">
        <f t="shared" si="1226"/>
        <v>649000</v>
      </c>
      <c r="AL545" s="114">
        <f t="shared" si="1227"/>
        <v>64</v>
      </c>
      <c r="AM545" s="130">
        <f>ROUNDUP(AC545*1.3,0)</f>
        <v>60</v>
      </c>
      <c r="AN545" s="151">
        <f t="shared" si="1228"/>
        <v>97</v>
      </c>
      <c r="AO545" s="152">
        <f t="shared" si="1229"/>
        <v>512</v>
      </c>
      <c r="AP545" s="153">
        <f t="shared" si="1230"/>
        <v>1082</v>
      </c>
      <c r="AQ545" s="716">
        <f t="shared" si="1233"/>
        <v>37</v>
      </c>
      <c r="AR545" s="154">
        <f t="shared" si="1231"/>
        <v>68000</v>
      </c>
      <c r="AS545" s="158">
        <v>121.25999999999999</v>
      </c>
      <c r="AT545" s="144">
        <f t="shared" si="1232"/>
        <v>189</v>
      </c>
    </row>
    <row r="546" spans="2:46" ht="38.25" customHeight="1">
      <c r="B546" s="157" t="s">
        <v>2281</v>
      </c>
      <c r="C546" s="111" t="s">
        <v>2283</v>
      </c>
      <c r="D546" s="112">
        <f t="shared" si="1213"/>
        <v>49.95</v>
      </c>
      <c r="E546" s="112">
        <f>1.63*MAX($J546:$U546)</f>
        <v>18.3538</v>
      </c>
      <c r="F546" s="112">
        <f t="shared" si="1214"/>
        <v>14.26</v>
      </c>
      <c r="G546" s="644">
        <v>18.36</v>
      </c>
      <c r="H546" s="112">
        <f t="shared" si="1215"/>
        <v>5.63</v>
      </c>
      <c r="I546" s="112"/>
      <c r="J546" s="136"/>
      <c r="K546" s="136"/>
      <c r="L546" s="136"/>
      <c r="M546" s="136"/>
      <c r="N546" s="136"/>
      <c r="O546" s="136"/>
      <c r="P546" s="136"/>
      <c r="Q546" s="136"/>
      <c r="R546" s="136"/>
      <c r="S546" s="136">
        <f>[1]shCost!$AB12+[1]shCost!$AY$4+[1]shCost!$AX$4+[1]shCost!$BF$4</f>
        <v>11.26</v>
      </c>
      <c r="T546" s="136">
        <f>[1]shCost!$AB12+[1]shCost!$AY$4+[1]shCost!$AX$4+[1]shCost!$BF$4</f>
        <v>11.26</v>
      </c>
      <c r="U546" s="136"/>
      <c r="V546" s="136"/>
      <c r="W546" s="136"/>
      <c r="X546" s="136"/>
      <c r="Y546" s="128">
        <f t="shared" si="1216"/>
        <v>20.196000000000002</v>
      </c>
      <c r="Z546" s="128">
        <f t="shared" si="1217"/>
        <v>20.196000000000002</v>
      </c>
      <c r="AA546" s="128">
        <f t="shared" si="1218"/>
        <v>22.477499999999999</v>
      </c>
      <c r="AB546" s="128">
        <f t="shared" si="1219"/>
        <v>49.95</v>
      </c>
      <c r="AC546" s="128">
        <f t="shared" si="1220"/>
        <v>50.49</v>
      </c>
      <c r="AD546" s="128">
        <f t="shared" si="1221"/>
        <v>22.477499999999999</v>
      </c>
      <c r="AE546" s="128">
        <f t="shared" si="1221"/>
        <v>24.975000000000001</v>
      </c>
      <c r="AF546" s="128">
        <f t="shared" si="1221"/>
        <v>27.472500000000004</v>
      </c>
      <c r="AG546" s="129">
        <f t="shared" si="1222"/>
        <v>212.05800000000002</v>
      </c>
      <c r="AH546" s="129">
        <f t="shared" si="1223"/>
        <v>212.05800000000002</v>
      </c>
      <c r="AI546" s="132">
        <f t="shared" si="1224"/>
        <v>209</v>
      </c>
      <c r="AJ546" s="113">
        <f t="shared" si="1225"/>
        <v>669000</v>
      </c>
      <c r="AK546" s="139">
        <f t="shared" si="1226"/>
        <v>729000</v>
      </c>
      <c r="AL546" s="114">
        <f t="shared" si="1227"/>
        <v>71</v>
      </c>
      <c r="AM546" s="130">
        <f>ROUNDUP(AC546*1.3,0)</f>
        <v>66</v>
      </c>
      <c r="AN546" s="151">
        <f t="shared" si="1228"/>
        <v>108</v>
      </c>
      <c r="AO546" s="152">
        <f t="shared" si="1229"/>
        <v>569</v>
      </c>
      <c r="AP546" s="153">
        <f t="shared" si="1230"/>
        <v>1201</v>
      </c>
      <c r="AQ546" s="716">
        <f t="shared" si="1233"/>
        <v>41</v>
      </c>
      <c r="AR546" s="154">
        <f t="shared" si="1231"/>
        <v>76000</v>
      </c>
      <c r="AS546" s="158">
        <v>121.25999999999999</v>
      </c>
      <c r="AT546" s="144">
        <f t="shared" si="1232"/>
        <v>209</v>
      </c>
    </row>
    <row r="547" spans="2:46" ht="100.5" customHeight="1">
      <c r="B547" s="892" t="s">
        <v>1117</v>
      </c>
      <c r="C547" s="893"/>
      <c r="D547" s="893"/>
      <c r="E547" s="893"/>
      <c r="F547" s="893"/>
      <c r="G547" s="893"/>
      <c r="H547" s="893"/>
      <c r="I547" s="893"/>
      <c r="J547" s="893"/>
      <c r="K547" s="893"/>
      <c r="L547" s="893"/>
      <c r="M547" s="893"/>
      <c r="N547" s="893"/>
      <c r="O547" s="893"/>
      <c r="P547" s="893"/>
      <c r="Q547" s="893"/>
      <c r="R547" s="893"/>
      <c r="S547" s="893"/>
      <c r="T547" s="893"/>
      <c r="U547" s="893"/>
      <c r="V547" s="893"/>
      <c r="W547" s="893"/>
      <c r="X547" s="893"/>
      <c r="Y547" s="893"/>
      <c r="Z547" s="893"/>
      <c r="AA547" s="893"/>
      <c r="AB547" s="893"/>
      <c r="AC547" s="893"/>
      <c r="AD547" s="893"/>
      <c r="AE547" s="893"/>
      <c r="AF547" s="893"/>
      <c r="AG547" s="893"/>
      <c r="AH547" s="893"/>
      <c r="AI547" s="894"/>
      <c r="AJ547" s="113"/>
      <c r="AK547" s="139"/>
      <c r="AL547" s="114"/>
      <c r="AM547" s="130"/>
      <c r="AN547" s="151"/>
      <c r="AO547" s="152"/>
      <c r="AP547" s="153"/>
      <c r="AQ547" s="716"/>
      <c r="AR547" s="154"/>
      <c r="AS547" s="158"/>
      <c r="AT547" s="144"/>
    </row>
    <row r="548" spans="2:46" s="42" customFormat="1" ht="18.75" customHeight="1">
      <c r="B548" s="156"/>
      <c r="C548" s="149"/>
      <c r="D548" s="149"/>
      <c r="E548" s="149"/>
      <c r="F548" s="149"/>
      <c r="G548" s="643"/>
      <c r="H548" s="149"/>
      <c r="I548" s="149"/>
      <c r="J548" s="149"/>
      <c r="K548" s="149"/>
      <c r="L548" s="149"/>
      <c r="M548" s="149"/>
      <c r="N548" s="149"/>
      <c r="O548" s="149"/>
      <c r="P548" s="149"/>
      <c r="Q548" s="149"/>
      <c r="R548" s="149"/>
      <c r="S548" s="149"/>
      <c r="T548" s="149"/>
      <c r="U548" s="149"/>
      <c r="V548" s="149"/>
      <c r="W548" s="149"/>
      <c r="X548" s="149"/>
      <c r="Y548" s="150">
        <v>0.1</v>
      </c>
      <c r="Z548" s="150">
        <v>0.6</v>
      </c>
      <c r="AA548" s="150">
        <v>0.55000000000000004</v>
      </c>
      <c r="AB548" s="149"/>
      <c r="AC548" s="150">
        <v>0.6</v>
      </c>
      <c r="AD548" s="150">
        <v>0.55000000000000004</v>
      </c>
      <c r="AE548" s="150">
        <v>0.5</v>
      </c>
      <c r="AF548" s="150">
        <v>0.45</v>
      </c>
      <c r="AG548" s="149"/>
      <c r="AH548" s="150"/>
      <c r="AI548" s="149"/>
      <c r="AJ548" s="125"/>
      <c r="AK548" s="140">
        <v>0.1</v>
      </c>
      <c r="AL548" s="126"/>
      <c r="AM548" s="127"/>
      <c r="AN548" s="145"/>
      <c r="AO548" s="146"/>
      <c r="AP548" s="147"/>
      <c r="AQ548" s="716"/>
      <c r="AR548" s="154"/>
      <c r="AS548" s="155"/>
      <c r="AT548" s="144"/>
    </row>
    <row r="549" spans="2:46" ht="20.45" customHeight="1">
      <c r="B549" s="439" t="s">
        <v>207</v>
      </c>
      <c r="C549" s="440" t="s">
        <v>670</v>
      </c>
      <c r="D549" s="441">
        <f t="shared" ref="D549:D641" si="1234">AB549</f>
        <v>23.95</v>
      </c>
      <c r="E549" s="441">
        <f>2*MAX($J549:$U549)</f>
        <v>9.1999999999999993</v>
      </c>
      <c r="F549" s="441">
        <f t="shared" ref="F549:F556" si="1235">MAX($J549:$U549)+3</f>
        <v>7.6</v>
      </c>
      <c r="G549" s="664">
        <v>8.9</v>
      </c>
      <c r="H549" s="441">
        <f t="shared" ref="H549:H828" si="1236">MIN($J549:$U549)*0.5</f>
        <v>1.71</v>
      </c>
      <c r="I549" s="441"/>
      <c r="J549" s="442">
        <f>[1]shCost!$E$4</f>
        <v>4.2</v>
      </c>
      <c r="K549" s="442">
        <f>[1]IDCost!$E$4</f>
        <v>3.42</v>
      </c>
      <c r="L549" s="442"/>
      <c r="M549" s="442"/>
      <c r="N549" s="442"/>
      <c r="O549" s="442">
        <f t="shared" ref="O549:O556" si="1237">J549*1.05</f>
        <v>4.41</v>
      </c>
      <c r="P549" s="442">
        <f>[1]vlCost!$E$4</f>
        <v>4.5999999999999996</v>
      </c>
      <c r="Q549" s="442"/>
      <c r="R549" s="442"/>
      <c r="S549" s="442"/>
      <c r="T549" s="442"/>
      <c r="U549" s="442"/>
      <c r="V549" s="442">
        <f>[1]IDCost!$E$4</f>
        <v>3.42</v>
      </c>
      <c r="W549" s="442"/>
      <c r="X549" s="442"/>
      <c r="Y549" s="443">
        <f t="shared" ref="Y549:Y556" si="1238">$G549*(1+Y$548)</f>
        <v>9.7900000000000009</v>
      </c>
      <c r="Z549" s="443">
        <f t="shared" ref="Z549:Z556" si="1239">(AC549*(1-Z$548))</f>
        <v>9.7900000000000009</v>
      </c>
      <c r="AA549" s="443">
        <f t="shared" ref="AA549:AA556" si="1240">(AB549*(1-AA$548))</f>
        <v>10.777499999999998</v>
      </c>
      <c r="AB549" s="443">
        <f t="shared" ref="AB549:AB642" si="1241">MROUND(AC549,1)-0.05</f>
        <v>23.95</v>
      </c>
      <c r="AC549" s="443">
        <f t="shared" ref="AC549:AC556" si="1242">Y549/(1-AC$548)</f>
        <v>24.475000000000001</v>
      </c>
      <c r="AD549" s="443">
        <f t="shared" ref="AD549:AF556" si="1243">$AB549*(1-AD$548)</f>
        <v>10.777499999999998</v>
      </c>
      <c r="AE549" s="443">
        <f t="shared" si="1243"/>
        <v>11.975</v>
      </c>
      <c r="AF549" s="443">
        <f t="shared" si="1243"/>
        <v>13.172500000000001</v>
      </c>
      <c r="AG549" s="444">
        <f>AC549*4.15</f>
        <v>101.57125000000002</v>
      </c>
      <c r="AH549" s="444">
        <f t="shared" ref="AH549:AH556" si="1244">AG549*(1+AH$548)</f>
        <v>101.57125000000002</v>
      </c>
      <c r="AI549" s="444">
        <f>MROUND(ROUNDUP(AG549,0),5)-1</f>
        <v>99</v>
      </c>
      <c r="AJ549" s="113">
        <f t="shared" ref="AJ549:AJ642" si="1245">ROUNDUP(FLOOR(AC549*13350,10000),-3)-1000</f>
        <v>319000</v>
      </c>
      <c r="AK549" s="139">
        <f t="shared" ref="AK549:AK660" si="1246">ROUNDUP(FLOOR(AJ549*1.1,10000),-3)-1000</f>
        <v>349000</v>
      </c>
      <c r="AL549" s="114">
        <f t="shared" ref="AL549:AL642" si="1247">ROUNDUP(AC549*1.39,0)</f>
        <v>35</v>
      </c>
      <c r="AM549" s="130">
        <f>ROUNDUP(AC549*1.34,0)</f>
        <v>33</v>
      </c>
      <c r="AN549" s="151">
        <f>ROUNDUP(AC549*0.71*2.5,0)</f>
        <v>44</v>
      </c>
      <c r="AO549" s="152">
        <f t="shared" ref="AO549:AO642" si="1248">ROUNDUP(AC549*3.7502*3,0)</f>
        <v>276</v>
      </c>
      <c r="AP549" s="153">
        <f t="shared" ref="AP549:AP642" si="1249">ROUNDUP(AC549*7.9284*3,0)</f>
        <v>583</v>
      </c>
      <c r="AQ549" s="716">
        <f>ROUNDUP(AC549*0.8,0)</f>
        <v>20</v>
      </c>
      <c r="AR549" s="154">
        <f t="shared" ref="AR549:AR676" si="1250">MROUND(ROUNDUP(AC549*1500,0),1000)</f>
        <v>37000</v>
      </c>
      <c r="AS549" s="158">
        <v>102.46</v>
      </c>
      <c r="AT549" s="144">
        <f t="shared" ref="AT549:AT642" si="1251">AI549*(1-AH$6)</f>
        <v>99</v>
      </c>
    </row>
    <row r="550" spans="2:46" ht="20.45" customHeight="1">
      <c r="B550" s="439" t="s">
        <v>209</v>
      </c>
      <c r="C550" s="440" t="s">
        <v>131</v>
      </c>
      <c r="D550" s="441">
        <f t="shared" si="1234"/>
        <v>27.95</v>
      </c>
      <c r="E550" s="441">
        <f>2*MAX($J550:$U550)</f>
        <v>10.199999999999999</v>
      </c>
      <c r="F550" s="441">
        <f t="shared" si="1235"/>
        <v>8.1</v>
      </c>
      <c r="G550" s="664">
        <v>10.36</v>
      </c>
      <c r="H550" s="441">
        <f t="shared" si="1236"/>
        <v>2.2250000000000001</v>
      </c>
      <c r="I550" s="441"/>
      <c r="J550" s="442">
        <f>[1]shCost!$E$6</f>
        <v>4.55</v>
      </c>
      <c r="K550" s="442">
        <f>[1]IDCost!$E$6</f>
        <v>4.45</v>
      </c>
      <c r="L550" s="442"/>
      <c r="M550" s="442"/>
      <c r="N550" s="442"/>
      <c r="O550" s="442">
        <f t="shared" si="1237"/>
        <v>4.7774999999999999</v>
      </c>
      <c r="P550" s="442">
        <f>[1]vlCost!$E$5</f>
        <v>5.0999999999999996</v>
      </c>
      <c r="Q550" s="442"/>
      <c r="R550" s="442"/>
      <c r="S550" s="442"/>
      <c r="T550" s="442"/>
      <c r="U550" s="442"/>
      <c r="V550" s="442">
        <f>[1]IDCost!$E$6</f>
        <v>4.45</v>
      </c>
      <c r="W550" s="442"/>
      <c r="X550" s="442"/>
      <c r="Y550" s="443">
        <f t="shared" si="1238"/>
        <v>11.396000000000001</v>
      </c>
      <c r="Z550" s="443">
        <f t="shared" si="1239"/>
        <v>11.396000000000001</v>
      </c>
      <c r="AA550" s="443">
        <f t="shared" si="1240"/>
        <v>12.577499999999999</v>
      </c>
      <c r="AB550" s="443">
        <f t="shared" si="1241"/>
        <v>27.95</v>
      </c>
      <c r="AC550" s="443">
        <f t="shared" si="1242"/>
        <v>28.490000000000002</v>
      </c>
      <c r="AD550" s="443">
        <f t="shared" si="1243"/>
        <v>12.577499999999999</v>
      </c>
      <c r="AE550" s="443">
        <f t="shared" si="1243"/>
        <v>13.975</v>
      </c>
      <c r="AF550" s="443">
        <f t="shared" si="1243"/>
        <v>15.3725</v>
      </c>
      <c r="AG550" s="444">
        <f t="shared" ref="AG550:AG556" si="1252">AC550*4.15</f>
        <v>118.23350000000002</v>
      </c>
      <c r="AH550" s="444">
        <f t="shared" si="1244"/>
        <v>118.23350000000002</v>
      </c>
      <c r="AI550" s="444">
        <f t="shared" ref="AI550:AI556" si="1253">MROUND(ROUNDUP(AH550,0),10)-1</f>
        <v>119</v>
      </c>
      <c r="AJ550" s="113">
        <f t="shared" si="1245"/>
        <v>379000</v>
      </c>
      <c r="AK550" s="139">
        <f t="shared" si="1246"/>
        <v>409000</v>
      </c>
      <c r="AL550" s="114">
        <f t="shared" si="1247"/>
        <v>40</v>
      </c>
      <c r="AM550" s="130">
        <f>ROUNDUP(AC550*1.3,0)</f>
        <v>38</v>
      </c>
      <c r="AN550" s="151">
        <f>ROUNDUP(AC550*0.71*3,0)</f>
        <v>61</v>
      </c>
      <c r="AO550" s="152">
        <f t="shared" si="1248"/>
        <v>321</v>
      </c>
      <c r="AP550" s="153">
        <f t="shared" si="1249"/>
        <v>678</v>
      </c>
      <c r="AQ550" s="716">
        <f t="shared" ref="AQ550:AQ677" si="1254">ROUNDUP(AC550*0.8,0)</f>
        <v>23</v>
      </c>
      <c r="AR550" s="154">
        <f t="shared" si="1250"/>
        <v>43000</v>
      </c>
      <c r="AS550" s="158">
        <v>111.86</v>
      </c>
      <c r="AT550" s="144">
        <f t="shared" si="1251"/>
        <v>119</v>
      </c>
    </row>
    <row r="551" spans="2:46" ht="20.45" customHeight="1">
      <c r="B551" s="439" t="s">
        <v>225</v>
      </c>
      <c r="C551" s="440" t="s">
        <v>138</v>
      </c>
      <c r="D551" s="441">
        <f t="shared" si="1234"/>
        <v>27.95</v>
      </c>
      <c r="E551" s="441">
        <f>2*MAX($J551:$U551)</f>
        <v>10.1</v>
      </c>
      <c r="F551" s="441">
        <f t="shared" si="1235"/>
        <v>8.0500000000000007</v>
      </c>
      <c r="G551" s="664">
        <v>10.36</v>
      </c>
      <c r="H551" s="441">
        <f t="shared" si="1236"/>
        <v>1.95</v>
      </c>
      <c r="I551" s="441"/>
      <c r="J551" s="442">
        <f>[1]shCost!$E$7</f>
        <v>4.6500000000000004</v>
      </c>
      <c r="K551" s="442">
        <f>[1]IDCost!$E$7</f>
        <v>3.9</v>
      </c>
      <c r="L551" s="442"/>
      <c r="M551" s="442"/>
      <c r="N551" s="442"/>
      <c r="O551" s="442">
        <f t="shared" si="1237"/>
        <v>4.8825000000000003</v>
      </c>
      <c r="P551" s="442">
        <f>[1]vlCost!$E$6</f>
        <v>5.05</v>
      </c>
      <c r="Q551" s="442"/>
      <c r="R551" s="442"/>
      <c r="S551" s="442"/>
      <c r="T551" s="442"/>
      <c r="U551" s="442"/>
      <c r="V551" s="442">
        <f>[1]IDCost!$E$7</f>
        <v>3.9</v>
      </c>
      <c r="W551" s="442"/>
      <c r="X551" s="442"/>
      <c r="Y551" s="443">
        <f t="shared" si="1238"/>
        <v>11.396000000000001</v>
      </c>
      <c r="Z551" s="443">
        <f t="shared" si="1239"/>
        <v>11.396000000000001</v>
      </c>
      <c r="AA551" s="443">
        <f t="shared" si="1240"/>
        <v>12.577499999999999</v>
      </c>
      <c r="AB551" s="443">
        <f t="shared" si="1241"/>
        <v>27.95</v>
      </c>
      <c r="AC551" s="443">
        <f t="shared" si="1242"/>
        <v>28.490000000000002</v>
      </c>
      <c r="AD551" s="443">
        <f t="shared" si="1243"/>
        <v>12.577499999999999</v>
      </c>
      <c r="AE551" s="443">
        <f t="shared" si="1243"/>
        <v>13.975</v>
      </c>
      <c r="AF551" s="443">
        <f t="shared" si="1243"/>
        <v>15.3725</v>
      </c>
      <c r="AG551" s="444">
        <f t="shared" si="1252"/>
        <v>118.23350000000002</v>
      </c>
      <c r="AH551" s="444">
        <f t="shared" si="1244"/>
        <v>118.23350000000002</v>
      </c>
      <c r="AI551" s="444">
        <f t="shared" si="1253"/>
        <v>119</v>
      </c>
      <c r="AJ551" s="113">
        <f t="shared" si="1245"/>
        <v>379000</v>
      </c>
      <c r="AK551" s="139">
        <f t="shared" si="1246"/>
        <v>409000</v>
      </c>
      <c r="AL551" s="114">
        <f t="shared" si="1247"/>
        <v>40</v>
      </c>
      <c r="AM551" s="130">
        <f>ROUNDUP(AC551*1.3,0)</f>
        <v>38</v>
      </c>
      <c r="AN551" s="151">
        <f>ROUNDUP(AC551*0.71*3,0)</f>
        <v>61</v>
      </c>
      <c r="AO551" s="152">
        <f t="shared" si="1248"/>
        <v>321</v>
      </c>
      <c r="AP551" s="153">
        <f t="shared" si="1249"/>
        <v>678</v>
      </c>
      <c r="AQ551" s="716">
        <f t="shared" si="1254"/>
        <v>23</v>
      </c>
      <c r="AR551" s="154">
        <f t="shared" si="1250"/>
        <v>43000</v>
      </c>
      <c r="AS551" s="158">
        <v>111.86</v>
      </c>
      <c r="AT551" s="144">
        <f t="shared" si="1251"/>
        <v>119</v>
      </c>
    </row>
    <row r="552" spans="2:46" ht="20.45" customHeight="1">
      <c r="B552" s="439" t="s">
        <v>226</v>
      </c>
      <c r="C552" s="440" t="s">
        <v>607</v>
      </c>
      <c r="D552" s="441">
        <f t="shared" si="1234"/>
        <v>29.95</v>
      </c>
      <c r="E552" s="441">
        <f>1.5*MAX($J552:$U552)</f>
        <v>8.1000000000000014</v>
      </c>
      <c r="F552" s="441">
        <f t="shared" si="1235"/>
        <v>8.4</v>
      </c>
      <c r="G552" s="664">
        <v>11.09</v>
      </c>
      <c r="H552" s="441">
        <f t="shared" si="1236"/>
        <v>2.375</v>
      </c>
      <c r="I552" s="441"/>
      <c r="J552" s="442">
        <f>[1]shCost!$E$9</f>
        <v>5</v>
      </c>
      <c r="K552" s="442">
        <f>[1]IDCost!$E$9</f>
        <v>4.75</v>
      </c>
      <c r="L552" s="442"/>
      <c r="M552" s="442"/>
      <c r="N552" s="442"/>
      <c r="O552" s="442">
        <f t="shared" si="1237"/>
        <v>5.25</v>
      </c>
      <c r="P552" s="442">
        <f>[1]vlCost!$E$7</f>
        <v>5.4</v>
      </c>
      <c r="Q552" s="442"/>
      <c r="R552" s="442"/>
      <c r="S552" s="442"/>
      <c r="T552" s="442"/>
      <c r="U552" s="442"/>
      <c r="V552" s="442">
        <f>[1]IDCost!$E$9</f>
        <v>4.75</v>
      </c>
      <c r="W552" s="442"/>
      <c r="X552" s="442"/>
      <c r="Y552" s="443">
        <f t="shared" si="1238"/>
        <v>12.199000000000002</v>
      </c>
      <c r="Z552" s="443">
        <f t="shared" si="1239"/>
        <v>12.199000000000002</v>
      </c>
      <c r="AA552" s="443">
        <f t="shared" si="1240"/>
        <v>13.477499999999999</v>
      </c>
      <c r="AB552" s="443">
        <f t="shared" si="1241"/>
        <v>29.95</v>
      </c>
      <c r="AC552" s="443">
        <f t="shared" si="1242"/>
        <v>30.497500000000002</v>
      </c>
      <c r="AD552" s="443">
        <f t="shared" si="1243"/>
        <v>13.477499999999999</v>
      </c>
      <c r="AE552" s="443">
        <f t="shared" si="1243"/>
        <v>14.975</v>
      </c>
      <c r="AF552" s="443">
        <f t="shared" si="1243"/>
        <v>16.4725</v>
      </c>
      <c r="AG552" s="444">
        <f t="shared" si="1252"/>
        <v>126.56462500000002</v>
      </c>
      <c r="AH552" s="444">
        <f t="shared" si="1244"/>
        <v>126.56462500000002</v>
      </c>
      <c r="AI552" s="444">
        <f t="shared" si="1253"/>
        <v>129</v>
      </c>
      <c r="AJ552" s="113">
        <f t="shared" si="1245"/>
        <v>399000</v>
      </c>
      <c r="AK552" s="139">
        <f t="shared" si="1246"/>
        <v>429000</v>
      </c>
      <c r="AL552" s="114">
        <f t="shared" si="1247"/>
        <v>43</v>
      </c>
      <c r="AM552" s="130">
        <f>ROUNDUP(AC552*1.3,0)</f>
        <v>40</v>
      </c>
      <c r="AN552" s="151">
        <f>ROUNDUP(AC552*0.71*3,0)</f>
        <v>65</v>
      </c>
      <c r="AO552" s="152">
        <f t="shared" si="1248"/>
        <v>344</v>
      </c>
      <c r="AP552" s="153">
        <f t="shared" si="1249"/>
        <v>726</v>
      </c>
      <c r="AQ552" s="716">
        <f t="shared" si="1254"/>
        <v>25</v>
      </c>
      <c r="AR552" s="154">
        <f t="shared" si="1250"/>
        <v>46000</v>
      </c>
      <c r="AS552" s="158">
        <v>121.25999999999999</v>
      </c>
      <c r="AT552" s="144">
        <f t="shared" si="1251"/>
        <v>129</v>
      </c>
    </row>
    <row r="553" spans="2:46" ht="20.45" customHeight="1">
      <c r="B553" s="439" t="s">
        <v>2913</v>
      </c>
      <c r="C553" s="440" t="s">
        <v>670</v>
      </c>
      <c r="D553" s="441">
        <f t="shared" si="1234"/>
        <v>23.95</v>
      </c>
      <c r="E553" s="441">
        <f>2*MAX($J553:$U553)</f>
        <v>9.02</v>
      </c>
      <c r="F553" s="441">
        <f t="shared" si="1235"/>
        <v>7.51</v>
      </c>
      <c r="G553" s="664">
        <v>8.9</v>
      </c>
      <c r="H553" s="441">
        <f t="shared" si="1236"/>
        <v>1.71</v>
      </c>
      <c r="I553" s="441"/>
      <c r="J553" s="442">
        <f>[1]shCost!$E$4</f>
        <v>4.2</v>
      </c>
      <c r="K553" s="442">
        <f>[1]IDCost!$E$4</f>
        <v>3.42</v>
      </c>
      <c r="L553" s="442"/>
      <c r="M553" s="442"/>
      <c r="N553" s="442"/>
      <c r="O553" s="442">
        <f t="shared" si="1237"/>
        <v>4.41</v>
      </c>
      <c r="P553" s="442">
        <f>[1]pmCost!$E4</f>
        <v>4.16</v>
      </c>
      <c r="Q553" s="442">
        <f t="shared" ref="Q553:T556" si="1255">O553+0.05</f>
        <v>4.46</v>
      </c>
      <c r="R553" s="442">
        <f t="shared" si="1255"/>
        <v>4.21</v>
      </c>
      <c r="S553" s="442">
        <f t="shared" si="1255"/>
        <v>4.51</v>
      </c>
      <c r="T553" s="442">
        <f t="shared" si="1255"/>
        <v>4.26</v>
      </c>
      <c r="U553" s="442"/>
      <c r="V553" s="442">
        <f>[1]IDCost!$E$4</f>
        <v>3.42</v>
      </c>
      <c r="W553" s="442"/>
      <c r="X553" s="442"/>
      <c r="Y553" s="443">
        <f t="shared" si="1238"/>
        <v>9.7900000000000009</v>
      </c>
      <c r="Z553" s="443">
        <f t="shared" si="1239"/>
        <v>9.7900000000000009</v>
      </c>
      <c r="AA553" s="443">
        <f t="shared" si="1240"/>
        <v>10.777499999999998</v>
      </c>
      <c r="AB553" s="443">
        <f t="shared" si="1241"/>
        <v>23.95</v>
      </c>
      <c r="AC553" s="443">
        <f t="shared" si="1242"/>
        <v>24.475000000000001</v>
      </c>
      <c r="AD553" s="443">
        <f t="shared" si="1243"/>
        <v>10.777499999999998</v>
      </c>
      <c r="AE553" s="443">
        <f t="shared" si="1243"/>
        <v>11.975</v>
      </c>
      <c r="AF553" s="443">
        <f t="shared" si="1243"/>
        <v>13.172500000000001</v>
      </c>
      <c r="AG553" s="444">
        <f t="shared" si="1252"/>
        <v>101.57125000000002</v>
      </c>
      <c r="AH553" s="444">
        <f t="shared" si="1244"/>
        <v>101.57125000000002</v>
      </c>
      <c r="AI553" s="444">
        <f>MROUND(ROUNDUP(AG553,0),5)-1</f>
        <v>99</v>
      </c>
      <c r="AJ553" s="113">
        <f t="shared" si="1245"/>
        <v>319000</v>
      </c>
      <c r="AK553" s="139">
        <f t="shared" si="1246"/>
        <v>349000</v>
      </c>
      <c r="AL553" s="114">
        <f t="shared" si="1247"/>
        <v>35</v>
      </c>
      <c r="AM553" s="130">
        <f>ROUNDUP(AC553*1.34,0)</f>
        <v>33</v>
      </c>
      <c r="AN553" s="151">
        <f>ROUNDUP(AC553*0.71*2.5,0)</f>
        <v>44</v>
      </c>
      <c r="AO553" s="152">
        <f t="shared" si="1248"/>
        <v>276</v>
      </c>
      <c r="AP553" s="153">
        <f t="shared" si="1249"/>
        <v>583</v>
      </c>
      <c r="AQ553" s="716">
        <f t="shared" si="1254"/>
        <v>20</v>
      </c>
      <c r="AR553" s="154">
        <f t="shared" si="1250"/>
        <v>37000</v>
      </c>
      <c r="AS553" s="158">
        <v>109</v>
      </c>
      <c r="AT553" s="144">
        <f t="shared" si="1251"/>
        <v>99</v>
      </c>
    </row>
    <row r="554" spans="2:46" ht="20.45" customHeight="1">
      <c r="B554" s="439" t="s">
        <v>2914</v>
      </c>
      <c r="C554" s="440" t="s">
        <v>131</v>
      </c>
      <c r="D554" s="441">
        <f t="shared" si="1234"/>
        <v>27.95</v>
      </c>
      <c r="E554" s="441">
        <f>2*MAX($J554:$U554)</f>
        <v>9.754999999999999</v>
      </c>
      <c r="F554" s="441">
        <f t="shared" si="1235"/>
        <v>7.8774999999999995</v>
      </c>
      <c r="G554" s="664">
        <v>10.36</v>
      </c>
      <c r="H554" s="441">
        <f t="shared" si="1236"/>
        <v>2.2050000000000001</v>
      </c>
      <c r="I554" s="441"/>
      <c r="J554" s="442">
        <f>[1]shCost!$E$6</f>
        <v>4.55</v>
      </c>
      <c r="K554" s="442">
        <f>[1]IDCost!$E$6</f>
        <v>4.45</v>
      </c>
      <c r="L554" s="442"/>
      <c r="M554" s="442"/>
      <c r="N554" s="442"/>
      <c r="O554" s="442">
        <f t="shared" si="1237"/>
        <v>4.7774999999999999</v>
      </c>
      <c r="P554" s="442">
        <f>[1]pmCost!$E5</f>
        <v>4.41</v>
      </c>
      <c r="Q554" s="442">
        <f t="shared" si="1255"/>
        <v>4.8274999999999997</v>
      </c>
      <c r="R554" s="442">
        <f t="shared" si="1255"/>
        <v>4.46</v>
      </c>
      <c r="S554" s="442">
        <f t="shared" si="1255"/>
        <v>4.8774999999999995</v>
      </c>
      <c r="T554" s="442">
        <f t="shared" si="1255"/>
        <v>4.51</v>
      </c>
      <c r="U554" s="442"/>
      <c r="V554" s="442">
        <f>[1]IDCost!$E$6</f>
        <v>4.45</v>
      </c>
      <c r="W554" s="442"/>
      <c r="X554" s="442"/>
      <c r="Y554" s="443">
        <f t="shared" si="1238"/>
        <v>11.396000000000001</v>
      </c>
      <c r="Z554" s="443">
        <f t="shared" si="1239"/>
        <v>11.396000000000001</v>
      </c>
      <c r="AA554" s="443">
        <f t="shared" si="1240"/>
        <v>12.577499999999999</v>
      </c>
      <c r="AB554" s="443">
        <f t="shared" si="1241"/>
        <v>27.95</v>
      </c>
      <c r="AC554" s="443">
        <f t="shared" si="1242"/>
        <v>28.490000000000002</v>
      </c>
      <c r="AD554" s="443">
        <f t="shared" si="1243"/>
        <v>12.577499999999999</v>
      </c>
      <c r="AE554" s="443">
        <f t="shared" si="1243"/>
        <v>13.975</v>
      </c>
      <c r="AF554" s="443">
        <f t="shared" si="1243"/>
        <v>15.3725</v>
      </c>
      <c r="AG554" s="444">
        <f t="shared" si="1252"/>
        <v>118.23350000000002</v>
      </c>
      <c r="AH554" s="444">
        <f t="shared" si="1244"/>
        <v>118.23350000000002</v>
      </c>
      <c r="AI554" s="444">
        <f t="shared" si="1253"/>
        <v>119</v>
      </c>
      <c r="AJ554" s="113">
        <f t="shared" si="1245"/>
        <v>379000</v>
      </c>
      <c r="AK554" s="139">
        <f t="shared" si="1246"/>
        <v>409000</v>
      </c>
      <c r="AL554" s="114">
        <f t="shared" si="1247"/>
        <v>40</v>
      </c>
      <c r="AM554" s="130">
        <f>ROUNDUP(AC554*1.3,0)</f>
        <v>38</v>
      </c>
      <c r="AN554" s="151">
        <f t="shared" ref="AN554:AN642" si="1256">ROUNDUP(AC554*0.71*3,0)</f>
        <v>61</v>
      </c>
      <c r="AO554" s="152">
        <f t="shared" si="1248"/>
        <v>321</v>
      </c>
      <c r="AP554" s="153">
        <f t="shared" si="1249"/>
        <v>678</v>
      </c>
      <c r="AQ554" s="716">
        <f t="shared" si="1254"/>
        <v>23</v>
      </c>
      <c r="AR554" s="154">
        <f t="shared" si="1250"/>
        <v>43000</v>
      </c>
      <c r="AS554" s="158">
        <v>119</v>
      </c>
      <c r="AT554" s="144">
        <f t="shared" si="1251"/>
        <v>119</v>
      </c>
    </row>
    <row r="555" spans="2:46" ht="20.45" customHeight="1">
      <c r="B555" s="439" t="s">
        <v>2915</v>
      </c>
      <c r="C555" s="440" t="s">
        <v>138</v>
      </c>
      <c r="D555" s="441">
        <f t="shared" si="1234"/>
        <v>27.95</v>
      </c>
      <c r="E555" s="441">
        <f>2*MAX($J555:$U555)</f>
        <v>9.9649999999999999</v>
      </c>
      <c r="F555" s="441">
        <f t="shared" si="1235"/>
        <v>7.9824999999999999</v>
      </c>
      <c r="G555" s="664">
        <v>10.36</v>
      </c>
      <c r="H555" s="441">
        <f t="shared" si="1236"/>
        <v>1.95</v>
      </c>
      <c r="I555" s="441"/>
      <c r="J555" s="442">
        <f>[1]shCost!$E$7</f>
        <v>4.6500000000000004</v>
      </c>
      <c r="K555" s="442">
        <f>[1]IDCost!$E$7</f>
        <v>3.9</v>
      </c>
      <c r="L555" s="442"/>
      <c r="M555" s="442"/>
      <c r="N555" s="442"/>
      <c r="O555" s="442">
        <f t="shared" si="1237"/>
        <v>4.8825000000000003</v>
      </c>
      <c r="P555" s="442">
        <f>[1]pmCost!$E6</f>
        <v>4.47</v>
      </c>
      <c r="Q555" s="442">
        <f t="shared" si="1255"/>
        <v>4.9325000000000001</v>
      </c>
      <c r="R555" s="442">
        <f t="shared" si="1255"/>
        <v>4.5199999999999996</v>
      </c>
      <c r="S555" s="442">
        <f t="shared" si="1255"/>
        <v>4.9824999999999999</v>
      </c>
      <c r="T555" s="442">
        <f t="shared" si="1255"/>
        <v>4.5699999999999994</v>
      </c>
      <c r="U555" s="442"/>
      <c r="V555" s="442">
        <f>[1]IDCost!$E$7</f>
        <v>3.9</v>
      </c>
      <c r="W555" s="442"/>
      <c r="X555" s="442"/>
      <c r="Y555" s="443">
        <f t="shared" si="1238"/>
        <v>11.396000000000001</v>
      </c>
      <c r="Z555" s="443">
        <f t="shared" si="1239"/>
        <v>11.396000000000001</v>
      </c>
      <c r="AA555" s="443">
        <f t="shared" si="1240"/>
        <v>12.577499999999999</v>
      </c>
      <c r="AB555" s="443">
        <f t="shared" si="1241"/>
        <v>27.95</v>
      </c>
      <c r="AC555" s="443">
        <f t="shared" si="1242"/>
        <v>28.490000000000002</v>
      </c>
      <c r="AD555" s="443">
        <f t="shared" si="1243"/>
        <v>12.577499999999999</v>
      </c>
      <c r="AE555" s="443">
        <f t="shared" si="1243"/>
        <v>13.975</v>
      </c>
      <c r="AF555" s="443">
        <f t="shared" si="1243"/>
        <v>15.3725</v>
      </c>
      <c r="AG555" s="444">
        <f t="shared" si="1252"/>
        <v>118.23350000000002</v>
      </c>
      <c r="AH555" s="444">
        <f t="shared" si="1244"/>
        <v>118.23350000000002</v>
      </c>
      <c r="AI555" s="444">
        <f t="shared" si="1253"/>
        <v>119</v>
      </c>
      <c r="AJ555" s="113">
        <f t="shared" si="1245"/>
        <v>379000</v>
      </c>
      <c r="AK555" s="139">
        <f t="shared" si="1246"/>
        <v>409000</v>
      </c>
      <c r="AL555" s="114">
        <f t="shared" si="1247"/>
        <v>40</v>
      </c>
      <c r="AM555" s="130">
        <f>ROUNDUP(AC555*1.3,0)</f>
        <v>38</v>
      </c>
      <c r="AN555" s="151">
        <f t="shared" si="1256"/>
        <v>61</v>
      </c>
      <c r="AO555" s="152">
        <f t="shared" si="1248"/>
        <v>321</v>
      </c>
      <c r="AP555" s="153">
        <f t="shared" si="1249"/>
        <v>678</v>
      </c>
      <c r="AQ555" s="716">
        <f t="shared" si="1254"/>
        <v>23</v>
      </c>
      <c r="AR555" s="154">
        <f t="shared" si="1250"/>
        <v>43000</v>
      </c>
      <c r="AS555" s="158">
        <v>119</v>
      </c>
      <c r="AT555" s="144">
        <f t="shared" si="1251"/>
        <v>119</v>
      </c>
    </row>
    <row r="556" spans="2:46" ht="20.45" customHeight="1" thickBot="1">
      <c r="B556" s="439" t="s">
        <v>2916</v>
      </c>
      <c r="C556" s="440" t="s">
        <v>607</v>
      </c>
      <c r="D556" s="441">
        <f t="shared" si="1234"/>
        <v>29.95</v>
      </c>
      <c r="E556" s="441">
        <f>2*MAX($J556:$V556)</f>
        <v>10.899999999999999</v>
      </c>
      <c r="F556" s="441">
        <f t="shared" si="1235"/>
        <v>8.4499999999999993</v>
      </c>
      <c r="G556" s="664">
        <v>11.09</v>
      </c>
      <c r="H556" s="441">
        <f>MIN($J556:$W556)*0.5</f>
        <v>2.375</v>
      </c>
      <c r="I556" s="441"/>
      <c r="J556" s="442">
        <f>[1]shCost!$E$9</f>
        <v>5</v>
      </c>
      <c r="K556" s="442">
        <f>[1]IDCost!$E$9</f>
        <v>4.75</v>
      </c>
      <c r="L556" s="442"/>
      <c r="M556" s="442"/>
      <c r="N556" s="442"/>
      <c r="O556" s="442">
        <f t="shared" si="1237"/>
        <v>5.25</v>
      </c>
      <c r="P556" s="442">
        <f>[1]pmCost!$E7</f>
        <v>5.35</v>
      </c>
      <c r="Q556" s="442">
        <f t="shared" si="1255"/>
        <v>5.3</v>
      </c>
      <c r="R556" s="442">
        <f t="shared" si="1255"/>
        <v>5.3999999999999995</v>
      </c>
      <c r="S556" s="442">
        <f t="shared" si="1255"/>
        <v>5.35</v>
      </c>
      <c r="T556" s="442">
        <f t="shared" si="1255"/>
        <v>5.4499999999999993</v>
      </c>
      <c r="U556" s="442"/>
      <c r="V556" s="442">
        <f>[1]IDCost!$E$9</f>
        <v>4.75</v>
      </c>
      <c r="W556" s="442"/>
      <c r="X556" s="442"/>
      <c r="Y556" s="443">
        <f t="shared" si="1238"/>
        <v>12.199000000000002</v>
      </c>
      <c r="Z556" s="443">
        <f t="shared" si="1239"/>
        <v>12.199000000000002</v>
      </c>
      <c r="AA556" s="443">
        <f t="shared" si="1240"/>
        <v>13.477499999999999</v>
      </c>
      <c r="AB556" s="443">
        <f t="shared" si="1241"/>
        <v>29.95</v>
      </c>
      <c r="AC556" s="443">
        <f t="shared" si="1242"/>
        <v>30.497500000000002</v>
      </c>
      <c r="AD556" s="443">
        <f t="shared" si="1243"/>
        <v>13.477499999999999</v>
      </c>
      <c r="AE556" s="443">
        <f t="shared" si="1243"/>
        <v>14.975</v>
      </c>
      <c r="AF556" s="443">
        <f t="shared" si="1243"/>
        <v>16.4725</v>
      </c>
      <c r="AG556" s="444">
        <f t="shared" si="1252"/>
        <v>126.56462500000002</v>
      </c>
      <c r="AH556" s="444">
        <f t="shared" si="1244"/>
        <v>126.56462500000002</v>
      </c>
      <c r="AI556" s="444">
        <f t="shared" si="1253"/>
        <v>129</v>
      </c>
      <c r="AJ556" s="113">
        <f t="shared" si="1245"/>
        <v>399000</v>
      </c>
      <c r="AK556" s="139">
        <f t="shared" si="1246"/>
        <v>429000</v>
      </c>
      <c r="AL556" s="114">
        <f t="shared" si="1247"/>
        <v>43</v>
      </c>
      <c r="AM556" s="130">
        <f>ROUNDUP(AC556*1.3,0)</f>
        <v>40</v>
      </c>
      <c r="AN556" s="151">
        <f t="shared" si="1256"/>
        <v>65</v>
      </c>
      <c r="AO556" s="152">
        <f t="shared" si="1248"/>
        <v>344</v>
      </c>
      <c r="AP556" s="153">
        <f t="shared" si="1249"/>
        <v>726</v>
      </c>
      <c r="AQ556" s="716">
        <f t="shared" si="1254"/>
        <v>25</v>
      </c>
      <c r="AR556" s="154">
        <f t="shared" si="1250"/>
        <v>46000</v>
      </c>
      <c r="AS556" s="158">
        <v>129</v>
      </c>
      <c r="AT556" s="144">
        <f t="shared" si="1251"/>
        <v>129</v>
      </c>
    </row>
    <row r="557" spans="2:46" ht="20.45" customHeight="1" thickBot="1">
      <c r="B557" s="614" t="s">
        <v>1258</v>
      </c>
      <c r="C557" s="615" t="s">
        <v>2912</v>
      </c>
      <c r="D557" s="616">
        <f t="shared" ref="D557:D579" si="1257">AB557</f>
        <v>25.95</v>
      </c>
      <c r="E557" s="617">
        <f t="shared" ref="E557:E571" si="1258">2*MAX($J557:$X557)</f>
        <v>10.166980031504638</v>
      </c>
      <c r="F557" s="616">
        <f t="shared" ref="F557:F603" si="1259">MAX($J557:$X557)+3</f>
        <v>8.083490015752318</v>
      </c>
      <c r="G557" s="665">
        <v>9.6300000000000008</v>
      </c>
      <c r="H557" s="616">
        <f t="shared" ref="H557:H603" si="1260">MIN($J557:$X557)*0.5</f>
        <v>2.5417450078761594</v>
      </c>
      <c r="I557" s="616"/>
      <c r="J557" s="618"/>
      <c r="K557" s="618"/>
      <c r="L557" s="618"/>
      <c r="M557" s="618"/>
      <c r="N557" s="618"/>
      <c r="O557" s="618"/>
      <c r="P557" s="618"/>
      <c r="Q557" s="618"/>
      <c r="R557" s="618"/>
      <c r="S557" s="618"/>
      <c r="T557" s="618"/>
      <c r="U557" s="618"/>
      <c r="V557" s="618"/>
      <c r="W557" s="618"/>
      <c r="X557" s="618">
        <f>[1]BICost!$C3+[1]BICost!$BB3</f>
        <v>5.0834900157523188</v>
      </c>
      <c r="Y557" s="619">
        <f t="shared" ref="Y557:Y603" si="1261">$G557*(1+Y$53)</f>
        <v>10.593000000000002</v>
      </c>
      <c r="Z557" s="619">
        <f t="shared" ref="Z557:Z579" si="1262">(AC557*(1-Z$53))</f>
        <v>10.593000000000002</v>
      </c>
      <c r="AA557" s="619">
        <f t="shared" ref="AA557:AA579" si="1263">(AB557*(1-AA$53))</f>
        <v>11.677499999999998</v>
      </c>
      <c r="AB557" s="619">
        <f t="shared" ref="AB557:AB579" si="1264">MROUND(AC557,1)-0.05</f>
        <v>25.95</v>
      </c>
      <c r="AC557" s="619">
        <f t="shared" ref="AC557:AC579" si="1265">Y557/(1-AC$53)</f>
        <v>26.482500000000002</v>
      </c>
      <c r="AD557" s="619">
        <f t="shared" ref="AD557:AF580" si="1266">$AB557*(1-AD$53)</f>
        <v>11.677499999999998</v>
      </c>
      <c r="AE557" s="619">
        <f t="shared" si="1266"/>
        <v>12.975</v>
      </c>
      <c r="AF557" s="619">
        <f t="shared" si="1266"/>
        <v>14.272500000000001</v>
      </c>
      <c r="AG557" s="620">
        <f t="shared" ref="AG557:AG579" si="1267">AC557*4.15</f>
        <v>109.90237500000002</v>
      </c>
      <c r="AH557" s="620">
        <f t="shared" ref="AH557:AH572" si="1268">AG557*(1+AH$53)</f>
        <v>109.90237500000002</v>
      </c>
      <c r="AI557" s="620">
        <f>MROUND(ROUNDUP(AH557,0),5)-1</f>
        <v>109</v>
      </c>
      <c r="AJ557" s="621">
        <f t="shared" ref="AJ557:AJ579" si="1269">ROUNDUP(FLOOR(AC557*13350,10000),-3)-1000</f>
        <v>349000</v>
      </c>
      <c r="AK557" s="621">
        <f t="shared" ref="AK557:AK579" si="1270">ROUNDUP(FLOOR(AJ557*1.1,10000),-3)-1000</f>
        <v>379000</v>
      </c>
      <c r="AL557" s="622">
        <f t="shared" ref="AL557:AL579" si="1271">ROUNDUP(AC557*1.39,0)</f>
        <v>37</v>
      </c>
      <c r="AM557" s="623">
        <f>ROUNDUP(AC557*1.34,0)</f>
        <v>36</v>
      </c>
      <c r="AN557" s="624">
        <f t="shared" ref="AN557:AN579" si="1272">ROUNDUP(AC557*0.71*3,0)</f>
        <v>57</v>
      </c>
      <c r="AO557" s="625">
        <f t="shared" ref="AO557:AO579" si="1273">ROUNDUP(AC557*3.7502*3,0)</f>
        <v>298</v>
      </c>
      <c r="AP557" s="626">
        <f t="shared" ref="AP557:AP579" si="1274">ROUNDUP(AC557*7.9284*3,0)</f>
        <v>630</v>
      </c>
      <c r="AQ557" s="716">
        <f t="shared" ref="AQ557:AQ579" si="1275">ROUNDUP(AC557*0.8,0)</f>
        <v>22</v>
      </c>
      <c r="AR557" s="627">
        <f t="shared" ref="AR557:AR579" si="1276">MROUND(ROUNDUP(AC557*1500,0),1000)</f>
        <v>40000</v>
      </c>
      <c r="AS557" s="628">
        <v>109</v>
      </c>
      <c r="AT557" s="629">
        <f t="shared" ref="AT557:AT579" si="1277">AI557*(1-AH$6)</f>
        <v>109</v>
      </c>
    </row>
    <row r="558" spans="2:46" ht="20.45" customHeight="1" thickBot="1">
      <c r="B558" s="614" t="s">
        <v>1259</v>
      </c>
      <c r="C558" s="615" t="s">
        <v>2902</v>
      </c>
      <c r="D558" s="616">
        <f t="shared" si="1257"/>
        <v>28.95</v>
      </c>
      <c r="E558" s="617">
        <f t="shared" si="1258"/>
        <v>10.979306107454006</v>
      </c>
      <c r="F558" s="616">
        <f t="shared" si="1259"/>
        <v>8.4896530537270039</v>
      </c>
      <c r="G558" s="665">
        <v>10.72</v>
      </c>
      <c r="H558" s="616">
        <f t="shared" si="1260"/>
        <v>2.7448265268635015</v>
      </c>
      <c r="I558" s="616"/>
      <c r="J558" s="618"/>
      <c r="K558" s="618"/>
      <c r="L558" s="618"/>
      <c r="M558" s="618"/>
      <c r="N558" s="618"/>
      <c r="O558" s="618"/>
      <c r="P558" s="618"/>
      <c r="Q558" s="618"/>
      <c r="R558" s="618"/>
      <c r="S558" s="618"/>
      <c r="T558" s="618"/>
      <c r="U558" s="618"/>
      <c r="V558" s="618"/>
      <c r="W558" s="618"/>
      <c r="X558" s="618">
        <f>[1]BICost!$C4+[1]BICost!$BB4</f>
        <v>5.489653053727003</v>
      </c>
      <c r="Y558" s="619">
        <f t="shared" si="1261"/>
        <v>11.792000000000002</v>
      </c>
      <c r="Z558" s="619">
        <f t="shared" si="1262"/>
        <v>11.792000000000002</v>
      </c>
      <c r="AA558" s="619">
        <f t="shared" si="1263"/>
        <v>13.027499999999998</v>
      </c>
      <c r="AB558" s="619">
        <f t="shared" si="1264"/>
        <v>28.95</v>
      </c>
      <c r="AC558" s="619">
        <f t="shared" si="1265"/>
        <v>29.480000000000004</v>
      </c>
      <c r="AD558" s="619">
        <f t="shared" si="1266"/>
        <v>13.027499999999998</v>
      </c>
      <c r="AE558" s="619">
        <f t="shared" si="1266"/>
        <v>14.475</v>
      </c>
      <c r="AF558" s="619">
        <f t="shared" si="1266"/>
        <v>15.922500000000001</v>
      </c>
      <c r="AG558" s="620">
        <f t="shared" si="1267"/>
        <v>122.34200000000003</v>
      </c>
      <c r="AH558" s="620">
        <f t="shared" si="1268"/>
        <v>122.34200000000003</v>
      </c>
      <c r="AI558" s="620">
        <f>MROUND(ROUNDUP(AH558,0),10)-1</f>
        <v>119</v>
      </c>
      <c r="AJ558" s="621">
        <f t="shared" si="1269"/>
        <v>389000</v>
      </c>
      <c r="AK558" s="621">
        <f t="shared" si="1270"/>
        <v>419000</v>
      </c>
      <c r="AL558" s="622">
        <f t="shared" si="1271"/>
        <v>41</v>
      </c>
      <c r="AM558" s="623">
        <f t="shared" ref="AM558:AM579" si="1278">ROUNDUP(AC558*1.3,0)</f>
        <v>39</v>
      </c>
      <c r="AN558" s="624">
        <f t="shared" si="1272"/>
        <v>63</v>
      </c>
      <c r="AO558" s="625">
        <f t="shared" si="1273"/>
        <v>332</v>
      </c>
      <c r="AP558" s="626">
        <f t="shared" si="1274"/>
        <v>702</v>
      </c>
      <c r="AQ558" s="716">
        <f t="shared" si="1275"/>
        <v>24</v>
      </c>
      <c r="AR558" s="627">
        <f t="shared" si="1276"/>
        <v>44000</v>
      </c>
      <c r="AS558" s="628">
        <v>119</v>
      </c>
      <c r="AT558" s="629">
        <f t="shared" si="1277"/>
        <v>119</v>
      </c>
    </row>
    <row r="559" spans="2:46" ht="20.45" customHeight="1" thickBot="1">
      <c r="B559" s="614" t="s">
        <v>1260</v>
      </c>
      <c r="C559" s="615" t="s">
        <v>2903</v>
      </c>
      <c r="D559" s="616">
        <f t="shared" si="1257"/>
        <v>28.95</v>
      </c>
      <c r="E559" s="617">
        <f t="shared" si="1258"/>
        <v>11.520042107454005</v>
      </c>
      <c r="F559" s="616">
        <f t="shared" si="1259"/>
        <v>8.7600210537270016</v>
      </c>
      <c r="G559" s="665">
        <v>10.72</v>
      </c>
      <c r="H559" s="616">
        <f t="shared" si="1260"/>
        <v>2.8800105268635012</v>
      </c>
      <c r="I559" s="616"/>
      <c r="J559" s="618"/>
      <c r="K559" s="618"/>
      <c r="L559" s="618"/>
      <c r="M559" s="618"/>
      <c r="N559" s="618"/>
      <c r="O559" s="618"/>
      <c r="P559" s="618"/>
      <c r="Q559" s="618"/>
      <c r="R559" s="618"/>
      <c r="S559" s="618"/>
      <c r="T559" s="618"/>
      <c r="U559" s="618"/>
      <c r="V559" s="618"/>
      <c r="W559" s="618"/>
      <c r="X559" s="618">
        <f>[1]BICost!$C5+[1]BICost!$BB5</f>
        <v>5.7600210537270025</v>
      </c>
      <c r="Y559" s="619">
        <f t="shared" si="1261"/>
        <v>11.792000000000002</v>
      </c>
      <c r="Z559" s="619">
        <f t="shared" si="1262"/>
        <v>11.792000000000002</v>
      </c>
      <c r="AA559" s="619">
        <f t="shared" si="1263"/>
        <v>13.027499999999998</v>
      </c>
      <c r="AB559" s="619">
        <f t="shared" si="1264"/>
        <v>28.95</v>
      </c>
      <c r="AC559" s="619">
        <f t="shared" si="1265"/>
        <v>29.480000000000004</v>
      </c>
      <c r="AD559" s="619">
        <f t="shared" si="1266"/>
        <v>13.027499999999998</v>
      </c>
      <c r="AE559" s="619">
        <f t="shared" si="1266"/>
        <v>14.475</v>
      </c>
      <c r="AF559" s="619">
        <f t="shared" si="1266"/>
        <v>15.922500000000001</v>
      </c>
      <c r="AG559" s="620">
        <f t="shared" si="1267"/>
        <v>122.34200000000003</v>
      </c>
      <c r="AH559" s="620">
        <f t="shared" si="1268"/>
        <v>122.34200000000003</v>
      </c>
      <c r="AI559" s="620">
        <f>MROUND(ROUNDUP(AH559,0),10)-1</f>
        <v>119</v>
      </c>
      <c r="AJ559" s="621">
        <f t="shared" si="1269"/>
        <v>389000</v>
      </c>
      <c r="AK559" s="621">
        <f t="shared" si="1270"/>
        <v>419000</v>
      </c>
      <c r="AL559" s="622">
        <f t="shared" si="1271"/>
        <v>41</v>
      </c>
      <c r="AM559" s="623">
        <f t="shared" si="1278"/>
        <v>39</v>
      </c>
      <c r="AN559" s="624">
        <f t="shared" si="1272"/>
        <v>63</v>
      </c>
      <c r="AO559" s="625">
        <f t="shared" si="1273"/>
        <v>332</v>
      </c>
      <c r="AP559" s="626">
        <f t="shared" si="1274"/>
        <v>702</v>
      </c>
      <c r="AQ559" s="716">
        <f t="shared" si="1275"/>
        <v>24</v>
      </c>
      <c r="AR559" s="627">
        <f t="shared" si="1276"/>
        <v>44000</v>
      </c>
      <c r="AS559" s="628">
        <v>119</v>
      </c>
      <c r="AT559" s="629">
        <f t="shared" si="1277"/>
        <v>119</v>
      </c>
    </row>
    <row r="560" spans="2:46" ht="20.45" customHeight="1" thickBot="1">
      <c r="B560" s="614" t="s">
        <v>1261</v>
      </c>
      <c r="C560" s="615" t="s">
        <v>2904</v>
      </c>
      <c r="D560" s="616">
        <f t="shared" si="1257"/>
        <v>32.950000000000003</v>
      </c>
      <c r="E560" s="617">
        <f t="shared" si="1258"/>
        <v>12.494464790998308</v>
      </c>
      <c r="F560" s="616">
        <f t="shared" si="1259"/>
        <v>9.2472323954991538</v>
      </c>
      <c r="G560" s="665">
        <v>12.18</v>
      </c>
      <c r="H560" s="616">
        <f t="shared" si="1260"/>
        <v>3.1236161977495769</v>
      </c>
      <c r="I560" s="616"/>
      <c r="J560" s="618"/>
      <c r="K560" s="618"/>
      <c r="L560" s="618"/>
      <c r="M560" s="618"/>
      <c r="N560" s="618"/>
      <c r="O560" s="618"/>
      <c r="P560" s="618"/>
      <c r="Q560" s="618"/>
      <c r="R560" s="618"/>
      <c r="S560" s="618"/>
      <c r="T560" s="618"/>
      <c r="U560" s="618"/>
      <c r="V560" s="618"/>
      <c r="W560" s="618"/>
      <c r="X560" s="618">
        <f>[1]BICost!$C6+[1]BICost!$BB6</f>
        <v>6.2472323954991538</v>
      </c>
      <c r="Y560" s="619">
        <f t="shared" si="1261"/>
        <v>13.398000000000001</v>
      </c>
      <c r="Z560" s="619">
        <f t="shared" si="1262"/>
        <v>13.398000000000003</v>
      </c>
      <c r="AA560" s="619">
        <f t="shared" si="1263"/>
        <v>14.827500000000001</v>
      </c>
      <c r="AB560" s="619">
        <f t="shared" si="1264"/>
        <v>32.950000000000003</v>
      </c>
      <c r="AC560" s="619">
        <f t="shared" si="1265"/>
        <v>33.495000000000005</v>
      </c>
      <c r="AD560" s="619">
        <f t="shared" si="1266"/>
        <v>14.827500000000001</v>
      </c>
      <c r="AE560" s="619">
        <f t="shared" si="1266"/>
        <v>16.475000000000001</v>
      </c>
      <c r="AF560" s="619">
        <f t="shared" si="1266"/>
        <v>18.122500000000002</v>
      </c>
      <c r="AG560" s="620">
        <f t="shared" si="1267"/>
        <v>139.00425000000004</v>
      </c>
      <c r="AH560" s="620">
        <f t="shared" si="1268"/>
        <v>139.00425000000004</v>
      </c>
      <c r="AI560" s="620">
        <f>MROUND(ROUNDUP(AH560,0),10)-1</f>
        <v>139</v>
      </c>
      <c r="AJ560" s="621">
        <f t="shared" si="1269"/>
        <v>439000</v>
      </c>
      <c r="AK560" s="621">
        <f t="shared" si="1270"/>
        <v>479000</v>
      </c>
      <c r="AL560" s="622">
        <f t="shared" si="1271"/>
        <v>47</v>
      </c>
      <c r="AM560" s="623">
        <f t="shared" si="1278"/>
        <v>44</v>
      </c>
      <c r="AN560" s="624">
        <f t="shared" si="1272"/>
        <v>72</v>
      </c>
      <c r="AO560" s="625">
        <f t="shared" si="1273"/>
        <v>377</v>
      </c>
      <c r="AP560" s="626">
        <f t="shared" si="1274"/>
        <v>797</v>
      </c>
      <c r="AQ560" s="716">
        <f t="shared" si="1275"/>
        <v>27</v>
      </c>
      <c r="AR560" s="627">
        <f t="shared" si="1276"/>
        <v>50000</v>
      </c>
      <c r="AS560" s="628">
        <v>139</v>
      </c>
      <c r="AT560" s="629">
        <f t="shared" si="1277"/>
        <v>139</v>
      </c>
    </row>
    <row r="561" spans="1:46" ht="20.45" customHeight="1" thickBot="1">
      <c r="B561" s="614" t="s">
        <v>2891</v>
      </c>
      <c r="C561" s="615" t="s">
        <v>2905</v>
      </c>
      <c r="D561" s="616">
        <f t="shared" si="1257"/>
        <v>25.95</v>
      </c>
      <c r="E561" s="617">
        <f t="shared" si="1258"/>
        <v>9.2448797783400813</v>
      </c>
      <c r="F561" s="616">
        <f t="shared" si="1259"/>
        <v>7.6224398891700407</v>
      </c>
      <c r="G561" s="665">
        <v>9.6300000000000008</v>
      </c>
      <c r="H561" s="616">
        <f t="shared" si="1260"/>
        <v>2.3112199445850203</v>
      </c>
      <c r="I561" s="616"/>
      <c r="J561" s="618"/>
      <c r="K561" s="618"/>
      <c r="L561" s="618"/>
      <c r="M561" s="618"/>
      <c r="N561" s="618"/>
      <c r="O561" s="618"/>
      <c r="P561" s="618"/>
      <c r="Q561" s="618"/>
      <c r="R561" s="618"/>
      <c r="S561" s="618"/>
      <c r="T561" s="618"/>
      <c r="U561" s="618"/>
      <c r="V561" s="618"/>
      <c r="W561" s="618"/>
      <c r="X561" s="618">
        <f>[1]BICost!$C7+[1]BICost!$BB7</f>
        <v>4.6224398891700407</v>
      </c>
      <c r="Y561" s="619">
        <f t="shared" si="1261"/>
        <v>10.593000000000002</v>
      </c>
      <c r="Z561" s="619">
        <f t="shared" si="1262"/>
        <v>10.593000000000002</v>
      </c>
      <c r="AA561" s="619">
        <f t="shared" si="1263"/>
        <v>11.677499999999998</v>
      </c>
      <c r="AB561" s="619">
        <f t="shared" si="1264"/>
        <v>25.95</v>
      </c>
      <c r="AC561" s="619">
        <f t="shared" si="1265"/>
        <v>26.482500000000002</v>
      </c>
      <c r="AD561" s="619">
        <f t="shared" si="1266"/>
        <v>11.677499999999998</v>
      </c>
      <c r="AE561" s="619">
        <f t="shared" si="1266"/>
        <v>12.975</v>
      </c>
      <c r="AF561" s="619">
        <f t="shared" si="1266"/>
        <v>14.272500000000001</v>
      </c>
      <c r="AG561" s="620">
        <f t="shared" si="1267"/>
        <v>109.90237500000002</v>
      </c>
      <c r="AH561" s="620">
        <f t="shared" si="1268"/>
        <v>109.90237500000002</v>
      </c>
      <c r="AI561" s="620">
        <f>MROUND(ROUNDUP(AG561,0),5)-1</f>
        <v>109</v>
      </c>
      <c r="AJ561" s="621">
        <f t="shared" si="1269"/>
        <v>349000</v>
      </c>
      <c r="AK561" s="621">
        <f t="shared" si="1270"/>
        <v>379000</v>
      </c>
      <c r="AL561" s="622">
        <f t="shared" si="1271"/>
        <v>37</v>
      </c>
      <c r="AM561" s="623">
        <f t="shared" si="1278"/>
        <v>35</v>
      </c>
      <c r="AN561" s="624">
        <f t="shared" si="1272"/>
        <v>57</v>
      </c>
      <c r="AO561" s="625">
        <f t="shared" si="1273"/>
        <v>298</v>
      </c>
      <c r="AP561" s="626">
        <f t="shared" si="1274"/>
        <v>630</v>
      </c>
      <c r="AQ561" s="716">
        <f t="shared" si="1275"/>
        <v>22</v>
      </c>
      <c r="AR561" s="627">
        <f t="shared" si="1276"/>
        <v>40000</v>
      </c>
      <c r="AS561" s="628">
        <v>109</v>
      </c>
      <c r="AT561" s="629">
        <f t="shared" si="1277"/>
        <v>109</v>
      </c>
    </row>
    <row r="562" spans="1:46" ht="20.45" customHeight="1" thickBot="1">
      <c r="B562" s="614" t="s">
        <v>2892</v>
      </c>
      <c r="C562" s="615" t="s">
        <v>2906</v>
      </c>
      <c r="D562" s="616">
        <f t="shared" si="1257"/>
        <v>29.95</v>
      </c>
      <c r="E562" s="617">
        <f t="shared" si="1258"/>
        <v>11.986838259352739</v>
      </c>
      <c r="F562" s="616">
        <f t="shared" si="1259"/>
        <v>8.9934191296763686</v>
      </c>
      <c r="G562" s="665">
        <v>11.09</v>
      </c>
      <c r="H562" s="616">
        <f t="shared" si="1260"/>
        <v>2.9967095648381847</v>
      </c>
      <c r="I562" s="616"/>
      <c r="J562" s="618"/>
      <c r="K562" s="618"/>
      <c r="L562" s="618"/>
      <c r="M562" s="618"/>
      <c r="N562" s="618"/>
      <c r="O562" s="618"/>
      <c r="P562" s="618"/>
      <c r="Q562" s="618"/>
      <c r="R562" s="618"/>
      <c r="S562" s="618"/>
      <c r="T562" s="618"/>
      <c r="U562" s="618"/>
      <c r="V562" s="618"/>
      <c r="W562" s="618"/>
      <c r="X562" s="618">
        <f>[1]BICost!$C8+[1]BICost!$BB8</f>
        <v>5.9934191296763695</v>
      </c>
      <c r="Y562" s="619">
        <f t="shared" si="1261"/>
        <v>12.199000000000002</v>
      </c>
      <c r="Z562" s="619">
        <f t="shared" si="1262"/>
        <v>12.199000000000002</v>
      </c>
      <c r="AA562" s="619">
        <f t="shared" si="1263"/>
        <v>13.477499999999999</v>
      </c>
      <c r="AB562" s="619">
        <f t="shared" si="1264"/>
        <v>29.95</v>
      </c>
      <c r="AC562" s="619">
        <f t="shared" si="1265"/>
        <v>30.497500000000002</v>
      </c>
      <c r="AD562" s="619">
        <f t="shared" si="1266"/>
        <v>13.477499999999999</v>
      </c>
      <c r="AE562" s="619">
        <f t="shared" si="1266"/>
        <v>14.975</v>
      </c>
      <c r="AF562" s="619">
        <f t="shared" si="1266"/>
        <v>16.4725</v>
      </c>
      <c r="AG562" s="620">
        <f t="shared" si="1267"/>
        <v>126.56462500000002</v>
      </c>
      <c r="AH562" s="620">
        <f t="shared" si="1268"/>
        <v>126.56462500000002</v>
      </c>
      <c r="AI562" s="620">
        <f>MROUND(ROUNDUP(AG562,0),10)-1</f>
        <v>129</v>
      </c>
      <c r="AJ562" s="621">
        <f t="shared" si="1269"/>
        <v>399000</v>
      </c>
      <c r="AK562" s="621">
        <f t="shared" si="1270"/>
        <v>429000</v>
      </c>
      <c r="AL562" s="622">
        <f t="shared" si="1271"/>
        <v>43</v>
      </c>
      <c r="AM562" s="623">
        <f t="shared" si="1278"/>
        <v>40</v>
      </c>
      <c r="AN562" s="624">
        <f t="shared" si="1272"/>
        <v>65</v>
      </c>
      <c r="AO562" s="625">
        <f t="shared" si="1273"/>
        <v>344</v>
      </c>
      <c r="AP562" s="626">
        <f t="shared" si="1274"/>
        <v>726</v>
      </c>
      <c r="AQ562" s="716">
        <f t="shared" si="1275"/>
        <v>25</v>
      </c>
      <c r="AR562" s="627">
        <f t="shared" si="1276"/>
        <v>46000</v>
      </c>
      <c r="AS562" s="628">
        <v>129</v>
      </c>
      <c r="AT562" s="629">
        <f t="shared" si="1277"/>
        <v>129</v>
      </c>
    </row>
    <row r="563" spans="1:46" ht="18.75" customHeight="1" thickBot="1">
      <c r="A563"/>
      <c r="B563" s="630" t="s">
        <v>2893</v>
      </c>
      <c r="C563" s="631" t="s">
        <v>2907</v>
      </c>
      <c r="D563" s="617">
        <f t="shared" si="1257"/>
        <v>25.95</v>
      </c>
      <c r="E563" s="617">
        <f t="shared" si="1258"/>
        <v>10.699391170745145</v>
      </c>
      <c r="F563" s="617">
        <f t="shared" si="1259"/>
        <v>8.3496955853725723</v>
      </c>
      <c r="G563" s="666">
        <v>9.6300000000000008</v>
      </c>
      <c r="H563" s="617">
        <f t="shared" si="1260"/>
        <v>2.6748477926862861</v>
      </c>
      <c r="I563" s="617"/>
      <c r="J563" s="632"/>
      <c r="K563" s="632"/>
      <c r="L563" s="632"/>
      <c r="M563" s="632"/>
      <c r="N563" s="632"/>
      <c r="O563" s="632"/>
      <c r="P563" s="632"/>
      <c r="Q563" s="632"/>
      <c r="R563" s="632"/>
      <c r="S563" s="632"/>
      <c r="T563" s="632"/>
      <c r="U563" s="632"/>
      <c r="V563" s="632"/>
      <c r="W563" s="632"/>
      <c r="X563" s="618">
        <f>[1]BICost!$C9+[1]BICost!$BB9</f>
        <v>5.3496955853725723</v>
      </c>
      <c r="Y563" s="633">
        <f t="shared" si="1261"/>
        <v>10.593000000000002</v>
      </c>
      <c r="Z563" s="633">
        <f t="shared" si="1262"/>
        <v>10.593000000000002</v>
      </c>
      <c r="AA563" s="633">
        <f t="shared" si="1263"/>
        <v>11.677499999999998</v>
      </c>
      <c r="AB563" s="633">
        <f t="shared" si="1264"/>
        <v>25.95</v>
      </c>
      <c r="AC563" s="633">
        <f t="shared" si="1265"/>
        <v>26.482500000000002</v>
      </c>
      <c r="AD563" s="633">
        <f t="shared" si="1266"/>
        <v>11.677499999999998</v>
      </c>
      <c r="AE563" s="633">
        <f t="shared" si="1266"/>
        <v>12.975</v>
      </c>
      <c r="AF563" s="633">
        <f t="shared" si="1266"/>
        <v>14.272500000000001</v>
      </c>
      <c r="AG563" s="634">
        <f t="shared" si="1267"/>
        <v>109.90237500000002</v>
      </c>
      <c r="AH563" s="634">
        <f t="shared" si="1268"/>
        <v>109.90237500000002</v>
      </c>
      <c r="AI563" s="634">
        <f t="shared" ref="AI563:AI569" si="1279">MROUND(ROUNDUP(AG563,0),5)-1</f>
        <v>109</v>
      </c>
      <c r="AJ563" s="635">
        <f t="shared" si="1269"/>
        <v>349000</v>
      </c>
      <c r="AK563" s="621">
        <f t="shared" si="1270"/>
        <v>379000</v>
      </c>
      <c r="AL563" s="622">
        <f t="shared" si="1271"/>
        <v>37</v>
      </c>
      <c r="AM563" s="623">
        <f t="shared" si="1278"/>
        <v>35</v>
      </c>
      <c r="AN563" s="624">
        <f t="shared" si="1272"/>
        <v>57</v>
      </c>
      <c r="AO563" s="625">
        <f t="shared" si="1273"/>
        <v>298</v>
      </c>
      <c r="AP563" s="626">
        <f t="shared" si="1274"/>
        <v>630</v>
      </c>
      <c r="AQ563" s="716">
        <f t="shared" si="1275"/>
        <v>22</v>
      </c>
      <c r="AR563" s="627">
        <f t="shared" si="1276"/>
        <v>40000</v>
      </c>
      <c r="AS563" s="628">
        <v>109</v>
      </c>
      <c r="AT563" s="629">
        <f t="shared" si="1277"/>
        <v>109</v>
      </c>
    </row>
    <row r="564" spans="1:46" ht="18.75" customHeight="1" thickBot="1">
      <c r="A564"/>
      <c r="B564" s="636" t="s">
        <v>2894</v>
      </c>
      <c r="C564" s="631" t="s">
        <v>2908</v>
      </c>
      <c r="D564" s="617">
        <f t="shared" si="1257"/>
        <v>25.95</v>
      </c>
      <c r="E564" s="617">
        <f t="shared" si="1258"/>
        <v>8.4127056011248893</v>
      </c>
      <c r="F564" s="617">
        <f t="shared" si="1259"/>
        <v>7.2063528005624446</v>
      </c>
      <c r="G564" s="666">
        <v>9.6300000000000008</v>
      </c>
      <c r="H564" s="617">
        <f t="shared" si="1260"/>
        <v>2.1031764002812223</v>
      </c>
      <c r="I564" s="617"/>
      <c r="J564" s="632"/>
      <c r="K564" s="632"/>
      <c r="L564" s="632"/>
      <c r="M564" s="632"/>
      <c r="N564" s="632"/>
      <c r="O564" s="632"/>
      <c r="P564" s="632"/>
      <c r="Q564" s="632"/>
      <c r="R564" s="632"/>
      <c r="S564" s="632"/>
      <c r="T564" s="632"/>
      <c r="U564" s="632"/>
      <c r="V564" s="632"/>
      <c r="W564" s="632"/>
      <c r="X564" s="618">
        <f>[1]BICost!$C10+[1]BICost!$BB10</f>
        <v>4.2063528005624446</v>
      </c>
      <c r="Y564" s="633">
        <f t="shared" si="1261"/>
        <v>10.593000000000002</v>
      </c>
      <c r="Z564" s="633">
        <f t="shared" si="1262"/>
        <v>10.593000000000002</v>
      </c>
      <c r="AA564" s="633">
        <f t="shared" si="1263"/>
        <v>11.677499999999998</v>
      </c>
      <c r="AB564" s="633">
        <f t="shared" si="1264"/>
        <v>25.95</v>
      </c>
      <c r="AC564" s="633">
        <f t="shared" si="1265"/>
        <v>26.482500000000002</v>
      </c>
      <c r="AD564" s="633">
        <f t="shared" si="1266"/>
        <v>11.677499999999998</v>
      </c>
      <c r="AE564" s="633">
        <f t="shared" si="1266"/>
        <v>12.975</v>
      </c>
      <c r="AF564" s="633">
        <f t="shared" si="1266"/>
        <v>14.272500000000001</v>
      </c>
      <c r="AG564" s="634">
        <f t="shared" si="1267"/>
        <v>109.90237500000002</v>
      </c>
      <c r="AH564" s="634">
        <f t="shared" si="1268"/>
        <v>109.90237500000002</v>
      </c>
      <c r="AI564" s="634">
        <f t="shared" si="1279"/>
        <v>109</v>
      </c>
      <c r="AJ564" s="635">
        <f t="shared" si="1269"/>
        <v>349000</v>
      </c>
      <c r="AK564" s="621">
        <f t="shared" si="1270"/>
        <v>379000</v>
      </c>
      <c r="AL564" s="622">
        <f t="shared" si="1271"/>
        <v>37</v>
      </c>
      <c r="AM564" s="623">
        <f t="shared" si="1278"/>
        <v>35</v>
      </c>
      <c r="AN564" s="624">
        <f t="shared" si="1272"/>
        <v>57</v>
      </c>
      <c r="AO564" s="625">
        <f t="shared" si="1273"/>
        <v>298</v>
      </c>
      <c r="AP564" s="626">
        <f t="shared" si="1274"/>
        <v>630</v>
      </c>
      <c r="AQ564" s="716">
        <f t="shared" si="1275"/>
        <v>22</v>
      </c>
      <c r="AR564" s="627">
        <f t="shared" si="1276"/>
        <v>40000</v>
      </c>
      <c r="AS564" s="628">
        <v>109</v>
      </c>
      <c r="AT564" s="629">
        <f t="shared" si="1277"/>
        <v>109</v>
      </c>
    </row>
    <row r="565" spans="1:46" ht="18.75" customHeight="1" thickBot="1">
      <c r="A565"/>
      <c r="B565" s="636" t="s">
        <v>2895</v>
      </c>
      <c r="C565" s="631" t="s">
        <v>2909</v>
      </c>
      <c r="D565" s="617">
        <f t="shared" si="1257"/>
        <v>25.95</v>
      </c>
      <c r="E565" s="617">
        <f t="shared" si="1258"/>
        <v>9.4938600315046369</v>
      </c>
      <c r="F565" s="617">
        <f t="shared" si="1259"/>
        <v>7.7469300157523184</v>
      </c>
      <c r="G565" s="666">
        <v>9.6300000000000008</v>
      </c>
      <c r="H565" s="617">
        <f t="shared" si="1260"/>
        <v>2.3734650078761592</v>
      </c>
      <c r="I565" s="617"/>
      <c r="J565" s="617"/>
      <c r="K565" s="617"/>
      <c r="L565" s="617"/>
      <c r="M565" s="617"/>
      <c r="N565" s="617"/>
      <c r="O565" s="617"/>
      <c r="P565" s="617"/>
      <c r="Q565" s="617"/>
      <c r="R565" s="617"/>
      <c r="S565" s="617"/>
      <c r="T565" s="617"/>
      <c r="U565" s="617"/>
      <c r="V565" s="617"/>
      <c r="W565" s="617"/>
      <c r="X565" s="618">
        <f>[1]BICost!$C11+[1]BICost!$BB11</f>
        <v>4.7469300157523184</v>
      </c>
      <c r="Y565" s="617">
        <f t="shared" si="1261"/>
        <v>10.593000000000002</v>
      </c>
      <c r="Z565" s="617">
        <f t="shared" si="1262"/>
        <v>10.593000000000002</v>
      </c>
      <c r="AA565" s="617">
        <f t="shared" si="1263"/>
        <v>11.677499999999998</v>
      </c>
      <c r="AB565" s="617">
        <f t="shared" si="1264"/>
        <v>25.95</v>
      </c>
      <c r="AC565" s="617">
        <f t="shared" si="1265"/>
        <v>26.482500000000002</v>
      </c>
      <c r="AD565" s="617">
        <f t="shared" si="1266"/>
        <v>11.677499999999998</v>
      </c>
      <c r="AE565" s="617">
        <f t="shared" si="1266"/>
        <v>12.975</v>
      </c>
      <c r="AF565" s="617">
        <f t="shared" si="1266"/>
        <v>14.272500000000001</v>
      </c>
      <c r="AG565" s="634">
        <f t="shared" si="1267"/>
        <v>109.90237500000002</v>
      </c>
      <c r="AH565" s="634">
        <f t="shared" si="1268"/>
        <v>109.90237500000002</v>
      </c>
      <c r="AI565" s="634">
        <f t="shared" si="1279"/>
        <v>109</v>
      </c>
      <c r="AJ565" s="635">
        <f t="shared" si="1269"/>
        <v>349000</v>
      </c>
      <c r="AK565" s="635">
        <f t="shared" si="1270"/>
        <v>379000</v>
      </c>
      <c r="AL565" s="620">
        <f t="shared" si="1271"/>
        <v>37</v>
      </c>
      <c r="AM565" s="620">
        <f t="shared" si="1278"/>
        <v>35</v>
      </c>
      <c r="AN565" s="621">
        <f t="shared" si="1272"/>
        <v>57</v>
      </c>
      <c r="AO565" s="621">
        <f t="shared" si="1273"/>
        <v>298</v>
      </c>
      <c r="AP565" s="626">
        <f t="shared" si="1274"/>
        <v>630</v>
      </c>
      <c r="AQ565" s="716">
        <f t="shared" si="1275"/>
        <v>22</v>
      </c>
      <c r="AR565" s="627">
        <f t="shared" si="1276"/>
        <v>40000</v>
      </c>
      <c r="AS565" s="628">
        <v>109</v>
      </c>
      <c r="AT565" s="629">
        <f t="shared" si="1277"/>
        <v>109</v>
      </c>
    </row>
    <row r="566" spans="1:46" ht="18.75" customHeight="1" thickBot="1">
      <c r="A566"/>
      <c r="B566" s="636" t="s">
        <v>3148</v>
      </c>
      <c r="C566" s="631" t="s">
        <v>3149</v>
      </c>
      <c r="D566" s="617">
        <f t="shared" si="1257"/>
        <v>21.95</v>
      </c>
      <c r="E566" s="617">
        <f t="shared" si="1258"/>
        <v>8.3635787150489396</v>
      </c>
      <c r="F566" s="617">
        <f t="shared" si="1259"/>
        <v>7.1817893575244698</v>
      </c>
      <c r="G566" s="666">
        <v>8.11</v>
      </c>
      <c r="H566" s="617">
        <f t="shared" si="1260"/>
        <v>2.0908946787622349</v>
      </c>
      <c r="I566" s="617"/>
      <c r="J566" s="617"/>
      <c r="K566" s="617"/>
      <c r="L566" s="617"/>
      <c r="M566" s="617"/>
      <c r="N566" s="617"/>
      <c r="O566" s="617"/>
      <c r="P566" s="617"/>
      <c r="Q566" s="617"/>
      <c r="R566" s="617"/>
      <c r="S566" s="617"/>
      <c r="T566" s="617"/>
      <c r="U566" s="617"/>
      <c r="V566" s="617"/>
      <c r="W566" s="617"/>
      <c r="X566" s="618">
        <f>[1]BICost!$C12+[1]BICost!$BB12</f>
        <v>4.1817893575244698</v>
      </c>
      <c r="Y566" s="617">
        <f t="shared" si="1261"/>
        <v>8.9209999999999994</v>
      </c>
      <c r="Z566" s="617">
        <f t="shared" si="1262"/>
        <v>8.9209999999999994</v>
      </c>
      <c r="AA566" s="617">
        <f t="shared" si="1263"/>
        <v>9.8774999999999995</v>
      </c>
      <c r="AB566" s="617">
        <f t="shared" si="1264"/>
        <v>21.95</v>
      </c>
      <c r="AC566" s="617">
        <f t="shared" si="1265"/>
        <v>22.302499999999998</v>
      </c>
      <c r="AD566" s="617">
        <f t="shared" si="1266"/>
        <v>9.8774999999999995</v>
      </c>
      <c r="AE566" s="617">
        <f t="shared" si="1266"/>
        <v>10.975</v>
      </c>
      <c r="AF566" s="617">
        <f t="shared" si="1266"/>
        <v>12.0725</v>
      </c>
      <c r="AG566" s="634">
        <f t="shared" si="1267"/>
        <v>92.555374999999998</v>
      </c>
      <c r="AH566" s="634">
        <f t="shared" si="1268"/>
        <v>92.555374999999998</v>
      </c>
      <c r="AI566" s="634">
        <f t="shared" si="1279"/>
        <v>94</v>
      </c>
      <c r="AJ566" s="635">
        <f t="shared" si="1269"/>
        <v>289000</v>
      </c>
      <c r="AK566" s="635">
        <f t="shared" si="1270"/>
        <v>309000</v>
      </c>
      <c r="AL566" s="620">
        <f t="shared" si="1271"/>
        <v>32</v>
      </c>
      <c r="AM566" s="620">
        <f t="shared" si="1278"/>
        <v>29</v>
      </c>
      <c r="AN566" s="621">
        <f t="shared" si="1272"/>
        <v>48</v>
      </c>
      <c r="AO566" s="621">
        <f t="shared" si="1273"/>
        <v>251</v>
      </c>
      <c r="AP566" s="626">
        <f t="shared" si="1274"/>
        <v>531</v>
      </c>
      <c r="AQ566" s="716">
        <f t="shared" si="1275"/>
        <v>18</v>
      </c>
      <c r="AR566" s="627">
        <f t="shared" si="1276"/>
        <v>33000</v>
      </c>
      <c r="AS566" s="628">
        <v>110</v>
      </c>
      <c r="AT566" s="629">
        <f t="shared" si="1277"/>
        <v>94</v>
      </c>
    </row>
    <row r="567" spans="1:46" ht="18.75" customHeight="1" thickBot="1">
      <c r="A567"/>
      <c r="B567" s="636" t="s">
        <v>2896</v>
      </c>
      <c r="C567" s="631" t="s">
        <v>3078</v>
      </c>
      <c r="D567" s="617">
        <f t="shared" si="1257"/>
        <v>13.95</v>
      </c>
      <c r="E567" s="617">
        <f t="shared" si="1258"/>
        <v>4.2697121834033709</v>
      </c>
      <c r="F567" s="617">
        <f t="shared" si="1259"/>
        <v>5.1348560917016854</v>
      </c>
      <c r="G567" s="617">
        <v>5.27</v>
      </c>
      <c r="H567" s="617">
        <f t="shared" si="1260"/>
        <v>1.0674280458508427</v>
      </c>
      <c r="I567" s="617"/>
      <c r="J567" s="617"/>
      <c r="K567" s="617"/>
      <c r="L567" s="617"/>
      <c r="M567" s="617"/>
      <c r="N567" s="617"/>
      <c r="O567" s="617"/>
      <c r="P567" s="617"/>
      <c r="Q567" s="617"/>
      <c r="R567" s="617"/>
      <c r="S567" s="617"/>
      <c r="T567" s="617"/>
      <c r="U567" s="617"/>
      <c r="V567" s="617"/>
      <c r="W567" s="617"/>
      <c r="X567" s="618">
        <f>[1]BICost!$C13+[1]BICost!$BB13</f>
        <v>2.1348560917016854</v>
      </c>
      <c r="Y567" s="617">
        <f t="shared" si="1261"/>
        <v>5.7969999999999997</v>
      </c>
      <c r="Z567" s="617">
        <f t="shared" si="1262"/>
        <v>5.7969999999999997</v>
      </c>
      <c r="AA567" s="617">
        <f t="shared" si="1263"/>
        <v>6.277499999999999</v>
      </c>
      <c r="AB567" s="617">
        <f t="shared" si="1264"/>
        <v>13.95</v>
      </c>
      <c r="AC567" s="617">
        <f t="shared" si="1265"/>
        <v>14.492499999999998</v>
      </c>
      <c r="AD567" s="617">
        <f t="shared" si="1266"/>
        <v>6.277499999999999</v>
      </c>
      <c r="AE567" s="617">
        <f t="shared" si="1266"/>
        <v>6.9749999999999996</v>
      </c>
      <c r="AF567" s="617">
        <f t="shared" si="1266"/>
        <v>7.6725000000000003</v>
      </c>
      <c r="AG567" s="634">
        <f t="shared" si="1267"/>
        <v>60.143874999999994</v>
      </c>
      <c r="AH567" s="634">
        <f t="shared" si="1268"/>
        <v>60.143874999999994</v>
      </c>
      <c r="AI567" s="634">
        <f t="shared" si="1279"/>
        <v>59</v>
      </c>
      <c r="AJ567" s="635">
        <f t="shared" si="1269"/>
        <v>189000</v>
      </c>
      <c r="AK567" s="635">
        <f t="shared" si="1270"/>
        <v>199000</v>
      </c>
      <c r="AL567" s="620">
        <f t="shared" si="1271"/>
        <v>21</v>
      </c>
      <c r="AM567" s="620">
        <f t="shared" si="1278"/>
        <v>19</v>
      </c>
      <c r="AN567" s="621">
        <f t="shared" si="1272"/>
        <v>31</v>
      </c>
      <c r="AO567" s="621">
        <f t="shared" si="1273"/>
        <v>164</v>
      </c>
      <c r="AP567" s="626">
        <f t="shared" si="1274"/>
        <v>345</v>
      </c>
      <c r="AQ567" s="716">
        <f t="shared" si="1275"/>
        <v>12</v>
      </c>
      <c r="AR567" s="627">
        <f t="shared" si="1276"/>
        <v>22000</v>
      </c>
      <c r="AS567" s="628">
        <v>59</v>
      </c>
      <c r="AT567" s="629">
        <f t="shared" si="1277"/>
        <v>59</v>
      </c>
    </row>
    <row r="568" spans="1:46" ht="18.75" customHeight="1" thickBot="1">
      <c r="A568"/>
      <c r="B568" s="636" t="s">
        <v>2897</v>
      </c>
      <c r="C568" s="631" t="s">
        <v>2858</v>
      </c>
      <c r="D568" s="617">
        <f t="shared" si="1257"/>
        <v>14.95</v>
      </c>
      <c r="E568" s="617">
        <f t="shared" si="1258"/>
        <v>4.952260031504637</v>
      </c>
      <c r="F568" s="617">
        <f t="shared" si="1259"/>
        <v>5.4761300157523181</v>
      </c>
      <c r="G568" s="617">
        <v>5.63</v>
      </c>
      <c r="H568" s="617">
        <f t="shared" si="1260"/>
        <v>1.2380650078761593</v>
      </c>
      <c r="I568" s="617"/>
      <c r="J568" s="617"/>
      <c r="K568" s="617"/>
      <c r="L568" s="617"/>
      <c r="M568" s="617"/>
      <c r="N568" s="617"/>
      <c r="O568" s="617"/>
      <c r="P568" s="617"/>
      <c r="Q568" s="617"/>
      <c r="R568" s="617"/>
      <c r="S568" s="617"/>
      <c r="T568" s="617"/>
      <c r="U568" s="617"/>
      <c r="V568" s="617"/>
      <c r="W568" s="617"/>
      <c r="X568" s="618">
        <f>[1]BICost!$C14+[1]BICost!$BB14</f>
        <v>2.4761300157523185</v>
      </c>
      <c r="Y568" s="617">
        <f t="shared" si="1261"/>
        <v>6.1930000000000005</v>
      </c>
      <c r="Z568" s="617">
        <f t="shared" si="1262"/>
        <v>6.1930000000000005</v>
      </c>
      <c r="AA568" s="617">
        <f t="shared" si="1263"/>
        <v>6.7274999999999991</v>
      </c>
      <c r="AB568" s="617">
        <f t="shared" si="1264"/>
        <v>14.95</v>
      </c>
      <c r="AC568" s="617">
        <f t="shared" si="1265"/>
        <v>15.4825</v>
      </c>
      <c r="AD568" s="617">
        <f t="shared" si="1266"/>
        <v>6.7274999999999991</v>
      </c>
      <c r="AE568" s="617">
        <f t="shared" si="1266"/>
        <v>7.4749999999999996</v>
      </c>
      <c r="AF568" s="617">
        <f t="shared" si="1266"/>
        <v>8.2225000000000001</v>
      </c>
      <c r="AG568" s="634">
        <f t="shared" si="1267"/>
        <v>64.252375000000001</v>
      </c>
      <c r="AH568" s="634">
        <f t="shared" si="1268"/>
        <v>64.252375000000001</v>
      </c>
      <c r="AI568" s="634">
        <f t="shared" si="1279"/>
        <v>64</v>
      </c>
      <c r="AJ568" s="635">
        <f t="shared" si="1269"/>
        <v>199000</v>
      </c>
      <c r="AK568" s="635">
        <f t="shared" si="1270"/>
        <v>209000</v>
      </c>
      <c r="AL568" s="622">
        <f t="shared" si="1271"/>
        <v>22</v>
      </c>
      <c r="AM568" s="623">
        <f t="shared" si="1278"/>
        <v>21</v>
      </c>
      <c r="AN568" s="624">
        <f t="shared" si="1272"/>
        <v>33</v>
      </c>
      <c r="AO568" s="625">
        <f t="shared" si="1273"/>
        <v>175</v>
      </c>
      <c r="AP568" s="626">
        <f t="shared" si="1274"/>
        <v>369</v>
      </c>
      <c r="AQ568" s="716">
        <f t="shared" si="1275"/>
        <v>13</v>
      </c>
      <c r="AR568" s="627">
        <f t="shared" si="1276"/>
        <v>23000</v>
      </c>
      <c r="AS568" s="628">
        <v>69</v>
      </c>
      <c r="AT568" s="629">
        <f t="shared" si="1277"/>
        <v>64</v>
      </c>
    </row>
    <row r="569" spans="1:46" ht="18.75" customHeight="1" thickBot="1">
      <c r="A569"/>
      <c r="B569" s="636" t="s">
        <v>2898</v>
      </c>
      <c r="C569" s="631" t="s">
        <v>2818</v>
      </c>
      <c r="D569" s="617">
        <f t="shared" si="1257"/>
        <v>8.9499999999999993</v>
      </c>
      <c r="E569" s="617">
        <f t="shared" si="1258"/>
        <v>3.2691070188464089</v>
      </c>
      <c r="F569" s="617">
        <f t="shared" si="1259"/>
        <v>4.6345535094232044</v>
      </c>
      <c r="G569" s="666">
        <v>3.25</v>
      </c>
      <c r="H569" s="617">
        <f t="shared" si="1260"/>
        <v>0.81727675471160222</v>
      </c>
      <c r="I569" s="617"/>
      <c r="J569" s="617"/>
      <c r="K569" s="617"/>
      <c r="L569" s="617"/>
      <c r="M569" s="617"/>
      <c r="N569" s="617"/>
      <c r="O569" s="617"/>
      <c r="P569" s="617"/>
      <c r="Q569" s="617"/>
      <c r="R569" s="617"/>
      <c r="S569" s="617"/>
      <c r="T569" s="617"/>
      <c r="U569" s="617"/>
      <c r="V569" s="617"/>
      <c r="W569" s="617"/>
      <c r="X569" s="618">
        <f>[1]BICost!$C15+[1]BICost!$BB15</f>
        <v>1.6345535094232044</v>
      </c>
      <c r="Y569" s="617">
        <f t="shared" si="1261"/>
        <v>3.5750000000000002</v>
      </c>
      <c r="Z569" s="617">
        <f t="shared" si="1262"/>
        <v>3.5750000000000002</v>
      </c>
      <c r="AA569" s="617">
        <f t="shared" si="1263"/>
        <v>4.027499999999999</v>
      </c>
      <c r="AB569" s="617">
        <f t="shared" si="1264"/>
        <v>8.9499999999999993</v>
      </c>
      <c r="AC569" s="617">
        <f t="shared" si="1265"/>
        <v>8.9375</v>
      </c>
      <c r="AD569" s="617">
        <f t="shared" si="1266"/>
        <v>4.027499999999999</v>
      </c>
      <c r="AE569" s="617">
        <f t="shared" si="1266"/>
        <v>4.4749999999999996</v>
      </c>
      <c r="AF569" s="617">
        <f t="shared" si="1266"/>
        <v>4.9225000000000003</v>
      </c>
      <c r="AG569" s="634">
        <f t="shared" si="1267"/>
        <v>37.090625000000003</v>
      </c>
      <c r="AH569" s="634">
        <f t="shared" si="1268"/>
        <v>37.090625000000003</v>
      </c>
      <c r="AI569" s="634">
        <f t="shared" si="1279"/>
        <v>39</v>
      </c>
      <c r="AJ569" s="621">
        <f t="shared" si="1269"/>
        <v>109000</v>
      </c>
      <c r="AK569" s="621">
        <f t="shared" si="1270"/>
        <v>109000</v>
      </c>
      <c r="AL569" s="622">
        <f t="shared" si="1271"/>
        <v>13</v>
      </c>
      <c r="AM569" s="623">
        <f t="shared" si="1278"/>
        <v>12</v>
      </c>
      <c r="AN569" s="624">
        <f t="shared" si="1272"/>
        <v>20</v>
      </c>
      <c r="AO569" s="625">
        <f t="shared" si="1273"/>
        <v>101</v>
      </c>
      <c r="AP569" s="626">
        <f t="shared" si="1274"/>
        <v>213</v>
      </c>
      <c r="AQ569" s="716">
        <f t="shared" si="1275"/>
        <v>8</v>
      </c>
      <c r="AR569" s="627">
        <f t="shared" si="1276"/>
        <v>13000</v>
      </c>
      <c r="AS569" s="628">
        <v>39</v>
      </c>
      <c r="AT569" s="629">
        <f t="shared" si="1277"/>
        <v>39</v>
      </c>
    </row>
    <row r="570" spans="1:46" ht="18.75" customHeight="1" thickBot="1">
      <c r="A570"/>
      <c r="B570" s="636" t="s">
        <v>2980</v>
      </c>
      <c r="C570" s="631" t="s">
        <v>2805</v>
      </c>
      <c r="D570" s="617">
        <f t="shared" si="1257"/>
        <v>17.95</v>
      </c>
      <c r="E570" s="617">
        <f t="shared" si="1258"/>
        <v>6.254567677074256</v>
      </c>
      <c r="F570" s="617">
        <f t="shared" si="1259"/>
        <v>6.127283838537128</v>
      </c>
      <c r="G570" s="666">
        <v>6.72</v>
      </c>
      <c r="H570" s="617">
        <f t="shared" si="1260"/>
        <v>1.563641919268564</v>
      </c>
      <c r="I570" s="617"/>
      <c r="J570" s="617"/>
      <c r="K570" s="617"/>
      <c r="L570" s="617"/>
      <c r="M570" s="617"/>
      <c r="N570" s="617"/>
      <c r="O570" s="617"/>
      <c r="P570" s="617"/>
      <c r="Q570" s="617"/>
      <c r="R570" s="617"/>
      <c r="S570" s="617"/>
      <c r="T570" s="617"/>
      <c r="U570" s="617"/>
      <c r="V570" s="617"/>
      <c r="W570" s="617"/>
      <c r="X570" s="618">
        <f>[1]BICost!$C16+[1]BICost!$BB16</f>
        <v>3.127283838537128</v>
      </c>
      <c r="Y570" s="617">
        <f t="shared" si="1261"/>
        <v>7.3920000000000003</v>
      </c>
      <c r="Z570" s="617">
        <f t="shared" si="1262"/>
        <v>7.3920000000000003</v>
      </c>
      <c r="AA570" s="617">
        <f t="shared" si="1263"/>
        <v>8.0774999999999988</v>
      </c>
      <c r="AB570" s="617">
        <f t="shared" si="1264"/>
        <v>17.95</v>
      </c>
      <c r="AC570" s="617">
        <f t="shared" si="1265"/>
        <v>18.48</v>
      </c>
      <c r="AD570" s="617">
        <f t="shared" si="1266"/>
        <v>8.0774999999999988</v>
      </c>
      <c r="AE570" s="617">
        <f t="shared" si="1266"/>
        <v>8.9749999999999996</v>
      </c>
      <c r="AF570" s="617">
        <f t="shared" si="1266"/>
        <v>9.8725000000000005</v>
      </c>
      <c r="AG570" s="634">
        <f t="shared" si="1267"/>
        <v>76.692000000000007</v>
      </c>
      <c r="AH570" s="634">
        <f t="shared" si="1268"/>
        <v>76.692000000000007</v>
      </c>
      <c r="AI570" s="634">
        <f>MROUND(ROUNDUP(AG570,0),10)-1</f>
        <v>79</v>
      </c>
      <c r="AJ570" s="621">
        <f t="shared" si="1269"/>
        <v>239000</v>
      </c>
      <c r="AK570" s="621">
        <f t="shared" si="1270"/>
        <v>259000</v>
      </c>
      <c r="AL570" s="622">
        <f t="shared" si="1271"/>
        <v>26</v>
      </c>
      <c r="AM570" s="623">
        <f t="shared" si="1278"/>
        <v>25</v>
      </c>
      <c r="AN570" s="624">
        <f t="shared" si="1272"/>
        <v>40</v>
      </c>
      <c r="AO570" s="625">
        <f t="shared" si="1273"/>
        <v>208</v>
      </c>
      <c r="AP570" s="626">
        <f t="shared" si="1274"/>
        <v>440</v>
      </c>
      <c r="AQ570" s="716">
        <f t="shared" si="1275"/>
        <v>15</v>
      </c>
      <c r="AR570" s="627">
        <f t="shared" si="1276"/>
        <v>28000</v>
      </c>
      <c r="AS570" s="628">
        <v>79</v>
      </c>
      <c r="AT570" s="629">
        <f t="shared" si="1277"/>
        <v>79</v>
      </c>
    </row>
    <row r="571" spans="1:46" ht="18.75" customHeight="1" thickBot="1">
      <c r="A571"/>
      <c r="B571" s="636" t="s">
        <v>2917</v>
      </c>
      <c r="C571" s="631" t="s">
        <v>3079</v>
      </c>
      <c r="D571" s="617">
        <f t="shared" si="1257"/>
        <v>17.95</v>
      </c>
      <c r="E571" s="617">
        <f t="shared" si="1258"/>
        <v>6.1905830694793202</v>
      </c>
      <c r="F571" s="617">
        <f t="shared" si="1259"/>
        <v>6.0952915347396601</v>
      </c>
      <c r="G571" s="666">
        <v>6.72</v>
      </c>
      <c r="H571" s="617">
        <f t="shared" si="1260"/>
        <v>1.5476457673698301</v>
      </c>
      <c r="I571" s="617"/>
      <c r="J571" s="617"/>
      <c r="K571" s="617"/>
      <c r="L571" s="617"/>
      <c r="M571" s="617"/>
      <c r="N571" s="617"/>
      <c r="O571" s="617"/>
      <c r="P571" s="617"/>
      <c r="Q571" s="617"/>
      <c r="R571" s="617"/>
      <c r="S571" s="617"/>
      <c r="T571" s="617"/>
      <c r="U571" s="617"/>
      <c r="V571" s="617"/>
      <c r="W571" s="617"/>
      <c r="X571" s="618">
        <f>[1]BICost!$C17+[1]BICost!$BB17</f>
        <v>3.0952915347396601</v>
      </c>
      <c r="Y571" s="617">
        <f t="shared" si="1261"/>
        <v>7.3920000000000003</v>
      </c>
      <c r="Z571" s="617">
        <f t="shared" si="1262"/>
        <v>7.3920000000000003</v>
      </c>
      <c r="AA571" s="617">
        <f t="shared" si="1263"/>
        <v>8.0774999999999988</v>
      </c>
      <c r="AB571" s="617">
        <f t="shared" si="1264"/>
        <v>17.95</v>
      </c>
      <c r="AC571" s="617">
        <f t="shared" si="1265"/>
        <v>18.48</v>
      </c>
      <c r="AD571" s="617">
        <f t="shared" si="1266"/>
        <v>8.0774999999999988</v>
      </c>
      <c r="AE571" s="617">
        <f t="shared" si="1266"/>
        <v>8.9749999999999996</v>
      </c>
      <c r="AF571" s="617">
        <f t="shared" si="1266"/>
        <v>9.8725000000000005</v>
      </c>
      <c r="AG571" s="634">
        <f t="shared" si="1267"/>
        <v>76.692000000000007</v>
      </c>
      <c r="AH571" s="634">
        <f t="shared" si="1268"/>
        <v>76.692000000000007</v>
      </c>
      <c r="AI571" s="634">
        <f t="shared" ref="AI571:AI579" si="1280">MROUND(ROUNDUP(AG571,0),5)-1</f>
        <v>74</v>
      </c>
      <c r="AJ571" s="635">
        <f t="shared" si="1269"/>
        <v>239000</v>
      </c>
      <c r="AK571" s="635">
        <f t="shared" si="1270"/>
        <v>259000</v>
      </c>
      <c r="AL571" s="620">
        <f t="shared" si="1271"/>
        <v>26</v>
      </c>
      <c r="AM571" s="620">
        <f t="shared" si="1278"/>
        <v>25</v>
      </c>
      <c r="AN571" s="621">
        <f t="shared" si="1272"/>
        <v>40</v>
      </c>
      <c r="AO571" s="621">
        <f t="shared" si="1273"/>
        <v>208</v>
      </c>
      <c r="AP571" s="626">
        <f t="shared" si="1274"/>
        <v>440</v>
      </c>
      <c r="AQ571" s="716">
        <f t="shared" si="1275"/>
        <v>15</v>
      </c>
      <c r="AR571" s="627">
        <f t="shared" si="1276"/>
        <v>28000</v>
      </c>
      <c r="AS571" s="628">
        <v>79</v>
      </c>
      <c r="AT571" s="629">
        <f t="shared" si="1277"/>
        <v>74</v>
      </c>
    </row>
    <row r="572" spans="1:46" ht="18.75" customHeight="1" thickBot="1">
      <c r="A572"/>
      <c r="B572" s="636" t="s">
        <v>2918</v>
      </c>
      <c r="C572" s="631" t="s">
        <v>3146</v>
      </c>
      <c r="D572" s="617">
        <f t="shared" si="1257"/>
        <v>20.95</v>
      </c>
      <c r="E572" s="617">
        <f>1.98*MAX($J572:$X572)</f>
        <v>7.9139013805566778</v>
      </c>
      <c r="F572" s="617">
        <f t="shared" si="1259"/>
        <v>6.996919889170039</v>
      </c>
      <c r="G572" s="666">
        <v>7.75</v>
      </c>
      <c r="H572" s="617">
        <f t="shared" si="1260"/>
        <v>1.9984599445850197</v>
      </c>
      <c r="I572" s="617"/>
      <c r="J572" s="617"/>
      <c r="K572" s="617"/>
      <c r="L572" s="617"/>
      <c r="M572" s="617"/>
      <c r="N572" s="617"/>
      <c r="O572" s="617"/>
      <c r="P572" s="617"/>
      <c r="Q572" s="617"/>
      <c r="R572" s="617"/>
      <c r="S572" s="617"/>
      <c r="T572" s="617"/>
      <c r="U572" s="617"/>
      <c r="V572" s="617"/>
      <c r="W572" s="617"/>
      <c r="X572" s="618">
        <f>[1]BICost!$C18+[1]BICost!$BB18</f>
        <v>3.9969198891700395</v>
      </c>
      <c r="Y572" s="617">
        <f t="shared" si="1261"/>
        <v>8.5250000000000004</v>
      </c>
      <c r="Z572" s="617">
        <f t="shared" si="1262"/>
        <v>8.5250000000000004</v>
      </c>
      <c r="AA572" s="617">
        <f t="shared" si="1263"/>
        <v>9.4274999999999984</v>
      </c>
      <c r="AB572" s="617">
        <f t="shared" si="1264"/>
        <v>20.95</v>
      </c>
      <c r="AC572" s="617">
        <f t="shared" si="1265"/>
        <v>21.3125</v>
      </c>
      <c r="AD572" s="617">
        <f t="shared" si="1266"/>
        <v>9.4274999999999984</v>
      </c>
      <c r="AE572" s="617">
        <f t="shared" si="1266"/>
        <v>10.475</v>
      </c>
      <c r="AF572" s="617">
        <f t="shared" si="1266"/>
        <v>11.522500000000001</v>
      </c>
      <c r="AG572" s="634">
        <f t="shared" si="1267"/>
        <v>88.446875000000006</v>
      </c>
      <c r="AH572" s="634">
        <f t="shared" si="1268"/>
        <v>88.446875000000006</v>
      </c>
      <c r="AI572" s="634">
        <f t="shared" si="1280"/>
        <v>89</v>
      </c>
      <c r="AJ572" s="635">
        <f t="shared" si="1269"/>
        <v>279000</v>
      </c>
      <c r="AK572" s="635">
        <f t="shared" si="1270"/>
        <v>299000</v>
      </c>
      <c r="AL572" s="622">
        <f t="shared" si="1271"/>
        <v>30</v>
      </c>
      <c r="AM572" s="623">
        <f t="shared" si="1278"/>
        <v>28</v>
      </c>
      <c r="AN572" s="624">
        <f t="shared" si="1272"/>
        <v>46</v>
      </c>
      <c r="AO572" s="625">
        <f t="shared" si="1273"/>
        <v>240</v>
      </c>
      <c r="AP572" s="626">
        <f t="shared" si="1274"/>
        <v>507</v>
      </c>
      <c r="AQ572" s="716">
        <f t="shared" si="1275"/>
        <v>18</v>
      </c>
      <c r="AR572" s="627">
        <f t="shared" si="1276"/>
        <v>32000</v>
      </c>
      <c r="AS572" s="628">
        <v>89</v>
      </c>
      <c r="AT572" s="629">
        <f t="shared" si="1277"/>
        <v>89</v>
      </c>
    </row>
    <row r="573" spans="1:46" ht="20.45" customHeight="1" thickBot="1">
      <c r="B573" s="637" t="s">
        <v>2899</v>
      </c>
      <c r="C573" s="638" t="s">
        <v>2910</v>
      </c>
      <c r="D573" s="639">
        <f t="shared" si="1257"/>
        <v>25.95</v>
      </c>
      <c r="E573" s="617">
        <f t="shared" ref="E573:E603" si="1281">2*MAX($J573:$X573)</f>
        <v>8.6627349682134973</v>
      </c>
      <c r="F573" s="617">
        <f t="shared" si="1259"/>
        <v>7.3313674841067487</v>
      </c>
      <c r="G573" s="639">
        <v>9.6300000000000008</v>
      </c>
      <c r="H573" s="639">
        <f t="shared" si="1260"/>
        <v>2.1656837420533743</v>
      </c>
      <c r="I573" s="638"/>
      <c r="J573" s="638"/>
      <c r="K573" s="638"/>
      <c r="L573" s="638"/>
      <c r="M573" s="638"/>
      <c r="N573" s="638"/>
      <c r="O573" s="638"/>
      <c r="P573" s="638"/>
      <c r="Q573" s="638"/>
      <c r="R573" s="638"/>
      <c r="S573" s="638"/>
      <c r="T573" s="638"/>
      <c r="U573" s="638"/>
      <c r="V573" s="638"/>
      <c r="W573" s="638"/>
      <c r="X573" s="618">
        <f>[1]BICost!$C20+[1]BICost!$BB20</f>
        <v>4.3313674841067487</v>
      </c>
      <c r="Y573" s="639">
        <f t="shared" si="1261"/>
        <v>10.593000000000002</v>
      </c>
      <c r="Z573" s="639">
        <f t="shared" si="1262"/>
        <v>10.593000000000002</v>
      </c>
      <c r="AA573" s="639">
        <f t="shared" si="1263"/>
        <v>11.677499999999998</v>
      </c>
      <c r="AB573" s="639">
        <f t="shared" si="1264"/>
        <v>25.95</v>
      </c>
      <c r="AC573" s="639">
        <f t="shared" si="1265"/>
        <v>26.482500000000002</v>
      </c>
      <c r="AD573" s="639">
        <f t="shared" si="1266"/>
        <v>11.677499999999998</v>
      </c>
      <c r="AE573" s="639">
        <f t="shared" si="1266"/>
        <v>12.975</v>
      </c>
      <c r="AF573" s="639">
        <f t="shared" si="1266"/>
        <v>14.272500000000001</v>
      </c>
      <c r="AG573" s="640">
        <f t="shared" si="1267"/>
        <v>109.90237500000002</v>
      </c>
      <c r="AH573" s="640">
        <f t="shared" ref="AH573:AH579" si="1282">AG573*(1+AH$548)</f>
        <v>109.90237500000002</v>
      </c>
      <c r="AI573" s="640">
        <f t="shared" si="1280"/>
        <v>109</v>
      </c>
      <c r="AJ573" s="621">
        <f t="shared" si="1269"/>
        <v>349000</v>
      </c>
      <c r="AK573" s="621">
        <f t="shared" si="1270"/>
        <v>379000</v>
      </c>
      <c r="AL573" s="622">
        <f t="shared" si="1271"/>
        <v>37</v>
      </c>
      <c r="AM573" s="623">
        <f t="shared" si="1278"/>
        <v>35</v>
      </c>
      <c r="AN573" s="624">
        <f t="shared" si="1272"/>
        <v>57</v>
      </c>
      <c r="AO573" s="625">
        <f t="shared" si="1273"/>
        <v>298</v>
      </c>
      <c r="AP573" s="626">
        <f t="shared" si="1274"/>
        <v>630</v>
      </c>
      <c r="AQ573" s="716">
        <f t="shared" si="1275"/>
        <v>22</v>
      </c>
      <c r="AR573" s="627">
        <f t="shared" si="1276"/>
        <v>40000</v>
      </c>
      <c r="AS573" s="628">
        <v>109</v>
      </c>
      <c r="AT573" s="629">
        <f t="shared" si="1277"/>
        <v>109</v>
      </c>
    </row>
    <row r="574" spans="1:46" ht="20.45" customHeight="1" thickBot="1">
      <c r="B574" s="641" t="s">
        <v>2900</v>
      </c>
      <c r="C574" s="638" t="s">
        <v>2911</v>
      </c>
      <c r="D574" s="639">
        <f t="shared" si="1257"/>
        <v>25.95</v>
      </c>
      <c r="E574" s="617">
        <f t="shared" si="1281"/>
        <v>10.294050411251474</v>
      </c>
      <c r="F574" s="617">
        <f t="shared" si="1259"/>
        <v>8.147025205625738</v>
      </c>
      <c r="G574" s="639">
        <v>9.6300000000000008</v>
      </c>
      <c r="H574" s="617">
        <f t="shared" si="1260"/>
        <v>2.5735126028128685</v>
      </c>
      <c r="I574" s="638"/>
      <c r="J574" s="638"/>
      <c r="K574" s="638"/>
      <c r="L574" s="638"/>
      <c r="M574" s="638"/>
      <c r="N574" s="638"/>
      <c r="O574" s="638"/>
      <c r="P574" s="638"/>
      <c r="Q574" s="638"/>
      <c r="R574" s="638"/>
      <c r="S574" s="638"/>
      <c r="T574" s="638"/>
      <c r="U574" s="638"/>
      <c r="V574" s="638"/>
      <c r="W574" s="638"/>
      <c r="X574" s="618">
        <f>[1]BICost!$C21+[1]BICost!$BB21</f>
        <v>5.1470252056257371</v>
      </c>
      <c r="Y574" s="639">
        <f t="shared" si="1261"/>
        <v>10.593000000000002</v>
      </c>
      <c r="Z574" s="639">
        <f t="shared" si="1262"/>
        <v>10.593000000000002</v>
      </c>
      <c r="AA574" s="639">
        <f t="shared" si="1263"/>
        <v>11.677499999999998</v>
      </c>
      <c r="AB574" s="639">
        <f t="shared" si="1264"/>
        <v>25.95</v>
      </c>
      <c r="AC574" s="639">
        <f t="shared" si="1265"/>
        <v>26.482500000000002</v>
      </c>
      <c r="AD574" s="639">
        <f t="shared" si="1266"/>
        <v>11.677499999999998</v>
      </c>
      <c r="AE574" s="639">
        <f t="shared" si="1266"/>
        <v>12.975</v>
      </c>
      <c r="AF574" s="639">
        <f t="shared" si="1266"/>
        <v>14.272500000000001</v>
      </c>
      <c r="AG574" s="640">
        <f t="shared" si="1267"/>
        <v>109.90237500000002</v>
      </c>
      <c r="AH574" s="640">
        <f t="shared" si="1282"/>
        <v>109.90237500000002</v>
      </c>
      <c r="AI574" s="640">
        <f t="shared" si="1280"/>
        <v>109</v>
      </c>
      <c r="AJ574" s="621">
        <f t="shared" si="1269"/>
        <v>349000</v>
      </c>
      <c r="AK574" s="621">
        <f t="shared" si="1270"/>
        <v>379000</v>
      </c>
      <c r="AL574" s="622">
        <f t="shared" si="1271"/>
        <v>37</v>
      </c>
      <c r="AM574" s="623">
        <f t="shared" si="1278"/>
        <v>35</v>
      </c>
      <c r="AN574" s="624">
        <f t="shared" si="1272"/>
        <v>57</v>
      </c>
      <c r="AO574" s="625">
        <f t="shared" si="1273"/>
        <v>298</v>
      </c>
      <c r="AP574" s="626">
        <f t="shared" si="1274"/>
        <v>630</v>
      </c>
      <c r="AQ574" s="716">
        <f t="shared" si="1275"/>
        <v>22</v>
      </c>
      <c r="AR574" s="627">
        <f t="shared" si="1276"/>
        <v>40000</v>
      </c>
      <c r="AS574" s="628">
        <v>109</v>
      </c>
      <c r="AT574" s="629">
        <f t="shared" si="1277"/>
        <v>109</v>
      </c>
    </row>
    <row r="575" spans="1:46" ht="20.45" customHeight="1" thickBot="1">
      <c r="B575" s="641" t="s">
        <v>2901</v>
      </c>
      <c r="C575" s="631" t="s">
        <v>2911</v>
      </c>
      <c r="D575" s="639">
        <f t="shared" si="1257"/>
        <v>25.95</v>
      </c>
      <c r="E575" s="617">
        <f t="shared" si="1281"/>
        <v>10.294050411251474</v>
      </c>
      <c r="F575" s="617">
        <f t="shared" si="1259"/>
        <v>8.147025205625738</v>
      </c>
      <c r="G575" s="639">
        <v>9.6300000000000008</v>
      </c>
      <c r="H575" s="617">
        <f t="shared" si="1260"/>
        <v>2.5735126028128685</v>
      </c>
      <c r="I575" s="638"/>
      <c r="J575" s="638"/>
      <c r="K575" s="638"/>
      <c r="L575" s="638"/>
      <c r="M575" s="638"/>
      <c r="N575" s="638"/>
      <c r="O575" s="638"/>
      <c r="P575" s="638"/>
      <c r="Q575" s="638"/>
      <c r="R575" s="638"/>
      <c r="S575" s="638"/>
      <c r="T575" s="638"/>
      <c r="U575" s="638"/>
      <c r="V575" s="638"/>
      <c r="W575" s="638"/>
      <c r="X575" s="618">
        <f>[1]BICost!$C22+[1]BICost!$BB22</f>
        <v>5.1470252056257371</v>
      </c>
      <c r="Y575" s="639">
        <f t="shared" si="1261"/>
        <v>10.593000000000002</v>
      </c>
      <c r="Z575" s="639">
        <f t="shared" si="1262"/>
        <v>10.593000000000002</v>
      </c>
      <c r="AA575" s="639">
        <f t="shared" si="1263"/>
        <v>11.677499999999998</v>
      </c>
      <c r="AB575" s="639">
        <f t="shared" si="1264"/>
        <v>25.95</v>
      </c>
      <c r="AC575" s="639">
        <f t="shared" si="1265"/>
        <v>26.482500000000002</v>
      </c>
      <c r="AD575" s="639">
        <f t="shared" si="1266"/>
        <v>11.677499999999998</v>
      </c>
      <c r="AE575" s="639">
        <f t="shared" si="1266"/>
        <v>12.975</v>
      </c>
      <c r="AF575" s="639">
        <f t="shared" si="1266"/>
        <v>14.272500000000001</v>
      </c>
      <c r="AG575" s="640">
        <f t="shared" si="1267"/>
        <v>109.90237500000002</v>
      </c>
      <c r="AH575" s="640">
        <f t="shared" si="1282"/>
        <v>109.90237500000002</v>
      </c>
      <c r="AI575" s="640">
        <f t="shared" si="1280"/>
        <v>109</v>
      </c>
      <c r="AJ575" s="621">
        <f t="shared" si="1269"/>
        <v>349000</v>
      </c>
      <c r="AK575" s="621">
        <f t="shared" si="1270"/>
        <v>379000</v>
      </c>
      <c r="AL575" s="622">
        <f t="shared" si="1271"/>
        <v>37</v>
      </c>
      <c r="AM575" s="623">
        <f t="shared" si="1278"/>
        <v>35</v>
      </c>
      <c r="AN575" s="624">
        <f t="shared" si="1272"/>
        <v>57</v>
      </c>
      <c r="AO575" s="625">
        <f t="shared" si="1273"/>
        <v>298</v>
      </c>
      <c r="AP575" s="626">
        <f t="shared" si="1274"/>
        <v>630</v>
      </c>
      <c r="AQ575" s="716">
        <f t="shared" si="1275"/>
        <v>22</v>
      </c>
      <c r="AR575" s="627">
        <f t="shared" si="1276"/>
        <v>40000</v>
      </c>
      <c r="AS575" s="628">
        <v>109</v>
      </c>
      <c r="AT575" s="629">
        <f t="shared" si="1277"/>
        <v>109</v>
      </c>
    </row>
    <row r="576" spans="1:46" ht="20.45" customHeight="1" thickBot="1">
      <c r="B576" s="641" t="s">
        <v>3088</v>
      </c>
      <c r="C576" s="718" t="s">
        <v>3090</v>
      </c>
      <c r="D576" s="639">
        <f t="shared" si="1257"/>
        <v>25.95</v>
      </c>
      <c r="E576" s="617">
        <f t="shared" si="1281"/>
        <v>8.8246671201122311</v>
      </c>
      <c r="F576" s="617">
        <f t="shared" si="1259"/>
        <v>7.4123335600561155</v>
      </c>
      <c r="G576" s="639">
        <v>9.6300000000000008</v>
      </c>
      <c r="H576" s="617">
        <f t="shared" si="1260"/>
        <v>2.2061667800280578</v>
      </c>
      <c r="I576" s="638"/>
      <c r="J576" s="638"/>
      <c r="K576" s="638"/>
      <c r="L576" s="638"/>
      <c r="M576" s="638"/>
      <c r="N576" s="638"/>
      <c r="O576" s="638"/>
      <c r="P576" s="638"/>
      <c r="Q576" s="638"/>
      <c r="R576" s="638"/>
      <c r="S576" s="638"/>
      <c r="T576" s="638"/>
      <c r="U576" s="638"/>
      <c r="V576" s="638"/>
      <c r="W576" s="638"/>
      <c r="X576" s="618">
        <f>[1]BICost!$C142+[1]BICost!$BB142</f>
        <v>4.4123335600561155</v>
      </c>
      <c r="Y576" s="639">
        <f t="shared" si="1261"/>
        <v>10.593000000000002</v>
      </c>
      <c r="Z576" s="639">
        <f t="shared" si="1262"/>
        <v>10.593000000000002</v>
      </c>
      <c r="AA576" s="639">
        <f t="shared" si="1263"/>
        <v>11.677499999999998</v>
      </c>
      <c r="AB576" s="639">
        <f t="shared" si="1264"/>
        <v>25.95</v>
      </c>
      <c r="AC576" s="639">
        <f t="shared" si="1265"/>
        <v>26.482500000000002</v>
      </c>
      <c r="AD576" s="639">
        <f t="shared" si="1266"/>
        <v>11.677499999999998</v>
      </c>
      <c r="AE576" s="639">
        <f t="shared" si="1266"/>
        <v>12.975</v>
      </c>
      <c r="AF576" s="639">
        <f t="shared" si="1266"/>
        <v>14.272500000000001</v>
      </c>
      <c r="AG576" s="640">
        <f t="shared" si="1267"/>
        <v>109.90237500000002</v>
      </c>
      <c r="AH576" s="640">
        <f t="shared" si="1282"/>
        <v>109.90237500000002</v>
      </c>
      <c r="AI576" s="640">
        <f t="shared" si="1280"/>
        <v>109</v>
      </c>
      <c r="AJ576" s="621">
        <f t="shared" si="1269"/>
        <v>349000</v>
      </c>
      <c r="AK576" s="621">
        <f t="shared" si="1270"/>
        <v>379000</v>
      </c>
      <c r="AL576" s="622">
        <f t="shared" si="1271"/>
        <v>37</v>
      </c>
      <c r="AM576" s="623">
        <f t="shared" si="1278"/>
        <v>35</v>
      </c>
      <c r="AN576" s="624">
        <f t="shared" si="1272"/>
        <v>57</v>
      </c>
      <c r="AO576" s="625">
        <f t="shared" si="1273"/>
        <v>298</v>
      </c>
      <c r="AP576" s="626">
        <f t="shared" si="1274"/>
        <v>630</v>
      </c>
      <c r="AQ576" s="716">
        <f t="shared" si="1275"/>
        <v>22</v>
      </c>
      <c r="AR576" s="627">
        <f t="shared" si="1276"/>
        <v>40000</v>
      </c>
      <c r="AS576" s="628">
        <v>109</v>
      </c>
      <c r="AT576" s="629">
        <f t="shared" si="1277"/>
        <v>109</v>
      </c>
    </row>
    <row r="577" spans="2:46" ht="20.45" customHeight="1" thickBot="1">
      <c r="B577" s="641" t="s">
        <v>3089</v>
      </c>
      <c r="C577" s="718" t="s">
        <v>3091</v>
      </c>
      <c r="D577" s="639">
        <f t="shared" si="1257"/>
        <v>21.95</v>
      </c>
      <c r="E577" s="617">
        <f t="shared" si="1281"/>
        <v>8.31774661378312</v>
      </c>
      <c r="F577" s="617">
        <f t="shared" si="1259"/>
        <v>7.15887330689156</v>
      </c>
      <c r="G577" s="639">
        <v>8.18</v>
      </c>
      <c r="H577" s="617">
        <f t="shared" si="1260"/>
        <v>2.07943665344578</v>
      </c>
      <c r="I577" s="638"/>
      <c r="J577" s="638"/>
      <c r="K577" s="638"/>
      <c r="L577" s="638"/>
      <c r="M577" s="638"/>
      <c r="N577" s="638"/>
      <c r="O577" s="638"/>
      <c r="P577" s="638"/>
      <c r="Q577" s="638"/>
      <c r="R577" s="638"/>
      <c r="S577" s="638"/>
      <c r="T577" s="638"/>
      <c r="U577" s="638"/>
      <c r="V577" s="638"/>
      <c r="W577" s="638"/>
      <c r="X577" s="618">
        <f>[1]BICost!$C27+[1]BICost!$BB27</f>
        <v>4.15887330689156</v>
      </c>
      <c r="Y577" s="639">
        <f t="shared" si="1261"/>
        <v>8.9980000000000011</v>
      </c>
      <c r="Z577" s="639">
        <f t="shared" si="1262"/>
        <v>8.9980000000000011</v>
      </c>
      <c r="AA577" s="639">
        <f t="shared" si="1263"/>
        <v>9.8774999999999995</v>
      </c>
      <c r="AB577" s="639">
        <f t="shared" si="1264"/>
        <v>21.95</v>
      </c>
      <c r="AC577" s="639">
        <f t="shared" si="1265"/>
        <v>22.495000000000001</v>
      </c>
      <c r="AD577" s="639">
        <f t="shared" si="1266"/>
        <v>9.8774999999999995</v>
      </c>
      <c r="AE577" s="639">
        <f t="shared" si="1266"/>
        <v>10.975</v>
      </c>
      <c r="AF577" s="639">
        <f t="shared" si="1266"/>
        <v>12.0725</v>
      </c>
      <c r="AG577" s="640">
        <f t="shared" si="1267"/>
        <v>93.354250000000008</v>
      </c>
      <c r="AH577" s="640">
        <f t="shared" si="1282"/>
        <v>93.354250000000008</v>
      </c>
      <c r="AI577" s="640">
        <f t="shared" si="1280"/>
        <v>94</v>
      </c>
      <c r="AJ577" s="621">
        <f t="shared" si="1269"/>
        <v>299000</v>
      </c>
      <c r="AK577" s="621">
        <f t="shared" si="1270"/>
        <v>319000</v>
      </c>
      <c r="AL577" s="622">
        <f t="shared" si="1271"/>
        <v>32</v>
      </c>
      <c r="AM577" s="623">
        <f t="shared" si="1278"/>
        <v>30</v>
      </c>
      <c r="AN577" s="624">
        <f t="shared" si="1272"/>
        <v>48</v>
      </c>
      <c r="AO577" s="625">
        <f t="shared" si="1273"/>
        <v>254</v>
      </c>
      <c r="AP577" s="626">
        <f t="shared" si="1274"/>
        <v>536</v>
      </c>
      <c r="AQ577" s="716">
        <f t="shared" si="1275"/>
        <v>18</v>
      </c>
      <c r="AR577" s="627">
        <f t="shared" si="1276"/>
        <v>34000</v>
      </c>
      <c r="AS577" s="628">
        <v>109</v>
      </c>
      <c r="AT577" s="629">
        <f t="shared" si="1277"/>
        <v>94</v>
      </c>
    </row>
    <row r="578" spans="2:46" ht="20.45" customHeight="1" thickBot="1">
      <c r="B578" s="719" t="s">
        <v>4741</v>
      </c>
      <c r="C578" s="718" t="s">
        <v>4742</v>
      </c>
      <c r="D578" s="639">
        <f t="shared" ref="D578" si="1283">AB578</f>
        <v>25.95</v>
      </c>
      <c r="E578" s="617">
        <f t="shared" si="1281"/>
        <v>8.9538215504919787</v>
      </c>
      <c r="F578" s="617">
        <f t="shared" si="1259"/>
        <v>7.4769107752459893</v>
      </c>
      <c r="G578" s="639">
        <v>9.6300000000000008</v>
      </c>
      <c r="H578" s="617">
        <f t="shared" si="1260"/>
        <v>2.2384553876229947</v>
      </c>
      <c r="I578" s="638"/>
      <c r="J578" s="638"/>
      <c r="K578" s="638"/>
      <c r="L578" s="638"/>
      <c r="M578" s="638"/>
      <c r="N578" s="638"/>
      <c r="O578" s="638"/>
      <c r="P578" s="638"/>
      <c r="Q578" s="638"/>
      <c r="R578" s="638"/>
      <c r="S578" s="638"/>
      <c r="T578" s="638"/>
      <c r="U578" s="638"/>
      <c r="V578" s="638"/>
      <c r="W578" s="638"/>
      <c r="X578" s="618">
        <f>[1]BICost!$C154+[1]BICost!$BB154</f>
        <v>4.4769107752459893</v>
      </c>
      <c r="Y578" s="639">
        <f t="shared" si="1261"/>
        <v>10.593000000000002</v>
      </c>
      <c r="Z578" s="639">
        <f t="shared" ref="Z578" si="1284">(AC578*(1-Z$53))</f>
        <v>10.593000000000002</v>
      </c>
      <c r="AA578" s="639">
        <f t="shared" ref="AA578" si="1285">(AB578*(1-AA$53))</f>
        <v>11.677499999999998</v>
      </c>
      <c r="AB578" s="639">
        <f t="shared" ref="AB578" si="1286">MROUND(AC578,1)-0.05</f>
        <v>25.95</v>
      </c>
      <c r="AC578" s="639">
        <f t="shared" ref="AC578" si="1287">Y578/(1-AC$53)</f>
        <v>26.482500000000002</v>
      </c>
      <c r="AD578" s="639">
        <f t="shared" si="1266"/>
        <v>11.677499999999998</v>
      </c>
      <c r="AE578" s="639">
        <f t="shared" si="1266"/>
        <v>12.975</v>
      </c>
      <c r="AF578" s="639">
        <f t="shared" si="1266"/>
        <v>14.272500000000001</v>
      </c>
      <c r="AG578" s="640">
        <f t="shared" ref="AG578" si="1288">AC578*4.15</f>
        <v>109.90237500000002</v>
      </c>
      <c r="AH578" s="640">
        <f t="shared" ref="AH578" si="1289">AG578*(1+AH$548)</f>
        <v>109.90237500000002</v>
      </c>
      <c r="AI578" s="640">
        <f t="shared" ref="AI578" si="1290">MROUND(ROUNDUP(AG578,0),5)-1</f>
        <v>109</v>
      </c>
      <c r="AJ578" s="621">
        <f t="shared" ref="AJ578" si="1291">ROUNDUP(FLOOR(AC578*13350,10000),-3)-1000</f>
        <v>349000</v>
      </c>
      <c r="AK578" s="621">
        <f t="shared" ref="AK578" si="1292">ROUNDUP(FLOOR(AJ578*1.1,10000),-3)-1000</f>
        <v>379000</v>
      </c>
      <c r="AL578" s="622">
        <f t="shared" ref="AL578" si="1293">ROUNDUP(AC578*1.39,0)</f>
        <v>37</v>
      </c>
      <c r="AM578" s="623">
        <f t="shared" ref="AM578" si="1294">ROUNDUP(AC578*1.3,0)</f>
        <v>35</v>
      </c>
      <c r="AN578" s="624">
        <f t="shared" ref="AN578" si="1295">ROUNDUP(AC578*0.71*3,0)</f>
        <v>57</v>
      </c>
      <c r="AO578" s="625">
        <f t="shared" ref="AO578" si="1296">ROUNDUP(AC578*3.7502*3,0)</f>
        <v>298</v>
      </c>
      <c r="AP578" s="626">
        <f t="shared" ref="AP578" si="1297">ROUNDUP(AC578*7.9284*3,0)</f>
        <v>630</v>
      </c>
      <c r="AQ578" s="716">
        <f t="shared" ref="AQ578" si="1298">ROUNDUP(AC578*0.8,0)</f>
        <v>22</v>
      </c>
      <c r="AR578" s="627">
        <f t="shared" ref="AR578" si="1299">MROUND(ROUNDUP(AC578*1500,0),1000)</f>
        <v>40000</v>
      </c>
      <c r="AS578" s="628">
        <v>110</v>
      </c>
      <c r="AT578" s="629">
        <f t="shared" ref="AT578" si="1300">AI578*(1-AH$6)</f>
        <v>109</v>
      </c>
    </row>
    <row r="579" spans="2:46" ht="20.45" customHeight="1" thickBot="1">
      <c r="B579" s="719" t="s">
        <v>3192</v>
      </c>
      <c r="C579" s="718" t="s">
        <v>3193</v>
      </c>
      <c r="D579" s="639">
        <f t="shared" si="1257"/>
        <v>35.950000000000003</v>
      </c>
      <c r="E579" s="617">
        <f t="shared" si="1281"/>
        <v>13.919688892264132</v>
      </c>
      <c r="F579" s="617">
        <f t="shared" si="1259"/>
        <v>9.9598444461320668</v>
      </c>
      <c r="G579" s="639">
        <v>13.27</v>
      </c>
      <c r="H579" s="617">
        <f t="shared" si="1260"/>
        <v>3.4799222230660329</v>
      </c>
      <c r="I579" s="638"/>
      <c r="J579" s="638"/>
      <c r="K579" s="638"/>
      <c r="L579" s="638"/>
      <c r="M579" s="638"/>
      <c r="N579" s="638"/>
      <c r="O579" s="638"/>
      <c r="P579" s="638"/>
      <c r="Q579" s="638"/>
      <c r="R579" s="638"/>
      <c r="S579" s="638"/>
      <c r="T579" s="638"/>
      <c r="U579" s="638"/>
      <c r="V579" s="638"/>
      <c r="W579" s="638"/>
      <c r="X579" s="618">
        <f>[1]BICost!$C141+[1]BICost!$BB141</f>
        <v>6.9598444461320659</v>
      </c>
      <c r="Y579" s="639">
        <f t="shared" si="1261"/>
        <v>14.597000000000001</v>
      </c>
      <c r="Z579" s="639">
        <f t="shared" si="1262"/>
        <v>14.597000000000001</v>
      </c>
      <c r="AA579" s="639">
        <f t="shared" si="1263"/>
        <v>16.177499999999998</v>
      </c>
      <c r="AB579" s="639">
        <f t="shared" si="1264"/>
        <v>35.950000000000003</v>
      </c>
      <c r="AC579" s="639">
        <f t="shared" si="1265"/>
        <v>36.4925</v>
      </c>
      <c r="AD579" s="639">
        <f t="shared" si="1266"/>
        <v>16.177499999999998</v>
      </c>
      <c r="AE579" s="639">
        <f t="shared" si="1266"/>
        <v>17.975000000000001</v>
      </c>
      <c r="AF579" s="639">
        <f t="shared" si="1266"/>
        <v>19.772500000000004</v>
      </c>
      <c r="AG579" s="640">
        <f t="shared" si="1267"/>
        <v>151.44387500000002</v>
      </c>
      <c r="AH579" s="640">
        <f t="shared" si="1282"/>
        <v>151.44387500000002</v>
      </c>
      <c r="AI579" s="640">
        <f t="shared" si="1280"/>
        <v>149</v>
      </c>
      <c r="AJ579" s="621">
        <f t="shared" si="1269"/>
        <v>479000</v>
      </c>
      <c r="AK579" s="621">
        <f t="shared" si="1270"/>
        <v>519000</v>
      </c>
      <c r="AL579" s="622">
        <f t="shared" si="1271"/>
        <v>51</v>
      </c>
      <c r="AM579" s="623">
        <f t="shared" si="1278"/>
        <v>48</v>
      </c>
      <c r="AN579" s="624">
        <f t="shared" si="1272"/>
        <v>78</v>
      </c>
      <c r="AO579" s="625">
        <f t="shared" si="1273"/>
        <v>411</v>
      </c>
      <c r="AP579" s="626">
        <f t="shared" si="1274"/>
        <v>868</v>
      </c>
      <c r="AQ579" s="716">
        <f t="shared" si="1275"/>
        <v>30</v>
      </c>
      <c r="AR579" s="627">
        <f t="shared" si="1276"/>
        <v>55000</v>
      </c>
      <c r="AS579" s="628">
        <v>110</v>
      </c>
      <c r="AT579" s="629">
        <f t="shared" si="1277"/>
        <v>149</v>
      </c>
    </row>
    <row r="580" spans="2:46" ht="20.45" customHeight="1" thickBot="1">
      <c r="B580" s="614" t="s">
        <v>3170</v>
      </c>
      <c r="C580" s="615" t="s">
        <v>2912</v>
      </c>
      <c r="D580" s="639">
        <f t="shared" ref="D580:D603" si="1301">AB580</f>
        <v>25.95</v>
      </c>
      <c r="E580" s="617">
        <f t="shared" si="1281"/>
        <v>10.166980031504638</v>
      </c>
      <c r="F580" s="617">
        <f t="shared" si="1259"/>
        <v>8.083490015752318</v>
      </c>
      <c r="G580" s="639">
        <v>9.6300000000000008</v>
      </c>
      <c r="H580" s="617">
        <f t="shared" si="1260"/>
        <v>2.5417450078761594</v>
      </c>
      <c r="I580" s="638"/>
      <c r="J580" s="638"/>
      <c r="K580" s="638"/>
      <c r="L580" s="638"/>
      <c r="M580" s="638"/>
      <c r="N580" s="638"/>
      <c r="O580" s="638"/>
      <c r="P580" s="638"/>
      <c r="Q580" s="638"/>
      <c r="R580" s="638"/>
      <c r="S580" s="638"/>
      <c r="T580" s="638"/>
      <c r="U580" s="638"/>
      <c r="V580" s="638"/>
      <c r="W580" s="638"/>
      <c r="X580" s="618">
        <f>[1]BICost!$C3+[1]BICost!$BB3</f>
        <v>5.0834900157523188</v>
      </c>
      <c r="Y580" s="639">
        <f t="shared" si="1261"/>
        <v>10.593000000000002</v>
      </c>
      <c r="Z580" s="639">
        <f t="shared" ref="Z580:Z603" si="1302">(AC580*(1-Z$53))</f>
        <v>10.593000000000002</v>
      </c>
      <c r="AA580" s="639">
        <f t="shared" ref="AA580:AA603" si="1303">(AB580*(1-AA$53))</f>
        <v>11.677499999999998</v>
      </c>
      <c r="AB580" s="639">
        <f t="shared" ref="AB580:AB603" si="1304">MROUND(AC580,1)-0.05</f>
        <v>25.95</v>
      </c>
      <c r="AC580" s="639">
        <f t="shared" ref="AC580:AC603" si="1305">Y580/(1-AC$53)</f>
        <v>26.482500000000002</v>
      </c>
      <c r="AD580" s="639">
        <f t="shared" si="1266"/>
        <v>11.677499999999998</v>
      </c>
      <c r="AE580" s="639">
        <f t="shared" si="1266"/>
        <v>12.975</v>
      </c>
      <c r="AF580" s="639">
        <f t="shared" si="1266"/>
        <v>14.272500000000001</v>
      </c>
      <c r="AG580" s="640">
        <f t="shared" ref="AG580:AG603" si="1306">AC580*4.15</f>
        <v>109.90237500000002</v>
      </c>
      <c r="AH580" s="640">
        <f t="shared" ref="AH580:AH603" si="1307">AG580*(1+AH$548)</f>
        <v>109.90237500000002</v>
      </c>
      <c r="AI580" s="640">
        <f t="shared" ref="AI580:AI603" si="1308">MROUND(ROUNDUP(AG580,0),5)-1</f>
        <v>109</v>
      </c>
      <c r="AJ580" s="621">
        <f t="shared" ref="AJ580:AJ603" si="1309">ROUNDUP(FLOOR(AC580*13350,10000),-3)-1000</f>
        <v>349000</v>
      </c>
      <c r="AK580" s="621">
        <f t="shared" ref="AK580:AK603" si="1310">ROUNDUP(FLOOR(AJ580*1.1,10000),-3)-1000</f>
        <v>379000</v>
      </c>
      <c r="AL580" s="622">
        <f t="shared" ref="AL580:AL603" si="1311">ROUNDUP(AC580*1.39,0)</f>
        <v>37</v>
      </c>
      <c r="AM580" s="623">
        <f t="shared" ref="AM580:AM603" si="1312">ROUNDUP(AC580*1.3,0)</f>
        <v>35</v>
      </c>
      <c r="AN580" s="624">
        <f t="shared" ref="AN580:AN603" si="1313">ROUNDUP(AC580*0.71*3,0)</f>
        <v>57</v>
      </c>
      <c r="AO580" s="625">
        <f t="shared" ref="AO580:AO603" si="1314">ROUNDUP(AC580*3.7502*3,0)</f>
        <v>298</v>
      </c>
      <c r="AP580" s="626">
        <f t="shared" ref="AP580:AP603" si="1315">ROUNDUP(AC580*7.9284*3,0)</f>
        <v>630</v>
      </c>
      <c r="AQ580" s="716">
        <f t="shared" ref="AQ580:AQ603" si="1316">ROUNDUP(AC580*0.8,0)</f>
        <v>22</v>
      </c>
      <c r="AR580" s="627">
        <f t="shared" ref="AR580:AR603" si="1317">MROUND(ROUNDUP(AC580*1500,0),1000)</f>
        <v>40000</v>
      </c>
      <c r="AS580" s="628">
        <v>111</v>
      </c>
      <c r="AT580" s="629">
        <f t="shared" ref="AT580:AT603" si="1318">AI580*(1-AH$6)</f>
        <v>109</v>
      </c>
    </row>
    <row r="581" spans="2:46" ht="20.45" customHeight="1" thickBot="1">
      <c r="B581" s="614" t="s">
        <v>3171</v>
      </c>
      <c r="C581" s="615" t="s">
        <v>2902</v>
      </c>
      <c r="D581" s="639">
        <f t="shared" si="1301"/>
        <v>28.95</v>
      </c>
      <c r="E581" s="617">
        <f t="shared" si="1281"/>
        <v>10.979306107454006</v>
      </c>
      <c r="F581" s="617">
        <f t="shared" si="1259"/>
        <v>8.4896530537270039</v>
      </c>
      <c r="G581" s="639">
        <v>10.72</v>
      </c>
      <c r="H581" s="617">
        <f t="shared" si="1260"/>
        <v>2.7448265268635015</v>
      </c>
      <c r="I581" s="638"/>
      <c r="J581" s="638"/>
      <c r="K581" s="638"/>
      <c r="L581" s="638"/>
      <c r="M581" s="638"/>
      <c r="N581" s="638"/>
      <c r="O581" s="638"/>
      <c r="P581" s="638"/>
      <c r="Q581" s="638"/>
      <c r="R581" s="638"/>
      <c r="S581" s="638"/>
      <c r="T581" s="638"/>
      <c r="U581" s="638"/>
      <c r="V581" s="638"/>
      <c r="W581" s="638"/>
      <c r="X581" s="618">
        <f>[1]BICost!$C4+[1]BICost!$BB4</f>
        <v>5.489653053727003</v>
      </c>
      <c r="Y581" s="639">
        <f t="shared" si="1261"/>
        <v>11.792000000000002</v>
      </c>
      <c r="Z581" s="639">
        <f t="shared" si="1302"/>
        <v>11.792000000000002</v>
      </c>
      <c r="AA581" s="639">
        <f t="shared" si="1303"/>
        <v>13.027499999999998</v>
      </c>
      <c r="AB581" s="639">
        <f t="shared" si="1304"/>
        <v>28.95</v>
      </c>
      <c r="AC581" s="639">
        <f t="shared" si="1305"/>
        <v>29.480000000000004</v>
      </c>
      <c r="AD581" s="639">
        <f t="shared" ref="AD581:AF603" si="1319">$AB581*(1-AD$53)</f>
        <v>13.027499999999998</v>
      </c>
      <c r="AE581" s="639">
        <f t="shared" si="1319"/>
        <v>14.475</v>
      </c>
      <c r="AF581" s="639">
        <f t="shared" si="1319"/>
        <v>15.922500000000001</v>
      </c>
      <c r="AG581" s="640">
        <f t="shared" si="1306"/>
        <v>122.34200000000003</v>
      </c>
      <c r="AH581" s="640">
        <f t="shared" si="1307"/>
        <v>122.34200000000003</v>
      </c>
      <c r="AI581" s="640">
        <f t="shared" si="1308"/>
        <v>124</v>
      </c>
      <c r="AJ581" s="621">
        <f t="shared" si="1309"/>
        <v>389000</v>
      </c>
      <c r="AK581" s="621">
        <f t="shared" si="1310"/>
        <v>419000</v>
      </c>
      <c r="AL581" s="622">
        <f t="shared" si="1311"/>
        <v>41</v>
      </c>
      <c r="AM581" s="623">
        <f t="shared" si="1312"/>
        <v>39</v>
      </c>
      <c r="AN581" s="624">
        <f t="shared" si="1313"/>
        <v>63</v>
      </c>
      <c r="AO581" s="625">
        <f t="shared" si="1314"/>
        <v>332</v>
      </c>
      <c r="AP581" s="626">
        <f t="shared" si="1315"/>
        <v>702</v>
      </c>
      <c r="AQ581" s="716">
        <f t="shared" si="1316"/>
        <v>24</v>
      </c>
      <c r="AR581" s="627">
        <f t="shared" si="1317"/>
        <v>44000</v>
      </c>
      <c r="AS581" s="628">
        <v>112</v>
      </c>
      <c r="AT581" s="629">
        <f t="shared" si="1318"/>
        <v>124</v>
      </c>
    </row>
    <row r="582" spans="2:46" ht="20.45" customHeight="1" thickBot="1">
      <c r="B582" s="614" t="s">
        <v>3172</v>
      </c>
      <c r="C582" s="615" t="s">
        <v>2903</v>
      </c>
      <c r="D582" s="639">
        <f t="shared" si="1301"/>
        <v>28.95</v>
      </c>
      <c r="E582" s="617">
        <f t="shared" si="1281"/>
        <v>11.520042107454005</v>
      </c>
      <c r="F582" s="617">
        <f t="shared" si="1259"/>
        <v>8.7600210537270016</v>
      </c>
      <c r="G582" s="639">
        <v>10.72</v>
      </c>
      <c r="H582" s="617">
        <f t="shared" si="1260"/>
        <v>2.8800105268635012</v>
      </c>
      <c r="I582" s="638"/>
      <c r="J582" s="638"/>
      <c r="K582" s="638"/>
      <c r="L582" s="638"/>
      <c r="M582" s="638"/>
      <c r="N582" s="638"/>
      <c r="O582" s="638"/>
      <c r="P582" s="638"/>
      <c r="Q582" s="638"/>
      <c r="R582" s="638"/>
      <c r="S582" s="638"/>
      <c r="T582" s="638"/>
      <c r="U582" s="638"/>
      <c r="V582" s="638"/>
      <c r="W582" s="638"/>
      <c r="X582" s="618">
        <f>[1]BICost!$C5+[1]BICost!$BB5</f>
        <v>5.7600210537270025</v>
      </c>
      <c r="Y582" s="639">
        <f t="shared" si="1261"/>
        <v>11.792000000000002</v>
      </c>
      <c r="Z582" s="639">
        <f t="shared" si="1302"/>
        <v>11.792000000000002</v>
      </c>
      <c r="AA582" s="639">
        <f t="shared" si="1303"/>
        <v>13.027499999999998</v>
      </c>
      <c r="AB582" s="639">
        <f t="shared" si="1304"/>
        <v>28.95</v>
      </c>
      <c r="AC582" s="639">
        <f t="shared" si="1305"/>
        <v>29.480000000000004</v>
      </c>
      <c r="AD582" s="639">
        <f t="shared" si="1319"/>
        <v>13.027499999999998</v>
      </c>
      <c r="AE582" s="639">
        <f t="shared" si="1319"/>
        <v>14.475</v>
      </c>
      <c r="AF582" s="639">
        <f t="shared" si="1319"/>
        <v>15.922500000000001</v>
      </c>
      <c r="AG582" s="640">
        <f t="shared" si="1306"/>
        <v>122.34200000000003</v>
      </c>
      <c r="AH582" s="640">
        <f t="shared" si="1307"/>
        <v>122.34200000000003</v>
      </c>
      <c r="AI582" s="640">
        <f t="shared" si="1308"/>
        <v>124</v>
      </c>
      <c r="AJ582" s="621">
        <f t="shared" si="1309"/>
        <v>389000</v>
      </c>
      <c r="AK582" s="621">
        <f t="shared" si="1310"/>
        <v>419000</v>
      </c>
      <c r="AL582" s="622">
        <f t="shared" si="1311"/>
        <v>41</v>
      </c>
      <c r="AM582" s="623">
        <f t="shared" si="1312"/>
        <v>39</v>
      </c>
      <c r="AN582" s="624">
        <f t="shared" si="1313"/>
        <v>63</v>
      </c>
      <c r="AO582" s="625">
        <f t="shared" si="1314"/>
        <v>332</v>
      </c>
      <c r="AP582" s="626">
        <f t="shared" si="1315"/>
        <v>702</v>
      </c>
      <c r="AQ582" s="716">
        <f t="shared" si="1316"/>
        <v>24</v>
      </c>
      <c r="AR582" s="627">
        <f t="shared" si="1317"/>
        <v>44000</v>
      </c>
      <c r="AS582" s="628">
        <v>113</v>
      </c>
      <c r="AT582" s="629">
        <f t="shared" si="1318"/>
        <v>124</v>
      </c>
    </row>
    <row r="583" spans="2:46" ht="20.45" customHeight="1" thickBot="1">
      <c r="B583" s="614" t="s">
        <v>3173</v>
      </c>
      <c r="C583" s="615" t="s">
        <v>2904</v>
      </c>
      <c r="D583" s="639">
        <f t="shared" si="1301"/>
        <v>32.950000000000003</v>
      </c>
      <c r="E583" s="617">
        <f t="shared" si="1281"/>
        <v>12.494464790998308</v>
      </c>
      <c r="F583" s="617">
        <f t="shared" si="1259"/>
        <v>9.2472323954991538</v>
      </c>
      <c r="G583" s="639">
        <v>12.18</v>
      </c>
      <c r="H583" s="617">
        <f t="shared" si="1260"/>
        <v>3.1236161977495769</v>
      </c>
      <c r="I583" s="638"/>
      <c r="J583" s="638"/>
      <c r="K583" s="638"/>
      <c r="L583" s="638"/>
      <c r="M583" s="638"/>
      <c r="N583" s="638"/>
      <c r="O583" s="638"/>
      <c r="P583" s="638"/>
      <c r="Q583" s="638"/>
      <c r="R583" s="638"/>
      <c r="S583" s="638"/>
      <c r="T583" s="638"/>
      <c r="U583" s="638"/>
      <c r="V583" s="638"/>
      <c r="W583" s="638"/>
      <c r="X583" s="618">
        <f>[1]BICost!$C6+[1]BICost!$BB6</f>
        <v>6.2472323954991538</v>
      </c>
      <c r="Y583" s="639">
        <f t="shared" si="1261"/>
        <v>13.398000000000001</v>
      </c>
      <c r="Z583" s="639">
        <f t="shared" si="1302"/>
        <v>13.398000000000003</v>
      </c>
      <c r="AA583" s="639">
        <f t="shared" si="1303"/>
        <v>14.827500000000001</v>
      </c>
      <c r="AB583" s="639">
        <f t="shared" si="1304"/>
        <v>32.950000000000003</v>
      </c>
      <c r="AC583" s="639">
        <f t="shared" si="1305"/>
        <v>33.495000000000005</v>
      </c>
      <c r="AD583" s="639">
        <f t="shared" si="1319"/>
        <v>14.827500000000001</v>
      </c>
      <c r="AE583" s="639">
        <f t="shared" si="1319"/>
        <v>16.475000000000001</v>
      </c>
      <c r="AF583" s="639">
        <f t="shared" si="1319"/>
        <v>18.122500000000002</v>
      </c>
      <c r="AG583" s="640">
        <f t="shared" si="1306"/>
        <v>139.00425000000004</v>
      </c>
      <c r="AH583" s="640">
        <f t="shared" si="1307"/>
        <v>139.00425000000004</v>
      </c>
      <c r="AI583" s="640">
        <f t="shared" si="1308"/>
        <v>139</v>
      </c>
      <c r="AJ583" s="621">
        <f t="shared" si="1309"/>
        <v>439000</v>
      </c>
      <c r="AK583" s="621">
        <f t="shared" si="1310"/>
        <v>479000</v>
      </c>
      <c r="AL583" s="622">
        <f t="shared" si="1311"/>
        <v>47</v>
      </c>
      <c r="AM583" s="623">
        <f t="shared" si="1312"/>
        <v>44</v>
      </c>
      <c r="AN583" s="624">
        <f t="shared" si="1313"/>
        <v>72</v>
      </c>
      <c r="AO583" s="625">
        <f t="shared" si="1314"/>
        <v>377</v>
      </c>
      <c r="AP583" s="626">
        <f t="shared" si="1315"/>
        <v>797</v>
      </c>
      <c r="AQ583" s="716">
        <f t="shared" si="1316"/>
        <v>27</v>
      </c>
      <c r="AR583" s="627">
        <f t="shared" si="1317"/>
        <v>50000</v>
      </c>
      <c r="AS583" s="628">
        <v>114</v>
      </c>
      <c r="AT583" s="629">
        <f t="shared" si="1318"/>
        <v>139</v>
      </c>
    </row>
    <row r="584" spans="2:46" ht="20.45" customHeight="1" thickBot="1">
      <c r="B584" s="614" t="s">
        <v>3174</v>
      </c>
      <c r="C584" s="615" t="s">
        <v>2905</v>
      </c>
      <c r="D584" s="639">
        <f t="shared" si="1301"/>
        <v>25.95</v>
      </c>
      <c r="E584" s="617">
        <f t="shared" si="1281"/>
        <v>9.2448797783400813</v>
      </c>
      <c r="F584" s="617">
        <f t="shared" si="1259"/>
        <v>7.6224398891700407</v>
      </c>
      <c r="G584" s="639">
        <v>9.6300000000000008</v>
      </c>
      <c r="H584" s="617">
        <f t="shared" si="1260"/>
        <v>2.3112199445850203</v>
      </c>
      <c r="I584" s="638"/>
      <c r="J584" s="638"/>
      <c r="K584" s="638"/>
      <c r="L584" s="638"/>
      <c r="M584" s="638"/>
      <c r="N584" s="638"/>
      <c r="O584" s="638"/>
      <c r="P584" s="638"/>
      <c r="Q584" s="638"/>
      <c r="R584" s="638"/>
      <c r="S584" s="638"/>
      <c r="T584" s="638"/>
      <c r="U584" s="638"/>
      <c r="V584" s="638"/>
      <c r="W584" s="638"/>
      <c r="X584" s="618">
        <f>[1]BICost!$C7+[1]BICost!$BB7</f>
        <v>4.6224398891700407</v>
      </c>
      <c r="Y584" s="639">
        <f t="shared" si="1261"/>
        <v>10.593000000000002</v>
      </c>
      <c r="Z584" s="639">
        <f t="shared" si="1302"/>
        <v>10.593000000000002</v>
      </c>
      <c r="AA584" s="639">
        <f t="shared" si="1303"/>
        <v>11.677499999999998</v>
      </c>
      <c r="AB584" s="639">
        <f t="shared" si="1304"/>
        <v>25.95</v>
      </c>
      <c r="AC584" s="639">
        <f t="shared" si="1305"/>
        <v>26.482500000000002</v>
      </c>
      <c r="AD584" s="639">
        <f t="shared" si="1319"/>
        <v>11.677499999999998</v>
      </c>
      <c r="AE584" s="639">
        <f t="shared" si="1319"/>
        <v>12.975</v>
      </c>
      <c r="AF584" s="639">
        <f t="shared" si="1319"/>
        <v>14.272500000000001</v>
      </c>
      <c r="AG584" s="640">
        <f t="shared" si="1306"/>
        <v>109.90237500000002</v>
      </c>
      <c r="AH584" s="640">
        <f t="shared" si="1307"/>
        <v>109.90237500000002</v>
      </c>
      <c r="AI584" s="640">
        <f t="shared" si="1308"/>
        <v>109</v>
      </c>
      <c r="AJ584" s="621">
        <f t="shared" si="1309"/>
        <v>349000</v>
      </c>
      <c r="AK584" s="621">
        <f t="shared" si="1310"/>
        <v>379000</v>
      </c>
      <c r="AL584" s="622">
        <f t="shared" si="1311"/>
        <v>37</v>
      </c>
      <c r="AM584" s="623">
        <f t="shared" si="1312"/>
        <v>35</v>
      </c>
      <c r="AN584" s="624">
        <f t="shared" si="1313"/>
        <v>57</v>
      </c>
      <c r="AO584" s="625">
        <f t="shared" si="1314"/>
        <v>298</v>
      </c>
      <c r="AP584" s="626">
        <f t="shared" si="1315"/>
        <v>630</v>
      </c>
      <c r="AQ584" s="716">
        <f t="shared" si="1316"/>
        <v>22</v>
      </c>
      <c r="AR584" s="627">
        <f t="shared" si="1317"/>
        <v>40000</v>
      </c>
      <c r="AS584" s="628">
        <v>115</v>
      </c>
      <c r="AT584" s="629">
        <f t="shared" si="1318"/>
        <v>109</v>
      </c>
    </row>
    <row r="585" spans="2:46" ht="20.45" customHeight="1" thickBot="1">
      <c r="B585" s="614" t="s">
        <v>3175</v>
      </c>
      <c r="C585" s="615" t="s">
        <v>2906</v>
      </c>
      <c r="D585" s="639">
        <f t="shared" si="1301"/>
        <v>29.95</v>
      </c>
      <c r="E585" s="617">
        <f t="shared" si="1281"/>
        <v>11.986838259352739</v>
      </c>
      <c r="F585" s="617">
        <f t="shared" si="1259"/>
        <v>8.9934191296763686</v>
      </c>
      <c r="G585" s="639">
        <v>11.09</v>
      </c>
      <c r="H585" s="617">
        <f t="shared" si="1260"/>
        <v>2.9967095648381847</v>
      </c>
      <c r="I585" s="638"/>
      <c r="J585" s="638"/>
      <c r="K585" s="638"/>
      <c r="L585" s="638"/>
      <c r="M585" s="638"/>
      <c r="N585" s="638"/>
      <c r="O585" s="638"/>
      <c r="P585" s="638"/>
      <c r="Q585" s="638"/>
      <c r="R585" s="638"/>
      <c r="S585" s="638"/>
      <c r="T585" s="638"/>
      <c r="U585" s="638"/>
      <c r="V585" s="638"/>
      <c r="W585" s="638"/>
      <c r="X585" s="618">
        <f>[1]BICost!$C8+[1]BICost!$BB8</f>
        <v>5.9934191296763695</v>
      </c>
      <c r="Y585" s="639">
        <f t="shared" si="1261"/>
        <v>12.199000000000002</v>
      </c>
      <c r="Z585" s="639">
        <f t="shared" si="1302"/>
        <v>12.199000000000002</v>
      </c>
      <c r="AA585" s="639">
        <f t="shared" si="1303"/>
        <v>13.477499999999999</v>
      </c>
      <c r="AB585" s="639">
        <f t="shared" si="1304"/>
        <v>29.95</v>
      </c>
      <c r="AC585" s="639">
        <f t="shared" si="1305"/>
        <v>30.497500000000002</v>
      </c>
      <c r="AD585" s="639">
        <f t="shared" si="1319"/>
        <v>13.477499999999999</v>
      </c>
      <c r="AE585" s="639">
        <f t="shared" si="1319"/>
        <v>14.975</v>
      </c>
      <c r="AF585" s="639">
        <f t="shared" si="1319"/>
        <v>16.4725</v>
      </c>
      <c r="AG585" s="640">
        <f t="shared" si="1306"/>
        <v>126.56462500000002</v>
      </c>
      <c r="AH585" s="640">
        <f t="shared" si="1307"/>
        <v>126.56462500000002</v>
      </c>
      <c r="AI585" s="640">
        <f t="shared" si="1308"/>
        <v>124</v>
      </c>
      <c r="AJ585" s="621">
        <f t="shared" si="1309"/>
        <v>399000</v>
      </c>
      <c r="AK585" s="621">
        <f t="shared" si="1310"/>
        <v>429000</v>
      </c>
      <c r="AL585" s="622">
        <f t="shared" si="1311"/>
        <v>43</v>
      </c>
      <c r="AM585" s="623">
        <f t="shared" si="1312"/>
        <v>40</v>
      </c>
      <c r="AN585" s="624">
        <f t="shared" si="1313"/>
        <v>65</v>
      </c>
      <c r="AO585" s="625">
        <f t="shared" si="1314"/>
        <v>344</v>
      </c>
      <c r="AP585" s="626">
        <f t="shared" si="1315"/>
        <v>726</v>
      </c>
      <c r="AQ585" s="716">
        <f t="shared" si="1316"/>
        <v>25</v>
      </c>
      <c r="AR585" s="627">
        <f t="shared" si="1317"/>
        <v>46000</v>
      </c>
      <c r="AS585" s="628">
        <v>116</v>
      </c>
      <c r="AT585" s="629">
        <f t="shared" si="1318"/>
        <v>124</v>
      </c>
    </row>
    <row r="586" spans="2:46" ht="20.45" customHeight="1" thickBot="1">
      <c r="B586" s="630" t="s">
        <v>3176</v>
      </c>
      <c r="C586" s="631" t="s">
        <v>2907</v>
      </c>
      <c r="D586" s="639">
        <f t="shared" si="1301"/>
        <v>25.95</v>
      </c>
      <c r="E586" s="617">
        <f t="shared" si="1281"/>
        <v>10.699391170745145</v>
      </c>
      <c r="F586" s="617">
        <f t="shared" si="1259"/>
        <v>8.3496955853725723</v>
      </c>
      <c r="G586" s="639">
        <v>9.6300000000000008</v>
      </c>
      <c r="H586" s="617">
        <f t="shared" si="1260"/>
        <v>2.6748477926862861</v>
      </c>
      <c r="I586" s="638"/>
      <c r="J586" s="638"/>
      <c r="K586" s="638"/>
      <c r="L586" s="638"/>
      <c r="M586" s="638"/>
      <c r="N586" s="638"/>
      <c r="O586" s="638"/>
      <c r="P586" s="638"/>
      <c r="Q586" s="638"/>
      <c r="R586" s="638"/>
      <c r="S586" s="638"/>
      <c r="T586" s="638"/>
      <c r="U586" s="638"/>
      <c r="V586" s="638"/>
      <c r="W586" s="638"/>
      <c r="X586" s="618">
        <f>[1]BICost!$C9+[1]BICost!$BB9</f>
        <v>5.3496955853725723</v>
      </c>
      <c r="Y586" s="639">
        <f t="shared" si="1261"/>
        <v>10.593000000000002</v>
      </c>
      <c r="Z586" s="639">
        <f t="shared" si="1302"/>
        <v>10.593000000000002</v>
      </c>
      <c r="AA586" s="639">
        <f t="shared" si="1303"/>
        <v>11.677499999999998</v>
      </c>
      <c r="AB586" s="639">
        <f t="shared" si="1304"/>
        <v>25.95</v>
      </c>
      <c r="AC586" s="639">
        <f t="shared" si="1305"/>
        <v>26.482500000000002</v>
      </c>
      <c r="AD586" s="639">
        <f t="shared" si="1319"/>
        <v>11.677499999999998</v>
      </c>
      <c r="AE586" s="639">
        <f t="shared" si="1319"/>
        <v>12.975</v>
      </c>
      <c r="AF586" s="639">
        <f t="shared" si="1319"/>
        <v>14.272500000000001</v>
      </c>
      <c r="AG586" s="640">
        <f t="shared" si="1306"/>
        <v>109.90237500000002</v>
      </c>
      <c r="AH586" s="640">
        <f t="shared" si="1307"/>
        <v>109.90237500000002</v>
      </c>
      <c r="AI586" s="640">
        <f t="shared" si="1308"/>
        <v>109</v>
      </c>
      <c r="AJ586" s="621">
        <f t="shared" si="1309"/>
        <v>349000</v>
      </c>
      <c r="AK586" s="621">
        <f t="shared" si="1310"/>
        <v>379000</v>
      </c>
      <c r="AL586" s="622">
        <f t="shared" si="1311"/>
        <v>37</v>
      </c>
      <c r="AM586" s="623">
        <f t="shared" si="1312"/>
        <v>35</v>
      </c>
      <c r="AN586" s="624">
        <f t="shared" si="1313"/>
        <v>57</v>
      </c>
      <c r="AO586" s="625">
        <f t="shared" si="1314"/>
        <v>298</v>
      </c>
      <c r="AP586" s="626">
        <f t="shared" si="1315"/>
        <v>630</v>
      </c>
      <c r="AQ586" s="716">
        <f t="shared" si="1316"/>
        <v>22</v>
      </c>
      <c r="AR586" s="627">
        <f t="shared" si="1317"/>
        <v>40000</v>
      </c>
      <c r="AS586" s="628">
        <v>117</v>
      </c>
      <c r="AT586" s="629">
        <f t="shared" si="1318"/>
        <v>109</v>
      </c>
    </row>
    <row r="587" spans="2:46" ht="20.45" customHeight="1" thickBot="1">
      <c r="B587" s="636" t="s">
        <v>3177</v>
      </c>
      <c r="C587" s="631" t="s">
        <v>2908</v>
      </c>
      <c r="D587" s="639">
        <f t="shared" si="1301"/>
        <v>25.95</v>
      </c>
      <c r="E587" s="617">
        <f t="shared" si="1281"/>
        <v>8.4127056011248893</v>
      </c>
      <c r="F587" s="617">
        <f t="shared" si="1259"/>
        <v>7.2063528005624446</v>
      </c>
      <c r="G587" s="639">
        <v>9.6300000000000008</v>
      </c>
      <c r="H587" s="617">
        <f t="shared" si="1260"/>
        <v>2.1031764002812223</v>
      </c>
      <c r="I587" s="638"/>
      <c r="J587" s="638"/>
      <c r="K587" s="638"/>
      <c r="L587" s="638"/>
      <c r="M587" s="638"/>
      <c r="N587" s="638"/>
      <c r="O587" s="638"/>
      <c r="P587" s="638"/>
      <c r="Q587" s="638"/>
      <c r="R587" s="638"/>
      <c r="S587" s="638"/>
      <c r="T587" s="638"/>
      <c r="U587" s="638"/>
      <c r="V587" s="638"/>
      <c r="W587" s="638"/>
      <c r="X587" s="618">
        <f>[1]BICost!$C10+[1]BICost!$BB10</f>
        <v>4.2063528005624446</v>
      </c>
      <c r="Y587" s="639">
        <f t="shared" si="1261"/>
        <v>10.593000000000002</v>
      </c>
      <c r="Z587" s="639">
        <f t="shared" si="1302"/>
        <v>10.593000000000002</v>
      </c>
      <c r="AA587" s="639">
        <f t="shared" si="1303"/>
        <v>11.677499999999998</v>
      </c>
      <c r="AB587" s="639">
        <f t="shared" si="1304"/>
        <v>25.95</v>
      </c>
      <c r="AC587" s="639">
        <f t="shared" si="1305"/>
        <v>26.482500000000002</v>
      </c>
      <c r="AD587" s="639">
        <f t="shared" si="1319"/>
        <v>11.677499999999998</v>
      </c>
      <c r="AE587" s="639">
        <f t="shared" si="1319"/>
        <v>12.975</v>
      </c>
      <c r="AF587" s="639">
        <f t="shared" si="1319"/>
        <v>14.272500000000001</v>
      </c>
      <c r="AG587" s="640">
        <f t="shared" si="1306"/>
        <v>109.90237500000002</v>
      </c>
      <c r="AH587" s="640">
        <f t="shared" si="1307"/>
        <v>109.90237500000002</v>
      </c>
      <c r="AI587" s="640">
        <f t="shared" si="1308"/>
        <v>109</v>
      </c>
      <c r="AJ587" s="621">
        <f t="shared" si="1309"/>
        <v>349000</v>
      </c>
      <c r="AK587" s="621">
        <f t="shared" si="1310"/>
        <v>379000</v>
      </c>
      <c r="AL587" s="622">
        <f t="shared" si="1311"/>
        <v>37</v>
      </c>
      <c r="AM587" s="623">
        <f t="shared" si="1312"/>
        <v>35</v>
      </c>
      <c r="AN587" s="624">
        <f t="shared" si="1313"/>
        <v>57</v>
      </c>
      <c r="AO587" s="625">
        <f t="shared" si="1314"/>
        <v>298</v>
      </c>
      <c r="AP587" s="626">
        <f t="shared" si="1315"/>
        <v>630</v>
      </c>
      <c r="AQ587" s="716">
        <f t="shared" si="1316"/>
        <v>22</v>
      </c>
      <c r="AR587" s="627">
        <f t="shared" si="1317"/>
        <v>40000</v>
      </c>
      <c r="AS587" s="628">
        <v>118</v>
      </c>
      <c r="AT587" s="629">
        <f t="shared" si="1318"/>
        <v>109</v>
      </c>
    </row>
    <row r="588" spans="2:46" ht="20.45" customHeight="1" thickBot="1">
      <c r="B588" s="636" t="s">
        <v>3178</v>
      </c>
      <c r="C588" s="631" t="s">
        <v>2909</v>
      </c>
      <c r="D588" s="639">
        <f t="shared" si="1301"/>
        <v>25.95</v>
      </c>
      <c r="E588" s="617">
        <f t="shared" si="1281"/>
        <v>9.4938600315046369</v>
      </c>
      <c r="F588" s="617">
        <f t="shared" si="1259"/>
        <v>7.7469300157523184</v>
      </c>
      <c r="G588" s="639">
        <v>9.6300000000000008</v>
      </c>
      <c r="H588" s="617">
        <f t="shared" si="1260"/>
        <v>2.3734650078761592</v>
      </c>
      <c r="I588" s="638"/>
      <c r="J588" s="638"/>
      <c r="K588" s="638"/>
      <c r="L588" s="638"/>
      <c r="M588" s="638"/>
      <c r="N588" s="638"/>
      <c r="O588" s="638"/>
      <c r="P588" s="638"/>
      <c r="Q588" s="638"/>
      <c r="R588" s="638"/>
      <c r="S588" s="638"/>
      <c r="T588" s="638"/>
      <c r="U588" s="638"/>
      <c r="V588" s="638"/>
      <c r="W588" s="638"/>
      <c r="X588" s="618">
        <f>[1]BICost!$C11+[1]BICost!$BB11</f>
        <v>4.7469300157523184</v>
      </c>
      <c r="Y588" s="639">
        <f t="shared" si="1261"/>
        <v>10.593000000000002</v>
      </c>
      <c r="Z588" s="639">
        <f t="shared" si="1302"/>
        <v>10.593000000000002</v>
      </c>
      <c r="AA588" s="639">
        <f t="shared" si="1303"/>
        <v>11.677499999999998</v>
      </c>
      <c r="AB588" s="639">
        <f t="shared" si="1304"/>
        <v>25.95</v>
      </c>
      <c r="AC588" s="639">
        <f t="shared" si="1305"/>
        <v>26.482500000000002</v>
      </c>
      <c r="AD588" s="639">
        <f t="shared" si="1319"/>
        <v>11.677499999999998</v>
      </c>
      <c r="AE588" s="639">
        <f t="shared" si="1319"/>
        <v>12.975</v>
      </c>
      <c r="AF588" s="639">
        <f t="shared" si="1319"/>
        <v>14.272500000000001</v>
      </c>
      <c r="AG588" s="640">
        <f t="shared" si="1306"/>
        <v>109.90237500000002</v>
      </c>
      <c r="AH588" s="640">
        <f t="shared" si="1307"/>
        <v>109.90237500000002</v>
      </c>
      <c r="AI588" s="640">
        <f t="shared" si="1308"/>
        <v>109</v>
      </c>
      <c r="AJ588" s="621">
        <f t="shared" si="1309"/>
        <v>349000</v>
      </c>
      <c r="AK588" s="621">
        <f t="shared" si="1310"/>
        <v>379000</v>
      </c>
      <c r="AL588" s="622">
        <f t="shared" si="1311"/>
        <v>37</v>
      </c>
      <c r="AM588" s="623">
        <f t="shared" si="1312"/>
        <v>35</v>
      </c>
      <c r="AN588" s="624">
        <f t="shared" si="1313"/>
        <v>57</v>
      </c>
      <c r="AO588" s="625">
        <f t="shared" si="1314"/>
        <v>298</v>
      </c>
      <c r="AP588" s="626">
        <f t="shared" si="1315"/>
        <v>630</v>
      </c>
      <c r="AQ588" s="716">
        <f t="shared" si="1316"/>
        <v>22</v>
      </c>
      <c r="AR588" s="627">
        <f t="shared" si="1317"/>
        <v>40000</v>
      </c>
      <c r="AS588" s="628">
        <v>119</v>
      </c>
      <c r="AT588" s="629">
        <f t="shared" si="1318"/>
        <v>109</v>
      </c>
    </row>
    <row r="589" spans="2:46" ht="20.45" customHeight="1" thickBot="1">
      <c r="B589" s="636" t="s">
        <v>3179</v>
      </c>
      <c r="C589" s="631" t="s">
        <v>3149</v>
      </c>
      <c r="D589" s="639">
        <f t="shared" si="1301"/>
        <v>21.95</v>
      </c>
      <c r="E589" s="617">
        <f t="shared" si="1281"/>
        <v>8.3635787150489396</v>
      </c>
      <c r="F589" s="617">
        <f t="shared" si="1259"/>
        <v>7.1817893575244698</v>
      </c>
      <c r="G589" s="639">
        <v>8.11</v>
      </c>
      <c r="H589" s="617">
        <f t="shared" si="1260"/>
        <v>2.0908946787622349</v>
      </c>
      <c r="I589" s="638"/>
      <c r="J589" s="638"/>
      <c r="K589" s="638"/>
      <c r="L589" s="638"/>
      <c r="M589" s="638"/>
      <c r="N589" s="638"/>
      <c r="O589" s="638"/>
      <c r="P589" s="638"/>
      <c r="Q589" s="638"/>
      <c r="R589" s="638"/>
      <c r="S589" s="638"/>
      <c r="T589" s="638"/>
      <c r="U589" s="638"/>
      <c r="V589" s="638"/>
      <c r="W589" s="638"/>
      <c r="X589" s="618">
        <f>[1]BICost!$C12+[1]BICost!$BB12</f>
        <v>4.1817893575244698</v>
      </c>
      <c r="Y589" s="639">
        <f t="shared" si="1261"/>
        <v>8.9209999999999994</v>
      </c>
      <c r="Z589" s="639">
        <f t="shared" si="1302"/>
        <v>8.9209999999999994</v>
      </c>
      <c r="AA589" s="639">
        <f t="shared" si="1303"/>
        <v>9.8774999999999995</v>
      </c>
      <c r="AB589" s="639">
        <f t="shared" si="1304"/>
        <v>21.95</v>
      </c>
      <c r="AC589" s="639">
        <f t="shared" si="1305"/>
        <v>22.302499999999998</v>
      </c>
      <c r="AD589" s="639">
        <f t="shared" si="1319"/>
        <v>9.8774999999999995</v>
      </c>
      <c r="AE589" s="639">
        <f t="shared" si="1319"/>
        <v>10.975</v>
      </c>
      <c r="AF589" s="639">
        <f t="shared" si="1319"/>
        <v>12.0725</v>
      </c>
      <c r="AG589" s="640">
        <f t="shared" si="1306"/>
        <v>92.555374999999998</v>
      </c>
      <c r="AH589" s="640">
        <f t="shared" si="1307"/>
        <v>92.555374999999998</v>
      </c>
      <c r="AI589" s="640">
        <f t="shared" si="1308"/>
        <v>94</v>
      </c>
      <c r="AJ589" s="621">
        <f t="shared" si="1309"/>
        <v>289000</v>
      </c>
      <c r="AK589" s="621">
        <f t="shared" si="1310"/>
        <v>309000</v>
      </c>
      <c r="AL589" s="622">
        <f t="shared" si="1311"/>
        <v>32</v>
      </c>
      <c r="AM589" s="623">
        <f t="shared" si="1312"/>
        <v>29</v>
      </c>
      <c r="AN589" s="624">
        <f t="shared" si="1313"/>
        <v>48</v>
      </c>
      <c r="AO589" s="625">
        <f t="shared" si="1314"/>
        <v>251</v>
      </c>
      <c r="AP589" s="626">
        <f t="shared" si="1315"/>
        <v>531</v>
      </c>
      <c r="AQ589" s="716">
        <f t="shared" si="1316"/>
        <v>18</v>
      </c>
      <c r="AR589" s="627">
        <f t="shared" si="1317"/>
        <v>33000</v>
      </c>
      <c r="AS589" s="628">
        <v>120</v>
      </c>
      <c r="AT589" s="629">
        <f t="shared" si="1318"/>
        <v>94</v>
      </c>
    </row>
    <row r="590" spans="2:46" ht="20.45" customHeight="1" thickBot="1">
      <c r="B590" s="636" t="s">
        <v>3180</v>
      </c>
      <c r="C590" s="631" t="s">
        <v>3078</v>
      </c>
      <c r="D590" s="639">
        <f t="shared" si="1301"/>
        <v>13.95</v>
      </c>
      <c r="E590" s="617">
        <f t="shared" si="1281"/>
        <v>4.2697121834033709</v>
      </c>
      <c r="F590" s="617">
        <f t="shared" si="1259"/>
        <v>5.1348560917016854</v>
      </c>
      <c r="G590" s="639">
        <v>5.27</v>
      </c>
      <c r="H590" s="617">
        <f t="shared" si="1260"/>
        <v>1.0674280458508427</v>
      </c>
      <c r="I590" s="638"/>
      <c r="J590" s="638"/>
      <c r="K590" s="638"/>
      <c r="L590" s="638"/>
      <c r="M590" s="638"/>
      <c r="N590" s="638"/>
      <c r="O590" s="638"/>
      <c r="P590" s="638"/>
      <c r="Q590" s="638"/>
      <c r="R590" s="638"/>
      <c r="S590" s="638"/>
      <c r="T590" s="638"/>
      <c r="U590" s="638"/>
      <c r="V590" s="638"/>
      <c r="W590" s="638"/>
      <c r="X590" s="618">
        <f>[1]BICost!$C13+[1]BICost!$BB13</f>
        <v>2.1348560917016854</v>
      </c>
      <c r="Y590" s="639">
        <f t="shared" si="1261"/>
        <v>5.7969999999999997</v>
      </c>
      <c r="Z590" s="639">
        <f t="shared" si="1302"/>
        <v>5.7969999999999997</v>
      </c>
      <c r="AA590" s="639">
        <f t="shared" si="1303"/>
        <v>6.277499999999999</v>
      </c>
      <c r="AB590" s="639">
        <f t="shared" si="1304"/>
        <v>13.95</v>
      </c>
      <c r="AC590" s="639">
        <f t="shared" si="1305"/>
        <v>14.492499999999998</v>
      </c>
      <c r="AD590" s="639">
        <f t="shared" si="1319"/>
        <v>6.277499999999999</v>
      </c>
      <c r="AE590" s="639">
        <f t="shared" si="1319"/>
        <v>6.9749999999999996</v>
      </c>
      <c r="AF590" s="639">
        <f t="shared" si="1319"/>
        <v>7.6725000000000003</v>
      </c>
      <c r="AG590" s="640">
        <f t="shared" si="1306"/>
        <v>60.143874999999994</v>
      </c>
      <c r="AH590" s="640">
        <f t="shared" si="1307"/>
        <v>60.143874999999994</v>
      </c>
      <c r="AI590" s="640">
        <f t="shared" si="1308"/>
        <v>59</v>
      </c>
      <c r="AJ590" s="621">
        <f t="shared" si="1309"/>
        <v>189000</v>
      </c>
      <c r="AK590" s="621">
        <f t="shared" si="1310"/>
        <v>199000</v>
      </c>
      <c r="AL590" s="622">
        <f t="shared" si="1311"/>
        <v>21</v>
      </c>
      <c r="AM590" s="623">
        <f t="shared" si="1312"/>
        <v>19</v>
      </c>
      <c r="AN590" s="624">
        <f t="shared" si="1313"/>
        <v>31</v>
      </c>
      <c r="AO590" s="625">
        <f t="shared" si="1314"/>
        <v>164</v>
      </c>
      <c r="AP590" s="626">
        <f t="shared" si="1315"/>
        <v>345</v>
      </c>
      <c r="AQ590" s="716">
        <f t="shared" si="1316"/>
        <v>12</v>
      </c>
      <c r="AR590" s="627">
        <f t="shared" si="1317"/>
        <v>22000</v>
      </c>
      <c r="AS590" s="628">
        <v>121</v>
      </c>
      <c r="AT590" s="629">
        <f t="shared" si="1318"/>
        <v>59</v>
      </c>
    </row>
    <row r="591" spans="2:46" ht="20.45" customHeight="1" thickBot="1">
      <c r="B591" s="636" t="s">
        <v>3181</v>
      </c>
      <c r="C591" s="631" t="s">
        <v>2858</v>
      </c>
      <c r="D591" s="639">
        <f t="shared" si="1301"/>
        <v>14.95</v>
      </c>
      <c r="E591" s="617">
        <f t="shared" si="1281"/>
        <v>4.952260031504637</v>
      </c>
      <c r="F591" s="617">
        <f t="shared" si="1259"/>
        <v>5.4761300157523181</v>
      </c>
      <c r="G591" s="639">
        <v>5.63</v>
      </c>
      <c r="H591" s="617">
        <f t="shared" si="1260"/>
        <v>1.2380650078761593</v>
      </c>
      <c r="I591" s="638"/>
      <c r="J591" s="638"/>
      <c r="K591" s="638"/>
      <c r="L591" s="638"/>
      <c r="M591" s="638"/>
      <c r="N591" s="638"/>
      <c r="O591" s="638"/>
      <c r="P591" s="638"/>
      <c r="Q591" s="638"/>
      <c r="R591" s="638"/>
      <c r="S591" s="638"/>
      <c r="T591" s="638"/>
      <c r="U591" s="638"/>
      <c r="V591" s="638"/>
      <c r="W591" s="638"/>
      <c r="X591" s="618">
        <f>[1]BICost!$C14+[1]BICost!$BB14</f>
        <v>2.4761300157523185</v>
      </c>
      <c r="Y591" s="639">
        <f t="shared" si="1261"/>
        <v>6.1930000000000005</v>
      </c>
      <c r="Z591" s="639">
        <f t="shared" si="1302"/>
        <v>6.1930000000000005</v>
      </c>
      <c r="AA591" s="639">
        <f t="shared" si="1303"/>
        <v>6.7274999999999991</v>
      </c>
      <c r="AB591" s="639">
        <f t="shared" si="1304"/>
        <v>14.95</v>
      </c>
      <c r="AC591" s="639">
        <f t="shared" si="1305"/>
        <v>15.4825</v>
      </c>
      <c r="AD591" s="639">
        <f t="shared" si="1319"/>
        <v>6.7274999999999991</v>
      </c>
      <c r="AE591" s="639">
        <f t="shared" si="1319"/>
        <v>7.4749999999999996</v>
      </c>
      <c r="AF591" s="639">
        <f t="shared" si="1319"/>
        <v>8.2225000000000001</v>
      </c>
      <c r="AG591" s="640">
        <f t="shared" si="1306"/>
        <v>64.252375000000001</v>
      </c>
      <c r="AH591" s="640">
        <f t="shared" si="1307"/>
        <v>64.252375000000001</v>
      </c>
      <c r="AI591" s="640">
        <f t="shared" si="1308"/>
        <v>64</v>
      </c>
      <c r="AJ591" s="621">
        <f t="shared" si="1309"/>
        <v>199000</v>
      </c>
      <c r="AK591" s="621">
        <f t="shared" si="1310"/>
        <v>209000</v>
      </c>
      <c r="AL591" s="622">
        <f t="shared" si="1311"/>
        <v>22</v>
      </c>
      <c r="AM591" s="623">
        <f t="shared" si="1312"/>
        <v>21</v>
      </c>
      <c r="AN591" s="624">
        <f t="shared" si="1313"/>
        <v>33</v>
      </c>
      <c r="AO591" s="625">
        <f t="shared" si="1314"/>
        <v>175</v>
      </c>
      <c r="AP591" s="626">
        <f t="shared" si="1315"/>
        <v>369</v>
      </c>
      <c r="AQ591" s="716">
        <f t="shared" si="1316"/>
        <v>13</v>
      </c>
      <c r="AR591" s="627">
        <f t="shared" si="1317"/>
        <v>23000</v>
      </c>
      <c r="AS591" s="628">
        <v>122</v>
      </c>
      <c r="AT591" s="629">
        <f t="shared" si="1318"/>
        <v>64</v>
      </c>
    </row>
    <row r="592" spans="2:46" ht="20.45" customHeight="1" thickBot="1">
      <c r="B592" s="636" t="s">
        <v>3182</v>
      </c>
      <c r="C592" s="631" t="s">
        <v>2818</v>
      </c>
      <c r="D592" s="639">
        <f t="shared" si="1301"/>
        <v>8.9499999999999993</v>
      </c>
      <c r="E592" s="617">
        <f t="shared" si="1281"/>
        <v>3.2691070188464089</v>
      </c>
      <c r="F592" s="617">
        <f t="shared" si="1259"/>
        <v>4.6345535094232044</v>
      </c>
      <c r="G592" s="639">
        <v>3.25</v>
      </c>
      <c r="H592" s="617">
        <f t="shared" si="1260"/>
        <v>0.81727675471160222</v>
      </c>
      <c r="I592" s="638"/>
      <c r="J592" s="638"/>
      <c r="K592" s="638"/>
      <c r="L592" s="638"/>
      <c r="M592" s="638"/>
      <c r="N592" s="638"/>
      <c r="O592" s="638"/>
      <c r="P592" s="638"/>
      <c r="Q592" s="638"/>
      <c r="R592" s="638"/>
      <c r="S592" s="638"/>
      <c r="T592" s="638"/>
      <c r="U592" s="638"/>
      <c r="V592" s="638"/>
      <c r="W592" s="638"/>
      <c r="X592" s="618">
        <f>[1]BICost!$C15+[1]BICost!$BB15</f>
        <v>1.6345535094232044</v>
      </c>
      <c r="Y592" s="639">
        <f t="shared" si="1261"/>
        <v>3.5750000000000002</v>
      </c>
      <c r="Z592" s="639">
        <f t="shared" si="1302"/>
        <v>3.5750000000000002</v>
      </c>
      <c r="AA592" s="639">
        <f t="shared" si="1303"/>
        <v>4.027499999999999</v>
      </c>
      <c r="AB592" s="639">
        <f t="shared" si="1304"/>
        <v>8.9499999999999993</v>
      </c>
      <c r="AC592" s="639">
        <f t="shared" si="1305"/>
        <v>8.9375</v>
      </c>
      <c r="AD592" s="639">
        <f t="shared" si="1319"/>
        <v>4.027499999999999</v>
      </c>
      <c r="AE592" s="639">
        <f t="shared" si="1319"/>
        <v>4.4749999999999996</v>
      </c>
      <c r="AF592" s="639">
        <f t="shared" si="1319"/>
        <v>4.9225000000000003</v>
      </c>
      <c r="AG592" s="640">
        <f t="shared" si="1306"/>
        <v>37.090625000000003</v>
      </c>
      <c r="AH592" s="640">
        <f t="shared" si="1307"/>
        <v>37.090625000000003</v>
      </c>
      <c r="AI592" s="640">
        <f t="shared" si="1308"/>
        <v>39</v>
      </c>
      <c r="AJ592" s="621">
        <f t="shared" si="1309"/>
        <v>109000</v>
      </c>
      <c r="AK592" s="621">
        <f t="shared" si="1310"/>
        <v>109000</v>
      </c>
      <c r="AL592" s="622">
        <f t="shared" si="1311"/>
        <v>13</v>
      </c>
      <c r="AM592" s="623">
        <f t="shared" si="1312"/>
        <v>12</v>
      </c>
      <c r="AN592" s="624">
        <f t="shared" si="1313"/>
        <v>20</v>
      </c>
      <c r="AO592" s="625">
        <f t="shared" si="1314"/>
        <v>101</v>
      </c>
      <c r="AP592" s="626">
        <f t="shared" si="1315"/>
        <v>213</v>
      </c>
      <c r="AQ592" s="716">
        <f t="shared" si="1316"/>
        <v>8</v>
      </c>
      <c r="AR592" s="627">
        <f t="shared" si="1317"/>
        <v>13000</v>
      </c>
      <c r="AS592" s="628">
        <v>123</v>
      </c>
      <c r="AT592" s="629">
        <f t="shared" si="1318"/>
        <v>39</v>
      </c>
    </row>
    <row r="593" spans="2:46" ht="20.45" customHeight="1" thickBot="1">
      <c r="B593" s="636" t="s">
        <v>3183</v>
      </c>
      <c r="C593" s="631" t="s">
        <v>2805</v>
      </c>
      <c r="D593" s="639">
        <f t="shared" si="1301"/>
        <v>17.95</v>
      </c>
      <c r="E593" s="617">
        <f t="shared" si="1281"/>
        <v>6.254567677074256</v>
      </c>
      <c r="F593" s="617">
        <f t="shared" si="1259"/>
        <v>6.127283838537128</v>
      </c>
      <c r="G593" s="639">
        <v>6.72</v>
      </c>
      <c r="H593" s="617">
        <f t="shared" si="1260"/>
        <v>1.563641919268564</v>
      </c>
      <c r="I593" s="638"/>
      <c r="J593" s="638"/>
      <c r="K593" s="638"/>
      <c r="L593" s="638"/>
      <c r="M593" s="638"/>
      <c r="N593" s="638"/>
      <c r="O593" s="638"/>
      <c r="P593" s="638"/>
      <c r="Q593" s="638"/>
      <c r="R593" s="638"/>
      <c r="S593" s="638"/>
      <c r="T593" s="638"/>
      <c r="U593" s="638"/>
      <c r="V593" s="638"/>
      <c r="W593" s="638"/>
      <c r="X593" s="618">
        <f>[1]BICost!$C16+[1]BICost!$BB16</f>
        <v>3.127283838537128</v>
      </c>
      <c r="Y593" s="639">
        <f t="shared" si="1261"/>
        <v>7.3920000000000003</v>
      </c>
      <c r="Z593" s="639">
        <f t="shared" si="1302"/>
        <v>7.3920000000000003</v>
      </c>
      <c r="AA593" s="639">
        <f t="shared" si="1303"/>
        <v>8.0774999999999988</v>
      </c>
      <c r="AB593" s="639">
        <f t="shared" si="1304"/>
        <v>17.95</v>
      </c>
      <c r="AC593" s="639">
        <f t="shared" si="1305"/>
        <v>18.48</v>
      </c>
      <c r="AD593" s="639">
        <f t="shared" si="1319"/>
        <v>8.0774999999999988</v>
      </c>
      <c r="AE593" s="639">
        <f t="shared" si="1319"/>
        <v>8.9749999999999996</v>
      </c>
      <c r="AF593" s="639">
        <f t="shared" si="1319"/>
        <v>9.8725000000000005</v>
      </c>
      <c r="AG593" s="640">
        <f t="shared" si="1306"/>
        <v>76.692000000000007</v>
      </c>
      <c r="AH593" s="640">
        <f t="shared" si="1307"/>
        <v>76.692000000000007</v>
      </c>
      <c r="AI593" s="640">
        <f t="shared" si="1308"/>
        <v>74</v>
      </c>
      <c r="AJ593" s="621">
        <f t="shared" si="1309"/>
        <v>239000</v>
      </c>
      <c r="AK593" s="621">
        <f t="shared" si="1310"/>
        <v>259000</v>
      </c>
      <c r="AL593" s="622">
        <f t="shared" si="1311"/>
        <v>26</v>
      </c>
      <c r="AM593" s="623">
        <f t="shared" si="1312"/>
        <v>25</v>
      </c>
      <c r="AN593" s="624">
        <f t="shared" si="1313"/>
        <v>40</v>
      </c>
      <c r="AO593" s="625">
        <f t="shared" si="1314"/>
        <v>208</v>
      </c>
      <c r="AP593" s="626">
        <f t="shared" si="1315"/>
        <v>440</v>
      </c>
      <c r="AQ593" s="716">
        <f t="shared" si="1316"/>
        <v>15</v>
      </c>
      <c r="AR593" s="627">
        <f t="shared" si="1317"/>
        <v>28000</v>
      </c>
      <c r="AS593" s="628">
        <v>124</v>
      </c>
      <c r="AT593" s="629">
        <f t="shared" si="1318"/>
        <v>74</v>
      </c>
    </row>
    <row r="594" spans="2:46" ht="20.45" customHeight="1" thickBot="1">
      <c r="B594" s="636" t="s">
        <v>3184</v>
      </c>
      <c r="C594" s="631" t="s">
        <v>3079</v>
      </c>
      <c r="D594" s="639">
        <f t="shared" si="1301"/>
        <v>17.95</v>
      </c>
      <c r="E594" s="617">
        <f t="shared" si="1281"/>
        <v>6.1905830694793202</v>
      </c>
      <c r="F594" s="617">
        <f t="shared" si="1259"/>
        <v>6.0952915347396601</v>
      </c>
      <c r="G594" s="639">
        <v>6.72</v>
      </c>
      <c r="H594" s="617">
        <f t="shared" si="1260"/>
        <v>1.5476457673698301</v>
      </c>
      <c r="I594" s="638"/>
      <c r="J594" s="638"/>
      <c r="K594" s="638"/>
      <c r="L594" s="638"/>
      <c r="M594" s="638"/>
      <c r="N594" s="638"/>
      <c r="O594" s="638"/>
      <c r="P594" s="638"/>
      <c r="Q594" s="638"/>
      <c r="R594" s="638"/>
      <c r="S594" s="638"/>
      <c r="T594" s="638"/>
      <c r="U594" s="638"/>
      <c r="V594" s="638"/>
      <c r="W594" s="638"/>
      <c r="X594" s="618">
        <f>[1]BICost!$C17+[1]BICost!$BB17</f>
        <v>3.0952915347396601</v>
      </c>
      <c r="Y594" s="639">
        <f t="shared" si="1261"/>
        <v>7.3920000000000003</v>
      </c>
      <c r="Z594" s="639">
        <f t="shared" si="1302"/>
        <v>7.3920000000000003</v>
      </c>
      <c r="AA594" s="639">
        <f t="shared" si="1303"/>
        <v>8.0774999999999988</v>
      </c>
      <c r="AB594" s="639">
        <f t="shared" si="1304"/>
        <v>17.95</v>
      </c>
      <c r="AC594" s="639">
        <f t="shared" si="1305"/>
        <v>18.48</v>
      </c>
      <c r="AD594" s="639">
        <f t="shared" si="1319"/>
        <v>8.0774999999999988</v>
      </c>
      <c r="AE594" s="639">
        <f t="shared" si="1319"/>
        <v>8.9749999999999996</v>
      </c>
      <c r="AF594" s="639">
        <f t="shared" si="1319"/>
        <v>9.8725000000000005</v>
      </c>
      <c r="AG594" s="640">
        <f t="shared" si="1306"/>
        <v>76.692000000000007</v>
      </c>
      <c r="AH594" s="640">
        <f t="shared" si="1307"/>
        <v>76.692000000000007</v>
      </c>
      <c r="AI594" s="640">
        <f t="shared" si="1308"/>
        <v>74</v>
      </c>
      <c r="AJ594" s="621">
        <f t="shared" si="1309"/>
        <v>239000</v>
      </c>
      <c r="AK594" s="621">
        <f t="shared" si="1310"/>
        <v>259000</v>
      </c>
      <c r="AL594" s="622">
        <f t="shared" si="1311"/>
        <v>26</v>
      </c>
      <c r="AM594" s="623">
        <f t="shared" si="1312"/>
        <v>25</v>
      </c>
      <c r="AN594" s="624">
        <f t="shared" si="1313"/>
        <v>40</v>
      </c>
      <c r="AO594" s="625">
        <f t="shared" si="1314"/>
        <v>208</v>
      </c>
      <c r="AP594" s="626">
        <f t="shared" si="1315"/>
        <v>440</v>
      </c>
      <c r="AQ594" s="716">
        <f t="shared" si="1316"/>
        <v>15</v>
      </c>
      <c r="AR594" s="627">
        <f t="shared" si="1317"/>
        <v>28000</v>
      </c>
      <c r="AS594" s="628">
        <v>125</v>
      </c>
      <c r="AT594" s="629">
        <f t="shared" si="1318"/>
        <v>74</v>
      </c>
    </row>
    <row r="595" spans="2:46" ht="20.45" customHeight="1" thickBot="1">
      <c r="B595" s="636" t="s">
        <v>3185</v>
      </c>
      <c r="C595" s="631" t="s">
        <v>3146</v>
      </c>
      <c r="D595" s="639">
        <f t="shared" si="1301"/>
        <v>20.95</v>
      </c>
      <c r="E595" s="617">
        <f t="shared" si="1281"/>
        <v>7.993839778340079</v>
      </c>
      <c r="F595" s="617">
        <f t="shared" si="1259"/>
        <v>6.996919889170039</v>
      </c>
      <c r="G595" s="639">
        <v>7.75</v>
      </c>
      <c r="H595" s="617">
        <f t="shared" si="1260"/>
        <v>1.9984599445850197</v>
      </c>
      <c r="I595" s="638"/>
      <c r="J595" s="638"/>
      <c r="K595" s="638"/>
      <c r="L595" s="638"/>
      <c r="M595" s="638"/>
      <c r="N595" s="638"/>
      <c r="O595" s="638"/>
      <c r="P595" s="638"/>
      <c r="Q595" s="638"/>
      <c r="R595" s="638"/>
      <c r="S595" s="638"/>
      <c r="T595" s="638"/>
      <c r="U595" s="638"/>
      <c r="V595" s="638"/>
      <c r="W595" s="638"/>
      <c r="X595" s="618">
        <f>[1]BICost!$C18+[1]BICost!$BB18</f>
        <v>3.9969198891700395</v>
      </c>
      <c r="Y595" s="639">
        <f t="shared" si="1261"/>
        <v>8.5250000000000004</v>
      </c>
      <c r="Z595" s="639">
        <f t="shared" si="1302"/>
        <v>8.5250000000000004</v>
      </c>
      <c r="AA595" s="639">
        <f t="shared" si="1303"/>
        <v>9.4274999999999984</v>
      </c>
      <c r="AB595" s="639">
        <f t="shared" si="1304"/>
        <v>20.95</v>
      </c>
      <c r="AC595" s="639">
        <f t="shared" si="1305"/>
        <v>21.3125</v>
      </c>
      <c r="AD595" s="639">
        <f t="shared" si="1319"/>
        <v>9.4274999999999984</v>
      </c>
      <c r="AE595" s="639">
        <f t="shared" si="1319"/>
        <v>10.475</v>
      </c>
      <c r="AF595" s="639">
        <f t="shared" si="1319"/>
        <v>11.522500000000001</v>
      </c>
      <c r="AG595" s="640">
        <f t="shared" si="1306"/>
        <v>88.446875000000006</v>
      </c>
      <c r="AH595" s="640">
        <f t="shared" si="1307"/>
        <v>88.446875000000006</v>
      </c>
      <c r="AI595" s="640">
        <f t="shared" si="1308"/>
        <v>89</v>
      </c>
      <c r="AJ595" s="621">
        <f t="shared" si="1309"/>
        <v>279000</v>
      </c>
      <c r="AK595" s="621">
        <f t="shared" si="1310"/>
        <v>299000</v>
      </c>
      <c r="AL595" s="622">
        <f t="shared" si="1311"/>
        <v>30</v>
      </c>
      <c r="AM595" s="623">
        <f t="shared" si="1312"/>
        <v>28</v>
      </c>
      <c r="AN595" s="624">
        <f t="shared" si="1313"/>
        <v>46</v>
      </c>
      <c r="AO595" s="625">
        <f t="shared" si="1314"/>
        <v>240</v>
      </c>
      <c r="AP595" s="626">
        <f t="shared" si="1315"/>
        <v>507</v>
      </c>
      <c r="AQ595" s="716">
        <f t="shared" si="1316"/>
        <v>18</v>
      </c>
      <c r="AR595" s="627">
        <f t="shared" si="1317"/>
        <v>32000</v>
      </c>
      <c r="AS595" s="628">
        <v>126</v>
      </c>
      <c r="AT595" s="629">
        <f t="shared" si="1318"/>
        <v>89</v>
      </c>
    </row>
    <row r="596" spans="2:46" ht="20.45" customHeight="1" thickBot="1">
      <c r="B596" s="637" t="s">
        <v>3186</v>
      </c>
      <c r="C596" s="638" t="s">
        <v>2910</v>
      </c>
      <c r="D596" s="639">
        <f t="shared" si="1301"/>
        <v>25.95</v>
      </c>
      <c r="E596" s="617">
        <f t="shared" si="1281"/>
        <v>8.6627349682134973</v>
      </c>
      <c r="F596" s="617">
        <f t="shared" si="1259"/>
        <v>7.3313674841067487</v>
      </c>
      <c r="G596" s="639">
        <v>9.6300000000000008</v>
      </c>
      <c r="H596" s="617">
        <f t="shared" si="1260"/>
        <v>2.1656837420533743</v>
      </c>
      <c r="I596" s="638"/>
      <c r="J596" s="638"/>
      <c r="K596" s="638"/>
      <c r="L596" s="638"/>
      <c r="M596" s="638"/>
      <c r="N596" s="638"/>
      <c r="O596" s="638"/>
      <c r="P596" s="638"/>
      <c r="Q596" s="638"/>
      <c r="R596" s="638"/>
      <c r="S596" s="638"/>
      <c r="T596" s="638"/>
      <c r="U596" s="638"/>
      <c r="V596" s="638"/>
      <c r="W596" s="638"/>
      <c r="X596" s="618">
        <f>[1]BICost!$C20+[1]BICost!$BB20</f>
        <v>4.3313674841067487</v>
      </c>
      <c r="Y596" s="639">
        <f t="shared" si="1261"/>
        <v>10.593000000000002</v>
      </c>
      <c r="Z596" s="639">
        <f t="shared" si="1302"/>
        <v>10.593000000000002</v>
      </c>
      <c r="AA596" s="639">
        <f t="shared" si="1303"/>
        <v>11.677499999999998</v>
      </c>
      <c r="AB596" s="639">
        <f t="shared" si="1304"/>
        <v>25.95</v>
      </c>
      <c r="AC596" s="639">
        <f t="shared" si="1305"/>
        <v>26.482500000000002</v>
      </c>
      <c r="AD596" s="639">
        <f t="shared" si="1319"/>
        <v>11.677499999999998</v>
      </c>
      <c r="AE596" s="639">
        <f t="shared" si="1319"/>
        <v>12.975</v>
      </c>
      <c r="AF596" s="639">
        <f t="shared" si="1319"/>
        <v>14.272500000000001</v>
      </c>
      <c r="AG596" s="640">
        <f t="shared" si="1306"/>
        <v>109.90237500000002</v>
      </c>
      <c r="AH596" s="640">
        <f t="shared" si="1307"/>
        <v>109.90237500000002</v>
      </c>
      <c r="AI596" s="640">
        <f t="shared" si="1308"/>
        <v>109</v>
      </c>
      <c r="AJ596" s="621">
        <f t="shared" si="1309"/>
        <v>349000</v>
      </c>
      <c r="AK596" s="621">
        <f t="shared" si="1310"/>
        <v>379000</v>
      </c>
      <c r="AL596" s="622">
        <f t="shared" si="1311"/>
        <v>37</v>
      </c>
      <c r="AM596" s="623">
        <f t="shared" si="1312"/>
        <v>35</v>
      </c>
      <c r="AN596" s="624">
        <f t="shared" si="1313"/>
        <v>57</v>
      </c>
      <c r="AO596" s="625">
        <f t="shared" si="1314"/>
        <v>298</v>
      </c>
      <c r="AP596" s="626">
        <f t="shared" si="1315"/>
        <v>630</v>
      </c>
      <c r="AQ596" s="716">
        <f t="shared" si="1316"/>
        <v>22</v>
      </c>
      <c r="AR596" s="627">
        <f t="shared" si="1317"/>
        <v>40000</v>
      </c>
      <c r="AS596" s="628">
        <v>127</v>
      </c>
      <c r="AT596" s="629">
        <f t="shared" si="1318"/>
        <v>109</v>
      </c>
    </row>
    <row r="597" spans="2:46" ht="20.45" customHeight="1" thickBot="1">
      <c r="B597" s="641" t="s">
        <v>3187</v>
      </c>
      <c r="C597" s="638" t="s">
        <v>2911</v>
      </c>
      <c r="D597" s="639">
        <f t="shared" si="1301"/>
        <v>25.95</v>
      </c>
      <c r="E597" s="617">
        <f t="shared" si="1281"/>
        <v>10.294050411251474</v>
      </c>
      <c r="F597" s="617">
        <f t="shared" si="1259"/>
        <v>8.147025205625738</v>
      </c>
      <c r="G597" s="639">
        <v>9.6300000000000008</v>
      </c>
      <c r="H597" s="617">
        <f t="shared" si="1260"/>
        <v>2.5735126028128685</v>
      </c>
      <c r="I597" s="638"/>
      <c r="J597" s="638"/>
      <c r="K597" s="638"/>
      <c r="L597" s="638"/>
      <c r="M597" s="638"/>
      <c r="N597" s="638"/>
      <c r="O597" s="638"/>
      <c r="P597" s="638"/>
      <c r="Q597" s="638"/>
      <c r="R597" s="638"/>
      <c r="S597" s="638"/>
      <c r="T597" s="638"/>
      <c r="U597" s="638"/>
      <c r="V597" s="638"/>
      <c r="W597" s="638"/>
      <c r="X597" s="618">
        <f>[1]BICost!$C21+[1]BICost!$BB21</f>
        <v>5.1470252056257371</v>
      </c>
      <c r="Y597" s="639">
        <f t="shared" si="1261"/>
        <v>10.593000000000002</v>
      </c>
      <c r="Z597" s="639">
        <f t="shared" si="1302"/>
        <v>10.593000000000002</v>
      </c>
      <c r="AA597" s="639">
        <f t="shared" si="1303"/>
        <v>11.677499999999998</v>
      </c>
      <c r="AB597" s="639">
        <f t="shared" si="1304"/>
        <v>25.95</v>
      </c>
      <c r="AC597" s="639">
        <f t="shared" si="1305"/>
        <v>26.482500000000002</v>
      </c>
      <c r="AD597" s="639">
        <f t="shared" si="1319"/>
        <v>11.677499999999998</v>
      </c>
      <c r="AE597" s="639">
        <f t="shared" si="1319"/>
        <v>12.975</v>
      </c>
      <c r="AF597" s="639">
        <f t="shared" si="1319"/>
        <v>14.272500000000001</v>
      </c>
      <c r="AG597" s="640">
        <f t="shared" si="1306"/>
        <v>109.90237500000002</v>
      </c>
      <c r="AH597" s="640">
        <f t="shared" si="1307"/>
        <v>109.90237500000002</v>
      </c>
      <c r="AI597" s="640">
        <f t="shared" si="1308"/>
        <v>109</v>
      </c>
      <c r="AJ597" s="621">
        <f t="shared" si="1309"/>
        <v>349000</v>
      </c>
      <c r="AK597" s="621">
        <f t="shared" si="1310"/>
        <v>379000</v>
      </c>
      <c r="AL597" s="622">
        <f t="shared" si="1311"/>
        <v>37</v>
      </c>
      <c r="AM597" s="623">
        <f t="shared" si="1312"/>
        <v>35</v>
      </c>
      <c r="AN597" s="624">
        <f t="shared" si="1313"/>
        <v>57</v>
      </c>
      <c r="AO597" s="625">
        <f t="shared" si="1314"/>
        <v>298</v>
      </c>
      <c r="AP597" s="626">
        <f t="shared" si="1315"/>
        <v>630</v>
      </c>
      <c r="AQ597" s="716">
        <f t="shared" si="1316"/>
        <v>22</v>
      </c>
      <c r="AR597" s="627">
        <f t="shared" si="1317"/>
        <v>40000</v>
      </c>
      <c r="AS597" s="628">
        <v>128</v>
      </c>
      <c r="AT597" s="629">
        <f t="shared" si="1318"/>
        <v>109</v>
      </c>
    </row>
    <row r="598" spans="2:46" ht="20.45" customHeight="1" thickBot="1">
      <c r="B598" s="641" t="s">
        <v>3188</v>
      </c>
      <c r="C598" s="631" t="s">
        <v>2911</v>
      </c>
      <c r="D598" s="639">
        <f t="shared" si="1301"/>
        <v>25.95</v>
      </c>
      <c r="E598" s="617">
        <f t="shared" si="1281"/>
        <v>10.294050411251474</v>
      </c>
      <c r="F598" s="617">
        <f t="shared" si="1259"/>
        <v>8.147025205625738</v>
      </c>
      <c r="G598" s="639">
        <v>9.6300000000000008</v>
      </c>
      <c r="H598" s="617">
        <f t="shared" si="1260"/>
        <v>2.5735126028128685</v>
      </c>
      <c r="I598" s="638"/>
      <c r="J598" s="638"/>
      <c r="K598" s="638"/>
      <c r="L598" s="638"/>
      <c r="M598" s="638"/>
      <c r="N598" s="638"/>
      <c r="O598" s="638"/>
      <c r="P598" s="638"/>
      <c r="Q598" s="638"/>
      <c r="R598" s="638"/>
      <c r="S598" s="638"/>
      <c r="T598" s="638"/>
      <c r="U598" s="638"/>
      <c r="V598" s="638"/>
      <c r="W598" s="638"/>
      <c r="X598" s="618">
        <f>[1]BICost!$C22+[1]BICost!$BB22</f>
        <v>5.1470252056257371</v>
      </c>
      <c r="Y598" s="639">
        <f t="shared" si="1261"/>
        <v>10.593000000000002</v>
      </c>
      <c r="Z598" s="639">
        <f t="shared" si="1302"/>
        <v>10.593000000000002</v>
      </c>
      <c r="AA598" s="639">
        <f t="shared" si="1303"/>
        <v>11.677499999999998</v>
      </c>
      <c r="AB598" s="639">
        <f t="shared" si="1304"/>
        <v>25.95</v>
      </c>
      <c r="AC598" s="639">
        <f t="shared" si="1305"/>
        <v>26.482500000000002</v>
      </c>
      <c r="AD598" s="639">
        <f t="shared" si="1319"/>
        <v>11.677499999999998</v>
      </c>
      <c r="AE598" s="639">
        <f t="shared" si="1319"/>
        <v>12.975</v>
      </c>
      <c r="AF598" s="639">
        <f t="shared" si="1319"/>
        <v>14.272500000000001</v>
      </c>
      <c r="AG598" s="640">
        <f t="shared" si="1306"/>
        <v>109.90237500000002</v>
      </c>
      <c r="AH598" s="640">
        <f t="shared" si="1307"/>
        <v>109.90237500000002</v>
      </c>
      <c r="AI598" s="640">
        <f t="shared" si="1308"/>
        <v>109</v>
      </c>
      <c r="AJ598" s="621">
        <f t="shared" si="1309"/>
        <v>349000</v>
      </c>
      <c r="AK598" s="621">
        <f t="shared" si="1310"/>
        <v>379000</v>
      </c>
      <c r="AL598" s="622">
        <f t="shared" si="1311"/>
        <v>37</v>
      </c>
      <c r="AM598" s="623">
        <f t="shared" si="1312"/>
        <v>35</v>
      </c>
      <c r="AN598" s="624">
        <f t="shared" si="1313"/>
        <v>57</v>
      </c>
      <c r="AO598" s="625">
        <f t="shared" si="1314"/>
        <v>298</v>
      </c>
      <c r="AP598" s="626">
        <f t="shared" si="1315"/>
        <v>630</v>
      </c>
      <c r="AQ598" s="716">
        <f t="shared" si="1316"/>
        <v>22</v>
      </c>
      <c r="AR598" s="627">
        <f t="shared" si="1317"/>
        <v>40000</v>
      </c>
      <c r="AS598" s="628">
        <v>129</v>
      </c>
      <c r="AT598" s="629">
        <f t="shared" si="1318"/>
        <v>109</v>
      </c>
    </row>
    <row r="599" spans="2:46" ht="20.45" customHeight="1" thickBot="1">
      <c r="B599" s="641" t="s">
        <v>3189</v>
      </c>
      <c r="C599" s="718" t="s">
        <v>3090</v>
      </c>
      <c r="D599" s="639">
        <f t="shared" si="1301"/>
        <v>25.95</v>
      </c>
      <c r="E599" s="617">
        <f t="shared" si="1281"/>
        <v>8.8246671201122311</v>
      </c>
      <c r="F599" s="617">
        <f t="shared" si="1259"/>
        <v>7.4123335600561155</v>
      </c>
      <c r="G599" s="639">
        <v>9.6300000000000008</v>
      </c>
      <c r="H599" s="617">
        <f t="shared" si="1260"/>
        <v>2.2061667800280578</v>
      </c>
      <c r="I599" s="638"/>
      <c r="J599" s="638"/>
      <c r="K599" s="638"/>
      <c r="L599" s="638"/>
      <c r="M599" s="638"/>
      <c r="N599" s="638"/>
      <c r="O599" s="638"/>
      <c r="P599" s="638"/>
      <c r="Q599" s="638"/>
      <c r="R599" s="638"/>
      <c r="S599" s="638"/>
      <c r="T599" s="638"/>
      <c r="U599" s="638"/>
      <c r="V599" s="638"/>
      <c r="W599" s="638"/>
      <c r="X599" s="618">
        <f>[1]BICost!$C142+[1]BICost!$BB142</f>
        <v>4.4123335600561155</v>
      </c>
      <c r="Y599" s="639">
        <f t="shared" si="1261"/>
        <v>10.593000000000002</v>
      </c>
      <c r="Z599" s="639">
        <f t="shared" si="1302"/>
        <v>10.593000000000002</v>
      </c>
      <c r="AA599" s="639">
        <f t="shared" si="1303"/>
        <v>11.677499999999998</v>
      </c>
      <c r="AB599" s="639">
        <f t="shared" si="1304"/>
        <v>25.95</v>
      </c>
      <c r="AC599" s="639">
        <f t="shared" si="1305"/>
        <v>26.482500000000002</v>
      </c>
      <c r="AD599" s="639">
        <f t="shared" si="1319"/>
        <v>11.677499999999998</v>
      </c>
      <c r="AE599" s="639">
        <f t="shared" si="1319"/>
        <v>12.975</v>
      </c>
      <c r="AF599" s="639">
        <f t="shared" si="1319"/>
        <v>14.272500000000001</v>
      </c>
      <c r="AG599" s="640">
        <f t="shared" si="1306"/>
        <v>109.90237500000002</v>
      </c>
      <c r="AH599" s="640">
        <f t="shared" si="1307"/>
        <v>109.90237500000002</v>
      </c>
      <c r="AI599" s="640">
        <f t="shared" si="1308"/>
        <v>109</v>
      </c>
      <c r="AJ599" s="621">
        <f t="shared" si="1309"/>
        <v>349000</v>
      </c>
      <c r="AK599" s="621">
        <f t="shared" si="1310"/>
        <v>379000</v>
      </c>
      <c r="AL599" s="622">
        <f t="shared" si="1311"/>
        <v>37</v>
      </c>
      <c r="AM599" s="623">
        <f t="shared" si="1312"/>
        <v>35</v>
      </c>
      <c r="AN599" s="624">
        <f t="shared" si="1313"/>
        <v>57</v>
      </c>
      <c r="AO599" s="625">
        <f t="shared" si="1314"/>
        <v>298</v>
      </c>
      <c r="AP599" s="626">
        <f t="shared" si="1315"/>
        <v>630</v>
      </c>
      <c r="AQ599" s="716">
        <f t="shared" si="1316"/>
        <v>22</v>
      </c>
      <c r="AR599" s="627">
        <f t="shared" si="1317"/>
        <v>40000</v>
      </c>
      <c r="AS599" s="628">
        <v>130</v>
      </c>
      <c r="AT599" s="629">
        <f t="shared" si="1318"/>
        <v>109</v>
      </c>
    </row>
    <row r="600" spans="2:46" ht="20.25" customHeight="1" thickBot="1">
      <c r="B600" s="641" t="s">
        <v>3190</v>
      </c>
      <c r="C600" s="718" t="s">
        <v>3091</v>
      </c>
      <c r="D600" s="639">
        <f t="shared" si="1301"/>
        <v>21.95</v>
      </c>
      <c r="E600" s="617">
        <f t="shared" si="1281"/>
        <v>8.31774661378312</v>
      </c>
      <c r="F600" s="617">
        <f t="shared" si="1259"/>
        <v>7.15887330689156</v>
      </c>
      <c r="G600" s="639">
        <v>8.18</v>
      </c>
      <c r="H600" s="617">
        <f t="shared" si="1260"/>
        <v>2.07943665344578</v>
      </c>
      <c r="I600" s="638"/>
      <c r="J600" s="638"/>
      <c r="K600" s="638"/>
      <c r="L600" s="638"/>
      <c r="M600" s="638"/>
      <c r="N600" s="638"/>
      <c r="O600" s="638"/>
      <c r="P600" s="638"/>
      <c r="Q600" s="638"/>
      <c r="R600" s="638"/>
      <c r="S600" s="638"/>
      <c r="T600" s="638"/>
      <c r="U600" s="638"/>
      <c r="V600" s="638"/>
      <c r="W600" s="638"/>
      <c r="X600" s="618">
        <f>[1]BICost!$C27+[1]BICost!$BB27</f>
        <v>4.15887330689156</v>
      </c>
      <c r="Y600" s="639">
        <f t="shared" si="1261"/>
        <v>8.9980000000000011</v>
      </c>
      <c r="Z600" s="639">
        <f t="shared" si="1302"/>
        <v>8.9980000000000011</v>
      </c>
      <c r="AA600" s="639">
        <f t="shared" si="1303"/>
        <v>9.8774999999999995</v>
      </c>
      <c r="AB600" s="639">
        <f t="shared" si="1304"/>
        <v>21.95</v>
      </c>
      <c r="AC600" s="639">
        <f t="shared" si="1305"/>
        <v>22.495000000000001</v>
      </c>
      <c r="AD600" s="639">
        <f t="shared" si="1319"/>
        <v>9.8774999999999995</v>
      </c>
      <c r="AE600" s="639">
        <f t="shared" si="1319"/>
        <v>10.975</v>
      </c>
      <c r="AF600" s="639">
        <f t="shared" si="1319"/>
        <v>12.0725</v>
      </c>
      <c r="AG600" s="640">
        <f t="shared" si="1306"/>
        <v>93.354250000000008</v>
      </c>
      <c r="AH600" s="640">
        <f t="shared" si="1307"/>
        <v>93.354250000000008</v>
      </c>
      <c r="AI600" s="640">
        <f t="shared" si="1308"/>
        <v>94</v>
      </c>
      <c r="AJ600" s="621">
        <f t="shared" si="1309"/>
        <v>299000</v>
      </c>
      <c r="AK600" s="621">
        <f t="shared" si="1310"/>
        <v>319000</v>
      </c>
      <c r="AL600" s="622">
        <f t="shared" si="1311"/>
        <v>32</v>
      </c>
      <c r="AM600" s="623">
        <f t="shared" si="1312"/>
        <v>30</v>
      </c>
      <c r="AN600" s="624">
        <f t="shared" si="1313"/>
        <v>48</v>
      </c>
      <c r="AO600" s="625">
        <f t="shared" si="1314"/>
        <v>254</v>
      </c>
      <c r="AP600" s="626">
        <f t="shared" si="1315"/>
        <v>536</v>
      </c>
      <c r="AQ600" s="716">
        <f t="shared" si="1316"/>
        <v>18</v>
      </c>
      <c r="AR600" s="627">
        <f t="shared" si="1317"/>
        <v>34000</v>
      </c>
      <c r="AS600" s="628">
        <v>131</v>
      </c>
      <c r="AT600" s="629">
        <f t="shared" si="1318"/>
        <v>94</v>
      </c>
    </row>
    <row r="601" spans="2:46" ht="20.25" customHeight="1" thickBot="1">
      <c r="B601" s="641" t="s">
        <v>3869</v>
      </c>
      <c r="C601" s="631" t="s">
        <v>3870</v>
      </c>
      <c r="D601" s="639">
        <f t="shared" ref="D601" si="1320">AB601</f>
        <v>25.95</v>
      </c>
      <c r="E601" s="617">
        <f t="shared" si="1281"/>
        <v>8.9538215504919787</v>
      </c>
      <c r="F601" s="617">
        <f t="shared" si="1259"/>
        <v>7.4769107752459893</v>
      </c>
      <c r="G601" s="617">
        <v>9.6300000000000008</v>
      </c>
      <c r="H601" s="617">
        <f t="shared" si="1260"/>
        <v>2.2384553876229947</v>
      </c>
      <c r="I601" s="638"/>
      <c r="J601" s="638"/>
      <c r="K601" s="638"/>
      <c r="L601" s="638"/>
      <c r="M601" s="638"/>
      <c r="N601" s="638"/>
      <c r="O601" s="638"/>
      <c r="P601" s="638"/>
      <c r="Q601" s="638"/>
      <c r="R601" s="638"/>
      <c r="S601" s="638"/>
      <c r="T601" s="638"/>
      <c r="U601" s="638"/>
      <c r="V601" s="638"/>
      <c r="W601" s="638"/>
      <c r="X601" s="618">
        <f>[1]BICost!$C154+[1]BICost!$BB154</f>
        <v>4.4769107752459893</v>
      </c>
      <c r="Y601" s="639">
        <f t="shared" si="1261"/>
        <v>10.593000000000002</v>
      </c>
      <c r="Z601" s="639">
        <f t="shared" ref="Z601" si="1321">(AC601*(1-Z$53))</f>
        <v>10.593000000000002</v>
      </c>
      <c r="AA601" s="639">
        <f t="shared" ref="AA601" si="1322">(AB601*(1-AA$53))</f>
        <v>11.677499999999998</v>
      </c>
      <c r="AB601" s="639">
        <f t="shared" ref="AB601" si="1323">MROUND(AC601,1)-0.05</f>
        <v>25.95</v>
      </c>
      <c r="AC601" s="639">
        <f t="shared" ref="AC601" si="1324">Y601/(1-AC$53)</f>
        <v>26.482500000000002</v>
      </c>
      <c r="AD601" s="639">
        <f t="shared" si="1319"/>
        <v>11.677499999999998</v>
      </c>
      <c r="AE601" s="639">
        <f t="shared" si="1319"/>
        <v>12.975</v>
      </c>
      <c r="AF601" s="639">
        <f t="shared" si="1319"/>
        <v>14.272500000000001</v>
      </c>
      <c r="AG601" s="640">
        <f t="shared" ref="AG601" si="1325">AC601*4.15</f>
        <v>109.90237500000002</v>
      </c>
      <c r="AH601" s="640">
        <f t="shared" ref="AH601" si="1326">AG601*(1+AH$548)</f>
        <v>109.90237500000002</v>
      </c>
      <c r="AI601" s="640">
        <f t="shared" ref="AI601" si="1327">MROUND(ROUNDUP(AG601,0),5)-1</f>
        <v>109</v>
      </c>
      <c r="AJ601" s="621">
        <f t="shared" ref="AJ601" si="1328">ROUNDUP(FLOOR(AC601*13350,10000),-3)-1000</f>
        <v>349000</v>
      </c>
      <c r="AK601" s="621">
        <f t="shared" ref="AK601" si="1329">ROUNDUP(FLOOR(AJ601*1.1,10000),-3)-1000</f>
        <v>379000</v>
      </c>
      <c r="AL601" s="622">
        <f t="shared" ref="AL601" si="1330">ROUNDUP(AC601*1.39,0)</f>
        <v>37</v>
      </c>
      <c r="AM601" s="623">
        <f t="shared" ref="AM601" si="1331">ROUNDUP(AC601*1.3,0)</f>
        <v>35</v>
      </c>
      <c r="AN601" s="624">
        <f t="shared" ref="AN601" si="1332">ROUNDUP(AC601*0.71*3,0)</f>
        <v>57</v>
      </c>
      <c r="AO601" s="625">
        <f t="shared" ref="AO601" si="1333">ROUNDUP(AC601*3.7502*3,0)</f>
        <v>298</v>
      </c>
      <c r="AP601" s="626">
        <f t="shared" ref="AP601" si="1334">ROUNDUP(AC601*7.9284*3,0)</f>
        <v>630</v>
      </c>
      <c r="AQ601" s="716">
        <f t="shared" ref="AQ601" si="1335">ROUNDUP(AC601*0.8,0)</f>
        <v>22</v>
      </c>
      <c r="AR601" s="627">
        <f t="shared" ref="AR601" si="1336">MROUND(ROUNDUP(AC601*1500,0),1000)</f>
        <v>40000</v>
      </c>
      <c r="AS601" s="628">
        <v>132</v>
      </c>
      <c r="AT601" s="629">
        <f t="shared" ref="AT601" si="1337">AI601*(1-AH$6)</f>
        <v>109</v>
      </c>
    </row>
    <row r="602" spans="2:46" ht="20.25" customHeight="1" thickBot="1">
      <c r="B602" s="641" t="s">
        <v>4846</v>
      </c>
      <c r="C602" s="631" t="s">
        <v>3870</v>
      </c>
      <c r="D602" s="639">
        <f t="shared" ref="D602" si="1338">AB602</f>
        <v>25.95</v>
      </c>
      <c r="E602" s="617">
        <f t="shared" si="1281"/>
        <v>8.9538215504919787</v>
      </c>
      <c r="F602" s="617">
        <f t="shared" si="1259"/>
        <v>7.4769107752459893</v>
      </c>
      <c r="G602" s="617">
        <v>9.6300000000000008</v>
      </c>
      <c r="H602" s="617">
        <f t="shared" si="1260"/>
        <v>2.2384553876229947</v>
      </c>
      <c r="I602" s="638"/>
      <c r="J602" s="638"/>
      <c r="K602" s="638"/>
      <c r="L602" s="638"/>
      <c r="M602" s="638"/>
      <c r="N602" s="638"/>
      <c r="O602" s="638"/>
      <c r="P602" s="638"/>
      <c r="Q602" s="638"/>
      <c r="R602" s="638"/>
      <c r="S602" s="638"/>
      <c r="T602" s="638"/>
      <c r="U602" s="638"/>
      <c r="V602" s="638"/>
      <c r="W602" s="638"/>
      <c r="X602" s="618">
        <f>[1]BICost!$C154+[1]BICost!$BB154</f>
        <v>4.4769107752459893</v>
      </c>
      <c r="Y602" s="639">
        <f t="shared" si="1261"/>
        <v>10.593000000000002</v>
      </c>
      <c r="Z602" s="639">
        <f t="shared" ref="Z602" si="1339">(AC602*(1-Z$53))</f>
        <v>10.593000000000002</v>
      </c>
      <c r="AA602" s="639">
        <f t="shared" ref="AA602" si="1340">(AB602*(1-AA$53))</f>
        <v>11.677499999999998</v>
      </c>
      <c r="AB602" s="639">
        <f t="shared" ref="AB602" si="1341">MROUND(AC602,1)-0.05</f>
        <v>25.95</v>
      </c>
      <c r="AC602" s="639">
        <f t="shared" ref="AC602" si="1342">Y602/(1-AC$53)</f>
        <v>26.482500000000002</v>
      </c>
      <c r="AD602" s="639">
        <f t="shared" si="1319"/>
        <v>11.677499999999998</v>
      </c>
      <c r="AE602" s="639">
        <f t="shared" si="1319"/>
        <v>12.975</v>
      </c>
      <c r="AF602" s="639">
        <f t="shared" si="1319"/>
        <v>14.272500000000001</v>
      </c>
      <c r="AG602" s="640">
        <f t="shared" ref="AG602" si="1343">AC602*4.15</f>
        <v>109.90237500000002</v>
      </c>
      <c r="AH602" s="640">
        <f t="shared" ref="AH602" si="1344">AG602*(1+AH$548)</f>
        <v>109.90237500000002</v>
      </c>
      <c r="AI602" s="640">
        <f t="shared" ref="AI602" si="1345">MROUND(ROUNDUP(AG602,0),5)-1</f>
        <v>109</v>
      </c>
      <c r="AJ602" s="621">
        <f t="shared" ref="AJ602" si="1346">ROUNDUP(FLOOR(AC602*13350,10000),-3)-1000</f>
        <v>349000</v>
      </c>
      <c r="AK602" s="621">
        <f t="shared" ref="AK602" si="1347">ROUNDUP(FLOOR(AJ602*1.1,10000),-3)-1000</f>
        <v>379000</v>
      </c>
      <c r="AL602" s="622">
        <f t="shared" ref="AL602" si="1348">ROUNDUP(AC602*1.39,0)</f>
        <v>37</v>
      </c>
      <c r="AM602" s="623">
        <f t="shared" ref="AM602" si="1349">ROUNDUP(AC602*1.3,0)</f>
        <v>35</v>
      </c>
      <c r="AN602" s="624">
        <f t="shared" ref="AN602" si="1350">ROUNDUP(AC602*0.71*3,0)</f>
        <v>57</v>
      </c>
      <c r="AO602" s="625">
        <f t="shared" ref="AO602" si="1351">ROUNDUP(AC602*3.7502*3,0)</f>
        <v>298</v>
      </c>
      <c r="AP602" s="626">
        <f t="shared" ref="AP602" si="1352">ROUNDUP(AC602*7.9284*3,0)</f>
        <v>630</v>
      </c>
      <c r="AQ602" s="716">
        <f t="shared" ref="AQ602" si="1353">ROUNDUP(AC602*0.8,0)</f>
        <v>22</v>
      </c>
      <c r="AR602" s="627">
        <f t="shared" ref="AR602" si="1354">MROUND(ROUNDUP(AC602*1500,0),1000)</f>
        <v>40000</v>
      </c>
      <c r="AS602" s="628">
        <v>132</v>
      </c>
      <c r="AT602" s="629">
        <f t="shared" ref="AT602" si="1355">AI602*(1-AH$6)</f>
        <v>109</v>
      </c>
    </row>
    <row r="603" spans="2:46" ht="20.25" customHeight="1" thickBot="1">
      <c r="B603" s="641" t="s">
        <v>3191</v>
      </c>
      <c r="C603" s="718" t="s">
        <v>3193</v>
      </c>
      <c r="D603" s="639">
        <f t="shared" si="1301"/>
        <v>35.950000000000003</v>
      </c>
      <c r="E603" s="617">
        <f t="shared" si="1281"/>
        <v>13.919688892264132</v>
      </c>
      <c r="F603" s="617">
        <f t="shared" si="1259"/>
        <v>9.9598444461320668</v>
      </c>
      <c r="G603" s="639">
        <v>13.27</v>
      </c>
      <c r="H603" s="617">
        <f t="shared" si="1260"/>
        <v>3.4799222230660329</v>
      </c>
      <c r="I603" s="638"/>
      <c r="J603" s="638"/>
      <c r="K603" s="638"/>
      <c r="L603" s="638"/>
      <c r="M603" s="638"/>
      <c r="N603" s="638"/>
      <c r="O603" s="638"/>
      <c r="P603" s="638"/>
      <c r="Q603" s="638"/>
      <c r="R603" s="638"/>
      <c r="S603" s="638"/>
      <c r="T603" s="638"/>
      <c r="U603" s="638"/>
      <c r="V603" s="638"/>
      <c r="W603" s="638"/>
      <c r="X603" s="618">
        <f>[1]BICost!$C141+[1]BICost!$BB141</f>
        <v>6.9598444461320659</v>
      </c>
      <c r="Y603" s="639">
        <f t="shared" si="1261"/>
        <v>14.597000000000001</v>
      </c>
      <c r="Z603" s="639">
        <f t="shared" si="1302"/>
        <v>14.597000000000001</v>
      </c>
      <c r="AA603" s="639">
        <f t="shared" si="1303"/>
        <v>16.177499999999998</v>
      </c>
      <c r="AB603" s="639">
        <f t="shared" si="1304"/>
        <v>35.950000000000003</v>
      </c>
      <c r="AC603" s="639">
        <f t="shared" si="1305"/>
        <v>36.4925</v>
      </c>
      <c r="AD603" s="639">
        <f t="shared" si="1319"/>
        <v>16.177499999999998</v>
      </c>
      <c r="AE603" s="639">
        <f t="shared" si="1319"/>
        <v>17.975000000000001</v>
      </c>
      <c r="AF603" s="639">
        <f t="shared" si="1319"/>
        <v>19.772500000000004</v>
      </c>
      <c r="AG603" s="640">
        <f t="shared" si="1306"/>
        <v>151.44387500000002</v>
      </c>
      <c r="AH603" s="640">
        <f t="shared" si="1307"/>
        <v>151.44387500000002</v>
      </c>
      <c r="AI603" s="640">
        <f t="shared" si="1308"/>
        <v>149</v>
      </c>
      <c r="AJ603" s="621">
        <f t="shared" si="1309"/>
        <v>479000</v>
      </c>
      <c r="AK603" s="621">
        <f t="shared" si="1310"/>
        <v>519000</v>
      </c>
      <c r="AL603" s="622">
        <f t="shared" si="1311"/>
        <v>51</v>
      </c>
      <c r="AM603" s="623">
        <f t="shared" si="1312"/>
        <v>48</v>
      </c>
      <c r="AN603" s="624">
        <f t="shared" si="1313"/>
        <v>78</v>
      </c>
      <c r="AO603" s="625">
        <f t="shared" si="1314"/>
        <v>411</v>
      </c>
      <c r="AP603" s="626">
        <f t="shared" si="1315"/>
        <v>868</v>
      </c>
      <c r="AQ603" s="716">
        <f t="shared" si="1316"/>
        <v>30</v>
      </c>
      <c r="AR603" s="627">
        <f t="shared" si="1317"/>
        <v>55000</v>
      </c>
      <c r="AS603" s="628">
        <v>132</v>
      </c>
      <c r="AT603" s="629">
        <f t="shared" si="1318"/>
        <v>149</v>
      </c>
    </row>
    <row r="604" spans="2:46" ht="20.45" customHeight="1" thickBot="1">
      <c r="B604" s="698" t="s">
        <v>2989</v>
      </c>
      <c r="C604" s="699" t="s">
        <v>2999</v>
      </c>
      <c r="D604" s="700">
        <f t="shared" ref="D604:D613" si="1356">AB604</f>
        <v>37.950000000000003</v>
      </c>
      <c r="E604" s="701">
        <f t="shared" ref="E604:E638" si="1357">2*MAX($J604:$X604)</f>
        <v>11.868245854289448</v>
      </c>
      <c r="F604" s="701">
        <f t="shared" ref="F604:F638" si="1358">MAX($J604:$X604)+3</f>
        <v>8.934122927144724</v>
      </c>
      <c r="G604" s="700">
        <v>13.99</v>
      </c>
      <c r="H604" s="701">
        <f t="shared" ref="H604:H638" si="1359">MIN($J604:$X604)*0.5</f>
        <v>2.967061463572362</v>
      </c>
      <c r="I604" s="702"/>
      <c r="J604" s="702"/>
      <c r="K604" s="702"/>
      <c r="L604" s="702"/>
      <c r="M604" s="702"/>
      <c r="N604" s="702"/>
      <c r="O604" s="702"/>
      <c r="P604" s="702"/>
      <c r="Q604" s="702"/>
      <c r="R604" s="702"/>
      <c r="S604" s="702"/>
      <c r="T604" s="702"/>
      <c r="U604" s="702"/>
      <c r="V604" s="702"/>
      <c r="W604" s="702"/>
      <c r="X604" s="700">
        <f>[1]BICost!$C3+[1]BICost!$BB3+[1]BICost!$BP$3</f>
        <v>5.934122927144724</v>
      </c>
      <c r="Y604" s="700">
        <f t="shared" ref="Y604:Y638" si="1360">$G604*(1+Y$53)</f>
        <v>15.389000000000001</v>
      </c>
      <c r="Z604" s="700">
        <f t="shared" ref="Z604:Z613" si="1361">(AC604*(1-Z$53))</f>
        <v>15.389000000000003</v>
      </c>
      <c r="AA604" s="700">
        <f t="shared" ref="AA604:AA613" si="1362">(AB604*(1-AA$53))</f>
        <v>17.077500000000001</v>
      </c>
      <c r="AB604" s="700">
        <f t="shared" ref="AB604:AB613" si="1363">MROUND(AC604,1)-0.05</f>
        <v>37.950000000000003</v>
      </c>
      <c r="AC604" s="700">
        <f t="shared" ref="AC604:AC613" si="1364">Y604/(1-AC$53)</f>
        <v>38.472500000000004</v>
      </c>
      <c r="AD604" s="702">
        <f t="shared" ref="AD604:AF604" si="1365">$AB604*(1-AD$53)</f>
        <v>17.077500000000001</v>
      </c>
      <c r="AE604" s="702">
        <f t="shared" si="1365"/>
        <v>18.975000000000001</v>
      </c>
      <c r="AF604" s="702">
        <f t="shared" si="1365"/>
        <v>20.872500000000002</v>
      </c>
      <c r="AG604" s="703">
        <f t="shared" ref="AG604:AG613" si="1366">AC604*4.15</f>
        <v>159.66087500000003</v>
      </c>
      <c r="AH604" s="703">
        <f t="shared" ref="AH604:AH613" si="1367">AG604*(1+AH$548)</f>
        <v>159.66087500000003</v>
      </c>
      <c r="AI604" s="703">
        <f t="shared" ref="AI604:AI613" si="1368">MROUND(ROUNDUP(AG604,0),5)-1</f>
        <v>159</v>
      </c>
      <c r="AJ604" s="704">
        <f t="shared" ref="AJ604:AJ613" si="1369">ROUNDUP(FLOOR(AC604*13350,10000),-3)-1000</f>
        <v>509000</v>
      </c>
      <c r="AK604" s="704">
        <f t="shared" ref="AK604:AK613" si="1370">ROUNDUP(FLOOR(AJ604*1.1,10000),-3)-1000</f>
        <v>549000</v>
      </c>
      <c r="AL604" s="705">
        <f t="shared" ref="AL604:AL613" si="1371">ROUNDUP(AC604*1.39,0)</f>
        <v>54</v>
      </c>
      <c r="AM604" s="706">
        <f t="shared" ref="AM604:AM613" si="1372">ROUNDUP(AC604*1.3,0)</f>
        <v>51</v>
      </c>
      <c r="AN604" s="707">
        <f t="shared" ref="AN604:AN613" si="1373">ROUNDUP(AC604*0.71*3,0)</f>
        <v>82</v>
      </c>
      <c r="AO604" s="708">
        <f t="shared" ref="AO604:AO613" si="1374">ROUNDUP(AC604*3.7502*3,0)</f>
        <v>433</v>
      </c>
      <c r="AP604" s="709">
        <f t="shared" ref="AP604:AP613" si="1375">ROUNDUP(AC604*7.9284*3,0)</f>
        <v>916</v>
      </c>
      <c r="AQ604" s="716">
        <f t="shared" si="1254"/>
        <v>31</v>
      </c>
      <c r="AR604" s="710">
        <f t="shared" si="1250"/>
        <v>58000</v>
      </c>
      <c r="AS604" s="711">
        <v>159</v>
      </c>
      <c r="AT604" s="712">
        <f t="shared" ref="AT604:AT613" si="1376">AI604*(1-AH$6)</f>
        <v>159</v>
      </c>
    </row>
    <row r="605" spans="2:46" ht="20.45" customHeight="1" thickBot="1">
      <c r="B605" s="698" t="s">
        <v>2990</v>
      </c>
      <c r="C605" s="699" t="s">
        <v>3000</v>
      </c>
      <c r="D605" s="700">
        <f t="shared" si="1356"/>
        <v>41.95</v>
      </c>
      <c r="E605" s="701">
        <f t="shared" si="1357"/>
        <v>12.964116234036284</v>
      </c>
      <c r="F605" s="701">
        <f t="shared" si="1358"/>
        <v>9.4820581170181413</v>
      </c>
      <c r="G605" s="700">
        <v>15.45</v>
      </c>
      <c r="H605" s="701">
        <f t="shared" si="1359"/>
        <v>3.2410290585090711</v>
      </c>
      <c r="I605" s="702"/>
      <c r="J605" s="702"/>
      <c r="K605" s="702"/>
      <c r="L605" s="702"/>
      <c r="M605" s="702"/>
      <c r="N605" s="702"/>
      <c r="O605" s="702"/>
      <c r="P605" s="702"/>
      <c r="Q605" s="702"/>
      <c r="R605" s="702"/>
      <c r="S605" s="702"/>
      <c r="T605" s="702"/>
      <c r="U605" s="702"/>
      <c r="V605" s="702"/>
      <c r="W605" s="702"/>
      <c r="X605" s="700">
        <f>[1]BICost!$C4+[1]BICost!$BB4+[1]BICost!$BP4</f>
        <v>6.4820581170181422</v>
      </c>
      <c r="Y605" s="700">
        <f t="shared" si="1360"/>
        <v>16.995000000000001</v>
      </c>
      <c r="Z605" s="700">
        <f t="shared" si="1361"/>
        <v>16.995000000000001</v>
      </c>
      <c r="AA605" s="700">
        <f t="shared" si="1362"/>
        <v>18.877499999999998</v>
      </c>
      <c r="AB605" s="700">
        <f t="shared" si="1363"/>
        <v>41.95</v>
      </c>
      <c r="AC605" s="700">
        <f t="shared" si="1364"/>
        <v>42.487499999999997</v>
      </c>
      <c r="AD605" s="702">
        <f t="shared" ref="AD605:AF620" si="1377">$AB605*(1-AD$53)</f>
        <v>18.877499999999998</v>
      </c>
      <c r="AE605" s="702">
        <f t="shared" si="1377"/>
        <v>20.975000000000001</v>
      </c>
      <c r="AF605" s="702">
        <f t="shared" si="1377"/>
        <v>23.072500000000005</v>
      </c>
      <c r="AG605" s="703">
        <f t="shared" si="1366"/>
        <v>176.323125</v>
      </c>
      <c r="AH605" s="703">
        <f t="shared" si="1367"/>
        <v>176.323125</v>
      </c>
      <c r="AI605" s="703">
        <f t="shared" si="1368"/>
        <v>174</v>
      </c>
      <c r="AJ605" s="704">
        <f t="shared" si="1369"/>
        <v>559000</v>
      </c>
      <c r="AK605" s="704">
        <f t="shared" si="1370"/>
        <v>609000</v>
      </c>
      <c r="AL605" s="705">
        <f t="shared" si="1371"/>
        <v>60</v>
      </c>
      <c r="AM605" s="706">
        <f t="shared" si="1372"/>
        <v>56</v>
      </c>
      <c r="AN605" s="707">
        <f t="shared" si="1373"/>
        <v>91</v>
      </c>
      <c r="AO605" s="708">
        <f t="shared" si="1374"/>
        <v>479</v>
      </c>
      <c r="AP605" s="709">
        <f t="shared" si="1375"/>
        <v>1011</v>
      </c>
      <c r="AQ605" s="716">
        <f t="shared" si="1254"/>
        <v>34</v>
      </c>
      <c r="AR605" s="710">
        <f t="shared" si="1250"/>
        <v>64000</v>
      </c>
      <c r="AS605" s="711">
        <v>179</v>
      </c>
      <c r="AT605" s="712">
        <f t="shared" si="1376"/>
        <v>174</v>
      </c>
    </row>
    <row r="606" spans="2:46" ht="20.45" customHeight="1" thickBot="1">
      <c r="B606" s="698" t="s">
        <v>2991</v>
      </c>
      <c r="C606" s="699" t="s">
        <v>3001</v>
      </c>
      <c r="D606" s="700">
        <f t="shared" si="1356"/>
        <v>41.95</v>
      </c>
      <c r="E606" s="701">
        <f t="shared" si="1357"/>
        <v>13.53320666441603</v>
      </c>
      <c r="F606" s="701">
        <f t="shared" si="1358"/>
        <v>9.7666033322080139</v>
      </c>
      <c r="G606" s="700">
        <v>15.45</v>
      </c>
      <c r="H606" s="701">
        <f t="shared" si="1359"/>
        <v>3.3833016661040074</v>
      </c>
      <c r="I606" s="702"/>
      <c r="J606" s="702"/>
      <c r="K606" s="702"/>
      <c r="L606" s="702"/>
      <c r="M606" s="702"/>
      <c r="N606" s="702"/>
      <c r="O606" s="702"/>
      <c r="P606" s="702"/>
      <c r="Q606" s="702"/>
      <c r="R606" s="702"/>
      <c r="S606" s="702"/>
      <c r="T606" s="702"/>
      <c r="U606" s="702"/>
      <c r="V606" s="702"/>
      <c r="W606" s="702"/>
      <c r="X606" s="700">
        <f>[1]BICost!$C5+[1]BICost!$BB5+[1]BICost!$BP5</f>
        <v>6.7666033322080148</v>
      </c>
      <c r="Y606" s="700">
        <f t="shared" si="1360"/>
        <v>16.995000000000001</v>
      </c>
      <c r="Z606" s="700">
        <f t="shared" si="1361"/>
        <v>16.995000000000001</v>
      </c>
      <c r="AA606" s="700">
        <f t="shared" si="1362"/>
        <v>18.877499999999998</v>
      </c>
      <c r="AB606" s="700">
        <f t="shared" si="1363"/>
        <v>41.95</v>
      </c>
      <c r="AC606" s="700">
        <f t="shared" si="1364"/>
        <v>42.487499999999997</v>
      </c>
      <c r="AD606" s="702">
        <f t="shared" si="1377"/>
        <v>18.877499999999998</v>
      </c>
      <c r="AE606" s="702">
        <f t="shared" si="1377"/>
        <v>20.975000000000001</v>
      </c>
      <c r="AF606" s="702">
        <f t="shared" si="1377"/>
        <v>23.072500000000005</v>
      </c>
      <c r="AG606" s="703">
        <f t="shared" si="1366"/>
        <v>176.323125</v>
      </c>
      <c r="AH606" s="703">
        <f t="shared" si="1367"/>
        <v>176.323125</v>
      </c>
      <c r="AI606" s="703">
        <f t="shared" si="1368"/>
        <v>174</v>
      </c>
      <c r="AJ606" s="704">
        <f t="shared" si="1369"/>
        <v>559000</v>
      </c>
      <c r="AK606" s="704">
        <f t="shared" si="1370"/>
        <v>609000</v>
      </c>
      <c r="AL606" s="705">
        <f t="shared" si="1371"/>
        <v>60</v>
      </c>
      <c r="AM606" s="706">
        <f t="shared" si="1372"/>
        <v>56</v>
      </c>
      <c r="AN606" s="707">
        <f t="shared" si="1373"/>
        <v>91</v>
      </c>
      <c r="AO606" s="708">
        <f t="shared" si="1374"/>
        <v>479</v>
      </c>
      <c r="AP606" s="709">
        <f t="shared" si="1375"/>
        <v>1011</v>
      </c>
      <c r="AQ606" s="716">
        <f t="shared" si="1254"/>
        <v>34</v>
      </c>
      <c r="AR606" s="710">
        <f t="shared" si="1250"/>
        <v>64000</v>
      </c>
      <c r="AS606" s="711">
        <v>179</v>
      </c>
      <c r="AT606" s="712">
        <f t="shared" si="1376"/>
        <v>174</v>
      </c>
    </row>
    <row r="607" spans="2:46" ht="20.45" customHeight="1" thickBot="1">
      <c r="B607" s="698" t="s">
        <v>2992</v>
      </c>
      <c r="C607" s="699" t="s">
        <v>3002</v>
      </c>
      <c r="D607" s="700">
        <f t="shared" si="1356"/>
        <v>43.95</v>
      </c>
      <c r="E607" s="701">
        <f t="shared" si="1357"/>
        <v>14.66357871504894</v>
      </c>
      <c r="F607" s="701">
        <f t="shared" si="1358"/>
        <v>10.331789357524471</v>
      </c>
      <c r="G607" s="700">
        <v>16.18</v>
      </c>
      <c r="H607" s="701">
        <f t="shared" si="1359"/>
        <v>3.6658946787622351</v>
      </c>
      <c r="I607" s="702"/>
      <c r="J607" s="702"/>
      <c r="K607" s="702"/>
      <c r="L607" s="702"/>
      <c r="M607" s="702"/>
      <c r="N607" s="702"/>
      <c r="O607" s="702"/>
      <c r="P607" s="702"/>
      <c r="Q607" s="702"/>
      <c r="R607" s="702"/>
      <c r="S607" s="702"/>
      <c r="T607" s="702"/>
      <c r="U607" s="702"/>
      <c r="V607" s="702"/>
      <c r="W607" s="702"/>
      <c r="X607" s="700">
        <f>[1]BICost!$C6+[1]BICost!$BB6+[1]BICost!$BP6</f>
        <v>7.3317893575244701</v>
      </c>
      <c r="Y607" s="700">
        <f t="shared" si="1360"/>
        <v>17.798000000000002</v>
      </c>
      <c r="Z607" s="700">
        <f t="shared" si="1361"/>
        <v>17.798000000000002</v>
      </c>
      <c r="AA607" s="700">
        <f t="shared" si="1362"/>
        <v>19.7775</v>
      </c>
      <c r="AB607" s="700">
        <f t="shared" si="1363"/>
        <v>43.95</v>
      </c>
      <c r="AC607" s="700">
        <f t="shared" si="1364"/>
        <v>44.495000000000005</v>
      </c>
      <c r="AD607" s="702">
        <f t="shared" si="1377"/>
        <v>19.7775</v>
      </c>
      <c r="AE607" s="702">
        <f t="shared" si="1377"/>
        <v>21.975000000000001</v>
      </c>
      <c r="AF607" s="702">
        <f t="shared" si="1377"/>
        <v>24.172500000000003</v>
      </c>
      <c r="AG607" s="703">
        <f t="shared" si="1366"/>
        <v>184.65425000000005</v>
      </c>
      <c r="AH607" s="703">
        <f t="shared" si="1367"/>
        <v>184.65425000000005</v>
      </c>
      <c r="AI607" s="703">
        <f t="shared" si="1368"/>
        <v>184</v>
      </c>
      <c r="AJ607" s="704">
        <f t="shared" si="1369"/>
        <v>589000</v>
      </c>
      <c r="AK607" s="704">
        <f t="shared" si="1370"/>
        <v>639000</v>
      </c>
      <c r="AL607" s="705">
        <f t="shared" si="1371"/>
        <v>62</v>
      </c>
      <c r="AM607" s="706">
        <f t="shared" si="1372"/>
        <v>58</v>
      </c>
      <c r="AN607" s="707">
        <f t="shared" si="1373"/>
        <v>95</v>
      </c>
      <c r="AO607" s="708">
        <f t="shared" si="1374"/>
        <v>501</v>
      </c>
      <c r="AP607" s="709">
        <f t="shared" si="1375"/>
        <v>1059</v>
      </c>
      <c r="AQ607" s="716">
        <f t="shared" si="1254"/>
        <v>36</v>
      </c>
      <c r="AR607" s="710">
        <f t="shared" si="1250"/>
        <v>67000</v>
      </c>
      <c r="AS607" s="711">
        <v>189</v>
      </c>
      <c r="AT607" s="712">
        <f t="shared" si="1376"/>
        <v>184</v>
      </c>
    </row>
    <row r="608" spans="2:46" ht="20.45" customHeight="1" thickBot="1">
      <c r="B608" s="698" t="s">
        <v>2993</v>
      </c>
      <c r="C608" s="713" t="s">
        <v>3003</v>
      </c>
      <c r="D608" s="700">
        <f t="shared" si="1356"/>
        <v>37.950000000000003</v>
      </c>
      <c r="E608" s="701">
        <f t="shared" si="1357"/>
        <v>12.117112689732487</v>
      </c>
      <c r="F608" s="701">
        <f t="shared" si="1358"/>
        <v>9.0585563448662434</v>
      </c>
      <c r="G608" s="700">
        <v>13.99</v>
      </c>
      <c r="H608" s="701">
        <f t="shared" si="1359"/>
        <v>3.0292781724331217</v>
      </c>
      <c r="I608" s="702"/>
      <c r="J608" s="702"/>
      <c r="K608" s="702"/>
      <c r="L608" s="702"/>
      <c r="M608" s="702"/>
      <c r="N608" s="702"/>
      <c r="O608" s="702"/>
      <c r="P608" s="702"/>
      <c r="Q608" s="702"/>
      <c r="R608" s="702"/>
      <c r="S608" s="702"/>
      <c r="T608" s="702"/>
      <c r="U608" s="702"/>
      <c r="V608" s="702"/>
      <c r="W608" s="702"/>
      <c r="X608" s="700">
        <f>[1]BICost!$C9+[1]BICost!$BB9+[1]BICost!$BP9</f>
        <v>6.0585563448662434</v>
      </c>
      <c r="Y608" s="700">
        <f t="shared" si="1360"/>
        <v>15.389000000000001</v>
      </c>
      <c r="Z608" s="700">
        <f t="shared" si="1361"/>
        <v>15.389000000000003</v>
      </c>
      <c r="AA608" s="700">
        <f t="shared" si="1362"/>
        <v>17.077500000000001</v>
      </c>
      <c r="AB608" s="700">
        <f t="shared" si="1363"/>
        <v>37.950000000000003</v>
      </c>
      <c r="AC608" s="700">
        <f t="shared" si="1364"/>
        <v>38.472500000000004</v>
      </c>
      <c r="AD608" s="702">
        <f t="shared" si="1377"/>
        <v>17.077500000000001</v>
      </c>
      <c r="AE608" s="702">
        <f t="shared" si="1377"/>
        <v>18.975000000000001</v>
      </c>
      <c r="AF608" s="702">
        <f t="shared" si="1377"/>
        <v>20.872500000000002</v>
      </c>
      <c r="AG608" s="703">
        <f t="shared" si="1366"/>
        <v>159.66087500000003</v>
      </c>
      <c r="AH608" s="703">
        <f t="shared" si="1367"/>
        <v>159.66087500000003</v>
      </c>
      <c r="AI608" s="703">
        <f t="shared" si="1368"/>
        <v>159</v>
      </c>
      <c r="AJ608" s="704">
        <f t="shared" si="1369"/>
        <v>509000</v>
      </c>
      <c r="AK608" s="704">
        <f t="shared" si="1370"/>
        <v>549000</v>
      </c>
      <c r="AL608" s="705">
        <f t="shared" si="1371"/>
        <v>54</v>
      </c>
      <c r="AM608" s="706">
        <f t="shared" si="1372"/>
        <v>51</v>
      </c>
      <c r="AN608" s="707">
        <f t="shared" si="1373"/>
        <v>82</v>
      </c>
      <c r="AO608" s="708">
        <f t="shared" si="1374"/>
        <v>433</v>
      </c>
      <c r="AP608" s="709">
        <f t="shared" si="1375"/>
        <v>916</v>
      </c>
      <c r="AQ608" s="716">
        <f t="shared" si="1254"/>
        <v>31</v>
      </c>
      <c r="AR608" s="710">
        <f t="shared" si="1250"/>
        <v>58000</v>
      </c>
      <c r="AS608" s="711">
        <v>159</v>
      </c>
      <c r="AT608" s="712">
        <f t="shared" si="1376"/>
        <v>159</v>
      </c>
    </row>
    <row r="609" spans="2:46" ht="20.45" customHeight="1" thickBot="1">
      <c r="B609" s="698" t="s">
        <v>2994</v>
      </c>
      <c r="C609" s="713" t="s">
        <v>3004</v>
      </c>
      <c r="D609" s="700">
        <f t="shared" si="1356"/>
        <v>37.950000000000003</v>
      </c>
      <c r="E609" s="701">
        <f t="shared" si="1357"/>
        <v>9.5468828163147634</v>
      </c>
      <c r="F609" s="701">
        <f t="shared" si="1358"/>
        <v>7.7734414081573817</v>
      </c>
      <c r="G609" s="700">
        <v>13.99</v>
      </c>
      <c r="H609" s="701">
        <f t="shared" si="1359"/>
        <v>2.3867207040786909</v>
      </c>
      <c r="I609" s="702"/>
      <c r="J609" s="702"/>
      <c r="K609" s="702"/>
      <c r="L609" s="702"/>
      <c r="M609" s="702"/>
      <c r="N609" s="702"/>
      <c r="O609" s="702"/>
      <c r="P609" s="702"/>
      <c r="Q609" s="702"/>
      <c r="R609" s="702"/>
      <c r="S609" s="702"/>
      <c r="T609" s="702"/>
      <c r="U609" s="702"/>
      <c r="V609" s="702"/>
      <c r="W609" s="702"/>
      <c r="X609" s="700">
        <f>[1]BICost!$C10+[1]BICost!$BB10+[1]BICost!$BP10</f>
        <v>4.7734414081573817</v>
      </c>
      <c r="Y609" s="700">
        <f t="shared" si="1360"/>
        <v>15.389000000000001</v>
      </c>
      <c r="Z609" s="700">
        <f t="shared" si="1361"/>
        <v>15.389000000000003</v>
      </c>
      <c r="AA609" s="700">
        <f t="shared" si="1362"/>
        <v>17.077500000000001</v>
      </c>
      <c r="AB609" s="700">
        <f t="shared" si="1363"/>
        <v>37.950000000000003</v>
      </c>
      <c r="AC609" s="700">
        <f t="shared" si="1364"/>
        <v>38.472500000000004</v>
      </c>
      <c r="AD609" s="702">
        <f t="shared" si="1377"/>
        <v>17.077500000000001</v>
      </c>
      <c r="AE609" s="702">
        <f t="shared" si="1377"/>
        <v>18.975000000000001</v>
      </c>
      <c r="AF609" s="702">
        <f t="shared" si="1377"/>
        <v>20.872500000000002</v>
      </c>
      <c r="AG609" s="703">
        <f t="shared" si="1366"/>
        <v>159.66087500000003</v>
      </c>
      <c r="AH609" s="703">
        <f t="shared" si="1367"/>
        <v>159.66087500000003</v>
      </c>
      <c r="AI609" s="703">
        <f t="shared" si="1368"/>
        <v>159</v>
      </c>
      <c r="AJ609" s="704">
        <f t="shared" si="1369"/>
        <v>509000</v>
      </c>
      <c r="AK609" s="704">
        <f t="shared" si="1370"/>
        <v>549000</v>
      </c>
      <c r="AL609" s="705">
        <f t="shared" si="1371"/>
        <v>54</v>
      </c>
      <c r="AM609" s="706">
        <f t="shared" si="1372"/>
        <v>51</v>
      </c>
      <c r="AN609" s="707">
        <f t="shared" si="1373"/>
        <v>82</v>
      </c>
      <c r="AO609" s="708">
        <f t="shared" si="1374"/>
        <v>433</v>
      </c>
      <c r="AP609" s="709">
        <f t="shared" si="1375"/>
        <v>916</v>
      </c>
      <c r="AQ609" s="716">
        <f t="shared" si="1254"/>
        <v>31</v>
      </c>
      <c r="AR609" s="710">
        <f t="shared" si="1250"/>
        <v>58000</v>
      </c>
      <c r="AS609" s="711">
        <v>159</v>
      </c>
      <c r="AT609" s="712">
        <f t="shared" si="1376"/>
        <v>159</v>
      </c>
    </row>
    <row r="610" spans="2:46" ht="20.45" customHeight="1" thickBot="1">
      <c r="B610" s="698" t="s">
        <v>2995</v>
      </c>
      <c r="C610" s="713" t="s">
        <v>3005</v>
      </c>
      <c r="D610" s="700">
        <f t="shared" si="1356"/>
        <v>37.950000000000003</v>
      </c>
      <c r="E610" s="701">
        <f t="shared" si="1357"/>
        <v>11.33689800618818</v>
      </c>
      <c r="F610" s="701">
        <f t="shared" si="1358"/>
        <v>8.6684490030940893</v>
      </c>
      <c r="G610" s="700">
        <v>13.99</v>
      </c>
      <c r="H610" s="701">
        <f t="shared" si="1359"/>
        <v>2.8342245015470451</v>
      </c>
      <c r="I610" s="702"/>
      <c r="J610" s="702"/>
      <c r="K610" s="702"/>
      <c r="L610" s="702"/>
      <c r="M610" s="702"/>
      <c r="N610" s="702"/>
      <c r="O610" s="702"/>
      <c r="P610" s="702"/>
      <c r="Q610" s="702"/>
      <c r="R610" s="702"/>
      <c r="S610" s="702"/>
      <c r="T610" s="702"/>
      <c r="U610" s="702"/>
      <c r="V610" s="702"/>
      <c r="W610" s="702"/>
      <c r="X610" s="700">
        <f>[1]BICost!$C11+[1]BICost!$BB11+[1]BICost!$BP11</f>
        <v>5.6684490030940902</v>
      </c>
      <c r="Y610" s="700">
        <f t="shared" si="1360"/>
        <v>15.389000000000001</v>
      </c>
      <c r="Z610" s="700">
        <f t="shared" si="1361"/>
        <v>15.389000000000003</v>
      </c>
      <c r="AA610" s="700">
        <f t="shared" si="1362"/>
        <v>17.077500000000001</v>
      </c>
      <c r="AB610" s="700">
        <f t="shared" si="1363"/>
        <v>37.950000000000003</v>
      </c>
      <c r="AC610" s="700">
        <f t="shared" si="1364"/>
        <v>38.472500000000004</v>
      </c>
      <c r="AD610" s="702">
        <f t="shared" si="1377"/>
        <v>17.077500000000001</v>
      </c>
      <c r="AE610" s="702">
        <f t="shared" si="1377"/>
        <v>18.975000000000001</v>
      </c>
      <c r="AF610" s="702">
        <f t="shared" si="1377"/>
        <v>20.872500000000002</v>
      </c>
      <c r="AG610" s="703">
        <f t="shared" si="1366"/>
        <v>159.66087500000003</v>
      </c>
      <c r="AH610" s="703">
        <f t="shared" si="1367"/>
        <v>159.66087500000003</v>
      </c>
      <c r="AI610" s="703">
        <f t="shared" si="1368"/>
        <v>159</v>
      </c>
      <c r="AJ610" s="704">
        <f t="shared" si="1369"/>
        <v>509000</v>
      </c>
      <c r="AK610" s="704">
        <f t="shared" si="1370"/>
        <v>549000</v>
      </c>
      <c r="AL610" s="705">
        <f t="shared" si="1371"/>
        <v>54</v>
      </c>
      <c r="AM610" s="706">
        <f t="shared" si="1372"/>
        <v>51</v>
      </c>
      <c r="AN610" s="707">
        <f t="shared" si="1373"/>
        <v>82</v>
      </c>
      <c r="AO610" s="708">
        <f t="shared" si="1374"/>
        <v>433</v>
      </c>
      <c r="AP610" s="709">
        <f t="shared" si="1375"/>
        <v>916</v>
      </c>
      <c r="AQ610" s="716">
        <f t="shared" si="1254"/>
        <v>31</v>
      </c>
      <c r="AR610" s="710">
        <f t="shared" si="1250"/>
        <v>58000</v>
      </c>
      <c r="AS610" s="711">
        <v>159</v>
      </c>
      <c r="AT610" s="712">
        <f t="shared" si="1376"/>
        <v>159</v>
      </c>
    </row>
    <row r="611" spans="2:46" ht="20.45" customHeight="1" thickBot="1">
      <c r="B611" s="698" t="s">
        <v>2996</v>
      </c>
      <c r="C611" s="713" t="s">
        <v>3080</v>
      </c>
      <c r="D611" s="700">
        <f t="shared" si="1356"/>
        <v>27.95</v>
      </c>
      <c r="E611" s="701">
        <f t="shared" si="1357"/>
        <v>7.6083045884666625</v>
      </c>
      <c r="F611" s="701">
        <f t="shared" si="1358"/>
        <v>6.8041522942333312</v>
      </c>
      <c r="G611" s="700">
        <v>10.36</v>
      </c>
      <c r="H611" s="701">
        <f t="shared" si="1359"/>
        <v>1.9020761471166656</v>
      </c>
      <c r="I611" s="702"/>
      <c r="J611" s="702"/>
      <c r="K611" s="702"/>
      <c r="L611" s="702"/>
      <c r="M611" s="702"/>
      <c r="N611" s="702"/>
      <c r="O611" s="702"/>
      <c r="P611" s="702"/>
      <c r="Q611" s="702"/>
      <c r="R611" s="702"/>
      <c r="S611" s="702"/>
      <c r="T611" s="702"/>
      <c r="U611" s="702"/>
      <c r="V611" s="702"/>
      <c r="W611" s="702"/>
      <c r="X611" s="700">
        <f>[1]BICost!$C17+[1]BICost!$BB17+[1]BICost!$BP17</f>
        <v>3.8041522942333312</v>
      </c>
      <c r="Y611" s="700">
        <f t="shared" si="1360"/>
        <v>11.396000000000001</v>
      </c>
      <c r="Z611" s="700">
        <f t="shared" si="1361"/>
        <v>11.396000000000001</v>
      </c>
      <c r="AA611" s="700">
        <f t="shared" si="1362"/>
        <v>12.577499999999999</v>
      </c>
      <c r="AB611" s="700">
        <f t="shared" si="1363"/>
        <v>27.95</v>
      </c>
      <c r="AC611" s="700">
        <f t="shared" si="1364"/>
        <v>28.490000000000002</v>
      </c>
      <c r="AD611" s="702">
        <f t="shared" si="1377"/>
        <v>12.577499999999999</v>
      </c>
      <c r="AE611" s="702">
        <f t="shared" si="1377"/>
        <v>13.975</v>
      </c>
      <c r="AF611" s="702">
        <f t="shared" si="1377"/>
        <v>15.3725</v>
      </c>
      <c r="AG611" s="703">
        <f t="shared" si="1366"/>
        <v>118.23350000000002</v>
      </c>
      <c r="AH611" s="703">
        <f t="shared" si="1367"/>
        <v>118.23350000000002</v>
      </c>
      <c r="AI611" s="703">
        <f t="shared" si="1368"/>
        <v>119</v>
      </c>
      <c r="AJ611" s="704">
        <f t="shared" si="1369"/>
        <v>379000</v>
      </c>
      <c r="AK611" s="704">
        <f t="shared" si="1370"/>
        <v>409000</v>
      </c>
      <c r="AL611" s="705">
        <f t="shared" si="1371"/>
        <v>40</v>
      </c>
      <c r="AM611" s="706">
        <f t="shared" si="1372"/>
        <v>38</v>
      </c>
      <c r="AN611" s="707">
        <f t="shared" si="1373"/>
        <v>61</v>
      </c>
      <c r="AO611" s="708">
        <f t="shared" si="1374"/>
        <v>321</v>
      </c>
      <c r="AP611" s="709">
        <f t="shared" si="1375"/>
        <v>678</v>
      </c>
      <c r="AQ611" s="716">
        <f t="shared" si="1254"/>
        <v>23</v>
      </c>
      <c r="AR611" s="710">
        <f t="shared" si="1250"/>
        <v>43000</v>
      </c>
      <c r="AS611" s="711">
        <v>119</v>
      </c>
      <c r="AT611" s="712">
        <f t="shared" si="1376"/>
        <v>119</v>
      </c>
    </row>
    <row r="612" spans="2:46" ht="20.45" customHeight="1" thickBot="1">
      <c r="B612" s="698" t="s">
        <v>2997</v>
      </c>
      <c r="C612" s="713" t="s">
        <v>3147</v>
      </c>
      <c r="D612" s="700">
        <f t="shared" si="1356"/>
        <v>32.950000000000003</v>
      </c>
      <c r="E612" s="701">
        <f t="shared" si="1357"/>
        <v>9.9786499049223565</v>
      </c>
      <c r="F612" s="701">
        <f t="shared" si="1358"/>
        <v>7.9893249524611782</v>
      </c>
      <c r="G612" s="700">
        <v>12.18</v>
      </c>
      <c r="H612" s="701">
        <f t="shared" si="1359"/>
        <v>2.4946624762305891</v>
      </c>
      <c r="I612" s="702"/>
      <c r="J612" s="702"/>
      <c r="K612" s="702"/>
      <c r="L612" s="702"/>
      <c r="M612" s="702"/>
      <c r="N612" s="702"/>
      <c r="O612" s="702"/>
      <c r="P612" s="702"/>
      <c r="Q612" s="702"/>
      <c r="R612" s="702"/>
      <c r="S612" s="702"/>
      <c r="T612" s="702"/>
      <c r="U612" s="702"/>
      <c r="V612" s="702"/>
      <c r="W612" s="702"/>
      <c r="X612" s="700">
        <f>[1]BICost!$C18+[1]BICost!$BB18+[1]BICost!$BP18</f>
        <v>4.9893249524611782</v>
      </c>
      <c r="Y612" s="700">
        <f t="shared" si="1360"/>
        <v>13.398000000000001</v>
      </c>
      <c r="Z612" s="700">
        <f t="shared" si="1361"/>
        <v>13.398000000000003</v>
      </c>
      <c r="AA612" s="700">
        <f t="shared" si="1362"/>
        <v>14.827500000000001</v>
      </c>
      <c r="AB612" s="700">
        <f t="shared" si="1363"/>
        <v>32.950000000000003</v>
      </c>
      <c r="AC612" s="700">
        <f t="shared" si="1364"/>
        <v>33.495000000000005</v>
      </c>
      <c r="AD612" s="702">
        <f t="shared" si="1377"/>
        <v>14.827500000000001</v>
      </c>
      <c r="AE612" s="702">
        <f t="shared" si="1377"/>
        <v>16.475000000000001</v>
      </c>
      <c r="AF612" s="702">
        <f t="shared" si="1377"/>
        <v>18.122500000000002</v>
      </c>
      <c r="AG612" s="703">
        <f t="shared" si="1366"/>
        <v>139.00425000000004</v>
      </c>
      <c r="AH612" s="703">
        <f t="shared" si="1367"/>
        <v>139.00425000000004</v>
      </c>
      <c r="AI612" s="703">
        <f t="shared" si="1368"/>
        <v>139</v>
      </c>
      <c r="AJ612" s="704">
        <f t="shared" si="1369"/>
        <v>439000</v>
      </c>
      <c r="AK612" s="704">
        <f t="shared" si="1370"/>
        <v>479000</v>
      </c>
      <c r="AL612" s="705">
        <f t="shared" si="1371"/>
        <v>47</v>
      </c>
      <c r="AM612" s="706">
        <f t="shared" si="1372"/>
        <v>44</v>
      </c>
      <c r="AN612" s="707">
        <f t="shared" si="1373"/>
        <v>72</v>
      </c>
      <c r="AO612" s="708">
        <f t="shared" si="1374"/>
        <v>377</v>
      </c>
      <c r="AP612" s="709">
        <f t="shared" si="1375"/>
        <v>797</v>
      </c>
      <c r="AQ612" s="716">
        <f t="shared" si="1254"/>
        <v>27</v>
      </c>
      <c r="AR612" s="710">
        <f t="shared" si="1250"/>
        <v>50000</v>
      </c>
      <c r="AS612" s="711">
        <v>139</v>
      </c>
      <c r="AT612" s="712">
        <f t="shared" si="1376"/>
        <v>139</v>
      </c>
    </row>
    <row r="613" spans="2:46" ht="20.45" customHeight="1" thickBot="1">
      <c r="B613" s="698" t="s">
        <v>2998</v>
      </c>
      <c r="C613" s="714" t="s">
        <v>3006</v>
      </c>
      <c r="D613" s="700">
        <f t="shared" si="1356"/>
        <v>37.950000000000003</v>
      </c>
      <c r="E613" s="701">
        <f t="shared" si="1357"/>
        <v>11.85354408213755</v>
      </c>
      <c r="F613" s="701">
        <f t="shared" si="1358"/>
        <v>8.9267720410687748</v>
      </c>
      <c r="G613" s="700">
        <v>13.99</v>
      </c>
      <c r="H613" s="701">
        <f t="shared" si="1359"/>
        <v>2.9633860205343874</v>
      </c>
      <c r="I613" s="702"/>
      <c r="J613" s="702"/>
      <c r="K613" s="702"/>
      <c r="L613" s="702"/>
      <c r="M613" s="702"/>
      <c r="N613" s="702"/>
      <c r="O613" s="702"/>
      <c r="P613" s="702"/>
      <c r="Q613" s="702"/>
      <c r="R613" s="702"/>
      <c r="S613" s="702"/>
      <c r="T613" s="702"/>
      <c r="U613" s="702"/>
      <c r="V613" s="702"/>
      <c r="W613" s="702"/>
      <c r="X613" s="700">
        <f>[1]BICost!$C22+[1]BICost!$BB22+[1]BICost!$BP22</f>
        <v>5.9267720410687748</v>
      </c>
      <c r="Y613" s="700">
        <f t="shared" si="1360"/>
        <v>15.389000000000001</v>
      </c>
      <c r="Z613" s="700">
        <f t="shared" si="1361"/>
        <v>15.389000000000003</v>
      </c>
      <c r="AA613" s="700">
        <f t="shared" si="1362"/>
        <v>17.077500000000001</v>
      </c>
      <c r="AB613" s="700">
        <f t="shared" si="1363"/>
        <v>37.950000000000003</v>
      </c>
      <c r="AC613" s="700">
        <f t="shared" si="1364"/>
        <v>38.472500000000004</v>
      </c>
      <c r="AD613" s="702">
        <f t="shared" si="1377"/>
        <v>17.077500000000001</v>
      </c>
      <c r="AE613" s="702">
        <f t="shared" si="1377"/>
        <v>18.975000000000001</v>
      </c>
      <c r="AF613" s="702">
        <f t="shared" si="1377"/>
        <v>20.872500000000002</v>
      </c>
      <c r="AG613" s="703">
        <f t="shared" si="1366"/>
        <v>159.66087500000003</v>
      </c>
      <c r="AH613" s="703">
        <f t="shared" si="1367"/>
        <v>159.66087500000003</v>
      </c>
      <c r="AI613" s="703">
        <f t="shared" si="1368"/>
        <v>159</v>
      </c>
      <c r="AJ613" s="704">
        <f t="shared" si="1369"/>
        <v>509000</v>
      </c>
      <c r="AK613" s="704">
        <f t="shared" si="1370"/>
        <v>549000</v>
      </c>
      <c r="AL613" s="705">
        <f t="shared" si="1371"/>
        <v>54</v>
      </c>
      <c r="AM613" s="706">
        <f t="shared" si="1372"/>
        <v>51</v>
      </c>
      <c r="AN613" s="707">
        <f t="shared" si="1373"/>
        <v>82</v>
      </c>
      <c r="AO613" s="708">
        <f t="shared" si="1374"/>
        <v>433</v>
      </c>
      <c r="AP613" s="709">
        <f t="shared" si="1375"/>
        <v>916</v>
      </c>
      <c r="AQ613" s="716">
        <f t="shared" si="1254"/>
        <v>31</v>
      </c>
      <c r="AR613" s="710">
        <f t="shared" si="1250"/>
        <v>58000</v>
      </c>
      <c r="AS613" s="711">
        <v>159</v>
      </c>
      <c r="AT613" s="712">
        <f t="shared" si="1376"/>
        <v>159</v>
      </c>
    </row>
    <row r="614" spans="2:46" ht="20.45" customHeight="1" thickBot="1">
      <c r="B614" s="803" t="s">
        <v>3932</v>
      </c>
      <c r="C614" s="804" t="s">
        <v>2999</v>
      </c>
      <c r="D614" s="805">
        <f t="shared" ref="D614:D625" si="1378">AB614</f>
        <v>37.950000000000003</v>
      </c>
      <c r="E614" s="806">
        <f t="shared" si="1357"/>
        <v>11.868245854289448</v>
      </c>
      <c r="F614" s="806">
        <f t="shared" si="1358"/>
        <v>8.934122927144724</v>
      </c>
      <c r="G614" s="805">
        <v>13.99</v>
      </c>
      <c r="H614" s="806">
        <f t="shared" si="1359"/>
        <v>2.967061463572362</v>
      </c>
      <c r="I614" s="807"/>
      <c r="J614" s="807"/>
      <c r="K614" s="807"/>
      <c r="L614" s="807"/>
      <c r="M614" s="807"/>
      <c r="N614" s="807"/>
      <c r="O614" s="807"/>
      <c r="P614" s="807"/>
      <c r="Q614" s="807"/>
      <c r="R614" s="807"/>
      <c r="S614" s="807"/>
      <c r="T614" s="807"/>
      <c r="U614" s="807"/>
      <c r="V614" s="807"/>
      <c r="W614" s="807"/>
      <c r="X614" s="805">
        <f>[1]BICost!$C3+[1]BICost!$BB3+[1]BICost!$BP$3</f>
        <v>5.934122927144724</v>
      </c>
      <c r="Y614" s="805">
        <f t="shared" si="1360"/>
        <v>15.389000000000001</v>
      </c>
      <c r="Z614" s="805">
        <f t="shared" ref="Z614:Z625" si="1379">(AC614*(1-Z$53))</f>
        <v>15.389000000000003</v>
      </c>
      <c r="AA614" s="805">
        <f t="shared" ref="AA614:AA625" si="1380">(AB614*(1-AA$53))</f>
        <v>17.077500000000001</v>
      </c>
      <c r="AB614" s="805">
        <f t="shared" ref="AB614:AB625" si="1381">MROUND(AC614,1)-0.05</f>
        <v>37.950000000000003</v>
      </c>
      <c r="AC614" s="805">
        <f t="shared" ref="AC614:AC625" si="1382">Y614/(1-AC$53)</f>
        <v>38.472500000000004</v>
      </c>
      <c r="AD614" s="807">
        <f t="shared" si="1377"/>
        <v>17.077500000000001</v>
      </c>
      <c r="AE614" s="807">
        <f t="shared" si="1377"/>
        <v>18.975000000000001</v>
      </c>
      <c r="AF614" s="807">
        <f t="shared" si="1377"/>
        <v>20.872500000000002</v>
      </c>
      <c r="AG614" s="808">
        <f t="shared" ref="AG614:AG625" si="1383">AC614*4.15</f>
        <v>159.66087500000003</v>
      </c>
      <c r="AH614" s="808">
        <f t="shared" ref="AH614:AH625" si="1384">AG614*(1+AH$548)</f>
        <v>159.66087500000003</v>
      </c>
      <c r="AI614" s="808">
        <f t="shared" ref="AI614:AI625" si="1385">MROUND(ROUNDUP(AG614,0),5)-1</f>
        <v>159</v>
      </c>
      <c r="AJ614" s="809">
        <f t="shared" ref="AJ614:AJ625" si="1386">ROUNDUP(FLOOR(AC614*13350,10000),-3)-1000</f>
        <v>509000</v>
      </c>
      <c r="AK614" s="809">
        <f t="shared" ref="AK614:AK625" si="1387">ROUNDUP(FLOOR(AJ614*1.1,10000),-3)-1000</f>
        <v>549000</v>
      </c>
      <c r="AL614" s="810">
        <f t="shared" ref="AL614:AL625" si="1388">ROUNDUP(AC614*1.39,0)</f>
        <v>54</v>
      </c>
      <c r="AM614" s="811">
        <f t="shared" ref="AM614:AM625" si="1389">ROUNDUP(AC614*1.3,0)</f>
        <v>51</v>
      </c>
      <c r="AN614" s="812">
        <f t="shared" ref="AN614:AN625" si="1390">ROUNDUP(AC614*0.71*3,0)</f>
        <v>82</v>
      </c>
      <c r="AO614" s="813">
        <f t="shared" ref="AO614:AO625" si="1391">ROUNDUP(AC614*3.7502*3,0)</f>
        <v>433</v>
      </c>
      <c r="AP614" s="814">
        <f t="shared" ref="AP614:AP625" si="1392">ROUNDUP(AC614*7.9284*3,0)</f>
        <v>916</v>
      </c>
      <c r="AQ614" s="815">
        <f t="shared" ref="AQ614:AQ625" si="1393">ROUNDUP(AC614*0.8,0)</f>
        <v>31</v>
      </c>
      <c r="AR614" s="816">
        <f t="shared" ref="AR614:AR625" si="1394">MROUND(ROUNDUP(AC614*1500,0),1000)</f>
        <v>58000</v>
      </c>
      <c r="AS614" s="817">
        <v>159</v>
      </c>
      <c r="AT614" s="818">
        <f t="shared" ref="AT614:AT625" si="1395">AI614*(1-AH$6)</f>
        <v>159</v>
      </c>
    </row>
    <row r="615" spans="2:46" ht="20.45" customHeight="1" thickBot="1">
      <c r="B615" s="803" t="s">
        <v>3933</v>
      </c>
      <c r="C615" s="804" t="s">
        <v>3000</v>
      </c>
      <c r="D615" s="805">
        <f t="shared" si="1378"/>
        <v>41.95</v>
      </c>
      <c r="E615" s="806">
        <f t="shared" si="1357"/>
        <v>12.964116234036284</v>
      </c>
      <c r="F615" s="806">
        <f t="shared" si="1358"/>
        <v>9.4820581170181413</v>
      </c>
      <c r="G615" s="805">
        <v>15.45</v>
      </c>
      <c r="H615" s="806">
        <f t="shared" si="1359"/>
        <v>3.2410290585090711</v>
      </c>
      <c r="I615" s="807"/>
      <c r="J615" s="807"/>
      <c r="K615" s="807"/>
      <c r="L615" s="807"/>
      <c r="M615" s="807"/>
      <c r="N615" s="807"/>
      <c r="O615" s="807"/>
      <c r="P615" s="807"/>
      <c r="Q615" s="807"/>
      <c r="R615" s="807"/>
      <c r="S615" s="807"/>
      <c r="T615" s="807"/>
      <c r="U615" s="807"/>
      <c r="V615" s="807"/>
      <c r="W615" s="807"/>
      <c r="X615" s="805">
        <f>[1]BICost!$C4+[1]BICost!$BB4+[1]BICost!$BP4</f>
        <v>6.4820581170181422</v>
      </c>
      <c r="Y615" s="805">
        <f t="shared" si="1360"/>
        <v>16.995000000000001</v>
      </c>
      <c r="Z615" s="805">
        <f t="shared" si="1379"/>
        <v>16.995000000000001</v>
      </c>
      <c r="AA615" s="805">
        <f t="shared" si="1380"/>
        <v>18.877499999999998</v>
      </c>
      <c r="AB615" s="805">
        <f t="shared" si="1381"/>
        <v>41.95</v>
      </c>
      <c r="AC615" s="805">
        <f t="shared" si="1382"/>
        <v>42.487499999999997</v>
      </c>
      <c r="AD615" s="807">
        <f t="shared" si="1377"/>
        <v>18.877499999999998</v>
      </c>
      <c r="AE615" s="807">
        <f t="shared" si="1377"/>
        <v>20.975000000000001</v>
      </c>
      <c r="AF615" s="807">
        <f t="shared" si="1377"/>
        <v>23.072500000000005</v>
      </c>
      <c r="AG615" s="808">
        <f t="shared" si="1383"/>
        <v>176.323125</v>
      </c>
      <c r="AH615" s="808">
        <f t="shared" si="1384"/>
        <v>176.323125</v>
      </c>
      <c r="AI615" s="808">
        <f t="shared" si="1385"/>
        <v>174</v>
      </c>
      <c r="AJ615" s="809">
        <f t="shared" si="1386"/>
        <v>559000</v>
      </c>
      <c r="AK615" s="809">
        <f t="shared" si="1387"/>
        <v>609000</v>
      </c>
      <c r="AL615" s="810">
        <f t="shared" si="1388"/>
        <v>60</v>
      </c>
      <c r="AM615" s="811">
        <f t="shared" si="1389"/>
        <v>56</v>
      </c>
      <c r="AN615" s="812">
        <f t="shared" si="1390"/>
        <v>91</v>
      </c>
      <c r="AO615" s="813">
        <f t="shared" si="1391"/>
        <v>479</v>
      </c>
      <c r="AP615" s="814">
        <f t="shared" si="1392"/>
        <v>1011</v>
      </c>
      <c r="AQ615" s="815">
        <f t="shared" si="1393"/>
        <v>34</v>
      </c>
      <c r="AR615" s="816">
        <f t="shared" si="1394"/>
        <v>64000</v>
      </c>
      <c r="AS615" s="817">
        <v>179</v>
      </c>
      <c r="AT615" s="818">
        <f t="shared" si="1395"/>
        <v>174</v>
      </c>
    </row>
    <row r="616" spans="2:46" ht="20.45" customHeight="1" thickBot="1">
      <c r="B616" s="803" t="s">
        <v>3934</v>
      </c>
      <c r="C616" s="804" t="s">
        <v>3001</v>
      </c>
      <c r="D616" s="805">
        <f t="shared" si="1378"/>
        <v>41.95</v>
      </c>
      <c r="E616" s="806">
        <f t="shared" si="1357"/>
        <v>13.53320666441603</v>
      </c>
      <c r="F616" s="806">
        <f t="shared" si="1358"/>
        <v>9.7666033322080139</v>
      </c>
      <c r="G616" s="805">
        <v>15.45</v>
      </c>
      <c r="H616" s="806">
        <f t="shared" si="1359"/>
        <v>3.3833016661040074</v>
      </c>
      <c r="I616" s="807"/>
      <c r="J616" s="807"/>
      <c r="K616" s="807"/>
      <c r="L616" s="807"/>
      <c r="M616" s="807"/>
      <c r="N616" s="807"/>
      <c r="O616" s="807"/>
      <c r="P616" s="807"/>
      <c r="Q616" s="807"/>
      <c r="R616" s="807"/>
      <c r="S616" s="807"/>
      <c r="T616" s="807"/>
      <c r="U616" s="807"/>
      <c r="V616" s="807"/>
      <c r="W616" s="807"/>
      <c r="X616" s="805">
        <f>[1]BICost!$C5+[1]BICost!$BB5+[1]BICost!$BP5</f>
        <v>6.7666033322080148</v>
      </c>
      <c r="Y616" s="805">
        <f t="shared" si="1360"/>
        <v>16.995000000000001</v>
      </c>
      <c r="Z616" s="805">
        <f t="shared" si="1379"/>
        <v>16.995000000000001</v>
      </c>
      <c r="AA616" s="805">
        <f t="shared" si="1380"/>
        <v>18.877499999999998</v>
      </c>
      <c r="AB616" s="805">
        <f t="shared" si="1381"/>
        <v>41.95</v>
      </c>
      <c r="AC616" s="805">
        <f t="shared" si="1382"/>
        <v>42.487499999999997</v>
      </c>
      <c r="AD616" s="807">
        <f t="shared" si="1377"/>
        <v>18.877499999999998</v>
      </c>
      <c r="AE616" s="807">
        <f t="shared" si="1377"/>
        <v>20.975000000000001</v>
      </c>
      <c r="AF616" s="807">
        <f t="shared" si="1377"/>
        <v>23.072500000000005</v>
      </c>
      <c r="AG616" s="808">
        <f t="shared" si="1383"/>
        <v>176.323125</v>
      </c>
      <c r="AH616" s="808">
        <f t="shared" si="1384"/>
        <v>176.323125</v>
      </c>
      <c r="AI616" s="808">
        <f t="shared" si="1385"/>
        <v>174</v>
      </c>
      <c r="AJ616" s="809">
        <f t="shared" si="1386"/>
        <v>559000</v>
      </c>
      <c r="AK616" s="809">
        <f t="shared" si="1387"/>
        <v>609000</v>
      </c>
      <c r="AL616" s="810">
        <f t="shared" si="1388"/>
        <v>60</v>
      </c>
      <c r="AM616" s="811">
        <f t="shared" si="1389"/>
        <v>56</v>
      </c>
      <c r="AN616" s="812">
        <f t="shared" si="1390"/>
        <v>91</v>
      </c>
      <c r="AO616" s="813">
        <f t="shared" si="1391"/>
        <v>479</v>
      </c>
      <c r="AP616" s="814">
        <f t="shared" si="1392"/>
        <v>1011</v>
      </c>
      <c r="AQ616" s="815">
        <f t="shared" si="1393"/>
        <v>34</v>
      </c>
      <c r="AR616" s="816">
        <f t="shared" si="1394"/>
        <v>64000</v>
      </c>
      <c r="AS616" s="817">
        <v>179</v>
      </c>
      <c r="AT616" s="818">
        <f t="shared" si="1395"/>
        <v>174</v>
      </c>
    </row>
    <row r="617" spans="2:46" ht="20.45" customHeight="1" thickBot="1">
      <c r="B617" s="803" t="s">
        <v>3935</v>
      </c>
      <c r="C617" s="804" t="s">
        <v>3002</v>
      </c>
      <c r="D617" s="805">
        <f t="shared" si="1378"/>
        <v>43.95</v>
      </c>
      <c r="E617" s="806">
        <f t="shared" si="1357"/>
        <v>14.66357871504894</v>
      </c>
      <c r="F617" s="806">
        <f t="shared" si="1358"/>
        <v>10.331789357524471</v>
      </c>
      <c r="G617" s="805">
        <v>16.18</v>
      </c>
      <c r="H617" s="806">
        <f t="shared" si="1359"/>
        <v>3.6658946787622351</v>
      </c>
      <c r="I617" s="807"/>
      <c r="J617" s="807"/>
      <c r="K617" s="807"/>
      <c r="L617" s="807"/>
      <c r="M617" s="807"/>
      <c r="N617" s="807"/>
      <c r="O617" s="807"/>
      <c r="P617" s="807"/>
      <c r="Q617" s="807"/>
      <c r="R617" s="807"/>
      <c r="S617" s="807"/>
      <c r="T617" s="807"/>
      <c r="U617" s="807"/>
      <c r="V617" s="807"/>
      <c r="W617" s="807"/>
      <c r="X617" s="805">
        <f>[1]BICost!$C6+[1]BICost!$BB6+[1]BICost!$BP6</f>
        <v>7.3317893575244701</v>
      </c>
      <c r="Y617" s="805">
        <f t="shared" si="1360"/>
        <v>17.798000000000002</v>
      </c>
      <c r="Z617" s="805">
        <f t="shared" si="1379"/>
        <v>17.798000000000002</v>
      </c>
      <c r="AA617" s="805">
        <f t="shared" si="1380"/>
        <v>19.7775</v>
      </c>
      <c r="AB617" s="805">
        <f t="shared" si="1381"/>
        <v>43.95</v>
      </c>
      <c r="AC617" s="805">
        <f t="shared" si="1382"/>
        <v>44.495000000000005</v>
      </c>
      <c r="AD617" s="807">
        <f t="shared" si="1377"/>
        <v>19.7775</v>
      </c>
      <c r="AE617" s="807">
        <f t="shared" si="1377"/>
        <v>21.975000000000001</v>
      </c>
      <c r="AF617" s="807">
        <f t="shared" si="1377"/>
        <v>24.172500000000003</v>
      </c>
      <c r="AG617" s="808">
        <f t="shared" si="1383"/>
        <v>184.65425000000005</v>
      </c>
      <c r="AH617" s="808">
        <f t="shared" si="1384"/>
        <v>184.65425000000005</v>
      </c>
      <c r="AI617" s="808">
        <f t="shared" si="1385"/>
        <v>184</v>
      </c>
      <c r="AJ617" s="809">
        <f t="shared" si="1386"/>
        <v>589000</v>
      </c>
      <c r="AK617" s="809">
        <f t="shared" si="1387"/>
        <v>639000</v>
      </c>
      <c r="AL617" s="810">
        <f t="shared" si="1388"/>
        <v>62</v>
      </c>
      <c r="AM617" s="811">
        <f t="shared" si="1389"/>
        <v>58</v>
      </c>
      <c r="AN617" s="812">
        <f t="shared" si="1390"/>
        <v>95</v>
      </c>
      <c r="AO617" s="813">
        <f t="shared" si="1391"/>
        <v>501</v>
      </c>
      <c r="AP617" s="814">
        <f t="shared" si="1392"/>
        <v>1059</v>
      </c>
      <c r="AQ617" s="815">
        <f t="shared" si="1393"/>
        <v>36</v>
      </c>
      <c r="AR617" s="816">
        <f t="shared" si="1394"/>
        <v>67000</v>
      </c>
      <c r="AS617" s="817">
        <v>189</v>
      </c>
      <c r="AT617" s="818">
        <f t="shared" si="1395"/>
        <v>184</v>
      </c>
    </row>
    <row r="618" spans="2:46" ht="20.45" customHeight="1" thickBot="1">
      <c r="B618" s="803" t="s">
        <v>3936</v>
      </c>
      <c r="C618" s="819" t="s">
        <v>3003</v>
      </c>
      <c r="D618" s="805">
        <f t="shared" si="1378"/>
        <v>37.950000000000003</v>
      </c>
      <c r="E618" s="806">
        <f t="shared" si="1357"/>
        <v>12.117112689732487</v>
      </c>
      <c r="F618" s="806">
        <f t="shared" si="1358"/>
        <v>9.0585563448662434</v>
      </c>
      <c r="G618" s="805">
        <v>13.99</v>
      </c>
      <c r="H618" s="806">
        <f t="shared" si="1359"/>
        <v>3.0292781724331217</v>
      </c>
      <c r="I618" s="807"/>
      <c r="J618" s="807"/>
      <c r="K618" s="807"/>
      <c r="L618" s="807"/>
      <c r="M618" s="807"/>
      <c r="N618" s="807"/>
      <c r="O618" s="807"/>
      <c r="P618" s="807"/>
      <c r="Q618" s="807"/>
      <c r="R618" s="807"/>
      <c r="S618" s="807"/>
      <c r="T618" s="807"/>
      <c r="U618" s="807"/>
      <c r="V618" s="807"/>
      <c r="W618" s="807"/>
      <c r="X618" s="805">
        <f>[1]BICost!$C9+[1]BICost!$BB9+[1]BICost!$BP9</f>
        <v>6.0585563448662434</v>
      </c>
      <c r="Y618" s="805">
        <f t="shared" si="1360"/>
        <v>15.389000000000001</v>
      </c>
      <c r="Z618" s="805">
        <f t="shared" si="1379"/>
        <v>15.389000000000003</v>
      </c>
      <c r="AA618" s="805">
        <f t="shared" si="1380"/>
        <v>17.077500000000001</v>
      </c>
      <c r="AB618" s="805">
        <f t="shared" si="1381"/>
        <v>37.950000000000003</v>
      </c>
      <c r="AC618" s="805">
        <f t="shared" si="1382"/>
        <v>38.472500000000004</v>
      </c>
      <c r="AD618" s="807">
        <f t="shared" si="1377"/>
        <v>17.077500000000001</v>
      </c>
      <c r="AE618" s="807">
        <f t="shared" si="1377"/>
        <v>18.975000000000001</v>
      </c>
      <c r="AF618" s="807">
        <f t="shared" si="1377"/>
        <v>20.872500000000002</v>
      </c>
      <c r="AG618" s="808">
        <f t="shared" si="1383"/>
        <v>159.66087500000003</v>
      </c>
      <c r="AH618" s="808">
        <f t="shared" si="1384"/>
        <v>159.66087500000003</v>
      </c>
      <c r="AI618" s="808">
        <f t="shared" si="1385"/>
        <v>159</v>
      </c>
      <c r="AJ618" s="809">
        <f t="shared" si="1386"/>
        <v>509000</v>
      </c>
      <c r="AK618" s="809">
        <f t="shared" si="1387"/>
        <v>549000</v>
      </c>
      <c r="AL618" s="810">
        <f t="shared" si="1388"/>
        <v>54</v>
      </c>
      <c r="AM618" s="811">
        <f t="shared" si="1389"/>
        <v>51</v>
      </c>
      <c r="AN618" s="812">
        <f t="shared" si="1390"/>
        <v>82</v>
      </c>
      <c r="AO618" s="813">
        <f t="shared" si="1391"/>
        <v>433</v>
      </c>
      <c r="AP618" s="814">
        <f t="shared" si="1392"/>
        <v>916</v>
      </c>
      <c r="AQ618" s="815">
        <f t="shared" si="1393"/>
        <v>31</v>
      </c>
      <c r="AR618" s="816">
        <f t="shared" si="1394"/>
        <v>58000</v>
      </c>
      <c r="AS618" s="817">
        <v>159</v>
      </c>
      <c r="AT618" s="818">
        <f t="shared" si="1395"/>
        <v>159</v>
      </c>
    </row>
    <row r="619" spans="2:46" ht="20.45" customHeight="1" thickBot="1">
      <c r="B619" s="803" t="s">
        <v>3937</v>
      </c>
      <c r="C619" s="819" t="s">
        <v>3004</v>
      </c>
      <c r="D619" s="805">
        <f t="shared" si="1378"/>
        <v>37.950000000000003</v>
      </c>
      <c r="E619" s="806">
        <f t="shared" si="1357"/>
        <v>9.5468828163147634</v>
      </c>
      <c r="F619" s="806">
        <f t="shared" si="1358"/>
        <v>7.7734414081573817</v>
      </c>
      <c r="G619" s="805">
        <v>13.99</v>
      </c>
      <c r="H619" s="806">
        <f t="shared" si="1359"/>
        <v>2.3867207040786909</v>
      </c>
      <c r="I619" s="807"/>
      <c r="J619" s="807"/>
      <c r="K619" s="807"/>
      <c r="L619" s="807"/>
      <c r="M619" s="807"/>
      <c r="N619" s="807"/>
      <c r="O619" s="807"/>
      <c r="P619" s="807"/>
      <c r="Q619" s="807"/>
      <c r="R619" s="807"/>
      <c r="S619" s="807"/>
      <c r="T619" s="807"/>
      <c r="U619" s="807"/>
      <c r="V619" s="807"/>
      <c r="W619" s="807"/>
      <c r="X619" s="805">
        <f>[1]BICost!$C10+[1]BICost!$BB10+[1]BICost!$BP10</f>
        <v>4.7734414081573817</v>
      </c>
      <c r="Y619" s="805">
        <f t="shared" si="1360"/>
        <v>15.389000000000001</v>
      </c>
      <c r="Z619" s="805">
        <f t="shared" si="1379"/>
        <v>15.389000000000003</v>
      </c>
      <c r="AA619" s="805">
        <f t="shared" si="1380"/>
        <v>17.077500000000001</v>
      </c>
      <c r="AB619" s="805">
        <f t="shared" si="1381"/>
        <v>37.950000000000003</v>
      </c>
      <c r="AC619" s="805">
        <f t="shared" si="1382"/>
        <v>38.472500000000004</v>
      </c>
      <c r="AD619" s="807">
        <f t="shared" si="1377"/>
        <v>17.077500000000001</v>
      </c>
      <c r="AE619" s="807">
        <f t="shared" si="1377"/>
        <v>18.975000000000001</v>
      </c>
      <c r="AF619" s="807">
        <f t="shared" si="1377"/>
        <v>20.872500000000002</v>
      </c>
      <c r="AG619" s="808">
        <f t="shared" si="1383"/>
        <v>159.66087500000003</v>
      </c>
      <c r="AH619" s="808">
        <f t="shared" si="1384"/>
        <v>159.66087500000003</v>
      </c>
      <c r="AI619" s="808">
        <f t="shared" si="1385"/>
        <v>159</v>
      </c>
      <c r="AJ619" s="809">
        <f t="shared" si="1386"/>
        <v>509000</v>
      </c>
      <c r="AK619" s="809">
        <f t="shared" si="1387"/>
        <v>549000</v>
      </c>
      <c r="AL619" s="810">
        <f t="shared" si="1388"/>
        <v>54</v>
      </c>
      <c r="AM619" s="811">
        <f t="shared" si="1389"/>
        <v>51</v>
      </c>
      <c r="AN619" s="812">
        <f t="shared" si="1390"/>
        <v>82</v>
      </c>
      <c r="AO619" s="813">
        <f t="shared" si="1391"/>
        <v>433</v>
      </c>
      <c r="AP619" s="814">
        <f t="shared" si="1392"/>
        <v>916</v>
      </c>
      <c r="AQ619" s="815">
        <f t="shared" si="1393"/>
        <v>31</v>
      </c>
      <c r="AR619" s="816">
        <f t="shared" si="1394"/>
        <v>58000</v>
      </c>
      <c r="AS619" s="817">
        <v>159</v>
      </c>
      <c r="AT619" s="818">
        <f t="shared" si="1395"/>
        <v>159</v>
      </c>
    </row>
    <row r="620" spans="2:46" ht="20.45" customHeight="1" thickBot="1">
      <c r="B620" s="803" t="s">
        <v>3938</v>
      </c>
      <c r="C620" s="819" t="s">
        <v>3005</v>
      </c>
      <c r="D620" s="805">
        <f t="shared" si="1378"/>
        <v>37.950000000000003</v>
      </c>
      <c r="E620" s="806">
        <f t="shared" si="1357"/>
        <v>11.33689800618818</v>
      </c>
      <c r="F620" s="806">
        <f t="shared" si="1358"/>
        <v>8.6684490030940893</v>
      </c>
      <c r="G620" s="805">
        <v>13.99</v>
      </c>
      <c r="H620" s="806">
        <f t="shared" si="1359"/>
        <v>2.8342245015470451</v>
      </c>
      <c r="I620" s="807"/>
      <c r="J620" s="807"/>
      <c r="K620" s="807"/>
      <c r="L620" s="807"/>
      <c r="M620" s="807"/>
      <c r="N620" s="807"/>
      <c r="O620" s="807"/>
      <c r="P620" s="807"/>
      <c r="Q620" s="807"/>
      <c r="R620" s="807"/>
      <c r="S620" s="807"/>
      <c r="T620" s="807"/>
      <c r="U620" s="807"/>
      <c r="V620" s="807"/>
      <c r="W620" s="807"/>
      <c r="X620" s="805">
        <f>[1]BICost!$C11+[1]BICost!$BB11+[1]BICost!$BP11</f>
        <v>5.6684490030940902</v>
      </c>
      <c r="Y620" s="805">
        <f t="shared" si="1360"/>
        <v>15.389000000000001</v>
      </c>
      <c r="Z620" s="805">
        <f t="shared" si="1379"/>
        <v>15.389000000000003</v>
      </c>
      <c r="AA620" s="805">
        <f t="shared" si="1380"/>
        <v>17.077500000000001</v>
      </c>
      <c r="AB620" s="805">
        <f t="shared" si="1381"/>
        <v>37.950000000000003</v>
      </c>
      <c r="AC620" s="805">
        <f t="shared" si="1382"/>
        <v>38.472500000000004</v>
      </c>
      <c r="AD620" s="807">
        <f t="shared" si="1377"/>
        <v>17.077500000000001</v>
      </c>
      <c r="AE620" s="807">
        <f t="shared" si="1377"/>
        <v>18.975000000000001</v>
      </c>
      <c r="AF620" s="807">
        <f t="shared" si="1377"/>
        <v>20.872500000000002</v>
      </c>
      <c r="AG620" s="808">
        <f t="shared" si="1383"/>
        <v>159.66087500000003</v>
      </c>
      <c r="AH620" s="808">
        <f t="shared" si="1384"/>
        <v>159.66087500000003</v>
      </c>
      <c r="AI620" s="808">
        <f t="shared" si="1385"/>
        <v>159</v>
      </c>
      <c r="AJ620" s="809">
        <f t="shared" si="1386"/>
        <v>509000</v>
      </c>
      <c r="AK620" s="809">
        <f t="shared" si="1387"/>
        <v>549000</v>
      </c>
      <c r="AL620" s="810">
        <f t="shared" si="1388"/>
        <v>54</v>
      </c>
      <c r="AM620" s="811">
        <f t="shared" si="1389"/>
        <v>51</v>
      </c>
      <c r="AN620" s="812">
        <f t="shared" si="1390"/>
        <v>82</v>
      </c>
      <c r="AO620" s="813">
        <f t="shared" si="1391"/>
        <v>433</v>
      </c>
      <c r="AP620" s="814">
        <f t="shared" si="1392"/>
        <v>916</v>
      </c>
      <c r="AQ620" s="815">
        <f t="shared" si="1393"/>
        <v>31</v>
      </c>
      <c r="AR620" s="816">
        <f t="shared" si="1394"/>
        <v>58000</v>
      </c>
      <c r="AS620" s="817">
        <v>159</v>
      </c>
      <c r="AT620" s="818">
        <f t="shared" si="1395"/>
        <v>159</v>
      </c>
    </row>
    <row r="621" spans="2:46" ht="20.45" customHeight="1" thickBot="1">
      <c r="B621" s="803" t="s">
        <v>3939</v>
      </c>
      <c r="C621" s="819" t="s">
        <v>3080</v>
      </c>
      <c r="D621" s="805">
        <f t="shared" si="1378"/>
        <v>27.95</v>
      </c>
      <c r="E621" s="806">
        <f t="shared" si="1357"/>
        <v>7.6083045884666625</v>
      </c>
      <c r="F621" s="806">
        <f t="shared" si="1358"/>
        <v>6.8041522942333312</v>
      </c>
      <c r="G621" s="805">
        <v>10.36</v>
      </c>
      <c r="H621" s="806">
        <f t="shared" si="1359"/>
        <v>1.9020761471166656</v>
      </c>
      <c r="I621" s="807"/>
      <c r="J621" s="807"/>
      <c r="K621" s="807"/>
      <c r="L621" s="807"/>
      <c r="M621" s="807"/>
      <c r="N621" s="807"/>
      <c r="O621" s="807"/>
      <c r="P621" s="807"/>
      <c r="Q621" s="807"/>
      <c r="R621" s="807"/>
      <c r="S621" s="807"/>
      <c r="T621" s="807"/>
      <c r="U621" s="807"/>
      <c r="V621" s="807"/>
      <c r="W621" s="807"/>
      <c r="X621" s="805">
        <f>[1]BICost!$C17+[1]BICost!$BB17+[1]BICost!$BP17</f>
        <v>3.8041522942333312</v>
      </c>
      <c r="Y621" s="805">
        <f t="shared" si="1360"/>
        <v>11.396000000000001</v>
      </c>
      <c r="Z621" s="805">
        <f t="shared" si="1379"/>
        <v>11.396000000000001</v>
      </c>
      <c r="AA621" s="805">
        <f t="shared" si="1380"/>
        <v>12.577499999999999</v>
      </c>
      <c r="AB621" s="805">
        <f t="shared" si="1381"/>
        <v>27.95</v>
      </c>
      <c r="AC621" s="805">
        <f t="shared" si="1382"/>
        <v>28.490000000000002</v>
      </c>
      <c r="AD621" s="807">
        <f t="shared" ref="AD621:AF637" si="1396">$AB621*(1-AD$53)</f>
        <v>12.577499999999999</v>
      </c>
      <c r="AE621" s="807">
        <f t="shared" si="1396"/>
        <v>13.975</v>
      </c>
      <c r="AF621" s="807">
        <f t="shared" si="1396"/>
        <v>15.3725</v>
      </c>
      <c r="AG621" s="808">
        <f t="shared" si="1383"/>
        <v>118.23350000000002</v>
      </c>
      <c r="AH621" s="808">
        <f t="shared" si="1384"/>
        <v>118.23350000000002</v>
      </c>
      <c r="AI621" s="808">
        <f t="shared" si="1385"/>
        <v>119</v>
      </c>
      <c r="AJ621" s="809">
        <f t="shared" si="1386"/>
        <v>379000</v>
      </c>
      <c r="AK621" s="809">
        <f t="shared" si="1387"/>
        <v>409000</v>
      </c>
      <c r="AL621" s="810">
        <f t="shared" si="1388"/>
        <v>40</v>
      </c>
      <c r="AM621" s="811">
        <f t="shared" si="1389"/>
        <v>38</v>
      </c>
      <c r="AN621" s="812">
        <f t="shared" si="1390"/>
        <v>61</v>
      </c>
      <c r="AO621" s="813">
        <f t="shared" si="1391"/>
        <v>321</v>
      </c>
      <c r="AP621" s="814">
        <f t="shared" si="1392"/>
        <v>678</v>
      </c>
      <c r="AQ621" s="815">
        <f t="shared" si="1393"/>
        <v>23</v>
      </c>
      <c r="AR621" s="816">
        <f t="shared" si="1394"/>
        <v>43000</v>
      </c>
      <c r="AS621" s="817">
        <v>119</v>
      </c>
      <c r="AT621" s="818">
        <f t="shared" si="1395"/>
        <v>119</v>
      </c>
    </row>
    <row r="622" spans="2:46" ht="20.45" customHeight="1" thickBot="1">
      <c r="B622" s="803" t="s">
        <v>3940</v>
      </c>
      <c r="C622" s="819" t="s">
        <v>3147</v>
      </c>
      <c r="D622" s="805">
        <f t="shared" si="1378"/>
        <v>32.950000000000003</v>
      </c>
      <c r="E622" s="806">
        <f t="shared" si="1357"/>
        <v>9.9786499049223565</v>
      </c>
      <c r="F622" s="806">
        <f t="shared" si="1358"/>
        <v>7.9893249524611782</v>
      </c>
      <c r="G622" s="805">
        <v>12.18</v>
      </c>
      <c r="H622" s="806">
        <f t="shared" si="1359"/>
        <v>2.4946624762305891</v>
      </c>
      <c r="I622" s="807"/>
      <c r="J622" s="807"/>
      <c r="K622" s="807"/>
      <c r="L622" s="807"/>
      <c r="M622" s="807"/>
      <c r="N622" s="807"/>
      <c r="O622" s="807"/>
      <c r="P622" s="807"/>
      <c r="Q622" s="807"/>
      <c r="R622" s="807"/>
      <c r="S622" s="807"/>
      <c r="T622" s="807"/>
      <c r="U622" s="807"/>
      <c r="V622" s="807"/>
      <c r="W622" s="807"/>
      <c r="X622" s="805">
        <f>[1]BICost!$C18+[1]BICost!$BB18+[1]BICost!$BP18</f>
        <v>4.9893249524611782</v>
      </c>
      <c r="Y622" s="805">
        <f t="shared" si="1360"/>
        <v>13.398000000000001</v>
      </c>
      <c r="Z622" s="805">
        <f t="shared" si="1379"/>
        <v>13.398000000000003</v>
      </c>
      <c r="AA622" s="805">
        <f t="shared" si="1380"/>
        <v>14.827500000000001</v>
      </c>
      <c r="AB622" s="805">
        <f t="shared" si="1381"/>
        <v>32.950000000000003</v>
      </c>
      <c r="AC622" s="805">
        <f t="shared" si="1382"/>
        <v>33.495000000000005</v>
      </c>
      <c r="AD622" s="807">
        <f t="shared" si="1396"/>
        <v>14.827500000000001</v>
      </c>
      <c r="AE622" s="807">
        <f t="shared" si="1396"/>
        <v>16.475000000000001</v>
      </c>
      <c r="AF622" s="807">
        <f t="shared" si="1396"/>
        <v>18.122500000000002</v>
      </c>
      <c r="AG622" s="808">
        <f t="shared" si="1383"/>
        <v>139.00425000000004</v>
      </c>
      <c r="AH622" s="808">
        <f t="shared" si="1384"/>
        <v>139.00425000000004</v>
      </c>
      <c r="AI622" s="808">
        <f t="shared" si="1385"/>
        <v>139</v>
      </c>
      <c r="AJ622" s="809">
        <f t="shared" si="1386"/>
        <v>439000</v>
      </c>
      <c r="AK622" s="809">
        <f t="shared" si="1387"/>
        <v>479000</v>
      </c>
      <c r="AL622" s="810">
        <f t="shared" si="1388"/>
        <v>47</v>
      </c>
      <c r="AM622" s="811">
        <f t="shared" si="1389"/>
        <v>44</v>
      </c>
      <c r="AN622" s="812">
        <f t="shared" si="1390"/>
        <v>72</v>
      </c>
      <c r="AO622" s="813">
        <f t="shared" si="1391"/>
        <v>377</v>
      </c>
      <c r="AP622" s="814">
        <f t="shared" si="1392"/>
        <v>797</v>
      </c>
      <c r="AQ622" s="815">
        <f t="shared" si="1393"/>
        <v>27</v>
      </c>
      <c r="AR622" s="816">
        <f t="shared" si="1394"/>
        <v>50000</v>
      </c>
      <c r="AS622" s="817">
        <v>139</v>
      </c>
      <c r="AT622" s="818">
        <f t="shared" si="1395"/>
        <v>139</v>
      </c>
    </row>
    <row r="623" spans="2:46" ht="20.45" customHeight="1" thickBot="1">
      <c r="B623" s="803" t="s">
        <v>3943</v>
      </c>
      <c r="C623" s="819" t="s">
        <v>3944</v>
      </c>
      <c r="D623" s="805">
        <f t="shared" ref="D623" si="1397">AB623</f>
        <v>21.95</v>
      </c>
      <c r="E623" s="806">
        <f t="shared" si="1357"/>
        <v>9.8772402846691953</v>
      </c>
      <c r="F623" s="806">
        <f t="shared" si="1358"/>
        <v>7.9386201423345977</v>
      </c>
      <c r="G623" s="805">
        <v>8.06</v>
      </c>
      <c r="H623" s="806">
        <f t="shared" si="1359"/>
        <v>2.4693100711672988</v>
      </c>
      <c r="I623" s="807"/>
      <c r="J623" s="807"/>
      <c r="K623" s="807"/>
      <c r="L623" s="807"/>
      <c r="M623" s="807"/>
      <c r="N623" s="807"/>
      <c r="O623" s="807"/>
      <c r="P623" s="807"/>
      <c r="Q623" s="807"/>
      <c r="R623" s="807"/>
      <c r="S623" s="807"/>
      <c r="T623" s="807"/>
      <c r="U623" s="807"/>
      <c r="V623" s="807"/>
      <c r="W623" s="807"/>
      <c r="X623" s="805">
        <f>[1]BICost!$C27+[1]BICost!$BB27+[1]BICost!$BP27</f>
        <v>4.9386201423345977</v>
      </c>
      <c r="Y623" s="805">
        <f t="shared" si="1360"/>
        <v>8.8660000000000014</v>
      </c>
      <c r="Z623" s="805">
        <f t="shared" ref="Z623" si="1398">(AC623*(1-Z$53))</f>
        <v>8.8660000000000014</v>
      </c>
      <c r="AA623" s="805">
        <f t="shared" ref="AA623" si="1399">(AB623*(1-AA$53))</f>
        <v>9.8774999999999995</v>
      </c>
      <c r="AB623" s="805">
        <f t="shared" ref="AB623" si="1400">MROUND(AC623,1)-0.05</f>
        <v>21.95</v>
      </c>
      <c r="AC623" s="805">
        <f t="shared" ref="AC623" si="1401">Y623/(1-AC$53)</f>
        <v>22.165000000000003</v>
      </c>
      <c r="AD623" s="807">
        <f t="shared" si="1396"/>
        <v>9.8774999999999995</v>
      </c>
      <c r="AE623" s="807">
        <f t="shared" si="1396"/>
        <v>10.975</v>
      </c>
      <c r="AF623" s="807">
        <f t="shared" si="1396"/>
        <v>12.0725</v>
      </c>
      <c r="AG623" s="808">
        <f t="shared" ref="AG623" si="1402">AC623*4.15</f>
        <v>91.98475000000002</v>
      </c>
      <c r="AH623" s="808">
        <f t="shared" ref="AH623" si="1403">AG623*(1+AH$548)</f>
        <v>91.98475000000002</v>
      </c>
      <c r="AI623" s="808">
        <f t="shared" ref="AI623" si="1404">MROUND(ROUNDUP(AG623,0),5)-1</f>
        <v>89</v>
      </c>
      <c r="AJ623" s="809">
        <f t="shared" ref="AJ623" si="1405">ROUNDUP(FLOOR(AC623*13350,10000),-3)-1000</f>
        <v>289000</v>
      </c>
      <c r="AK623" s="809">
        <f t="shared" ref="AK623" si="1406">ROUNDUP(FLOOR(AJ623*1.1,10000),-3)-1000</f>
        <v>309000</v>
      </c>
      <c r="AL623" s="810">
        <f t="shared" ref="AL623" si="1407">ROUNDUP(AC623*1.39,0)</f>
        <v>31</v>
      </c>
      <c r="AM623" s="811">
        <f t="shared" ref="AM623" si="1408">ROUNDUP(AC623*1.3,0)</f>
        <v>29</v>
      </c>
      <c r="AN623" s="812">
        <f t="shared" ref="AN623" si="1409">ROUNDUP(AC623*0.71*3,0)</f>
        <v>48</v>
      </c>
      <c r="AO623" s="813">
        <f t="shared" ref="AO623" si="1410">ROUNDUP(AC623*3.7502*3,0)</f>
        <v>250</v>
      </c>
      <c r="AP623" s="814">
        <f t="shared" ref="AP623" si="1411">ROUNDUP(AC623*7.9284*3,0)</f>
        <v>528</v>
      </c>
      <c r="AQ623" s="815">
        <f t="shared" ref="AQ623" si="1412">ROUNDUP(AC623*0.8,0)</f>
        <v>18</v>
      </c>
      <c r="AR623" s="816">
        <f t="shared" ref="AR623" si="1413">MROUND(ROUNDUP(AC623*1500,0),1000)</f>
        <v>33000</v>
      </c>
      <c r="AS623" s="817">
        <v>140</v>
      </c>
      <c r="AT623" s="818">
        <f t="shared" ref="AT623" si="1414">AI623*(1-AH$6)</f>
        <v>89</v>
      </c>
    </row>
    <row r="624" spans="2:46" ht="20.45" customHeight="1" thickBot="1">
      <c r="B624" s="803" t="s">
        <v>3942</v>
      </c>
      <c r="C624" s="819" t="s">
        <v>4037</v>
      </c>
      <c r="D624" s="805">
        <f t="shared" ref="D624" si="1415">AB624</f>
        <v>37.950000000000003</v>
      </c>
      <c r="E624" s="806">
        <f t="shared" si="1357"/>
        <v>10.513315221378054</v>
      </c>
      <c r="F624" s="806">
        <f t="shared" si="1358"/>
        <v>8.256657610689027</v>
      </c>
      <c r="G624" s="805">
        <v>13.99</v>
      </c>
      <c r="H624" s="806">
        <f t="shared" si="1359"/>
        <v>2.6283288053445135</v>
      </c>
      <c r="I624" s="807"/>
      <c r="J624" s="807"/>
      <c r="K624" s="807"/>
      <c r="L624" s="807"/>
      <c r="M624" s="807"/>
      <c r="N624" s="807"/>
      <c r="O624" s="807"/>
      <c r="P624" s="807"/>
      <c r="Q624" s="807"/>
      <c r="R624" s="807"/>
      <c r="S624" s="807"/>
      <c r="T624" s="807"/>
      <c r="U624" s="807"/>
      <c r="V624" s="807"/>
      <c r="W624" s="807"/>
      <c r="X624" s="805">
        <f>[1]BICost!$C154+[1]BICost!$BB154+[1]BICost!$BP154</f>
        <v>5.256657610689027</v>
      </c>
      <c r="Y624" s="805">
        <f t="shared" si="1360"/>
        <v>15.389000000000001</v>
      </c>
      <c r="Z624" s="805">
        <f t="shared" ref="Z624" si="1416">(AC624*(1-Z$53))</f>
        <v>15.389000000000003</v>
      </c>
      <c r="AA624" s="805">
        <f t="shared" ref="AA624" si="1417">(AB624*(1-AA$53))</f>
        <v>17.077500000000001</v>
      </c>
      <c r="AB624" s="805">
        <f t="shared" ref="AB624" si="1418">MROUND(AC624,1)-0.05</f>
        <v>37.950000000000003</v>
      </c>
      <c r="AC624" s="805">
        <f t="shared" ref="AC624" si="1419">Y624/(1-AC$53)</f>
        <v>38.472500000000004</v>
      </c>
      <c r="AD624" s="807">
        <f t="shared" si="1396"/>
        <v>17.077500000000001</v>
      </c>
      <c r="AE624" s="807">
        <f t="shared" si="1396"/>
        <v>18.975000000000001</v>
      </c>
      <c r="AF624" s="807">
        <f t="shared" si="1396"/>
        <v>20.872500000000002</v>
      </c>
      <c r="AG624" s="808">
        <f t="shared" ref="AG624" si="1420">AC624*4.15</f>
        <v>159.66087500000003</v>
      </c>
      <c r="AH624" s="808">
        <f t="shared" ref="AH624" si="1421">AG624*(1+AH$548)</f>
        <v>159.66087500000003</v>
      </c>
      <c r="AI624" s="808">
        <f t="shared" ref="AI624" si="1422">MROUND(ROUNDUP(AG624,0),5)-1</f>
        <v>159</v>
      </c>
      <c r="AJ624" s="809">
        <f t="shared" ref="AJ624" si="1423">ROUNDUP(FLOOR(AC624*13350,10000),-3)-1000</f>
        <v>509000</v>
      </c>
      <c r="AK624" s="809">
        <f t="shared" ref="AK624" si="1424">ROUNDUP(FLOOR(AJ624*1.1,10000),-3)-1000</f>
        <v>549000</v>
      </c>
      <c r="AL624" s="810">
        <f t="shared" ref="AL624" si="1425">ROUNDUP(AC624*1.39,0)</f>
        <v>54</v>
      </c>
      <c r="AM624" s="811">
        <f t="shared" ref="AM624" si="1426">ROUNDUP(AC624*1.3,0)</f>
        <v>51</v>
      </c>
      <c r="AN624" s="812">
        <f t="shared" ref="AN624" si="1427">ROUNDUP(AC624*0.71*3,0)</f>
        <v>82</v>
      </c>
      <c r="AO624" s="813">
        <f t="shared" ref="AO624" si="1428">ROUNDUP(AC624*3.7502*3,0)</f>
        <v>433</v>
      </c>
      <c r="AP624" s="814">
        <f t="shared" ref="AP624" si="1429">ROUNDUP(AC624*7.9284*3,0)</f>
        <v>916</v>
      </c>
      <c r="AQ624" s="815">
        <f t="shared" ref="AQ624" si="1430">ROUNDUP(AC624*0.8,0)</f>
        <v>31</v>
      </c>
      <c r="AR624" s="816">
        <f t="shared" ref="AR624" si="1431">MROUND(ROUNDUP(AC624*1500,0),1000)</f>
        <v>58000</v>
      </c>
      <c r="AS624" s="817">
        <v>141</v>
      </c>
      <c r="AT624" s="818">
        <f t="shared" ref="AT624" si="1432">AI624*(1-AH$6)</f>
        <v>159</v>
      </c>
    </row>
    <row r="625" spans="2:46" ht="20.45" customHeight="1" thickBot="1">
      <c r="B625" s="803" t="s">
        <v>3941</v>
      </c>
      <c r="C625" s="820" t="s">
        <v>3006</v>
      </c>
      <c r="D625" s="805">
        <f t="shared" si="1378"/>
        <v>37.950000000000003</v>
      </c>
      <c r="E625" s="806">
        <f t="shared" si="1357"/>
        <v>11.85354408213755</v>
      </c>
      <c r="F625" s="806">
        <f t="shared" si="1358"/>
        <v>8.9267720410687748</v>
      </c>
      <c r="G625" s="805">
        <v>13.99</v>
      </c>
      <c r="H625" s="806">
        <f t="shared" si="1359"/>
        <v>2.9633860205343874</v>
      </c>
      <c r="I625" s="807"/>
      <c r="J625" s="807"/>
      <c r="K625" s="807"/>
      <c r="L625" s="807"/>
      <c r="M625" s="807"/>
      <c r="N625" s="807"/>
      <c r="O625" s="807"/>
      <c r="P625" s="807"/>
      <c r="Q625" s="807"/>
      <c r="R625" s="807"/>
      <c r="S625" s="807"/>
      <c r="T625" s="807"/>
      <c r="U625" s="807"/>
      <c r="V625" s="807"/>
      <c r="W625" s="807"/>
      <c r="X625" s="805">
        <f>[1]BICost!$C22+[1]BICost!$BB22+[1]BICost!$BP22</f>
        <v>5.9267720410687748</v>
      </c>
      <c r="Y625" s="805">
        <f t="shared" si="1360"/>
        <v>15.389000000000001</v>
      </c>
      <c r="Z625" s="805">
        <f t="shared" si="1379"/>
        <v>15.389000000000003</v>
      </c>
      <c r="AA625" s="805">
        <f t="shared" si="1380"/>
        <v>17.077500000000001</v>
      </c>
      <c r="AB625" s="805">
        <f t="shared" si="1381"/>
        <v>37.950000000000003</v>
      </c>
      <c r="AC625" s="805">
        <f t="shared" si="1382"/>
        <v>38.472500000000004</v>
      </c>
      <c r="AD625" s="807">
        <f t="shared" si="1396"/>
        <v>17.077500000000001</v>
      </c>
      <c r="AE625" s="807">
        <f t="shared" si="1396"/>
        <v>18.975000000000001</v>
      </c>
      <c r="AF625" s="807">
        <f t="shared" si="1396"/>
        <v>20.872500000000002</v>
      </c>
      <c r="AG625" s="808">
        <f t="shared" si="1383"/>
        <v>159.66087500000003</v>
      </c>
      <c r="AH625" s="808">
        <f t="shared" si="1384"/>
        <v>159.66087500000003</v>
      </c>
      <c r="AI625" s="808">
        <f t="shared" si="1385"/>
        <v>159</v>
      </c>
      <c r="AJ625" s="809">
        <f t="shared" si="1386"/>
        <v>509000</v>
      </c>
      <c r="AK625" s="809">
        <f t="shared" si="1387"/>
        <v>549000</v>
      </c>
      <c r="AL625" s="810">
        <f t="shared" si="1388"/>
        <v>54</v>
      </c>
      <c r="AM625" s="811">
        <f t="shared" si="1389"/>
        <v>51</v>
      </c>
      <c r="AN625" s="812">
        <f t="shared" si="1390"/>
        <v>82</v>
      </c>
      <c r="AO625" s="813">
        <f t="shared" si="1391"/>
        <v>433</v>
      </c>
      <c r="AP625" s="814">
        <f t="shared" si="1392"/>
        <v>916</v>
      </c>
      <c r="AQ625" s="815">
        <f t="shared" si="1393"/>
        <v>31</v>
      </c>
      <c r="AR625" s="816">
        <f t="shared" si="1394"/>
        <v>58000</v>
      </c>
      <c r="AS625" s="817">
        <v>159</v>
      </c>
      <c r="AT625" s="818">
        <f t="shared" si="1395"/>
        <v>159</v>
      </c>
    </row>
    <row r="626" spans="2:46" ht="20.45" customHeight="1" thickBot="1">
      <c r="B626" s="878" t="s">
        <v>4829</v>
      </c>
      <c r="C626" s="804" t="s">
        <v>4830</v>
      </c>
      <c r="D626" s="805">
        <f t="shared" ref="D626" si="1433">AB626</f>
        <v>43.95</v>
      </c>
      <c r="E626" s="806">
        <f t="shared" si="1357"/>
        <v>16.329815474542613</v>
      </c>
      <c r="F626" s="806">
        <f t="shared" si="1358"/>
        <v>11.164907737271307</v>
      </c>
      <c r="G626" s="805">
        <v>16.18</v>
      </c>
      <c r="H626" s="806">
        <f t="shared" si="1359"/>
        <v>4.0824538686356533</v>
      </c>
      <c r="I626" s="807"/>
      <c r="J626" s="807"/>
      <c r="K626" s="807"/>
      <c r="L626" s="807"/>
      <c r="M626" s="807"/>
      <c r="N626" s="807"/>
      <c r="O626" s="807"/>
      <c r="P626" s="807"/>
      <c r="Q626" s="807"/>
      <c r="R626" s="807"/>
      <c r="S626" s="807"/>
      <c r="T626" s="807"/>
      <c r="U626" s="807"/>
      <c r="V626" s="807"/>
      <c r="W626" s="807"/>
      <c r="X626" s="805">
        <f>[1]BICost!$C74+[1]BICost!$BB74+[1]BICost!$BP74</f>
        <v>8.1649077372713066</v>
      </c>
      <c r="Y626" s="805">
        <f t="shared" si="1360"/>
        <v>17.798000000000002</v>
      </c>
      <c r="Z626" s="805">
        <f t="shared" ref="Z626" si="1434">(AC626*(1-Z$53))</f>
        <v>17.798000000000002</v>
      </c>
      <c r="AA626" s="805">
        <f t="shared" ref="AA626" si="1435">(AB626*(1-AA$53))</f>
        <v>19.7775</v>
      </c>
      <c r="AB626" s="805">
        <f t="shared" ref="AB626" si="1436">MROUND(AC626,1)-0.05</f>
        <v>43.95</v>
      </c>
      <c r="AC626" s="805">
        <f t="shared" ref="AC626" si="1437">Y626/(1-AC$53)</f>
        <v>44.495000000000005</v>
      </c>
      <c r="AD626" s="807">
        <f t="shared" si="1396"/>
        <v>19.7775</v>
      </c>
      <c r="AE626" s="807">
        <f t="shared" si="1396"/>
        <v>21.975000000000001</v>
      </c>
      <c r="AF626" s="807">
        <f t="shared" si="1396"/>
        <v>24.172500000000003</v>
      </c>
      <c r="AG626" s="808">
        <f t="shared" ref="AG626" si="1438">AC626*4.15</f>
        <v>184.65425000000005</v>
      </c>
      <c r="AH626" s="808">
        <f t="shared" ref="AH626" si="1439">AG626*(1+AH$548)</f>
        <v>184.65425000000005</v>
      </c>
      <c r="AI626" s="808">
        <f t="shared" ref="AI626" si="1440">MROUND(ROUNDUP(AG626,0),5)-1</f>
        <v>184</v>
      </c>
      <c r="AJ626" s="809">
        <f t="shared" ref="AJ626" si="1441">ROUNDUP(FLOOR(AC626*13350,10000),-3)-1000</f>
        <v>589000</v>
      </c>
      <c r="AK626" s="809">
        <f t="shared" ref="AK626" si="1442">ROUNDUP(FLOOR(AJ626*1.1,10000),-3)-1000</f>
        <v>639000</v>
      </c>
      <c r="AL626" s="810">
        <f t="shared" ref="AL626" si="1443">ROUNDUP(AC626*1.39,0)</f>
        <v>62</v>
      </c>
      <c r="AM626" s="811">
        <f t="shared" ref="AM626" si="1444">ROUNDUP(AC626*1.3,0)</f>
        <v>58</v>
      </c>
      <c r="AN626" s="812">
        <f t="shared" ref="AN626" si="1445">ROUNDUP(AC626*0.71*3,0)</f>
        <v>95</v>
      </c>
      <c r="AO626" s="813">
        <f t="shared" ref="AO626" si="1446">ROUNDUP(AC626*3.7502*3,0)</f>
        <v>501</v>
      </c>
      <c r="AP626" s="814">
        <f t="shared" ref="AP626" si="1447">ROUNDUP(AC626*7.9284*3,0)</f>
        <v>1059</v>
      </c>
      <c r="AQ626" s="815">
        <f t="shared" ref="AQ626" si="1448">ROUNDUP(AC626*0.8,0)</f>
        <v>36</v>
      </c>
      <c r="AR626" s="816">
        <f t="shared" ref="AR626" si="1449">MROUND(ROUNDUP(AC626*1500,0),1000)</f>
        <v>67000</v>
      </c>
      <c r="AS626" s="817">
        <v>160</v>
      </c>
      <c r="AT626" s="818">
        <f t="shared" ref="AT626" si="1450">AI626*(1-AH$6)</f>
        <v>184</v>
      </c>
    </row>
    <row r="627" spans="2:46" ht="20.45" customHeight="1" thickBot="1">
      <c r="B627" s="850" t="s">
        <v>4020</v>
      </c>
      <c r="C627" s="851" t="s">
        <v>4032</v>
      </c>
      <c r="D627" s="852">
        <f t="shared" ref="D627:D638" si="1451">AB627</f>
        <v>30.95</v>
      </c>
      <c r="E627" s="868">
        <f t="shared" si="1357"/>
        <v>11.659330411251474</v>
      </c>
      <c r="F627" s="868">
        <f t="shared" si="1358"/>
        <v>8.8296652056257372</v>
      </c>
      <c r="G627" s="852">
        <v>11.45</v>
      </c>
      <c r="H627" s="868">
        <f t="shared" si="1359"/>
        <v>2.9148326028128686</v>
      </c>
      <c r="I627" s="853"/>
      <c r="J627" s="853"/>
      <c r="K627" s="853"/>
      <c r="L627" s="853"/>
      <c r="M627" s="853"/>
      <c r="N627" s="853"/>
      <c r="O627" s="853"/>
      <c r="P627" s="853"/>
      <c r="Q627" s="853"/>
      <c r="R627" s="853"/>
      <c r="S627" s="853"/>
      <c r="T627" s="853"/>
      <c r="U627" s="853"/>
      <c r="V627" s="853"/>
      <c r="W627" s="853"/>
      <c r="X627" s="852">
        <f>[1]BICost!$AQ3+[1]BICost!$BB3</f>
        <v>5.8296652056257372</v>
      </c>
      <c r="Y627" s="852">
        <f t="shared" si="1360"/>
        <v>12.595000000000001</v>
      </c>
      <c r="Z627" s="852">
        <f t="shared" ref="Z627:Z638" si="1452">(AC627*(1-Z$53))</f>
        <v>12.595000000000001</v>
      </c>
      <c r="AA627" s="852">
        <f t="shared" ref="AA627:AA638" si="1453">(AB627*(1-AA$53))</f>
        <v>13.927499999999998</v>
      </c>
      <c r="AB627" s="852">
        <f t="shared" ref="AB627:AB638" si="1454">MROUND(AC627,1)-0.05</f>
        <v>30.95</v>
      </c>
      <c r="AC627" s="852">
        <f t="shared" ref="AC627:AC638" si="1455">Y627/(1-AC$53)</f>
        <v>31.487500000000001</v>
      </c>
      <c r="AD627" s="853">
        <f t="shared" si="1396"/>
        <v>13.927499999999998</v>
      </c>
      <c r="AE627" s="853">
        <f t="shared" si="1396"/>
        <v>15.475</v>
      </c>
      <c r="AF627" s="853">
        <f t="shared" si="1396"/>
        <v>17.022500000000001</v>
      </c>
      <c r="AG627" s="854">
        <f t="shared" ref="AG627:AG638" si="1456">AC627*4.15</f>
        <v>130.67312500000003</v>
      </c>
      <c r="AH627" s="854">
        <f t="shared" ref="AH627:AH638" si="1457">AG627*(1+AH$548)</f>
        <v>130.67312500000003</v>
      </c>
      <c r="AI627" s="854">
        <f t="shared" ref="AI627:AI638" si="1458">MROUND(ROUNDUP(AG627,0),5)-1</f>
        <v>129</v>
      </c>
      <c r="AJ627" s="855">
        <f t="shared" ref="AJ627:AJ638" si="1459">ROUNDUP(FLOOR(AC627*13350,10000),-3)-1000</f>
        <v>419000</v>
      </c>
      <c r="AK627" s="855">
        <f t="shared" ref="AK627:AK638" si="1460">ROUNDUP(FLOOR(AJ627*1.1,10000),-3)-1000</f>
        <v>459000</v>
      </c>
      <c r="AL627" s="856">
        <f t="shared" ref="AL627:AL638" si="1461">ROUNDUP(AC627*1.39,0)</f>
        <v>44</v>
      </c>
      <c r="AM627" s="857">
        <f t="shared" ref="AM627:AM638" si="1462">ROUNDUP(AC627*1.3,0)</f>
        <v>41</v>
      </c>
      <c r="AN627" s="858">
        <f t="shared" ref="AN627:AN638" si="1463">ROUNDUP(AC627*0.71*3,0)</f>
        <v>68</v>
      </c>
      <c r="AO627" s="859">
        <f t="shared" ref="AO627:AO638" si="1464">ROUNDUP(AC627*3.7502*3,0)</f>
        <v>355</v>
      </c>
      <c r="AP627" s="860">
        <f t="shared" ref="AP627:AP638" si="1465">ROUNDUP(AC627*7.9284*3,0)</f>
        <v>749</v>
      </c>
      <c r="AQ627" s="861">
        <f t="shared" ref="AQ627:AQ638" si="1466">ROUNDUP(AC627*0.8,0)</f>
        <v>26</v>
      </c>
      <c r="AR627" s="862">
        <f t="shared" ref="AR627:AR638" si="1467">MROUND(ROUNDUP(AC627*1500,0),1000)</f>
        <v>47000</v>
      </c>
      <c r="AS627" s="863">
        <v>160</v>
      </c>
      <c r="AT627" s="864">
        <f t="shared" ref="AT627:AT638" si="1468">AI627*(1-AH$6)</f>
        <v>129</v>
      </c>
    </row>
    <row r="628" spans="2:46" ht="20.45" customHeight="1" thickBot="1">
      <c r="B628" s="865" t="s">
        <v>4021</v>
      </c>
      <c r="C628" s="851" t="s">
        <v>4033</v>
      </c>
      <c r="D628" s="852">
        <f t="shared" si="1451"/>
        <v>32.950000000000003</v>
      </c>
      <c r="E628" s="868">
        <f t="shared" si="1357"/>
        <v>12.720381550491981</v>
      </c>
      <c r="F628" s="868">
        <f t="shared" si="1358"/>
        <v>9.3601907752459894</v>
      </c>
      <c r="G628" s="852">
        <v>12.18</v>
      </c>
      <c r="H628" s="868">
        <f t="shared" si="1359"/>
        <v>3.1800953876229952</v>
      </c>
      <c r="I628" s="853"/>
      <c r="J628" s="853"/>
      <c r="K628" s="853"/>
      <c r="L628" s="853"/>
      <c r="M628" s="853"/>
      <c r="N628" s="853"/>
      <c r="O628" s="853"/>
      <c r="P628" s="853"/>
      <c r="Q628" s="853"/>
      <c r="R628" s="853"/>
      <c r="S628" s="853"/>
      <c r="T628" s="853"/>
      <c r="U628" s="853"/>
      <c r="V628" s="853"/>
      <c r="W628" s="853"/>
      <c r="X628" s="852">
        <f>[1]BICost!$AQ4+[1]BICost!$BB4</f>
        <v>6.3601907752459903</v>
      </c>
      <c r="Y628" s="852">
        <f t="shared" si="1360"/>
        <v>13.398000000000001</v>
      </c>
      <c r="Z628" s="852">
        <f t="shared" si="1452"/>
        <v>13.398000000000003</v>
      </c>
      <c r="AA628" s="852">
        <f t="shared" si="1453"/>
        <v>14.827500000000001</v>
      </c>
      <c r="AB628" s="852">
        <f t="shared" si="1454"/>
        <v>32.950000000000003</v>
      </c>
      <c r="AC628" s="852">
        <f t="shared" si="1455"/>
        <v>33.495000000000005</v>
      </c>
      <c r="AD628" s="853">
        <f t="shared" si="1396"/>
        <v>14.827500000000001</v>
      </c>
      <c r="AE628" s="853">
        <f t="shared" si="1396"/>
        <v>16.475000000000001</v>
      </c>
      <c r="AF628" s="853">
        <f t="shared" si="1396"/>
        <v>18.122500000000002</v>
      </c>
      <c r="AG628" s="854">
        <f t="shared" si="1456"/>
        <v>139.00425000000004</v>
      </c>
      <c r="AH628" s="854">
        <f t="shared" si="1457"/>
        <v>139.00425000000004</v>
      </c>
      <c r="AI628" s="854">
        <f t="shared" si="1458"/>
        <v>139</v>
      </c>
      <c r="AJ628" s="855">
        <f t="shared" si="1459"/>
        <v>439000</v>
      </c>
      <c r="AK628" s="855">
        <f t="shared" si="1460"/>
        <v>479000</v>
      </c>
      <c r="AL628" s="856">
        <f t="shared" si="1461"/>
        <v>47</v>
      </c>
      <c r="AM628" s="857">
        <f t="shared" si="1462"/>
        <v>44</v>
      </c>
      <c r="AN628" s="858">
        <f t="shared" si="1463"/>
        <v>72</v>
      </c>
      <c r="AO628" s="859">
        <f t="shared" si="1464"/>
        <v>377</v>
      </c>
      <c r="AP628" s="860">
        <f t="shared" si="1465"/>
        <v>797</v>
      </c>
      <c r="AQ628" s="861">
        <f t="shared" si="1466"/>
        <v>27</v>
      </c>
      <c r="AR628" s="862">
        <f t="shared" si="1467"/>
        <v>50000</v>
      </c>
      <c r="AS628" s="863">
        <v>161</v>
      </c>
      <c r="AT628" s="864">
        <f t="shared" si="1468"/>
        <v>139</v>
      </c>
    </row>
    <row r="629" spans="2:46" ht="20.45" customHeight="1" thickBot="1">
      <c r="B629" s="865" t="s">
        <v>4022</v>
      </c>
      <c r="C629" s="851" t="s">
        <v>4034</v>
      </c>
      <c r="D629" s="852">
        <f t="shared" si="1451"/>
        <v>32.950000000000003</v>
      </c>
      <c r="E629" s="868">
        <f t="shared" si="1357"/>
        <v>13.285990056821094</v>
      </c>
      <c r="F629" s="868">
        <f t="shared" si="1358"/>
        <v>9.6429950284105459</v>
      </c>
      <c r="G629" s="852">
        <v>12.18</v>
      </c>
      <c r="H629" s="868">
        <f t="shared" si="1359"/>
        <v>3.3214975142052734</v>
      </c>
      <c r="I629" s="853"/>
      <c r="J629" s="853"/>
      <c r="K629" s="853"/>
      <c r="L629" s="853"/>
      <c r="M629" s="853"/>
      <c r="N629" s="853"/>
      <c r="O629" s="853"/>
      <c r="P629" s="853"/>
      <c r="Q629" s="853"/>
      <c r="R629" s="853"/>
      <c r="S629" s="853"/>
      <c r="T629" s="853"/>
      <c r="U629" s="853"/>
      <c r="V629" s="853"/>
      <c r="W629" s="853"/>
      <c r="X629" s="852">
        <f>[1]BICost!$AQ5+[1]BICost!$BB5</f>
        <v>6.6429950284105468</v>
      </c>
      <c r="Y629" s="852">
        <f t="shared" si="1360"/>
        <v>13.398000000000001</v>
      </c>
      <c r="Z629" s="852">
        <f t="shared" si="1452"/>
        <v>13.398000000000003</v>
      </c>
      <c r="AA629" s="852">
        <f t="shared" si="1453"/>
        <v>14.827500000000001</v>
      </c>
      <c r="AB629" s="852">
        <f t="shared" si="1454"/>
        <v>32.950000000000003</v>
      </c>
      <c r="AC629" s="852">
        <f t="shared" si="1455"/>
        <v>33.495000000000005</v>
      </c>
      <c r="AD629" s="853">
        <f t="shared" si="1396"/>
        <v>14.827500000000001</v>
      </c>
      <c r="AE629" s="853">
        <f t="shared" si="1396"/>
        <v>16.475000000000001</v>
      </c>
      <c r="AF629" s="853">
        <f t="shared" si="1396"/>
        <v>18.122500000000002</v>
      </c>
      <c r="AG629" s="854">
        <f t="shared" si="1456"/>
        <v>139.00425000000004</v>
      </c>
      <c r="AH629" s="854">
        <f t="shared" si="1457"/>
        <v>139.00425000000004</v>
      </c>
      <c r="AI629" s="854">
        <f t="shared" si="1458"/>
        <v>139</v>
      </c>
      <c r="AJ629" s="855">
        <f t="shared" si="1459"/>
        <v>439000</v>
      </c>
      <c r="AK629" s="855">
        <f t="shared" si="1460"/>
        <v>479000</v>
      </c>
      <c r="AL629" s="856">
        <f t="shared" si="1461"/>
        <v>47</v>
      </c>
      <c r="AM629" s="857">
        <f t="shared" si="1462"/>
        <v>44</v>
      </c>
      <c r="AN629" s="858">
        <f t="shared" si="1463"/>
        <v>72</v>
      </c>
      <c r="AO629" s="859">
        <f t="shared" si="1464"/>
        <v>377</v>
      </c>
      <c r="AP629" s="860">
        <f t="shared" si="1465"/>
        <v>797</v>
      </c>
      <c r="AQ629" s="861">
        <f t="shared" si="1466"/>
        <v>27</v>
      </c>
      <c r="AR629" s="862">
        <f t="shared" si="1467"/>
        <v>50000</v>
      </c>
      <c r="AS629" s="863">
        <v>162</v>
      </c>
      <c r="AT629" s="864">
        <f t="shared" si="1468"/>
        <v>139</v>
      </c>
    </row>
    <row r="630" spans="2:46" ht="20.45" customHeight="1" thickBot="1">
      <c r="B630" s="865" t="s">
        <v>4023</v>
      </c>
      <c r="C630" s="851" t="s">
        <v>4035</v>
      </c>
      <c r="D630" s="852">
        <f t="shared" si="1451"/>
        <v>34.950000000000003</v>
      </c>
      <c r="E630" s="868">
        <f t="shared" si="1357"/>
        <v>14.397211525175525</v>
      </c>
      <c r="F630" s="868">
        <f t="shared" si="1358"/>
        <v>10.198605762587762</v>
      </c>
      <c r="G630" s="852">
        <v>12.9</v>
      </c>
      <c r="H630" s="868">
        <f t="shared" si="1359"/>
        <v>3.5993028812938812</v>
      </c>
      <c r="I630" s="853"/>
      <c r="J630" s="853"/>
      <c r="K630" s="853"/>
      <c r="L630" s="853"/>
      <c r="M630" s="853"/>
      <c r="N630" s="853"/>
      <c r="O630" s="853"/>
      <c r="P630" s="853"/>
      <c r="Q630" s="853"/>
      <c r="R630" s="853"/>
      <c r="S630" s="853"/>
      <c r="T630" s="853"/>
      <c r="U630" s="853"/>
      <c r="V630" s="853"/>
      <c r="W630" s="853"/>
      <c r="X630" s="852">
        <f>[1]BICost!$AQ6+[1]BICost!$BB6</f>
        <v>7.1986057625877624</v>
      </c>
      <c r="Y630" s="852">
        <f t="shared" si="1360"/>
        <v>14.190000000000001</v>
      </c>
      <c r="Z630" s="852">
        <f t="shared" si="1452"/>
        <v>14.190000000000001</v>
      </c>
      <c r="AA630" s="852">
        <f t="shared" si="1453"/>
        <v>15.727499999999999</v>
      </c>
      <c r="AB630" s="852">
        <f t="shared" si="1454"/>
        <v>34.950000000000003</v>
      </c>
      <c r="AC630" s="852">
        <f t="shared" si="1455"/>
        <v>35.475000000000001</v>
      </c>
      <c r="AD630" s="853">
        <f t="shared" si="1396"/>
        <v>15.727499999999999</v>
      </c>
      <c r="AE630" s="853">
        <f t="shared" si="1396"/>
        <v>17.475000000000001</v>
      </c>
      <c r="AF630" s="853">
        <f t="shared" si="1396"/>
        <v>19.222500000000004</v>
      </c>
      <c r="AG630" s="854">
        <f t="shared" si="1456"/>
        <v>147.22125000000003</v>
      </c>
      <c r="AH630" s="854">
        <f t="shared" si="1457"/>
        <v>147.22125000000003</v>
      </c>
      <c r="AI630" s="854">
        <f t="shared" si="1458"/>
        <v>149</v>
      </c>
      <c r="AJ630" s="855">
        <f t="shared" si="1459"/>
        <v>469000</v>
      </c>
      <c r="AK630" s="855">
        <f t="shared" si="1460"/>
        <v>509000</v>
      </c>
      <c r="AL630" s="856">
        <f t="shared" si="1461"/>
        <v>50</v>
      </c>
      <c r="AM630" s="857">
        <f t="shared" si="1462"/>
        <v>47</v>
      </c>
      <c r="AN630" s="858">
        <f t="shared" si="1463"/>
        <v>76</v>
      </c>
      <c r="AO630" s="859">
        <f t="shared" si="1464"/>
        <v>400</v>
      </c>
      <c r="AP630" s="860">
        <f t="shared" si="1465"/>
        <v>844</v>
      </c>
      <c r="AQ630" s="861">
        <f t="shared" si="1466"/>
        <v>29</v>
      </c>
      <c r="AR630" s="862">
        <f t="shared" si="1467"/>
        <v>53000</v>
      </c>
      <c r="AS630" s="863">
        <v>163</v>
      </c>
      <c r="AT630" s="864">
        <f t="shared" si="1468"/>
        <v>149</v>
      </c>
    </row>
    <row r="631" spans="2:46" ht="20.45" customHeight="1" thickBot="1">
      <c r="B631" s="865" t="s">
        <v>4024</v>
      </c>
      <c r="C631" s="851" t="s">
        <v>4043</v>
      </c>
      <c r="D631" s="852">
        <f t="shared" si="1451"/>
        <v>34.950000000000003</v>
      </c>
      <c r="E631" s="868">
        <f t="shared" si="1357"/>
        <v>13.479188639099576</v>
      </c>
      <c r="F631" s="868">
        <f t="shared" si="1358"/>
        <v>9.7395943195497878</v>
      </c>
      <c r="G631" s="852">
        <v>12.9</v>
      </c>
      <c r="H631" s="868">
        <f t="shared" si="1359"/>
        <v>3.3697971597748939</v>
      </c>
      <c r="I631" s="853"/>
      <c r="J631" s="853"/>
      <c r="K631" s="853"/>
      <c r="L631" s="853"/>
      <c r="M631" s="853"/>
      <c r="N631" s="853"/>
      <c r="O631" s="853"/>
      <c r="P631" s="853"/>
      <c r="Q631" s="853"/>
      <c r="R631" s="853"/>
      <c r="S631" s="853"/>
      <c r="T631" s="853"/>
      <c r="U631" s="853"/>
      <c r="V631" s="853"/>
      <c r="W631" s="853"/>
      <c r="X631" s="852">
        <f>[1]BICost!$AQ8+[1]BICost!$BB8</f>
        <v>6.7395943195497878</v>
      </c>
      <c r="Y631" s="852">
        <f t="shared" si="1360"/>
        <v>14.190000000000001</v>
      </c>
      <c r="Z631" s="852">
        <f t="shared" si="1452"/>
        <v>14.190000000000001</v>
      </c>
      <c r="AA631" s="852">
        <f t="shared" si="1453"/>
        <v>15.727499999999999</v>
      </c>
      <c r="AB631" s="852">
        <f t="shared" si="1454"/>
        <v>34.950000000000003</v>
      </c>
      <c r="AC631" s="852">
        <f t="shared" si="1455"/>
        <v>35.475000000000001</v>
      </c>
      <c r="AD631" s="853">
        <f t="shared" si="1396"/>
        <v>15.727499999999999</v>
      </c>
      <c r="AE631" s="853">
        <f t="shared" si="1396"/>
        <v>17.475000000000001</v>
      </c>
      <c r="AF631" s="853">
        <f t="shared" si="1396"/>
        <v>19.222500000000004</v>
      </c>
      <c r="AG631" s="854">
        <f t="shared" si="1456"/>
        <v>147.22125000000003</v>
      </c>
      <c r="AH631" s="854">
        <f t="shared" si="1457"/>
        <v>147.22125000000003</v>
      </c>
      <c r="AI631" s="854">
        <f t="shared" si="1458"/>
        <v>149</v>
      </c>
      <c r="AJ631" s="855">
        <f t="shared" si="1459"/>
        <v>469000</v>
      </c>
      <c r="AK631" s="855">
        <f t="shared" si="1460"/>
        <v>509000</v>
      </c>
      <c r="AL631" s="856">
        <f t="shared" si="1461"/>
        <v>50</v>
      </c>
      <c r="AM631" s="857">
        <f t="shared" si="1462"/>
        <v>47</v>
      </c>
      <c r="AN631" s="858">
        <f t="shared" si="1463"/>
        <v>76</v>
      </c>
      <c r="AO631" s="859">
        <f t="shared" si="1464"/>
        <v>400</v>
      </c>
      <c r="AP631" s="860">
        <f t="shared" si="1465"/>
        <v>844</v>
      </c>
      <c r="AQ631" s="861">
        <f t="shared" si="1466"/>
        <v>29</v>
      </c>
      <c r="AR631" s="862">
        <f t="shared" si="1467"/>
        <v>53000</v>
      </c>
      <c r="AS631" s="863">
        <v>164</v>
      </c>
      <c r="AT631" s="864">
        <f t="shared" si="1468"/>
        <v>149</v>
      </c>
    </row>
    <row r="632" spans="2:46" ht="20.45" customHeight="1" thickBot="1">
      <c r="B632" s="865" t="s">
        <v>4025</v>
      </c>
      <c r="C632" s="851" t="s">
        <v>4044</v>
      </c>
      <c r="D632" s="852">
        <f t="shared" si="1451"/>
        <v>30.95</v>
      </c>
      <c r="E632" s="868">
        <f t="shared" si="1357"/>
        <v>10.612867626441346</v>
      </c>
      <c r="F632" s="868">
        <f t="shared" si="1358"/>
        <v>8.3064338132206732</v>
      </c>
      <c r="G632" s="852">
        <v>11.45</v>
      </c>
      <c r="H632" s="868">
        <f t="shared" si="1359"/>
        <v>2.6532169066103366</v>
      </c>
      <c r="I632" s="853"/>
      <c r="J632" s="853"/>
      <c r="K632" s="853"/>
      <c r="L632" s="853"/>
      <c r="M632" s="853"/>
      <c r="N632" s="853"/>
      <c r="O632" s="853"/>
      <c r="P632" s="853"/>
      <c r="Q632" s="853"/>
      <c r="R632" s="853"/>
      <c r="S632" s="853"/>
      <c r="T632" s="853"/>
      <c r="U632" s="853"/>
      <c r="V632" s="853"/>
      <c r="W632" s="853"/>
      <c r="X632" s="852">
        <f>[1]BICost!$AQ7+[1]BICost!$BB7</f>
        <v>5.3064338132206732</v>
      </c>
      <c r="Y632" s="852">
        <f t="shared" si="1360"/>
        <v>12.595000000000001</v>
      </c>
      <c r="Z632" s="852">
        <f t="shared" si="1452"/>
        <v>12.595000000000001</v>
      </c>
      <c r="AA632" s="852">
        <f t="shared" si="1453"/>
        <v>13.927499999999998</v>
      </c>
      <c r="AB632" s="852">
        <f t="shared" si="1454"/>
        <v>30.95</v>
      </c>
      <c r="AC632" s="852">
        <f t="shared" si="1455"/>
        <v>31.487500000000001</v>
      </c>
      <c r="AD632" s="853">
        <f t="shared" si="1396"/>
        <v>13.927499999999998</v>
      </c>
      <c r="AE632" s="853">
        <f t="shared" si="1396"/>
        <v>15.475</v>
      </c>
      <c r="AF632" s="853">
        <f t="shared" si="1396"/>
        <v>17.022500000000001</v>
      </c>
      <c r="AG632" s="854">
        <f t="shared" si="1456"/>
        <v>130.67312500000003</v>
      </c>
      <c r="AH632" s="854">
        <f t="shared" si="1457"/>
        <v>130.67312500000003</v>
      </c>
      <c r="AI632" s="854">
        <f t="shared" si="1458"/>
        <v>129</v>
      </c>
      <c r="AJ632" s="855">
        <f t="shared" si="1459"/>
        <v>419000</v>
      </c>
      <c r="AK632" s="855">
        <f t="shared" si="1460"/>
        <v>459000</v>
      </c>
      <c r="AL632" s="856">
        <f t="shared" si="1461"/>
        <v>44</v>
      </c>
      <c r="AM632" s="857">
        <f t="shared" si="1462"/>
        <v>41</v>
      </c>
      <c r="AN632" s="858">
        <f t="shared" si="1463"/>
        <v>68</v>
      </c>
      <c r="AO632" s="859">
        <f t="shared" si="1464"/>
        <v>355</v>
      </c>
      <c r="AP632" s="860">
        <f t="shared" si="1465"/>
        <v>749</v>
      </c>
      <c r="AQ632" s="861">
        <f t="shared" si="1466"/>
        <v>26</v>
      </c>
      <c r="AR632" s="862">
        <f t="shared" si="1467"/>
        <v>47000</v>
      </c>
      <c r="AS632" s="863">
        <v>165</v>
      </c>
      <c r="AT632" s="864">
        <f t="shared" si="1468"/>
        <v>129</v>
      </c>
    </row>
    <row r="633" spans="2:46" ht="20.45" customHeight="1" thickBot="1">
      <c r="B633" s="865" t="s">
        <v>4026</v>
      </c>
      <c r="C633" s="866" t="s">
        <v>4036</v>
      </c>
      <c r="D633" s="852">
        <f t="shared" si="1451"/>
        <v>23.95</v>
      </c>
      <c r="E633" s="868">
        <f t="shared" si="1357"/>
        <v>7.4342083859350163</v>
      </c>
      <c r="F633" s="868">
        <f t="shared" si="1358"/>
        <v>6.7171041929675077</v>
      </c>
      <c r="G633" s="852">
        <v>8.9</v>
      </c>
      <c r="H633" s="868">
        <f t="shared" si="1359"/>
        <v>1.8585520964837541</v>
      </c>
      <c r="I633" s="853"/>
      <c r="J633" s="853"/>
      <c r="K633" s="853"/>
      <c r="L633" s="853"/>
      <c r="M633" s="853"/>
      <c r="N633" s="853"/>
      <c r="O633" s="853"/>
      <c r="P633" s="853"/>
      <c r="Q633" s="853"/>
      <c r="R633" s="853"/>
      <c r="S633" s="853"/>
      <c r="T633" s="853"/>
      <c r="U633" s="853"/>
      <c r="V633" s="853"/>
      <c r="W633" s="853"/>
      <c r="X633" s="852">
        <f>[1]BICost!$AQ17+[1]BICost!$BB17</f>
        <v>3.7171041929675082</v>
      </c>
      <c r="Y633" s="852">
        <f t="shared" si="1360"/>
        <v>9.7900000000000009</v>
      </c>
      <c r="Z633" s="852">
        <f t="shared" si="1452"/>
        <v>9.7900000000000009</v>
      </c>
      <c r="AA633" s="852">
        <f t="shared" si="1453"/>
        <v>10.777499999999998</v>
      </c>
      <c r="AB633" s="852">
        <f t="shared" si="1454"/>
        <v>23.95</v>
      </c>
      <c r="AC633" s="852">
        <f t="shared" si="1455"/>
        <v>24.475000000000001</v>
      </c>
      <c r="AD633" s="853">
        <f t="shared" si="1396"/>
        <v>10.777499999999998</v>
      </c>
      <c r="AE633" s="853">
        <f t="shared" si="1396"/>
        <v>11.975</v>
      </c>
      <c r="AF633" s="853">
        <f t="shared" si="1396"/>
        <v>13.172500000000001</v>
      </c>
      <c r="AG633" s="854">
        <f t="shared" si="1456"/>
        <v>101.57125000000002</v>
      </c>
      <c r="AH633" s="854">
        <f t="shared" si="1457"/>
        <v>101.57125000000002</v>
      </c>
      <c r="AI633" s="854">
        <f t="shared" si="1458"/>
        <v>99</v>
      </c>
      <c r="AJ633" s="855">
        <f t="shared" si="1459"/>
        <v>319000</v>
      </c>
      <c r="AK633" s="855">
        <f t="shared" si="1460"/>
        <v>349000</v>
      </c>
      <c r="AL633" s="856">
        <f t="shared" si="1461"/>
        <v>35</v>
      </c>
      <c r="AM633" s="857">
        <f t="shared" si="1462"/>
        <v>32</v>
      </c>
      <c r="AN633" s="858">
        <f t="shared" si="1463"/>
        <v>53</v>
      </c>
      <c r="AO633" s="859">
        <f t="shared" si="1464"/>
        <v>276</v>
      </c>
      <c r="AP633" s="860">
        <f t="shared" si="1465"/>
        <v>583</v>
      </c>
      <c r="AQ633" s="861">
        <f t="shared" si="1466"/>
        <v>20</v>
      </c>
      <c r="AR633" s="862">
        <f t="shared" si="1467"/>
        <v>37000</v>
      </c>
      <c r="AS633" s="863">
        <v>166</v>
      </c>
      <c r="AT633" s="864">
        <f t="shared" si="1468"/>
        <v>99</v>
      </c>
    </row>
    <row r="634" spans="2:46" ht="20.45" customHeight="1" thickBot="1">
      <c r="B634" s="865" t="s">
        <v>4027</v>
      </c>
      <c r="C634" s="866" t="s">
        <v>4038</v>
      </c>
      <c r="D634" s="852">
        <f t="shared" si="1451"/>
        <v>30.95</v>
      </c>
      <c r="E634" s="868">
        <f t="shared" si="1357"/>
        <v>10.321809398593246</v>
      </c>
      <c r="F634" s="868">
        <f t="shared" si="1358"/>
        <v>8.1609046992966228</v>
      </c>
      <c r="G634" s="852">
        <v>11.45</v>
      </c>
      <c r="H634" s="868">
        <f t="shared" si="1359"/>
        <v>2.5804523496483114</v>
      </c>
      <c r="I634" s="853"/>
      <c r="J634" s="853"/>
      <c r="K634" s="853"/>
      <c r="L634" s="853"/>
      <c r="M634" s="853"/>
      <c r="N634" s="853"/>
      <c r="O634" s="853"/>
      <c r="P634" s="853"/>
      <c r="Q634" s="853"/>
      <c r="R634" s="853"/>
      <c r="S634" s="853"/>
      <c r="T634" s="853"/>
      <c r="U634" s="853"/>
      <c r="V634" s="853"/>
      <c r="W634" s="853"/>
      <c r="X634" s="852">
        <f>[1]BICost!$AQ154+[1]BICost!$BB154</f>
        <v>5.1609046992966228</v>
      </c>
      <c r="Y634" s="852">
        <f t="shared" si="1360"/>
        <v>12.595000000000001</v>
      </c>
      <c r="Z634" s="852">
        <f t="shared" si="1452"/>
        <v>12.595000000000001</v>
      </c>
      <c r="AA634" s="852">
        <f t="shared" si="1453"/>
        <v>13.927499999999998</v>
      </c>
      <c r="AB634" s="852">
        <f t="shared" si="1454"/>
        <v>30.95</v>
      </c>
      <c r="AC634" s="852">
        <f t="shared" si="1455"/>
        <v>31.487500000000001</v>
      </c>
      <c r="AD634" s="853">
        <f t="shared" si="1396"/>
        <v>13.927499999999998</v>
      </c>
      <c r="AE634" s="853">
        <f t="shared" si="1396"/>
        <v>15.475</v>
      </c>
      <c r="AF634" s="853">
        <f t="shared" si="1396"/>
        <v>17.022500000000001</v>
      </c>
      <c r="AG634" s="854">
        <f t="shared" si="1456"/>
        <v>130.67312500000003</v>
      </c>
      <c r="AH634" s="854">
        <f t="shared" si="1457"/>
        <v>130.67312500000003</v>
      </c>
      <c r="AI634" s="854">
        <f t="shared" si="1458"/>
        <v>129</v>
      </c>
      <c r="AJ634" s="855">
        <f t="shared" si="1459"/>
        <v>419000</v>
      </c>
      <c r="AK634" s="855">
        <f t="shared" si="1460"/>
        <v>459000</v>
      </c>
      <c r="AL634" s="856">
        <f t="shared" si="1461"/>
        <v>44</v>
      </c>
      <c r="AM634" s="857">
        <f t="shared" si="1462"/>
        <v>41</v>
      </c>
      <c r="AN634" s="858">
        <f t="shared" si="1463"/>
        <v>68</v>
      </c>
      <c r="AO634" s="859">
        <f t="shared" si="1464"/>
        <v>355</v>
      </c>
      <c r="AP634" s="860">
        <f t="shared" si="1465"/>
        <v>749</v>
      </c>
      <c r="AQ634" s="861">
        <f t="shared" si="1466"/>
        <v>26</v>
      </c>
      <c r="AR634" s="862">
        <f t="shared" si="1467"/>
        <v>47000</v>
      </c>
      <c r="AS634" s="863">
        <v>167</v>
      </c>
      <c r="AT634" s="864">
        <f t="shared" si="1468"/>
        <v>129</v>
      </c>
    </row>
    <row r="635" spans="2:46" ht="20.45" customHeight="1" thickBot="1">
      <c r="B635" s="865" t="s">
        <v>4028</v>
      </c>
      <c r="C635" s="866" t="s">
        <v>4041</v>
      </c>
      <c r="D635" s="852">
        <f t="shared" si="1451"/>
        <v>30.95</v>
      </c>
      <c r="E635" s="868">
        <f t="shared" si="1357"/>
        <v>9.4076058542894483</v>
      </c>
      <c r="F635" s="868">
        <f t="shared" si="1358"/>
        <v>7.7038029271447241</v>
      </c>
      <c r="G635" s="852">
        <v>11.45</v>
      </c>
      <c r="H635" s="868">
        <f t="shared" si="1359"/>
        <v>2.3519014635723621</v>
      </c>
      <c r="I635" s="853"/>
      <c r="J635" s="853"/>
      <c r="K635" s="853"/>
      <c r="L635" s="853"/>
      <c r="M635" s="853"/>
      <c r="N635" s="853"/>
      <c r="O635" s="853"/>
      <c r="P635" s="853"/>
      <c r="Q635" s="853"/>
      <c r="R635" s="853"/>
      <c r="S635" s="853"/>
      <c r="T635" s="853"/>
      <c r="U635" s="853"/>
      <c r="V635" s="853"/>
      <c r="W635" s="853"/>
      <c r="X635" s="852">
        <f>[1]BICost!$AQ10+[1]BICost!$BB10</f>
        <v>4.7038029271447241</v>
      </c>
      <c r="Y635" s="852">
        <f t="shared" si="1360"/>
        <v>12.595000000000001</v>
      </c>
      <c r="Z635" s="852">
        <f t="shared" si="1452"/>
        <v>12.595000000000001</v>
      </c>
      <c r="AA635" s="852">
        <f t="shared" si="1453"/>
        <v>13.927499999999998</v>
      </c>
      <c r="AB635" s="852">
        <f t="shared" si="1454"/>
        <v>30.95</v>
      </c>
      <c r="AC635" s="852">
        <f t="shared" si="1455"/>
        <v>31.487500000000001</v>
      </c>
      <c r="AD635" s="853">
        <f t="shared" si="1396"/>
        <v>13.927499999999998</v>
      </c>
      <c r="AE635" s="853">
        <f t="shared" si="1396"/>
        <v>15.475</v>
      </c>
      <c r="AF635" s="853">
        <f t="shared" si="1396"/>
        <v>17.022500000000001</v>
      </c>
      <c r="AG635" s="854">
        <f t="shared" si="1456"/>
        <v>130.67312500000003</v>
      </c>
      <c r="AH635" s="854">
        <f t="shared" si="1457"/>
        <v>130.67312500000003</v>
      </c>
      <c r="AI635" s="854">
        <f t="shared" si="1458"/>
        <v>129</v>
      </c>
      <c r="AJ635" s="855">
        <f t="shared" si="1459"/>
        <v>419000</v>
      </c>
      <c r="AK635" s="855">
        <f t="shared" si="1460"/>
        <v>459000</v>
      </c>
      <c r="AL635" s="856">
        <f t="shared" si="1461"/>
        <v>44</v>
      </c>
      <c r="AM635" s="857">
        <f t="shared" si="1462"/>
        <v>41</v>
      </c>
      <c r="AN635" s="858">
        <f t="shared" si="1463"/>
        <v>68</v>
      </c>
      <c r="AO635" s="859">
        <f t="shared" si="1464"/>
        <v>355</v>
      </c>
      <c r="AP635" s="860">
        <f t="shared" si="1465"/>
        <v>749</v>
      </c>
      <c r="AQ635" s="861">
        <f t="shared" si="1466"/>
        <v>26</v>
      </c>
      <c r="AR635" s="862">
        <f t="shared" si="1467"/>
        <v>47000</v>
      </c>
      <c r="AS635" s="863">
        <v>168</v>
      </c>
      <c r="AT635" s="864">
        <f t="shared" si="1468"/>
        <v>129</v>
      </c>
    </row>
    <row r="636" spans="2:46" ht="20.45" customHeight="1" thickBot="1">
      <c r="B636" s="865" t="s">
        <v>4029</v>
      </c>
      <c r="C636" s="866" t="s">
        <v>4039</v>
      </c>
      <c r="D636" s="852">
        <f t="shared" si="1451"/>
        <v>30.95</v>
      </c>
      <c r="E636" s="868">
        <f t="shared" si="1357"/>
        <v>11.110572942897043</v>
      </c>
      <c r="F636" s="868">
        <f t="shared" si="1358"/>
        <v>8.5552864714485217</v>
      </c>
      <c r="G636" s="852">
        <v>11.45</v>
      </c>
      <c r="H636" s="868">
        <f t="shared" si="1359"/>
        <v>2.7776432357242609</v>
      </c>
      <c r="I636" s="853"/>
      <c r="J636" s="853"/>
      <c r="K636" s="853"/>
      <c r="L636" s="853"/>
      <c r="M636" s="853"/>
      <c r="N636" s="853"/>
      <c r="O636" s="853"/>
      <c r="P636" s="853"/>
      <c r="Q636" s="853"/>
      <c r="R636" s="853"/>
      <c r="S636" s="853"/>
      <c r="T636" s="853"/>
      <c r="U636" s="853"/>
      <c r="V636" s="853"/>
      <c r="W636" s="853"/>
      <c r="X636" s="852">
        <f>[1]BICost!$AQ11+[1]BICost!$BB11</f>
        <v>5.5552864714485217</v>
      </c>
      <c r="Y636" s="852">
        <f t="shared" si="1360"/>
        <v>12.595000000000001</v>
      </c>
      <c r="Z636" s="852">
        <f t="shared" si="1452"/>
        <v>12.595000000000001</v>
      </c>
      <c r="AA636" s="852">
        <f t="shared" si="1453"/>
        <v>13.927499999999998</v>
      </c>
      <c r="AB636" s="852">
        <f t="shared" si="1454"/>
        <v>30.95</v>
      </c>
      <c r="AC636" s="852">
        <f t="shared" si="1455"/>
        <v>31.487500000000001</v>
      </c>
      <c r="AD636" s="853">
        <f t="shared" si="1396"/>
        <v>13.927499999999998</v>
      </c>
      <c r="AE636" s="853">
        <f t="shared" si="1396"/>
        <v>15.475</v>
      </c>
      <c r="AF636" s="853">
        <f t="shared" si="1396"/>
        <v>17.022500000000001</v>
      </c>
      <c r="AG636" s="854">
        <f t="shared" si="1456"/>
        <v>130.67312500000003</v>
      </c>
      <c r="AH636" s="854">
        <f t="shared" si="1457"/>
        <v>130.67312500000003</v>
      </c>
      <c r="AI636" s="854">
        <f t="shared" si="1458"/>
        <v>129</v>
      </c>
      <c r="AJ636" s="855">
        <f t="shared" si="1459"/>
        <v>419000</v>
      </c>
      <c r="AK636" s="855">
        <f t="shared" si="1460"/>
        <v>459000</v>
      </c>
      <c r="AL636" s="856">
        <f t="shared" si="1461"/>
        <v>44</v>
      </c>
      <c r="AM636" s="857">
        <f t="shared" si="1462"/>
        <v>41</v>
      </c>
      <c r="AN636" s="858">
        <f t="shared" si="1463"/>
        <v>68</v>
      </c>
      <c r="AO636" s="859">
        <f t="shared" si="1464"/>
        <v>355</v>
      </c>
      <c r="AP636" s="860">
        <f t="shared" si="1465"/>
        <v>749</v>
      </c>
      <c r="AQ636" s="861">
        <f t="shared" si="1466"/>
        <v>26</v>
      </c>
      <c r="AR636" s="862">
        <f t="shared" si="1467"/>
        <v>47000</v>
      </c>
      <c r="AS636" s="863">
        <v>169</v>
      </c>
      <c r="AT636" s="864">
        <f t="shared" si="1468"/>
        <v>129</v>
      </c>
    </row>
    <row r="637" spans="2:46" ht="20.45" customHeight="1" thickBot="1">
      <c r="B637" s="865" t="s">
        <v>4030</v>
      </c>
      <c r="C637" s="867" t="s">
        <v>4042</v>
      </c>
      <c r="D637" s="852">
        <f t="shared" si="1451"/>
        <v>43.95</v>
      </c>
      <c r="E637" s="868">
        <f t="shared" si="1357"/>
        <v>16.033851930238814</v>
      </c>
      <c r="F637" s="868">
        <f t="shared" si="1358"/>
        <v>11.016925965119407</v>
      </c>
      <c r="G637" s="852">
        <v>16.18</v>
      </c>
      <c r="H637" s="868">
        <f t="shared" si="1359"/>
        <v>4.0084629825597036</v>
      </c>
      <c r="I637" s="853"/>
      <c r="J637" s="853"/>
      <c r="K637" s="853"/>
      <c r="L637" s="853"/>
      <c r="M637" s="853"/>
      <c r="N637" s="853"/>
      <c r="O637" s="853"/>
      <c r="P637" s="853"/>
      <c r="Q637" s="853"/>
      <c r="R637" s="853"/>
      <c r="S637" s="853"/>
      <c r="T637" s="853"/>
      <c r="U637" s="853"/>
      <c r="V637" s="853"/>
      <c r="W637" s="853"/>
      <c r="X637" s="852">
        <f>[1]BICost!$AQ74+[1]BICost!$BB74</f>
        <v>8.0169259651194071</v>
      </c>
      <c r="Y637" s="852">
        <f t="shared" si="1360"/>
        <v>17.798000000000002</v>
      </c>
      <c r="Z637" s="852">
        <f t="shared" si="1452"/>
        <v>17.798000000000002</v>
      </c>
      <c r="AA637" s="852">
        <f t="shared" si="1453"/>
        <v>19.7775</v>
      </c>
      <c r="AB637" s="852">
        <f t="shared" si="1454"/>
        <v>43.95</v>
      </c>
      <c r="AC637" s="852">
        <f t="shared" si="1455"/>
        <v>44.495000000000005</v>
      </c>
      <c r="AD637" s="853">
        <f t="shared" si="1396"/>
        <v>19.7775</v>
      </c>
      <c r="AE637" s="853">
        <f t="shared" si="1396"/>
        <v>21.975000000000001</v>
      </c>
      <c r="AF637" s="853">
        <f t="shared" si="1396"/>
        <v>24.172500000000003</v>
      </c>
      <c r="AG637" s="854">
        <f t="shared" si="1456"/>
        <v>184.65425000000005</v>
      </c>
      <c r="AH637" s="854">
        <f t="shared" si="1457"/>
        <v>184.65425000000005</v>
      </c>
      <c r="AI637" s="854">
        <f t="shared" si="1458"/>
        <v>184</v>
      </c>
      <c r="AJ637" s="855">
        <f t="shared" si="1459"/>
        <v>589000</v>
      </c>
      <c r="AK637" s="855">
        <f t="shared" si="1460"/>
        <v>639000</v>
      </c>
      <c r="AL637" s="856">
        <f t="shared" si="1461"/>
        <v>62</v>
      </c>
      <c r="AM637" s="857">
        <f t="shared" si="1462"/>
        <v>58</v>
      </c>
      <c r="AN637" s="858">
        <f t="shared" si="1463"/>
        <v>95</v>
      </c>
      <c r="AO637" s="859">
        <f t="shared" si="1464"/>
        <v>501</v>
      </c>
      <c r="AP637" s="860">
        <f t="shared" si="1465"/>
        <v>1059</v>
      </c>
      <c r="AQ637" s="861">
        <f t="shared" si="1466"/>
        <v>36</v>
      </c>
      <c r="AR637" s="862">
        <f t="shared" si="1467"/>
        <v>67000</v>
      </c>
      <c r="AS637" s="863">
        <v>170</v>
      </c>
      <c r="AT637" s="864">
        <f t="shared" si="1468"/>
        <v>184</v>
      </c>
    </row>
    <row r="638" spans="2:46" ht="20.45" customHeight="1" thickBot="1">
      <c r="B638" s="865" t="s">
        <v>4031</v>
      </c>
      <c r="C638" s="866" t="s">
        <v>4040</v>
      </c>
      <c r="D638" s="852">
        <f t="shared" si="1451"/>
        <v>23.95</v>
      </c>
      <c r="E638" s="868">
        <f t="shared" si="1357"/>
        <v>9.6857344618843868</v>
      </c>
      <c r="F638" s="868">
        <f t="shared" si="1358"/>
        <v>7.8428672309421934</v>
      </c>
      <c r="G638" s="852">
        <v>8.8000000000000007</v>
      </c>
      <c r="H638" s="868">
        <f t="shared" si="1359"/>
        <v>2.4214336154710967</v>
      </c>
      <c r="I638" s="853"/>
      <c r="J638" s="853"/>
      <c r="K638" s="853"/>
      <c r="L638" s="853"/>
      <c r="M638" s="853"/>
      <c r="N638" s="853"/>
      <c r="O638" s="853"/>
      <c r="P638" s="853"/>
      <c r="Q638" s="853"/>
      <c r="R638" s="853"/>
      <c r="S638" s="853"/>
      <c r="T638" s="853"/>
      <c r="U638" s="853"/>
      <c r="V638" s="853"/>
      <c r="W638" s="853"/>
      <c r="X638" s="852">
        <f>[1]BICost!$AQ27+[1]BICost!$BB27</f>
        <v>4.8428672309421934</v>
      </c>
      <c r="Y638" s="852">
        <f t="shared" si="1360"/>
        <v>9.6800000000000015</v>
      </c>
      <c r="Z638" s="852">
        <f t="shared" si="1452"/>
        <v>9.6800000000000015</v>
      </c>
      <c r="AA638" s="852">
        <f t="shared" si="1453"/>
        <v>10.777499999999998</v>
      </c>
      <c r="AB638" s="852">
        <f t="shared" si="1454"/>
        <v>23.95</v>
      </c>
      <c r="AC638" s="852">
        <f t="shared" si="1455"/>
        <v>24.200000000000003</v>
      </c>
      <c r="AD638" s="853">
        <f t="shared" ref="AD638:AF638" si="1469">$AB638*(1-AD$53)</f>
        <v>10.777499999999998</v>
      </c>
      <c r="AE638" s="853">
        <f t="shared" si="1469"/>
        <v>11.975</v>
      </c>
      <c r="AF638" s="853">
        <f t="shared" si="1469"/>
        <v>13.172500000000001</v>
      </c>
      <c r="AG638" s="854">
        <f t="shared" si="1456"/>
        <v>100.43000000000002</v>
      </c>
      <c r="AH638" s="854">
        <f t="shared" si="1457"/>
        <v>100.43000000000002</v>
      </c>
      <c r="AI638" s="854">
        <f t="shared" si="1458"/>
        <v>99</v>
      </c>
      <c r="AJ638" s="855">
        <f t="shared" si="1459"/>
        <v>319000</v>
      </c>
      <c r="AK638" s="855">
        <f t="shared" si="1460"/>
        <v>349000</v>
      </c>
      <c r="AL638" s="856">
        <f t="shared" si="1461"/>
        <v>34</v>
      </c>
      <c r="AM638" s="857">
        <f t="shared" si="1462"/>
        <v>32</v>
      </c>
      <c r="AN638" s="858">
        <f t="shared" si="1463"/>
        <v>52</v>
      </c>
      <c r="AO638" s="859">
        <f t="shared" si="1464"/>
        <v>273</v>
      </c>
      <c r="AP638" s="860">
        <f t="shared" si="1465"/>
        <v>576</v>
      </c>
      <c r="AQ638" s="861">
        <f t="shared" si="1466"/>
        <v>20</v>
      </c>
      <c r="AR638" s="862">
        <f t="shared" si="1467"/>
        <v>36000</v>
      </c>
      <c r="AS638" s="863">
        <v>171</v>
      </c>
      <c r="AT638" s="864">
        <f t="shared" si="1468"/>
        <v>99</v>
      </c>
    </row>
    <row r="639" spans="2:46" ht="20.45" customHeight="1">
      <c r="B639" s="501" t="s">
        <v>1353</v>
      </c>
      <c r="C639" s="490" t="s">
        <v>1362</v>
      </c>
      <c r="D639" s="499">
        <f t="shared" si="1234"/>
        <v>25.95</v>
      </c>
      <c r="E639" s="499">
        <f>1.75*MAX($J639:$V639)</f>
        <v>9.3624999999999989</v>
      </c>
      <c r="F639" s="499">
        <f>MAX($J639:$V639)+3</f>
        <v>8.35</v>
      </c>
      <c r="G639" s="499">
        <v>9.6300000000000008</v>
      </c>
      <c r="H639" s="499">
        <f>MIN($J639:$W639)*0.5</f>
        <v>2.6749999999999998</v>
      </c>
      <c r="I639" s="490"/>
      <c r="J639" s="490"/>
      <c r="K639" s="490"/>
      <c r="L639" s="490"/>
      <c r="M639" s="490"/>
      <c r="N639" s="490"/>
      <c r="O639" s="490"/>
      <c r="P639" s="490"/>
      <c r="Q639" s="490"/>
      <c r="R639" s="490"/>
      <c r="S639" s="490"/>
      <c r="T639" s="490"/>
      <c r="U639" s="490"/>
      <c r="V639" s="490">
        <f>[1]IDCost!$N15+[1]IDCost!Z15+[1]IDCost!AF$15</f>
        <v>5.35</v>
      </c>
      <c r="W639" s="490"/>
      <c r="X639" s="490"/>
      <c r="Y639" s="500">
        <f>$G639*(1+Y$548)</f>
        <v>10.593000000000002</v>
      </c>
      <c r="Z639" s="500">
        <f>(AC639*(1-Z$548))</f>
        <v>10.593000000000002</v>
      </c>
      <c r="AA639" s="500">
        <f>(AB639*(1-AA$548))</f>
        <v>11.677499999999998</v>
      </c>
      <c r="AB639" s="500">
        <f t="shared" si="1241"/>
        <v>25.95</v>
      </c>
      <c r="AC639" s="500">
        <f>Y639/(1-AC$548)</f>
        <v>26.482500000000002</v>
      </c>
      <c r="AD639" s="490">
        <f t="shared" ref="AD639:AF640" si="1470">$AB639*(1-AD$548)</f>
        <v>11.677499999999998</v>
      </c>
      <c r="AE639" s="490">
        <f t="shared" si="1470"/>
        <v>12.975</v>
      </c>
      <c r="AF639" s="490">
        <f t="shared" si="1470"/>
        <v>14.272500000000001</v>
      </c>
      <c r="AG639" s="504">
        <f>AC639*4.15</f>
        <v>109.90237500000002</v>
      </c>
      <c r="AH639" s="504">
        <f>AG639*(1+AH$548)</f>
        <v>109.90237500000002</v>
      </c>
      <c r="AI639" s="504">
        <f>MROUND(ROUNDUP(AG639,0),5)-1</f>
        <v>109</v>
      </c>
      <c r="AJ639" s="491">
        <f t="shared" si="1245"/>
        <v>349000</v>
      </c>
      <c r="AK639" s="491">
        <f t="shared" si="1246"/>
        <v>379000</v>
      </c>
      <c r="AL639" s="492">
        <f t="shared" si="1247"/>
        <v>37</v>
      </c>
      <c r="AM639" s="493">
        <f t="shared" ref="AM639:AM642" si="1471">ROUNDUP(AC639*1.3,0)</f>
        <v>35</v>
      </c>
      <c r="AN639" s="494">
        <f t="shared" si="1256"/>
        <v>57</v>
      </c>
      <c r="AO639" s="495">
        <f t="shared" si="1248"/>
        <v>298</v>
      </c>
      <c r="AP639" s="496">
        <f t="shared" si="1249"/>
        <v>630</v>
      </c>
      <c r="AQ639" s="716">
        <f t="shared" si="1254"/>
        <v>22</v>
      </c>
      <c r="AR639" s="497">
        <f t="shared" si="1250"/>
        <v>40000</v>
      </c>
      <c r="AS639" s="498">
        <v>129</v>
      </c>
      <c r="AT639" s="144">
        <f t="shared" si="1251"/>
        <v>109</v>
      </c>
    </row>
    <row r="640" spans="2:46" ht="20.45" customHeight="1">
      <c r="B640" s="502" t="s">
        <v>1354</v>
      </c>
      <c r="C640" s="490" t="s">
        <v>1363</v>
      </c>
      <c r="D640" s="499">
        <f t="shared" si="1234"/>
        <v>27.95</v>
      </c>
      <c r="E640" s="499">
        <f>1.85*MAX($J640:$V640)</f>
        <v>10.119500000000002</v>
      </c>
      <c r="F640" s="499">
        <f>MAX($J640:$V640)+3</f>
        <v>8.4700000000000006</v>
      </c>
      <c r="G640" s="499">
        <v>10.36</v>
      </c>
      <c r="H640" s="499">
        <f>MIN($J640:$W640)*0.5</f>
        <v>2.7350000000000003</v>
      </c>
      <c r="I640" s="490"/>
      <c r="J640" s="490"/>
      <c r="K640" s="490"/>
      <c r="L640" s="490"/>
      <c r="M640" s="490"/>
      <c r="N640" s="490"/>
      <c r="O640" s="490"/>
      <c r="P640" s="490"/>
      <c r="Q640" s="490"/>
      <c r="R640" s="490"/>
      <c r="S640" s="490"/>
      <c r="T640" s="490"/>
      <c r="U640" s="490"/>
      <c r="V640" s="490">
        <f>[1]IDCost!$N16+[1]IDCost!Z16+[1]IDCost!AF$15</f>
        <v>5.4700000000000006</v>
      </c>
      <c r="W640" s="490"/>
      <c r="X640" s="490"/>
      <c r="Y640" s="500">
        <f>$G640*(1+Y$548)</f>
        <v>11.396000000000001</v>
      </c>
      <c r="Z640" s="500">
        <f>(AC640*(1-Z$548))</f>
        <v>11.396000000000001</v>
      </c>
      <c r="AA640" s="500">
        <f>(AB640*(1-AA$548))</f>
        <v>12.577499999999999</v>
      </c>
      <c r="AB640" s="500">
        <f t="shared" si="1241"/>
        <v>27.95</v>
      </c>
      <c r="AC640" s="500">
        <f>Y640/(1-AC$548)</f>
        <v>28.490000000000002</v>
      </c>
      <c r="AD640" s="490">
        <f t="shared" si="1470"/>
        <v>12.577499999999999</v>
      </c>
      <c r="AE640" s="490">
        <f t="shared" si="1470"/>
        <v>13.975</v>
      </c>
      <c r="AF640" s="490">
        <f t="shared" si="1470"/>
        <v>15.3725</v>
      </c>
      <c r="AG640" s="504">
        <f t="shared" ref="AG640:AG660" si="1472">AC640*4.15</f>
        <v>118.23350000000002</v>
      </c>
      <c r="AH640" s="504">
        <f t="shared" ref="AH640:AH660" si="1473">AG640*(1+AH$548)</f>
        <v>118.23350000000002</v>
      </c>
      <c r="AI640" s="504">
        <f>MROUND(ROUNDUP(AH640,0),10)-1</f>
        <v>119</v>
      </c>
      <c r="AJ640" s="491">
        <f t="shared" si="1245"/>
        <v>379000</v>
      </c>
      <c r="AK640" s="491">
        <f t="shared" si="1246"/>
        <v>409000</v>
      </c>
      <c r="AL640" s="492">
        <f t="shared" si="1247"/>
        <v>40</v>
      </c>
      <c r="AM640" s="493">
        <f t="shared" si="1471"/>
        <v>38</v>
      </c>
      <c r="AN640" s="494">
        <f t="shared" si="1256"/>
        <v>61</v>
      </c>
      <c r="AO640" s="495">
        <f t="shared" si="1248"/>
        <v>321</v>
      </c>
      <c r="AP640" s="496">
        <f t="shared" si="1249"/>
        <v>678</v>
      </c>
      <c r="AQ640" s="716">
        <f t="shared" si="1254"/>
        <v>23</v>
      </c>
      <c r="AR640" s="497">
        <f t="shared" si="1250"/>
        <v>43000</v>
      </c>
      <c r="AS640" s="498">
        <v>129</v>
      </c>
      <c r="AT640" s="144">
        <f t="shared" si="1251"/>
        <v>119</v>
      </c>
    </row>
    <row r="641" spans="1:46" ht="20.45" customHeight="1">
      <c r="B641" s="502" t="s">
        <v>2474</v>
      </c>
      <c r="C641" s="505" t="s">
        <v>2232</v>
      </c>
      <c r="D641" s="499">
        <f t="shared" si="1234"/>
        <v>25.95</v>
      </c>
      <c r="E641" s="499">
        <f>2.3*MAX($J641:$V641)</f>
        <v>9.5449999999999999</v>
      </c>
      <c r="F641" s="499">
        <f>MAX($J641:$V641)+3</f>
        <v>7.15</v>
      </c>
      <c r="G641" s="499">
        <v>9.6300000000000008</v>
      </c>
      <c r="H641" s="499">
        <f>MIN($J641:$W641)*0.5</f>
        <v>2.0750000000000002</v>
      </c>
      <c r="I641" s="490"/>
      <c r="J641" s="490"/>
      <c r="K641" s="490"/>
      <c r="L641" s="490"/>
      <c r="M641" s="490"/>
      <c r="N641" s="490"/>
      <c r="O641" s="490"/>
      <c r="P641" s="490"/>
      <c r="Q641" s="490"/>
      <c r="R641" s="490"/>
      <c r="S641" s="490"/>
      <c r="T641" s="490"/>
      <c r="U641" s="490"/>
      <c r="V641" s="490">
        <f>[1]IDCost!M10+[1]IDCost!Z$10+[1]IDCost!AF$10</f>
        <v>4.1500000000000004</v>
      </c>
      <c r="W641" s="490"/>
      <c r="X641" s="591">
        <f>[1]BICost!$X$9+[1]BICost!$AX$9+[1]BICost!$BB$9+[1]BICost!$BG$9</f>
        <v>5.1274425676863569</v>
      </c>
      <c r="Y641" s="500">
        <f t="shared" ref="Y641:Y770" si="1474">$G641*(1+Y$53)</f>
        <v>10.593000000000002</v>
      </c>
      <c r="Z641" s="500">
        <f>(AC641*(1-Z$53))</f>
        <v>10.593000000000002</v>
      </c>
      <c r="AA641" s="500">
        <f>(AB641*(1-AA$53))</f>
        <v>11.677499999999998</v>
      </c>
      <c r="AB641" s="500">
        <f t="shared" si="1241"/>
        <v>25.95</v>
      </c>
      <c r="AC641" s="500">
        <f>Y641/(1-AC$53)</f>
        <v>26.482500000000002</v>
      </c>
      <c r="AD641" s="490">
        <f t="shared" ref="AD641:AF757" si="1475">$AB641*(1-AD$53)</f>
        <v>11.677499999999998</v>
      </c>
      <c r="AE641" s="490">
        <f t="shared" si="1475"/>
        <v>12.975</v>
      </c>
      <c r="AF641" s="490">
        <f t="shared" si="1475"/>
        <v>14.272500000000001</v>
      </c>
      <c r="AG641" s="504">
        <f t="shared" si="1472"/>
        <v>109.90237500000002</v>
      </c>
      <c r="AH641" s="504">
        <f t="shared" si="1473"/>
        <v>109.90237500000002</v>
      </c>
      <c r="AI641" s="504">
        <f>MROUND(ROUNDUP(AG641,0),5)-5</f>
        <v>105</v>
      </c>
      <c r="AJ641" s="491">
        <f t="shared" si="1245"/>
        <v>349000</v>
      </c>
      <c r="AK641" s="491">
        <f t="shared" si="1246"/>
        <v>379000</v>
      </c>
      <c r="AL641" s="492">
        <f t="shared" si="1247"/>
        <v>37</v>
      </c>
      <c r="AM641" s="493">
        <f t="shared" si="1471"/>
        <v>35</v>
      </c>
      <c r="AN641" s="494">
        <f t="shared" si="1256"/>
        <v>57</v>
      </c>
      <c r="AO641" s="495">
        <f t="shared" si="1248"/>
        <v>298</v>
      </c>
      <c r="AP641" s="496">
        <f t="shared" si="1249"/>
        <v>630</v>
      </c>
      <c r="AQ641" s="716">
        <f t="shared" si="1254"/>
        <v>22</v>
      </c>
      <c r="AR641" s="497">
        <f t="shared" si="1250"/>
        <v>40000</v>
      </c>
      <c r="AS641" s="498">
        <v>139</v>
      </c>
      <c r="AT641" s="144">
        <f t="shared" si="1251"/>
        <v>105</v>
      </c>
    </row>
    <row r="642" spans="1:46" ht="20.45" customHeight="1">
      <c r="B642" s="502" t="s">
        <v>1999</v>
      </c>
      <c r="C642" s="505" t="s">
        <v>2232</v>
      </c>
      <c r="D642" s="499">
        <f t="shared" ref="D642:D680" si="1476">AB642</f>
        <v>25.95</v>
      </c>
      <c r="E642" s="499">
        <f>2*MAX($J642:$X642)</f>
        <v>10.254885135372714</v>
      </c>
      <c r="F642" s="499">
        <f>MAX($J642:$X642)+3</f>
        <v>8.1274425676863569</v>
      </c>
      <c r="G642" s="499">
        <v>9.6300000000000008</v>
      </c>
      <c r="H642" s="499">
        <f>MIN($J642:$X642)*0.5</f>
        <v>2.5637212838431784</v>
      </c>
      <c r="I642" s="490"/>
      <c r="J642" s="490"/>
      <c r="K642" s="490"/>
      <c r="L642" s="490"/>
      <c r="M642" s="490"/>
      <c r="N642" s="490"/>
      <c r="O642" s="490"/>
      <c r="P642" s="490"/>
      <c r="Q642" s="490"/>
      <c r="R642" s="490"/>
      <c r="S642" s="490"/>
      <c r="T642" s="490"/>
      <c r="U642" s="490"/>
      <c r="V642" s="506"/>
      <c r="W642" s="490"/>
      <c r="X642" s="591">
        <f>[1]BICost!$X$9+[1]BICost!$AX$9+[1]BICost!$BB$9+[1]BICost!$BG$9</f>
        <v>5.1274425676863569</v>
      </c>
      <c r="Y642" s="500">
        <f t="shared" si="1474"/>
        <v>10.593000000000002</v>
      </c>
      <c r="Z642" s="500">
        <f>(AC642*(1-Z$53))</f>
        <v>10.593000000000002</v>
      </c>
      <c r="AA642" s="500">
        <f>(AB642*(1-AA$53))</f>
        <v>11.677499999999998</v>
      </c>
      <c r="AB642" s="500">
        <f t="shared" si="1241"/>
        <v>25.95</v>
      </c>
      <c r="AC642" s="500">
        <f>Y642/(1-AC$53)</f>
        <v>26.482500000000002</v>
      </c>
      <c r="AD642" s="490">
        <f t="shared" si="1475"/>
        <v>11.677499999999998</v>
      </c>
      <c r="AE642" s="490">
        <f t="shared" si="1475"/>
        <v>12.975</v>
      </c>
      <c r="AF642" s="490">
        <f t="shared" si="1475"/>
        <v>14.272500000000001</v>
      </c>
      <c r="AG642" s="504">
        <f>AC642*4.15</f>
        <v>109.90237500000002</v>
      </c>
      <c r="AH642" s="504">
        <f>AG642*(1+AH$548)</f>
        <v>109.90237500000002</v>
      </c>
      <c r="AI642" s="504">
        <f>MROUND(ROUNDUP(AG642,0),5)-1</f>
        <v>109</v>
      </c>
      <c r="AJ642" s="491">
        <f t="shared" si="1245"/>
        <v>349000</v>
      </c>
      <c r="AK642" s="491">
        <f t="shared" si="1246"/>
        <v>379000</v>
      </c>
      <c r="AL642" s="492">
        <f t="shared" si="1247"/>
        <v>37</v>
      </c>
      <c r="AM642" s="493">
        <f t="shared" si="1471"/>
        <v>35</v>
      </c>
      <c r="AN642" s="494">
        <f t="shared" si="1256"/>
        <v>57</v>
      </c>
      <c r="AO642" s="495">
        <f t="shared" si="1248"/>
        <v>298</v>
      </c>
      <c r="AP642" s="496">
        <f t="shared" si="1249"/>
        <v>630</v>
      </c>
      <c r="AQ642" s="716">
        <f t="shared" si="1254"/>
        <v>22</v>
      </c>
      <c r="AR642" s="497">
        <f t="shared" si="1250"/>
        <v>40000</v>
      </c>
      <c r="AS642" s="498">
        <v>139</v>
      </c>
      <c r="AT642" s="144">
        <f t="shared" si="1251"/>
        <v>109</v>
      </c>
    </row>
    <row r="643" spans="1:46" ht="20.45" customHeight="1">
      <c r="B643" s="502" t="s">
        <v>2170</v>
      </c>
      <c r="C643" s="490" t="s">
        <v>2171</v>
      </c>
      <c r="D643" s="499">
        <f t="shared" si="1476"/>
        <v>6.95</v>
      </c>
      <c r="E643" s="499">
        <f>2*MAX($J643:$V643)</f>
        <v>2.2999999999999998</v>
      </c>
      <c r="F643" s="499">
        <f>MAX($J643:$V643)+3</f>
        <v>4.1500000000000004</v>
      </c>
      <c r="G643" s="499">
        <v>2.72</v>
      </c>
      <c r="H643" s="499">
        <f>MIN($J643:$W643)*0.5</f>
        <v>0.57499999999999996</v>
      </c>
      <c r="I643" s="490"/>
      <c r="J643" s="490"/>
      <c r="K643" s="490"/>
      <c r="L643" s="490"/>
      <c r="M643" s="490"/>
      <c r="N643" s="490"/>
      <c r="O643" s="490"/>
      <c r="P643" s="490"/>
      <c r="Q643" s="490"/>
      <c r="R643" s="490"/>
      <c r="S643" s="490"/>
      <c r="T643" s="490"/>
      <c r="U643" s="490"/>
      <c r="V643" s="490">
        <f>[1]IDCost!$O14+[1]IDCost!Z$14+[1]IDCost!AF$14</f>
        <v>1.1499999999999999</v>
      </c>
      <c r="W643" s="490"/>
      <c r="X643" s="591"/>
      <c r="Y643" s="500">
        <f t="shared" si="1474"/>
        <v>2.9920000000000004</v>
      </c>
      <c r="Z643" s="500">
        <f>(AC643*(1-Z$53))</f>
        <v>2.9920000000000004</v>
      </c>
      <c r="AA643" s="500">
        <f>(AB643*(1-AA$53))</f>
        <v>3.1274999999999999</v>
      </c>
      <c r="AB643" s="500">
        <f t="shared" ref="AB643:AB660" si="1477">MROUND(AC643,1)-0.05</f>
        <v>6.95</v>
      </c>
      <c r="AC643" s="500">
        <f>Y643/(1-AC$53)</f>
        <v>7.48</v>
      </c>
      <c r="AD643" s="490">
        <f t="shared" si="1475"/>
        <v>3.1274999999999999</v>
      </c>
      <c r="AE643" s="490">
        <f t="shared" si="1475"/>
        <v>3.4750000000000001</v>
      </c>
      <c r="AF643" s="490">
        <f t="shared" si="1475"/>
        <v>3.8225000000000002</v>
      </c>
      <c r="AG643" s="504">
        <f t="shared" si="1472"/>
        <v>31.042000000000005</v>
      </c>
      <c r="AH643" s="504">
        <f t="shared" si="1473"/>
        <v>31.042000000000005</v>
      </c>
      <c r="AI643" s="504">
        <f>MROUND(ROUNDUP(AG643,0),5)-1</f>
        <v>29</v>
      </c>
      <c r="AJ643" s="491">
        <f t="shared" ref="AJ643:AJ660" si="1478">ROUNDUP(FLOOR(AC643*13350,10000),-3)-1000</f>
        <v>89000</v>
      </c>
      <c r="AK643" s="491">
        <f t="shared" si="1246"/>
        <v>89000</v>
      </c>
      <c r="AL643" s="492">
        <f t="shared" ref="AL643:AL660" si="1479">ROUNDUP(AC643*1.39,0)</f>
        <v>11</v>
      </c>
      <c r="AM643" s="493">
        <f t="shared" ref="AM643:AM660" si="1480">ROUNDUP(AC643*1.3,0)</f>
        <v>10</v>
      </c>
      <c r="AN643" s="494">
        <f t="shared" ref="AN643:AN660" si="1481">ROUNDUP(AC643*0.71*3,0)</f>
        <v>16</v>
      </c>
      <c r="AO643" s="495">
        <f t="shared" ref="AO643:AO660" si="1482">ROUNDUP(AC643*3.7502*3,0)</f>
        <v>85</v>
      </c>
      <c r="AP643" s="496">
        <f t="shared" ref="AP643:AP660" si="1483">ROUNDUP(AC643*7.9284*3,0)</f>
        <v>178</v>
      </c>
      <c r="AQ643" s="716">
        <f t="shared" si="1254"/>
        <v>6</v>
      </c>
      <c r="AR643" s="497">
        <f t="shared" si="1250"/>
        <v>11000</v>
      </c>
      <c r="AS643" s="498">
        <v>139</v>
      </c>
      <c r="AT643" s="144">
        <f t="shared" ref="AT643:AT660" si="1484">AI643*(1-AH$6)</f>
        <v>29</v>
      </c>
    </row>
    <row r="644" spans="1:46" ht="20.45" customHeight="1">
      <c r="B644" s="502" t="s">
        <v>2173</v>
      </c>
      <c r="C644" s="490" t="s">
        <v>1362</v>
      </c>
      <c r="D644" s="499">
        <f t="shared" si="1476"/>
        <v>25.95</v>
      </c>
      <c r="E644" s="499">
        <f>1.9*MAX($J644:$V644)</f>
        <v>9.5570000000000004</v>
      </c>
      <c r="F644" s="499">
        <f>MAX($J644:$V644)+3</f>
        <v>8.0300000000000011</v>
      </c>
      <c r="G644" s="499">
        <v>9.6300000000000008</v>
      </c>
      <c r="H644" s="499">
        <f>MIN($J644:$W644)*0.5</f>
        <v>2.5150000000000001</v>
      </c>
      <c r="I644" s="490"/>
      <c r="J644" s="490"/>
      <c r="K644" s="490"/>
      <c r="L644" s="490"/>
      <c r="M644" s="490"/>
      <c r="N644" s="490"/>
      <c r="O644" s="490"/>
      <c r="P644" s="490"/>
      <c r="Q644" s="490"/>
      <c r="R644" s="490"/>
      <c r="S644" s="490"/>
      <c r="T644" s="490"/>
      <c r="U644" s="490"/>
      <c r="V644" s="490">
        <f>[1]IDCost!$O15+[1]IDCost!Z15+[1]IDCost!AF$15</f>
        <v>5.03</v>
      </c>
      <c r="W644" s="490"/>
      <c r="X644" s="591"/>
      <c r="Y644" s="500">
        <f>$G644*(1+Y$548)</f>
        <v>10.593000000000002</v>
      </c>
      <c r="Z644" s="500">
        <f>(AC644*(1-Z$548))</f>
        <v>10.593000000000002</v>
      </c>
      <c r="AA644" s="500">
        <f>(AB644*(1-AA$548))</f>
        <v>11.677499999999998</v>
      </c>
      <c r="AB644" s="500">
        <f t="shared" si="1477"/>
        <v>25.95</v>
      </c>
      <c r="AC644" s="500">
        <f>Y644/(1-AC$548)</f>
        <v>26.482500000000002</v>
      </c>
      <c r="AD644" s="490">
        <f t="shared" ref="AD644:AF645" si="1485">$AB644*(1-AD$548)</f>
        <v>11.677499999999998</v>
      </c>
      <c r="AE644" s="490">
        <f t="shared" si="1485"/>
        <v>12.975</v>
      </c>
      <c r="AF644" s="490">
        <f t="shared" si="1485"/>
        <v>14.272500000000001</v>
      </c>
      <c r="AG644" s="504">
        <f t="shared" si="1472"/>
        <v>109.90237500000002</v>
      </c>
      <c r="AH644" s="504">
        <f t="shared" si="1473"/>
        <v>109.90237500000002</v>
      </c>
      <c r="AI644" s="504">
        <f>MROUND(ROUNDUP(AG644,0),5)-1</f>
        <v>109</v>
      </c>
      <c r="AJ644" s="491">
        <f t="shared" si="1478"/>
        <v>349000</v>
      </c>
      <c r="AK644" s="491">
        <f t="shared" si="1246"/>
        <v>379000</v>
      </c>
      <c r="AL644" s="492">
        <f t="shared" si="1479"/>
        <v>37</v>
      </c>
      <c r="AM644" s="493">
        <f t="shared" si="1480"/>
        <v>35</v>
      </c>
      <c r="AN644" s="494">
        <f t="shared" si="1481"/>
        <v>57</v>
      </c>
      <c r="AO644" s="495">
        <f t="shared" si="1482"/>
        <v>298</v>
      </c>
      <c r="AP644" s="496">
        <f t="shared" si="1483"/>
        <v>630</v>
      </c>
      <c r="AQ644" s="716">
        <f t="shared" si="1254"/>
        <v>22</v>
      </c>
      <c r="AR644" s="497">
        <f t="shared" si="1250"/>
        <v>40000</v>
      </c>
      <c r="AS644" s="498">
        <v>129</v>
      </c>
      <c r="AT644" s="144">
        <f t="shared" si="1484"/>
        <v>109</v>
      </c>
    </row>
    <row r="645" spans="1:46" ht="20.45" customHeight="1">
      <c r="B645" s="502" t="s">
        <v>2174</v>
      </c>
      <c r="C645" s="505" t="s">
        <v>1363</v>
      </c>
      <c r="D645" s="499">
        <f t="shared" si="1476"/>
        <v>27.95</v>
      </c>
      <c r="E645" s="499">
        <f>2*MAX($J645:$V645)</f>
        <v>10.32</v>
      </c>
      <c r="F645" s="499">
        <f>MAX($J645:$V645)+3</f>
        <v>8.16</v>
      </c>
      <c r="G645" s="499">
        <v>10.36</v>
      </c>
      <c r="H645" s="499">
        <f>MIN($J645:$W645)*0.5</f>
        <v>2.58</v>
      </c>
      <c r="I645" s="490"/>
      <c r="J645" s="490"/>
      <c r="K645" s="490"/>
      <c r="L645" s="490"/>
      <c r="M645" s="490"/>
      <c r="N645" s="490"/>
      <c r="O645" s="490"/>
      <c r="P645" s="490"/>
      <c r="Q645" s="490"/>
      <c r="R645" s="490"/>
      <c r="S645" s="490"/>
      <c r="T645" s="490"/>
      <c r="U645" s="490"/>
      <c r="V645" s="490">
        <f>[1]IDCost!$O16+[1]IDCost!Z16+[1]IDCost!AF$15</f>
        <v>5.16</v>
      </c>
      <c r="W645" s="490"/>
      <c r="X645" s="591"/>
      <c r="Y645" s="500">
        <f>$G645*(1+Y$548)</f>
        <v>11.396000000000001</v>
      </c>
      <c r="Z645" s="500">
        <f>(AC645*(1-Z$548))</f>
        <v>11.396000000000001</v>
      </c>
      <c r="AA645" s="500">
        <f>(AB645*(1-AA$548))</f>
        <v>12.577499999999999</v>
      </c>
      <c r="AB645" s="500">
        <f t="shared" si="1477"/>
        <v>27.95</v>
      </c>
      <c r="AC645" s="500">
        <f>Y645/(1-AC$548)</f>
        <v>28.490000000000002</v>
      </c>
      <c r="AD645" s="490">
        <f t="shared" si="1485"/>
        <v>12.577499999999999</v>
      </c>
      <c r="AE645" s="490">
        <f t="shared" si="1485"/>
        <v>13.975</v>
      </c>
      <c r="AF645" s="490">
        <f t="shared" si="1485"/>
        <v>15.3725</v>
      </c>
      <c r="AG645" s="504">
        <f t="shared" si="1472"/>
        <v>118.23350000000002</v>
      </c>
      <c r="AH645" s="504">
        <f t="shared" si="1473"/>
        <v>118.23350000000002</v>
      </c>
      <c r="AI645" s="504">
        <f>MROUND(ROUNDUP(AH645,0),10)-1</f>
        <v>119</v>
      </c>
      <c r="AJ645" s="491">
        <f t="shared" si="1478"/>
        <v>379000</v>
      </c>
      <c r="AK645" s="491">
        <f t="shared" si="1246"/>
        <v>409000</v>
      </c>
      <c r="AL645" s="492">
        <f t="shared" si="1479"/>
        <v>40</v>
      </c>
      <c r="AM645" s="493">
        <f t="shared" si="1480"/>
        <v>38</v>
      </c>
      <c r="AN645" s="494">
        <f t="shared" si="1481"/>
        <v>61</v>
      </c>
      <c r="AO645" s="495">
        <f t="shared" si="1482"/>
        <v>321</v>
      </c>
      <c r="AP645" s="496">
        <f t="shared" si="1483"/>
        <v>678</v>
      </c>
      <c r="AQ645" s="716">
        <f t="shared" si="1254"/>
        <v>23</v>
      </c>
      <c r="AR645" s="497">
        <f t="shared" si="1250"/>
        <v>43000</v>
      </c>
      <c r="AS645" s="498">
        <v>129</v>
      </c>
      <c r="AT645" s="144">
        <f t="shared" si="1484"/>
        <v>119</v>
      </c>
    </row>
    <row r="646" spans="1:46" ht="20.45" customHeight="1" thickBot="1">
      <c r="B646" s="502" t="s">
        <v>2130</v>
      </c>
      <c r="C646" s="490" t="s">
        <v>2000</v>
      </c>
      <c r="D646" s="499">
        <f t="shared" si="1476"/>
        <v>25.95</v>
      </c>
      <c r="E646" s="499">
        <f>2.3*MAX($J646:$X646)</f>
        <v>11.793117905678621</v>
      </c>
      <c r="F646" s="499">
        <f>MAX($J646:$X646)+3</f>
        <v>8.1274425676863569</v>
      </c>
      <c r="G646" s="499">
        <v>9.6300000000000008</v>
      </c>
      <c r="H646" s="499">
        <f>MIN($J646:$W646)*0.5</f>
        <v>2.0750000000000002</v>
      </c>
      <c r="I646" s="490"/>
      <c r="J646" s="490"/>
      <c r="K646" s="490"/>
      <c r="L646" s="490"/>
      <c r="M646" s="490"/>
      <c r="N646" s="490"/>
      <c r="O646" s="490"/>
      <c r="P646" s="490"/>
      <c r="Q646" s="490"/>
      <c r="R646" s="490"/>
      <c r="S646" s="490"/>
      <c r="T646" s="490"/>
      <c r="U646" s="490"/>
      <c r="V646" s="490">
        <f>[1]IDCost!M10+[1]IDCost!Z$10+[1]IDCost!AF$10</f>
        <v>4.1500000000000004</v>
      </c>
      <c r="W646" s="490"/>
      <c r="X646" s="591">
        <f>[1]BICost!$X$9+[1]BICost!$AX$9+[1]BICost!$BB$9+[1]BICost!$BG$9</f>
        <v>5.1274425676863569</v>
      </c>
      <c r="Y646" s="500">
        <f t="shared" si="1474"/>
        <v>10.593000000000002</v>
      </c>
      <c r="Z646" s="500">
        <f t="shared" ref="Z646:Z654" si="1486">(AC646*(1-Z$53))</f>
        <v>10.593000000000002</v>
      </c>
      <c r="AA646" s="500">
        <f t="shared" ref="AA646:AA654" si="1487">(AB646*(1-AA$53))</f>
        <v>11.677499999999998</v>
      </c>
      <c r="AB646" s="500">
        <f t="shared" si="1477"/>
        <v>25.95</v>
      </c>
      <c r="AC646" s="500">
        <f t="shared" ref="AC646:AC654" si="1488">Y646/(1-AC$53)</f>
        <v>26.482500000000002</v>
      </c>
      <c r="AD646" s="490">
        <f t="shared" si="1475"/>
        <v>11.677499999999998</v>
      </c>
      <c r="AE646" s="490">
        <f t="shared" si="1475"/>
        <v>12.975</v>
      </c>
      <c r="AF646" s="490">
        <f t="shared" si="1475"/>
        <v>14.272500000000001</v>
      </c>
      <c r="AG646" s="504">
        <f t="shared" si="1472"/>
        <v>109.90237500000002</v>
      </c>
      <c r="AH646" s="504">
        <f t="shared" si="1473"/>
        <v>109.90237500000002</v>
      </c>
      <c r="AI646" s="504">
        <f>MROUND(ROUNDUP(AG646,0),5)-5</f>
        <v>105</v>
      </c>
      <c r="AJ646" s="491">
        <f t="shared" si="1478"/>
        <v>349000</v>
      </c>
      <c r="AK646" s="491">
        <f t="shared" si="1246"/>
        <v>379000</v>
      </c>
      <c r="AL646" s="492">
        <f t="shared" si="1479"/>
        <v>37</v>
      </c>
      <c r="AM646" s="493">
        <f t="shared" si="1480"/>
        <v>35</v>
      </c>
      <c r="AN646" s="494">
        <f t="shared" si="1481"/>
        <v>57</v>
      </c>
      <c r="AO646" s="495">
        <f t="shared" si="1482"/>
        <v>298</v>
      </c>
      <c r="AP646" s="496">
        <f t="shared" si="1483"/>
        <v>630</v>
      </c>
      <c r="AQ646" s="716">
        <f t="shared" si="1254"/>
        <v>22</v>
      </c>
      <c r="AR646" s="497">
        <f t="shared" si="1250"/>
        <v>40000</v>
      </c>
      <c r="AS646" s="498">
        <v>139</v>
      </c>
      <c r="AT646" s="144">
        <f t="shared" si="1484"/>
        <v>105</v>
      </c>
    </row>
    <row r="647" spans="1:46" ht="20.45" customHeight="1" thickBot="1">
      <c r="B647" s="502" t="s">
        <v>2475</v>
      </c>
      <c r="C647" s="505" t="s">
        <v>2232</v>
      </c>
      <c r="D647" s="499">
        <f t="shared" si="1476"/>
        <v>25.95</v>
      </c>
      <c r="E647" s="570">
        <f>2*MAX($J647:$X647)</f>
        <v>10.254885135372714</v>
      </c>
      <c r="F647" s="499">
        <f>MAX($J647:$V647)+3</f>
        <v>3</v>
      </c>
      <c r="G647" s="499">
        <v>9.6300000000000008</v>
      </c>
      <c r="H647" s="570">
        <f>MIN($J647:$X647)*0.5</f>
        <v>2.5637212838431784</v>
      </c>
      <c r="I647" s="490"/>
      <c r="J647" s="490"/>
      <c r="K647" s="490"/>
      <c r="L647" s="490"/>
      <c r="M647" s="490"/>
      <c r="N647" s="490"/>
      <c r="O647" s="490"/>
      <c r="P647" s="490"/>
      <c r="Q647" s="490"/>
      <c r="R647" s="490"/>
      <c r="S647" s="490"/>
      <c r="T647" s="490"/>
      <c r="U647" s="490"/>
      <c r="V647" s="490"/>
      <c r="W647" s="490"/>
      <c r="X647" s="591">
        <f>[1]BICost!$X$9+[1]BICost!$AX$9+[1]BICost!$BB$9+[1]BICost!$BG$9</f>
        <v>5.1274425676863569</v>
      </c>
      <c r="Y647" s="500">
        <f t="shared" si="1474"/>
        <v>10.593000000000002</v>
      </c>
      <c r="Z647" s="500">
        <f t="shared" si="1486"/>
        <v>10.593000000000002</v>
      </c>
      <c r="AA647" s="500">
        <f t="shared" si="1487"/>
        <v>11.677499999999998</v>
      </c>
      <c r="AB647" s="500">
        <f t="shared" si="1477"/>
        <v>25.95</v>
      </c>
      <c r="AC647" s="500">
        <f t="shared" si="1488"/>
        <v>26.482500000000002</v>
      </c>
      <c r="AD647" s="490">
        <f t="shared" si="1475"/>
        <v>11.677499999999998</v>
      </c>
      <c r="AE647" s="490">
        <f t="shared" si="1475"/>
        <v>12.975</v>
      </c>
      <c r="AF647" s="490">
        <f t="shared" si="1475"/>
        <v>14.272500000000001</v>
      </c>
      <c r="AG647" s="504">
        <f>AC647*4.15</f>
        <v>109.90237500000002</v>
      </c>
      <c r="AH647" s="504">
        <f>AG647*(1+AH$548)</f>
        <v>109.90237500000002</v>
      </c>
      <c r="AI647" s="504">
        <f>MROUND(ROUNDUP(AG647,0),5)-5</f>
        <v>105</v>
      </c>
      <c r="AJ647" s="491">
        <f t="shared" si="1478"/>
        <v>349000</v>
      </c>
      <c r="AK647" s="491">
        <f t="shared" si="1246"/>
        <v>379000</v>
      </c>
      <c r="AL647" s="492">
        <f t="shared" si="1479"/>
        <v>37</v>
      </c>
      <c r="AM647" s="493">
        <f t="shared" si="1480"/>
        <v>35</v>
      </c>
      <c r="AN647" s="494">
        <f t="shared" si="1481"/>
        <v>57</v>
      </c>
      <c r="AO647" s="495">
        <f t="shared" si="1482"/>
        <v>298</v>
      </c>
      <c r="AP647" s="496">
        <f t="shared" si="1483"/>
        <v>630</v>
      </c>
      <c r="AQ647" s="716">
        <f t="shared" si="1254"/>
        <v>22</v>
      </c>
      <c r="AR647" s="497">
        <f t="shared" si="1250"/>
        <v>40000</v>
      </c>
      <c r="AS647" s="498">
        <v>139</v>
      </c>
      <c r="AT647" s="144">
        <f t="shared" si="1484"/>
        <v>105</v>
      </c>
    </row>
    <row r="648" spans="1:46" ht="20.45" customHeight="1" thickBot="1">
      <c r="B648" s="558" t="s">
        <v>2169</v>
      </c>
      <c r="C648" s="559" t="s">
        <v>2171</v>
      </c>
      <c r="D648" s="560">
        <f t="shared" si="1476"/>
        <v>6.95</v>
      </c>
      <c r="E648" s="570">
        <f>2*MAX($J648:$X648)</f>
        <v>2.2999999999999998</v>
      </c>
      <c r="F648" s="560">
        <f>MAX($J648:$V648)+3</f>
        <v>4.1500000000000004</v>
      </c>
      <c r="G648" s="560">
        <v>2.72</v>
      </c>
      <c r="H648" s="570">
        <f>MIN($J648:$X648)*0.5</f>
        <v>0.57499999999999996</v>
      </c>
      <c r="I648" s="559"/>
      <c r="J648" s="559"/>
      <c r="K648" s="559"/>
      <c r="L648" s="559"/>
      <c r="M648" s="559"/>
      <c r="N648" s="559"/>
      <c r="O648" s="559"/>
      <c r="P648" s="559"/>
      <c r="Q648" s="559"/>
      <c r="R648" s="559"/>
      <c r="S648" s="559"/>
      <c r="T648" s="559"/>
      <c r="U648" s="559"/>
      <c r="V648" s="559">
        <f>[1]IDCost!$O14+[1]IDCost!Z$14+[1]IDCost!AF$14</f>
        <v>1.1499999999999999</v>
      </c>
      <c r="W648" s="559"/>
      <c r="X648" s="592"/>
      <c r="Y648" s="561">
        <f t="shared" si="1474"/>
        <v>2.9920000000000004</v>
      </c>
      <c r="Z648" s="561">
        <f t="shared" si="1486"/>
        <v>2.9920000000000004</v>
      </c>
      <c r="AA648" s="561">
        <f t="shared" si="1487"/>
        <v>3.1274999999999999</v>
      </c>
      <c r="AB648" s="561">
        <f t="shared" si="1477"/>
        <v>6.95</v>
      </c>
      <c r="AC648" s="561">
        <f t="shared" si="1488"/>
        <v>7.48</v>
      </c>
      <c r="AD648" s="559">
        <f t="shared" si="1475"/>
        <v>3.1274999999999999</v>
      </c>
      <c r="AE648" s="559">
        <f t="shared" si="1475"/>
        <v>3.4750000000000001</v>
      </c>
      <c r="AF648" s="559">
        <f t="shared" si="1475"/>
        <v>3.8225000000000002</v>
      </c>
      <c r="AG648" s="562">
        <f t="shared" si="1472"/>
        <v>31.042000000000005</v>
      </c>
      <c r="AH648" s="562">
        <f t="shared" si="1473"/>
        <v>31.042000000000005</v>
      </c>
      <c r="AI648" s="562">
        <f t="shared" ref="AI648:AI657" si="1489">MROUND(ROUNDUP(AG648,0),5)-1</f>
        <v>29</v>
      </c>
      <c r="AJ648" s="491">
        <f t="shared" si="1478"/>
        <v>89000</v>
      </c>
      <c r="AK648" s="491">
        <f t="shared" si="1246"/>
        <v>89000</v>
      </c>
      <c r="AL648" s="492">
        <f t="shared" si="1479"/>
        <v>11</v>
      </c>
      <c r="AM648" s="493">
        <f t="shared" si="1480"/>
        <v>10</v>
      </c>
      <c r="AN648" s="494">
        <f t="shared" si="1481"/>
        <v>16</v>
      </c>
      <c r="AO648" s="495">
        <f t="shared" si="1482"/>
        <v>85</v>
      </c>
      <c r="AP648" s="496">
        <f t="shared" si="1483"/>
        <v>178</v>
      </c>
      <c r="AQ648" s="716">
        <f t="shared" si="1254"/>
        <v>6</v>
      </c>
      <c r="AR648" s="497">
        <f t="shared" si="1250"/>
        <v>11000</v>
      </c>
      <c r="AS648" s="498">
        <v>139</v>
      </c>
      <c r="AT648" s="144">
        <f t="shared" si="1484"/>
        <v>29</v>
      </c>
    </row>
    <row r="649" spans="1:46" ht="18.75" customHeight="1" thickBot="1">
      <c r="A649"/>
      <c r="B649" s="568" t="s">
        <v>2471</v>
      </c>
      <c r="C649" s="569" t="s">
        <v>2364</v>
      </c>
      <c r="D649" s="570">
        <f t="shared" si="1476"/>
        <v>25.95</v>
      </c>
      <c r="E649" s="570">
        <f t="shared" ref="E649:E656" si="1490">2*MAX($J649:$X649)</f>
        <v>10.254885135372714</v>
      </c>
      <c r="F649" s="570">
        <f t="shared" ref="F649:F656" si="1491">MAX($J649:$X649)+3</f>
        <v>8.1274425676863569</v>
      </c>
      <c r="G649" s="667">
        <v>9.6300000000000008</v>
      </c>
      <c r="H649" s="570">
        <f t="shared" ref="H649:H656" si="1492">MIN($J649:$X649)*0.5</f>
        <v>2.5637212838431784</v>
      </c>
      <c r="I649" s="570"/>
      <c r="J649" s="571"/>
      <c r="K649" s="571"/>
      <c r="L649" s="571"/>
      <c r="M649" s="571"/>
      <c r="N649" s="571"/>
      <c r="O649" s="571"/>
      <c r="P649" s="571"/>
      <c r="Q649" s="571"/>
      <c r="R649" s="571"/>
      <c r="S649" s="571"/>
      <c r="T649" s="571"/>
      <c r="U649" s="571"/>
      <c r="V649" s="571"/>
      <c r="W649" s="571"/>
      <c r="X649" s="571">
        <f>[1]BICost!$X$9+[1]BICost!$AX$9+[1]BICost!$BB$9+[1]BICost!$BG$9</f>
        <v>5.1274425676863569</v>
      </c>
      <c r="Y649" s="572">
        <f t="shared" si="1474"/>
        <v>10.593000000000002</v>
      </c>
      <c r="Z649" s="572">
        <f t="shared" si="1486"/>
        <v>10.593000000000002</v>
      </c>
      <c r="AA649" s="572">
        <f t="shared" si="1487"/>
        <v>11.677499999999998</v>
      </c>
      <c r="AB649" s="572">
        <f>MROUND(AC649,1)-0.05</f>
        <v>25.95</v>
      </c>
      <c r="AC649" s="572">
        <f t="shared" si="1488"/>
        <v>26.482500000000002</v>
      </c>
      <c r="AD649" s="572">
        <f t="shared" si="1475"/>
        <v>11.677499999999998</v>
      </c>
      <c r="AE649" s="572">
        <f t="shared" si="1475"/>
        <v>12.975</v>
      </c>
      <c r="AF649" s="572">
        <f t="shared" si="1475"/>
        <v>14.272500000000001</v>
      </c>
      <c r="AG649" s="573">
        <f>AC649*4.15</f>
        <v>109.90237500000002</v>
      </c>
      <c r="AH649" s="573">
        <f t="shared" ref="AH649:AH654" si="1493">AG649*(1+AH$53)</f>
        <v>109.90237500000002</v>
      </c>
      <c r="AI649" s="573">
        <f t="shared" si="1489"/>
        <v>109</v>
      </c>
      <c r="AJ649" s="557">
        <f>ROUNDUP(FLOOR(AC649*13350,10000),-3)-1000</f>
        <v>349000</v>
      </c>
      <c r="AK649" s="549">
        <f t="shared" si="1246"/>
        <v>379000</v>
      </c>
      <c r="AL649" s="550">
        <f>ROUNDUP(AC649*1.39,0)</f>
        <v>37</v>
      </c>
      <c r="AM649" s="551">
        <f>ROUNDUP(AC649*1.3,0)</f>
        <v>35</v>
      </c>
      <c r="AN649" s="552">
        <f>ROUNDUP(AC649*0.71*3,0)</f>
        <v>57</v>
      </c>
      <c r="AO649" s="553">
        <f>ROUNDUP(AC649*3.7502*3,0)</f>
        <v>298</v>
      </c>
      <c r="AP649" s="554">
        <f>ROUNDUP(AC649*7.9284*3,0)</f>
        <v>630</v>
      </c>
      <c r="AQ649" s="716">
        <f t="shared" si="1254"/>
        <v>22</v>
      </c>
      <c r="AR649" s="555">
        <f t="shared" si="1250"/>
        <v>40000</v>
      </c>
      <c r="AS649" s="556">
        <v>139</v>
      </c>
      <c r="AT649" s="144">
        <f>AI649*(1-AH$6)</f>
        <v>109</v>
      </c>
    </row>
    <row r="650" spans="1:46" ht="18.75" customHeight="1" thickBot="1">
      <c r="A650"/>
      <c r="B650" s="568" t="s">
        <v>2472</v>
      </c>
      <c r="C650" s="569" t="s">
        <v>2365</v>
      </c>
      <c r="D650" s="570">
        <f t="shared" si="1476"/>
        <v>25.95</v>
      </c>
      <c r="E650" s="570">
        <f t="shared" si="1490"/>
        <v>11.153111717651196</v>
      </c>
      <c r="F650" s="570">
        <f t="shared" si="1491"/>
        <v>8.5765558588255981</v>
      </c>
      <c r="G650" s="667">
        <v>9.6300000000000008</v>
      </c>
      <c r="H650" s="570">
        <f t="shared" si="1492"/>
        <v>2.7882779294127991</v>
      </c>
      <c r="I650" s="570"/>
      <c r="J650" s="571"/>
      <c r="K650" s="571"/>
      <c r="L650" s="571"/>
      <c r="M650" s="571"/>
      <c r="N650" s="571"/>
      <c r="O650" s="571"/>
      <c r="P650" s="571"/>
      <c r="Q650" s="571"/>
      <c r="R650" s="571"/>
      <c r="S650" s="571"/>
      <c r="T650" s="571"/>
      <c r="U650" s="571"/>
      <c r="V650" s="571"/>
      <c r="W650" s="571"/>
      <c r="X650" s="571">
        <f>[1]BICost!$X$10+[1]BICost!$AX$10+[1]BICost!$BB$10+[1]BICost!$BG$10</f>
        <v>5.5765558588255981</v>
      </c>
      <c r="Y650" s="572">
        <f t="shared" si="1474"/>
        <v>10.593000000000002</v>
      </c>
      <c r="Z650" s="572">
        <f t="shared" si="1486"/>
        <v>10.593000000000002</v>
      </c>
      <c r="AA650" s="572">
        <f t="shared" si="1487"/>
        <v>11.677499999999998</v>
      </c>
      <c r="AB650" s="572">
        <f>MROUND(AC650,1)-0.05</f>
        <v>25.95</v>
      </c>
      <c r="AC650" s="572">
        <f t="shared" si="1488"/>
        <v>26.482500000000002</v>
      </c>
      <c r="AD650" s="572">
        <f t="shared" si="1475"/>
        <v>11.677499999999998</v>
      </c>
      <c r="AE650" s="572">
        <f t="shared" si="1475"/>
        <v>12.975</v>
      </c>
      <c r="AF650" s="572">
        <f t="shared" si="1475"/>
        <v>14.272500000000001</v>
      </c>
      <c r="AG650" s="573">
        <f>AC650*4.15</f>
        <v>109.90237500000002</v>
      </c>
      <c r="AH650" s="573">
        <f t="shared" si="1493"/>
        <v>109.90237500000002</v>
      </c>
      <c r="AI650" s="573">
        <f t="shared" si="1489"/>
        <v>109</v>
      </c>
      <c r="AJ650" s="557">
        <f>ROUNDUP(FLOOR(AC650*13350,10000),-3)-1000</f>
        <v>349000</v>
      </c>
      <c r="AK650" s="549">
        <f t="shared" si="1246"/>
        <v>379000</v>
      </c>
      <c r="AL650" s="550">
        <f>ROUNDUP(AC650*1.39,0)</f>
        <v>37</v>
      </c>
      <c r="AM650" s="551">
        <f>ROUNDUP(AC650*1.3,0)</f>
        <v>35</v>
      </c>
      <c r="AN650" s="552">
        <f>ROUNDUP(AC650*0.71*3,0)</f>
        <v>57</v>
      </c>
      <c r="AO650" s="553">
        <f>ROUNDUP(AC650*3.7502*3,0)</f>
        <v>298</v>
      </c>
      <c r="AP650" s="554">
        <f>ROUNDUP(AC650*7.9284*3,0)</f>
        <v>630</v>
      </c>
      <c r="AQ650" s="716">
        <f t="shared" si="1254"/>
        <v>22</v>
      </c>
      <c r="AR650" s="555">
        <f t="shared" si="1250"/>
        <v>40000</v>
      </c>
      <c r="AS650" s="556">
        <v>139</v>
      </c>
      <c r="AT650" s="144">
        <f>AI650*(1-AH$6)</f>
        <v>109</v>
      </c>
    </row>
    <row r="651" spans="1:46" ht="18.75" customHeight="1" thickBot="1">
      <c r="A651"/>
      <c r="B651" s="568" t="s">
        <v>2473</v>
      </c>
      <c r="C651" s="569" t="s">
        <v>2366</v>
      </c>
      <c r="D651" s="570">
        <f t="shared" si="1476"/>
        <v>25.95</v>
      </c>
      <c r="E651" s="570">
        <f t="shared" si="1490"/>
        <v>10.141136858298172</v>
      </c>
      <c r="F651" s="570">
        <f t="shared" si="1491"/>
        <v>8.0705684291490858</v>
      </c>
      <c r="G651" s="667">
        <v>9.6300000000000008</v>
      </c>
      <c r="H651" s="570">
        <f t="shared" si="1492"/>
        <v>2.5352842145745429</v>
      </c>
      <c r="I651" s="570"/>
      <c r="J651" s="571"/>
      <c r="K651" s="571"/>
      <c r="L651" s="571"/>
      <c r="M651" s="571"/>
      <c r="N651" s="571"/>
      <c r="O651" s="571"/>
      <c r="P651" s="571"/>
      <c r="Q651" s="571"/>
      <c r="R651" s="571"/>
      <c r="S651" s="571"/>
      <c r="T651" s="571"/>
      <c r="U651" s="571"/>
      <c r="V651" s="571"/>
      <c r="W651" s="571"/>
      <c r="X651" s="571">
        <f>[1]BICost!$X$11+[1]BICost!$AX$11+[1]BICost!$BB$11+[1]BICost!$BG$11</f>
        <v>5.0705684291490858</v>
      </c>
      <c r="Y651" s="572">
        <f t="shared" si="1474"/>
        <v>10.593000000000002</v>
      </c>
      <c r="Z651" s="572">
        <f t="shared" si="1486"/>
        <v>10.593000000000002</v>
      </c>
      <c r="AA651" s="572">
        <f t="shared" si="1487"/>
        <v>11.677499999999998</v>
      </c>
      <c r="AB651" s="572">
        <f>MROUND(AC651,1)-0.05</f>
        <v>25.95</v>
      </c>
      <c r="AC651" s="572">
        <f t="shared" si="1488"/>
        <v>26.482500000000002</v>
      </c>
      <c r="AD651" s="572">
        <f t="shared" si="1475"/>
        <v>11.677499999999998</v>
      </c>
      <c r="AE651" s="572">
        <f t="shared" si="1475"/>
        <v>12.975</v>
      </c>
      <c r="AF651" s="572">
        <f t="shared" si="1475"/>
        <v>14.272500000000001</v>
      </c>
      <c r="AG651" s="573">
        <f>AC651*4.15</f>
        <v>109.90237500000002</v>
      </c>
      <c r="AH651" s="573">
        <f t="shared" si="1493"/>
        <v>109.90237500000002</v>
      </c>
      <c r="AI651" s="573">
        <f t="shared" si="1489"/>
        <v>109</v>
      </c>
      <c r="AJ651" s="557">
        <f>ROUNDUP(FLOOR(AC651*13350,10000),-3)-1000</f>
        <v>349000</v>
      </c>
      <c r="AK651" s="549">
        <f t="shared" si="1246"/>
        <v>379000</v>
      </c>
      <c r="AL651" s="550">
        <f>ROUNDUP(AC651*1.39,0)</f>
        <v>37</v>
      </c>
      <c r="AM651" s="551">
        <f>ROUNDUP(AC651*1.3,0)</f>
        <v>35</v>
      </c>
      <c r="AN651" s="552">
        <f>ROUNDUP(AC651*0.71*3,0)</f>
        <v>57</v>
      </c>
      <c r="AO651" s="553">
        <f>ROUNDUP(AC651*3.7502*3,0)</f>
        <v>298</v>
      </c>
      <c r="AP651" s="554">
        <f>ROUNDUP(AC651*7.9284*3,0)</f>
        <v>630</v>
      </c>
      <c r="AQ651" s="716">
        <f t="shared" si="1254"/>
        <v>22</v>
      </c>
      <c r="AR651" s="555">
        <f t="shared" si="1250"/>
        <v>40000</v>
      </c>
      <c r="AS651" s="556">
        <v>139</v>
      </c>
      <c r="AT651" s="144">
        <f>AI651*(1-AH$6)</f>
        <v>109</v>
      </c>
    </row>
    <row r="652" spans="1:46" ht="18.75" customHeight="1" thickBot="1">
      <c r="A652"/>
      <c r="B652" s="568" t="s">
        <v>2288</v>
      </c>
      <c r="C652" s="569" t="s">
        <v>2364</v>
      </c>
      <c r="D652" s="570">
        <f t="shared" si="1476"/>
        <v>25.95</v>
      </c>
      <c r="E652" s="570">
        <f t="shared" si="1490"/>
        <v>10.254885135372714</v>
      </c>
      <c r="F652" s="570">
        <f t="shared" si="1491"/>
        <v>8.1274425676863569</v>
      </c>
      <c r="G652" s="667">
        <v>9.6300000000000008</v>
      </c>
      <c r="H652" s="570">
        <f t="shared" si="1492"/>
        <v>2.5637212838431784</v>
      </c>
      <c r="I652" s="570"/>
      <c r="J652" s="571"/>
      <c r="K652" s="571"/>
      <c r="L652" s="571"/>
      <c r="M652" s="571"/>
      <c r="N652" s="571"/>
      <c r="O652" s="571"/>
      <c r="P652" s="571"/>
      <c r="Q652" s="571"/>
      <c r="R652" s="571"/>
      <c r="S652" s="571"/>
      <c r="T652" s="571"/>
      <c r="U652" s="571"/>
      <c r="V652" s="571"/>
      <c r="W652" s="571"/>
      <c r="X652" s="571">
        <f>[1]BICost!$X$9+[1]BICost!$AX$9+[1]BICost!$BB$9+[1]BICost!$BG$9</f>
        <v>5.1274425676863569</v>
      </c>
      <c r="Y652" s="572">
        <f t="shared" si="1474"/>
        <v>10.593000000000002</v>
      </c>
      <c r="Z652" s="572">
        <f t="shared" si="1486"/>
        <v>10.593000000000002</v>
      </c>
      <c r="AA652" s="572">
        <f t="shared" si="1487"/>
        <v>11.677499999999998</v>
      </c>
      <c r="AB652" s="572">
        <f t="shared" si="1477"/>
        <v>25.95</v>
      </c>
      <c r="AC652" s="572">
        <f t="shared" si="1488"/>
        <v>26.482500000000002</v>
      </c>
      <c r="AD652" s="572">
        <f t="shared" si="1475"/>
        <v>11.677499999999998</v>
      </c>
      <c r="AE652" s="572">
        <f t="shared" si="1475"/>
        <v>12.975</v>
      </c>
      <c r="AF652" s="572">
        <f t="shared" si="1475"/>
        <v>14.272500000000001</v>
      </c>
      <c r="AG652" s="573">
        <f t="shared" si="1472"/>
        <v>109.90237500000002</v>
      </c>
      <c r="AH652" s="573">
        <f t="shared" si="1493"/>
        <v>109.90237500000002</v>
      </c>
      <c r="AI652" s="573">
        <f t="shared" si="1489"/>
        <v>109</v>
      </c>
      <c r="AJ652" s="557">
        <f t="shared" si="1478"/>
        <v>349000</v>
      </c>
      <c r="AK652" s="549">
        <f t="shared" si="1246"/>
        <v>379000</v>
      </c>
      <c r="AL652" s="550">
        <f t="shared" si="1479"/>
        <v>37</v>
      </c>
      <c r="AM652" s="551">
        <f t="shared" si="1480"/>
        <v>35</v>
      </c>
      <c r="AN652" s="552">
        <f t="shared" si="1481"/>
        <v>57</v>
      </c>
      <c r="AO652" s="553">
        <f t="shared" si="1482"/>
        <v>298</v>
      </c>
      <c r="AP652" s="554">
        <f t="shared" si="1483"/>
        <v>630</v>
      </c>
      <c r="AQ652" s="716">
        <f t="shared" si="1254"/>
        <v>22</v>
      </c>
      <c r="AR652" s="555">
        <f t="shared" si="1250"/>
        <v>40000</v>
      </c>
      <c r="AS652" s="556">
        <v>139</v>
      </c>
      <c r="AT652" s="144">
        <f t="shared" si="1484"/>
        <v>109</v>
      </c>
    </row>
    <row r="653" spans="1:46" ht="18.75" customHeight="1" thickBot="1">
      <c r="A653"/>
      <c r="B653" s="568" t="s">
        <v>2289</v>
      </c>
      <c r="C653" s="569" t="s">
        <v>2365</v>
      </c>
      <c r="D653" s="570">
        <f t="shared" si="1476"/>
        <v>25.95</v>
      </c>
      <c r="E653" s="570">
        <f t="shared" si="1490"/>
        <v>11.153111717651196</v>
      </c>
      <c r="F653" s="570">
        <f t="shared" si="1491"/>
        <v>8.5765558588255981</v>
      </c>
      <c r="G653" s="667">
        <v>9.6300000000000008</v>
      </c>
      <c r="H653" s="570">
        <f t="shared" si="1492"/>
        <v>2.7882779294127991</v>
      </c>
      <c r="I653" s="570"/>
      <c r="J653" s="571"/>
      <c r="K653" s="571"/>
      <c r="L653" s="571"/>
      <c r="M653" s="571"/>
      <c r="N653" s="571"/>
      <c r="O653" s="571"/>
      <c r="P653" s="571"/>
      <c r="Q653" s="571"/>
      <c r="R653" s="571"/>
      <c r="S653" s="571"/>
      <c r="T653" s="571"/>
      <c r="U653" s="571"/>
      <c r="V653" s="571"/>
      <c r="W653" s="571"/>
      <c r="X653" s="571">
        <f>[1]BICost!$X$10+[1]BICost!$AX$10+[1]BICost!$BB$10+[1]BICost!$BG$10</f>
        <v>5.5765558588255981</v>
      </c>
      <c r="Y653" s="572">
        <f t="shared" si="1474"/>
        <v>10.593000000000002</v>
      </c>
      <c r="Z653" s="572">
        <f t="shared" si="1486"/>
        <v>10.593000000000002</v>
      </c>
      <c r="AA653" s="572">
        <f t="shared" si="1487"/>
        <v>11.677499999999998</v>
      </c>
      <c r="AB653" s="572">
        <f t="shared" si="1477"/>
        <v>25.95</v>
      </c>
      <c r="AC653" s="572">
        <f t="shared" si="1488"/>
        <v>26.482500000000002</v>
      </c>
      <c r="AD653" s="572">
        <f t="shared" si="1475"/>
        <v>11.677499999999998</v>
      </c>
      <c r="AE653" s="572">
        <f t="shared" si="1475"/>
        <v>12.975</v>
      </c>
      <c r="AF653" s="572">
        <f t="shared" si="1475"/>
        <v>14.272500000000001</v>
      </c>
      <c r="AG653" s="573">
        <f t="shared" si="1472"/>
        <v>109.90237500000002</v>
      </c>
      <c r="AH653" s="573">
        <f t="shared" si="1493"/>
        <v>109.90237500000002</v>
      </c>
      <c r="AI653" s="573">
        <f t="shared" si="1489"/>
        <v>109</v>
      </c>
      <c r="AJ653" s="557">
        <f t="shared" si="1478"/>
        <v>349000</v>
      </c>
      <c r="AK653" s="549">
        <f t="shared" si="1246"/>
        <v>379000</v>
      </c>
      <c r="AL653" s="550">
        <f t="shared" si="1479"/>
        <v>37</v>
      </c>
      <c r="AM653" s="551">
        <f t="shared" si="1480"/>
        <v>35</v>
      </c>
      <c r="AN653" s="552">
        <f t="shared" si="1481"/>
        <v>57</v>
      </c>
      <c r="AO653" s="553">
        <f t="shared" si="1482"/>
        <v>298</v>
      </c>
      <c r="AP653" s="554">
        <f t="shared" si="1483"/>
        <v>630</v>
      </c>
      <c r="AQ653" s="716">
        <f t="shared" si="1254"/>
        <v>22</v>
      </c>
      <c r="AR653" s="555">
        <f t="shared" si="1250"/>
        <v>40000</v>
      </c>
      <c r="AS653" s="556">
        <v>139</v>
      </c>
      <c r="AT653" s="144">
        <f t="shared" si="1484"/>
        <v>109</v>
      </c>
    </row>
    <row r="654" spans="1:46" ht="18.75" customHeight="1" thickBot="1">
      <c r="A654"/>
      <c r="B654" s="568" t="s">
        <v>2290</v>
      </c>
      <c r="C654" s="569" t="s">
        <v>2366</v>
      </c>
      <c r="D654" s="570">
        <f t="shared" si="1476"/>
        <v>25.95</v>
      </c>
      <c r="E654" s="570">
        <f t="shared" si="1490"/>
        <v>10.141136858298172</v>
      </c>
      <c r="F654" s="570">
        <f t="shared" si="1491"/>
        <v>8.0705684291490858</v>
      </c>
      <c r="G654" s="667">
        <v>9.6300000000000008</v>
      </c>
      <c r="H654" s="570">
        <f t="shared" si="1492"/>
        <v>2.5352842145745429</v>
      </c>
      <c r="I654" s="570"/>
      <c r="J654" s="571"/>
      <c r="K654" s="571"/>
      <c r="L654" s="571"/>
      <c r="M654" s="571"/>
      <c r="N654" s="571"/>
      <c r="O654" s="571"/>
      <c r="P654" s="571"/>
      <c r="Q654" s="571"/>
      <c r="R654" s="571"/>
      <c r="S654" s="571"/>
      <c r="T654" s="571"/>
      <c r="U654" s="571"/>
      <c r="V654" s="571"/>
      <c r="W654" s="571"/>
      <c r="X654" s="571">
        <f>[1]BICost!$X$11+[1]BICost!$AX$11+[1]BICost!$BB$11+[1]BICost!$BG$11</f>
        <v>5.0705684291490858</v>
      </c>
      <c r="Y654" s="572">
        <f t="shared" si="1474"/>
        <v>10.593000000000002</v>
      </c>
      <c r="Z654" s="572">
        <f t="shared" si="1486"/>
        <v>10.593000000000002</v>
      </c>
      <c r="AA654" s="572">
        <f t="shared" si="1487"/>
        <v>11.677499999999998</v>
      </c>
      <c r="AB654" s="572">
        <f t="shared" si="1477"/>
        <v>25.95</v>
      </c>
      <c r="AC654" s="572">
        <f t="shared" si="1488"/>
        <v>26.482500000000002</v>
      </c>
      <c r="AD654" s="572">
        <f t="shared" si="1475"/>
        <v>11.677499999999998</v>
      </c>
      <c r="AE654" s="572">
        <f t="shared" si="1475"/>
        <v>12.975</v>
      </c>
      <c r="AF654" s="572">
        <f t="shared" si="1475"/>
        <v>14.272500000000001</v>
      </c>
      <c r="AG654" s="573">
        <f t="shared" si="1472"/>
        <v>109.90237500000002</v>
      </c>
      <c r="AH654" s="573">
        <f t="shared" si="1493"/>
        <v>109.90237500000002</v>
      </c>
      <c r="AI654" s="573">
        <f t="shared" si="1489"/>
        <v>109</v>
      </c>
      <c r="AJ654" s="557">
        <f t="shared" si="1478"/>
        <v>349000</v>
      </c>
      <c r="AK654" s="549">
        <f t="shared" si="1246"/>
        <v>379000</v>
      </c>
      <c r="AL654" s="550">
        <f t="shared" si="1479"/>
        <v>37</v>
      </c>
      <c r="AM654" s="551">
        <f t="shared" si="1480"/>
        <v>35</v>
      </c>
      <c r="AN654" s="552">
        <f t="shared" si="1481"/>
        <v>57</v>
      </c>
      <c r="AO654" s="553">
        <f t="shared" si="1482"/>
        <v>298</v>
      </c>
      <c r="AP654" s="554">
        <f t="shared" si="1483"/>
        <v>630</v>
      </c>
      <c r="AQ654" s="716">
        <f t="shared" si="1254"/>
        <v>22</v>
      </c>
      <c r="AR654" s="555">
        <f t="shared" si="1250"/>
        <v>40000</v>
      </c>
      <c r="AS654" s="556">
        <v>139</v>
      </c>
      <c r="AT654" s="144">
        <f t="shared" si="1484"/>
        <v>109</v>
      </c>
    </row>
    <row r="655" spans="1:46" ht="18.75" customHeight="1" thickBot="1">
      <c r="A655"/>
      <c r="B655" s="568" t="s">
        <v>2598</v>
      </c>
      <c r="C655" s="569" t="s">
        <v>2599</v>
      </c>
      <c r="D655" s="570">
        <f t="shared" si="1476"/>
        <v>25.95</v>
      </c>
      <c r="E655" s="570">
        <f t="shared" si="1490"/>
        <v>10.141136858298172</v>
      </c>
      <c r="F655" s="570">
        <f t="shared" si="1491"/>
        <v>8.0705684291490858</v>
      </c>
      <c r="G655" s="667">
        <v>9.6300000000000008</v>
      </c>
      <c r="H655" s="570">
        <f t="shared" si="1492"/>
        <v>2.5352842145745429</v>
      </c>
      <c r="I655" s="570"/>
      <c r="J655" s="571"/>
      <c r="K655" s="571"/>
      <c r="L655" s="571"/>
      <c r="M655" s="571"/>
      <c r="N655" s="571"/>
      <c r="O655" s="571"/>
      <c r="P655" s="571"/>
      <c r="Q655" s="571"/>
      <c r="R655" s="571"/>
      <c r="S655" s="571"/>
      <c r="T655" s="571"/>
      <c r="U655" s="571"/>
      <c r="V655" s="571"/>
      <c r="W655" s="571"/>
      <c r="X655" s="571">
        <f>[1]BICost!$X$11+[1]BICost!$AX$11+[1]BICost!$BB$11+[1]BICost!$BG$11</f>
        <v>5.0705684291490858</v>
      </c>
      <c r="Y655" s="572">
        <f t="shared" si="1474"/>
        <v>10.593000000000002</v>
      </c>
      <c r="Z655" s="572">
        <f>(AC655*(1-Z$53))</f>
        <v>10.593000000000002</v>
      </c>
      <c r="AA655" s="572">
        <f>(AB655*(1-AA$53))</f>
        <v>11.677499999999998</v>
      </c>
      <c r="AB655" s="572">
        <f>MROUND(AC655,1)-0.05</f>
        <v>25.95</v>
      </c>
      <c r="AC655" s="572">
        <f>Y655/(1-AC$53)</f>
        <v>26.482500000000002</v>
      </c>
      <c r="AD655" s="572">
        <f t="shared" si="1475"/>
        <v>11.677499999999998</v>
      </c>
      <c r="AE655" s="572">
        <f t="shared" si="1475"/>
        <v>12.975</v>
      </c>
      <c r="AF655" s="572">
        <f t="shared" si="1475"/>
        <v>14.272500000000001</v>
      </c>
      <c r="AG655" s="573">
        <f>AC655*4.15</f>
        <v>109.90237500000002</v>
      </c>
      <c r="AH655" s="573">
        <f>AG655*(1+AH$53)</f>
        <v>109.90237500000002</v>
      </c>
      <c r="AI655" s="573">
        <f>MROUND(ROUNDUP(AG655,0),5)-1</f>
        <v>109</v>
      </c>
      <c r="AJ655" s="557">
        <f>ROUNDUP(FLOOR(AC655*13350,10000),-3)-1000</f>
        <v>349000</v>
      </c>
      <c r="AK655" s="549">
        <f t="shared" si="1246"/>
        <v>379000</v>
      </c>
      <c r="AL655" s="550">
        <f>ROUNDUP(AC655*1.39,0)</f>
        <v>37</v>
      </c>
      <c r="AM655" s="551">
        <f>ROUNDUP(AC655*1.3,0)</f>
        <v>35</v>
      </c>
      <c r="AN655" s="552">
        <f>ROUNDUP(AC655*0.71*3,0)</f>
        <v>57</v>
      </c>
      <c r="AO655" s="553">
        <f>ROUNDUP(AC655*3.7502*3,0)</f>
        <v>298</v>
      </c>
      <c r="AP655" s="554">
        <f>ROUNDUP(AC655*7.9284*3,0)</f>
        <v>630</v>
      </c>
      <c r="AQ655" s="716">
        <f t="shared" si="1254"/>
        <v>22</v>
      </c>
      <c r="AR655" s="555">
        <f t="shared" si="1250"/>
        <v>40000</v>
      </c>
      <c r="AS655" s="556">
        <v>139</v>
      </c>
      <c r="AT655" s="144">
        <f>AI655*(1-AH$6)</f>
        <v>109</v>
      </c>
    </row>
    <row r="656" spans="1:46" ht="18.75" customHeight="1" thickBot="1">
      <c r="A656"/>
      <c r="B656" s="568" t="s">
        <v>2597</v>
      </c>
      <c r="C656" s="569" t="s">
        <v>2600</v>
      </c>
      <c r="D656" s="570">
        <f t="shared" si="1476"/>
        <v>25.95</v>
      </c>
      <c r="E656" s="570">
        <f t="shared" si="1490"/>
        <v>10.141136858298172</v>
      </c>
      <c r="F656" s="570">
        <f t="shared" si="1491"/>
        <v>8.0705684291490858</v>
      </c>
      <c r="G656" s="667">
        <v>9.6300000000000008</v>
      </c>
      <c r="H656" s="570">
        <f t="shared" si="1492"/>
        <v>2.5352842145745429</v>
      </c>
      <c r="I656" s="570"/>
      <c r="J656" s="571"/>
      <c r="K656" s="571"/>
      <c r="L656" s="571"/>
      <c r="M656" s="571"/>
      <c r="N656" s="571"/>
      <c r="O656" s="571"/>
      <c r="P656" s="571"/>
      <c r="Q656" s="571"/>
      <c r="R656" s="571"/>
      <c r="S656" s="571"/>
      <c r="T656" s="571"/>
      <c r="U656" s="571"/>
      <c r="V656" s="571"/>
      <c r="W656" s="571"/>
      <c r="X656" s="571">
        <f>[1]BICost!$X$11+[1]BICost!$AX$11+[1]BICost!$BB$11+[1]BICost!$BG$11</f>
        <v>5.0705684291490858</v>
      </c>
      <c r="Y656" s="572">
        <f t="shared" si="1474"/>
        <v>10.593000000000002</v>
      </c>
      <c r="Z656" s="572">
        <f>(AC656*(1-Z$53))</f>
        <v>10.593000000000002</v>
      </c>
      <c r="AA656" s="572">
        <f>(AB656*(1-AA$53))</f>
        <v>11.677499999999998</v>
      </c>
      <c r="AB656" s="572">
        <f>MROUND(AC656,1)-0.05</f>
        <v>25.95</v>
      </c>
      <c r="AC656" s="572">
        <f>Y656/(1-AC$53)</f>
        <v>26.482500000000002</v>
      </c>
      <c r="AD656" s="572">
        <f t="shared" si="1475"/>
        <v>11.677499999999998</v>
      </c>
      <c r="AE656" s="572">
        <f t="shared" si="1475"/>
        <v>12.975</v>
      </c>
      <c r="AF656" s="572">
        <f t="shared" si="1475"/>
        <v>14.272500000000001</v>
      </c>
      <c r="AG656" s="573">
        <f>AC656*4.15</f>
        <v>109.90237500000002</v>
      </c>
      <c r="AH656" s="573">
        <f>AG656*(1+AH$53)</f>
        <v>109.90237500000002</v>
      </c>
      <c r="AI656" s="573">
        <f>MROUND(ROUNDUP(AG656,0),5)-1</f>
        <v>109</v>
      </c>
      <c r="AJ656" s="557">
        <f>ROUNDUP(FLOOR(AC656*13350,10000),-3)-1000</f>
        <v>349000</v>
      </c>
      <c r="AK656" s="549">
        <f t="shared" si="1246"/>
        <v>379000</v>
      </c>
      <c r="AL656" s="550">
        <f>ROUNDUP(AC656*1.39,0)</f>
        <v>37</v>
      </c>
      <c r="AM656" s="551">
        <f>ROUNDUP(AC656*1.3,0)</f>
        <v>35</v>
      </c>
      <c r="AN656" s="552">
        <f>ROUNDUP(AC656*0.71*3,0)</f>
        <v>57</v>
      </c>
      <c r="AO656" s="553">
        <f>ROUNDUP(AC656*3.7502*3,0)</f>
        <v>298</v>
      </c>
      <c r="AP656" s="554">
        <f>ROUNDUP(AC656*7.9284*3,0)</f>
        <v>630</v>
      </c>
      <c r="AQ656" s="716">
        <f t="shared" si="1254"/>
        <v>22</v>
      </c>
      <c r="AR656" s="555">
        <f t="shared" si="1250"/>
        <v>40000</v>
      </c>
      <c r="AS656" s="556">
        <v>139</v>
      </c>
      <c r="AT656" s="144">
        <f>AI656*(1-AH$6)</f>
        <v>109</v>
      </c>
    </row>
    <row r="657" spans="1:46" ht="20.45" customHeight="1">
      <c r="B657" s="563" t="s">
        <v>2175</v>
      </c>
      <c r="C657" s="564" t="s">
        <v>1362</v>
      </c>
      <c r="D657" s="565">
        <f t="shared" si="1476"/>
        <v>25.95</v>
      </c>
      <c r="E657" s="565">
        <f>1.9*MAX($J657:$V657)</f>
        <v>9.5570000000000004</v>
      </c>
      <c r="F657" s="565">
        <f>MAX($J657:$V657)+3</f>
        <v>8.0300000000000011</v>
      </c>
      <c r="G657" s="565">
        <v>9.6300000000000008</v>
      </c>
      <c r="H657" s="565">
        <f>MIN($J657:$W657)*0.5</f>
        <v>2.5150000000000001</v>
      </c>
      <c r="I657" s="564"/>
      <c r="J657" s="564"/>
      <c r="K657" s="564"/>
      <c r="L657" s="564"/>
      <c r="M657" s="564"/>
      <c r="N657" s="564"/>
      <c r="O657" s="564"/>
      <c r="P657" s="564"/>
      <c r="Q657" s="564"/>
      <c r="R657" s="564"/>
      <c r="S657" s="564"/>
      <c r="T657" s="564"/>
      <c r="U657" s="564"/>
      <c r="V657" s="564">
        <f>[1]IDCost!O15+[1]IDCost!Z15+[1]IDCost!AF$15</f>
        <v>5.03</v>
      </c>
      <c r="W657" s="564"/>
      <c r="X657" s="564"/>
      <c r="Y657" s="566">
        <f>$G657*(1+Y$548)</f>
        <v>10.593000000000002</v>
      </c>
      <c r="Z657" s="566">
        <f>(AC657*(1-Z$548))</f>
        <v>10.593000000000002</v>
      </c>
      <c r="AA657" s="566">
        <f>(AB657*(1-AA$548))</f>
        <v>11.677499999999998</v>
      </c>
      <c r="AB657" s="566">
        <f t="shared" si="1477"/>
        <v>25.95</v>
      </c>
      <c r="AC657" s="566">
        <f>Y657/(1-AC$548)</f>
        <v>26.482500000000002</v>
      </c>
      <c r="AD657" s="564">
        <f t="shared" ref="AD657:AF658" si="1494">$AB657*(1-AD$548)</f>
        <v>11.677499999999998</v>
      </c>
      <c r="AE657" s="564">
        <f t="shared" si="1494"/>
        <v>12.975</v>
      </c>
      <c r="AF657" s="564">
        <f t="shared" si="1494"/>
        <v>14.272500000000001</v>
      </c>
      <c r="AG657" s="567">
        <f t="shared" si="1472"/>
        <v>109.90237500000002</v>
      </c>
      <c r="AH657" s="567">
        <f t="shared" si="1473"/>
        <v>109.90237500000002</v>
      </c>
      <c r="AI657" s="567">
        <f t="shared" si="1489"/>
        <v>109</v>
      </c>
      <c r="AJ657" s="491">
        <f t="shared" si="1478"/>
        <v>349000</v>
      </c>
      <c r="AK657" s="491">
        <f t="shared" si="1246"/>
        <v>379000</v>
      </c>
      <c r="AL657" s="492">
        <f t="shared" si="1479"/>
        <v>37</v>
      </c>
      <c r="AM657" s="493">
        <f t="shared" si="1480"/>
        <v>35</v>
      </c>
      <c r="AN657" s="494">
        <f t="shared" si="1481"/>
        <v>57</v>
      </c>
      <c r="AO657" s="495">
        <f t="shared" si="1482"/>
        <v>298</v>
      </c>
      <c r="AP657" s="496">
        <f t="shared" si="1483"/>
        <v>630</v>
      </c>
      <c r="AQ657" s="716">
        <f t="shared" si="1254"/>
        <v>22</v>
      </c>
      <c r="AR657" s="497">
        <f t="shared" si="1250"/>
        <v>40000</v>
      </c>
      <c r="AS657" s="498">
        <v>129</v>
      </c>
      <c r="AT657" s="144">
        <f t="shared" si="1484"/>
        <v>109</v>
      </c>
    </row>
    <row r="658" spans="1:46" ht="20.45" customHeight="1">
      <c r="B658" s="502" t="s">
        <v>2176</v>
      </c>
      <c r="C658" s="490" t="s">
        <v>1363</v>
      </c>
      <c r="D658" s="499">
        <f t="shared" si="1476"/>
        <v>27.95</v>
      </c>
      <c r="E658" s="499">
        <f>2*MAX($J658:$V658)</f>
        <v>10.32</v>
      </c>
      <c r="F658" s="499">
        <f>MAX($J658:$V658)+3</f>
        <v>8.16</v>
      </c>
      <c r="G658" s="499">
        <v>10.36</v>
      </c>
      <c r="H658" s="499">
        <f>MIN($J658:$W658)*0.5</f>
        <v>2.58</v>
      </c>
      <c r="I658" s="490"/>
      <c r="J658" s="490"/>
      <c r="K658" s="490"/>
      <c r="L658" s="490"/>
      <c r="M658" s="490"/>
      <c r="N658" s="490"/>
      <c r="O658" s="490"/>
      <c r="P658" s="490"/>
      <c r="Q658" s="490"/>
      <c r="R658" s="490"/>
      <c r="S658" s="490"/>
      <c r="T658" s="490"/>
      <c r="U658" s="490"/>
      <c r="V658" s="490">
        <f>[1]IDCost!O16+[1]IDCost!Z16+[1]IDCost!AF$15</f>
        <v>5.16</v>
      </c>
      <c r="W658" s="490"/>
      <c r="X658" s="490"/>
      <c r="Y658" s="500">
        <f>$G658*(1+Y$548)</f>
        <v>11.396000000000001</v>
      </c>
      <c r="Z658" s="500">
        <f>(AC658*(1-Z$548))</f>
        <v>11.396000000000001</v>
      </c>
      <c r="AA658" s="500">
        <f>(AB658*(1-AA$548))</f>
        <v>12.577499999999999</v>
      </c>
      <c r="AB658" s="500">
        <f t="shared" si="1477"/>
        <v>27.95</v>
      </c>
      <c r="AC658" s="500">
        <f>Y658/(1-AC$548)</f>
        <v>28.490000000000002</v>
      </c>
      <c r="AD658" s="490">
        <f t="shared" si="1494"/>
        <v>12.577499999999999</v>
      </c>
      <c r="AE658" s="490">
        <f t="shared" si="1494"/>
        <v>13.975</v>
      </c>
      <c r="AF658" s="490">
        <f t="shared" si="1494"/>
        <v>15.3725</v>
      </c>
      <c r="AG658" s="504">
        <f t="shared" si="1472"/>
        <v>118.23350000000002</v>
      </c>
      <c r="AH658" s="504">
        <f t="shared" si="1473"/>
        <v>118.23350000000002</v>
      </c>
      <c r="AI658" s="504">
        <f>MROUND(ROUNDUP(AH658,0),10)-1</f>
        <v>119</v>
      </c>
      <c r="AJ658" s="491">
        <f t="shared" si="1478"/>
        <v>379000</v>
      </c>
      <c r="AK658" s="491">
        <f t="shared" si="1246"/>
        <v>409000</v>
      </c>
      <c r="AL658" s="492">
        <f t="shared" si="1479"/>
        <v>40</v>
      </c>
      <c r="AM658" s="493">
        <f t="shared" si="1480"/>
        <v>38</v>
      </c>
      <c r="AN658" s="494">
        <f t="shared" si="1481"/>
        <v>61</v>
      </c>
      <c r="AO658" s="495">
        <f t="shared" si="1482"/>
        <v>321</v>
      </c>
      <c r="AP658" s="496">
        <f t="shared" si="1483"/>
        <v>678</v>
      </c>
      <c r="AQ658" s="716">
        <f t="shared" si="1254"/>
        <v>23</v>
      </c>
      <c r="AR658" s="497">
        <f t="shared" si="1250"/>
        <v>43000</v>
      </c>
      <c r="AS658" s="498">
        <v>129</v>
      </c>
      <c r="AT658" s="144">
        <f t="shared" si="1484"/>
        <v>119</v>
      </c>
    </row>
    <row r="659" spans="1:46" ht="20.45" customHeight="1">
      <c r="B659" s="502" t="s">
        <v>2172</v>
      </c>
      <c r="C659" s="490" t="s">
        <v>2171</v>
      </c>
      <c r="D659" s="499">
        <f t="shared" si="1476"/>
        <v>6.95</v>
      </c>
      <c r="E659" s="499">
        <f>2*MAX($J659:$V659)</f>
        <v>2.2999999999999998</v>
      </c>
      <c r="F659" s="499">
        <f>MAX($J659:$V659)+3</f>
        <v>4.1500000000000004</v>
      </c>
      <c r="G659" s="499">
        <v>2.72</v>
      </c>
      <c r="H659" s="499">
        <f>MIN($J659:$W659)*0.5</f>
        <v>0.57499999999999996</v>
      </c>
      <c r="I659" s="490"/>
      <c r="J659" s="490"/>
      <c r="K659" s="490"/>
      <c r="L659" s="490"/>
      <c r="M659" s="490"/>
      <c r="N659" s="490"/>
      <c r="O659" s="490"/>
      <c r="P659" s="490"/>
      <c r="Q659" s="490"/>
      <c r="R659" s="490"/>
      <c r="S659" s="490"/>
      <c r="T659" s="490"/>
      <c r="U659" s="490"/>
      <c r="V659" s="490">
        <f>[1]IDCost!$O14+[1]IDCost!Z$14+[1]IDCost!AF$14</f>
        <v>1.1499999999999999</v>
      </c>
      <c r="W659" s="490"/>
      <c r="X659" s="490"/>
      <c r="Y659" s="500">
        <f t="shared" si="1474"/>
        <v>2.9920000000000004</v>
      </c>
      <c r="Z659" s="500">
        <f t="shared" ref="Z659:Z678" si="1495">(AC659*(1-Z$53))</f>
        <v>2.9920000000000004</v>
      </c>
      <c r="AA659" s="500">
        <f t="shared" ref="AA659:AA678" si="1496">(AB659*(1-AA$53))</f>
        <v>3.1274999999999999</v>
      </c>
      <c r="AB659" s="500">
        <f t="shared" si="1477"/>
        <v>6.95</v>
      </c>
      <c r="AC659" s="500">
        <f t="shared" ref="AC659:AC678" si="1497">Y659/(1-AC$53)</f>
        <v>7.48</v>
      </c>
      <c r="AD659" s="490">
        <f t="shared" si="1475"/>
        <v>3.1274999999999999</v>
      </c>
      <c r="AE659" s="490">
        <f t="shared" si="1475"/>
        <v>3.4750000000000001</v>
      </c>
      <c r="AF659" s="490">
        <f t="shared" si="1475"/>
        <v>3.8225000000000002</v>
      </c>
      <c r="AG659" s="504">
        <f t="shared" si="1472"/>
        <v>31.042000000000005</v>
      </c>
      <c r="AH659" s="504">
        <f t="shared" si="1473"/>
        <v>31.042000000000005</v>
      </c>
      <c r="AI659" s="504">
        <f>MROUND(ROUNDUP(AG659,0),5)-1</f>
        <v>29</v>
      </c>
      <c r="AJ659" s="491">
        <f t="shared" si="1478"/>
        <v>89000</v>
      </c>
      <c r="AK659" s="491">
        <f t="shared" si="1246"/>
        <v>89000</v>
      </c>
      <c r="AL659" s="492">
        <f t="shared" si="1479"/>
        <v>11</v>
      </c>
      <c r="AM659" s="493">
        <f t="shared" si="1480"/>
        <v>10</v>
      </c>
      <c r="AN659" s="494">
        <f t="shared" si="1481"/>
        <v>16</v>
      </c>
      <c r="AO659" s="495">
        <f t="shared" si="1482"/>
        <v>85</v>
      </c>
      <c r="AP659" s="496">
        <f t="shared" si="1483"/>
        <v>178</v>
      </c>
      <c r="AQ659" s="716">
        <f t="shared" si="1254"/>
        <v>6</v>
      </c>
      <c r="AR659" s="497">
        <f t="shared" si="1250"/>
        <v>11000</v>
      </c>
      <c r="AS659" s="498">
        <v>139</v>
      </c>
      <c r="AT659" s="144">
        <f t="shared" si="1484"/>
        <v>29</v>
      </c>
    </row>
    <row r="660" spans="1:46" ht="20.45" customHeight="1" thickBot="1">
      <c r="B660" s="503" t="s">
        <v>2177</v>
      </c>
      <c r="C660" s="490" t="s">
        <v>2178</v>
      </c>
      <c r="D660" s="499">
        <f t="shared" si="1476"/>
        <v>25.95</v>
      </c>
      <c r="E660" s="499">
        <f>2.3*MAX($J660:$V660)</f>
        <v>9.5449999999999999</v>
      </c>
      <c r="F660" s="499">
        <f>MAX($J660:$V660)+3</f>
        <v>7.15</v>
      </c>
      <c r="G660" s="499">
        <v>9.6300000000000008</v>
      </c>
      <c r="H660" s="499">
        <f>MIN($J660:$W660)*0.5</f>
        <v>2.0750000000000002</v>
      </c>
      <c r="I660" s="490"/>
      <c r="J660" s="490"/>
      <c r="K660" s="490"/>
      <c r="L660" s="490"/>
      <c r="M660" s="490"/>
      <c r="N660" s="490"/>
      <c r="O660" s="490"/>
      <c r="P660" s="490"/>
      <c r="Q660" s="490"/>
      <c r="R660" s="490"/>
      <c r="S660" s="490"/>
      <c r="T660" s="490"/>
      <c r="U660" s="490"/>
      <c r="V660" s="490">
        <f>[1]IDCost!M10+[1]IDCost!Z$10+[1]IDCost!AF$10</f>
        <v>4.1500000000000004</v>
      </c>
      <c r="W660" s="490"/>
      <c r="X660" s="490"/>
      <c r="Y660" s="500">
        <f t="shared" si="1474"/>
        <v>10.593000000000002</v>
      </c>
      <c r="Z660" s="500">
        <f t="shared" si="1495"/>
        <v>10.593000000000002</v>
      </c>
      <c r="AA660" s="500">
        <f t="shared" si="1496"/>
        <v>11.677499999999998</v>
      </c>
      <c r="AB660" s="500">
        <f t="shared" si="1477"/>
        <v>25.95</v>
      </c>
      <c r="AC660" s="500">
        <f t="shared" si="1497"/>
        <v>26.482500000000002</v>
      </c>
      <c r="AD660" s="490">
        <f t="shared" si="1475"/>
        <v>11.677499999999998</v>
      </c>
      <c r="AE660" s="490">
        <f t="shared" si="1475"/>
        <v>12.975</v>
      </c>
      <c r="AF660" s="490">
        <f t="shared" si="1475"/>
        <v>14.272500000000001</v>
      </c>
      <c r="AG660" s="504">
        <f t="shared" si="1472"/>
        <v>109.90237500000002</v>
      </c>
      <c r="AH660" s="504">
        <f t="shared" si="1473"/>
        <v>109.90237500000002</v>
      </c>
      <c r="AI660" s="504">
        <f>MROUND(ROUNDUP(AG660,0),5)-5</f>
        <v>105</v>
      </c>
      <c r="AJ660" s="491">
        <f t="shared" si="1478"/>
        <v>349000</v>
      </c>
      <c r="AK660" s="491">
        <f t="shared" si="1246"/>
        <v>379000</v>
      </c>
      <c r="AL660" s="492">
        <f t="shared" si="1479"/>
        <v>37</v>
      </c>
      <c r="AM660" s="493">
        <f t="shared" si="1480"/>
        <v>35</v>
      </c>
      <c r="AN660" s="494">
        <f t="shared" si="1481"/>
        <v>57</v>
      </c>
      <c r="AO660" s="495">
        <f t="shared" si="1482"/>
        <v>298</v>
      </c>
      <c r="AP660" s="496">
        <f t="shared" si="1483"/>
        <v>630</v>
      </c>
      <c r="AQ660" s="716">
        <f t="shared" si="1254"/>
        <v>22</v>
      </c>
      <c r="AR660" s="497">
        <f t="shared" si="1250"/>
        <v>40000</v>
      </c>
      <c r="AS660" s="498">
        <v>139</v>
      </c>
      <c r="AT660" s="144">
        <f t="shared" si="1484"/>
        <v>105</v>
      </c>
    </row>
    <row r="661" spans="1:46" ht="18.75" customHeight="1" thickBot="1">
      <c r="A661"/>
      <c r="B661" s="568" t="s">
        <v>2476</v>
      </c>
      <c r="C661" s="569" t="s">
        <v>2364</v>
      </c>
      <c r="D661" s="570">
        <f t="shared" si="1476"/>
        <v>25.95</v>
      </c>
      <c r="E661" s="570">
        <f>2*MAX($J661:$X661)</f>
        <v>4.992750158086916</v>
      </c>
      <c r="F661" s="570">
        <f>MAX($J661:$X661)+3</f>
        <v>5.4963750790434585</v>
      </c>
      <c r="G661" s="667">
        <v>9.6300000000000008</v>
      </c>
      <c r="H661" s="570">
        <f t="shared" ref="H661:H680" si="1498">MIN($J661:$X661)*0.5</f>
        <v>1.248187539521729</v>
      </c>
      <c r="I661" s="570"/>
      <c r="J661" s="571"/>
      <c r="K661" s="571"/>
      <c r="L661" s="571"/>
      <c r="M661" s="571"/>
      <c r="N661" s="571"/>
      <c r="O661" s="571"/>
      <c r="P661" s="571"/>
      <c r="Q661" s="571"/>
      <c r="R661" s="571"/>
      <c r="S661" s="571"/>
      <c r="T661" s="571"/>
      <c r="U661" s="571"/>
      <c r="V661" s="571"/>
      <c r="W661" s="571"/>
      <c r="X661" s="571">
        <f>[1]BICost!$Y19+[1]BICost!$BB$22</f>
        <v>2.496375079043458</v>
      </c>
      <c r="Y661" s="572">
        <f t="shared" si="1474"/>
        <v>10.593000000000002</v>
      </c>
      <c r="Z661" s="572">
        <f t="shared" si="1495"/>
        <v>10.593000000000002</v>
      </c>
      <c r="AA661" s="572">
        <f t="shared" si="1496"/>
        <v>11.677499999999998</v>
      </c>
      <c r="AB661" s="572">
        <f t="shared" ref="AB661:AB678" si="1499">MROUND(AC661,1)-0.05</f>
        <v>25.95</v>
      </c>
      <c r="AC661" s="572">
        <f t="shared" si="1497"/>
        <v>26.482500000000002</v>
      </c>
      <c r="AD661" s="572">
        <f t="shared" si="1475"/>
        <v>11.677499999999998</v>
      </c>
      <c r="AE661" s="572">
        <f t="shared" si="1475"/>
        <v>12.975</v>
      </c>
      <c r="AF661" s="572">
        <f t="shared" si="1475"/>
        <v>14.272500000000001</v>
      </c>
      <c r="AG661" s="573">
        <f t="shared" ref="AG661:AG677" si="1500">AC661*4.15</f>
        <v>109.90237500000002</v>
      </c>
      <c r="AH661" s="573">
        <f>AG661*(1+AH$53)</f>
        <v>109.90237500000002</v>
      </c>
      <c r="AI661" s="573">
        <f>MROUND(ROUNDUP(AG661,0),5)-1</f>
        <v>109</v>
      </c>
      <c r="AJ661" s="557">
        <f t="shared" ref="AJ661:AJ678" si="1501">ROUNDUP(FLOOR(AC661*13350,10000),-3)-1000</f>
        <v>349000</v>
      </c>
      <c r="AK661" s="549">
        <f t="shared" ref="AK661:AK678" si="1502">ROUNDUP(FLOOR(AJ661*1.1,10000),-3)-1000</f>
        <v>379000</v>
      </c>
      <c r="AL661" s="550">
        <f t="shared" ref="AL661:AL678" si="1503">ROUNDUP(AC661*1.39,0)</f>
        <v>37</v>
      </c>
      <c r="AM661" s="551">
        <f>ROUNDUP(AC661*1.3,0)</f>
        <v>35</v>
      </c>
      <c r="AN661" s="552">
        <f t="shared" ref="AN661:AN678" si="1504">ROUNDUP(AC661*0.71*3,0)</f>
        <v>57</v>
      </c>
      <c r="AO661" s="553">
        <f t="shared" ref="AO661:AO678" si="1505">ROUNDUP(AC661*3.7502*3,0)</f>
        <v>298</v>
      </c>
      <c r="AP661" s="554">
        <f t="shared" ref="AP661:AP678" si="1506">ROUNDUP(AC661*7.9284*3,0)</f>
        <v>630</v>
      </c>
      <c r="AQ661" s="716">
        <f t="shared" si="1254"/>
        <v>22</v>
      </c>
      <c r="AR661" s="555">
        <f t="shared" si="1250"/>
        <v>40000</v>
      </c>
      <c r="AS661" s="556">
        <v>139</v>
      </c>
      <c r="AT661" s="144">
        <f t="shared" ref="AT661:AT678" si="1507">AI661*(1-AH$6)</f>
        <v>109</v>
      </c>
    </row>
    <row r="662" spans="1:46" ht="18.75" customHeight="1" thickBot="1">
      <c r="A662"/>
      <c r="B662" s="568" t="s">
        <v>2477</v>
      </c>
      <c r="C662" s="569" t="s">
        <v>2365</v>
      </c>
      <c r="D662" s="570">
        <f t="shared" si="1476"/>
        <v>25.95</v>
      </c>
      <c r="E662" s="570">
        <f>2*MAX($J662:$X662)</f>
        <v>8.3432939555552696</v>
      </c>
      <c r="F662" s="570">
        <f>MAX($J662:$X662)+3</f>
        <v>7.1716469777776348</v>
      </c>
      <c r="G662" s="667">
        <v>9.6300000000000008</v>
      </c>
      <c r="H662" s="570">
        <f t="shared" si="1498"/>
        <v>2.0858234888888174</v>
      </c>
      <c r="I662" s="570"/>
      <c r="J662" s="571"/>
      <c r="K662" s="571"/>
      <c r="L662" s="571"/>
      <c r="M662" s="571"/>
      <c r="N662" s="571"/>
      <c r="O662" s="571"/>
      <c r="P662" s="571"/>
      <c r="Q662" s="571"/>
      <c r="R662" s="571"/>
      <c r="S662" s="571"/>
      <c r="T662" s="571"/>
      <c r="U662" s="571"/>
      <c r="V662" s="571"/>
      <c r="W662" s="571"/>
      <c r="X662" s="571">
        <f>[1]BICost!$Y10+[1]BICost!$BB$22</f>
        <v>4.1716469777776348</v>
      </c>
      <c r="Y662" s="572">
        <f t="shared" si="1474"/>
        <v>10.593000000000002</v>
      </c>
      <c r="Z662" s="572">
        <f t="shared" si="1495"/>
        <v>10.593000000000002</v>
      </c>
      <c r="AA662" s="572">
        <f t="shared" si="1496"/>
        <v>11.677499999999998</v>
      </c>
      <c r="AB662" s="572">
        <f t="shared" si="1499"/>
        <v>25.95</v>
      </c>
      <c r="AC662" s="572">
        <f t="shared" si="1497"/>
        <v>26.482500000000002</v>
      </c>
      <c r="AD662" s="572">
        <f t="shared" si="1475"/>
        <v>11.677499999999998</v>
      </c>
      <c r="AE662" s="572">
        <f t="shared" si="1475"/>
        <v>12.975</v>
      </c>
      <c r="AF662" s="572">
        <f t="shared" si="1475"/>
        <v>14.272500000000001</v>
      </c>
      <c r="AG662" s="573">
        <f t="shared" si="1500"/>
        <v>109.90237500000002</v>
      </c>
      <c r="AH662" s="573">
        <f>AG662*(1+AH$53)</f>
        <v>109.90237500000002</v>
      </c>
      <c r="AI662" s="573">
        <f>MROUND(ROUNDUP(AG662,0),5)-1</f>
        <v>109</v>
      </c>
      <c r="AJ662" s="557">
        <f t="shared" si="1501"/>
        <v>349000</v>
      </c>
      <c r="AK662" s="549">
        <f t="shared" si="1502"/>
        <v>379000</v>
      </c>
      <c r="AL662" s="550">
        <f t="shared" si="1503"/>
        <v>37</v>
      </c>
      <c r="AM662" s="551">
        <f>ROUNDUP(AC662*1.3,0)</f>
        <v>35</v>
      </c>
      <c r="AN662" s="552">
        <f t="shared" si="1504"/>
        <v>57</v>
      </c>
      <c r="AO662" s="553">
        <f t="shared" si="1505"/>
        <v>298</v>
      </c>
      <c r="AP662" s="554">
        <f t="shared" si="1506"/>
        <v>630</v>
      </c>
      <c r="AQ662" s="716">
        <f t="shared" si="1254"/>
        <v>22</v>
      </c>
      <c r="AR662" s="555">
        <f t="shared" si="1250"/>
        <v>40000</v>
      </c>
      <c r="AS662" s="556">
        <v>139</v>
      </c>
      <c r="AT662" s="144">
        <f t="shared" si="1507"/>
        <v>109</v>
      </c>
    </row>
    <row r="663" spans="1:46" ht="18.75" customHeight="1" thickBot="1">
      <c r="A663"/>
      <c r="B663" s="568" t="s">
        <v>2478</v>
      </c>
      <c r="C663" s="569" t="s">
        <v>2366</v>
      </c>
      <c r="D663" s="570">
        <f t="shared" si="1476"/>
        <v>25.95</v>
      </c>
      <c r="E663" s="570">
        <f>2*MAX($J663:$X663)</f>
        <v>9.3810661074540036</v>
      </c>
      <c r="F663" s="570">
        <f>MAX($J663:$X663)+3</f>
        <v>7.6905330537270018</v>
      </c>
      <c r="G663" s="667">
        <v>9.6300000000000008</v>
      </c>
      <c r="H663" s="570">
        <f t="shared" si="1498"/>
        <v>2.3452665268635009</v>
      </c>
      <c r="I663" s="570"/>
      <c r="J663" s="571"/>
      <c r="K663" s="571"/>
      <c r="L663" s="571"/>
      <c r="M663" s="571"/>
      <c r="N663" s="571"/>
      <c r="O663" s="571"/>
      <c r="P663" s="571"/>
      <c r="Q663" s="571"/>
      <c r="R663" s="571"/>
      <c r="S663" s="571"/>
      <c r="T663" s="571"/>
      <c r="U663" s="571"/>
      <c r="V663" s="571"/>
      <c r="W663" s="571"/>
      <c r="X663" s="571">
        <f>[1]BICost!$Y11+[1]BICost!$BB$22</f>
        <v>4.6905330537270018</v>
      </c>
      <c r="Y663" s="572">
        <f t="shared" si="1474"/>
        <v>10.593000000000002</v>
      </c>
      <c r="Z663" s="572">
        <f t="shared" si="1495"/>
        <v>10.593000000000002</v>
      </c>
      <c r="AA663" s="572">
        <f t="shared" si="1496"/>
        <v>11.677499999999998</v>
      </c>
      <c r="AB663" s="572">
        <f t="shared" si="1499"/>
        <v>25.95</v>
      </c>
      <c r="AC663" s="572">
        <f t="shared" si="1497"/>
        <v>26.482500000000002</v>
      </c>
      <c r="AD663" s="572">
        <f t="shared" si="1475"/>
        <v>11.677499999999998</v>
      </c>
      <c r="AE663" s="572">
        <f t="shared" si="1475"/>
        <v>12.975</v>
      </c>
      <c r="AF663" s="572">
        <f t="shared" si="1475"/>
        <v>14.272500000000001</v>
      </c>
      <c r="AG663" s="573">
        <f t="shared" si="1500"/>
        <v>109.90237500000002</v>
      </c>
      <c r="AH663" s="573">
        <f>AG663*(1+AH$53)</f>
        <v>109.90237500000002</v>
      </c>
      <c r="AI663" s="573">
        <f>MROUND(ROUNDUP(AG663,0),5)-1</f>
        <v>109</v>
      </c>
      <c r="AJ663" s="557">
        <f t="shared" si="1501"/>
        <v>349000</v>
      </c>
      <c r="AK663" s="549">
        <f t="shared" si="1502"/>
        <v>379000</v>
      </c>
      <c r="AL663" s="550">
        <f t="shared" si="1503"/>
        <v>37</v>
      </c>
      <c r="AM663" s="551">
        <f>ROUNDUP(AC663*1.3,0)</f>
        <v>35</v>
      </c>
      <c r="AN663" s="552">
        <f t="shared" si="1504"/>
        <v>57</v>
      </c>
      <c r="AO663" s="553">
        <f t="shared" si="1505"/>
        <v>298</v>
      </c>
      <c r="AP663" s="554">
        <f t="shared" si="1506"/>
        <v>630</v>
      </c>
      <c r="AQ663" s="716">
        <f t="shared" si="1254"/>
        <v>22</v>
      </c>
      <c r="AR663" s="555">
        <f t="shared" si="1250"/>
        <v>40000</v>
      </c>
      <c r="AS663" s="556">
        <v>139</v>
      </c>
      <c r="AT663" s="144">
        <f t="shared" si="1507"/>
        <v>109</v>
      </c>
    </row>
    <row r="664" spans="1:46" ht="20.45" customHeight="1" thickBot="1">
      <c r="B664" s="502" t="s">
        <v>2479</v>
      </c>
      <c r="C664" s="505" t="s">
        <v>2232</v>
      </c>
      <c r="D664" s="499">
        <f t="shared" si="1476"/>
        <v>25.95</v>
      </c>
      <c r="E664" s="570">
        <f t="shared" ref="E664:E680" si="1508">2*MAX($J664:$X664)</f>
        <v>10.198609398593245</v>
      </c>
      <c r="F664" s="499">
        <f>MAX($J664:$V664)+3</f>
        <v>3</v>
      </c>
      <c r="G664" s="499">
        <v>9.6300000000000008</v>
      </c>
      <c r="H664" s="570">
        <f t="shared" si="1498"/>
        <v>2.5496523496483112</v>
      </c>
      <c r="I664" s="490"/>
      <c r="J664" s="490"/>
      <c r="K664" s="490"/>
      <c r="L664" s="490"/>
      <c r="M664" s="490"/>
      <c r="N664" s="490"/>
      <c r="O664" s="490"/>
      <c r="P664" s="490"/>
      <c r="Q664" s="490"/>
      <c r="R664" s="490"/>
      <c r="S664" s="490"/>
      <c r="T664" s="490"/>
      <c r="U664" s="490"/>
      <c r="V664" s="490"/>
      <c r="W664" s="490"/>
      <c r="X664" s="571">
        <f>[1]BICost!$Y22+[1]BICost!$BB$22</f>
        <v>5.0993046992966224</v>
      </c>
      <c r="Y664" s="500">
        <f t="shared" si="1474"/>
        <v>10.593000000000002</v>
      </c>
      <c r="Z664" s="500">
        <f t="shared" si="1495"/>
        <v>10.593000000000002</v>
      </c>
      <c r="AA664" s="500">
        <f t="shared" si="1496"/>
        <v>11.677499999999998</v>
      </c>
      <c r="AB664" s="500">
        <f t="shared" si="1499"/>
        <v>25.95</v>
      </c>
      <c r="AC664" s="500">
        <f t="shared" si="1497"/>
        <v>26.482500000000002</v>
      </c>
      <c r="AD664" s="490">
        <f t="shared" si="1475"/>
        <v>11.677499999999998</v>
      </c>
      <c r="AE664" s="490">
        <f t="shared" si="1475"/>
        <v>12.975</v>
      </c>
      <c r="AF664" s="490">
        <f t="shared" si="1475"/>
        <v>14.272500000000001</v>
      </c>
      <c r="AG664" s="504">
        <f t="shared" si="1500"/>
        <v>109.90237500000002</v>
      </c>
      <c r="AH664" s="504">
        <f>AG664*(1+AH$548)</f>
        <v>109.90237500000002</v>
      </c>
      <c r="AI664" s="504">
        <f>MROUND(ROUNDUP(AG664,0),5)-5</f>
        <v>105</v>
      </c>
      <c r="AJ664" s="491">
        <f t="shared" si="1501"/>
        <v>349000</v>
      </c>
      <c r="AK664" s="491">
        <f t="shared" si="1502"/>
        <v>379000</v>
      </c>
      <c r="AL664" s="492">
        <f t="shared" si="1503"/>
        <v>37</v>
      </c>
      <c r="AM664" s="493">
        <f>ROUNDUP(AC664*1.3,0)</f>
        <v>35</v>
      </c>
      <c r="AN664" s="494">
        <f t="shared" si="1504"/>
        <v>57</v>
      </c>
      <c r="AO664" s="495">
        <f t="shared" si="1505"/>
        <v>298</v>
      </c>
      <c r="AP664" s="496">
        <f t="shared" si="1506"/>
        <v>630</v>
      </c>
      <c r="AQ664" s="716">
        <f t="shared" si="1254"/>
        <v>22</v>
      </c>
      <c r="AR664" s="497">
        <f t="shared" si="1250"/>
        <v>40000</v>
      </c>
      <c r="AS664" s="498">
        <v>139</v>
      </c>
      <c r="AT664" s="144">
        <f t="shared" si="1507"/>
        <v>105</v>
      </c>
    </row>
    <row r="665" spans="1:46" ht="20.45" customHeight="1" thickBot="1">
      <c r="B665" s="502" t="s">
        <v>4586</v>
      </c>
      <c r="C665" s="505" t="s">
        <v>4594</v>
      </c>
      <c r="D665" s="499">
        <f t="shared" ref="D665:D672" si="1509">AB665</f>
        <v>25.95</v>
      </c>
      <c r="E665" s="570">
        <f t="shared" si="1508"/>
        <v>10.062862563150206</v>
      </c>
      <c r="F665" s="499">
        <f t="shared" ref="F665:F674" si="1510">MAX($J665:$V665)+3</f>
        <v>3</v>
      </c>
      <c r="G665" s="499">
        <v>9.6300000000000008</v>
      </c>
      <c r="H665" s="570">
        <f t="shared" si="1498"/>
        <v>2.5157156407875516</v>
      </c>
      <c r="I665" s="490"/>
      <c r="J665" s="490"/>
      <c r="K665" s="490"/>
      <c r="L665" s="490"/>
      <c r="M665" s="490"/>
      <c r="N665" s="490"/>
      <c r="O665" s="490"/>
      <c r="P665" s="490"/>
      <c r="Q665" s="490"/>
      <c r="R665" s="490"/>
      <c r="S665" s="490"/>
      <c r="T665" s="490"/>
      <c r="U665" s="490"/>
      <c r="V665" s="490"/>
      <c r="W665" s="490"/>
      <c r="X665" s="571">
        <f>[1]BICost!$Y3+[1]BICost!$BB$22</f>
        <v>5.0314312815751032</v>
      </c>
      <c r="Y665" s="500">
        <f t="shared" si="1474"/>
        <v>10.593000000000002</v>
      </c>
      <c r="Z665" s="500">
        <f t="shared" ref="Z665:Z672" si="1511">(AC665*(1-Z$53))</f>
        <v>10.593000000000002</v>
      </c>
      <c r="AA665" s="500">
        <f t="shared" ref="AA665:AA672" si="1512">(AB665*(1-AA$53))</f>
        <v>11.677499999999998</v>
      </c>
      <c r="AB665" s="500">
        <f t="shared" ref="AB665:AB672" si="1513">MROUND(AC665,1)-0.05</f>
        <v>25.95</v>
      </c>
      <c r="AC665" s="500">
        <f t="shared" ref="AC665:AC672" si="1514">Y665/(1-AC$53)</f>
        <v>26.482500000000002</v>
      </c>
      <c r="AD665" s="490">
        <f t="shared" ref="AD665:AF674" si="1515">$AB665*(1-AD$53)</f>
        <v>11.677499999999998</v>
      </c>
      <c r="AE665" s="490">
        <f t="shared" si="1515"/>
        <v>12.975</v>
      </c>
      <c r="AF665" s="490">
        <f t="shared" si="1515"/>
        <v>14.272500000000001</v>
      </c>
      <c r="AG665" s="504">
        <f t="shared" ref="AG665:AG672" si="1516">AC665*4.15</f>
        <v>109.90237500000002</v>
      </c>
      <c r="AH665" s="504">
        <f t="shared" ref="AH665:AH673" si="1517">AG665*(1+AH$548)</f>
        <v>109.90237500000002</v>
      </c>
      <c r="AI665" s="504">
        <f t="shared" ref="AI665:AI672" si="1518">MROUND(ROUNDUP(AG665,0),5)-5</f>
        <v>105</v>
      </c>
      <c r="AJ665" s="491">
        <f t="shared" ref="AJ665:AJ672" si="1519">ROUNDUP(FLOOR(AC665*13350,10000),-3)-1000</f>
        <v>349000</v>
      </c>
      <c r="AK665" s="491">
        <f t="shared" ref="AK665:AK672" si="1520">ROUNDUP(FLOOR(AJ665*1.1,10000),-3)-1000</f>
        <v>379000</v>
      </c>
      <c r="AL665" s="492">
        <f t="shared" ref="AL665:AL672" si="1521">ROUNDUP(AC665*1.39,0)</f>
        <v>37</v>
      </c>
      <c r="AM665" s="493">
        <f t="shared" ref="AM665:AM672" si="1522">ROUNDUP(AC665*1.3,0)</f>
        <v>35</v>
      </c>
      <c r="AN665" s="494">
        <f t="shared" ref="AN665:AN672" si="1523">ROUNDUP(AC665*0.71*3,0)</f>
        <v>57</v>
      </c>
      <c r="AO665" s="495">
        <f t="shared" ref="AO665:AO672" si="1524">ROUNDUP(AC665*3.7502*3,0)</f>
        <v>298</v>
      </c>
      <c r="AP665" s="496">
        <f t="shared" ref="AP665:AP672" si="1525">ROUNDUP(AC665*7.9284*3,0)</f>
        <v>630</v>
      </c>
      <c r="AQ665" s="716">
        <f t="shared" ref="AQ665:AQ672" si="1526">ROUNDUP(AC665*0.8,0)</f>
        <v>22</v>
      </c>
      <c r="AR665" s="497">
        <f t="shared" ref="AR665:AR672" si="1527">MROUND(ROUNDUP(AC665*1500,0),1000)</f>
        <v>40000</v>
      </c>
      <c r="AS665" s="498">
        <v>140</v>
      </c>
      <c r="AT665" s="144">
        <f t="shared" ref="AT665:AT672" si="1528">AI665*(1-AH$6)</f>
        <v>105</v>
      </c>
    </row>
    <row r="666" spans="1:46" ht="20.45" customHeight="1" thickBot="1">
      <c r="B666" s="502" t="s">
        <v>4587</v>
      </c>
      <c r="C666" s="505" t="s">
        <v>1360</v>
      </c>
      <c r="D666" s="499">
        <f t="shared" si="1509"/>
        <v>28.95</v>
      </c>
      <c r="E666" s="570">
        <f t="shared" si="1508"/>
        <v>10.857835727707169</v>
      </c>
      <c r="F666" s="499">
        <f t="shared" si="1510"/>
        <v>3</v>
      </c>
      <c r="G666" s="499">
        <v>10.72</v>
      </c>
      <c r="H666" s="570">
        <f t="shared" si="1498"/>
        <v>2.7144589319267922</v>
      </c>
      <c r="I666" s="490"/>
      <c r="J666" s="490"/>
      <c r="K666" s="490"/>
      <c r="L666" s="490"/>
      <c r="M666" s="490"/>
      <c r="N666" s="490"/>
      <c r="O666" s="490"/>
      <c r="P666" s="490"/>
      <c r="Q666" s="490"/>
      <c r="R666" s="490"/>
      <c r="S666" s="490"/>
      <c r="T666" s="490"/>
      <c r="U666" s="490"/>
      <c r="V666" s="490"/>
      <c r="W666" s="490"/>
      <c r="X666" s="571">
        <f>[1]BICost!$Y4+[1]BICost!$BB$22</f>
        <v>5.4289178638535844</v>
      </c>
      <c r="Y666" s="500">
        <f t="shared" si="1474"/>
        <v>11.792000000000002</v>
      </c>
      <c r="Z666" s="500">
        <f t="shared" si="1511"/>
        <v>11.792000000000002</v>
      </c>
      <c r="AA666" s="500">
        <f t="shared" si="1512"/>
        <v>13.027499999999998</v>
      </c>
      <c r="AB666" s="500">
        <f t="shared" si="1513"/>
        <v>28.95</v>
      </c>
      <c r="AC666" s="500">
        <f t="shared" si="1514"/>
        <v>29.480000000000004</v>
      </c>
      <c r="AD666" s="490">
        <f t="shared" si="1515"/>
        <v>13.027499999999998</v>
      </c>
      <c r="AE666" s="490">
        <f t="shared" si="1515"/>
        <v>14.475</v>
      </c>
      <c r="AF666" s="490">
        <f t="shared" si="1515"/>
        <v>15.922500000000001</v>
      </c>
      <c r="AG666" s="504">
        <f t="shared" si="1516"/>
        <v>122.34200000000003</v>
      </c>
      <c r="AH666" s="504">
        <f t="shared" si="1517"/>
        <v>122.34200000000003</v>
      </c>
      <c r="AI666" s="504">
        <f t="shared" si="1518"/>
        <v>120</v>
      </c>
      <c r="AJ666" s="491">
        <f t="shared" si="1519"/>
        <v>389000</v>
      </c>
      <c r="AK666" s="491">
        <f t="shared" si="1520"/>
        <v>419000</v>
      </c>
      <c r="AL666" s="492">
        <f t="shared" si="1521"/>
        <v>41</v>
      </c>
      <c r="AM666" s="493">
        <f t="shared" si="1522"/>
        <v>39</v>
      </c>
      <c r="AN666" s="494">
        <f t="shared" si="1523"/>
        <v>63</v>
      </c>
      <c r="AO666" s="495">
        <f t="shared" si="1524"/>
        <v>332</v>
      </c>
      <c r="AP666" s="496">
        <f t="shared" si="1525"/>
        <v>702</v>
      </c>
      <c r="AQ666" s="716">
        <f t="shared" si="1526"/>
        <v>24</v>
      </c>
      <c r="AR666" s="497">
        <f t="shared" si="1527"/>
        <v>44000</v>
      </c>
      <c r="AS666" s="498">
        <v>141</v>
      </c>
      <c r="AT666" s="144">
        <f t="shared" si="1528"/>
        <v>120</v>
      </c>
    </row>
    <row r="667" spans="1:46" ht="20.45" customHeight="1" thickBot="1">
      <c r="B667" s="502" t="s">
        <v>4588</v>
      </c>
      <c r="C667" s="505" t="s">
        <v>4595</v>
      </c>
      <c r="D667" s="499">
        <f t="shared" si="1509"/>
        <v>28.95</v>
      </c>
      <c r="E667" s="570">
        <f t="shared" si="1508"/>
        <v>11.396836436567931</v>
      </c>
      <c r="F667" s="499">
        <f t="shared" si="1510"/>
        <v>3</v>
      </c>
      <c r="G667" s="499">
        <v>10.72</v>
      </c>
      <c r="H667" s="570">
        <f t="shared" si="1498"/>
        <v>2.8492091091419827</v>
      </c>
      <c r="I667" s="490"/>
      <c r="J667" s="490"/>
      <c r="K667" s="490"/>
      <c r="L667" s="490"/>
      <c r="M667" s="490"/>
      <c r="N667" s="490"/>
      <c r="O667" s="490"/>
      <c r="P667" s="490"/>
      <c r="Q667" s="490"/>
      <c r="R667" s="490"/>
      <c r="S667" s="490"/>
      <c r="T667" s="490"/>
      <c r="U667" s="490"/>
      <c r="V667" s="490"/>
      <c r="W667" s="490"/>
      <c r="X667" s="571">
        <f>[1]BICost!$Y5+[1]BICost!$BB$22</f>
        <v>5.6984182182839653</v>
      </c>
      <c r="Y667" s="500">
        <f t="shared" si="1474"/>
        <v>11.792000000000002</v>
      </c>
      <c r="Z667" s="500">
        <f t="shared" si="1511"/>
        <v>11.792000000000002</v>
      </c>
      <c r="AA667" s="500">
        <f t="shared" si="1512"/>
        <v>13.027499999999998</v>
      </c>
      <c r="AB667" s="500">
        <f t="shared" si="1513"/>
        <v>28.95</v>
      </c>
      <c r="AC667" s="500">
        <f t="shared" si="1514"/>
        <v>29.480000000000004</v>
      </c>
      <c r="AD667" s="490">
        <f t="shared" si="1515"/>
        <v>13.027499999999998</v>
      </c>
      <c r="AE667" s="490">
        <f t="shared" si="1515"/>
        <v>14.475</v>
      </c>
      <c r="AF667" s="490">
        <f t="shared" si="1515"/>
        <v>15.922500000000001</v>
      </c>
      <c r="AG667" s="504">
        <f t="shared" si="1516"/>
        <v>122.34200000000003</v>
      </c>
      <c r="AH667" s="504">
        <f t="shared" si="1517"/>
        <v>122.34200000000003</v>
      </c>
      <c r="AI667" s="504">
        <f t="shared" si="1518"/>
        <v>120</v>
      </c>
      <c r="AJ667" s="491">
        <f t="shared" si="1519"/>
        <v>389000</v>
      </c>
      <c r="AK667" s="491">
        <f t="shared" si="1520"/>
        <v>419000</v>
      </c>
      <c r="AL667" s="492">
        <f t="shared" si="1521"/>
        <v>41</v>
      </c>
      <c r="AM667" s="493">
        <f t="shared" si="1522"/>
        <v>39</v>
      </c>
      <c r="AN667" s="494">
        <f t="shared" si="1523"/>
        <v>63</v>
      </c>
      <c r="AO667" s="495">
        <f t="shared" si="1524"/>
        <v>332</v>
      </c>
      <c r="AP667" s="496">
        <f t="shared" si="1525"/>
        <v>702</v>
      </c>
      <c r="AQ667" s="716">
        <f t="shared" si="1526"/>
        <v>24</v>
      </c>
      <c r="AR667" s="497">
        <f t="shared" si="1527"/>
        <v>44000</v>
      </c>
      <c r="AS667" s="498">
        <v>142</v>
      </c>
      <c r="AT667" s="144">
        <f t="shared" si="1528"/>
        <v>120</v>
      </c>
    </row>
    <row r="668" spans="1:46" ht="20.45" customHeight="1" thickBot="1">
      <c r="B668" s="502" t="s">
        <v>4589</v>
      </c>
      <c r="C668" s="505" t="s">
        <v>4596</v>
      </c>
      <c r="D668" s="499">
        <f t="shared" si="1509"/>
        <v>30.95</v>
      </c>
      <c r="E668" s="570">
        <f t="shared" si="1508"/>
        <v>12.361715018846411</v>
      </c>
      <c r="F668" s="499">
        <f t="shared" si="1510"/>
        <v>3</v>
      </c>
      <c r="G668" s="499">
        <v>11.45</v>
      </c>
      <c r="H668" s="570">
        <f t="shared" si="1498"/>
        <v>3.0904287547116027</v>
      </c>
      <c r="I668" s="490"/>
      <c r="J668" s="490"/>
      <c r="K668" s="490"/>
      <c r="L668" s="490"/>
      <c r="M668" s="490"/>
      <c r="N668" s="490"/>
      <c r="O668" s="490"/>
      <c r="P668" s="490"/>
      <c r="Q668" s="490"/>
      <c r="R668" s="490"/>
      <c r="S668" s="490"/>
      <c r="T668" s="490"/>
      <c r="U668" s="490"/>
      <c r="V668" s="490"/>
      <c r="W668" s="490"/>
      <c r="X668" s="571">
        <f>[1]BICost!$Y6+[1]BICost!$BB$22</f>
        <v>6.1808575094232054</v>
      </c>
      <c r="Y668" s="500">
        <f t="shared" si="1474"/>
        <v>12.595000000000001</v>
      </c>
      <c r="Z668" s="500">
        <f t="shared" si="1511"/>
        <v>12.595000000000001</v>
      </c>
      <c r="AA668" s="500">
        <f t="shared" si="1512"/>
        <v>13.927499999999998</v>
      </c>
      <c r="AB668" s="500">
        <f t="shared" si="1513"/>
        <v>30.95</v>
      </c>
      <c r="AC668" s="500">
        <f t="shared" si="1514"/>
        <v>31.487500000000001</v>
      </c>
      <c r="AD668" s="490">
        <f t="shared" si="1515"/>
        <v>13.927499999999998</v>
      </c>
      <c r="AE668" s="490">
        <f t="shared" si="1515"/>
        <v>15.475</v>
      </c>
      <c r="AF668" s="490">
        <f t="shared" si="1515"/>
        <v>17.022500000000001</v>
      </c>
      <c r="AG668" s="504">
        <f t="shared" si="1516"/>
        <v>130.67312500000003</v>
      </c>
      <c r="AH668" s="504">
        <f t="shared" si="1517"/>
        <v>130.67312500000003</v>
      </c>
      <c r="AI668" s="504">
        <f t="shared" si="1518"/>
        <v>125</v>
      </c>
      <c r="AJ668" s="491">
        <f t="shared" si="1519"/>
        <v>419000</v>
      </c>
      <c r="AK668" s="491">
        <f t="shared" si="1520"/>
        <v>459000</v>
      </c>
      <c r="AL668" s="492">
        <f t="shared" si="1521"/>
        <v>44</v>
      </c>
      <c r="AM668" s="493">
        <f t="shared" si="1522"/>
        <v>41</v>
      </c>
      <c r="AN668" s="494">
        <f t="shared" si="1523"/>
        <v>68</v>
      </c>
      <c r="AO668" s="495">
        <f t="shared" si="1524"/>
        <v>355</v>
      </c>
      <c r="AP668" s="496">
        <f t="shared" si="1525"/>
        <v>749</v>
      </c>
      <c r="AQ668" s="716">
        <f t="shared" si="1526"/>
        <v>26</v>
      </c>
      <c r="AR668" s="497">
        <f t="shared" si="1527"/>
        <v>47000</v>
      </c>
      <c r="AS668" s="498">
        <v>143</v>
      </c>
      <c r="AT668" s="144">
        <f t="shared" si="1528"/>
        <v>125</v>
      </c>
    </row>
    <row r="669" spans="1:46" ht="20.45" customHeight="1" thickBot="1">
      <c r="B669" s="502" t="s">
        <v>4590</v>
      </c>
      <c r="C669" s="505" t="s">
        <v>4597</v>
      </c>
      <c r="D669" s="499">
        <f t="shared" si="1509"/>
        <v>16.95</v>
      </c>
      <c r="E669" s="570">
        <f t="shared" si="1508"/>
        <v>6.1038185125172948</v>
      </c>
      <c r="F669" s="499">
        <f t="shared" si="1510"/>
        <v>3</v>
      </c>
      <c r="G669" s="499">
        <v>6.04</v>
      </c>
      <c r="H669" s="570">
        <f t="shared" si="1498"/>
        <v>1.5259546281293237</v>
      </c>
      <c r="I669" s="490"/>
      <c r="J669" s="490"/>
      <c r="K669" s="490"/>
      <c r="L669" s="490"/>
      <c r="M669" s="490"/>
      <c r="N669" s="490"/>
      <c r="O669" s="490"/>
      <c r="P669" s="490"/>
      <c r="Q669" s="490"/>
      <c r="R669" s="490"/>
      <c r="S669" s="490"/>
      <c r="T669" s="490"/>
      <c r="U669" s="490"/>
      <c r="V669" s="490"/>
      <c r="W669" s="490"/>
      <c r="X669" s="571">
        <f>[1]BICost!$Y17+[1]BICost!$BB$22</f>
        <v>3.0519092562586474</v>
      </c>
      <c r="Y669" s="500">
        <f t="shared" si="1474"/>
        <v>6.644000000000001</v>
      </c>
      <c r="Z669" s="500">
        <f t="shared" si="1511"/>
        <v>6.6440000000000019</v>
      </c>
      <c r="AA669" s="500">
        <f t="shared" si="1512"/>
        <v>7.6274999999999986</v>
      </c>
      <c r="AB669" s="500">
        <f t="shared" si="1513"/>
        <v>16.95</v>
      </c>
      <c r="AC669" s="500">
        <f t="shared" si="1514"/>
        <v>16.610000000000003</v>
      </c>
      <c r="AD669" s="490">
        <f t="shared" si="1515"/>
        <v>7.6274999999999986</v>
      </c>
      <c r="AE669" s="490">
        <f t="shared" si="1515"/>
        <v>8.4749999999999996</v>
      </c>
      <c r="AF669" s="490">
        <f t="shared" si="1515"/>
        <v>9.3224999999999998</v>
      </c>
      <c r="AG669" s="504">
        <f t="shared" si="1516"/>
        <v>68.931500000000014</v>
      </c>
      <c r="AH669" s="504">
        <f t="shared" si="1517"/>
        <v>68.931500000000014</v>
      </c>
      <c r="AI669" s="504">
        <f t="shared" si="1518"/>
        <v>65</v>
      </c>
      <c r="AJ669" s="491">
        <f t="shared" si="1519"/>
        <v>219000</v>
      </c>
      <c r="AK669" s="491">
        <f t="shared" si="1520"/>
        <v>239000</v>
      </c>
      <c r="AL669" s="492">
        <f t="shared" si="1521"/>
        <v>24</v>
      </c>
      <c r="AM669" s="493">
        <f t="shared" si="1522"/>
        <v>22</v>
      </c>
      <c r="AN669" s="494">
        <f t="shared" si="1523"/>
        <v>36</v>
      </c>
      <c r="AO669" s="495">
        <f t="shared" si="1524"/>
        <v>187</v>
      </c>
      <c r="AP669" s="496">
        <f t="shared" si="1525"/>
        <v>396</v>
      </c>
      <c r="AQ669" s="716">
        <f t="shared" si="1526"/>
        <v>14</v>
      </c>
      <c r="AR669" s="497">
        <f t="shared" si="1527"/>
        <v>25000</v>
      </c>
      <c r="AS669" s="498">
        <v>144</v>
      </c>
      <c r="AT669" s="144">
        <f t="shared" si="1528"/>
        <v>65</v>
      </c>
    </row>
    <row r="670" spans="1:46" ht="20.45" customHeight="1" thickBot="1">
      <c r="B670" s="502" t="s">
        <v>4591</v>
      </c>
      <c r="C670" s="505" t="s">
        <v>4598</v>
      </c>
      <c r="D670" s="499">
        <f t="shared" si="1509"/>
        <v>36.950000000000003</v>
      </c>
      <c r="E670" s="570">
        <f t="shared" si="1508"/>
        <v>13.772189145428687</v>
      </c>
      <c r="F670" s="499">
        <f t="shared" si="1510"/>
        <v>3</v>
      </c>
      <c r="G670" s="499">
        <v>13.29</v>
      </c>
      <c r="H670" s="570">
        <f t="shared" si="1498"/>
        <v>3.4430472863571717</v>
      </c>
      <c r="I670" s="490"/>
      <c r="J670" s="490"/>
      <c r="K670" s="490"/>
      <c r="L670" s="490"/>
      <c r="M670" s="490"/>
      <c r="N670" s="490"/>
      <c r="O670" s="490"/>
      <c r="P670" s="490"/>
      <c r="Q670" s="490"/>
      <c r="R670" s="490"/>
      <c r="S670" s="490"/>
      <c r="T670" s="490"/>
      <c r="U670" s="490"/>
      <c r="V670" s="490"/>
      <c r="W670" s="490"/>
      <c r="X670" s="571">
        <f>[1]BICost!$Y141+[1]BICost!$BB$22</f>
        <v>6.8860945727143434</v>
      </c>
      <c r="Y670" s="500">
        <f t="shared" si="1474"/>
        <v>14.619</v>
      </c>
      <c r="Z670" s="500">
        <f t="shared" si="1511"/>
        <v>14.619</v>
      </c>
      <c r="AA670" s="500">
        <f t="shared" si="1512"/>
        <v>16.627500000000001</v>
      </c>
      <c r="AB670" s="500">
        <f t="shared" si="1513"/>
        <v>36.950000000000003</v>
      </c>
      <c r="AC670" s="500">
        <f t="shared" si="1514"/>
        <v>36.547499999999999</v>
      </c>
      <c r="AD670" s="490">
        <f t="shared" si="1515"/>
        <v>16.627500000000001</v>
      </c>
      <c r="AE670" s="490">
        <f t="shared" si="1515"/>
        <v>18.475000000000001</v>
      </c>
      <c r="AF670" s="490">
        <f t="shared" si="1515"/>
        <v>20.322500000000002</v>
      </c>
      <c r="AG670" s="504">
        <f t="shared" si="1516"/>
        <v>151.67212500000002</v>
      </c>
      <c r="AH670" s="504">
        <f t="shared" si="1517"/>
        <v>151.67212500000002</v>
      </c>
      <c r="AI670" s="504">
        <f t="shared" si="1518"/>
        <v>145</v>
      </c>
      <c r="AJ670" s="491">
        <f t="shared" si="1519"/>
        <v>479000</v>
      </c>
      <c r="AK670" s="491">
        <f t="shared" si="1520"/>
        <v>519000</v>
      </c>
      <c r="AL670" s="492">
        <f t="shared" si="1521"/>
        <v>51</v>
      </c>
      <c r="AM670" s="493">
        <f t="shared" si="1522"/>
        <v>48</v>
      </c>
      <c r="AN670" s="494">
        <f t="shared" si="1523"/>
        <v>78</v>
      </c>
      <c r="AO670" s="495">
        <f t="shared" si="1524"/>
        <v>412</v>
      </c>
      <c r="AP670" s="496">
        <f t="shared" si="1525"/>
        <v>870</v>
      </c>
      <c r="AQ670" s="716">
        <f t="shared" si="1526"/>
        <v>30</v>
      </c>
      <c r="AR670" s="497">
        <f t="shared" si="1527"/>
        <v>55000</v>
      </c>
      <c r="AS670" s="498">
        <v>145</v>
      </c>
      <c r="AT670" s="144">
        <f t="shared" si="1528"/>
        <v>145</v>
      </c>
    </row>
    <row r="671" spans="1:46" ht="20.45" customHeight="1" thickBot="1">
      <c r="B671" s="502" t="s">
        <v>4592</v>
      </c>
      <c r="C671" s="505" t="s">
        <v>3090</v>
      </c>
      <c r="D671" s="499">
        <f t="shared" si="1509"/>
        <v>25.95</v>
      </c>
      <c r="E671" s="570">
        <f t="shared" si="1508"/>
        <v>8.7292261074540036</v>
      </c>
      <c r="F671" s="499">
        <f t="shared" si="1510"/>
        <v>3</v>
      </c>
      <c r="G671" s="499">
        <v>9.6300000000000008</v>
      </c>
      <c r="H671" s="570">
        <f t="shared" si="1498"/>
        <v>2.1823065268635009</v>
      </c>
      <c r="I671" s="490"/>
      <c r="J671" s="490"/>
      <c r="K671" s="490"/>
      <c r="L671" s="490"/>
      <c r="M671" s="490"/>
      <c r="N671" s="490"/>
      <c r="O671" s="490"/>
      <c r="P671" s="490"/>
      <c r="Q671" s="490"/>
      <c r="R671" s="490"/>
      <c r="S671" s="490"/>
      <c r="T671" s="490"/>
      <c r="U671" s="490"/>
      <c r="V671" s="490"/>
      <c r="W671" s="490"/>
      <c r="X671" s="571">
        <f>[1]BICost!$Y142+[1]BICost!$BB$22</f>
        <v>4.3646130537270018</v>
      </c>
      <c r="Y671" s="500">
        <f t="shared" si="1474"/>
        <v>10.593000000000002</v>
      </c>
      <c r="Z671" s="500">
        <f t="shared" si="1511"/>
        <v>10.593000000000002</v>
      </c>
      <c r="AA671" s="500">
        <f t="shared" si="1512"/>
        <v>11.677499999999998</v>
      </c>
      <c r="AB671" s="500">
        <f t="shared" si="1513"/>
        <v>25.95</v>
      </c>
      <c r="AC671" s="500">
        <f t="shared" si="1514"/>
        <v>26.482500000000002</v>
      </c>
      <c r="AD671" s="490">
        <f t="shared" si="1515"/>
        <v>11.677499999999998</v>
      </c>
      <c r="AE671" s="490">
        <f t="shared" si="1515"/>
        <v>12.975</v>
      </c>
      <c r="AF671" s="490">
        <f t="shared" si="1515"/>
        <v>14.272500000000001</v>
      </c>
      <c r="AG671" s="504">
        <f t="shared" si="1516"/>
        <v>109.90237500000002</v>
      </c>
      <c r="AH671" s="504">
        <f t="shared" si="1517"/>
        <v>109.90237500000002</v>
      </c>
      <c r="AI671" s="504">
        <f t="shared" si="1518"/>
        <v>105</v>
      </c>
      <c r="AJ671" s="491">
        <f t="shared" si="1519"/>
        <v>349000</v>
      </c>
      <c r="AK671" s="491">
        <f t="shared" si="1520"/>
        <v>379000</v>
      </c>
      <c r="AL671" s="492">
        <f t="shared" si="1521"/>
        <v>37</v>
      </c>
      <c r="AM671" s="493">
        <f t="shared" si="1522"/>
        <v>35</v>
      </c>
      <c r="AN671" s="494">
        <f t="shared" si="1523"/>
        <v>57</v>
      </c>
      <c r="AO671" s="495">
        <f t="shared" si="1524"/>
        <v>298</v>
      </c>
      <c r="AP671" s="496">
        <f t="shared" si="1525"/>
        <v>630</v>
      </c>
      <c r="AQ671" s="716">
        <f t="shared" si="1526"/>
        <v>22</v>
      </c>
      <c r="AR671" s="497">
        <f t="shared" si="1527"/>
        <v>40000</v>
      </c>
      <c r="AS671" s="498">
        <v>146</v>
      </c>
      <c r="AT671" s="144">
        <f t="shared" si="1528"/>
        <v>105</v>
      </c>
    </row>
    <row r="672" spans="1:46" ht="20.45" customHeight="1" thickBot="1">
      <c r="B672" s="502" t="s">
        <v>4593</v>
      </c>
      <c r="C672" s="505" t="s">
        <v>4599</v>
      </c>
      <c r="D672" s="499">
        <f t="shared" si="1509"/>
        <v>25.95</v>
      </c>
      <c r="E672" s="570">
        <f t="shared" si="1508"/>
        <v>8.7013314441628644</v>
      </c>
      <c r="F672" s="499">
        <f t="shared" si="1510"/>
        <v>3</v>
      </c>
      <c r="G672" s="499">
        <v>9.6300000000000008</v>
      </c>
      <c r="H672" s="570">
        <f t="shared" si="1498"/>
        <v>2.1753328610407161</v>
      </c>
      <c r="I672" s="490"/>
      <c r="J672" s="490"/>
      <c r="K672" s="490"/>
      <c r="L672" s="490"/>
      <c r="M672" s="490"/>
      <c r="N672" s="490"/>
      <c r="O672" s="490"/>
      <c r="P672" s="490"/>
      <c r="Q672" s="490"/>
      <c r="R672" s="490"/>
      <c r="S672" s="490"/>
      <c r="T672" s="490"/>
      <c r="U672" s="490"/>
      <c r="V672" s="490"/>
      <c r="W672" s="490"/>
      <c r="X672" s="571">
        <f>[1]BICost!$Y27+[1]BICost!$BB$22</f>
        <v>4.3506657220814322</v>
      </c>
      <c r="Y672" s="500">
        <f t="shared" si="1474"/>
        <v>10.593000000000002</v>
      </c>
      <c r="Z672" s="500">
        <f t="shared" si="1511"/>
        <v>10.593000000000002</v>
      </c>
      <c r="AA672" s="500">
        <f t="shared" si="1512"/>
        <v>11.677499999999998</v>
      </c>
      <c r="AB672" s="500">
        <f t="shared" si="1513"/>
        <v>25.95</v>
      </c>
      <c r="AC672" s="500">
        <f t="shared" si="1514"/>
        <v>26.482500000000002</v>
      </c>
      <c r="AD672" s="490">
        <f t="shared" si="1515"/>
        <v>11.677499999999998</v>
      </c>
      <c r="AE672" s="490">
        <f t="shared" si="1515"/>
        <v>12.975</v>
      </c>
      <c r="AF672" s="490">
        <f t="shared" si="1515"/>
        <v>14.272500000000001</v>
      </c>
      <c r="AG672" s="504">
        <f t="shared" si="1516"/>
        <v>109.90237500000002</v>
      </c>
      <c r="AH672" s="504">
        <f t="shared" si="1517"/>
        <v>109.90237500000002</v>
      </c>
      <c r="AI672" s="504">
        <f t="shared" si="1518"/>
        <v>105</v>
      </c>
      <c r="AJ672" s="491">
        <f t="shared" si="1519"/>
        <v>349000</v>
      </c>
      <c r="AK672" s="491">
        <f t="shared" si="1520"/>
        <v>379000</v>
      </c>
      <c r="AL672" s="492">
        <f t="shared" si="1521"/>
        <v>37</v>
      </c>
      <c r="AM672" s="493">
        <f t="shared" si="1522"/>
        <v>35</v>
      </c>
      <c r="AN672" s="494">
        <f t="shared" si="1523"/>
        <v>57</v>
      </c>
      <c r="AO672" s="495">
        <f t="shared" si="1524"/>
        <v>298</v>
      </c>
      <c r="AP672" s="496">
        <f t="shared" si="1525"/>
        <v>630</v>
      </c>
      <c r="AQ672" s="716">
        <f t="shared" si="1526"/>
        <v>22</v>
      </c>
      <c r="AR672" s="497">
        <f t="shared" si="1527"/>
        <v>40000</v>
      </c>
      <c r="AS672" s="498">
        <v>147</v>
      </c>
      <c r="AT672" s="144">
        <f t="shared" si="1528"/>
        <v>105</v>
      </c>
    </row>
    <row r="673" spans="1:46" ht="20.45" customHeight="1" thickBot="1">
      <c r="B673" s="502" t="s">
        <v>4600</v>
      </c>
      <c r="C673" s="505" t="s">
        <v>4601</v>
      </c>
      <c r="D673" s="499">
        <f t="shared" ref="D673" si="1529">AB673</f>
        <v>25.95</v>
      </c>
      <c r="E673" s="570">
        <f t="shared" si="1508"/>
        <v>8.8583805378337512</v>
      </c>
      <c r="F673" s="499">
        <f t="shared" si="1510"/>
        <v>3</v>
      </c>
      <c r="G673" s="499">
        <v>9.6300000000000008</v>
      </c>
      <c r="H673" s="570">
        <f t="shared" si="1498"/>
        <v>2.2145951344584378</v>
      </c>
      <c r="I673" s="490"/>
      <c r="J673" s="490"/>
      <c r="K673" s="490"/>
      <c r="L673" s="490"/>
      <c r="M673" s="490"/>
      <c r="N673" s="490"/>
      <c r="O673" s="490"/>
      <c r="P673" s="490"/>
      <c r="Q673" s="490"/>
      <c r="R673" s="490"/>
      <c r="S673" s="490"/>
      <c r="T673" s="490"/>
      <c r="U673" s="490"/>
      <c r="V673" s="490"/>
      <c r="W673" s="490"/>
      <c r="X673" s="571">
        <f>[1]BICost!$Y154+[1]BICost!$BB$22</f>
        <v>4.4291902689168756</v>
      </c>
      <c r="Y673" s="500">
        <f t="shared" si="1474"/>
        <v>10.593000000000002</v>
      </c>
      <c r="Z673" s="500">
        <f t="shared" ref="Z673" si="1530">(AC673*(1-Z$53))</f>
        <v>10.593000000000002</v>
      </c>
      <c r="AA673" s="500">
        <f t="shared" ref="AA673" si="1531">(AB673*(1-AA$53))</f>
        <v>11.677499999999998</v>
      </c>
      <c r="AB673" s="500">
        <f t="shared" ref="AB673" si="1532">MROUND(AC673,1)-0.05</f>
        <v>25.95</v>
      </c>
      <c r="AC673" s="500">
        <f t="shared" ref="AC673" si="1533">Y673/(1-AC$53)</f>
        <v>26.482500000000002</v>
      </c>
      <c r="AD673" s="490">
        <f t="shared" si="1515"/>
        <v>11.677499999999998</v>
      </c>
      <c r="AE673" s="490">
        <f t="shared" si="1515"/>
        <v>12.975</v>
      </c>
      <c r="AF673" s="490">
        <f t="shared" si="1515"/>
        <v>14.272500000000001</v>
      </c>
      <c r="AG673" s="504">
        <f t="shared" ref="AG673" si="1534">AC673*4.15</f>
        <v>109.90237500000002</v>
      </c>
      <c r="AH673" s="504">
        <f t="shared" si="1517"/>
        <v>109.90237500000002</v>
      </c>
      <c r="AI673" s="504">
        <f t="shared" ref="AI673" si="1535">MROUND(ROUNDUP(AG673,0),5)-5</f>
        <v>105</v>
      </c>
      <c r="AJ673" s="491">
        <f t="shared" ref="AJ673" si="1536">ROUNDUP(FLOOR(AC673*13350,10000),-3)-1000</f>
        <v>349000</v>
      </c>
      <c r="AK673" s="491">
        <f t="shared" ref="AK673" si="1537">ROUNDUP(FLOOR(AJ673*1.1,10000),-3)-1000</f>
        <v>379000</v>
      </c>
      <c r="AL673" s="492">
        <f t="shared" ref="AL673" si="1538">ROUNDUP(AC673*1.39,0)</f>
        <v>37</v>
      </c>
      <c r="AM673" s="493">
        <f t="shared" ref="AM673" si="1539">ROUNDUP(AC673*1.3,0)</f>
        <v>35</v>
      </c>
      <c r="AN673" s="494">
        <f t="shared" ref="AN673" si="1540">ROUNDUP(AC673*0.71*3,0)</f>
        <v>57</v>
      </c>
      <c r="AO673" s="495">
        <f t="shared" ref="AO673" si="1541">ROUNDUP(AC673*3.7502*3,0)</f>
        <v>298</v>
      </c>
      <c r="AP673" s="496">
        <f t="shared" ref="AP673" si="1542">ROUNDUP(AC673*7.9284*3,0)</f>
        <v>630</v>
      </c>
      <c r="AQ673" s="716">
        <f t="shared" ref="AQ673" si="1543">ROUNDUP(AC673*0.8,0)</f>
        <v>22</v>
      </c>
      <c r="AR673" s="497">
        <f t="shared" ref="AR673" si="1544">MROUND(ROUNDUP(AC673*1500,0),1000)</f>
        <v>40000</v>
      </c>
      <c r="AS673" s="498">
        <v>148</v>
      </c>
      <c r="AT673" s="144">
        <f t="shared" ref="AT673" si="1545">AI673*(1-AH$6)</f>
        <v>105</v>
      </c>
    </row>
    <row r="674" spans="1:46" ht="20.45" customHeight="1" thickBot="1">
      <c r="B674" s="502" t="s">
        <v>4632</v>
      </c>
      <c r="C674" s="505" t="s">
        <v>4633</v>
      </c>
      <c r="D674" s="499">
        <f t="shared" ref="D674" si="1546">AB674</f>
        <v>25.95</v>
      </c>
      <c r="E674" s="570">
        <f t="shared" si="1508"/>
        <v>8.2941670694793199</v>
      </c>
      <c r="F674" s="499">
        <f t="shared" si="1510"/>
        <v>3</v>
      </c>
      <c r="G674" s="499">
        <v>9.6300000000000008</v>
      </c>
      <c r="H674" s="570">
        <f t="shared" si="1498"/>
        <v>2.07354176736983</v>
      </c>
      <c r="I674" s="490"/>
      <c r="J674" s="490"/>
      <c r="K674" s="490"/>
      <c r="L674" s="490"/>
      <c r="M674" s="490"/>
      <c r="N674" s="490"/>
      <c r="O674" s="490"/>
      <c r="P674" s="490"/>
      <c r="Q674" s="490"/>
      <c r="R674" s="490"/>
      <c r="S674" s="490"/>
      <c r="T674" s="490"/>
      <c r="U674" s="490"/>
      <c r="V674" s="490"/>
      <c r="W674" s="490"/>
      <c r="X674" s="571">
        <f>[1]BICost!$Y12+[1]BICost!$BB$22</f>
        <v>4.14708353473966</v>
      </c>
      <c r="Y674" s="500">
        <f t="shared" si="1474"/>
        <v>10.593000000000002</v>
      </c>
      <c r="Z674" s="500">
        <f t="shared" ref="Z674" si="1547">(AC674*(1-Z$53))</f>
        <v>10.593000000000002</v>
      </c>
      <c r="AA674" s="500">
        <f t="shared" ref="AA674" si="1548">(AB674*(1-AA$53))</f>
        <v>11.677499999999998</v>
      </c>
      <c r="AB674" s="500">
        <f t="shared" ref="AB674" si="1549">MROUND(AC674,1)-0.05</f>
        <v>25.95</v>
      </c>
      <c r="AC674" s="500">
        <f t="shared" ref="AC674" si="1550">Y674/(1-AC$53)</f>
        <v>26.482500000000002</v>
      </c>
      <c r="AD674" s="490">
        <f t="shared" si="1515"/>
        <v>11.677499999999998</v>
      </c>
      <c r="AE674" s="490">
        <f t="shared" si="1515"/>
        <v>12.975</v>
      </c>
      <c r="AF674" s="490">
        <f t="shared" si="1515"/>
        <v>14.272500000000001</v>
      </c>
      <c r="AG674" s="504">
        <f t="shared" ref="AG674" si="1551">AC674*4.15</f>
        <v>109.90237500000002</v>
      </c>
      <c r="AH674" s="504">
        <f t="shared" ref="AH674" si="1552">AG674*(1+AH$548)</f>
        <v>109.90237500000002</v>
      </c>
      <c r="AI674" s="504">
        <f t="shared" ref="AI674" si="1553">MROUND(ROUNDUP(AG674,0),5)-5</f>
        <v>105</v>
      </c>
      <c r="AJ674" s="491">
        <f t="shared" ref="AJ674" si="1554">ROUNDUP(FLOOR(AC674*13350,10000),-3)-1000</f>
        <v>349000</v>
      </c>
      <c r="AK674" s="491">
        <f t="shared" ref="AK674" si="1555">ROUNDUP(FLOOR(AJ674*1.1,10000),-3)-1000</f>
        <v>379000</v>
      </c>
      <c r="AL674" s="492">
        <f t="shared" ref="AL674" si="1556">ROUNDUP(AC674*1.39,0)</f>
        <v>37</v>
      </c>
      <c r="AM674" s="493">
        <f t="shared" ref="AM674" si="1557">ROUNDUP(AC674*1.3,0)</f>
        <v>35</v>
      </c>
      <c r="AN674" s="494">
        <f t="shared" ref="AN674" si="1558">ROUNDUP(AC674*0.71*3,0)</f>
        <v>57</v>
      </c>
      <c r="AO674" s="495">
        <f t="shared" ref="AO674" si="1559">ROUNDUP(AC674*3.7502*3,0)</f>
        <v>298</v>
      </c>
      <c r="AP674" s="496">
        <f t="shared" ref="AP674" si="1560">ROUNDUP(AC674*7.9284*3,0)</f>
        <v>630</v>
      </c>
      <c r="AQ674" s="716">
        <f t="shared" ref="AQ674" si="1561">ROUNDUP(AC674*0.8,0)</f>
        <v>22</v>
      </c>
      <c r="AR674" s="497">
        <f t="shared" ref="AR674" si="1562">MROUND(ROUNDUP(AC674*1500,0),1000)</f>
        <v>40000</v>
      </c>
      <c r="AS674" s="498">
        <v>148</v>
      </c>
      <c r="AT674" s="144">
        <f t="shared" ref="AT674" si="1563">AI674*(1-AH$6)</f>
        <v>105</v>
      </c>
    </row>
    <row r="675" spans="1:46" ht="20.45" customHeight="1" thickBot="1">
      <c r="B675" s="576" t="s">
        <v>2576</v>
      </c>
      <c r="C675" s="577" t="s">
        <v>2583</v>
      </c>
      <c r="D675" s="578">
        <f t="shared" si="1476"/>
        <v>28.95</v>
      </c>
      <c r="E675" s="601">
        <f t="shared" si="1508"/>
        <v>11.351111817721234</v>
      </c>
      <c r="F675" s="578">
        <f t="shared" ref="F675:F680" si="1564">MAX($J675:$X675)+3</f>
        <v>8.6755559088606162</v>
      </c>
      <c r="G675" s="668">
        <v>10.72</v>
      </c>
      <c r="H675" s="578">
        <f t="shared" si="1498"/>
        <v>2.8377779544303086</v>
      </c>
      <c r="I675" s="578"/>
      <c r="J675" s="579"/>
      <c r="K675" s="579"/>
      <c r="L675" s="579"/>
      <c r="M675" s="579"/>
      <c r="N675" s="579"/>
      <c r="O675" s="579"/>
      <c r="P675" s="579"/>
      <c r="Q675" s="579"/>
      <c r="R675" s="579"/>
      <c r="S675" s="579"/>
      <c r="T675" s="579"/>
      <c r="U675" s="579"/>
      <c r="V675" s="579"/>
      <c r="W675" s="579"/>
      <c r="X675" s="579">
        <f>[1]BICost!$C3+[1]BICost!$AB3+[1]BICost!$AX3+[1]BICost!$BG3</f>
        <v>5.6755559088606171</v>
      </c>
      <c r="Y675" s="580">
        <f t="shared" si="1474"/>
        <v>11.792000000000002</v>
      </c>
      <c r="Z675" s="580">
        <f t="shared" si="1495"/>
        <v>11.792000000000002</v>
      </c>
      <c r="AA675" s="580">
        <f t="shared" si="1496"/>
        <v>13.027499999999998</v>
      </c>
      <c r="AB675" s="580">
        <f t="shared" si="1499"/>
        <v>28.95</v>
      </c>
      <c r="AC675" s="580">
        <f t="shared" si="1497"/>
        <v>29.480000000000004</v>
      </c>
      <c r="AD675" s="580">
        <f t="shared" si="1475"/>
        <v>13.027499999999998</v>
      </c>
      <c r="AE675" s="580">
        <f t="shared" si="1475"/>
        <v>14.475</v>
      </c>
      <c r="AF675" s="580">
        <f t="shared" si="1475"/>
        <v>15.922500000000001</v>
      </c>
      <c r="AG675" s="581">
        <f t="shared" si="1500"/>
        <v>122.34200000000003</v>
      </c>
      <c r="AH675" s="581">
        <f t="shared" ref="AH675:AH687" si="1565">AG675*(1+AH$53)</f>
        <v>122.34200000000003</v>
      </c>
      <c r="AI675" s="581">
        <f>MROUND(ROUNDUP(AH675,0),5)-6</f>
        <v>119</v>
      </c>
      <c r="AJ675" s="582">
        <f t="shared" si="1501"/>
        <v>389000</v>
      </c>
      <c r="AK675" s="582">
        <f t="shared" si="1502"/>
        <v>419000</v>
      </c>
      <c r="AL675" s="114">
        <f t="shared" si="1503"/>
        <v>41</v>
      </c>
      <c r="AM675" s="130">
        <f>ROUNDUP(AC675*1.34,0)</f>
        <v>40</v>
      </c>
      <c r="AN675" s="151">
        <f t="shared" si="1504"/>
        <v>63</v>
      </c>
      <c r="AO675" s="152">
        <f t="shared" si="1505"/>
        <v>332</v>
      </c>
      <c r="AP675" s="153">
        <f t="shared" si="1506"/>
        <v>702</v>
      </c>
      <c r="AQ675" s="716">
        <f t="shared" si="1254"/>
        <v>24</v>
      </c>
      <c r="AR675" s="154">
        <f t="shared" si="1250"/>
        <v>44000</v>
      </c>
      <c r="AS675" s="158">
        <v>119</v>
      </c>
      <c r="AT675" s="144">
        <f t="shared" si="1507"/>
        <v>119</v>
      </c>
    </row>
    <row r="676" spans="1:46" ht="20.45" customHeight="1" thickBot="1">
      <c r="B676" s="576" t="s">
        <v>2577</v>
      </c>
      <c r="C676" s="577" t="s">
        <v>224</v>
      </c>
      <c r="D676" s="578">
        <f t="shared" si="1476"/>
        <v>30.95</v>
      </c>
      <c r="E676" s="601">
        <f t="shared" si="1508"/>
        <v>12.559688526581994</v>
      </c>
      <c r="F676" s="578">
        <f t="shared" si="1564"/>
        <v>9.2798442632909968</v>
      </c>
      <c r="G676" s="668">
        <v>11.45</v>
      </c>
      <c r="H676" s="578">
        <f t="shared" si="1498"/>
        <v>3.1399221316454984</v>
      </c>
      <c r="I676" s="578"/>
      <c r="J676" s="579"/>
      <c r="K676" s="579"/>
      <c r="L676" s="579"/>
      <c r="M676" s="579"/>
      <c r="N676" s="579"/>
      <c r="O676" s="579"/>
      <c r="P676" s="579"/>
      <c r="Q676" s="579"/>
      <c r="R676" s="579"/>
      <c r="S676" s="579"/>
      <c r="T676" s="579"/>
      <c r="U676" s="579"/>
      <c r="V676" s="579"/>
      <c r="W676" s="579"/>
      <c r="X676" s="579">
        <f>[1]BICost!$C4+[1]BICost!$AB4+[1]BICost!$AX4+[1]BICost!$BG4</f>
        <v>6.2798442632909968</v>
      </c>
      <c r="Y676" s="580">
        <f t="shared" si="1474"/>
        <v>12.595000000000001</v>
      </c>
      <c r="Z676" s="580">
        <f t="shared" si="1495"/>
        <v>12.595000000000001</v>
      </c>
      <c r="AA676" s="580">
        <f t="shared" si="1496"/>
        <v>13.927499999999998</v>
      </c>
      <c r="AB676" s="580">
        <f t="shared" si="1499"/>
        <v>30.95</v>
      </c>
      <c r="AC676" s="580">
        <f t="shared" si="1497"/>
        <v>31.487500000000001</v>
      </c>
      <c r="AD676" s="580">
        <f t="shared" si="1475"/>
        <v>13.927499999999998</v>
      </c>
      <c r="AE676" s="580">
        <f t="shared" si="1475"/>
        <v>15.475</v>
      </c>
      <c r="AF676" s="580">
        <f t="shared" si="1475"/>
        <v>17.022500000000001</v>
      </c>
      <c r="AG676" s="581">
        <f t="shared" si="1500"/>
        <v>130.67312500000003</v>
      </c>
      <c r="AH676" s="581">
        <f t="shared" si="1565"/>
        <v>130.67312500000003</v>
      </c>
      <c r="AI676" s="581">
        <f>MROUND(ROUNDUP(AH676,0),10)-1</f>
        <v>129</v>
      </c>
      <c r="AJ676" s="582">
        <f t="shared" si="1501"/>
        <v>419000</v>
      </c>
      <c r="AK676" s="582">
        <f t="shared" si="1502"/>
        <v>459000</v>
      </c>
      <c r="AL676" s="114">
        <f t="shared" si="1503"/>
        <v>44</v>
      </c>
      <c r="AM676" s="130">
        <f t="shared" ref="AM676:AM690" si="1566">ROUNDUP(AC676*1.3,0)</f>
        <v>41</v>
      </c>
      <c r="AN676" s="151">
        <f t="shared" si="1504"/>
        <v>68</v>
      </c>
      <c r="AO676" s="152">
        <f t="shared" si="1505"/>
        <v>355</v>
      </c>
      <c r="AP676" s="153">
        <f t="shared" si="1506"/>
        <v>749</v>
      </c>
      <c r="AQ676" s="716">
        <f t="shared" si="1254"/>
        <v>26</v>
      </c>
      <c r="AR676" s="154">
        <f t="shared" si="1250"/>
        <v>47000</v>
      </c>
      <c r="AS676" s="158">
        <v>129</v>
      </c>
      <c r="AT676" s="144">
        <f t="shared" si="1507"/>
        <v>129</v>
      </c>
    </row>
    <row r="677" spans="1:46" ht="20.45" customHeight="1" thickBot="1">
      <c r="B677" s="576" t="s">
        <v>2578</v>
      </c>
      <c r="C677" s="577" t="s">
        <v>2584</v>
      </c>
      <c r="D677" s="578">
        <f t="shared" si="1476"/>
        <v>30.95</v>
      </c>
      <c r="E677" s="601">
        <f t="shared" si="1508"/>
        <v>13.140049589873133</v>
      </c>
      <c r="F677" s="578">
        <f t="shared" si="1564"/>
        <v>9.5700247949365664</v>
      </c>
      <c r="G677" s="668">
        <v>11.45</v>
      </c>
      <c r="H677" s="578">
        <f t="shared" si="1498"/>
        <v>3.2850123974682832</v>
      </c>
      <c r="I677" s="578"/>
      <c r="J677" s="579"/>
      <c r="K677" s="579"/>
      <c r="L677" s="579"/>
      <c r="M677" s="579"/>
      <c r="N677" s="579"/>
      <c r="O677" s="579"/>
      <c r="P677" s="579"/>
      <c r="Q677" s="579"/>
      <c r="R677" s="579"/>
      <c r="S677" s="579"/>
      <c r="T677" s="579"/>
      <c r="U677" s="579"/>
      <c r="V677" s="579"/>
      <c r="W677" s="579"/>
      <c r="X677" s="579">
        <f>[1]BICost!$C5+[1]BICost!$AB5+[1]BICost!$AX5+[1]BICost!$BG5</f>
        <v>6.5700247949365664</v>
      </c>
      <c r="Y677" s="580">
        <f t="shared" si="1474"/>
        <v>12.595000000000001</v>
      </c>
      <c r="Z677" s="580">
        <f t="shared" si="1495"/>
        <v>12.595000000000001</v>
      </c>
      <c r="AA677" s="580">
        <f t="shared" si="1496"/>
        <v>13.927499999999998</v>
      </c>
      <c r="AB677" s="580">
        <f t="shared" si="1499"/>
        <v>30.95</v>
      </c>
      <c r="AC677" s="580">
        <f t="shared" si="1497"/>
        <v>31.487500000000001</v>
      </c>
      <c r="AD677" s="580">
        <f t="shared" si="1475"/>
        <v>13.927499999999998</v>
      </c>
      <c r="AE677" s="580">
        <f t="shared" si="1475"/>
        <v>15.475</v>
      </c>
      <c r="AF677" s="580">
        <f t="shared" si="1475"/>
        <v>17.022500000000001</v>
      </c>
      <c r="AG677" s="581">
        <f t="shared" si="1500"/>
        <v>130.67312500000003</v>
      </c>
      <c r="AH677" s="581">
        <f t="shared" si="1565"/>
        <v>130.67312500000003</v>
      </c>
      <c r="AI677" s="581">
        <f>MROUND(ROUNDUP(AH677,0),10)-1</f>
        <v>129</v>
      </c>
      <c r="AJ677" s="582">
        <f t="shared" si="1501"/>
        <v>419000</v>
      </c>
      <c r="AK677" s="582">
        <f t="shared" si="1502"/>
        <v>459000</v>
      </c>
      <c r="AL677" s="114">
        <f t="shared" si="1503"/>
        <v>44</v>
      </c>
      <c r="AM677" s="130">
        <f t="shared" si="1566"/>
        <v>41</v>
      </c>
      <c r="AN677" s="151">
        <f t="shared" si="1504"/>
        <v>68</v>
      </c>
      <c r="AO677" s="152">
        <f t="shared" si="1505"/>
        <v>355</v>
      </c>
      <c r="AP677" s="153">
        <f t="shared" si="1506"/>
        <v>749</v>
      </c>
      <c r="AQ677" s="716">
        <f t="shared" si="1254"/>
        <v>26</v>
      </c>
      <c r="AR677" s="154">
        <f t="shared" ref="AR677:AR744" si="1567">MROUND(ROUNDUP(AC677*1500,0),1000)</f>
        <v>47000</v>
      </c>
      <c r="AS677" s="158">
        <v>129</v>
      </c>
      <c r="AT677" s="144">
        <f t="shared" si="1507"/>
        <v>129</v>
      </c>
    </row>
    <row r="678" spans="1:46" ht="20.45" customHeight="1" thickBot="1">
      <c r="B678" s="576" t="s">
        <v>2579</v>
      </c>
      <c r="C678" s="577" t="s">
        <v>2585</v>
      </c>
      <c r="D678" s="578">
        <f t="shared" si="1476"/>
        <v>34.950000000000003</v>
      </c>
      <c r="E678" s="601">
        <f t="shared" si="1508"/>
        <v>14.3324101215187</v>
      </c>
      <c r="F678" s="578">
        <f t="shared" si="1564"/>
        <v>10.166205060759349</v>
      </c>
      <c r="G678" s="668">
        <v>12.9</v>
      </c>
      <c r="H678" s="578">
        <f t="shared" si="1498"/>
        <v>3.5831025303796751</v>
      </c>
      <c r="I678" s="578"/>
      <c r="J678" s="579"/>
      <c r="K678" s="579"/>
      <c r="L678" s="579"/>
      <c r="M678" s="579"/>
      <c r="N678" s="579"/>
      <c r="O678" s="579"/>
      <c r="P678" s="579"/>
      <c r="Q678" s="579"/>
      <c r="R678" s="579"/>
      <c r="S678" s="579"/>
      <c r="T678" s="579"/>
      <c r="U678" s="579"/>
      <c r="V678" s="579"/>
      <c r="W678" s="579"/>
      <c r="X678" s="579">
        <f>[1]BICost!$C6+[1]BICost!$AB6+[1]BICost!$AX6+[1]BICost!$BG6</f>
        <v>7.1662050607593502</v>
      </c>
      <c r="Y678" s="580">
        <f t="shared" si="1474"/>
        <v>14.190000000000001</v>
      </c>
      <c r="Z678" s="580">
        <f t="shared" si="1495"/>
        <v>14.190000000000001</v>
      </c>
      <c r="AA678" s="580">
        <f t="shared" si="1496"/>
        <v>15.727499999999999</v>
      </c>
      <c r="AB678" s="580">
        <f t="shared" si="1499"/>
        <v>34.950000000000003</v>
      </c>
      <c r="AC678" s="580">
        <f t="shared" si="1497"/>
        <v>35.475000000000001</v>
      </c>
      <c r="AD678" s="580">
        <f t="shared" si="1475"/>
        <v>15.727499999999999</v>
      </c>
      <c r="AE678" s="580">
        <f t="shared" si="1475"/>
        <v>17.475000000000001</v>
      </c>
      <c r="AF678" s="580">
        <f t="shared" si="1475"/>
        <v>19.222500000000004</v>
      </c>
      <c r="AG678" s="581">
        <f t="shared" ref="AG678:AG690" si="1568">AC678*4.15</f>
        <v>147.22125000000003</v>
      </c>
      <c r="AH678" s="581">
        <f t="shared" si="1565"/>
        <v>147.22125000000003</v>
      </c>
      <c r="AI678" s="581">
        <f>MROUND(ROUNDUP(AH678,0),10)-1</f>
        <v>149</v>
      </c>
      <c r="AJ678" s="582">
        <f t="shared" si="1501"/>
        <v>469000</v>
      </c>
      <c r="AK678" s="582">
        <f t="shared" si="1502"/>
        <v>509000</v>
      </c>
      <c r="AL678" s="114">
        <f t="shared" si="1503"/>
        <v>50</v>
      </c>
      <c r="AM678" s="130">
        <f t="shared" si="1566"/>
        <v>47</v>
      </c>
      <c r="AN678" s="151">
        <f t="shared" si="1504"/>
        <v>76</v>
      </c>
      <c r="AO678" s="152">
        <f t="shared" si="1505"/>
        <v>400</v>
      </c>
      <c r="AP678" s="153">
        <f t="shared" si="1506"/>
        <v>844</v>
      </c>
      <c r="AQ678" s="716">
        <f t="shared" ref="AQ678:AQ745" si="1569">ROUNDUP(AC678*0.8,0)</f>
        <v>29</v>
      </c>
      <c r="AR678" s="154">
        <f t="shared" si="1567"/>
        <v>53000</v>
      </c>
      <c r="AS678" s="158">
        <v>139</v>
      </c>
      <c r="AT678" s="144">
        <f t="shared" si="1507"/>
        <v>149</v>
      </c>
    </row>
    <row r="679" spans="1:46" ht="20.45" customHeight="1" thickBot="1">
      <c r="B679" s="576" t="s">
        <v>2581</v>
      </c>
      <c r="C679" s="577" t="s">
        <v>2586</v>
      </c>
      <c r="D679" s="578">
        <f t="shared" si="1476"/>
        <v>25.95</v>
      </c>
      <c r="E679" s="601">
        <f t="shared" si="1508"/>
        <v>10.23088624810098</v>
      </c>
      <c r="F679" s="578">
        <f t="shared" si="1564"/>
        <v>8.1154431240504898</v>
      </c>
      <c r="G679" s="668">
        <v>9.6300000000000008</v>
      </c>
      <c r="H679" s="578">
        <f t="shared" si="1498"/>
        <v>2.5577215620252449</v>
      </c>
      <c r="I679" s="578"/>
      <c r="J679" s="579"/>
      <c r="K679" s="579"/>
      <c r="L679" s="579"/>
      <c r="M679" s="579"/>
      <c r="N679" s="579"/>
      <c r="O679" s="579"/>
      <c r="P679" s="579"/>
      <c r="Q679" s="579"/>
      <c r="R679" s="579"/>
      <c r="S679" s="579"/>
      <c r="T679" s="579"/>
      <c r="U679" s="579"/>
      <c r="V679" s="579"/>
      <c r="W679" s="579"/>
      <c r="X679" s="579">
        <f>[1]BICost!$C7+[1]BICost!$AB7+[1]BICost!$AX7+[1]BICost!$BG7</f>
        <v>5.1154431240504898</v>
      </c>
      <c r="Y679" s="580">
        <f t="shared" si="1474"/>
        <v>10.593000000000002</v>
      </c>
      <c r="Z679" s="580">
        <f t="shared" ref="Z679:Z690" si="1570">(AC679*(1-Z$53))</f>
        <v>10.593000000000002</v>
      </c>
      <c r="AA679" s="580">
        <f t="shared" ref="AA679:AA690" si="1571">(AB679*(1-AA$53))</f>
        <v>11.677499999999998</v>
      </c>
      <c r="AB679" s="580">
        <f t="shared" ref="AB679:AB721" si="1572">MROUND(AC679,1)-0.05</f>
        <v>25.95</v>
      </c>
      <c r="AC679" s="580">
        <f t="shared" ref="AC679:AC690" si="1573">Y679/(1-AC$53)</f>
        <v>26.482500000000002</v>
      </c>
      <c r="AD679" s="580">
        <f t="shared" si="1475"/>
        <v>11.677499999999998</v>
      </c>
      <c r="AE679" s="580">
        <f t="shared" si="1475"/>
        <v>12.975</v>
      </c>
      <c r="AF679" s="580">
        <f t="shared" si="1475"/>
        <v>14.272500000000001</v>
      </c>
      <c r="AG679" s="581">
        <f t="shared" si="1568"/>
        <v>109.90237500000002</v>
      </c>
      <c r="AH679" s="581">
        <f t="shared" si="1565"/>
        <v>109.90237500000002</v>
      </c>
      <c r="AI679" s="581">
        <f t="shared" ref="AI679:AI690" si="1574">MROUND(ROUNDUP(AG679,0),5)-1</f>
        <v>109</v>
      </c>
      <c r="AJ679" s="582">
        <f t="shared" ref="AJ679:AJ721" si="1575">ROUNDUP(FLOOR(AC679*13350,10000),-3)-1000</f>
        <v>349000</v>
      </c>
      <c r="AK679" s="582">
        <f t="shared" ref="AK679:AK721" si="1576">ROUNDUP(FLOOR(AJ679*1.1,10000),-3)-1000</f>
        <v>379000</v>
      </c>
      <c r="AL679" s="114">
        <f t="shared" ref="AL679:AL721" si="1577">ROUNDUP(AC679*1.39,0)</f>
        <v>37</v>
      </c>
      <c r="AM679" s="130">
        <f t="shared" si="1566"/>
        <v>35</v>
      </c>
      <c r="AN679" s="151">
        <f t="shared" ref="AN679:AN721" si="1578">ROUNDUP(AC679*0.71*3,0)</f>
        <v>57</v>
      </c>
      <c r="AO679" s="152">
        <f t="shared" ref="AO679:AO721" si="1579">ROUNDUP(AC679*3.7502*3,0)</f>
        <v>298</v>
      </c>
      <c r="AP679" s="153">
        <f t="shared" ref="AP679:AP721" si="1580">ROUNDUP(AC679*7.9284*3,0)</f>
        <v>630</v>
      </c>
      <c r="AQ679" s="716">
        <f t="shared" si="1569"/>
        <v>22</v>
      </c>
      <c r="AR679" s="154">
        <f t="shared" si="1567"/>
        <v>40000</v>
      </c>
      <c r="AS679" s="158">
        <v>139</v>
      </c>
      <c r="AT679" s="144">
        <f t="shared" ref="AT679:AT721" si="1581">AI679*(1-AH$6)</f>
        <v>109</v>
      </c>
    </row>
    <row r="680" spans="1:46" ht="20.45" customHeight="1" thickBot="1">
      <c r="B680" s="576" t="s">
        <v>2582</v>
      </c>
      <c r="C680" s="577" t="s">
        <v>2587</v>
      </c>
      <c r="D680" s="578">
        <f t="shared" si="1476"/>
        <v>34.950000000000003</v>
      </c>
      <c r="E680" s="601">
        <f t="shared" si="1508"/>
        <v>13.170970045569335</v>
      </c>
      <c r="F680" s="578">
        <f t="shared" si="1564"/>
        <v>9.5854850227846669</v>
      </c>
      <c r="G680" s="668">
        <v>12.9</v>
      </c>
      <c r="H680" s="578">
        <f t="shared" si="1498"/>
        <v>3.2927425113923339</v>
      </c>
      <c r="I680" s="578"/>
      <c r="J680" s="579"/>
      <c r="K680" s="579"/>
      <c r="L680" s="579"/>
      <c r="M680" s="579"/>
      <c r="N680" s="579"/>
      <c r="O680" s="579"/>
      <c r="P680" s="579"/>
      <c r="Q680" s="579"/>
      <c r="R680" s="579"/>
      <c r="S680" s="579"/>
      <c r="T680" s="579"/>
      <c r="U680" s="579"/>
      <c r="V680" s="579"/>
      <c r="W680" s="579"/>
      <c r="X680" s="579">
        <f>[1]BICost!$C8+[1]BICost!$AB8+[1]BICost!$AX8+[1]BICost!$BG8</f>
        <v>6.5854850227846677</v>
      </c>
      <c r="Y680" s="580">
        <f t="shared" si="1474"/>
        <v>14.190000000000001</v>
      </c>
      <c r="Z680" s="580">
        <f t="shared" si="1570"/>
        <v>14.190000000000001</v>
      </c>
      <c r="AA680" s="580">
        <f t="shared" si="1571"/>
        <v>15.727499999999999</v>
      </c>
      <c r="AB680" s="580">
        <f t="shared" si="1572"/>
        <v>34.950000000000003</v>
      </c>
      <c r="AC680" s="580">
        <f t="shared" si="1573"/>
        <v>35.475000000000001</v>
      </c>
      <c r="AD680" s="580">
        <f t="shared" si="1475"/>
        <v>15.727499999999999</v>
      </c>
      <c r="AE680" s="580">
        <f t="shared" si="1475"/>
        <v>17.475000000000001</v>
      </c>
      <c r="AF680" s="580">
        <f t="shared" si="1475"/>
        <v>19.222500000000004</v>
      </c>
      <c r="AG680" s="581">
        <f t="shared" si="1568"/>
        <v>147.22125000000003</v>
      </c>
      <c r="AH680" s="581">
        <f t="shared" si="1565"/>
        <v>147.22125000000003</v>
      </c>
      <c r="AI680" s="581">
        <f t="shared" si="1574"/>
        <v>149</v>
      </c>
      <c r="AJ680" s="582">
        <f t="shared" si="1575"/>
        <v>469000</v>
      </c>
      <c r="AK680" s="582">
        <f t="shared" si="1576"/>
        <v>509000</v>
      </c>
      <c r="AL680" s="114">
        <f t="shared" si="1577"/>
        <v>50</v>
      </c>
      <c r="AM680" s="130">
        <f t="shared" si="1566"/>
        <v>47</v>
      </c>
      <c r="AN680" s="151">
        <f t="shared" si="1578"/>
        <v>76</v>
      </c>
      <c r="AO680" s="152">
        <f t="shared" si="1579"/>
        <v>400</v>
      </c>
      <c r="AP680" s="153">
        <f t="shared" si="1580"/>
        <v>844</v>
      </c>
      <c r="AQ680" s="716">
        <f t="shared" si="1569"/>
        <v>29</v>
      </c>
      <c r="AR680" s="154">
        <f t="shared" si="1567"/>
        <v>53000</v>
      </c>
      <c r="AS680" s="158">
        <v>139</v>
      </c>
      <c r="AT680" s="144">
        <f t="shared" si="1581"/>
        <v>149</v>
      </c>
    </row>
    <row r="681" spans="1:46" ht="18.75" customHeight="1" thickBot="1">
      <c r="A681"/>
      <c r="B681" s="602" t="s">
        <v>2591</v>
      </c>
      <c r="C681" s="603" t="s">
        <v>2588</v>
      </c>
      <c r="D681" s="601">
        <f t="shared" ref="D681:D730" si="1582">AB681</f>
        <v>25.95</v>
      </c>
      <c r="E681" s="601">
        <f t="shared" ref="E681:E690" si="1583">2*MAX($J681:$X681)</f>
        <v>11.487272324050348</v>
      </c>
      <c r="F681" s="601">
        <f t="shared" ref="F681:F690" si="1584">MAX($J681:$X681)+3</f>
        <v>8.7436361620251741</v>
      </c>
      <c r="G681" s="669">
        <v>9.6300000000000008</v>
      </c>
      <c r="H681" s="601">
        <f t="shared" ref="H681:H690" si="1585">MIN($J681:$X681)*0.5</f>
        <v>2.8718180810125871</v>
      </c>
      <c r="I681" s="601"/>
      <c r="J681" s="604"/>
      <c r="K681" s="604"/>
      <c r="L681" s="604"/>
      <c r="M681" s="604"/>
      <c r="N681" s="604"/>
      <c r="O681" s="604"/>
      <c r="P681" s="604"/>
      <c r="Q681" s="604"/>
      <c r="R681" s="604"/>
      <c r="S681" s="604"/>
      <c r="T681" s="604"/>
      <c r="U681" s="604"/>
      <c r="V681" s="604"/>
      <c r="W681" s="604"/>
      <c r="X681" s="579">
        <f>[1]BICost!$C9+[1]BICost!$AB9+[1]BICost!$AX9+[1]BICost!$BG9</f>
        <v>5.7436361620251741</v>
      </c>
      <c r="Y681" s="605">
        <f t="shared" si="1474"/>
        <v>10.593000000000002</v>
      </c>
      <c r="Z681" s="605">
        <f t="shared" si="1570"/>
        <v>10.593000000000002</v>
      </c>
      <c r="AA681" s="605">
        <f t="shared" si="1571"/>
        <v>11.677499999999998</v>
      </c>
      <c r="AB681" s="605">
        <f t="shared" si="1572"/>
        <v>25.95</v>
      </c>
      <c r="AC681" s="605">
        <f t="shared" si="1573"/>
        <v>26.482500000000002</v>
      </c>
      <c r="AD681" s="605">
        <f t="shared" si="1475"/>
        <v>11.677499999999998</v>
      </c>
      <c r="AE681" s="605">
        <f t="shared" si="1475"/>
        <v>12.975</v>
      </c>
      <c r="AF681" s="605">
        <f t="shared" si="1475"/>
        <v>14.272500000000001</v>
      </c>
      <c r="AG681" s="606">
        <f t="shared" si="1568"/>
        <v>109.90237500000002</v>
      </c>
      <c r="AH681" s="606">
        <f t="shared" si="1565"/>
        <v>109.90237500000002</v>
      </c>
      <c r="AI681" s="606">
        <f t="shared" si="1574"/>
        <v>109</v>
      </c>
      <c r="AJ681" s="607">
        <f t="shared" si="1575"/>
        <v>349000</v>
      </c>
      <c r="AK681" s="582">
        <f t="shared" si="1576"/>
        <v>379000</v>
      </c>
      <c r="AL681" s="550">
        <f t="shared" si="1577"/>
        <v>37</v>
      </c>
      <c r="AM681" s="551">
        <f t="shared" si="1566"/>
        <v>35</v>
      </c>
      <c r="AN681" s="552">
        <f t="shared" si="1578"/>
        <v>57</v>
      </c>
      <c r="AO681" s="553">
        <f t="shared" si="1579"/>
        <v>298</v>
      </c>
      <c r="AP681" s="554">
        <f t="shared" si="1580"/>
        <v>630</v>
      </c>
      <c r="AQ681" s="716">
        <f t="shared" si="1569"/>
        <v>22</v>
      </c>
      <c r="AR681" s="555">
        <f t="shared" si="1567"/>
        <v>40000</v>
      </c>
      <c r="AS681" s="556">
        <v>139</v>
      </c>
      <c r="AT681" s="144">
        <f t="shared" si="1581"/>
        <v>109</v>
      </c>
    </row>
    <row r="682" spans="1:46" ht="18.75" customHeight="1" thickBot="1">
      <c r="A682"/>
      <c r="B682" s="613" t="s">
        <v>2592</v>
      </c>
      <c r="C682" s="603" t="s">
        <v>2589</v>
      </c>
      <c r="D682" s="601">
        <f t="shared" si="1582"/>
        <v>25.95</v>
      </c>
      <c r="E682" s="601">
        <f t="shared" si="1583"/>
        <v>9.6138804253161698</v>
      </c>
      <c r="F682" s="601">
        <f t="shared" si="1584"/>
        <v>7.8069402126580849</v>
      </c>
      <c r="G682" s="669">
        <v>9.6300000000000008</v>
      </c>
      <c r="H682" s="601">
        <f t="shared" si="1585"/>
        <v>2.4034701063290425</v>
      </c>
      <c r="I682" s="601"/>
      <c r="J682" s="604"/>
      <c r="K682" s="604"/>
      <c r="L682" s="604"/>
      <c r="M682" s="604"/>
      <c r="N682" s="604"/>
      <c r="O682" s="604"/>
      <c r="P682" s="604"/>
      <c r="Q682" s="604"/>
      <c r="R682" s="604"/>
      <c r="S682" s="604"/>
      <c r="T682" s="604"/>
      <c r="U682" s="604"/>
      <c r="V682" s="604"/>
      <c r="W682" s="604"/>
      <c r="X682" s="579">
        <f>[1]BICost!$C10+[1]BICost!$AB10+[1]BICost!$AX10+[1]BICost!$BG10</f>
        <v>4.8069402126580849</v>
      </c>
      <c r="Y682" s="605">
        <f t="shared" si="1474"/>
        <v>10.593000000000002</v>
      </c>
      <c r="Z682" s="605">
        <f t="shared" si="1570"/>
        <v>10.593000000000002</v>
      </c>
      <c r="AA682" s="605">
        <f t="shared" si="1571"/>
        <v>11.677499999999998</v>
      </c>
      <c r="AB682" s="605">
        <f t="shared" si="1572"/>
        <v>25.95</v>
      </c>
      <c r="AC682" s="605">
        <f t="shared" si="1573"/>
        <v>26.482500000000002</v>
      </c>
      <c r="AD682" s="605">
        <f t="shared" si="1475"/>
        <v>11.677499999999998</v>
      </c>
      <c r="AE682" s="605">
        <f t="shared" si="1475"/>
        <v>12.975</v>
      </c>
      <c r="AF682" s="605">
        <f t="shared" si="1475"/>
        <v>14.272500000000001</v>
      </c>
      <c r="AG682" s="606">
        <f t="shared" si="1568"/>
        <v>109.90237500000002</v>
      </c>
      <c r="AH682" s="606">
        <f t="shared" si="1565"/>
        <v>109.90237500000002</v>
      </c>
      <c r="AI682" s="606">
        <f t="shared" si="1574"/>
        <v>109</v>
      </c>
      <c r="AJ682" s="607">
        <f t="shared" si="1575"/>
        <v>349000</v>
      </c>
      <c r="AK682" s="582">
        <f t="shared" si="1576"/>
        <v>379000</v>
      </c>
      <c r="AL682" s="550">
        <f t="shared" si="1577"/>
        <v>37</v>
      </c>
      <c r="AM682" s="551">
        <f t="shared" si="1566"/>
        <v>35</v>
      </c>
      <c r="AN682" s="552">
        <f t="shared" si="1578"/>
        <v>57</v>
      </c>
      <c r="AO682" s="553">
        <f t="shared" si="1579"/>
        <v>298</v>
      </c>
      <c r="AP682" s="554">
        <f t="shared" si="1580"/>
        <v>630</v>
      </c>
      <c r="AQ682" s="716">
        <f t="shared" si="1569"/>
        <v>22</v>
      </c>
      <c r="AR682" s="555">
        <f t="shared" si="1567"/>
        <v>40000</v>
      </c>
      <c r="AS682" s="556">
        <v>139</v>
      </c>
      <c r="AT682" s="144">
        <f t="shared" si="1581"/>
        <v>109</v>
      </c>
    </row>
    <row r="683" spans="1:46" ht="18.75" customHeight="1" thickBot="1">
      <c r="A683"/>
      <c r="B683" s="613" t="s">
        <v>2593</v>
      </c>
      <c r="C683" s="603" t="s">
        <v>2590</v>
      </c>
      <c r="D683" s="601">
        <f t="shared" si="1582"/>
        <v>25.95</v>
      </c>
      <c r="E683" s="601">
        <f t="shared" si="1583"/>
        <v>10.06657283037946</v>
      </c>
      <c r="F683" s="601">
        <f t="shared" si="1584"/>
        <v>8.0332864151897301</v>
      </c>
      <c r="G683" s="669">
        <v>9.6300000000000008</v>
      </c>
      <c r="H683" s="601">
        <f t="shared" si="1585"/>
        <v>2.516643207594865</v>
      </c>
      <c r="I683" s="601"/>
      <c r="J683" s="601"/>
      <c r="K683" s="601"/>
      <c r="L683" s="601"/>
      <c r="M683" s="601"/>
      <c r="N683" s="601"/>
      <c r="O683" s="601"/>
      <c r="P683" s="601"/>
      <c r="Q683" s="601"/>
      <c r="R683" s="601"/>
      <c r="S683" s="601"/>
      <c r="T683" s="601"/>
      <c r="U683" s="601"/>
      <c r="V683" s="601"/>
      <c r="W683" s="601"/>
      <c r="X683" s="601">
        <f>[1]BICost!$C11+[1]BICost!$AB11+[1]BICost!$AX11+[1]BICost!$BG11</f>
        <v>5.0332864151897301</v>
      </c>
      <c r="Y683" s="601">
        <f t="shared" si="1474"/>
        <v>10.593000000000002</v>
      </c>
      <c r="Z683" s="601">
        <f t="shared" si="1570"/>
        <v>10.593000000000002</v>
      </c>
      <c r="AA683" s="601">
        <f t="shared" si="1571"/>
        <v>11.677499999999998</v>
      </c>
      <c r="AB683" s="601">
        <f t="shared" si="1572"/>
        <v>25.95</v>
      </c>
      <c r="AC683" s="601">
        <f t="shared" si="1573"/>
        <v>26.482500000000002</v>
      </c>
      <c r="AD683" s="601">
        <f t="shared" si="1475"/>
        <v>11.677499999999998</v>
      </c>
      <c r="AE683" s="601">
        <f t="shared" si="1475"/>
        <v>12.975</v>
      </c>
      <c r="AF683" s="601">
        <f t="shared" si="1475"/>
        <v>14.272500000000001</v>
      </c>
      <c r="AG683" s="606">
        <f t="shared" si="1568"/>
        <v>109.90237500000002</v>
      </c>
      <c r="AH683" s="606">
        <f t="shared" si="1565"/>
        <v>109.90237500000002</v>
      </c>
      <c r="AI683" s="606">
        <f t="shared" si="1574"/>
        <v>109</v>
      </c>
      <c r="AJ683" s="607">
        <f t="shared" si="1575"/>
        <v>349000</v>
      </c>
      <c r="AK683" s="607">
        <f t="shared" si="1576"/>
        <v>379000</v>
      </c>
      <c r="AL683" s="519">
        <f t="shared" si="1577"/>
        <v>37</v>
      </c>
      <c r="AM683" s="519">
        <f t="shared" si="1566"/>
        <v>35</v>
      </c>
      <c r="AN683" s="113">
        <f t="shared" si="1578"/>
        <v>57</v>
      </c>
      <c r="AO683" s="139">
        <f t="shared" si="1579"/>
        <v>298</v>
      </c>
      <c r="AP683" s="554">
        <f t="shared" si="1580"/>
        <v>630</v>
      </c>
      <c r="AQ683" s="716">
        <f t="shared" si="1569"/>
        <v>22</v>
      </c>
      <c r="AR683" s="555">
        <f t="shared" si="1567"/>
        <v>40000</v>
      </c>
      <c r="AS683" s="556">
        <v>139</v>
      </c>
      <c r="AT683" s="144">
        <f t="shared" si="1581"/>
        <v>109</v>
      </c>
    </row>
    <row r="684" spans="1:46" ht="18.75" customHeight="1" thickBot="1">
      <c r="A684"/>
      <c r="B684" s="613" t="s">
        <v>2884</v>
      </c>
      <c r="C684" s="603" t="s">
        <v>3081</v>
      </c>
      <c r="D684" s="601">
        <f t="shared" si="1582"/>
        <v>27.95</v>
      </c>
      <c r="E684" s="601">
        <f t="shared" si="1583"/>
        <v>5.0575933367085746</v>
      </c>
      <c r="F684" s="601">
        <f t="shared" si="1584"/>
        <v>5.5287966683542873</v>
      </c>
      <c r="G684" s="669">
        <v>10.36</v>
      </c>
      <c r="H684" s="601">
        <f t="shared" si="1585"/>
        <v>1.2643983341771436</v>
      </c>
      <c r="I684" s="601"/>
      <c r="J684" s="601"/>
      <c r="K684" s="601"/>
      <c r="L684" s="601"/>
      <c r="M684" s="601"/>
      <c r="N684" s="601"/>
      <c r="O684" s="601"/>
      <c r="P684" s="601"/>
      <c r="Q684" s="601"/>
      <c r="R684" s="601"/>
      <c r="S684" s="601"/>
      <c r="T684" s="601"/>
      <c r="U684" s="601"/>
      <c r="V684" s="601"/>
      <c r="W684" s="601"/>
      <c r="X684" s="601">
        <f>[1]BICost!$C13+[1]BICost!$AB13+[1]BICost!$AX13+[1]BICost!$BG13</f>
        <v>2.5287966683542873</v>
      </c>
      <c r="Y684" s="601">
        <f t="shared" si="1474"/>
        <v>11.396000000000001</v>
      </c>
      <c r="Z684" s="601">
        <f t="shared" si="1570"/>
        <v>11.396000000000001</v>
      </c>
      <c r="AA684" s="601">
        <f t="shared" si="1571"/>
        <v>12.577499999999999</v>
      </c>
      <c r="AB684" s="601">
        <f t="shared" si="1572"/>
        <v>27.95</v>
      </c>
      <c r="AC684" s="601">
        <f t="shared" si="1573"/>
        <v>28.490000000000002</v>
      </c>
      <c r="AD684" s="601">
        <f t="shared" si="1475"/>
        <v>12.577499999999999</v>
      </c>
      <c r="AE684" s="601">
        <f t="shared" si="1475"/>
        <v>13.975</v>
      </c>
      <c r="AF684" s="601">
        <f t="shared" si="1475"/>
        <v>15.3725</v>
      </c>
      <c r="AG684" s="606">
        <f t="shared" si="1568"/>
        <v>118.23350000000002</v>
      </c>
      <c r="AH684" s="606">
        <f t="shared" si="1565"/>
        <v>118.23350000000002</v>
      </c>
      <c r="AI684" s="606">
        <f t="shared" si="1574"/>
        <v>119</v>
      </c>
      <c r="AJ684" s="607">
        <f t="shared" si="1575"/>
        <v>379000</v>
      </c>
      <c r="AK684" s="607">
        <f t="shared" si="1576"/>
        <v>409000</v>
      </c>
      <c r="AL684" s="519">
        <f t="shared" si="1577"/>
        <v>40</v>
      </c>
      <c r="AM684" s="519">
        <f t="shared" si="1566"/>
        <v>38</v>
      </c>
      <c r="AN684" s="113">
        <f t="shared" si="1578"/>
        <v>61</v>
      </c>
      <c r="AO684" s="139">
        <f t="shared" si="1579"/>
        <v>321</v>
      </c>
      <c r="AP684" s="153">
        <f t="shared" si="1580"/>
        <v>678</v>
      </c>
      <c r="AQ684" s="716">
        <f t="shared" si="1569"/>
        <v>23</v>
      </c>
      <c r="AR684" s="154">
        <f t="shared" si="1567"/>
        <v>43000</v>
      </c>
      <c r="AS684" s="158">
        <v>139</v>
      </c>
      <c r="AT684" s="144">
        <f t="shared" si="1581"/>
        <v>119</v>
      </c>
    </row>
    <row r="685" spans="1:46" ht="18.75" customHeight="1" thickBot="1">
      <c r="A685"/>
      <c r="B685" s="613" t="s">
        <v>2885</v>
      </c>
      <c r="C685" s="603" t="s">
        <v>2888</v>
      </c>
      <c r="D685" s="601">
        <f t="shared" si="1582"/>
        <v>32.950000000000003</v>
      </c>
      <c r="E685" s="601">
        <f t="shared" si="1583"/>
        <v>6.5326424506326255</v>
      </c>
      <c r="F685" s="601">
        <f t="shared" si="1584"/>
        <v>6.2663212253163127</v>
      </c>
      <c r="G685" s="669">
        <v>12.18</v>
      </c>
      <c r="H685" s="601">
        <f t="shared" si="1585"/>
        <v>1.6331606126581564</v>
      </c>
      <c r="I685" s="601"/>
      <c r="J685" s="601"/>
      <c r="K685" s="601"/>
      <c r="L685" s="601"/>
      <c r="M685" s="601"/>
      <c r="N685" s="601"/>
      <c r="O685" s="601"/>
      <c r="P685" s="601"/>
      <c r="Q685" s="601"/>
      <c r="R685" s="601"/>
      <c r="S685" s="601"/>
      <c r="T685" s="601"/>
      <c r="U685" s="601"/>
      <c r="V685" s="601"/>
      <c r="W685" s="601"/>
      <c r="X685" s="601">
        <f>[1]BICost!$C14+[1]BICost!$AB14+[1]BICost!$AX14+[1]BICost!$BG14</f>
        <v>3.2663212253163127</v>
      </c>
      <c r="Y685" s="601">
        <f t="shared" si="1474"/>
        <v>13.398000000000001</v>
      </c>
      <c r="Z685" s="601">
        <f t="shared" si="1570"/>
        <v>13.398000000000003</v>
      </c>
      <c r="AA685" s="601">
        <f t="shared" si="1571"/>
        <v>14.827500000000001</v>
      </c>
      <c r="AB685" s="601">
        <f t="shared" si="1572"/>
        <v>32.950000000000003</v>
      </c>
      <c r="AC685" s="601">
        <f t="shared" si="1573"/>
        <v>33.495000000000005</v>
      </c>
      <c r="AD685" s="601">
        <f t="shared" si="1475"/>
        <v>14.827500000000001</v>
      </c>
      <c r="AE685" s="601">
        <f t="shared" si="1475"/>
        <v>16.475000000000001</v>
      </c>
      <c r="AF685" s="601">
        <f t="shared" si="1475"/>
        <v>18.122500000000002</v>
      </c>
      <c r="AG685" s="606">
        <f t="shared" si="1568"/>
        <v>139.00425000000004</v>
      </c>
      <c r="AH685" s="606">
        <f t="shared" si="1565"/>
        <v>139.00425000000004</v>
      </c>
      <c r="AI685" s="606">
        <f t="shared" si="1574"/>
        <v>139</v>
      </c>
      <c r="AJ685" s="607">
        <f t="shared" si="1575"/>
        <v>439000</v>
      </c>
      <c r="AK685" s="607">
        <f t="shared" si="1576"/>
        <v>479000</v>
      </c>
      <c r="AL685" s="114">
        <f t="shared" si="1577"/>
        <v>47</v>
      </c>
      <c r="AM685" s="130">
        <f t="shared" si="1566"/>
        <v>44</v>
      </c>
      <c r="AN685" s="151">
        <f t="shared" si="1578"/>
        <v>72</v>
      </c>
      <c r="AO685" s="152">
        <f t="shared" si="1579"/>
        <v>377</v>
      </c>
      <c r="AP685" s="153">
        <f t="shared" si="1580"/>
        <v>797</v>
      </c>
      <c r="AQ685" s="716">
        <f t="shared" si="1569"/>
        <v>27</v>
      </c>
      <c r="AR685" s="154">
        <f t="shared" si="1567"/>
        <v>50000</v>
      </c>
      <c r="AS685" s="158">
        <v>139</v>
      </c>
      <c r="AT685" s="144">
        <f t="shared" si="1581"/>
        <v>139</v>
      </c>
    </row>
    <row r="686" spans="1:46" ht="18.75" customHeight="1" thickBot="1">
      <c r="A686"/>
      <c r="B686" s="613" t="s">
        <v>2886</v>
      </c>
      <c r="C686" s="603" t="s">
        <v>2889</v>
      </c>
      <c r="D686" s="601">
        <f t="shared" si="1582"/>
        <v>5.95</v>
      </c>
      <c r="E686" s="601">
        <f t="shared" si="1583"/>
        <v>2.1946101974680681</v>
      </c>
      <c r="F686" s="601">
        <f t="shared" si="1584"/>
        <v>4.0973050987340338</v>
      </c>
      <c r="G686" s="669">
        <v>2.2000000000000002</v>
      </c>
      <c r="H686" s="601">
        <f t="shared" si="1585"/>
        <v>0.54865254936701702</v>
      </c>
      <c r="I686" s="601"/>
      <c r="J686" s="601"/>
      <c r="K686" s="601"/>
      <c r="L686" s="601"/>
      <c r="M686" s="601"/>
      <c r="N686" s="601"/>
      <c r="O686" s="601"/>
      <c r="P686" s="601"/>
      <c r="Q686" s="601"/>
      <c r="R686" s="601"/>
      <c r="S686" s="601"/>
      <c r="T686" s="601"/>
      <c r="U686" s="601"/>
      <c r="V686" s="601"/>
      <c r="W686" s="601"/>
      <c r="X686" s="601">
        <f>[1]BICost!$C15+[1]BICost!$AB15+[1]BICost!$AX15+[1]BICost!$BG15</f>
        <v>1.097305098734034</v>
      </c>
      <c r="Y686" s="601">
        <f t="shared" si="1474"/>
        <v>2.4200000000000004</v>
      </c>
      <c r="Z686" s="601">
        <f t="shared" si="1570"/>
        <v>2.4200000000000004</v>
      </c>
      <c r="AA686" s="601">
        <f t="shared" si="1571"/>
        <v>2.6774999999999998</v>
      </c>
      <c r="AB686" s="601">
        <f t="shared" si="1572"/>
        <v>5.95</v>
      </c>
      <c r="AC686" s="601">
        <f t="shared" si="1573"/>
        <v>6.0500000000000007</v>
      </c>
      <c r="AD686" s="601">
        <f>$AB686*(1-AD$53)</f>
        <v>2.6774999999999998</v>
      </c>
      <c r="AE686" s="601">
        <f>$AB686*(1-AE$53)</f>
        <v>2.9750000000000001</v>
      </c>
      <c r="AF686" s="601">
        <f>$AB686*(1-AF$53)</f>
        <v>3.2725000000000004</v>
      </c>
      <c r="AG686" s="606">
        <f t="shared" si="1568"/>
        <v>25.107500000000005</v>
      </c>
      <c r="AH686" s="606">
        <f t="shared" si="1565"/>
        <v>25.107500000000005</v>
      </c>
      <c r="AI686" s="606">
        <f t="shared" si="1574"/>
        <v>24</v>
      </c>
      <c r="AJ686" s="113">
        <f t="shared" si="1575"/>
        <v>79000</v>
      </c>
      <c r="AK686" s="139">
        <f t="shared" si="1576"/>
        <v>79000</v>
      </c>
      <c r="AL686" s="114">
        <f t="shared" si="1577"/>
        <v>9</v>
      </c>
      <c r="AM686" s="130">
        <f t="shared" si="1566"/>
        <v>8</v>
      </c>
      <c r="AN686" s="151">
        <f t="shared" si="1578"/>
        <v>13</v>
      </c>
      <c r="AO686" s="152">
        <f t="shared" si="1579"/>
        <v>69</v>
      </c>
      <c r="AP686" s="153">
        <f t="shared" si="1580"/>
        <v>144</v>
      </c>
      <c r="AQ686" s="716">
        <f t="shared" si="1569"/>
        <v>5</v>
      </c>
      <c r="AR686" s="154">
        <f t="shared" si="1567"/>
        <v>9000</v>
      </c>
      <c r="AS686" s="158">
        <v>139</v>
      </c>
      <c r="AT686" s="144">
        <f t="shared" si="1581"/>
        <v>24</v>
      </c>
    </row>
    <row r="687" spans="1:46" ht="18.75" customHeight="1" thickBot="1">
      <c r="A687"/>
      <c r="B687" s="613" t="s">
        <v>2981</v>
      </c>
      <c r="C687" s="603" t="s">
        <v>2890</v>
      </c>
      <c r="D687" s="601">
        <f>AB687</f>
        <v>19.95</v>
      </c>
      <c r="E687" s="601">
        <f>2*MAX($J687:$X687)</f>
        <v>5.695196678480726</v>
      </c>
      <c r="F687" s="601">
        <f>MAX($J687:$X687)+3</f>
        <v>5.8475983392403634</v>
      </c>
      <c r="G687" s="669">
        <v>7.45</v>
      </c>
      <c r="H687" s="601">
        <f>MIN($J687:$X687)*0.5</f>
        <v>1.4237991696201815</v>
      </c>
      <c r="I687" s="601"/>
      <c r="J687" s="601"/>
      <c r="K687" s="601"/>
      <c r="L687" s="601"/>
      <c r="M687" s="601"/>
      <c r="N687" s="601"/>
      <c r="O687" s="601"/>
      <c r="P687" s="601"/>
      <c r="Q687" s="601"/>
      <c r="R687" s="601"/>
      <c r="S687" s="601"/>
      <c r="T687" s="601"/>
      <c r="U687" s="601"/>
      <c r="V687" s="601"/>
      <c r="W687" s="601"/>
      <c r="X687" s="601">
        <f>[1]BICost!$C16+[1]BICost!$AB16+[1]BICost!$AX16+[1]BICost!$BG16</f>
        <v>2.847598339240363</v>
      </c>
      <c r="Y687" s="601">
        <f>$G687*(1+Y$53)</f>
        <v>8.1950000000000003</v>
      </c>
      <c r="Z687" s="601">
        <f>(AC687*(1-Z$53))</f>
        <v>8.1950000000000003</v>
      </c>
      <c r="AA687" s="601">
        <f>(AB687*(1-AA$53))</f>
        <v>8.9774999999999991</v>
      </c>
      <c r="AB687" s="601">
        <f>MROUND(AC687,1)-0.05</f>
        <v>19.95</v>
      </c>
      <c r="AC687" s="601">
        <f>Y687/(1-AC$53)</f>
        <v>20.487500000000001</v>
      </c>
      <c r="AD687" s="601">
        <f t="shared" ref="AD687:AF689" si="1586">$AB687*(1-AD$53)</f>
        <v>8.9774999999999991</v>
      </c>
      <c r="AE687" s="601">
        <f t="shared" si="1586"/>
        <v>9.9749999999999996</v>
      </c>
      <c r="AF687" s="601">
        <f t="shared" si="1586"/>
        <v>10.9725</v>
      </c>
      <c r="AG687" s="606">
        <f>AC687*4.15</f>
        <v>85.023125000000007</v>
      </c>
      <c r="AH687" s="606">
        <f t="shared" si="1565"/>
        <v>85.023125000000007</v>
      </c>
      <c r="AI687" s="606">
        <f t="shared" si="1574"/>
        <v>84</v>
      </c>
      <c r="AJ687" s="113">
        <f>ROUNDUP(FLOOR(AC687*13350,10000),-3)-1000</f>
        <v>269000</v>
      </c>
      <c r="AK687" s="139">
        <f>ROUNDUP(FLOOR(AJ687*1.1,10000),-3)-1000</f>
        <v>289000</v>
      </c>
      <c r="AL687" s="114">
        <f>ROUNDUP(AC687*1.39,0)</f>
        <v>29</v>
      </c>
      <c r="AM687" s="130">
        <f>ROUNDUP(AC687*1.3,0)</f>
        <v>27</v>
      </c>
      <c r="AN687" s="151">
        <f>ROUNDUP(AC687*0.71*3,0)</f>
        <v>44</v>
      </c>
      <c r="AO687" s="152">
        <f>ROUNDUP(AC687*3.7502*3,0)</f>
        <v>231</v>
      </c>
      <c r="AP687" s="153">
        <f>ROUNDUP(AC687*7.9284*3,0)</f>
        <v>488</v>
      </c>
      <c r="AQ687" s="716">
        <f t="shared" si="1569"/>
        <v>17</v>
      </c>
      <c r="AR687" s="154">
        <f t="shared" si="1567"/>
        <v>31000</v>
      </c>
      <c r="AS687" s="158">
        <v>139</v>
      </c>
      <c r="AT687" s="144">
        <f>AI687*(1-AH$6)</f>
        <v>84</v>
      </c>
    </row>
    <row r="688" spans="1:46" ht="20.45" customHeight="1" thickBot="1">
      <c r="B688" s="612" t="s">
        <v>2234</v>
      </c>
      <c r="C688" s="609" t="s">
        <v>2887</v>
      </c>
      <c r="D688" s="610">
        <f>AB688</f>
        <v>25.95</v>
      </c>
      <c r="E688" s="601">
        <f>2*MAX($J688:$X688)</f>
        <v>7.8315275139237635</v>
      </c>
      <c r="F688" s="601">
        <f>MAX($J688:$X688)+3</f>
        <v>6.9157637569618817</v>
      </c>
      <c r="G688" s="610">
        <v>9.6300000000000008</v>
      </c>
      <c r="H688" s="610">
        <f>MIN($J688:$X688)*0.5</f>
        <v>1.9578818784809409</v>
      </c>
      <c r="I688" s="609"/>
      <c r="J688" s="609"/>
      <c r="K688" s="609"/>
      <c r="L688" s="609"/>
      <c r="M688" s="609"/>
      <c r="N688" s="609"/>
      <c r="O688" s="609"/>
      <c r="P688" s="609"/>
      <c r="Q688" s="609"/>
      <c r="R688" s="609"/>
      <c r="S688" s="609"/>
      <c r="T688" s="609"/>
      <c r="U688" s="609"/>
      <c r="V688" s="609"/>
      <c r="W688" s="609"/>
      <c r="X688" s="601">
        <f>[1]BICost!$C20+[1]BICost!$AB20+[1]BICost!$AX20+[1]BICost!$BG20</f>
        <v>3.9157637569618817</v>
      </c>
      <c r="Y688" s="610">
        <f>$G688*(1+Y$53)</f>
        <v>10.593000000000002</v>
      </c>
      <c r="Z688" s="610">
        <f>(AC688*(1-Z$53))</f>
        <v>10.593000000000002</v>
      </c>
      <c r="AA688" s="610">
        <f>(AB688*(1-AA$53))</f>
        <v>11.677499999999998</v>
      </c>
      <c r="AB688" s="610">
        <f>MROUND(AC688,1)-0.05</f>
        <v>25.95</v>
      </c>
      <c r="AC688" s="610">
        <f>Y688/(1-AC$53)</f>
        <v>26.482500000000002</v>
      </c>
      <c r="AD688" s="609">
        <f t="shared" si="1586"/>
        <v>11.677499999999998</v>
      </c>
      <c r="AE688" s="609">
        <f t="shared" si="1586"/>
        <v>12.975</v>
      </c>
      <c r="AF688" s="609">
        <f t="shared" si="1586"/>
        <v>14.272500000000001</v>
      </c>
      <c r="AG688" s="611">
        <f>AC688*4.15</f>
        <v>109.90237500000002</v>
      </c>
      <c r="AH688" s="611">
        <f>AG688*(1+AH$548)</f>
        <v>109.90237500000002</v>
      </c>
      <c r="AI688" s="611">
        <f t="shared" si="1574"/>
        <v>109</v>
      </c>
      <c r="AJ688" s="582">
        <f>ROUNDUP(FLOOR(AC688*13350,10000),-3)-1000</f>
        <v>349000</v>
      </c>
      <c r="AK688" s="582">
        <f>ROUNDUP(FLOOR(AJ688*1.1,10000),-3)-1000</f>
        <v>379000</v>
      </c>
      <c r="AL688" s="492">
        <f>ROUNDUP(AC688*1.39,0)</f>
        <v>37</v>
      </c>
      <c r="AM688" s="493">
        <f>ROUNDUP(AC688*1.3,0)</f>
        <v>35</v>
      </c>
      <c r="AN688" s="494">
        <f>ROUNDUP(AC688*0.71*3,0)</f>
        <v>57</v>
      </c>
      <c r="AO688" s="495">
        <f>ROUNDUP(AC688*3.7502*3,0)</f>
        <v>298</v>
      </c>
      <c r="AP688" s="496">
        <f>ROUNDUP(AC688*7.9284*3,0)</f>
        <v>630</v>
      </c>
      <c r="AQ688" s="716">
        <f t="shared" si="1569"/>
        <v>22</v>
      </c>
      <c r="AR688" s="497">
        <f t="shared" si="1567"/>
        <v>40000</v>
      </c>
      <c r="AS688" s="498">
        <v>139</v>
      </c>
      <c r="AT688" s="144">
        <f>AI688*(1-AH$6)</f>
        <v>109</v>
      </c>
    </row>
    <row r="689" spans="2:46" ht="20.45" customHeight="1" thickBot="1">
      <c r="B689" s="608" t="s">
        <v>2580</v>
      </c>
      <c r="C689" s="609" t="s">
        <v>2595</v>
      </c>
      <c r="D689" s="610">
        <f>AB689</f>
        <v>25.95</v>
      </c>
      <c r="E689" s="601">
        <f>2*MAX($J689:$X689)</f>
        <v>9.4990594126579424</v>
      </c>
      <c r="F689" s="601">
        <f>MAX($J689:$X689)+3</f>
        <v>7.7495297063289712</v>
      </c>
      <c r="G689" s="610">
        <v>9.6300000000000008</v>
      </c>
      <c r="H689" s="601">
        <f>MIN($J689:$X689)*0.5</f>
        <v>2.3747648531644856</v>
      </c>
      <c r="I689" s="609"/>
      <c r="J689" s="609"/>
      <c r="K689" s="609"/>
      <c r="L689" s="609"/>
      <c r="M689" s="609"/>
      <c r="N689" s="609"/>
      <c r="O689" s="609"/>
      <c r="P689" s="609"/>
      <c r="Q689" s="609"/>
      <c r="R689" s="609"/>
      <c r="S689" s="609"/>
      <c r="T689" s="609"/>
      <c r="U689" s="609"/>
      <c r="V689" s="609"/>
      <c r="W689" s="609"/>
      <c r="X689" s="601">
        <f>[1]BICost!$C21+[1]BICost!$AB21+[1]BICost!$AX21+[1]BICost!$BG21</f>
        <v>4.7495297063289712</v>
      </c>
      <c r="Y689" s="610">
        <f>$G689*(1+Y$53)</f>
        <v>10.593000000000002</v>
      </c>
      <c r="Z689" s="610">
        <f>(AC689*(1-Z$53))</f>
        <v>10.593000000000002</v>
      </c>
      <c r="AA689" s="610">
        <f>(AB689*(1-AA$53))</f>
        <v>11.677499999999998</v>
      </c>
      <c r="AB689" s="610">
        <f>MROUND(AC689,1)-0.05</f>
        <v>25.95</v>
      </c>
      <c r="AC689" s="610">
        <f>Y689/(1-AC$53)</f>
        <v>26.482500000000002</v>
      </c>
      <c r="AD689" s="609">
        <f t="shared" si="1586"/>
        <v>11.677499999999998</v>
      </c>
      <c r="AE689" s="609">
        <f t="shared" si="1586"/>
        <v>12.975</v>
      </c>
      <c r="AF689" s="609">
        <f t="shared" si="1586"/>
        <v>14.272500000000001</v>
      </c>
      <c r="AG689" s="611">
        <f>AC689*4.15</f>
        <v>109.90237500000002</v>
      </c>
      <c r="AH689" s="611">
        <f>AG689*(1+AH$548)</f>
        <v>109.90237500000002</v>
      </c>
      <c r="AI689" s="611">
        <f t="shared" si="1574"/>
        <v>109</v>
      </c>
      <c r="AJ689" s="582">
        <f>ROUNDUP(FLOOR(AC689*13350,10000),-3)-1000</f>
        <v>349000</v>
      </c>
      <c r="AK689" s="582">
        <f>ROUNDUP(FLOOR(AJ689*1.1,10000),-3)-1000</f>
        <v>379000</v>
      </c>
      <c r="AL689" s="492">
        <f>ROUNDUP(AC689*1.39,0)</f>
        <v>37</v>
      </c>
      <c r="AM689" s="493">
        <f>ROUNDUP(AC689*1.3,0)</f>
        <v>35</v>
      </c>
      <c r="AN689" s="494">
        <f>ROUNDUP(AC689*0.71*3,0)</f>
        <v>57</v>
      </c>
      <c r="AO689" s="495">
        <f>ROUNDUP(AC689*3.7502*3,0)</f>
        <v>298</v>
      </c>
      <c r="AP689" s="496">
        <f>ROUNDUP(AC689*7.9284*3,0)</f>
        <v>630</v>
      </c>
      <c r="AQ689" s="716">
        <f t="shared" si="1569"/>
        <v>22</v>
      </c>
      <c r="AR689" s="497">
        <f t="shared" si="1567"/>
        <v>40000</v>
      </c>
      <c r="AS689" s="498">
        <v>139</v>
      </c>
      <c r="AT689" s="144">
        <f>AI689*(1-AH$6)</f>
        <v>109</v>
      </c>
    </row>
    <row r="690" spans="2:46" ht="20.45" customHeight="1" thickBot="1">
      <c r="B690" s="608" t="s">
        <v>2594</v>
      </c>
      <c r="C690" s="603" t="s">
        <v>2595</v>
      </c>
      <c r="D690" s="610">
        <f t="shared" si="1582"/>
        <v>25.95</v>
      </c>
      <c r="E690" s="601">
        <f t="shared" si="1583"/>
        <v>9.4990594126579424</v>
      </c>
      <c r="F690" s="601">
        <f t="shared" si="1584"/>
        <v>7.7495297063289712</v>
      </c>
      <c r="G690" s="610">
        <v>9.6300000000000008</v>
      </c>
      <c r="H690" s="601">
        <f t="shared" si="1585"/>
        <v>2.3747648531644856</v>
      </c>
      <c r="I690" s="609"/>
      <c r="J690" s="609"/>
      <c r="K690" s="609"/>
      <c r="L690" s="609"/>
      <c r="M690" s="609"/>
      <c r="N690" s="609"/>
      <c r="O690" s="609"/>
      <c r="P690" s="609"/>
      <c r="Q690" s="609"/>
      <c r="R690" s="609"/>
      <c r="S690" s="609"/>
      <c r="T690" s="609"/>
      <c r="U690" s="609"/>
      <c r="V690" s="609"/>
      <c r="W690" s="609"/>
      <c r="X690" s="601">
        <f>[1]BICost!$C22+[1]BICost!$AB22+[1]BICost!$AX22+[1]BICost!$BG22</f>
        <v>4.7495297063289712</v>
      </c>
      <c r="Y690" s="610">
        <f t="shared" si="1474"/>
        <v>10.593000000000002</v>
      </c>
      <c r="Z690" s="610">
        <f t="shared" si="1570"/>
        <v>10.593000000000002</v>
      </c>
      <c r="AA690" s="610">
        <f t="shared" si="1571"/>
        <v>11.677499999999998</v>
      </c>
      <c r="AB690" s="610">
        <f t="shared" si="1572"/>
        <v>25.95</v>
      </c>
      <c r="AC690" s="610">
        <f t="shared" si="1573"/>
        <v>26.482500000000002</v>
      </c>
      <c r="AD690" s="609">
        <f t="shared" si="1475"/>
        <v>11.677499999999998</v>
      </c>
      <c r="AE690" s="609">
        <f t="shared" si="1475"/>
        <v>12.975</v>
      </c>
      <c r="AF690" s="609">
        <f t="shared" si="1475"/>
        <v>14.272500000000001</v>
      </c>
      <c r="AG690" s="611">
        <f t="shared" si="1568"/>
        <v>109.90237500000002</v>
      </c>
      <c r="AH690" s="611">
        <f>AG690*(1+AH$548)</f>
        <v>109.90237500000002</v>
      </c>
      <c r="AI690" s="611">
        <f t="shared" si="1574"/>
        <v>109</v>
      </c>
      <c r="AJ690" s="582">
        <f t="shared" si="1575"/>
        <v>349000</v>
      </c>
      <c r="AK690" s="582">
        <f t="shared" si="1576"/>
        <v>379000</v>
      </c>
      <c r="AL690" s="492">
        <f t="shared" si="1577"/>
        <v>37</v>
      </c>
      <c r="AM690" s="493">
        <f t="shared" si="1566"/>
        <v>35</v>
      </c>
      <c r="AN690" s="494">
        <f t="shared" si="1578"/>
        <v>57</v>
      </c>
      <c r="AO690" s="495">
        <f t="shared" si="1579"/>
        <v>298</v>
      </c>
      <c r="AP690" s="496">
        <f t="shared" si="1580"/>
        <v>630</v>
      </c>
      <c r="AQ690" s="716">
        <f t="shared" si="1569"/>
        <v>22</v>
      </c>
      <c r="AR690" s="497">
        <f t="shared" si="1567"/>
        <v>40000</v>
      </c>
      <c r="AS690" s="498">
        <v>139</v>
      </c>
      <c r="AT690" s="144">
        <f t="shared" si="1581"/>
        <v>109</v>
      </c>
    </row>
    <row r="691" spans="2:46" ht="20.45" customHeight="1">
      <c r="B691" s="445" t="s">
        <v>1713</v>
      </c>
      <c r="C691" s="446" t="s">
        <v>1703</v>
      </c>
      <c r="D691" s="447">
        <f t="shared" si="1582"/>
        <v>28.95</v>
      </c>
      <c r="E691" s="447">
        <f>1.9*MAX($J691:$U691)</f>
        <v>11.114999999999998</v>
      </c>
      <c r="F691" s="447">
        <f>MAX($J691:$V691)+3</f>
        <v>8.85</v>
      </c>
      <c r="G691" s="670">
        <v>10.72</v>
      </c>
      <c r="H691" s="447">
        <f t="shared" si="1236"/>
        <v>2.9249999999999998</v>
      </c>
      <c r="I691" s="447"/>
      <c r="J691" s="448"/>
      <c r="K691" s="448"/>
      <c r="L691" s="448"/>
      <c r="M691" s="448"/>
      <c r="N691" s="448"/>
      <c r="O691" s="448"/>
      <c r="P691" s="448"/>
      <c r="Q691" s="448"/>
      <c r="R691" s="448"/>
      <c r="S691" s="448">
        <f>[1]shCost!$AR4+[1]shCost!$AW4+[1]shCost!$BF4+[1]shCost!$BH4</f>
        <v>5.85</v>
      </c>
      <c r="T691" s="448">
        <f>[1]shCost!$AR4+[1]shCost!$AW4+[1]shCost!$BF4+[1]shCost!$BH4</f>
        <v>5.85</v>
      </c>
      <c r="U691" s="448"/>
      <c r="V691" s="448"/>
      <c r="W691" s="448"/>
      <c r="X691" s="448"/>
      <c r="Y691" s="449">
        <f t="shared" si="1474"/>
        <v>11.792000000000002</v>
      </c>
      <c r="Z691" s="449">
        <f t="shared" ref="Z691:Z702" si="1587">(AC691*(1-Z$53))</f>
        <v>11.792000000000002</v>
      </c>
      <c r="AA691" s="449">
        <f t="shared" ref="AA691:AA702" si="1588">(AB691*(1-AA$53))</f>
        <v>13.027499999999998</v>
      </c>
      <c r="AB691" s="449">
        <f t="shared" si="1572"/>
        <v>28.95</v>
      </c>
      <c r="AC691" s="449">
        <f t="shared" ref="AC691:AC701" si="1589">Y691/(1-AC$53)</f>
        <v>29.480000000000004</v>
      </c>
      <c r="AD691" s="449">
        <f t="shared" si="1475"/>
        <v>13.027499999999998</v>
      </c>
      <c r="AE691" s="449">
        <f t="shared" si="1475"/>
        <v>14.475</v>
      </c>
      <c r="AF691" s="449">
        <f t="shared" si="1475"/>
        <v>15.922500000000001</v>
      </c>
      <c r="AG691" s="450">
        <f>AC691*4.15</f>
        <v>122.34200000000003</v>
      </c>
      <c r="AH691" s="450">
        <f t="shared" ref="AH691:AH697" si="1590">AG691*(1+AH$53)</f>
        <v>122.34200000000003</v>
      </c>
      <c r="AI691" s="450">
        <f>AH691</f>
        <v>122.34200000000003</v>
      </c>
      <c r="AJ691" s="113">
        <f t="shared" si="1575"/>
        <v>389000</v>
      </c>
      <c r="AK691" s="139">
        <f t="shared" si="1576"/>
        <v>419000</v>
      </c>
      <c r="AL691" s="114">
        <f t="shared" si="1577"/>
        <v>41</v>
      </c>
      <c r="AM691" s="130">
        <f>ROUNDUP(AC691*1.34,0)</f>
        <v>40</v>
      </c>
      <c r="AN691" s="151">
        <f t="shared" si="1578"/>
        <v>63</v>
      </c>
      <c r="AO691" s="152">
        <f t="shared" si="1579"/>
        <v>332</v>
      </c>
      <c r="AP691" s="153">
        <f t="shared" si="1580"/>
        <v>702</v>
      </c>
      <c r="AQ691" s="716">
        <f t="shared" si="1569"/>
        <v>24</v>
      </c>
      <c r="AR691" s="154">
        <f t="shared" si="1567"/>
        <v>44000</v>
      </c>
      <c r="AS691" s="158">
        <v>119</v>
      </c>
      <c r="AT691" s="144">
        <f t="shared" si="1581"/>
        <v>122.34200000000003</v>
      </c>
    </row>
    <row r="692" spans="2:46" ht="20.45" customHeight="1">
      <c r="B692" s="445" t="s">
        <v>1714</v>
      </c>
      <c r="C692" s="446" t="s">
        <v>1704</v>
      </c>
      <c r="D692" s="447">
        <f t="shared" si="1582"/>
        <v>27.95</v>
      </c>
      <c r="E692" s="447">
        <f>1.87*MAX($J692:$U692)</f>
        <v>10.565500000000002</v>
      </c>
      <c r="F692" s="447">
        <f t="shared" ref="F692:F702" si="1591">MAX($J692:$U692)+3</f>
        <v>8.65</v>
      </c>
      <c r="G692" s="670">
        <v>10.36</v>
      </c>
      <c r="H692" s="447">
        <f t="shared" si="1236"/>
        <v>2.8250000000000002</v>
      </c>
      <c r="I692" s="447"/>
      <c r="J692" s="448"/>
      <c r="K692" s="448"/>
      <c r="L692" s="448"/>
      <c r="M692" s="448"/>
      <c r="N692" s="448"/>
      <c r="O692" s="448"/>
      <c r="P692" s="448"/>
      <c r="Q692" s="448"/>
      <c r="R692" s="448"/>
      <c r="S692" s="448">
        <f>[1]shCost!$AR5+[1]shCost!$AW5+[1]shCost!$BF5+[1]shCost!$BH5</f>
        <v>5.65</v>
      </c>
      <c r="T692" s="448">
        <f>[1]shCost!$AR5+[1]shCost!$AW5+[1]shCost!$BF5+[1]shCost!$BH5</f>
        <v>5.65</v>
      </c>
      <c r="U692" s="448"/>
      <c r="V692" s="448"/>
      <c r="W692" s="448"/>
      <c r="X692" s="448"/>
      <c r="Y692" s="449">
        <f t="shared" si="1474"/>
        <v>11.396000000000001</v>
      </c>
      <c r="Z692" s="449">
        <f t="shared" si="1587"/>
        <v>11.396000000000001</v>
      </c>
      <c r="AA692" s="449">
        <f t="shared" si="1588"/>
        <v>12.577499999999999</v>
      </c>
      <c r="AB692" s="449">
        <f t="shared" si="1572"/>
        <v>27.95</v>
      </c>
      <c r="AC692" s="449">
        <f t="shared" si="1589"/>
        <v>28.490000000000002</v>
      </c>
      <c r="AD692" s="449">
        <f t="shared" si="1475"/>
        <v>12.577499999999999</v>
      </c>
      <c r="AE692" s="449">
        <f t="shared" si="1475"/>
        <v>13.975</v>
      </c>
      <c r="AF692" s="449">
        <f t="shared" si="1475"/>
        <v>15.3725</v>
      </c>
      <c r="AG692" s="450">
        <f>AC692*4.15</f>
        <v>118.23350000000002</v>
      </c>
      <c r="AH692" s="450">
        <f t="shared" si="1590"/>
        <v>118.23350000000002</v>
      </c>
      <c r="AI692" s="450">
        <f>MROUND(ROUNDUP(AH692,0),5)-1</f>
        <v>119</v>
      </c>
      <c r="AJ692" s="113">
        <f t="shared" si="1575"/>
        <v>379000</v>
      </c>
      <c r="AK692" s="139">
        <f t="shared" si="1576"/>
        <v>409000</v>
      </c>
      <c r="AL692" s="114">
        <f t="shared" si="1577"/>
        <v>40</v>
      </c>
      <c r="AM692" s="130">
        <f>ROUNDUP(AC692*1.34,0)</f>
        <v>39</v>
      </c>
      <c r="AN692" s="151">
        <f t="shared" si="1578"/>
        <v>61</v>
      </c>
      <c r="AO692" s="152">
        <f t="shared" si="1579"/>
        <v>321</v>
      </c>
      <c r="AP692" s="153">
        <f t="shared" si="1580"/>
        <v>678</v>
      </c>
      <c r="AQ692" s="716">
        <f t="shared" si="1569"/>
        <v>23</v>
      </c>
      <c r="AR692" s="154">
        <f t="shared" si="1567"/>
        <v>43000</v>
      </c>
      <c r="AS692" s="158">
        <v>119</v>
      </c>
      <c r="AT692" s="144">
        <f t="shared" si="1581"/>
        <v>119</v>
      </c>
    </row>
    <row r="693" spans="2:46" ht="20.45" customHeight="1">
      <c r="B693" s="445" t="s">
        <v>1715</v>
      </c>
      <c r="C693" s="446" t="s">
        <v>1705</v>
      </c>
      <c r="D693" s="447">
        <f t="shared" si="1582"/>
        <v>30.95</v>
      </c>
      <c r="E693" s="447">
        <f>1.9*MAX($J693:$U693)</f>
        <v>11.78</v>
      </c>
      <c r="F693" s="447">
        <f t="shared" si="1591"/>
        <v>9.1999999999999993</v>
      </c>
      <c r="G693" s="670">
        <v>11.45</v>
      </c>
      <c r="H693" s="447">
        <f t="shared" si="1236"/>
        <v>3.1</v>
      </c>
      <c r="I693" s="447"/>
      <c r="J693" s="448"/>
      <c r="K693" s="448"/>
      <c r="L693" s="448"/>
      <c r="M693" s="448"/>
      <c r="N693" s="448"/>
      <c r="O693" s="448"/>
      <c r="P693" s="448"/>
      <c r="Q693" s="448"/>
      <c r="R693" s="448"/>
      <c r="S693" s="448">
        <f>[1]shCost!$AR6+[1]shCost!$AW6+[1]shCost!$BF6+[1]shCost!$BH6</f>
        <v>6.2</v>
      </c>
      <c r="T693" s="448">
        <f>[1]shCost!$AR6+[1]shCost!$AW6+[1]shCost!$BF6+[1]shCost!$BH6</f>
        <v>6.2</v>
      </c>
      <c r="U693" s="448"/>
      <c r="V693" s="448"/>
      <c r="W693" s="448"/>
      <c r="X693" s="448"/>
      <c r="Y693" s="449">
        <f t="shared" si="1474"/>
        <v>12.595000000000001</v>
      </c>
      <c r="Z693" s="449">
        <f t="shared" si="1587"/>
        <v>12.595000000000001</v>
      </c>
      <c r="AA693" s="449">
        <f t="shared" si="1588"/>
        <v>13.927499999999998</v>
      </c>
      <c r="AB693" s="449">
        <f t="shared" si="1572"/>
        <v>30.95</v>
      </c>
      <c r="AC693" s="449">
        <f t="shared" si="1589"/>
        <v>31.487500000000001</v>
      </c>
      <c r="AD693" s="449">
        <f t="shared" si="1475"/>
        <v>13.927499999999998</v>
      </c>
      <c r="AE693" s="449">
        <f t="shared" si="1475"/>
        <v>15.475</v>
      </c>
      <c r="AF693" s="449">
        <f t="shared" si="1475"/>
        <v>17.022500000000001</v>
      </c>
      <c r="AG693" s="450">
        <f>AC693*4.15</f>
        <v>130.67312500000003</v>
      </c>
      <c r="AH693" s="450">
        <f t="shared" si="1590"/>
        <v>130.67312500000003</v>
      </c>
      <c r="AI693" s="450">
        <f>MROUND(ROUNDUP(AH693,0),10)-1</f>
        <v>129</v>
      </c>
      <c r="AJ693" s="113">
        <f t="shared" si="1575"/>
        <v>419000</v>
      </c>
      <c r="AK693" s="139">
        <f t="shared" si="1576"/>
        <v>459000</v>
      </c>
      <c r="AL693" s="114">
        <f t="shared" si="1577"/>
        <v>44</v>
      </c>
      <c r="AM693" s="130">
        <f t="shared" ref="AM693:AM702" si="1592">ROUNDUP(AC693*1.3,0)</f>
        <v>41</v>
      </c>
      <c r="AN693" s="151">
        <f t="shared" si="1578"/>
        <v>68</v>
      </c>
      <c r="AO693" s="152">
        <f t="shared" si="1579"/>
        <v>355</v>
      </c>
      <c r="AP693" s="153">
        <f t="shared" si="1580"/>
        <v>749</v>
      </c>
      <c r="AQ693" s="716">
        <f t="shared" si="1569"/>
        <v>26</v>
      </c>
      <c r="AR693" s="154">
        <f t="shared" si="1567"/>
        <v>47000</v>
      </c>
      <c r="AS693" s="158">
        <v>129</v>
      </c>
      <c r="AT693" s="144">
        <f t="shared" si="1581"/>
        <v>129</v>
      </c>
    </row>
    <row r="694" spans="2:46" ht="20.45" customHeight="1">
      <c r="B694" s="445" t="s">
        <v>1716</v>
      </c>
      <c r="C694" s="446" t="s">
        <v>1706</v>
      </c>
      <c r="D694" s="447">
        <f t="shared" si="1582"/>
        <v>30.95</v>
      </c>
      <c r="E694" s="447">
        <f>1.9*MAX($J694:$U694)</f>
        <v>11.969999999999999</v>
      </c>
      <c r="F694" s="447">
        <f t="shared" si="1591"/>
        <v>9.3000000000000007</v>
      </c>
      <c r="G694" s="670">
        <v>11.45</v>
      </c>
      <c r="H694" s="447">
        <f t="shared" si="1236"/>
        <v>3.15</v>
      </c>
      <c r="I694" s="447"/>
      <c r="J694" s="448"/>
      <c r="K694" s="448"/>
      <c r="L694" s="448"/>
      <c r="M694" s="448"/>
      <c r="N694" s="448"/>
      <c r="O694" s="448"/>
      <c r="P694" s="448"/>
      <c r="Q694" s="448"/>
      <c r="R694" s="448"/>
      <c r="S694" s="448">
        <f>[1]shCost!$AR7+[1]shCost!$AW7+[1]shCost!$BF7+[1]shCost!$BH7</f>
        <v>6.3</v>
      </c>
      <c r="T694" s="448">
        <f>[1]shCost!$AR7+[1]shCost!$AW7+[1]shCost!$BF7+[1]shCost!$BH7</f>
        <v>6.3</v>
      </c>
      <c r="U694" s="448"/>
      <c r="V694" s="448"/>
      <c r="W694" s="448"/>
      <c r="X694" s="448"/>
      <c r="Y694" s="449">
        <f t="shared" si="1474"/>
        <v>12.595000000000001</v>
      </c>
      <c r="Z694" s="449">
        <f t="shared" si="1587"/>
        <v>12.595000000000001</v>
      </c>
      <c r="AA694" s="449">
        <f t="shared" si="1588"/>
        <v>13.927499999999998</v>
      </c>
      <c r="AB694" s="449">
        <f t="shared" si="1572"/>
        <v>30.95</v>
      </c>
      <c r="AC694" s="449">
        <f t="shared" si="1589"/>
        <v>31.487500000000001</v>
      </c>
      <c r="AD694" s="449">
        <f t="shared" si="1475"/>
        <v>13.927499999999998</v>
      </c>
      <c r="AE694" s="449">
        <f t="shared" si="1475"/>
        <v>15.475</v>
      </c>
      <c r="AF694" s="449">
        <f t="shared" si="1475"/>
        <v>17.022500000000001</v>
      </c>
      <c r="AG694" s="450">
        <f>AC694*4.15</f>
        <v>130.67312500000003</v>
      </c>
      <c r="AH694" s="450">
        <f t="shared" si="1590"/>
        <v>130.67312500000003</v>
      </c>
      <c r="AI694" s="450">
        <f>MROUND(ROUNDUP(AH694,0),10)-1</f>
        <v>129</v>
      </c>
      <c r="AJ694" s="113">
        <f t="shared" si="1575"/>
        <v>419000</v>
      </c>
      <c r="AK694" s="139">
        <f t="shared" si="1576"/>
        <v>459000</v>
      </c>
      <c r="AL694" s="114">
        <f t="shared" si="1577"/>
        <v>44</v>
      </c>
      <c r="AM694" s="130">
        <f t="shared" si="1592"/>
        <v>41</v>
      </c>
      <c r="AN694" s="151">
        <f t="shared" si="1578"/>
        <v>68</v>
      </c>
      <c r="AO694" s="152">
        <f t="shared" si="1579"/>
        <v>355</v>
      </c>
      <c r="AP694" s="153">
        <f t="shared" si="1580"/>
        <v>749</v>
      </c>
      <c r="AQ694" s="716">
        <f t="shared" si="1569"/>
        <v>26</v>
      </c>
      <c r="AR694" s="154">
        <f t="shared" si="1567"/>
        <v>47000</v>
      </c>
      <c r="AS694" s="158">
        <v>129</v>
      </c>
      <c r="AT694" s="144">
        <f t="shared" si="1581"/>
        <v>129</v>
      </c>
    </row>
    <row r="695" spans="2:46" ht="20.45" customHeight="1">
      <c r="B695" s="445" t="s">
        <v>1717</v>
      </c>
      <c r="C695" s="446" t="s">
        <v>1707</v>
      </c>
      <c r="D695" s="447">
        <f t="shared" si="1582"/>
        <v>29.95</v>
      </c>
      <c r="E695" s="447">
        <f>1.8*MAX($J695:$U695)</f>
        <v>10.8</v>
      </c>
      <c r="F695" s="447">
        <f t="shared" si="1591"/>
        <v>9</v>
      </c>
      <c r="G695" s="670">
        <v>11.09</v>
      </c>
      <c r="H695" s="447">
        <f t="shared" si="1236"/>
        <v>3</v>
      </c>
      <c r="I695" s="447"/>
      <c r="J695" s="448"/>
      <c r="K695" s="448"/>
      <c r="L695" s="448"/>
      <c r="M695" s="448"/>
      <c r="N695" s="448"/>
      <c r="O695" s="448"/>
      <c r="P695" s="448"/>
      <c r="Q695" s="448"/>
      <c r="R695" s="448"/>
      <c r="S695" s="448">
        <f>[1]shCost!$AR8+[1]shCost!$AW8+[1]shCost!$BF8+[1]shCost!$BH8</f>
        <v>6</v>
      </c>
      <c r="T695" s="448">
        <f>[1]shCost!$AR8+[1]shCost!$AW8+[1]shCost!$BF8+[1]shCost!$BH8</f>
        <v>6</v>
      </c>
      <c r="U695" s="448"/>
      <c r="V695" s="448"/>
      <c r="W695" s="448"/>
      <c r="X695" s="448"/>
      <c r="Y695" s="449">
        <f t="shared" si="1474"/>
        <v>12.199000000000002</v>
      </c>
      <c r="Z695" s="449">
        <f t="shared" si="1587"/>
        <v>12.199000000000002</v>
      </c>
      <c r="AA695" s="449">
        <f t="shared" si="1588"/>
        <v>13.477499999999999</v>
      </c>
      <c r="AB695" s="449">
        <f t="shared" si="1572"/>
        <v>29.95</v>
      </c>
      <c r="AC695" s="449">
        <f t="shared" si="1589"/>
        <v>30.497500000000002</v>
      </c>
      <c r="AD695" s="449">
        <f t="shared" si="1475"/>
        <v>13.477499999999999</v>
      </c>
      <c r="AE695" s="449">
        <f t="shared" si="1475"/>
        <v>14.975</v>
      </c>
      <c r="AF695" s="449">
        <f t="shared" si="1475"/>
        <v>16.4725</v>
      </c>
      <c r="AG695" s="450">
        <f t="shared" ref="AG695:AG721" si="1593">AC695*4.15</f>
        <v>126.56462500000002</v>
      </c>
      <c r="AH695" s="450">
        <f t="shared" si="1590"/>
        <v>126.56462500000002</v>
      </c>
      <c r="AI695" s="450">
        <f>MROUND(ROUNDUP(AH695,0),5)</f>
        <v>125</v>
      </c>
      <c r="AJ695" s="113">
        <f t="shared" si="1575"/>
        <v>399000</v>
      </c>
      <c r="AK695" s="139">
        <f t="shared" si="1576"/>
        <v>429000</v>
      </c>
      <c r="AL695" s="114">
        <f t="shared" si="1577"/>
        <v>43</v>
      </c>
      <c r="AM695" s="130">
        <f t="shared" si="1592"/>
        <v>40</v>
      </c>
      <c r="AN695" s="151">
        <f t="shared" si="1578"/>
        <v>65</v>
      </c>
      <c r="AO695" s="152">
        <f t="shared" si="1579"/>
        <v>344</v>
      </c>
      <c r="AP695" s="153">
        <f t="shared" si="1580"/>
        <v>726</v>
      </c>
      <c r="AQ695" s="716">
        <f t="shared" si="1569"/>
        <v>25</v>
      </c>
      <c r="AR695" s="154">
        <f t="shared" si="1567"/>
        <v>46000</v>
      </c>
      <c r="AS695" s="158">
        <v>129</v>
      </c>
      <c r="AT695" s="144">
        <f t="shared" si="1581"/>
        <v>125</v>
      </c>
    </row>
    <row r="696" spans="2:46" ht="20.45" customHeight="1">
      <c r="B696" s="445" t="s">
        <v>1718</v>
      </c>
      <c r="C696" s="446" t="s">
        <v>1708</v>
      </c>
      <c r="D696" s="447">
        <f t="shared" si="1582"/>
        <v>34.950000000000003</v>
      </c>
      <c r="E696" s="447">
        <f t="shared" ref="E696:E701" si="1594">2*MAX($J696:$U696)</f>
        <v>13.3</v>
      </c>
      <c r="F696" s="447">
        <f t="shared" si="1591"/>
        <v>9.65</v>
      </c>
      <c r="G696" s="670">
        <v>12.9</v>
      </c>
      <c r="H696" s="447">
        <f t="shared" si="1236"/>
        <v>3.3250000000000002</v>
      </c>
      <c r="I696" s="447"/>
      <c r="J696" s="448"/>
      <c r="K696" s="448"/>
      <c r="L696" s="448"/>
      <c r="M696" s="448"/>
      <c r="N696" s="448"/>
      <c r="O696" s="448"/>
      <c r="P696" s="448"/>
      <c r="Q696" s="448"/>
      <c r="R696" s="448"/>
      <c r="S696" s="448">
        <f>[1]shCost!$AR9+[1]shCost!$AW9+[1]shCost!$BF9+[1]shCost!$BH9</f>
        <v>6.65</v>
      </c>
      <c r="T696" s="448">
        <f>[1]shCost!$AR9+[1]shCost!$AW9+[1]shCost!$BF9+[1]shCost!$BH9</f>
        <v>6.65</v>
      </c>
      <c r="U696" s="448"/>
      <c r="V696" s="448"/>
      <c r="W696" s="448"/>
      <c r="X696" s="448"/>
      <c r="Y696" s="449">
        <f t="shared" si="1474"/>
        <v>14.190000000000001</v>
      </c>
      <c r="Z696" s="449">
        <f t="shared" si="1587"/>
        <v>14.190000000000001</v>
      </c>
      <c r="AA696" s="449">
        <f t="shared" si="1588"/>
        <v>15.727499999999999</v>
      </c>
      <c r="AB696" s="449">
        <f t="shared" si="1572"/>
        <v>34.950000000000003</v>
      </c>
      <c r="AC696" s="449">
        <f t="shared" si="1589"/>
        <v>35.475000000000001</v>
      </c>
      <c r="AD696" s="449">
        <f t="shared" si="1475"/>
        <v>15.727499999999999</v>
      </c>
      <c r="AE696" s="449">
        <f t="shared" si="1475"/>
        <v>17.475000000000001</v>
      </c>
      <c r="AF696" s="449">
        <f t="shared" si="1475"/>
        <v>19.222500000000004</v>
      </c>
      <c r="AG696" s="450">
        <f t="shared" si="1593"/>
        <v>147.22125000000003</v>
      </c>
      <c r="AH696" s="450">
        <f t="shared" si="1590"/>
        <v>147.22125000000003</v>
      </c>
      <c r="AI696" s="450">
        <f>MROUND(ROUNDUP(AH696,0),10)-1</f>
        <v>149</v>
      </c>
      <c r="AJ696" s="113">
        <f t="shared" si="1575"/>
        <v>469000</v>
      </c>
      <c r="AK696" s="139">
        <f t="shared" si="1576"/>
        <v>509000</v>
      </c>
      <c r="AL696" s="114">
        <f t="shared" si="1577"/>
        <v>50</v>
      </c>
      <c r="AM696" s="130">
        <f t="shared" si="1592"/>
        <v>47</v>
      </c>
      <c r="AN696" s="151">
        <f t="shared" si="1578"/>
        <v>76</v>
      </c>
      <c r="AO696" s="152">
        <f t="shared" si="1579"/>
        <v>400</v>
      </c>
      <c r="AP696" s="153">
        <f t="shared" si="1580"/>
        <v>844</v>
      </c>
      <c r="AQ696" s="716">
        <f t="shared" si="1569"/>
        <v>29</v>
      </c>
      <c r="AR696" s="154">
        <f t="shared" si="1567"/>
        <v>53000</v>
      </c>
      <c r="AS696" s="158">
        <v>139</v>
      </c>
      <c r="AT696" s="144">
        <f t="shared" si="1581"/>
        <v>149</v>
      </c>
    </row>
    <row r="697" spans="2:46" ht="20.45" customHeight="1">
      <c r="B697" s="445" t="s">
        <v>1719</v>
      </c>
      <c r="C697" s="446" t="s">
        <v>1709</v>
      </c>
      <c r="D697" s="447">
        <f t="shared" si="1582"/>
        <v>22.95</v>
      </c>
      <c r="E697" s="447">
        <f t="shared" si="1594"/>
        <v>9.3000000000000007</v>
      </c>
      <c r="F697" s="447">
        <f t="shared" si="1591"/>
        <v>7.65</v>
      </c>
      <c r="G697" s="670">
        <v>8.5399999999999991</v>
      </c>
      <c r="H697" s="447">
        <f t="shared" si="1236"/>
        <v>2.3250000000000002</v>
      </c>
      <c r="I697" s="447"/>
      <c r="J697" s="448"/>
      <c r="K697" s="448"/>
      <c r="L697" s="448"/>
      <c r="M697" s="448"/>
      <c r="N697" s="448"/>
      <c r="O697" s="448"/>
      <c r="P697" s="448"/>
      <c r="Q697" s="448"/>
      <c r="R697" s="448"/>
      <c r="S697" s="448">
        <f>[1]shCost!$AR10+[1]shCost!$AW10+[1]shCost!$BF10+[1]shCost!$BH10+[1]shCost!$BG10</f>
        <v>4.6500000000000004</v>
      </c>
      <c r="T697" s="448">
        <f>[1]shCost!$AR10+[1]shCost!$AW10+[1]shCost!$BF10+[1]shCost!$BH10+[1]shCost!$BG10</f>
        <v>4.6500000000000004</v>
      </c>
      <c r="U697" s="448"/>
      <c r="V697" s="448"/>
      <c r="W697" s="448"/>
      <c r="X697" s="448"/>
      <c r="Y697" s="449">
        <f t="shared" si="1474"/>
        <v>9.3940000000000001</v>
      </c>
      <c r="Z697" s="449">
        <f t="shared" si="1587"/>
        <v>9.3940000000000001</v>
      </c>
      <c r="AA697" s="449">
        <f t="shared" si="1588"/>
        <v>10.327499999999999</v>
      </c>
      <c r="AB697" s="449">
        <f t="shared" si="1572"/>
        <v>22.95</v>
      </c>
      <c r="AC697" s="449">
        <f t="shared" si="1589"/>
        <v>23.484999999999999</v>
      </c>
      <c r="AD697" s="449">
        <f t="shared" si="1475"/>
        <v>10.327499999999999</v>
      </c>
      <c r="AE697" s="449">
        <f t="shared" si="1475"/>
        <v>11.475</v>
      </c>
      <c r="AF697" s="449">
        <f t="shared" si="1475"/>
        <v>12.6225</v>
      </c>
      <c r="AG697" s="450">
        <f t="shared" si="1593"/>
        <v>97.46275</v>
      </c>
      <c r="AH697" s="450">
        <f t="shared" si="1590"/>
        <v>97.46275</v>
      </c>
      <c r="AI697" s="450">
        <f>MROUND(ROUNDUP(AG697,0),10)-5</f>
        <v>95</v>
      </c>
      <c r="AJ697" s="113">
        <f t="shared" si="1575"/>
        <v>309000</v>
      </c>
      <c r="AK697" s="139">
        <f t="shared" si="1576"/>
        <v>329000</v>
      </c>
      <c r="AL697" s="114">
        <f t="shared" si="1577"/>
        <v>33</v>
      </c>
      <c r="AM697" s="130">
        <f t="shared" si="1592"/>
        <v>31</v>
      </c>
      <c r="AN697" s="151">
        <f t="shared" si="1578"/>
        <v>51</v>
      </c>
      <c r="AO697" s="152">
        <f t="shared" si="1579"/>
        <v>265</v>
      </c>
      <c r="AP697" s="153">
        <f t="shared" si="1580"/>
        <v>559</v>
      </c>
      <c r="AQ697" s="716">
        <f t="shared" si="1569"/>
        <v>19</v>
      </c>
      <c r="AR697" s="154">
        <f t="shared" si="1567"/>
        <v>35000</v>
      </c>
      <c r="AS697" s="158">
        <v>139</v>
      </c>
      <c r="AT697" s="144">
        <f t="shared" si="1581"/>
        <v>95</v>
      </c>
    </row>
    <row r="698" spans="2:46" ht="20.45" customHeight="1">
      <c r="B698" s="445" t="s">
        <v>2099</v>
      </c>
      <c r="C698" s="446" t="s">
        <v>2104</v>
      </c>
      <c r="D698" s="447">
        <f t="shared" si="1582"/>
        <v>30.95</v>
      </c>
      <c r="E698" s="447">
        <f t="shared" si="1594"/>
        <v>11.200000000000001</v>
      </c>
      <c r="F698" s="447">
        <f t="shared" si="1591"/>
        <v>8.6000000000000014</v>
      </c>
      <c r="G698" s="670">
        <v>11.45</v>
      </c>
      <c r="H698" s="447">
        <f t="shared" si="1236"/>
        <v>2.8000000000000003</v>
      </c>
      <c r="I698" s="447"/>
      <c r="J698" s="448"/>
      <c r="K698" s="448"/>
      <c r="L698" s="448"/>
      <c r="M698" s="448"/>
      <c r="N698" s="448"/>
      <c r="O698" s="448"/>
      <c r="P698" s="448"/>
      <c r="Q698" s="448"/>
      <c r="R698" s="448"/>
      <c r="S698" s="448">
        <f>[1]shCost!$AR11+[1]shCost!$AW11+[1]shCost!$BF11+[1]shCost!$BH11+[1]shCost!$BG11</f>
        <v>5.6000000000000005</v>
      </c>
      <c r="T698" s="448">
        <f>[1]shCost!$AR11+[1]shCost!$AW11+[1]shCost!$BF11+[1]shCost!$BH11+[1]shCost!$BG11</f>
        <v>5.6000000000000005</v>
      </c>
      <c r="U698" s="448"/>
      <c r="V698" s="448"/>
      <c r="W698" s="448"/>
      <c r="X698" s="448"/>
      <c r="Y698" s="449">
        <f t="shared" si="1474"/>
        <v>12.595000000000001</v>
      </c>
      <c r="Z698" s="449">
        <f>(AC698*(1-Z$53))</f>
        <v>12.595000000000001</v>
      </c>
      <c r="AA698" s="449">
        <f>(AB698*(1-AA$53))</f>
        <v>13.927499999999998</v>
      </c>
      <c r="AB698" s="449">
        <f t="shared" si="1572"/>
        <v>30.95</v>
      </c>
      <c r="AC698" s="449">
        <f>Y698/(1-AC$53)</f>
        <v>31.487500000000001</v>
      </c>
      <c r="AD698" s="449">
        <f t="shared" si="1475"/>
        <v>13.927499999999998</v>
      </c>
      <c r="AE698" s="449">
        <f t="shared" si="1475"/>
        <v>15.475</v>
      </c>
      <c r="AF698" s="449">
        <f t="shared" si="1475"/>
        <v>17.022500000000001</v>
      </c>
      <c r="AG698" s="450">
        <f t="shared" si="1593"/>
        <v>130.67312500000003</v>
      </c>
      <c r="AH698" s="450">
        <f>AG698*(1+AH$53)</f>
        <v>130.67312500000003</v>
      </c>
      <c r="AI698" s="450">
        <f>MROUND(ROUNDUP(AG698,0),5)-1</f>
        <v>129</v>
      </c>
      <c r="AJ698" s="113">
        <f t="shared" si="1575"/>
        <v>419000</v>
      </c>
      <c r="AK698" s="139">
        <f t="shared" si="1576"/>
        <v>459000</v>
      </c>
      <c r="AL698" s="114">
        <f t="shared" si="1577"/>
        <v>44</v>
      </c>
      <c r="AM698" s="130">
        <f>ROUNDUP(AC698*1.3,0)</f>
        <v>41</v>
      </c>
      <c r="AN698" s="151">
        <f t="shared" si="1578"/>
        <v>68</v>
      </c>
      <c r="AO698" s="152">
        <f t="shared" si="1579"/>
        <v>355</v>
      </c>
      <c r="AP698" s="153">
        <f t="shared" si="1580"/>
        <v>749</v>
      </c>
      <c r="AQ698" s="716">
        <f t="shared" si="1569"/>
        <v>26</v>
      </c>
      <c r="AR698" s="154">
        <f t="shared" si="1567"/>
        <v>47000</v>
      </c>
      <c r="AS698" s="158">
        <v>139</v>
      </c>
      <c r="AT698" s="144">
        <f t="shared" si="1581"/>
        <v>129</v>
      </c>
    </row>
    <row r="699" spans="2:46" ht="20.45" customHeight="1">
      <c r="B699" s="445" t="s">
        <v>2100</v>
      </c>
      <c r="C699" s="446" t="s">
        <v>2105</v>
      </c>
      <c r="D699" s="447">
        <f t="shared" si="1582"/>
        <v>34.950000000000003</v>
      </c>
      <c r="E699" s="447">
        <f t="shared" si="1594"/>
        <v>13.8</v>
      </c>
      <c r="F699" s="447">
        <f t="shared" si="1591"/>
        <v>9.9</v>
      </c>
      <c r="G699" s="670">
        <v>12.9</v>
      </c>
      <c r="H699" s="447">
        <f t="shared" si="1236"/>
        <v>3.45</v>
      </c>
      <c r="I699" s="447"/>
      <c r="J699" s="448"/>
      <c r="K699" s="448"/>
      <c r="L699" s="448"/>
      <c r="M699" s="448"/>
      <c r="N699" s="448"/>
      <c r="O699" s="448"/>
      <c r="P699" s="448"/>
      <c r="Q699" s="448"/>
      <c r="R699" s="448"/>
      <c r="S699" s="448">
        <f>[1]shCost!$AR12+[1]shCost!$AW12+[1]shCost!$BF12+[1]shCost!$BH12+[1]shCost!$BG12</f>
        <v>6.9</v>
      </c>
      <c r="T699" s="448">
        <f>[1]shCost!$AR12+[1]shCost!$AW12+[1]shCost!$BF12+[1]shCost!$BH12+[1]shCost!$BG12</f>
        <v>6.9</v>
      </c>
      <c r="U699" s="448"/>
      <c r="V699" s="448"/>
      <c r="W699" s="448"/>
      <c r="X699" s="448"/>
      <c r="Y699" s="449">
        <f t="shared" si="1474"/>
        <v>14.190000000000001</v>
      </c>
      <c r="Z699" s="449">
        <f>(AC699*(1-Z$53))</f>
        <v>14.190000000000001</v>
      </c>
      <c r="AA699" s="449">
        <f>(AB699*(1-AA$53))</f>
        <v>15.727499999999999</v>
      </c>
      <c r="AB699" s="449">
        <f t="shared" si="1572"/>
        <v>34.950000000000003</v>
      </c>
      <c r="AC699" s="449">
        <f>Y699/(1-AC$53)</f>
        <v>35.475000000000001</v>
      </c>
      <c r="AD699" s="449">
        <f t="shared" si="1475"/>
        <v>15.727499999999999</v>
      </c>
      <c r="AE699" s="449">
        <f t="shared" si="1475"/>
        <v>17.475000000000001</v>
      </c>
      <c r="AF699" s="449">
        <f t="shared" si="1475"/>
        <v>19.222500000000004</v>
      </c>
      <c r="AG699" s="450">
        <f t="shared" si="1593"/>
        <v>147.22125000000003</v>
      </c>
      <c r="AH699" s="450">
        <f>AG699*(1+AH$53)</f>
        <v>147.22125000000003</v>
      </c>
      <c r="AI699" s="450">
        <f>MROUND(ROUNDUP(AG699,0),5)-1</f>
        <v>149</v>
      </c>
      <c r="AJ699" s="113">
        <f t="shared" si="1575"/>
        <v>469000</v>
      </c>
      <c r="AK699" s="139">
        <f t="shared" si="1576"/>
        <v>509000</v>
      </c>
      <c r="AL699" s="114">
        <f t="shared" si="1577"/>
        <v>50</v>
      </c>
      <c r="AM699" s="130">
        <f>ROUNDUP(AC699*1.3,0)</f>
        <v>47</v>
      </c>
      <c r="AN699" s="151">
        <f t="shared" si="1578"/>
        <v>76</v>
      </c>
      <c r="AO699" s="152">
        <f t="shared" si="1579"/>
        <v>400</v>
      </c>
      <c r="AP699" s="153">
        <f t="shared" si="1580"/>
        <v>844</v>
      </c>
      <c r="AQ699" s="716">
        <f t="shared" si="1569"/>
        <v>29</v>
      </c>
      <c r="AR699" s="154">
        <f t="shared" si="1567"/>
        <v>53000</v>
      </c>
      <c r="AS699" s="158">
        <v>139</v>
      </c>
      <c r="AT699" s="144">
        <f t="shared" si="1581"/>
        <v>149</v>
      </c>
    </row>
    <row r="700" spans="2:46" ht="20.45" customHeight="1">
      <c r="B700" s="445" t="s">
        <v>1720</v>
      </c>
      <c r="C700" s="446" t="s">
        <v>1710</v>
      </c>
      <c r="D700" s="447">
        <f t="shared" si="1582"/>
        <v>23.95</v>
      </c>
      <c r="E700" s="447">
        <f t="shared" si="1594"/>
        <v>9.5</v>
      </c>
      <c r="F700" s="447">
        <f t="shared" si="1591"/>
        <v>7.75</v>
      </c>
      <c r="G700" s="670">
        <v>8.9</v>
      </c>
      <c r="H700" s="447">
        <f t="shared" si="1236"/>
        <v>2.375</v>
      </c>
      <c r="I700" s="447"/>
      <c r="J700" s="448"/>
      <c r="K700" s="448"/>
      <c r="L700" s="448"/>
      <c r="M700" s="448"/>
      <c r="N700" s="448"/>
      <c r="O700" s="448"/>
      <c r="P700" s="448"/>
      <c r="Q700" s="448"/>
      <c r="R700" s="448"/>
      <c r="S700" s="448">
        <f>[1]shCost!$AR13+[1]shCost!$AW13+[1]shCost!$BF13+[1]shCost!$BH13+[1]shCost!$BG13</f>
        <v>4.75</v>
      </c>
      <c r="T700" s="448">
        <f>[1]shCost!$AR13+[1]shCost!$AW13+[1]shCost!$BF13+[1]shCost!$BH13+[1]shCost!$BG13</f>
        <v>4.75</v>
      </c>
      <c r="U700" s="448"/>
      <c r="V700" s="448"/>
      <c r="W700" s="448"/>
      <c r="X700" s="448"/>
      <c r="Y700" s="449">
        <f>$G700*(1+Y$53)</f>
        <v>9.7900000000000009</v>
      </c>
      <c r="Z700" s="449">
        <f t="shared" si="1587"/>
        <v>9.7900000000000009</v>
      </c>
      <c r="AA700" s="449">
        <f t="shared" si="1588"/>
        <v>10.777499999999998</v>
      </c>
      <c r="AB700" s="449">
        <f t="shared" si="1572"/>
        <v>23.95</v>
      </c>
      <c r="AC700" s="449">
        <f t="shared" si="1589"/>
        <v>24.475000000000001</v>
      </c>
      <c r="AD700" s="449">
        <f>$AB700*(1-AD$53)</f>
        <v>10.777499999999998</v>
      </c>
      <c r="AE700" s="449">
        <f>$AB700*(1-AE$53)</f>
        <v>11.975</v>
      </c>
      <c r="AF700" s="449">
        <f>$AB700*(1-AF$53)</f>
        <v>13.172500000000001</v>
      </c>
      <c r="AG700" s="450">
        <f t="shared" si="1593"/>
        <v>101.57125000000002</v>
      </c>
      <c r="AH700" s="450">
        <f>AG700</f>
        <v>101.57125000000002</v>
      </c>
      <c r="AI700" s="450">
        <f>MROUND(ROUNDUP(AG700,0),10)-1</f>
        <v>99</v>
      </c>
      <c r="AJ700" s="113">
        <f t="shared" si="1575"/>
        <v>319000</v>
      </c>
      <c r="AK700" s="139">
        <f t="shared" si="1576"/>
        <v>349000</v>
      </c>
      <c r="AL700" s="114">
        <f t="shared" si="1577"/>
        <v>35</v>
      </c>
      <c r="AM700" s="130">
        <f t="shared" si="1592"/>
        <v>32</v>
      </c>
      <c r="AN700" s="151">
        <f t="shared" si="1578"/>
        <v>53</v>
      </c>
      <c r="AO700" s="152">
        <f t="shared" si="1579"/>
        <v>276</v>
      </c>
      <c r="AP700" s="153">
        <f t="shared" si="1580"/>
        <v>583</v>
      </c>
      <c r="AQ700" s="716">
        <f t="shared" si="1569"/>
        <v>20</v>
      </c>
      <c r="AR700" s="154">
        <f t="shared" si="1567"/>
        <v>37000</v>
      </c>
      <c r="AS700" s="158">
        <v>139</v>
      </c>
      <c r="AT700" s="144">
        <f t="shared" si="1581"/>
        <v>99</v>
      </c>
    </row>
    <row r="701" spans="2:46" ht="20.45" customHeight="1">
      <c r="B701" s="445" t="s">
        <v>1721</v>
      </c>
      <c r="C701" s="446" t="s">
        <v>1711</v>
      </c>
      <c r="D701" s="447">
        <f t="shared" si="1582"/>
        <v>11.95</v>
      </c>
      <c r="E701" s="447">
        <f t="shared" si="1594"/>
        <v>4.9000000000000004</v>
      </c>
      <c r="F701" s="447">
        <f t="shared" si="1591"/>
        <v>5.45</v>
      </c>
      <c r="G701" s="670">
        <v>4.54</v>
      </c>
      <c r="H701" s="447">
        <f t="shared" si="1236"/>
        <v>1.2250000000000001</v>
      </c>
      <c r="I701" s="447"/>
      <c r="J701" s="448"/>
      <c r="K701" s="448"/>
      <c r="L701" s="448"/>
      <c r="M701" s="448"/>
      <c r="N701" s="448"/>
      <c r="O701" s="448"/>
      <c r="P701" s="448"/>
      <c r="Q701" s="448"/>
      <c r="R701" s="448"/>
      <c r="S701" s="448">
        <f>[1]shCost!$AR14+[1]shCost!$AW14</f>
        <v>2.4500000000000002</v>
      </c>
      <c r="T701" s="448">
        <f>[1]shCost!$AR14+[1]shCost!$AW14</f>
        <v>2.4500000000000002</v>
      </c>
      <c r="U701" s="448"/>
      <c r="V701" s="448"/>
      <c r="W701" s="448"/>
      <c r="X701" s="448"/>
      <c r="Y701" s="449">
        <f t="shared" si="1474"/>
        <v>4.9940000000000007</v>
      </c>
      <c r="Z701" s="449">
        <f t="shared" si="1587"/>
        <v>4.9940000000000007</v>
      </c>
      <c r="AA701" s="449">
        <f t="shared" si="1588"/>
        <v>5.3774999999999995</v>
      </c>
      <c r="AB701" s="449">
        <f t="shared" si="1572"/>
        <v>11.95</v>
      </c>
      <c r="AC701" s="449">
        <f t="shared" si="1589"/>
        <v>12.485000000000001</v>
      </c>
      <c r="AD701" s="449">
        <f t="shared" si="1475"/>
        <v>5.3774999999999995</v>
      </c>
      <c r="AE701" s="449">
        <f t="shared" si="1475"/>
        <v>5.9749999999999996</v>
      </c>
      <c r="AF701" s="449">
        <f t="shared" si="1475"/>
        <v>6.5724999999999998</v>
      </c>
      <c r="AG701" s="450">
        <f t="shared" si="1593"/>
        <v>51.812750000000008</v>
      </c>
      <c r="AH701" s="450">
        <f>AG701*(1+AH$53)</f>
        <v>51.812750000000008</v>
      </c>
      <c r="AI701" s="450">
        <f>MROUND(ROUNDUP(AG701,0)+4,10)-1</f>
        <v>59</v>
      </c>
      <c r="AJ701" s="113">
        <f t="shared" si="1575"/>
        <v>159000</v>
      </c>
      <c r="AK701" s="139">
        <f t="shared" si="1576"/>
        <v>169000</v>
      </c>
      <c r="AL701" s="114">
        <f t="shared" si="1577"/>
        <v>18</v>
      </c>
      <c r="AM701" s="130">
        <f t="shared" si="1592"/>
        <v>17</v>
      </c>
      <c r="AN701" s="151">
        <f t="shared" si="1578"/>
        <v>27</v>
      </c>
      <c r="AO701" s="152">
        <f t="shared" si="1579"/>
        <v>141</v>
      </c>
      <c r="AP701" s="153">
        <f t="shared" si="1580"/>
        <v>297</v>
      </c>
      <c r="AQ701" s="716">
        <f t="shared" si="1569"/>
        <v>10</v>
      </c>
      <c r="AR701" s="154">
        <f t="shared" si="1567"/>
        <v>19000</v>
      </c>
      <c r="AS701" s="158">
        <v>59</v>
      </c>
      <c r="AT701" s="144">
        <f t="shared" si="1581"/>
        <v>59</v>
      </c>
    </row>
    <row r="702" spans="2:46" ht="20.45" customHeight="1">
      <c r="B702" s="445" t="s">
        <v>1722</v>
      </c>
      <c r="C702" s="446" t="s">
        <v>1712</v>
      </c>
      <c r="D702" s="447">
        <f t="shared" si="1582"/>
        <v>5.95</v>
      </c>
      <c r="E702" s="447">
        <f>1.96*MAX($J702:$U702)</f>
        <v>2.3519999999999999</v>
      </c>
      <c r="F702" s="447">
        <f t="shared" si="1591"/>
        <v>4.2</v>
      </c>
      <c r="G702" s="670">
        <v>2.36</v>
      </c>
      <c r="H702" s="447">
        <f t="shared" si="1236"/>
        <v>0.6</v>
      </c>
      <c r="I702" s="447"/>
      <c r="J702" s="448"/>
      <c r="K702" s="448"/>
      <c r="L702" s="448"/>
      <c r="M702" s="448"/>
      <c r="N702" s="448"/>
      <c r="O702" s="448"/>
      <c r="P702" s="448"/>
      <c r="Q702" s="448"/>
      <c r="R702" s="448"/>
      <c r="S702" s="448">
        <f>[1]shCost!$AR15+[1]shCost!$AW15</f>
        <v>1.2</v>
      </c>
      <c r="T702" s="448">
        <f>[1]shCost!$AR15+[1]shCost!$AW15</f>
        <v>1.2</v>
      </c>
      <c r="U702" s="448"/>
      <c r="V702" s="448"/>
      <c r="W702" s="448"/>
      <c r="X702" s="448"/>
      <c r="Y702" s="449">
        <f t="shared" si="1474"/>
        <v>2.5960000000000001</v>
      </c>
      <c r="Z702" s="449">
        <f t="shared" si="1587"/>
        <v>2.5960000000000001</v>
      </c>
      <c r="AA702" s="449">
        <f t="shared" si="1588"/>
        <v>2.6774999999999998</v>
      </c>
      <c r="AB702" s="449">
        <f t="shared" si="1572"/>
        <v>5.95</v>
      </c>
      <c r="AC702" s="449">
        <f t="shared" ref="AC702:AC721" si="1595">Y702/(1-AC$53)</f>
        <v>6.49</v>
      </c>
      <c r="AD702" s="449">
        <f t="shared" si="1475"/>
        <v>2.6774999999999998</v>
      </c>
      <c r="AE702" s="449">
        <f t="shared" si="1475"/>
        <v>2.9750000000000001</v>
      </c>
      <c r="AF702" s="449">
        <f t="shared" si="1475"/>
        <v>3.2725000000000004</v>
      </c>
      <c r="AG702" s="450">
        <f t="shared" si="1593"/>
        <v>26.933500000000002</v>
      </c>
      <c r="AH702" s="450">
        <f>AG702</f>
        <v>26.933500000000002</v>
      </c>
      <c r="AI702" s="450">
        <f>MROUND(ROUNDUP(AG702,0),5)</f>
        <v>25</v>
      </c>
      <c r="AJ702" s="113">
        <f t="shared" si="1575"/>
        <v>79000</v>
      </c>
      <c r="AK702" s="139">
        <f t="shared" si="1576"/>
        <v>79000</v>
      </c>
      <c r="AL702" s="114">
        <f t="shared" si="1577"/>
        <v>10</v>
      </c>
      <c r="AM702" s="130">
        <f t="shared" si="1592"/>
        <v>9</v>
      </c>
      <c r="AN702" s="151">
        <f t="shared" si="1578"/>
        <v>14</v>
      </c>
      <c r="AO702" s="152">
        <f t="shared" si="1579"/>
        <v>74</v>
      </c>
      <c r="AP702" s="153">
        <f t="shared" si="1580"/>
        <v>155</v>
      </c>
      <c r="AQ702" s="716">
        <f t="shared" si="1569"/>
        <v>6</v>
      </c>
      <c r="AR702" s="154">
        <f t="shared" si="1567"/>
        <v>10000</v>
      </c>
      <c r="AS702" s="158">
        <v>29</v>
      </c>
      <c r="AT702" s="144">
        <f t="shared" si="1581"/>
        <v>25</v>
      </c>
    </row>
    <row r="703" spans="2:46" ht="20.45" customHeight="1" thickBot="1">
      <c r="B703" s="445" t="s">
        <v>2193</v>
      </c>
      <c r="C703" s="446" t="s">
        <v>2194</v>
      </c>
      <c r="D703" s="447">
        <f t="shared" si="1582"/>
        <v>6.95</v>
      </c>
      <c r="E703" s="447">
        <f>2*MAX($J703:$V703)</f>
        <v>2.92</v>
      </c>
      <c r="F703" s="447">
        <f>MAX($J703:$V703)+3</f>
        <v>4.46</v>
      </c>
      <c r="G703" s="670">
        <v>2.72</v>
      </c>
      <c r="H703" s="447">
        <f t="shared" si="1236"/>
        <v>0.73</v>
      </c>
      <c r="I703" s="447"/>
      <c r="J703" s="448"/>
      <c r="K703" s="448"/>
      <c r="L703" s="448"/>
      <c r="M703" s="448"/>
      <c r="N703" s="448"/>
      <c r="O703" s="448"/>
      <c r="P703" s="448"/>
      <c r="Q703" s="448"/>
      <c r="R703" s="448"/>
      <c r="S703" s="448">
        <f>[1]shCost!$AR16+[1]shCost!$AW16+[1]shCost!$BF16</f>
        <v>1.46</v>
      </c>
      <c r="T703" s="448">
        <f>[1]shCost!$AR16+[1]shCost!$AW16+[1]shCost!$BF16</f>
        <v>1.46</v>
      </c>
      <c r="U703" s="448"/>
      <c r="V703" s="448"/>
      <c r="W703" s="448"/>
      <c r="X703" s="448"/>
      <c r="Y703" s="449">
        <f>$G703*(1+Y$53)</f>
        <v>2.9920000000000004</v>
      </c>
      <c r="Z703" s="449">
        <f>(AC703*(1-Z$53))</f>
        <v>2.9920000000000004</v>
      </c>
      <c r="AA703" s="449">
        <f>(AB703*(1-AA$53))</f>
        <v>3.1274999999999999</v>
      </c>
      <c r="AB703" s="449">
        <f t="shared" si="1572"/>
        <v>6.95</v>
      </c>
      <c r="AC703" s="449">
        <f t="shared" si="1595"/>
        <v>7.48</v>
      </c>
      <c r="AD703" s="449">
        <f>$AB703*(1-AD$53)</f>
        <v>3.1274999999999999</v>
      </c>
      <c r="AE703" s="449">
        <f>$AB703*(1-AE$53)</f>
        <v>3.4750000000000001</v>
      </c>
      <c r="AF703" s="449">
        <f>$AB703*(1-AF$53)</f>
        <v>3.8225000000000002</v>
      </c>
      <c r="AG703" s="450">
        <f t="shared" si="1593"/>
        <v>31.042000000000005</v>
      </c>
      <c r="AH703" s="450">
        <f>AG703*(1+AH$53)</f>
        <v>31.042000000000005</v>
      </c>
      <c r="AI703" s="450">
        <f>MROUND(ROUNDUP(AG703,0),5)-1</f>
        <v>29</v>
      </c>
      <c r="AJ703" s="113">
        <f t="shared" si="1575"/>
        <v>89000</v>
      </c>
      <c r="AK703" s="139">
        <f t="shared" si="1576"/>
        <v>89000</v>
      </c>
      <c r="AL703" s="114">
        <f t="shared" si="1577"/>
        <v>11</v>
      </c>
      <c r="AM703" s="130">
        <f>ROUNDUP(AC703*1.3,0)</f>
        <v>10</v>
      </c>
      <c r="AN703" s="151">
        <f t="shared" si="1578"/>
        <v>16</v>
      </c>
      <c r="AO703" s="152">
        <f t="shared" si="1579"/>
        <v>85</v>
      </c>
      <c r="AP703" s="153">
        <f t="shared" si="1580"/>
        <v>178</v>
      </c>
      <c r="AQ703" s="716">
        <f t="shared" si="1569"/>
        <v>6</v>
      </c>
      <c r="AR703" s="154">
        <f t="shared" si="1567"/>
        <v>11000</v>
      </c>
      <c r="AS703" s="158">
        <v>29</v>
      </c>
      <c r="AT703" s="144">
        <f t="shared" si="1581"/>
        <v>29</v>
      </c>
    </row>
    <row r="704" spans="2:46" ht="20.45" customHeight="1" thickBot="1">
      <c r="B704" s="445" t="s">
        <v>2630</v>
      </c>
      <c r="C704" s="446" t="s">
        <v>1703</v>
      </c>
      <c r="D704" s="447">
        <f t="shared" ref="D704:D712" si="1596">AB704</f>
        <v>28.95</v>
      </c>
      <c r="E704" s="570">
        <f t="shared" ref="E704:E715" si="1597">2*MAX($J704:$X704)</f>
        <v>10.652861550491979</v>
      </c>
      <c r="F704" s="447">
        <f>MAX($J704:$X704)+3</f>
        <v>8.3264307752459885</v>
      </c>
      <c r="G704" s="670">
        <v>10.72</v>
      </c>
      <c r="H704" s="447">
        <f t="shared" si="1236"/>
        <v>0</v>
      </c>
      <c r="I704" s="447"/>
      <c r="J704" s="448"/>
      <c r="K704" s="448"/>
      <c r="L704" s="448"/>
      <c r="M704" s="448"/>
      <c r="N704" s="448"/>
      <c r="O704" s="448"/>
      <c r="P704" s="448"/>
      <c r="Q704" s="448"/>
      <c r="R704" s="448"/>
      <c r="S704" s="448"/>
      <c r="T704" s="448"/>
      <c r="U704" s="448"/>
      <c r="V704" s="448"/>
      <c r="W704" s="448"/>
      <c r="X704" s="571">
        <f>[1]BICost!$J3+[1]BICost!$BB3</f>
        <v>5.3264307752459894</v>
      </c>
      <c r="Y704" s="449">
        <f t="shared" si="1474"/>
        <v>11.792000000000002</v>
      </c>
      <c r="Z704" s="449">
        <f t="shared" ref="Z704:Z709" si="1598">(AC704*(1-Z$53))</f>
        <v>11.792000000000002</v>
      </c>
      <c r="AA704" s="449">
        <f t="shared" ref="AA704:AA709" si="1599">(AB704*(1-AA$53))</f>
        <v>13.027499999999998</v>
      </c>
      <c r="AB704" s="449">
        <f t="shared" ref="AB704:AB712" si="1600">MROUND(AC704,1)-0.05</f>
        <v>28.95</v>
      </c>
      <c r="AC704" s="449">
        <f t="shared" si="1595"/>
        <v>29.480000000000004</v>
      </c>
      <c r="AD704" s="449">
        <f t="shared" si="1475"/>
        <v>13.027499999999998</v>
      </c>
      <c r="AE704" s="449">
        <f t="shared" si="1475"/>
        <v>14.475</v>
      </c>
      <c r="AF704" s="449">
        <f t="shared" si="1475"/>
        <v>15.922500000000001</v>
      </c>
      <c r="AG704" s="450">
        <f t="shared" si="1593"/>
        <v>122.34200000000003</v>
      </c>
      <c r="AH704" s="450">
        <f t="shared" ref="AH704:AH709" si="1601">AG704*(1+AH$53)</f>
        <v>122.34200000000003</v>
      </c>
      <c r="AI704" s="450">
        <f>AH704</f>
        <v>122.34200000000003</v>
      </c>
      <c r="AJ704" s="113">
        <f t="shared" ref="AJ704:AJ712" si="1602">ROUNDUP(FLOOR(AC704*13350,10000),-3)-1000</f>
        <v>389000</v>
      </c>
      <c r="AK704" s="139">
        <f t="shared" ref="AK704:AK712" si="1603">ROUNDUP(FLOOR(AJ704*1.1,10000),-3)-1000</f>
        <v>419000</v>
      </c>
      <c r="AL704" s="114">
        <f t="shared" ref="AL704:AL712" si="1604">ROUNDUP(AC704*1.39,0)</f>
        <v>41</v>
      </c>
      <c r="AM704" s="130">
        <f>ROUNDUP(AC704*1.34,0)</f>
        <v>40</v>
      </c>
      <c r="AN704" s="151">
        <f t="shared" ref="AN704:AN712" si="1605">ROUNDUP(AC704*0.71*3,0)</f>
        <v>63</v>
      </c>
      <c r="AO704" s="152">
        <f t="shared" ref="AO704:AO712" si="1606">ROUNDUP(AC704*3.7502*3,0)</f>
        <v>332</v>
      </c>
      <c r="AP704" s="153">
        <f t="shared" ref="AP704:AP712" si="1607">ROUNDUP(AC704*7.9284*3,0)</f>
        <v>702</v>
      </c>
      <c r="AQ704" s="716">
        <f t="shared" si="1569"/>
        <v>24</v>
      </c>
      <c r="AR704" s="154">
        <f t="shared" si="1567"/>
        <v>44000</v>
      </c>
      <c r="AS704" s="158">
        <v>119</v>
      </c>
      <c r="AT704" s="144">
        <f t="shared" ref="AT704:AT712" si="1608">AI704*(1-AH$6)</f>
        <v>122.34200000000003</v>
      </c>
    </row>
    <row r="705" spans="2:46" ht="20.45" customHeight="1" thickBot="1">
      <c r="B705" s="445" t="s">
        <v>2624</v>
      </c>
      <c r="C705" s="446" t="s">
        <v>1704</v>
      </c>
      <c r="D705" s="447">
        <f t="shared" si="1596"/>
        <v>27.95</v>
      </c>
      <c r="E705" s="570">
        <f t="shared" si="1597"/>
        <v>1.1933720112517581</v>
      </c>
      <c r="F705" s="447">
        <f t="shared" ref="F705:F720" si="1609">MAX($J705:$X705)+3</f>
        <v>3.5966860056258789</v>
      </c>
      <c r="G705" s="670">
        <v>10.36</v>
      </c>
      <c r="H705" s="447">
        <f t="shared" si="1236"/>
        <v>0</v>
      </c>
      <c r="I705" s="447"/>
      <c r="J705" s="448"/>
      <c r="K705" s="448"/>
      <c r="L705" s="448"/>
      <c r="M705" s="448"/>
      <c r="N705" s="448"/>
      <c r="O705" s="448"/>
      <c r="P705" s="448"/>
      <c r="Q705" s="448"/>
      <c r="R705" s="448"/>
      <c r="S705" s="448"/>
      <c r="T705" s="448"/>
      <c r="U705" s="448"/>
      <c r="V705" s="448"/>
      <c r="W705" s="448"/>
      <c r="X705" s="571">
        <f>[1]BICost!$J24+[1]BICost!$BB24</f>
        <v>0.59668600562587903</v>
      </c>
      <c r="Y705" s="449">
        <f t="shared" si="1474"/>
        <v>11.396000000000001</v>
      </c>
      <c r="Z705" s="449">
        <f t="shared" si="1598"/>
        <v>11.396000000000001</v>
      </c>
      <c r="AA705" s="449">
        <f t="shared" si="1599"/>
        <v>12.577499999999999</v>
      </c>
      <c r="AB705" s="449">
        <f t="shared" si="1600"/>
        <v>27.95</v>
      </c>
      <c r="AC705" s="449">
        <f t="shared" si="1595"/>
        <v>28.490000000000002</v>
      </c>
      <c r="AD705" s="449">
        <f t="shared" si="1475"/>
        <v>12.577499999999999</v>
      </c>
      <c r="AE705" s="449">
        <f t="shared" si="1475"/>
        <v>13.975</v>
      </c>
      <c r="AF705" s="449">
        <f t="shared" si="1475"/>
        <v>15.3725</v>
      </c>
      <c r="AG705" s="450">
        <f t="shared" si="1593"/>
        <v>118.23350000000002</v>
      </c>
      <c r="AH705" s="450">
        <f t="shared" si="1601"/>
        <v>118.23350000000002</v>
      </c>
      <c r="AI705" s="450">
        <f>MROUND(ROUNDUP(AH705,0),5)-1</f>
        <v>119</v>
      </c>
      <c r="AJ705" s="113">
        <f t="shared" si="1602"/>
        <v>379000</v>
      </c>
      <c r="AK705" s="139">
        <f t="shared" si="1603"/>
        <v>409000</v>
      </c>
      <c r="AL705" s="114">
        <f t="shared" si="1604"/>
        <v>40</v>
      </c>
      <c r="AM705" s="130">
        <f>ROUNDUP(AC705*1.34,0)</f>
        <v>39</v>
      </c>
      <c r="AN705" s="151">
        <f t="shared" si="1605"/>
        <v>61</v>
      </c>
      <c r="AO705" s="152">
        <f t="shared" si="1606"/>
        <v>321</v>
      </c>
      <c r="AP705" s="153">
        <f t="shared" si="1607"/>
        <v>678</v>
      </c>
      <c r="AQ705" s="716">
        <f t="shared" si="1569"/>
        <v>23</v>
      </c>
      <c r="AR705" s="154">
        <f t="shared" si="1567"/>
        <v>43000</v>
      </c>
      <c r="AS705" s="158">
        <v>119</v>
      </c>
      <c r="AT705" s="144">
        <f t="shared" si="1608"/>
        <v>119</v>
      </c>
    </row>
    <row r="706" spans="2:46" ht="20.45" customHeight="1" thickBot="1">
      <c r="B706" s="445" t="s">
        <v>2625</v>
      </c>
      <c r="C706" s="446" t="s">
        <v>1705</v>
      </c>
      <c r="D706" s="447">
        <f t="shared" si="1596"/>
        <v>30.95</v>
      </c>
      <c r="E706" s="570">
        <f t="shared" si="1597"/>
        <v>11.546167879605903</v>
      </c>
      <c r="F706" s="447">
        <f t="shared" si="1609"/>
        <v>8.7730839398029516</v>
      </c>
      <c r="G706" s="670">
        <v>11.45</v>
      </c>
      <c r="H706" s="447">
        <f t="shared" si="1236"/>
        <v>0</v>
      </c>
      <c r="I706" s="447"/>
      <c r="J706" s="448"/>
      <c r="K706" s="448"/>
      <c r="L706" s="448"/>
      <c r="M706" s="448"/>
      <c r="N706" s="448"/>
      <c r="O706" s="448"/>
      <c r="P706" s="448"/>
      <c r="Q706" s="448"/>
      <c r="R706" s="448"/>
      <c r="S706" s="448"/>
      <c r="T706" s="448"/>
      <c r="U706" s="448"/>
      <c r="V706" s="448"/>
      <c r="W706" s="448"/>
      <c r="X706" s="571">
        <f>[1]BICost!$J4+[1]BICost!$BB4</f>
        <v>5.7730839398029516</v>
      </c>
      <c r="Y706" s="449">
        <f t="shared" si="1474"/>
        <v>12.595000000000001</v>
      </c>
      <c r="Z706" s="449">
        <f t="shared" si="1598"/>
        <v>12.595000000000001</v>
      </c>
      <c r="AA706" s="449">
        <f t="shared" si="1599"/>
        <v>13.927499999999998</v>
      </c>
      <c r="AB706" s="449">
        <f t="shared" si="1600"/>
        <v>30.95</v>
      </c>
      <c r="AC706" s="449">
        <f t="shared" si="1595"/>
        <v>31.487500000000001</v>
      </c>
      <c r="AD706" s="449">
        <f t="shared" ref="AD706:AF711" si="1610">$AB706*(1-AD$53)</f>
        <v>13.927499999999998</v>
      </c>
      <c r="AE706" s="449">
        <f t="shared" si="1610"/>
        <v>15.475</v>
      </c>
      <c r="AF706" s="449">
        <f t="shared" si="1610"/>
        <v>17.022500000000001</v>
      </c>
      <c r="AG706" s="450">
        <f t="shared" si="1593"/>
        <v>130.67312500000003</v>
      </c>
      <c r="AH706" s="450">
        <f t="shared" si="1601"/>
        <v>130.67312500000003</v>
      </c>
      <c r="AI706" s="450">
        <f>MROUND(ROUNDUP(AH706,0),10)-1</f>
        <v>129</v>
      </c>
      <c r="AJ706" s="113">
        <f t="shared" si="1602"/>
        <v>419000</v>
      </c>
      <c r="AK706" s="139">
        <f t="shared" si="1603"/>
        <v>459000</v>
      </c>
      <c r="AL706" s="114">
        <f t="shared" si="1604"/>
        <v>44</v>
      </c>
      <c r="AM706" s="130">
        <f t="shared" ref="AM706:AM721" si="1611">ROUNDUP(AC706*1.3,0)</f>
        <v>41</v>
      </c>
      <c r="AN706" s="151">
        <f t="shared" si="1605"/>
        <v>68</v>
      </c>
      <c r="AO706" s="152">
        <f t="shared" si="1606"/>
        <v>355</v>
      </c>
      <c r="AP706" s="153">
        <f t="shared" si="1607"/>
        <v>749</v>
      </c>
      <c r="AQ706" s="716">
        <f t="shared" si="1569"/>
        <v>26</v>
      </c>
      <c r="AR706" s="154">
        <f t="shared" si="1567"/>
        <v>47000</v>
      </c>
      <c r="AS706" s="158">
        <v>129</v>
      </c>
      <c r="AT706" s="144">
        <f t="shared" si="1608"/>
        <v>129</v>
      </c>
    </row>
    <row r="707" spans="2:46" ht="20.45" customHeight="1" thickBot="1">
      <c r="B707" s="445" t="s">
        <v>2631</v>
      </c>
      <c r="C707" s="446" t="s">
        <v>1706</v>
      </c>
      <c r="D707" s="447">
        <f t="shared" si="1596"/>
        <v>30.95</v>
      </c>
      <c r="E707" s="570">
        <f t="shared" si="1597"/>
        <v>12.095001904922359</v>
      </c>
      <c r="F707" s="447">
        <f t="shared" si="1609"/>
        <v>9.0475009524611796</v>
      </c>
      <c r="G707" s="670">
        <v>11.45</v>
      </c>
      <c r="H707" s="447">
        <f t="shared" si="1236"/>
        <v>0</v>
      </c>
      <c r="I707" s="447"/>
      <c r="J707" s="448"/>
      <c r="K707" s="448"/>
      <c r="L707" s="448"/>
      <c r="M707" s="448"/>
      <c r="N707" s="448"/>
      <c r="O707" s="448"/>
      <c r="P707" s="448"/>
      <c r="Q707" s="448"/>
      <c r="R707" s="448"/>
      <c r="S707" s="448"/>
      <c r="T707" s="448"/>
      <c r="U707" s="448"/>
      <c r="V707" s="448"/>
      <c r="W707" s="448"/>
      <c r="X707" s="571">
        <f>[1]BICost!$J5+[1]BICost!$BB5</f>
        <v>6.0475009524611796</v>
      </c>
      <c r="Y707" s="449">
        <f t="shared" si="1474"/>
        <v>12.595000000000001</v>
      </c>
      <c r="Z707" s="449">
        <f t="shared" si="1598"/>
        <v>12.595000000000001</v>
      </c>
      <c r="AA707" s="449">
        <f t="shared" si="1599"/>
        <v>13.927499999999998</v>
      </c>
      <c r="AB707" s="449">
        <f t="shared" si="1600"/>
        <v>30.95</v>
      </c>
      <c r="AC707" s="449">
        <f t="shared" si="1595"/>
        <v>31.487500000000001</v>
      </c>
      <c r="AD707" s="449">
        <f t="shared" si="1610"/>
        <v>13.927499999999998</v>
      </c>
      <c r="AE707" s="449">
        <f t="shared" si="1610"/>
        <v>15.475</v>
      </c>
      <c r="AF707" s="449">
        <f t="shared" si="1610"/>
        <v>17.022500000000001</v>
      </c>
      <c r="AG707" s="450">
        <f t="shared" si="1593"/>
        <v>130.67312500000003</v>
      </c>
      <c r="AH707" s="450">
        <f t="shared" si="1601"/>
        <v>130.67312500000003</v>
      </c>
      <c r="AI707" s="450">
        <f>MROUND(ROUNDUP(AH707,0),10)-1</f>
        <v>129</v>
      </c>
      <c r="AJ707" s="113">
        <f t="shared" si="1602"/>
        <v>419000</v>
      </c>
      <c r="AK707" s="139">
        <f t="shared" si="1603"/>
        <v>459000</v>
      </c>
      <c r="AL707" s="114">
        <f t="shared" si="1604"/>
        <v>44</v>
      </c>
      <c r="AM707" s="130">
        <f t="shared" si="1611"/>
        <v>41</v>
      </c>
      <c r="AN707" s="151">
        <f t="shared" si="1605"/>
        <v>68</v>
      </c>
      <c r="AO707" s="152">
        <f t="shared" si="1606"/>
        <v>355</v>
      </c>
      <c r="AP707" s="153">
        <f t="shared" si="1607"/>
        <v>749</v>
      </c>
      <c r="AQ707" s="716">
        <f t="shared" si="1569"/>
        <v>26</v>
      </c>
      <c r="AR707" s="154">
        <f t="shared" si="1567"/>
        <v>47000</v>
      </c>
      <c r="AS707" s="158">
        <v>129</v>
      </c>
      <c r="AT707" s="144">
        <f t="shared" si="1608"/>
        <v>129</v>
      </c>
    </row>
    <row r="708" spans="2:46" ht="20.45" customHeight="1" thickBot="1">
      <c r="B708" s="445" t="s">
        <v>2626</v>
      </c>
      <c r="C708" s="446" t="s">
        <v>1707</v>
      </c>
      <c r="D708" s="447">
        <f t="shared" si="1596"/>
        <v>29.95</v>
      </c>
      <c r="E708" s="570">
        <f t="shared" si="1597"/>
        <v>1.1933720112517581</v>
      </c>
      <c r="F708" s="447">
        <f t="shared" si="1609"/>
        <v>3.5966860056258789</v>
      </c>
      <c r="G708" s="670">
        <v>11.09</v>
      </c>
      <c r="H708" s="447">
        <f t="shared" si="1236"/>
        <v>0</v>
      </c>
      <c r="I708" s="447"/>
      <c r="J708" s="448"/>
      <c r="K708" s="448"/>
      <c r="L708" s="448"/>
      <c r="M708" s="448"/>
      <c r="N708" s="448"/>
      <c r="O708" s="448"/>
      <c r="P708" s="448"/>
      <c r="Q708" s="448"/>
      <c r="R708" s="448"/>
      <c r="S708" s="448"/>
      <c r="T708" s="448"/>
      <c r="U708" s="448"/>
      <c r="V708" s="448"/>
      <c r="W708" s="448"/>
      <c r="X708" s="571">
        <f>[1]BICost!$J25+[1]BICost!$BB25</f>
        <v>0.59668600562587903</v>
      </c>
      <c r="Y708" s="449">
        <f t="shared" si="1474"/>
        <v>12.199000000000002</v>
      </c>
      <c r="Z708" s="449">
        <f t="shared" si="1598"/>
        <v>12.199000000000002</v>
      </c>
      <c r="AA708" s="449">
        <f t="shared" si="1599"/>
        <v>13.477499999999999</v>
      </c>
      <c r="AB708" s="449">
        <f t="shared" si="1600"/>
        <v>29.95</v>
      </c>
      <c r="AC708" s="449">
        <f t="shared" si="1595"/>
        <v>30.497500000000002</v>
      </c>
      <c r="AD708" s="449">
        <f t="shared" si="1610"/>
        <v>13.477499999999999</v>
      </c>
      <c r="AE708" s="449">
        <f t="shared" si="1610"/>
        <v>14.975</v>
      </c>
      <c r="AF708" s="449">
        <f t="shared" si="1610"/>
        <v>16.4725</v>
      </c>
      <c r="AG708" s="450">
        <f t="shared" ref="AG708:AG715" si="1612">AC708*4.15</f>
        <v>126.56462500000002</v>
      </c>
      <c r="AH708" s="450">
        <f t="shared" si="1601"/>
        <v>126.56462500000002</v>
      </c>
      <c r="AI708" s="450">
        <f>MROUND(ROUNDUP(AH708,0),5)</f>
        <v>125</v>
      </c>
      <c r="AJ708" s="113">
        <f t="shared" si="1602"/>
        <v>399000</v>
      </c>
      <c r="AK708" s="139">
        <f t="shared" si="1603"/>
        <v>429000</v>
      </c>
      <c r="AL708" s="114">
        <f t="shared" si="1604"/>
        <v>43</v>
      </c>
      <c r="AM708" s="130">
        <f t="shared" si="1611"/>
        <v>40</v>
      </c>
      <c r="AN708" s="151">
        <f t="shared" si="1605"/>
        <v>65</v>
      </c>
      <c r="AO708" s="152">
        <f t="shared" si="1606"/>
        <v>344</v>
      </c>
      <c r="AP708" s="153">
        <f t="shared" si="1607"/>
        <v>726</v>
      </c>
      <c r="AQ708" s="716">
        <f t="shared" si="1569"/>
        <v>25</v>
      </c>
      <c r="AR708" s="154">
        <f t="shared" si="1567"/>
        <v>46000</v>
      </c>
      <c r="AS708" s="158">
        <v>129</v>
      </c>
      <c r="AT708" s="144">
        <f t="shared" si="1608"/>
        <v>125</v>
      </c>
    </row>
    <row r="709" spans="2:46" ht="20.45" customHeight="1" thickBot="1">
      <c r="B709" s="445" t="s">
        <v>2627</v>
      </c>
      <c r="C709" s="446" t="s">
        <v>1708</v>
      </c>
      <c r="D709" s="447">
        <f t="shared" si="1596"/>
        <v>34.950000000000003</v>
      </c>
      <c r="E709" s="570">
        <f t="shared" si="1597"/>
        <v>13.113963727707171</v>
      </c>
      <c r="F709" s="447">
        <f t="shared" si="1609"/>
        <v>9.5569818638535864</v>
      </c>
      <c r="G709" s="670">
        <v>12.9</v>
      </c>
      <c r="H709" s="447">
        <f t="shared" si="1236"/>
        <v>0</v>
      </c>
      <c r="I709" s="447"/>
      <c r="J709" s="448"/>
      <c r="K709" s="448"/>
      <c r="L709" s="448"/>
      <c r="M709" s="448"/>
      <c r="N709" s="448"/>
      <c r="O709" s="448"/>
      <c r="P709" s="448"/>
      <c r="Q709" s="448"/>
      <c r="R709" s="448"/>
      <c r="S709" s="448"/>
      <c r="T709" s="448"/>
      <c r="U709" s="448"/>
      <c r="V709" s="448"/>
      <c r="W709" s="448"/>
      <c r="X709" s="571">
        <f>[1]BICost!$J6+[1]BICost!$BB6</f>
        <v>6.5569818638535855</v>
      </c>
      <c r="Y709" s="449">
        <f t="shared" si="1474"/>
        <v>14.190000000000001</v>
      </c>
      <c r="Z709" s="449">
        <f t="shared" si="1598"/>
        <v>14.190000000000001</v>
      </c>
      <c r="AA709" s="449">
        <f t="shared" si="1599"/>
        <v>15.727499999999999</v>
      </c>
      <c r="AB709" s="449">
        <f t="shared" si="1600"/>
        <v>34.950000000000003</v>
      </c>
      <c r="AC709" s="449">
        <f t="shared" si="1595"/>
        <v>35.475000000000001</v>
      </c>
      <c r="AD709" s="449">
        <f t="shared" si="1610"/>
        <v>15.727499999999999</v>
      </c>
      <c r="AE709" s="449">
        <f t="shared" si="1610"/>
        <v>17.475000000000001</v>
      </c>
      <c r="AF709" s="449">
        <f t="shared" si="1610"/>
        <v>19.222500000000004</v>
      </c>
      <c r="AG709" s="450">
        <f t="shared" si="1612"/>
        <v>147.22125000000003</v>
      </c>
      <c r="AH709" s="450">
        <f t="shared" si="1601"/>
        <v>147.22125000000003</v>
      </c>
      <c r="AI709" s="450">
        <f>MROUND(ROUNDUP(AH709,0),10)-1</f>
        <v>149</v>
      </c>
      <c r="AJ709" s="113">
        <f t="shared" si="1602"/>
        <v>469000</v>
      </c>
      <c r="AK709" s="139">
        <f t="shared" si="1603"/>
        <v>509000</v>
      </c>
      <c r="AL709" s="114">
        <f t="shared" si="1604"/>
        <v>50</v>
      </c>
      <c r="AM709" s="130">
        <f t="shared" si="1611"/>
        <v>47</v>
      </c>
      <c r="AN709" s="151">
        <f t="shared" si="1605"/>
        <v>76</v>
      </c>
      <c r="AO709" s="152">
        <f t="shared" si="1606"/>
        <v>400</v>
      </c>
      <c r="AP709" s="153">
        <f t="shared" si="1607"/>
        <v>844</v>
      </c>
      <c r="AQ709" s="716">
        <f t="shared" si="1569"/>
        <v>29</v>
      </c>
      <c r="AR709" s="154">
        <f t="shared" si="1567"/>
        <v>53000</v>
      </c>
      <c r="AS709" s="158">
        <v>149</v>
      </c>
      <c r="AT709" s="144">
        <f t="shared" si="1608"/>
        <v>149</v>
      </c>
    </row>
    <row r="710" spans="2:46" ht="20.45" customHeight="1" thickBot="1">
      <c r="B710" s="445" t="s">
        <v>2628</v>
      </c>
      <c r="C710" s="446" t="s">
        <v>2104</v>
      </c>
      <c r="D710" s="447">
        <f t="shared" si="1596"/>
        <v>30.95</v>
      </c>
      <c r="E710" s="570">
        <f t="shared" si="1597"/>
        <v>9.6902711707451434</v>
      </c>
      <c r="F710" s="447">
        <f t="shared" si="1609"/>
        <v>7.8451355853725717</v>
      </c>
      <c r="G710" s="670">
        <v>11.45</v>
      </c>
      <c r="H710" s="447">
        <f t="shared" si="1236"/>
        <v>0</v>
      </c>
      <c r="I710" s="447"/>
      <c r="J710" s="448"/>
      <c r="K710" s="448"/>
      <c r="L710" s="448"/>
      <c r="M710" s="448"/>
      <c r="N710" s="448"/>
      <c r="O710" s="448"/>
      <c r="P710" s="448"/>
      <c r="Q710" s="448"/>
      <c r="R710" s="448"/>
      <c r="S710" s="448"/>
      <c r="T710" s="448"/>
      <c r="U710" s="448"/>
      <c r="V710" s="448"/>
      <c r="W710" s="448"/>
      <c r="X710" s="571">
        <f>[1]BICost!$J7+[1]BICost!$BB7</f>
        <v>4.8451355853725717</v>
      </c>
      <c r="Y710" s="449">
        <f t="shared" si="1474"/>
        <v>12.595000000000001</v>
      </c>
      <c r="Z710" s="449">
        <f t="shared" ref="Z710:Z721" si="1613">(AC710*(1-Z$53))</f>
        <v>12.595000000000001</v>
      </c>
      <c r="AA710" s="449">
        <f t="shared" ref="AA710:AA721" si="1614">(AB710*(1-AA$53))</f>
        <v>13.927499999999998</v>
      </c>
      <c r="AB710" s="449">
        <f t="shared" si="1600"/>
        <v>30.95</v>
      </c>
      <c r="AC710" s="449">
        <f t="shared" ref="AC710:AC715" si="1615">Y710/(1-AC$53)</f>
        <v>31.487500000000001</v>
      </c>
      <c r="AD710" s="449">
        <f t="shared" si="1610"/>
        <v>13.927499999999998</v>
      </c>
      <c r="AE710" s="449">
        <f t="shared" si="1610"/>
        <v>15.475</v>
      </c>
      <c r="AF710" s="449">
        <f t="shared" si="1610"/>
        <v>17.022500000000001</v>
      </c>
      <c r="AG710" s="450">
        <f t="shared" si="1612"/>
        <v>130.67312500000003</v>
      </c>
      <c r="AH710" s="450">
        <f>AG710*(1+AH$53)</f>
        <v>130.67312500000003</v>
      </c>
      <c r="AI710" s="450">
        <f>MROUND(ROUNDUP(AG710,0),5)-1</f>
        <v>129</v>
      </c>
      <c r="AJ710" s="113">
        <f t="shared" si="1602"/>
        <v>419000</v>
      </c>
      <c r="AK710" s="139">
        <f t="shared" si="1603"/>
        <v>459000</v>
      </c>
      <c r="AL710" s="114">
        <f t="shared" si="1604"/>
        <v>44</v>
      </c>
      <c r="AM710" s="130">
        <f t="shared" si="1611"/>
        <v>41</v>
      </c>
      <c r="AN710" s="151">
        <f t="shared" si="1605"/>
        <v>68</v>
      </c>
      <c r="AO710" s="152">
        <f t="shared" si="1606"/>
        <v>355</v>
      </c>
      <c r="AP710" s="153">
        <f t="shared" si="1607"/>
        <v>749</v>
      </c>
      <c r="AQ710" s="716">
        <f t="shared" si="1569"/>
        <v>26</v>
      </c>
      <c r="AR710" s="154">
        <f t="shared" si="1567"/>
        <v>47000</v>
      </c>
      <c r="AS710" s="158">
        <v>129</v>
      </c>
      <c r="AT710" s="144">
        <f t="shared" si="1608"/>
        <v>129</v>
      </c>
    </row>
    <row r="711" spans="2:46" ht="20.45" customHeight="1" thickBot="1">
      <c r="B711" s="445" t="s">
        <v>2629</v>
      </c>
      <c r="C711" s="446" t="s">
        <v>2105</v>
      </c>
      <c r="D711" s="447">
        <f t="shared" si="1596"/>
        <v>34.950000000000003</v>
      </c>
      <c r="E711" s="570">
        <f t="shared" si="1597"/>
        <v>12.47271977834008</v>
      </c>
      <c r="F711" s="447">
        <f t="shared" si="1609"/>
        <v>9.2363598891700391</v>
      </c>
      <c r="G711" s="670">
        <v>12.9</v>
      </c>
      <c r="H711" s="447">
        <f t="shared" si="1236"/>
        <v>0</v>
      </c>
      <c r="I711" s="447"/>
      <c r="J711" s="448"/>
      <c r="K711" s="448"/>
      <c r="L711" s="448"/>
      <c r="M711" s="448"/>
      <c r="N711" s="448"/>
      <c r="O711" s="448"/>
      <c r="P711" s="448"/>
      <c r="Q711" s="448"/>
      <c r="R711" s="448"/>
      <c r="S711" s="448"/>
      <c r="T711" s="448"/>
      <c r="U711" s="448"/>
      <c r="V711" s="448"/>
      <c r="W711" s="448"/>
      <c r="X711" s="571">
        <f>[1]BICost!$J8+[1]BICost!$BB8</f>
        <v>6.23635988917004</v>
      </c>
      <c r="Y711" s="449">
        <f t="shared" si="1474"/>
        <v>14.190000000000001</v>
      </c>
      <c r="Z711" s="449">
        <f t="shared" si="1613"/>
        <v>14.190000000000001</v>
      </c>
      <c r="AA711" s="449">
        <f t="shared" si="1614"/>
        <v>15.727499999999999</v>
      </c>
      <c r="AB711" s="449">
        <f t="shared" si="1600"/>
        <v>34.950000000000003</v>
      </c>
      <c r="AC711" s="449">
        <f t="shared" si="1615"/>
        <v>35.475000000000001</v>
      </c>
      <c r="AD711" s="449">
        <f t="shared" si="1610"/>
        <v>15.727499999999999</v>
      </c>
      <c r="AE711" s="449">
        <f t="shared" si="1610"/>
        <v>17.475000000000001</v>
      </c>
      <c r="AF711" s="449">
        <f t="shared" si="1610"/>
        <v>19.222500000000004</v>
      </c>
      <c r="AG711" s="450">
        <f t="shared" si="1612"/>
        <v>147.22125000000003</v>
      </c>
      <c r="AH711" s="450">
        <f>AG711*(1+AH$53)</f>
        <v>147.22125000000003</v>
      </c>
      <c r="AI711" s="450">
        <f>MROUND(ROUNDUP(AG711,0),5)-1</f>
        <v>149</v>
      </c>
      <c r="AJ711" s="113">
        <f t="shared" si="1602"/>
        <v>469000</v>
      </c>
      <c r="AK711" s="139">
        <f t="shared" si="1603"/>
        <v>509000</v>
      </c>
      <c r="AL711" s="114">
        <f t="shared" si="1604"/>
        <v>50</v>
      </c>
      <c r="AM711" s="130">
        <f t="shared" si="1611"/>
        <v>47</v>
      </c>
      <c r="AN711" s="151">
        <f t="shared" si="1605"/>
        <v>76</v>
      </c>
      <c r="AO711" s="152">
        <f t="shared" si="1606"/>
        <v>400</v>
      </c>
      <c r="AP711" s="153">
        <f t="shared" si="1607"/>
        <v>844</v>
      </c>
      <c r="AQ711" s="716">
        <f t="shared" si="1569"/>
        <v>29</v>
      </c>
      <c r="AR711" s="154">
        <f t="shared" si="1567"/>
        <v>53000</v>
      </c>
      <c r="AS711" s="158">
        <v>149</v>
      </c>
      <c r="AT711" s="144">
        <f t="shared" si="1608"/>
        <v>149</v>
      </c>
    </row>
    <row r="712" spans="2:46" ht="20.45" customHeight="1" thickBot="1">
      <c r="B712" s="445" t="s">
        <v>3730</v>
      </c>
      <c r="C712" s="446" t="s">
        <v>1710</v>
      </c>
      <c r="D712" s="447">
        <f t="shared" si="1596"/>
        <v>23.95</v>
      </c>
      <c r="E712" s="570">
        <f t="shared" si="1597"/>
        <v>8.7631380061881821</v>
      </c>
      <c r="F712" s="447">
        <f t="shared" si="1609"/>
        <v>7.381569003094091</v>
      </c>
      <c r="G712" s="670">
        <v>8.9</v>
      </c>
      <c r="H712" s="447">
        <f t="shared" si="1236"/>
        <v>0</v>
      </c>
      <c r="I712" s="447"/>
      <c r="J712" s="448"/>
      <c r="K712" s="448"/>
      <c r="L712" s="448"/>
      <c r="M712" s="448"/>
      <c r="N712" s="448"/>
      <c r="O712" s="448"/>
      <c r="P712" s="448"/>
      <c r="Q712" s="448"/>
      <c r="R712" s="448"/>
      <c r="S712" s="448"/>
      <c r="T712" s="448"/>
      <c r="U712" s="448"/>
      <c r="V712" s="448"/>
      <c r="W712" s="448"/>
      <c r="X712" s="571">
        <f>[1]BICost!$J27+[1]BICost!$BB27</f>
        <v>4.381569003094091</v>
      </c>
      <c r="Y712" s="449">
        <f>$G712*(1+Y$53)</f>
        <v>9.7900000000000009</v>
      </c>
      <c r="Z712" s="449">
        <f t="shared" si="1613"/>
        <v>9.7900000000000009</v>
      </c>
      <c r="AA712" s="449">
        <f t="shared" si="1614"/>
        <v>10.777499999999998</v>
      </c>
      <c r="AB712" s="449">
        <f t="shared" si="1600"/>
        <v>23.95</v>
      </c>
      <c r="AC712" s="449">
        <f t="shared" si="1615"/>
        <v>24.475000000000001</v>
      </c>
      <c r="AD712" s="449">
        <f t="shared" ref="AD712:AF715" si="1616">$AB712*(1-AD$53)</f>
        <v>10.777499999999998</v>
      </c>
      <c r="AE712" s="449">
        <f t="shared" si="1616"/>
        <v>11.975</v>
      </c>
      <c r="AF712" s="449">
        <f t="shared" si="1616"/>
        <v>13.172500000000001</v>
      </c>
      <c r="AG712" s="450">
        <f t="shared" si="1612"/>
        <v>101.57125000000002</v>
      </c>
      <c r="AH712" s="450">
        <f>AG712</f>
        <v>101.57125000000002</v>
      </c>
      <c r="AI712" s="450">
        <f>MROUND(ROUNDUP(AG712,0),10)-1</f>
        <v>99</v>
      </c>
      <c r="AJ712" s="113">
        <f t="shared" si="1602"/>
        <v>319000</v>
      </c>
      <c r="AK712" s="139">
        <f t="shared" si="1603"/>
        <v>349000</v>
      </c>
      <c r="AL712" s="114">
        <f t="shared" si="1604"/>
        <v>35</v>
      </c>
      <c r="AM712" s="130">
        <f t="shared" si="1611"/>
        <v>32</v>
      </c>
      <c r="AN712" s="151">
        <f t="shared" si="1605"/>
        <v>53</v>
      </c>
      <c r="AO712" s="152">
        <f t="shared" si="1606"/>
        <v>276</v>
      </c>
      <c r="AP712" s="153">
        <f t="shared" si="1607"/>
        <v>583</v>
      </c>
      <c r="AQ712" s="716">
        <f t="shared" si="1569"/>
        <v>20</v>
      </c>
      <c r="AR712" s="154">
        <f t="shared" si="1567"/>
        <v>37000</v>
      </c>
      <c r="AS712" s="158">
        <v>99</v>
      </c>
      <c r="AT712" s="144">
        <f t="shared" si="1608"/>
        <v>99</v>
      </c>
    </row>
    <row r="713" spans="2:46" ht="20.45" customHeight="1" thickBot="1">
      <c r="B713" s="445" t="s">
        <v>3731</v>
      </c>
      <c r="C713" s="446" t="s">
        <v>3732</v>
      </c>
      <c r="D713" s="447">
        <f t="shared" ref="D713" si="1617">AB713</f>
        <v>23.95</v>
      </c>
      <c r="E713" s="570">
        <f t="shared" si="1597"/>
        <v>9.2700585125172967</v>
      </c>
      <c r="F713" s="447">
        <f t="shared" si="1609"/>
        <v>7.6350292562586484</v>
      </c>
      <c r="G713" s="670">
        <v>8.9</v>
      </c>
      <c r="H713" s="447">
        <f t="shared" si="1236"/>
        <v>0</v>
      </c>
      <c r="I713" s="447"/>
      <c r="J713" s="448"/>
      <c r="K713" s="448"/>
      <c r="L713" s="448"/>
      <c r="M713" s="448"/>
      <c r="N713" s="448"/>
      <c r="O713" s="448"/>
      <c r="P713" s="448"/>
      <c r="Q713" s="448"/>
      <c r="R713" s="448"/>
      <c r="S713" s="448"/>
      <c r="T713" s="448"/>
      <c r="U713" s="448"/>
      <c r="V713" s="448"/>
      <c r="W713" s="448"/>
      <c r="X713" s="571">
        <f>[1]BICost!$J142+[1]BICost!$BB142</f>
        <v>4.6350292562586484</v>
      </c>
      <c r="Y713" s="449">
        <f>$G713*(1+Y$53)</f>
        <v>9.7900000000000009</v>
      </c>
      <c r="Z713" s="449">
        <f t="shared" ref="Z713" si="1618">(AC713*(1-Z$53))</f>
        <v>9.7900000000000009</v>
      </c>
      <c r="AA713" s="449">
        <f t="shared" ref="AA713" si="1619">(AB713*(1-AA$53))</f>
        <v>10.777499999999998</v>
      </c>
      <c r="AB713" s="449">
        <f t="shared" ref="AB713" si="1620">MROUND(AC713,1)-0.05</f>
        <v>23.95</v>
      </c>
      <c r="AC713" s="449">
        <f t="shared" si="1615"/>
        <v>24.475000000000001</v>
      </c>
      <c r="AD713" s="449">
        <f t="shared" si="1616"/>
        <v>10.777499999999998</v>
      </c>
      <c r="AE713" s="449">
        <f t="shared" si="1616"/>
        <v>11.975</v>
      </c>
      <c r="AF713" s="449">
        <f t="shared" si="1616"/>
        <v>13.172500000000001</v>
      </c>
      <c r="AG713" s="450">
        <f t="shared" ref="AG713" si="1621">AC713*4.15</f>
        <v>101.57125000000002</v>
      </c>
      <c r="AH713" s="450">
        <f>AG713</f>
        <v>101.57125000000002</v>
      </c>
      <c r="AI713" s="450">
        <f>MROUND(ROUNDUP(AG713,0),10)-1</f>
        <v>99</v>
      </c>
      <c r="AJ713" s="113">
        <f t="shared" ref="AJ713" si="1622">ROUNDUP(FLOOR(AC713*13350,10000),-3)-1000</f>
        <v>319000</v>
      </c>
      <c r="AK713" s="139">
        <f t="shared" ref="AK713" si="1623">ROUNDUP(FLOOR(AJ713*1.1,10000),-3)-1000</f>
        <v>349000</v>
      </c>
      <c r="AL713" s="114">
        <f t="shared" ref="AL713" si="1624">ROUNDUP(AC713*1.39,0)</f>
        <v>35</v>
      </c>
      <c r="AM713" s="130">
        <f t="shared" ref="AM713" si="1625">ROUNDUP(AC713*1.3,0)</f>
        <v>32</v>
      </c>
      <c r="AN713" s="151">
        <f t="shared" ref="AN713" si="1626">ROUNDUP(AC713*0.71*3,0)</f>
        <v>53</v>
      </c>
      <c r="AO713" s="152">
        <f t="shared" ref="AO713" si="1627">ROUNDUP(AC713*3.7502*3,0)</f>
        <v>276</v>
      </c>
      <c r="AP713" s="153">
        <f t="shared" ref="AP713" si="1628">ROUNDUP(AC713*7.9284*3,0)</f>
        <v>583</v>
      </c>
      <c r="AQ713" s="716">
        <f t="shared" ref="AQ713" si="1629">ROUNDUP(AC713*0.8,0)</f>
        <v>20</v>
      </c>
      <c r="AR713" s="154">
        <f t="shared" ref="AR713" si="1630">MROUND(ROUNDUP(AC713*1500,0),1000)</f>
        <v>37000</v>
      </c>
      <c r="AS713" s="158">
        <v>100</v>
      </c>
      <c r="AT713" s="144">
        <f t="shared" ref="AT713" si="1631">AI713*(1-AH$6)</f>
        <v>99</v>
      </c>
    </row>
    <row r="714" spans="2:46" ht="20.45" customHeight="1" thickBot="1">
      <c r="B714" s="445" t="s">
        <v>3733</v>
      </c>
      <c r="C714" s="446" t="s">
        <v>3082</v>
      </c>
      <c r="D714" s="447">
        <f t="shared" ref="D714" si="1632">AB714</f>
        <v>17.95</v>
      </c>
      <c r="E714" s="570">
        <f t="shared" si="1597"/>
        <v>6.5954843353021051</v>
      </c>
      <c r="F714" s="447">
        <f t="shared" si="1609"/>
        <v>6.2977421676510525</v>
      </c>
      <c r="G714" s="670">
        <v>6.72</v>
      </c>
      <c r="H714" s="447">
        <f t="shared" si="1236"/>
        <v>0</v>
      </c>
      <c r="I714" s="447"/>
      <c r="J714" s="448"/>
      <c r="K714" s="448"/>
      <c r="L714" s="448"/>
      <c r="M714" s="448"/>
      <c r="N714" s="448"/>
      <c r="O714" s="448"/>
      <c r="P714" s="448"/>
      <c r="Q714" s="448"/>
      <c r="R714" s="448"/>
      <c r="S714" s="448"/>
      <c r="T714" s="448"/>
      <c r="U714" s="448"/>
      <c r="V714" s="448"/>
      <c r="W714" s="448"/>
      <c r="X714" s="571">
        <f>[1]BICost!$J17+[1]BICost!$BB17</f>
        <v>3.2977421676510525</v>
      </c>
      <c r="Y714" s="449">
        <f>$G714*(1+Y$53)</f>
        <v>7.3920000000000003</v>
      </c>
      <c r="Z714" s="449">
        <f t="shared" ref="Z714" si="1633">(AC714*(1-Z$53))</f>
        <v>7.3920000000000003</v>
      </c>
      <c r="AA714" s="449">
        <f t="shared" ref="AA714" si="1634">(AB714*(1-AA$53))</f>
        <v>8.0774999999999988</v>
      </c>
      <c r="AB714" s="449">
        <f t="shared" ref="AB714" si="1635">MROUND(AC714,1)-0.05</f>
        <v>17.95</v>
      </c>
      <c r="AC714" s="449">
        <f t="shared" si="1615"/>
        <v>18.48</v>
      </c>
      <c r="AD714" s="449">
        <f t="shared" si="1616"/>
        <v>8.0774999999999988</v>
      </c>
      <c r="AE714" s="449">
        <f t="shared" si="1616"/>
        <v>8.9749999999999996</v>
      </c>
      <c r="AF714" s="449">
        <f t="shared" si="1616"/>
        <v>9.8725000000000005</v>
      </c>
      <c r="AG714" s="450">
        <f t="shared" ref="AG714" si="1636">AC714*4.15</f>
        <v>76.692000000000007</v>
      </c>
      <c r="AH714" s="450">
        <f>AG714</f>
        <v>76.692000000000007</v>
      </c>
      <c r="AI714" s="450">
        <f>MROUND(ROUNDUP(AG714,0),10)-1</f>
        <v>79</v>
      </c>
      <c r="AJ714" s="113">
        <f t="shared" ref="AJ714" si="1637">ROUNDUP(FLOOR(AC714*13350,10000),-3)-1000</f>
        <v>239000</v>
      </c>
      <c r="AK714" s="139">
        <f t="shared" ref="AK714" si="1638">ROUNDUP(FLOOR(AJ714*1.1,10000),-3)-1000</f>
        <v>259000</v>
      </c>
      <c r="AL714" s="114">
        <f t="shared" ref="AL714" si="1639">ROUNDUP(AC714*1.39,0)</f>
        <v>26</v>
      </c>
      <c r="AM714" s="130">
        <f t="shared" ref="AM714" si="1640">ROUNDUP(AC714*1.3,0)</f>
        <v>25</v>
      </c>
      <c r="AN714" s="151">
        <f t="shared" ref="AN714" si="1641">ROUNDUP(AC714*0.71*3,0)</f>
        <v>40</v>
      </c>
      <c r="AO714" s="152">
        <f t="shared" ref="AO714" si="1642">ROUNDUP(AC714*3.7502*3,0)</f>
        <v>208</v>
      </c>
      <c r="AP714" s="153">
        <f t="shared" ref="AP714" si="1643">ROUNDUP(AC714*7.9284*3,0)</f>
        <v>440</v>
      </c>
      <c r="AQ714" s="716">
        <f t="shared" ref="AQ714" si="1644">ROUNDUP(AC714*0.8,0)</f>
        <v>15</v>
      </c>
      <c r="AR714" s="154">
        <f t="shared" ref="AR714" si="1645">MROUND(ROUNDUP(AC714*1500,0),1000)</f>
        <v>28000</v>
      </c>
      <c r="AS714" s="158">
        <v>101</v>
      </c>
      <c r="AT714" s="144">
        <f t="shared" ref="AT714" si="1646">AI714*(1-AH$6)</f>
        <v>79</v>
      </c>
    </row>
    <row r="715" spans="2:46" ht="20.45" customHeight="1" thickBot="1">
      <c r="B715" s="445" t="s">
        <v>3727</v>
      </c>
      <c r="C715" s="446" t="s">
        <v>3728</v>
      </c>
      <c r="D715" s="447">
        <f t="shared" ref="D715" si="1647">AB715</f>
        <v>37.950000000000003</v>
      </c>
      <c r="E715" s="570">
        <f t="shared" si="1597"/>
        <v>14.608021044162866</v>
      </c>
      <c r="F715" s="447">
        <f t="shared" si="1609"/>
        <v>10.304010522081434</v>
      </c>
      <c r="G715" s="670">
        <v>13.8</v>
      </c>
      <c r="H715" s="447">
        <f t="shared" si="1236"/>
        <v>0</v>
      </c>
      <c r="I715" s="447"/>
      <c r="J715" s="448"/>
      <c r="K715" s="448"/>
      <c r="L715" s="448"/>
      <c r="M715" s="448"/>
      <c r="N715" s="448"/>
      <c r="O715" s="448"/>
      <c r="P715" s="448"/>
      <c r="Q715" s="448"/>
      <c r="R715" s="448"/>
      <c r="S715" s="448"/>
      <c r="T715" s="448"/>
      <c r="U715" s="448"/>
      <c r="V715" s="448"/>
      <c r="W715" s="448"/>
      <c r="X715" s="571">
        <f>[1]BICost!$J141+[1]BICost!$BB141</f>
        <v>7.3040105220814331</v>
      </c>
      <c r="Y715" s="449">
        <f>$G715*(1+Y$53)</f>
        <v>15.180000000000001</v>
      </c>
      <c r="Z715" s="449">
        <f t="shared" ref="Z715" si="1648">(AC715*(1-Z$53))</f>
        <v>15.180000000000001</v>
      </c>
      <c r="AA715" s="449">
        <f t="shared" ref="AA715" si="1649">(AB715*(1-AA$53))</f>
        <v>17.077500000000001</v>
      </c>
      <c r="AB715" s="449">
        <f t="shared" ref="AB715" si="1650">MROUND(AC715,1)-0.05</f>
        <v>37.950000000000003</v>
      </c>
      <c r="AC715" s="449">
        <f t="shared" si="1615"/>
        <v>37.950000000000003</v>
      </c>
      <c r="AD715" s="449">
        <f t="shared" si="1616"/>
        <v>17.077500000000001</v>
      </c>
      <c r="AE715" s="449">
        <f t="shared" si="1616"/>
        <v>18.975000000000001</v>
      </c>
      <c r="AF715" s="449">
        <f t="shared" si="1616"/>
        <v>20.872500000000002</v>
      </c>
      <c r="AG715" s="450">
        <f t="shared" si="1612"/>
        <v>157.49250000000004</v>
      </c>
      <c r="AH715" s="450">
        <f>AG715</f>
        <v>157.49250000000004</v>
      </c>
      <c r="AI715" s="450">
        <f>MROUND(ROUNDUP(AG715,0),10)-1</f>
        <v>159</v>
      </c>
      <c r="AJ715" s="113">
        <f t="shared" ref="AJ715" si="1651">ROUNDUP(FLOOR(AC715*13350,10000),-3)-1000</f>
        <v>499000</v>
      </c>
      <c r="AK715" s="139">
        <f t="shared" ref="AK715" si="1652">ROUNDUP(FLOOR(AJ715*1.1,10000),-3)-1000</f>
        <v>539000</v>
      </c>
      <c r="AL715" s="114">
        <f t="shared" ref="AL715" si="1653">ROUNDUP(AC715*1.39,0)</f>
        <v>53</v>
      </c>
      <c r="AM715" s="130">
        <f t="shared" ref="AM715" si="1654">ROUNDUP(AC715*1.3,0)</f>
        <v>50</v>
      </c>
      <c r="AN715" s="151">
        <f t="shared" ref="AN715" si="1655">ROUNDUP(AC715*0.71*3,0)</f>
        <v>81</v>
      </c>
      <c r="AO715" s="152">
        <f t="shared" ref="AO715" si="1656">ROUNDUP(AC715*3.7502*3,0)</f>
        <v>427</v>
      </c>
      <c r="AP715" s="153">
        <f t="shared" ref="AP715" si="1657">ROUNDUP(AC715*7.9284*3,0)</f>
        <v>903</v>
      </c>
      <c r="AQ715" s="716">
        <f t="shared" ref="AQ715" si="1658">ROUNDUP(AC715*0.8,0)</f>
        <v>31</v>
      </c>
      <c r="AR715" s="154">
        <f t="shared" ref="AR715" si="1659">MROUND(ROUNDUP(AC715*1500,0),1000)</f>
        <v>57000</v>
      </c>
      <c r="AS715" s="158">
        <v>100</v>
      </c>
      <c r="AT715" s="144">
        <f t="shared" ref="AT715" si="1660">AI715*(1-AH$6)</f>
        <v>159</v>
      </c>
    </row>
    <row r="716" spans="2:46" ht="20.45" customHeight="1" thickBot="1">
      <c r="B716" s="445" t="s">
        <v>2484</v>
      </c>
      <c r="C716" s="446" t="s">
        <v>2480</v>
      </c>
      <c r="D716" s="447">
        <f t="shared" si="1582"/>
        <v>23.95</v>
      </c>
      <c r="E716" s="570">
        <f t="shared" ref="E716:E722" si="1661">2*MAX($J716:$X716)</f>
        <v>11.104292436567929</v>
      </c>
      <c r="F716" s="447">
        <f t="shared" si="1609"/>
        <v>8.5521462182839656</v>
      </c>
      <c r="G716" s="670">
        <v>8.9</v>
      </c>
      <c r="H716" s="447">
        <f t="shared" ref="H716:H722" si="1662">MIN($J716:$X716)*0.5</f>
        <v>2.7760731091419824</v>
      </c>
      <c r="I716" s="447"/>
      <c r="J716" s="448"/>
      <c r="K716" s="448"/>
      <c r="L716" s="448"/>
      <c r="M716" s="448"/>
      <c r="N716" s="448"/>
      <c r="O716" s="448"/>
      <c r="P716" s="448"/>
      <c r="Q716" s="448"/>
      <c r="R716" s="448"/>
      <c r="S716" s="448"/>
      <c r="T716" s="448"/>
      <c r="U716" s="448"/>
      <c r="V716" s="448"/>
      <c r="W716" s="448"/>
      <c r="X716" s="571">
        <f>[1]BICost!$J9+[1]BICost!$BB9</f>
        <v>5.5521462182839647</v>
      </c>
      <c r="Y716" s="449">
        <f t="shared" si="1474"/>
        <v>9.7900000000000009</v>
      </c>
      <c r="Z716" s="449">
        <f t="shared" si="1613"/>
        <v>9.7900000000000009</v>
      </c>
      <c r="AA716" s="449">
        <f t="shared" si="1614"/>
        <v>10.777499999999998</v>
      </c>
      <c r="AB716" s="449">
        <f t="shared" si="1572"/>
        <v>23.95</v>
      </c>
      <c r="AC716" s="449">
        <f t="shared" si="1595"/>
        <v>24.475000000000001</v>
      </c>
      <c r="AD716" s="449">
        <f t="shared" si="1475"/>
        <v>10.777499999999998</v>
      </c>
      <c r="AE716" s="449">
        <f t="shared" si="1475"/>
        <v>11.975</v>
      </c>
      <c r="AF716" s="449">
        <f t="shared" si="1475"/>
        <v>13.172500000000001</v>
      </c>
      <c r="AG716" s="450">
        <f t="shared" si="1593"/>
        <v>101.57125000000002</v>
      </c>
      <c r="AH716" s="450">
        <f>AG716*(1+AH$53)</f>
        <v>101.57125000000002</v>
      </c>
      <c r="AI716" s="450">
        <f>MROUND(ROUNDUP(AG716,0),5)-1</f>
        <v>99</v>
      </c>
      <c r="AJ716" s="113">
        <f t="shared" si="1575"/>
        <v>319000</v>
      </c>
      <c r="AK716" s="139">
        <f t="shared" si="1576"/>
        <v>349000</v>
      </c>
      <c r="AL716" s="114">
        <f t="shared" si="1577"/>
        <v>35</v>
      </c>
      <c r="AM716" s="130">
        <f t="shared" si="1611"/>
        <v>32</v>
      </c>
      <c r="AN716" s="151">
        <f t="shared" si="1578"/>
        <v>53</v>
      </c>
      <c r="AO716" s="152">
        <f t="shared" si="1579"/>
        <v>276</v>
      </c>
      <c r="AP716" s="153">
        <f t="shared" si="1580"/>
        <v>583</v>
      </c>
      <c r="AQ716" s="716">
        <f t="shared" si="1569"/>
        <v>20</v>
      </c>
      <c r="AR716" s="154">
        <f t="shared" si="1567"/>
        <v>37000</v>
      </c>
      <c r="AS716" s="158">
        <v>109</v>
      </c>
      <c r="AT716" s="144">
        <f t="shared" si="1581"/>
        <v>99</v>
      </c>
    </row>
    <row r="717" spans="2:46" ht="20.45" customHeight="1" thickBot="1">
      <c r="B717" s="445" t="s">
        <v>2485</v>
      </c>
      <c r="C717" s="446" t="s">
        <v>2481</v>
      </c>
      <c r="D717" s="447">
        <f t="shared" si="1582"/>
        <v>23.95</v>
      </c>
      <c r="E717" s="570">
        <f t="shared" si="1661"/>
        <v>8.7366266137831179</v>
      </c>
      <c r="F717" s="447">
        <f t="shared" si="1609"/>
        <v>7.3683133068915589</v>
      </c>
      <c r="G717" s="670">
        <v>8.9</v>
      </c>
      <c r="H717" s="447">
        <f t="shared" si="1662"/>
        <v>2.1841566534457795</v>
      </c>
      <c r="I717" s="447"/>
      <c r="J717" s="448"/>
      <c r="K717" s="448"/>
      <c r="L717" s="448"/>
      <c r="M717" s="448"/>
      <c r="N717" s="448"/>
      <c r="O717" s="448"/>
      <c r="P717" s="448"/>
      <c r="Q717" s="448"/>
      <c r="R717" s="448"/>
      <c r="S717" s="448"/>
      <c r="T717" s="448"/>
      <c r="U717" s="448"/>
      <c r="V717" s="448"/>
      <c r="W717" s="448"/>
      <c r="X717" s="571">
        <f>[1]BICost!$J10+[1]BICost!$BB10</f>
        <v>4.3683133068915589</v>
      </c>
      <c r="Y717" s="449">
        <f t="shared" si="1474"/>
        <v>9.7900000000000009</v>
      </c>
      <c r="Z717" s="449">
        <f t="shared" si="1613"/>
        <v>9.7900000000000009</v>
      </c>
      <c r="AA717" s="449">
        <f t="shared" si="1614"/>
        <v>10.777499999999998</v>
      </c>
      <c r="AB717" s="449">
        <f t="shared" si="1572"/>
        <v>23.95</v>
      </c>
      <c r="AC717" s="449">
        <f t="shared" si="1595"/>
        <v>24.475000000000001</v>
      </c>
      <c r="AD717" s="449">
        <f t="shared" si="1475"/>
        <v>10.777499999999998</v>
      </c>
      <c r="AE717" s="449">
        <f t="shared" si="1475"/>
        <v>11.975</v>
      </c>
      <c r="AF717" s="449">
        <f t="shared" si="1475"/>
        <v>13.172500000000001</v>
      </c>
      <c r="AG717" s="450">
        <f t="shared" si="1593"/>
        <v>101.57125000000002</v>
      </c>
      <c r="AH717" s="450">
        <f>AG717*(1+AH$53)</f>
        <v>101.57125000000002</v>
      </c>
      <c r="AI717" s="450">
        <f>MROUND(ROUNDUP(AG717,0),5)-1</f>
        <v>99</v>
      </c>
      <c r="AJ717" s="113">
        <f t="shared" si="1575"/>
        <v>319000</v>
      </c>
      <c r="AK717" s="139">
        <f t="shared" si="1576"/>
        <v>349000</v>
      </c>
      <c r="AL717" s="114">
        <f t="shared" si="1577"/>
        <v>35</v>
      </c>
      <c r="AM717" s="130">
        <f t="shared" si="1611"/>
        <v>32</v>
      </c>
      <c r="AN717" s="151">
        <f t="shared" si="1578"/>
        <v>53</v>
      </c>
      <c r="AO717" s="152">
        <f t="shared" si="1579"/>
        <v>276</v>
      </c>
      <c r="AP717" s="153">
        <f t="shared" si="1580"/>
        <v>583</v>
      </c>
      <c r="AQ717" s="716">
        <f t="shared" si="1569"/>
        <v>20</v>
      </c>
      <c r="AR717" s="154">
        <f t="shared" si="1567"/>
        <v>37000</v>
      </c>
      <c r="AS717" s="158">
        <v>109</v>
      </c>
      <c r="AT717" s="144">
        <f t="shared" si="1581"/>
        <v>99</v>
      </c>
    </row>
    <row r="718" spans="2:46" ht="20.45" customHeight="1" thickBot="1">
      <c r="B718" s="445" t="s">
        <v>2486</v>
      </c>
      <c r="C718" s="446" t="s">
        <v>2482</v>
      </c>
      <c r="D718" s="447">
        <f t="shared" si="1582"/>
        <v>23.95</v>
      </c>
      <c r="E718" s="570">
        <f t="shared" si="1661"/>
        <v>10.020231677074257</v>
      </c>
      <c r="F718" s="447">
        <f t="shared" si="1609"/>
        <v>8.0101158385371285</v>
      </c>
      <c r="G718" s="670">
        <v>8.9</v>
      </c>
      <c r="H718" s="447">
        <f t="shared" si="1662"/>
        <v>2.5050579192685642</v>
      </c>
      <c r="I718" s="447"/>
      <c r="J718" s="448"/>
      <c r="K718" s="448"/>
      <c r="L718" s="448"/>
      <c r="M718" s="448"/>
      <c r="N718" s="448"/>
      <c r="O718" s="448"/>
      <c r="P718" s="448"/>
      <c r="Q718" s="448"/>
      <c r="R718" s="448"/>
      <c r="S718" s="448"/>
      <c r="T718" s="448"/>
      <c r="U718" s="448"/>
      <c r="V718" s="448"/>
      <c r="W718" s="448"/>
      <c r="X718" s="571">
        <f>[1]BICost!$J11+[1]BICost!$BB11</f>
        <v>5.0101158385371285</v>
      </c>
      <c r="Y718" s="449">
        <f t="shared" si="1474"/>
        <v>9.7900000000000009</v>
      </c>
      <c r="Z718" s="449">
        <f t="shared" si="1613"/>
        <v>9.7900000000000009</v>
      </c>
      <c r="AA718" s="449">
        <f t="shared" si="1614"/>
        <v>10.777499999999998</v>
      </c>
      <c r="AB718" s="449">
        <f t="shared" si="1572"/>
        <v>23.95</v>
      </c>
      <c r="AC718" s="449">
        <f t="shared" si="1595"/>
        <v>24.475000000000001</v>
      </c>
      <c r="AD718" s="449">
        <f t="shared" si="1475"/>
        <v>10.777499999999998</v>
      </c>
      <c r="AE718" s="449">
        <f t="shared" si="1475"/>
        <v>11.975</v>
      </c>
      <c r="AF718" s="449">
        <f t="shared" si="1475"/>
        <v>13.172500000000001</v>
      </c>
      <c r="AG718" s="450">
        <f t="shared" si="1593"/>
        <v>101.57125000000002</v>
      </c>
      <c r="AH718" s="450">
        <f>AG718*(1+AH$53)</f>
        <v>101.57125000000002</v>
      </c>
      <c r="AI718" s="450">
        <f>MROUND(ROUNDUP(AG718,0),5)-1</f>
        <v>99</v>
      </c>
      <c r="AJ718" s="113">
        <f t="shared" si="1575"/>
        <v>319000</v>
      </c>
      <c r="AK718" s="139">
        <f t="shared" si="1576"/>
        <v>349000</v>
      </c>
      <c r="AL718" s="114">
        <f t="shared" si="1577"/>
        <v>35</v>
      </c>
      <c r="AM718" s="130">
        <f t="shared" si="1611"/>
        <v>32</v>
      </c>
      <c r="AN718" s="151">
        <f t="shared" si="1578"/>
        <v>53</v>
      </c>
      <c r="AO718" s="152">
        <f t="shared" si="1579"/>
        <v>276</v>
      </c>
      <c r="AP718" s="153">
        <f t="shared" si="1580"/>
        <v>583</v>
      </c>
      <c r="AQ718" s="716">
        <f t="shared" si="1569"/>
        <v>20</v>
      </c>
      <c r="AR718" s="154">
        <f t="shared" si="1567"/>
        <v>37000</v>
      </c>
      <c r="AS718" s="158">
        <v>109</v>
      </c>
      <c r="AT718" s="144">
        <f t="shared" si="1581"/>
        <v>99</v>
      </c>
    </row>
    <row r="719" spans="2:46" ht="20.45" customHeight="1" thickBot="1">
      <c r="B719" s="445" t="s">
        <v>3150</v>
      </c>
      <c r="C719" s="446" t="s">
        <v>3151</v>
      </c>
      <c r="D719" s="447">
        <f t="shared" ref="D719" si="1663">AB719</f>
        <v>28.95</v>
      </c>
      <c r="E719" s="570">
        <f t="shared" si="1661"/>
        <v>8.6874997277071682</v>
      </c>
      <c r="F719" s="447">
        <f t="shared" si="1609"/>
        <v>7.3437498638535841</v>
      </c>
      <c r="G719" s="670">
        <v>10.63</v>
      </c>
      <c r="H719" s="447">
        <f t="shared" si="1662"/>
        <v>2.171874931926792</v>
      </c>
      <c r="I719" s="447"/>
      <c r="J719" s="448"/>
      <c r="K719" s="448"/>
      <c r="L719" s="448"/>
      <c r="M719" s="448"/>
      <c r="N719" s="448"/>
      <c r="O719" s="448"/>
      <c r="P719" s="448"/>
      <c r="Q719" s="448"/>
      <c r="R719" s="448"/>
      <c r="S719" s="448"/>
      <c r="T719" s="448"/>
      <c r="U719" s="448"/>
      <c r="V719" s="448"/>
      <c r="W719" s="448"/>
      <c r="X719" s="571">
        <f>[1]BICost!$J12+[1]BICost!$BB12</f>
        <v>4.3437498638535841</v>
      </c>
      <c r="Y719" s="449">
        <f t="shared" si="1474"/>
        <v>11.693000000000001</v>
      </c>
      <c r="Z719" s="449">
        <f t="shared" ref="Z719" si="1664">(AC719*(1-Z$53))</f>
        <v>11.693000000000001</v>
      </c>
      <c r="AA719" s="449">
        <f t="shared" ref="AA719" si="1665">(AB719*(1-AA$53))</f>
        <v>13.027499999999998</v>
      </c>
      <c r="AB719" s="449">
        <f t="shared" ref="AB719" si="1666">MROUND(AC719,1)-0.05</f>
        <v>28.95</v>
      </c>
      <c r="AC719" s="449">
        <f t="shared" ref="AC719" si="1667">Y719/(1-AC$53)</f>
        <v>29.232500000000002</v>
      </c>
      <c r="AD719" s="449">
        <f t="shared" si="1475"/>
        <v>13.027499999999998</v>
      </c>
      <c r="AE719" s="449">
        <f t="shared" si="1475"/>
        <v>14.475</v>
      </c>
      <c r="AF719" s="449">
        <f t="shared" si="1475"/>
        <v>15.922500000000001</v>
      </c>
      <c r="AG719" s="450">
        <f t="shared" ref="AG719" si="1668">AC719*4.15</f>
        <v>121.31487500000001</v>
      </c>
      <c r="AH719" s="450">
        <f>AG719*(1+AH$53)</f>
        <v>121.31487500000001</v>
      </c>
      <c r="AI719" s="450">
        <f>MROUND(ROUNDUP(AG719,0),5)-1</f>
        <v>119</v>
      </c>
      <c r="AJ719" s="113">
        <f t="shared" ref="AJ719" si="1669">ROUNDUP(FLOOR(AC719*13350,10000),-3)-1000</f>
        <v>389000</v>
      </c>
      <c r="AK719" s="139">
        <f t="shared" ref="AK719" si="1670">ROUNDUP(FLOOR(AJ719*1.1,10000),-3)-1000</f>
        <v>419000</v>
      </c>
      <c r="AL719" s="114">
        <f t="shared" ref="AL719" si="1671">ROUNDUP(AC719*1.39,0)</f>
        <v>41</v>
      </c>
      <c r="AM719" s="130">
        <f t="shared" ref="AM719" si="1672">ROUNDUP(AC719*1.3,0)</f>
        <v>39</v>
      </c>
      <c r="AN719" s="151">
        <f t="shared" ref="AN719" si="1673">ROUNDUP(AC719*0.71*3,0)</f>
        <v>63</v>
      </c>
      <c r="AO719" s="152">
        <f t="shared" ref="AO719" si="1674">ROUNDUP(AC719*3.7502*3,0)</f>
        <v>329</v>
      </c>
      <c r="AP719" s="153">
        <f t="shared" ref="AP719" si="1675">ROUNDUP(AC719*7.9284*3,0)</f>
        <v>696</v>
      </c>
      <c r="AQ719" s="716">
        <f t="shared" ref="AQ719" si="1676">ROUNDUP(AC719*0.8,0)</f>
        <v>24</v>
      </c>
      <c r="AR719" s="154">
        <f t="shared" ref="AR719" si="1677">MROUND(ROUNDUP(AC719*1500,0),1000)</f>
        <v>44000</v>
      </c>
      <c r="AS719" s="158">
        <v>110</v>
      </c>
      <c r="AT719" s="144">
        <f t="shared" ref="AT719" si="1678">AI719*(1-AH$6)</f>
        <v>119</v>
      </c>
    </row>
    <row r="720" spans="2:46" ht="20.45" customHeight="1" thickBot="1">
      <c r="B720" s="445" t="s">
        <v>2487</v>
      </c>
      <c r="C720" s="446" t="s">
        <v>2483</v>
      </c>
      <c r="D720" s="447">
        <f t="shared" si="1582"/>
        <v>25.95</v>
      </c>
      <c r="E720" s="570">
        <f t="shared" si="1661"/>
        <v>10.739441803656536</v>
      </c>
      <c r="F720" s="447">
        <f t="shared" si="1609"/>
        <v>8.3697209018282681</v>
      </c>
      <c r="G720" s="670">
        <v>9.6300000000000008</v>
      </c>
      <c r="H720" s="447">
        <f t="shared" si="1662"/>
        <v>2.6848604509141341</v>
      </c>
      <c r="I720" s="447"/>
      <c r="J720" s="448"/>
      <c r="K720" s="448"/>
      <c r="L720" s="448"/>
      <c r="M720" s="448"/>
      <c r="N720" s="448"/>
      <c r="O720" s="448"/>
      <c r="P720" s="448"/>
      <c r="Q720" s="448"/>
      <c r="R720" s="448"/>
      <c r="S720" s="448"/>
      <c r="T720" s="448"/>
      <c r="U720" s="448"/>
      <c r="V720" s="448"/>
      <c r="W720" s="448"/>
      <c r="X720" s="571">
        <f>[1]BICost!$J22+[1]BICost!$BB22</f>
        <v>5.3697209018282681</v>
      </c>
      <c r="Y720" s="449">
        <f t="shared" si="1474"/>
        <v>10.593000000000002</v>
      </c>
      <c r="Z720" s="449">
        <f t="shared" si="1613"/>
        <v>10.593000000000002</v>
      </c>
      <c r="AA720" s="449">
        <f t="shared" si="1614"/>
        <v>11.677499999999998</v>
      </c>
      <c r="AB720" s="449">
        <f t="shared" si="1572"/>
        <v>25.95</v>
      </c>
      <c r="AC720" s="449">
        <f t="shared" si="1595"/>
        <v>26.482500000000002</v>
      </c>
      <c r="AD720" s="449">
        <f t="shared" si="1475"/>
        <v>11.677499999999998</v>
      </c>
      <c r="AE720" s="449">
        <f t="shared" si="1475"/>
        <v>12.975</v>
      </c>
      <c r="AF720" s="449">
        <f t="shared" si="1475"/>
        <v>14.272500000000001</v>
      </c>
      <c r="AG720" s="450">
        <f t="shared" si="1593"/>
        <v>109.90237500000002</v>
      </c>
      <c r="AH720" s="450">
        <f>AG720*(1+AH$548)</f>
        <v>109.90237500000002</v>
      </c>
      <c r="AI720" s="450">
        <f>MROUND(ROUNDUP(AG720,0),5)-5</f>
        <v>105</v>
      </c>
      <c r="AJ720" s="113">
        <f t="shared" si="1575"/>
        <v>349000</v>
      </c>
      <c r="AK720" s="139">
        <f t="shared" si="1576"/>
        <v>379000</v>
      </c>
      <c r="AL720" s="114">
        <f t="shared" si="1577"/>
        <v>37</v>
      </c>
      <c r="AM720" s="130">
        <f t="shared" si="1611"/>
        <v>35</v>
      </c>
      <c r="AN720" s="151">
        <f t="shared" si="1578"/>
        <v>57</v>
      </c>
      <c r="AO720" s="152">
        <f t="shared" si="1579"/>
        <v>298</v>
      </c>
      <c r="AP720" s="153">
        <f t="shared" si="1580"/>
        <v>630</v>
      </c>
      <c r="AQ720" s="716">
        <f t="shared" si="1569"/>
        <v>22</v>
      </c>
      <c r="AR720" s="154">
        <f t="shared" si="1567"/>
        <v>40000</v>
      </c>
      <c r="AS720" s="158">
        <v>109</v>
      </c>
      <c r="AT720" s="144">
        <f t="shared" si="1581"/>
        <v>105</v>
      </c>
    </row>
    <row r="721" spans="2:46" ht="20.45" customHeight="1" thickBot="1">
      <c r="B721" s="445" t="s">
        <v>2983</v>
      </c>
      <c r="C721" s="446" t="s">
        <v>3082</v>
      </c>
      <c r="D721" s="447">
        <f t="shared" si="1582"/>
        <v>12.95</v>
      </c>
      <c r="E721" s="570">
        <f t="shared" si="1661"/>
        <v>4.6746134492261557</v>
      </c>
      <c r="F721" s="447"/>
      <c r="G721" s="670">
        <v>4.62</v>
      </c>
      <c r="H721" s="447">
        <f t="shared" si="1662"/>
        <v>1.1686533623065389</v>
      </c>
      <c r="I721" s="447"/>
      <c r="J721" s="448"/>
      <c r="K721" s="448"/>
      <c r="L721" s="448"/>
      <c r="M721" s="448"/>
      <c r="N721" s="448"/>
      <c r="O721" s="448"/>
      <c r="P721" s="448"/>
      <c r="Q721" s="448"/>
      <c r="R721" s="448"/>
      <c r="S721" s="448"/>
      <c r="T721" s="448"/>
      <c r="U721" s="448"/>
      <c r="V721" s="448"/>
      <c r="W721" s="448"/>
      <c r="X721" s="571">
        <f>[1]BICost!$J13+[1]BICost!$BB13</f>
        <v>2.3373067246130779</v>
      </c>
      <c r="Y721" s="449">
        <f t="shared" si="1474"/>
        <v>5.0820000000000007</v>
      </c>
      <c r="Z721" s="449">
        <f t="shared" si="1613"/>
        <v>5.0820000000000007</v>
      </c>
      <c r="AA721" s="449">
        <f t="shared" si="1614"/>
        <v>5.8274999999999988</v>
      </c>
      <c r="AB721" s="449">
        <f t="shared" si="1572"/>
        <v>12.95</v>
      </c>
      <c r="AC721" s="449">
        <f t="shared" si="1595"/>
        <v>12.705000000000002</v>
      </c>
      <c r="AD721" s="449">
        <f t="shared" si="1475"/>
        <v>5.8274999999999988</v>
      </c>
      <c r="AE721" s="449">
        <f t="shared" si="1475"/>
        <v>6.4749999999999996</v>
      </c>
      <c r="AF721" s="449">
        <f t="shared" si="1475"/>
        <v>7.1225000000000005</v>
      </c>
      <c r="AG721" s="450">
        <f t="shared" si="1593"/>
        <v>52.725750000000012</v>
      </c>
      <c r="AH721" s="450">
        <f>AG721*(1+AH$548)</f>
        <v>52.725750000000012</v>
      </c>
      <c r="AI721" s="450">
        <f>MROUND(ROUNDUP(AG721,0),5)-5</f>
        <v>50</v>
      </c>
      <c r="AJ721" s="113">
        <f t="shared" si="1575"/>
        <v>159000</v>
      </c>
      <c r="AK721" s="139">
        <f t="shared" si="1576"/>
        <v>169000</v>
      </c>
      <c r="AL721" s="114">
        <f t="shared" si="1577"/>
        <v>18</v>
      </c>
      <c r="AM721" s="130">
        <f t="shared" si="1611"/>
        <v>17</v>
      </c>
      <c r="AN721" s="151">
        <f t="shared" si="1578"/>
        <v>28</v>
      </c>
      <c r="AO721" s="152">
        <f t="shared" si="1579"/>
        <v>143</v>
      </c>
      <c r="AP721" s="153">
        <f t="shared" si="1580"/>
        <v>303</v>
      </c>
      <c r="AQ721" s="716">
        <f t="shared" si="1569"/>
        <v>11</v>
      </c>
      <c r="AR721" s="154">
        <f t="shared" si="1567"/>
        <v>19000</v>
      </c>
      <c r="AS721" s="158">
        <v>49</v>
      </c>
      <c r="AT721" s="144">
        <f t="shared" si="1581"/>
        <v>50</v>
      </c>
    </row>
    <row r="722" spans="2:46" s="575" customFormat="1" ht="20.45" customHeight="1">
      <c r="B722" s="576" t="s">
        <v>1713</v>
      </c>
      <c r="C722" s="577" t="s">
        <v>1703</v>
      </c>
      <c r="D722" s="578">
        <f t="shared" si="1582"/>
        <v>28.95</v>
      </c>
      <c r="E722" s="578">
        <f t="shared" si="1661"/>
        <v>11.488357246694513</v>
      </c>
      <c r="F722" s="578">
        <f>MAX($J722:$X722)+3</f>
        <v>8.7441786233472563</v>
      </c>
      <c r="G722" s="668">
        <v>10.72</v>
      </c>
      <c r="H722" s="578">
        <f t="shared" si="1662"/>
        <v>2.8720893116736281</v>
      </c>
      <c r="I722" s="578"/>
      <c r="J722" s="579"/>
      <c r="K722" s="579"/>
      <c r="L722" s="579"/>
      <c r="M722" s="579"/>
      <c r="N722" s="579"/>
      <c r="O722" s="579"/>
      <c r="P722" s="579"/>
      <c r="Q722" s="579"/>
      <c r="R722" s="579"/>
      <c r="S722" s="579"/>
      <c r="T722" s="579"/>
      <c r="U722" s="579"/>
      <c r="V722" s="579"/>
      <c r="W722" s="579"/>
      <c r="X722" s="579">
        <f>[1]BICost!$T3+[1]BICost!$AX3+[1]BICost!$BB3+[1]BICost!$BG3</f>
        <v>5.7441786233472563</v>
      </c>
      <c r="Y722" s="580">
        <f t="shared" si="1474"/>
        <v>11.792000000000002</v>
      </c>
      <c r="Z722" s="580">
        <f t="shared" ref="Z722:Z727" si="1679">(AC722*(1-Z$53))</f>
        <v>11.792000000000002</v>
      </c>
      <c r="AA722" s="580">
        <f t="shared" ref="AA722:AA727" si="1680">(AB722*(1-AA$53))</f>
        <v>13.027499999999998</v>
      </c>
      <c r="AB722" s="580">
        <f t="shared" ref="AB722:AB727" si="1681">MROUND(AC722,1)-0.05</f>
        <v>28.95</v>
      </c>
      <c r="AC722" s="580">
        <f t="shared" ref="AC722:AC727" si="1682">Y722/(1-AC$53)</f>
        <v>29.480000000000004</v>
      </c>
      <c r="AD722" s="580">
        <f t="shared" si="1475"/>
        <v>13.027499999999998</v>
      </c>
      <c r="AE722" s="580">
        <f t="shared" si="1475"/>
        <v>14.475</v>
      </c>
      <c r="AF722" s="580">
        <f t="shared" si="1475"/>
        <v>15.922500000000001</v>
      </c>
      <c r="AG722" s="581">
        <f t="shared" ref="AG722:AG730" si="1683">AC722*4.15</f>
        <v>122.34200000000003</v>
      </c>
      <c r="AH722" s="581">
        <f t="shared" ref="AH722:AH727" si="1684">AG722*(1+AH$53)</f>
        <v>122.34200000000003</v>
      </c>
      <c r="AI722" s="581">
        <f>AH722</f>
        <v>122.34200000000003</v>
      </c>
      <c r="AJ722" s="582">
        <f t="shared" ref="AJ722:AJ727" si="1685">ROUNDUP(FLOOR(AC722*13350,10000),-3)-1000</f>
        <v>389000</v>
      </c>
      <c r="AK722" s="582">
        <f t="shared" ref="AK722:AK727" si="1686">ROUNDUP(FLOOR(AJ722*1.1,10000),-3)-1000</f>
        <v>419000</v>
      </c>
      <c r="AL722" s="583">
        <f t="shared" ref="AL722:AL727" si="1687">ROUNDUP(AC722*1.39,0)</f>
        <v>41</v>
      </c>
      <c r="AM722" s="584">
        <f>ROUNDUP(AC722*1.34,0)</f>
        <v>40</v>
      </c>
      <c r="AN722" s="585">
        <f t="shared" ref="AN722:AN727" si="1688">ROUNDUP(AC722*0.71*3,0)</f>
        <v>63</v>
      </c>
      <c r="AO722" s="586">
        <f t="shared" ref="AO722:AO727" si="1689">ROUNDUP(AC722*3.7502*3,0)</f>
        <v>332</v>
      </c>
      <c r="AP722" s="587">
        <f t="shared" ref="AP722:AP727" si="1690">ROUNDUP(AC722*7.9284*3,0)</f>
        <v>702</v>
      </c>
      <c r="AQ722" s="716">
        <f t="shared" si="1569"/>
        <v>24</v>
      </c>
      <c r="AR722" s="588">
        <f t="shared" si="1567"/>
        <v>44000</v>
      </c>
      <c r="AS722" s="589">
        <v>119</v>
      </c>
      <c r="AT722" s="590">
        <f t="shared" ref="AT722:AT727" si="1691">AI722*(1-AH$6)</f>
        <v>122.34200000000003</v>
      </c>
    </row>
    <row r="723" spans="2:46" s="575" customFormat="1" ht="20.45" customHeight="1">
      <c r="B723" s="576" t="s">
        <v>1714</v>
      </c>
      <c r="C723" s="577" t="s">
        <v>1704</v>
      </c>
      <c r="D723" s="578">
        <f t="shared" si="1582"/>
        <v>27.95</v>
      </c>
      <c r="E723" s="578">
        <f t="shared" ref="E723:E729" si="1692">2*MAX($J723:$X723)</f>
        <v>1.1933720112517581</v>
      </c>
      <c r="F723" s="578">
        <f t="shared" ref="F723:F729" si="1693">MAX($J723:$X723)+3</f>
        <v>3.5966860056258789</v>
      </c>
      <c r="G723" s="668">
        <v>10.36</v>
      </c>
      <c r="H723" s="578">
        <f t="shared" ref="H723:H729" si="1694">MIN($J723:$X723)*0.5</f>
        <v>0.29834300281293952</v>
      </c>
      <c r="I723" s="578"/>
      <c r="J723" s="579"/>
      <c r="K723" s="579"/>
      <c r="L723" s="579"/>
      <c r="M723" s="579"/>
      <c r="N723" s="579"/>
      <c r="O723" s="579"/>
      <c r="P723" s="579"/>
      <c r="Q723" s="579"/>
      <c r="R723" s="579"/>
      <c r="S723" s="579"/>
      <c r="T723" s="579"/>
      <c r="U723" s="579"/>
      <c r="V723" s="579"/>
      <c r="W723" s="579"/>
      <c r="X723" s="579">
        <f>[1]BICost!$T24+[1]BICost!$AX24+[1]BICost!$BB24+[1]BICost!$BG24</f>
        <v>0.59668600562587903</v>
      </c>
      <c r="Y723" s="580">
        <f t="shared" si="1474"/>
        <v>11.396000000000001</v>
      </c>
      <c r="Z723" s="580">
        <f t="shared" si="1679"/>
        <v>11.396000000000001</v>
      </c>
      <c r="AA723" s="580">
        <f t="shared" si="1680"/>
        <v>12.577499999999999</v>
      </c>
      <c r="AB723" s="580">
        <f t="shared" si="1681"/>
        <v>27.95</v>
      </c>
      <c r="AC723" s="580">
        <f t="shared" si="1682"/>
        <v>28.490000000000002</v>
      </c>
      <c r="AD723" s="580">
        <f t="shared" si="1475"/>
        <v>12.577499999999999</v>
      </c>
      <c r="AE723" s="580">
        <f t="shared" si="1475"/>
        <v>13.975</v>
      </c>
      <c r="AF723" s="580">
        <f t="shared" si="1475"/>
        <v>15.3725</v>
      </c>
      <c r="AG723" s="581">
        <f t="shared" si="1683"/>
        <v>118.23350000000002</v>
      </c>
      <c r="AH723" s="581">
        <f t="shared" si="1684"/>
        <v>118.23350000000002</v>
      </c>
      <c r="AI723" s="581">
        <f>MROUND(ROUNDUP(AH723,0),5)-1</f>
        <v>119</v>
      </c>
      <c r="AJ723" s="582">
        <f t="shared" si="1685"/>
        <v>379000</v>
      </c>
      <c r="AK723" s="582">
        <f t="shared" si="1686"/>
        <v>409000</v>
      </c>
      <c r="AL723" s="583">
        <f t="shared" si="1687"/>
        <v>40</v>
      </c>
      <c r="AM723" s="584">
        <f>ROUNDUP(AC723*1.34,0)</f>
        <v>39</v>
      </c>
      <c r="AN723" s="585">
        <f t="shared" si="1688"/>
        <v>61</v>
      </c>
      <c r="AO723" s="586">
        <f t="shared" si="1689"/>
        <v>321</v>
      </c>
      <c r="AP723" s="587">
        <f t="shared" si="1690"/>
        <v>678</v>
      </c>
      <c r="AQ723" s="716">
        <f t="shared" si="1569"/>
        <v>23</v>
      </c>
      <c r="AR723" s="588">
        <f t="shared" si="1567"/>
        <v>43000</v>
      </c>
      <c r="AS723" s="589">
        <v>119</v>
      </c>
      <c r="AT723" s="590">
        <f t="shared" si="1691"/>
        <v>119</v>
      </c>
    </row>
    <row r="724" spans="2:46" s="575" customFormat="1" ht="20.45" customHeight="1">
      <c r="B724" s="576" t="s">
        <v>1715</v>
      </c>
      <c r="C724" s="577" t="s">
        <v>1705</v>
      </c>
      <c r="D724" s="578">
        <f t="shared" si="1582"/>
        <v>30.95</v>
      </c>
      <c r="E724" s="578">
        <f t="shared" si="1692"/>
        <v>12.595579525175523</v>
      </c>
      <c r="F724" s="578">
        <f t="shared" si="1693"/>
        <v>9.2977897625877617</v>
      </c>
      <c r="G724" s="668">
        <v>11.45</v>
      </c>
      <c r="H724" s="578">
        <f t="shared" si="1694"/>
        <v>3.1488948812938808</v>
      </c>
      <c r="I724" s="578"/>
      <c r="J724" s="579"/>
      <c r="K724" s="579"/>
      <c r="L724" s="579"/>
      <c r="M724" s="579"/>
      <c r="N724" s="579"/>
      <c r="O724" s="579"/>
      <c r="P724" s="579"/>
      <c r="Q724" s="579"/>
      <c r="R724" s="579"/>
      <c r="S724" s="579"/>
      <c r="T724" s="579"/>
      <c r="U724" s="579"/>
      <c r="V724" s="579"/>
      <c r="W724" s="579"/>
      <c r="X724" s="579">
        <f>[1]BICost!$T4+[1]BICost!$AX4+[1]BICost!$BB4+[1]BICost!$BG4</f>
        <v>6.2977897625877617</v>
      </c>
      <c r="Y724" s="580">
        <f t="shared" si="1474"/>
        <v>12.595000000000001</v>
      </c>
      <c r="Z724" s="580">
        <f t="shared" si="1679"/>
        <v>12.595000000000001</v>
      </c>
      <c r="AA724" s="580">
        <f t="shared" si="1680"/>
        <v>13.927499999999998</v>
      </c>
      <c r="AB724" s="580">
        <f t="shared" si="1681"/>
        <v>30.95</v>
      </c>
      <c r="AC724" s="580">
        <f t="shared" si="1682"/>
        <v>31.487500000000001</v>
      </c>
      <c r="AD724" s="580">
        <f t="shared" si="1475"/>
        <v>13.927499999999998</v>
      </c>
      <c r="AE724" s="580">
        <f t="shared" si="1475"/>
        <v>15.475</v>
      </c>
      <c r="AF724" s="580">
        <f t="shared" si="1475"/>
        <v>17.022500000000001</v>
      </c>
      <c r="AG724" s="581">
        <f t="shared" si="1683"/>
        <v>130.67312500000003</v>
      </c>
      <c r="AH724" s="581">
        <f t="shared" si="1684"/>
        <v>130.67312500000003</v>
      </c>
      <c r="AI724" s="581">
        <f>MROUND(ROUNDUP(AH724,0),10)-1</f>
        <v>129</v>
      </c>
      <c r="AJ724" s="582">
        <f t="shared" si="1685"/>
        <v>419000</v>
      </c>
      <c r="AK724" s="582">
        <f t="shared" si="1686"/>
        <v>459000</v>
      </c>
      <c r="AL724" s="583">
        <f t="shared" si="1687"/>
        <v>44</v>
      </c>
      <c r="AM724" s="584">
        <f t="shared" ref="AM724:AM729" si="1695">ROUNDUP(AC724*1.3,0)</f>
        <v>41</v>
      </c>
      <c r="AN724" s="585">
        <f t="shared" si="1688"/>
        <v>68</v>
      </c>
      <c r="AO724" s="586">
        <f t="shared" si="1689"/>
        <v>355</v>
      </c>
      <c r="AP724" s="587">
        <f t="shared" si="1690"/>
        <v>749</v>
      </c>
      <c r="AQ724" s="716">
        <f t="shared" si="1569"/>
        <v>26</v>
      </c>
      <c r="AR724" s="588">
        <f t="shared" si="1567"/>
        <v>47000</v>
      </c>
      <c r="AS724" s="589">
        <v>129</v>
      </c>
      <c r="AT724" s="590">
        <f t="shared" si="1691"/>
        <v>129</v>
      </c>
    </row>
    <row r="725" spans="2:46" s="575" customFormat="1" ht="20.45" customHeight="1">
      <c r="B725" s="576" t="s">
        <v>1716</v>
      </c>
      <c r="C725" s="577" t="s">
        <v>1706</v>
      </c>
      <c r="D725" s="578">
        <f t="shared" si="1582"/>
        <v>30.95</v>
      </c>
      <c r="E725" s="578">
        <f t="shared" si="1692"/>
        <v>13.165805145428688</v>
      </c>
      <c r="F725" s="578">
        <f t="shared" si="1693"/>
        <v>9.5829025727143442</v>
      </c>
      <c r="G725" s="668">
        <v>11.45</v>
      </c>
      <c r="H725" s="578">
        <f t="shared" si="1694"/>
        <v>3.2914512863571721</v>
      </c>
      <c r="I725" s="578"/>
      <c r="J725" s="579"/>
      <c r="K725" s="579"/>
      <c r="L725" s="579"/>
      <c r="M725" s="579"/>
      <c r="N725" s="579"/>
      <c r="O725" s="579"/>
      <c r="P725" s="579"/>
      <c r="Q725" s="579"/>
      <c r="R725" s="579"/>
      <c r="S725" s="579"/>
      <c r="T725" s="579"/>
      <c r="U725" s="579"/>
      <c r="V725" s="579"/>
      <c r="W725" s="579"/>
      <c r="X725" s="579">
        <f>[1]BICost!$T5+[1]BICost!$AX5+[1]BICost!$BB5+[1]BICost!$BG5</f>
        <v>6.5829025727143442</v>
      </c>
      <c r="Y725" s="580">
        <f t="shared" si="1474"/>
        <v>12.595000000000001</v>
      </c>
      <c r="Z725" s="580">
        <f t="shared" si="1679"/>
        <v>12.595000000000001</v>
      </c>
      <c r="AA725" s="580">
        <f t="shared" si="1680"/>
        <v>13.927499999999998</v>
      </c>
      <c r="AB725" s="580">
        <f t="shared" si="1681"/>
        <v>30.95</v>
      </c>
      <c r="AC725" s="580">
        <f t="shared" si="1682"/>
        <v>31.487500000000001</v>
      </c>
      <c r="AD725" s="580">
        <f t="shared" si="1475"/>
        <v>13.927499999999998</v>
      </c>
      <c r="AE725" s="580">
        <f t="shared" si="1475"/>
        <v>15.475</v>
      </c>
      <c r="AF725" s="580">
        <f t="shared" si="1475"/>
        <v>17.022500000000001</v>
      </c>
      <c r="AG725" s="581">
        <f t="shared" si="1683"/>
        <v>130.67312500000003</v>
      </c>
      <c r="AH725" s="581">
        <f t="shared" si="1684"/>
        <v>130.67312500000003</v>
      </c>
      <c r="AI725" s="581">
        <f>MROUND(ROUNDUP(AH725,0),10)-1</f>
        <v>129</v>
      </c>
      <c r="AJ725" s="582">
        <f t="shared" si="1685"/>
        <v>419000</v>
      </c>
      <c r="AK725" s="582">
        <f t="shared" si="1686"/>
        <v>459000</v>
      </c>
      <c r="AL725" s="583">
        <f t="shared" si="1687"/>
        <v>44</v>
      </c>
      <c r="AM725" s="584">
        <f t="shared" si="1695"/>
        <v>41</v>
      </c>
      <c r="AN725" s="585">
        <f t="shared" si="1688"/>
        <v>68</v>
      </c>
      <c r="AO725" s="586">
        <f t="shared" si="1689"/>
        <v>355</v>
      </c>
      <c r="AP725" s="587">
        <f t="shared" si="1690"/>
        <v>749</v>
      </c>
      <c r="AQ725" s="716">
        <f t="shared" si="1569"/>
        <v>26</v>
      </c>
      <c r="AR725" s="588">
        <f t="shared" si="1567"/>
        <v>47000</v>
      </c>
      <c r="AS725" s="589">
        <v>129</v>
      </c>
      <c r="AT725" s="590">
        <f t="shared" si="1691"/>
        <v>129</v>
      </c>
    </row>
    <row r="726" spans="2:46" s="575" customFormat="1" ht="20.45" customHeight="1">
      <c r="B726" s="576" t="s">
        <v>1717</v>
      </c>
      <c r="C726" s="577" t="s">
        <v>1707</v>
      </c>
      <c r="D726" s="578">
        <f t="shared" si="1582"/>
        <v>29.95</v>
      </c>
      <c r="E726" s="578">
        <f t="shared" si="1692"/>
        <v>1.1933720112517581</v>
      </c>
      <c r="F726" s="578">
        <f t="shared" si="1693"/>
        <v>3.5966860056258789</v>
      </c>
      <c r="G726" s="668">
        <v>11.09</v>
      </c>
      <c r="H726" s="578">
        <f t="shared" si="1694"/>
        <v>0.29834300281293952</v>
      </c>
      <c r="I726" s="578"/>
      <c r="J726" s="579"/>
      <c r="K726" s="579"/>
      <c r="L726" s="579"/>
      <c r="M726" s="579"/>
      <c r="N726" s="579"/>
      <c r="O726" s="579"/>
      <c r="P726" s="579"/>
      <c r="Q726" s="579"/>
      <c r="R726" s="579"/>
      <c r="S726" s="579"/>
      <c r="T726" s="579"/>
      <c r="U726" s="579"/>
      <c r="V726" s="579"/>
      <c r="W726" s="579"/>
      <c r="X726" s="579">
        <f>[1]BICost!$T25+[1]BICost!$AX25+[1]BICost!$BB25+[1]BICost!$BG25</f>
        <v>0.59668600562587903</v>
      </c>
      <c r="Y726" s="580">
        <f t="shared" si="1474"/>
        <v>12.199000000000002</v>
      </c>
      <c r="Z726" s="580">
        <f t="shared" si="1679"/>
        <v>12.199000000000002</v>
      </c>
      <c r="AA726" s="580">
        <f t="shared" si="1680"/>
        <v>13.477499999999999</v>
      </c>
      <c r="AB726" s="580">
        <f t="shared" si="1681"/>
        <v>29.95</v>
      </c>
      <c r="AC726" s="580">
        <f t="shared" si="1682"/>
        <v>30.497500000000002</v>
      </c>
      <c r="AD726" s="580">
        <f t="shared" si="1475"/>
        <v>13.477499999999999</v>
      </c>
      <c r="AE726" s="580">
        <f t="shared" si="1475"/>
        <v>14.975</v>
      </c>
      <c r="AF726" s="580">
        <f t="shared" si="1475"/>
        <v>16.4725</v>
      </c>
      <c r="AG726" s="581">
        <f t="shared" si="1683"/>
        <v>126.56462500000002</v>
      </c>
      <c r="AH726" s="581">
        <f t="shared" si="1684"/>
        <v>126.56462500000002</v>
      </c>
      <c r="AI726" s="581">
        <f>MROUND(ROUNDUP(AH726,0),5)</f>
        <v>125</v>
      </c>
      <c r="AJ726" s="582">
        <f t="shared" si="1685"/>
        <v>399000</v>
      </c>
      <c r="AK726" s="582">
        <f t="shared" si="1686"/>
        <v>429000</v>
      </c>
      <c r="AL726" s="583">
        <f t="shared" si="1687"/>
        <v>43</v>
      </c>
      <c r="AM726" s="584">
        <f t="shared" si="1695"/>
        <v>40</v>
      </c>
      <c r="AN726" s="585">
        <f t="shared" si="1688"/>
        <v>65</v>
      </c>
      <c r="AO726" s="586">
        <f t="shared" si="1689"/>
        <v>344</v>
      </c>
      <c r="AP726" s="587">
        <f t="shared" si="1690"/>
        <v>726</v>
      </c>
      <c r="AQ726" s="716">
        <f t="shared" si="1569"/>
        <v>25</v>
      </c>
      <c r="AR726" s="588">
        <f t="shared" si="1567"/>
        <v>46000</v>
      </c>
      <c r="AS726" s="589">
        <v>129</v>
      </c>
      <c r="AT726" s="590">
        <f t="shared" si="1691"/>
        <v>125</v>
      </c>
    </row>
    <row r="727" spans="2:46" s="575" customFormat="1" ht="20.45" customHeight="1">
      <c r="B727" s="576" t="s">
        <v>1718</v>
      </c>
      <c r="C727" s="577" t="s">
        <v>1708</v>
      </c>
      <c r="D727" s="578">
        <f t="shared" si="1582"/>
        <v>34.950000000000003</v>
      </c>
      <c r="E727" s="578">
        <f t="shared" si="1692"/>
        <v>14.302420740365397</v>
      </c>
      <c r="F727" s="578">
        <f t="shared" si="1693"/>
        <v>10.151210370182699</v>
      </c>
      <c r="G727" s="668">
        <v>12.9</v>
      </c>
      <c r="H727" s="578">
        <f t="shared" si="1694"/>
        <v>3.5756051850913493</v>
      </c>
      <c r="I727" s="578"/>
      <c r="J727" s="579"/>
      <c r="K727" s="579"/>
      <c r="L727" s="579"/>
      <c r="M727" s="579"/>
      <c r="N727" s="579"/>
      <c r="O727" s="579"/>
      <c r="P727" s="579"/>
      <c r="Q727" s="579"/>
      <c r="R727" s="579"/>
      <c r="S727" s="579"/>
      <c r="T727" s="579"/>
      <c r="U727" s="579"/>
      <c r="V727" s="579"/>
      <c r="W727" s="579"/>
      <c r="X727" s="579">
        <f>[1]BICost!$T6+[1]BICost!$AX6+[1]BICost!$BB6+[1]BICost!$BG6</f>
        <v>7.1512103701826986</v>
      </c>
      <c r="Y727" s="580">
        <f t="shared" si="1474"/>
        <v>14.190000000000001</v>
      </c>
      <c r="Z727" s="580">
        <f t="shared" si="1679"/>
        <v>14.190000000000001</v>
      </c>
      <c r="AA727" s="580">
        <f t="shared" si="1680"/>
        <v>15.727499999999999</v>
      </c>
      <c r="AB727" s="580">
        <f t="shared" si="1681"/>
        <v>34.950000000000003</v>
      </c>
      <c r="AC727" s="580">
        <f t="shared" si="1682"/>
        <v>35.475000000000001</v>
      </c>
      <c r="AD727" s="580">
        <f t="shared" si="1475"/>
        <v>15.727499999999999</v>
      </c>
      <c r="AE727" s="580">
        <f t="shared" si="1475"/>
        <v>17.475000000000001</v>
      </c>
      <c r="AF727" s="580">
        <f t="shared" si="1475"/>
        <v>19.222500000000004</v>
      </c>
      <c r="AG727" s="581">
        <f t="shared" si="1683"/>
        <v>147.22125000000003</v>
      </c>
      <c r="AH727" s="581">
        <f t="shared" si="1684"/>
        <v>147.22125000000003</v>
      </c>
      <c r="AI727" s="581">
        <f>MROUND(ROUNDUP(AH727,0),10)-1</f>
        <v>149</v>
      </c>
      <c r="AJ727" s="582">
        <f t="shared" si="1685"/>
        <v>469000</v>
      </c>
      <c r="AK727" s="582">
        <f t="shared" si="1686"/>
        <v>509000</v>
      </c>
      <c r="AL727" s="583">
        <f t="shared" si="1687"/>
        <v>50</v>
      </c>
      <c r="AM727" s="584">
        <f t="shared" si="1695"/>
        <v>47</v>
      </c>
      <c r="AN727" s="585">
        <f t="shared" si="1688"/>
        <v>76</v>
      </c>
      <c r="AO727" s="586">
        <f t="shared" si="1689"/>
        <v>400</v>
      </c>
      <c r="AP727" s="587">
        <f t="shared" si="1690"/>
        <v>844</v>
      </c>
      <c r="AQ727" s="716">
        <f t="shared" si="1569"/>
        <v>29</v>
      </c>
      <c r="AR727" s="588">
        <f t="shared" si="1567"/>
        <v>53000</v>
      </c>
      <c r="AS727" s="589">
        <v>139</v>
      </c>
      <c r="AT727" s="590">
        <f t="shared" si="1691"/>
        <v>149</v>
      </c>
    </row>
    <row r="728" spans="2:46" s="575" customFormat="1" ht="20.45" customHeight="1">
      <c r="B728" s="576" t="s">
        <v>2099</v>
      </c>
      <c r="C728" s="577" t="s">
        <v>2104</v>
      </c>
      <c r="D728" s="578">
        <f t="shared" si="1582"/>
        <v>30.95</v>
      </c>
      <c r="E728" s="578">
        <f t="shared" si="1692"/>
        <v>10.418808892264131</v>
      </c>
      <c r="F728" s="578">
        <f t="shared" si="1693"/>
        <v>8.2094044461320657</v>
      </c>
      <c r="G728" s="668">
        <v>11.45</v>
      </c>
      <c r="H728" s="578">
        <f t="shared" si="1694"/>
        <v>2.6047022230660328</v>
      </c>
      <c r="I728" s="578"/>
      <c r="J728" s="579"/>
      <c r="K728" s="579"/>
      <c r="L728" s="579"/>
      <c r="M728" s="579"/>
      <c r="N728" s="579"/>
      <c r="O728" s="579"/>
      <c r="P728" s="579"/>
      <c r="Q728" s="579"/>
      <c r="R728" s="579"/>
      <c r="S728" s="579"/>
      <c r="T728" s="579"/>
      <c r="U728" s="579"/>
      <c r="V728" s="579"/>
      <c r="W728" s="579"/>
      <c r="X728" s="579">
        <f>[1]BICost!$T7+[1]BICost!$AX7+[1]BICost!$BB7+[1]BICost!$BG7+[1]BICost!$BN7</f>
        <v>5.2094044461320657</v>
      </c>
      <c r="Y728" s="580">
        <f t="shared" si="1474"/>
        <v>12.595000000000001</v>
      </c>
      <c r="Z728" s="580">
        <f>(AC728*(1-Z$53))</f>
        <v>12.595000000000001</v>
      </c>
      <c r="AA728" s="580">
        <f>(AB728*(1-AA$53))</f>
        <v>13.927499999999998</v>
      </c>
      <c r="AB728" s="580">
        <f>MROUND(AC728,1)-0.05</f>
        <v>30.95</v>
      </c>
      <c r="AC728" s="580">
        <f>Y728/(1-AC$53)</f>
        <v>31.487500000000001</v>
      </c>
      <c r="AD728" s="580">
        <f t="shared" si="1475"/>
        <v>13.927499999999998</v>
      </c>
      <c r="AE728" s="580">
        <f t="shared" si="1475"/>
        <v>15.475</v>
      </c>
      <c r="AF728" s="580">
        <f t="shared" si="1475"/>
        <v>17.022500000000001</v>
      </c>
      <c r="AG728" s="581">
        <f t="shared" si="1683"/>
        <v>130.67312500000003</v>
      </c>
      <c r="AH728" s="581">
        <f>AG728*(1+AH$53)</f>
        <v>130.67312500000003</v>
      </c>
      <c r="AI728" s="581">
        <f>MROUND(ROUNDUP(AG728,0),5)-1</f>
        <v>129</v>
      </c>
      <c r="AJ728" s="582">
        <f>ROUNDUP(FLOOR(AC728*13350,10000),-3)-1000</f>
        <v>419000</v>
      </c>
      <c r="AK728" s="582">
        <f>ROUNDUP(FLOOR(AJ728*1.1,10000),-3)-1000</f>
        <v>459000</v>
      </c>
      <c r="AL728" s="583">
        <f>ROUNDUP(AC728*1.39,0)</f>
        <v>44</v>
      </c>
      <c r="AM728" s="584">
        <f t="shared" si="1695"/>
        <v>41</v>
      </c>
      <c r="AN728" s="585">
        <f>ROUNDUP(AC728*0.71*3,0)</f>
        <v>68</v>
      </c>
      <c r="AO728" s="586">
        <f>ROUNDUP(AC728*3.7502*3,0)</f>
        <v>355</v>
      </c>
      <c r="AP728" s="587">
        <f>ROUNDUP(AC728*7.9284*3,0)</f>
        <v>749</v>
      </c>
      <c r="AQ728" s="716">
        <f t="shared" si="1569"/>
        <v>26</v>
      </c>
      <c r="AR728" s="588">
        <f t="shared" si="1567"/>
        <v>47000</v>
      </c>
      <c r="AS728" s="589">
        <v>139</v>
      </c>
      <c r="AT728" s="590">
        <f>AI728*(1-AH$6)</f>
        <v>129</v>
      </c>
    </row>
    <row r="729" spans="2:46" s="575" customFormat="1" ht="20.45" customHeight="1">
      <c r="B729" s="576" t="s">
        <v>2100</v>
      </c>
      <c r="C729" s="577" t="s">
        <v>2105</v>
      </c>
      <c r="D729" s="578">
        <f t="shared" si="1582"/>
        <v>34.950000000000003</v>
      </c>
      <c r="E729" s="578">
        <f t="shared" si="1692"/>
        <v>13.308215474542612</v>
      </c>
      <c r="F729" s="578">
        <f t="shared" si="1693"/>
        <v>9.6541077372713069</v>
      </c>
      <c r="G729" s="668">
        <v>12.9</v>
      </c>
      <c r="H729" s="578">
        <f t="shared" si="1694"/>
        <v>3.327053868635653</v>
      </c>
      <c r="I729" s="578"/>
      <c r="J729" s="579"/>
      <c r="K729" s="579"/>
      <c r="L729" s="579"/>
      <c r="M729" s="579"/>
      <c r="N729" s="579"/>
      <c r="O729" s="579"/>
      <c r="P729" s="579"/>
      <c r="Q729" s="579"/>
      <c r="R729" s="579"/>
      <c r="S729" s="579"/>
      <c r="T729" s="579"/>
      <c r="U729" s="579"/>
      <c r="V729" s="579"/>
      <c r="W729" s="579"/>
      <c r="X729" s="579">
        <f>[1]BICost!$T8+[1]BICost!$AX8+[1]BICost!$BB8+[1]BICost!$BG8+[1]BICost!$BN8</f>
        <v>6.654107737271306</v>
      </c>
      <c r="Y729" s="580">
        <f t="shared" si="1474"/>
        <v>14.190000000000001</v>
      </c>
      <c r="Z729" s="580">
        <f>(AC729*(1-Z$53))</f>
        <v>14.190000000000001</v>
      </c>
      <c r="AA729" s="580">
        <f>(AB729*(1-AA$53))</f>
        <v>15.727499999999999</v>
      </c>
      <c r="AB729" s="580">
        <f>MROUND(AC729,1)-0.05</f>
        <v>34.950000000000003</v>
      </c>
      <c r="AC729" s="580">
        <f>Y729/(1-AC$53)</f>
        <v>35.475000000000001</v>
      </c>
      <c r="AD729" s="580">
        <f t="shared" si="1475"/>
        <v>15.727499999999999</v>
      </c>
      <c r="AE729" s="580">
        <f t="shared" si="1475"/>
        <v>17.475000000000001</v>
      </c>
      <c r="AF729" s="580">
        <f t="shared" si="1475"/>
        <v>19.222500000000004</v>
      </c>
      <c r="AG729" s="581">
        <f t="shared" si="1683"/>
        <v>147.22125000000003</v>
      </c>
      <c r="AH729" s="581">
        <f>AG729*(1+AH$53)</f>
        <v>147.22125000000003</v>
      </c>
      <c r="AI729" s="581">
        <f>MROUND(ROUNDUP(AG729,0),5)-1</f>
        <v>149</v>
      </c>
      <c r="AJ729" s="582">
        <f>ROUNDUP(FLOOR(AC729*13350,10000),-3)-1000</f>
        <v>469000</v>
      </c>
      <c r="AK729" s="582">
        <f>ROUNDUP(FLOOR(AJ729*1.1,10000),-3)-1000</f>
        <v>509000</v>
      </c>
      <c r="AL729" s="583">
        <f>ROUNDUP(AC729*1.39,0)</f>
        <v>50</v>
      </c>
      <c r="AM729" s="584">
        <f t="shared" si="1695"/>
        <v>47</v>
      </c>
      <c r="AN729" s="585">
        <f>ROUNDUP(AC729*0.71*3,0)</f>
        <v>76</v>
      </c>
      <c r="AO729" s="586">
        <f>ROUNDUP(AC729*3.7502*3,0)</f>
        <v>400</v>
      </c>
      <c r="AP729" s="587">
        <f>ROUNDUP(AC729*7.9284*3,0)</f>
        <v>844</v>
      </c>
      <c r="AQ729" s="716">
        <f t="shared" si="1569"/>
        <v>29</v>
      </c>
      <c r="AR729" s="588">
        <f t="shared" si="1567"/>
        <v>53000</v>
      </c>
      <c r="AS729" s="589">
        <v>139</v>
      </c>
      <c r="AT729" s="590">
        <f>AI729*(1-AH$6)</f>
        <v>149</v>
      </c>
    </row>
    <row r="730" spans="2:46" ht="20.45" customHeight="1">
      <c r="B730" s="451" t="s">
        <v>2001</v>
      </c>
      <c r="C730" s="452" t="s">
        <v>2013</v>
      </c>
      <c r="D730" s="453">
        <f t="shared" si="1582"/>
        <v>28.95</v>
      </c>
      <c r="E730" s="453">
        <f>1.9*MAX($J730:$U730)</f>
        <v>11.437999999999999</v>
      </c>
      <c r="F730" s="453">
        <f>MAX($J730:$V730)+3</f>
        <v>9.02</v>
      </c>
      <c r="G730" s="671">
        <v>10.72</v>
      </c>
      <c r="H730" s="453">
        <f t="shared" si="1236"/>
        <v>3.01</v>
      </c>
      <c r="I730" s="453"/>
      <c r="J730" s="454"/>
      <c r="K730" s="454"/>
      <c r="L730" s="454"/>
      <c r="M730" s="454"/>
      <c r="N730" s="454"/>
      <c r="O730" s="454"/>
      <c r="P730" s="454"/>
      <c r="Q730" s="454"/>
      <c r="R730" s="454"/>
      <c r="S730" s="454">
        <f>[1]shCost!$AR4+[1]shCost!$AW4+[1]shCost!$BF4+[1]shCost!$BH4+[1]shCost!$AV4</f>
        <v>6.02</v>
      </c>
      <c r="T730" s="454">
        <f>[1]shCost!$AR4+[1]shCost!$AW4+[1]shCost!$BF4+[1]shCost!$BH4+[1]shCost!$AV4</f>
        <v>6.02</v>
      </c>
      <c r="U730" s="454"/>
      <c r="V730" s="454"/>
      <c r="W730" s="454"/>
      <c r="X730" s="454"/>
      <c r="Y730" s="455">
        <f t="shared" si="1474"/>
        <v>11.792000000000002</v>
      </c>
      <c r="Z730" s="455">
        <f t="shared" ref="Z730:Z741" si="1696">(AC730*(1-Z$53))</f>
        <v>11.792000000000002</v>
      </c>
      <c r="AA730" s="455">
        <f t="shared" ref="AA730:AA741" si="1697">(AB730*(1-AA$53))</f>
        <v>13.027499999999998</v>
      </c>
      <c r="AB730" s="455">
        <f>MROUND(AC730,1)-0.05</f>
        <v>28.95</v>
      </c>
      <c r="AC730" s="455">
        <f t="shared" ref="AC730:AC740" si="1698">Y730/(1-AC$53)</f>
        <v>29.480000000000004</v>
      </c>
      <c r="AD730" s="455">
        <f t="shared" si="1475"/>
        <v>13.027499999999998</v>
      </c>
      <c r="AE730" s="455">
        <f t="shared" si="1475"/>
        <v>14.475</v>
      </c>
      <c r="AF730" s="455">
        <f t="shared" si="1475"/>
        <v>15.922500000000001</v>
      </c>
      <c r="AG730" s="456">
        <f t="shared" si="1683"/>
        <v>122.34200000000003</v>
      </c>
      <c r="AH730" s="456">
        <f t="shared" ref="AH730:AH736" si="1699">AG730*(1+AH$53)</f>
        <v>122.34200000000003</v>
      </c>
      <c r="AI730" s="456">
        <f>AH730</f>
        <v>122.34200000000003</v>
      </c>
      <c r="AJ730" s="113">
        <f>ROUNDUP(FLOOR(AC730*13350,10000),-3)-1000</f>
        <v>389000</v>
      </c>
      <c r="AK730" s="139">
        <f>ROUNDUP(FLOOR(AJ730*1.1,10000),-3)-1000</f>
        <v>419000</v>
      </c>
      <c r="AL730" s="114">
        <f>ROUNDUP(AC730*1.39,0)</f>
        <v>41</v>
      </c>
      <c r="AM730" s="130">
        <f>ROUNDUP(AC730*1.34,0)</f>
        <v>40</v>
      </c>
      <c r="AN730" s="151">
        <f t="shared" ref="AN730:AN741" si="1700">ROUNDUP(AC730*0.71*3,0)</f>
        <v>63</v>
      </c>
      <c r="AO730" s="152">
        <f>ROUNDUP(AC730*3.7502*3,0)</f>
        <v>332</v>
      </c>
      <c r="AP730" s="153">
        <f>ROUNDUP(AC730*7.9284*3,0)</f>
        <v>702</v>
      </c>
      <c r="AQ730" s="716">
        <f t="shared" si="1569"/>
        <v>24</v>
      </c>
      <c r="AR730" s="154">
        <f t="shared" si="1567"/>
        <v>44000</v>
      </c>
      <c r="AS730" s="158">
        <v>119</v>
      </c>
      <c r="AT730" s="144">
        <f>AI730*(1-AH$6)</f>
        <v>122.34200000000003</v>
      </c>
    </row>
    <row r="731" spans="2:46" ht="20.45" customHeight="1">
      <c r="B731" s="451" t="s">
        <v>2002</v>
      </c>
      <c r="C731" s="452" t="s">
        <v>2014</v>
      </c>
      <c r="D731" s="453">
        <f t="shared" ref="D731:D742" si="1701">AB731</f>
        <v>27.95</v>
      </c>
      <c r="E731" s="453">
        <f>1.87*MAX($J731:$U731)</f>
        <v>10.883400000000002</v>
      </c>
      <c r="F731" s="453">
        <f t="shared" ref="F731:F741" si="1702">MAX($J731:$U731)+3</f>
        <v>8.82</v>
      </c>
      <c r="G731" s="671">
        <v>10.36</v>
      </c>
      <c r="H731" s="453">
        <f t="shared" si="1236"/>
        <v>2.91</v>
      </c>
      <c r="I731" s="453"/>
      <c r="J731" s="454"/>
      <c r="K731" s="454"/>
      <c r="L731" s="454"/>
      <c r="M731" s="454"/>
      <c r="N731" s="454"/>
      <c r="O731" s="454"/>
      <c r="P731" s="454"/>
      <c r="Q731" s="454"/>
      <c r="R731" s="454"/>
      <c r="S731" s="454">
        <f>[1]shCost!$AR5+[1]shCost!$AW5+[1]shCost!$BF5+[1]shCost!$BH5+[1]shCost!$AV5</f>
        <v>5.82</v>
      </c>
      <c r="T731" s="454">
        <f>[1]shCost!$AR5+[1]shCost!$AW5+[1]shCost!$BF5+[1]shCost!$BH5+[1]shCost!$AV5</f>
        <v>5.82</v>
      </c>
      <c r="U731" s="454"/>
      <c r="V731" s="454"/>
      <c r="W731" s="454"/>
      <c r="X731" s="454"/>
      <c r="Y731" s="455">
        <f t="shared" si="1474"/>
        <v>11.396000000000001</v>
      </c>
      <c r="Z731" s="455">
        <f t="shared" si="1696"/>
        <v>11.396000000000001</v>
      </c>
      <c r="AA731" s="455">
        <f t="shared" si="1697"/>
        <v>12.577499999999999</v>
      </c>
      <c r="AB731" s="455">
        <f t="shared" ref="AB731:AB742" si="1703">MROUND(AC731,1)-0.05</f>
        <v>27.95</v>
      </c>
      <c r="AC731" s="455">
        <f t="shared" si="1698"/>
        <v>28.490000000000002</v>
      </c>
      <c r="AD731" s="455">
        <f t="shared" si="1475"/>
        <v>12.577499999999999</v>
      </c>
      <c r="AE731" s="455">
        <f t="shared" si="1475"/>
        <v>13.975</v>
      </c>
      <c r="AF731" s="455">
        <f t="shared" si="1475"/>
        <v>15.3725</v>
      </c>
      <c r="AG731" s="456">
        <f t="shared" ref="AG731:AG741" si="1704">AC731*4.15</f>
        <v>118.23350000000002</v>
      </c>
      <c r="AH731" s="456">
        <f t="shared" si="1699"/>
        <v>118.23350000000002</v>
      </c>
      <c r="AI731" s="456">
        <f>MROUND(ROUNDUP(AH731,0),5)-1</f>
        <v>119</v>
      </c>
      <c r="AJ731" s="113">
        <f t="shared" ref="AJ731:AJ742" si="1705">ROUNDUP(FLOOR(AC731*13350,10000),-3)-1000</f>
        <v>379000</v>
      </c>
      <c r="AK731" s="139">
        <f t="shared" ref="AK731:AK742" si="1706">ROUNDUP(FLOOR(AJ731*1.1,10000),-3)-1000</f>
        <v>409000</v>
      </c>
      <c r="AL731" s="114">
        <f t="shared" ref="AL731:AL742" si="1707">ROUNDUP(AC731*1.39,0)</f>
        <v>40</v>
      </c>
      <c r="AM731" s="130">
        <f>ROUNDUP(AC731*1.34,0)</f>
        <v>39</v>
      </c>
      <c r="AN731" s="151">
        <f t="shared" si="1700"/>
        <v>61</v>
      </c>
      <c r="AO731" s="152">
        <f t="shared" ref="AO731:AO742" si="1708">ROUNDUP(AC731*3.7502*3,0)</f>
        <v>321</v>
      </c>
      <c r="AP731" s="153">
        <f t="shared" ref="AP731:AP742" si="1709">ROUNDUP(AC731*7.9284*3,0)</f>
        <v>678</v>
      </c>
      <c r="AQ731" s="716">
        <f t="shared" si="1569"/>
        <v>23</v>
      </c>
      <c r="AR731" s="154">
        <f t="shared" si="1567"/>
        <v>43000</v>
      </c>
      <c r="AS731" s="158">
        <v>119</v>
      </c>
      <c r="AT731" s="144">
        <f t="shared" ref="AT731:AT742" si="1710">AI731*(1-AH$6)</f>
        <v>119</v>
      </c>
    </row>
    <row r="732" spans="2:46" ht="20.45" customHeight="1">
      <c r="B732" s="451" t="s">
        <v>2003</v>
      </c>
      <c r="C732" s="452" t="s">
        <v>2015</v>
      </c>
      <c r="D732" s="453">
        <f t="shared" si="1701"/>
        <v>30.95</v>
      </c>
      <c r="E732" s="453">
        <f>1.9*MAX($J732:$U732)</f>
        <v>12.103</v>
      </c>
      <c r="F732" s="453">
        <f t="shared" si="1702"/>
        <v>9.370000000000001</v>
      </c>
      <c r="G732" s="671">
        <v>11.45</v>
      </c>
      <c r="H732" s="453">
        <f t="shared" si="1236"/>
        <v>3.1850000000000001</v>
      </c>
      <c r="I732" s="453"/>
      <c r="J732" s="454"/>
      <c r="K732" s="454"/>
      <c r="L732" s="454"/>
      <c r="M732" s="454"/>
      <c r="N732" s="454"/>
      <c r="O732" s="454"/>
      <c r="P732" s="454"/>
      <c r="Q732" s="454"/>
      <c r="R732" s="454"/>
      <c r="S732" s="454">
        <f>[1]shCost!$AR6+[1]shCost!$AW6+[1]shCost!$BF6+[1]shCost!$BH6+[1]shCost!$AV6</f>
        <v>6.37</v>
      </c>
      <c r="T732" s="454">
        <f>[1]shCost!$AR6+[1]shCost!$AW6+[1]shCost!$BF6+[1]shCost!$BH6+[1]shCost!$AV6</f>
        <v>6.37</v>
      </c>
      <c r="U732" s="454"/>
      <c r="V732" s="454"/>
      <c r="W732" s="454"/>
      <c r="X732" s="454"/>
      <c r="Y732" s="455">
        <f t="shared" si="1474"/>
        <v>12.595000000000001</v>
      </c>
      <c r="Z732" s="455">
        <f t="shared" si="1696"/>
        <v>12.595000000000001</v>
      </c>
      <c r="AA732" s="455">
        <f t="shared" si="1697"/>
        <v>13.927499999999998</v>
      </c>
      <c r="AB732" s="455">
        <f t="shared" si="1703"/>
        <v>30.95</v>
      </c>
      <c r="AC732" s="455">
        <f t="shared" si="1698"/>
        <v>31.487500000000001</v>
      </c>
      <c r="AD732" s="455">
        <f t="shared" si="1475"/>
        <v>13.927499999999998</v>
      </c>
      <c r="AE732" s="455">
        <f t="shared" si="1475"/>
        <v>15.475</v>
      </c>
      <c r="AF732" s="455">
        <f t="shared" si="1475"/>
        <v>17.022500000000001</v>
      </c>
      <c r="AG732" s="456">
        <f t="shared" si="1704"/>
        <v>130.67312500000003</v>
      </c>
      <c r="AH732" s="456">
        <f t="shared" si="1699"/>
        <v>130.67312500000003</v>
      </c>
      <c r="AI732" s="456">
        <f>MROUND(ROUNDUP(AH732,0),5)-1</f>
        <v>129</v>
      </c>
      <c r="AJ732" s="113">
        <f t="shared" si="1705"/>
        <v>419000</v>
      </c>
      <c r="AK732" s="139">
        <f t="shared" si="1706"/>
        <v>459000</v>
      </c>
      <c r="AL732" s="114">
        <f t="shared" si="1707"/>
        <v>44</v>
      </c>
      <c r="AM732" s="130">
        <f t="shared" ref="AM732:AM741" si="1711">ROUNDUP(AC732*1.3,0)</f>
        <v>41</v>
      </c>
      <c r="AN732" s="151">
        <f t="shared" si="1700"/>
        <v>68</v>
      </c>
      <c r="AO732" s="152">
        <f t="shared" si="1708"/>
        <v>355</v>
      </c>
      <c r="AP732" s="153">
        <f t="shared" si="1709"/>
        <v>749</v>
      </c>
      <c r="AQ732" s="716">
        <f t="shared" si="1569"/>
        <v>26</v>
      </c>
      <c r="AR732" s="154">
        <f t="shared" si="1567"/>
        <v>47000</v>
      </c>
      <c r="AS732" s="158">
        <v>129</v>
      </c>
      <c r="AT732" s="144">
        <f t="shared" si="1710"/>
        <v>129</v>
      </c>
    </row>
    <row r="733" spans="2:46" ht="20.45" customHeight="1">
      <c r="B733" s="451" t="s">
        <v>2004</v>
      </c>
      <c r="C733" s="452" t="s">
        <v>2011</v>
      </c>
      <c r="D733" s="453">
        <f t="shared" si="1701"/>
        <v>30.95</v>
      </c>
      <c r="E733" s="453">
        <f>1.9*MAX($J733:$U733)</f>
        <v>12.197999999999999</v>
      </c>
      <c r="F733" s="453">
        <f t="shared" si="1702"/>
        <v>9.42</v>
      </c>
      <c r="G733" s="671">
        <v>11.45</v>
      </c>
      <c r="H733" s="453">
        <f t="shared" si="1236"/>
        <v>3.21</v>
      </c>
      <c r="I733" s="453"/>
      <c r="J733" s="454"/>
      <c r="K733" s="454"/>
      <c r="L733" s="454"/>
      <c r="M733" s="454"/>
      <c r="N733" s="454"/>
      <c r="O733" s="454"/>
      <c r="P733" s="454"/>
      <c r="Q733" s="454"/>
      <c r="R733" s="454"/>
      <c r="S733" s="454">
        <f>[1]shCost!$AR7+[1]shCost!$AW7+[1]shCost!$BF7+[1]shCost!$BH7+[1]shCost!$AV7</f>
        <v>6.42</v>
      </c>
      <c r="T733" s="454">
        <f>[1]shCost!$AR7+[1]shCost!$AW7+[1]shCost!$BF7+[1]shCost!$BH7+[1]shCost!$AV7</f>
        <v>6.42</v>
      </c>
      <c r="U733" s="454"/>
      <c r="V733" s="454"/>
      <c r="W733" s="454"/>
      <c r="X733" s="454"/>
      <c r="Y733" s="455">
        <f t="shared" si="1474"/>
        <v>12.595000000000001</v>
      </c>
      <c r="Z733" s="455">
        <f t="shared" si="1696"/>
        <v>12.595000000000001</v>
      </c>
      <c r="AA733" s="455">
        <f t="shared" si="1697"/>
        <v>13.927499999999998</v>
      </c>
      <c r="AB733" s="455">
        <f t="shared" si="1703"/>
        <v>30.95</v>
      </c>
      <c r="AC733" s="455">
        <f t="shared" si="1698"/>
        <v>31.487500000000001</v>
      </c>
      <c r="AD733" s="455">
        <f t="shared" si="1475"/>
        <v>13.927499999999998</v>
      </c>
      <c r="AE733" s="455">
        <f t="shared" si="1475"/>
        <v>15.475</v>
      </c>
      <c r="AF733" s="455">
        <f t="shared" si="1475"/>
        <v>17.022500000000001</v>
      </c>
      <c r="AG733" s="456">
        <f t="shared" si="1704"/>
        <v>130.67312500000003</v>
      </c>
      <c r="AH733" s="456">
        <f t="shared" si="1699"/>
        <v>130.67312500000003</v>
      </c>
      <c r="AI733" s="456">
        <f>MROUND(ROUNDUP(AH733,0),10)-1</f>
        <v>129</v>
      </c>
      <c r="AJ733" s="113">
        <f t="shared" si="1705"/>
        <v>419000</v>
      </c>
      <c r="AK733" s="139">
        <f t="shared" si="1706"/>
        <v>459000</v>
      </c>
      <c r="AL733" s="114">
        <f t="shared" si="1707"/>
        <v>44</v>
      </c>
      <c r="AM733" s="130">
        <f t="shared" si="1711"/>
        <v>41</v>
      </c>
      <c r="AN733" s="151">
        <f t="shared" si="1700"/>
        <v>68</v>
      </c>
      <c r="AO733" s="152">
        <f t="shared" si="1708"/>
        <v>355</v>
      </c>
      <c r="AP733" s="153">
        <f t="shared" si="1709"/>
        <v>749</v>
      </c>
      <c r="AQ733" s="716">
        <f t="shared" si="1569"/>
        <v>26</v>
      </c>
      <c r="AR733" s="154">
        <f t="shared" si="1567"/>
        <v>47000</v>
      </c>
      <c r="AS733" s="158">
        <v>129</v>
      </c>
      <c r="AT733" s="144">
        <f t="shared" si="1710"/>
        <v>129</v>
      </c>
    </row>
    <row r="734" spans="2:46" ht="20.45" customHeight="1">
      <c r="B734" s="451" t="s">
        <v>2005</v>
      </c>
      <c r="C734" s="452" t="s">
        <v>2016</v>
      </c>
      <c r="D734" s="453">
        <f t="shared" si="1701"/>
        <v>29.95</v>
      </c>
      <c r="E734" s="453">
        <f>1.9*MAX($J734:$U734)</f>
        <v>11.628</v>
      </c>
      <c r="F734" s="453">
        <f t="shared" si="1702"/>
        <v>9.120000000000001</v>
      </c>
      <c r="G734" s="671">
        <v>11.09</v>
      </c>
      <c r="H734" s="453">
        <f t="shared" si="1236"/>
        <v>3.06</v>
      </c>
      <c r="I734" s="453"/>
      <c r="J734" s="454"/>
      <c r="K734" s="454"/>
      <c r="L734" s="454"/>
      <c r="M734" s="454"/>
      <c r="N734" s="454"/>
      <c r="O734" s="454"/>
      <c r="P734" s="454"/>
      <c r="Q734" s="454"/>
      <c r="R734" s="454"/>
      <c r="S734" s="454">
        <f>[1]shCost!$AR8+[1]shCost!$AW8+[1]shCost!$BF8+[1]shCost!$BH8+[1]shCost!$AV8</f>
        <v>6.12</v>
      </c>
      <c r="T734" s="454">
        <f>[1]shCost!$AR8+[1]shCost!$AW8+[1]shCost!$BF8+[1]shCost!$BH8+[1]shCost!$AV8</f>
        <v>6.12</v>
      </c>
      <c r="U734" s="454"/>
      <c r="V734" s="454"/>
      <c r="W734" s="454"/>
      <c r="X734" s="454"/>
      <c r="Y734" s="455">
        <f t="shared" si="1474"/>
        <v>12.199000000000002</v>
      </c>
      <c r="Z734" s="455">
        <f t="shared" si="1696"/>
        <v>12.199000000000002</v>
      </c>
      <c r="AA734" s="455">
        <f t="shared" si="1697"/>
        <v>13.477499999999999</v>
      </c>
      <c r="AB734" s="455">
        <f t="shared" si="1703"/>
        <v>29.95</v>
      </c>
      <c r="AC734" s="455">
        <f t="shared" si="1698"/>
        <v>30.497500000000002</v>
      </c>
      <c r="AD734" s="455">
        <f t="shared" si="1475"/>
        <v>13.477499999999999</v>
      </c>
      <c r="AE734" s="455">
        <f t="shared" si="1475"/>
        <v>14.975</v>
      </c>
      <c r="AF734" s="455">
        <f t="shared" si="1475"/>
        <v>16.4725</v>
      </c>
      <c r="AG734" s="456">
        <f t="shared" si="1704"/>
        <v>126.56462500000002</v>
      </c>
      <c r="AH734" s="456">
        <f t="shared" si="1699"/>
        <v>126.56462500000002</v>
      </c>
      <c r="AI734" s="456">
        <f>MROUND(ROUNDUP(AH734,0),5)</f>
        <v>125</v>
      </c>
      <c r="AJ734" s="113">
        <f t="shared" si="1705"/>
        <v>399000</v>
      </c>
      <c r="AK734" s="139">
        <f t="shared" si="1706"/>
        <v>429000</v>
      </c>
      <c r="AL734" s="114">
        <f t="shared" si="1707"/>
        <v>43</v>
      </c>
      <c r="AM734" s="130">
        <f t="shared" si="1711"/>
        <v>40</v>
      </c>
      <c r="AN734" s="151">
        <f t="shared" si="1700"/>
        <v>65</v>
      </c>
      <c r="AO734" s="152">
        <f t="shared" si="1708"/>
        <v>344</v>
      </c>
      <c r="AP734" s="153">
        <f t="shared" si="1709"/>
        <v>726</v>
      </c>
      <c r="AQ734" s="716">
        <f t="shared" si="1569"/>
        <v>25</v>
      </c>
      <c r="AR734" s="154">
        <f t="shared" si="1567"/>
        <v>46000</v>
      </c>
      <c r="AS734" s="158">
        <v>129</v>
      </c>
      <c r="AT734" s="144">
        <f t="shared" si="1710"/>
        <v>125</v>
      </c>
    </row>
    <row r="735" spans="2:46" ht="20.45" customHeight="1">
      <c r="B735" s="451" t="s">
        <v>2006</v>
      </c>
      <c r="C735" s="452" t="s">
        <v>2012</v>
      </c>
      <c r="D735" s="453">
        <f t="shared" si="1701"/>
        <v>34.950000000000003</v>
      </c>
      <c r="E735" s="453">
        <f>2*MAX($J735:$U735)</f>
        <v>13.540000000000001</v>
      </c>
      <c r="F735" s="453">
        <f t="shared" si="1702"/>
        <v>9.77</v>
      </c>
      <c r="G735" s="671">
        <v>12.9</v>
      </c>
      <c r="H735" s="453">
        <f t="shared" si="1236"/>
        <v>3.3850000000000002</v>
      </c>
      <c r="I735" s="453"/>
      <c r="J735" s="454"/>
      <c r="K735" s="454"/>
      <c r="L735" s="454"/>
      <c r="M735" s="454"/>
      <c r="N735" s="454"/>
      <c r="O735" s="454"/>
      <c r="P735" s="454"/>
      <c r="Q735" s="454"/>
      <c r="R735" s="454"/>
      <c r="S735" s="454">
        <f>[1]shCost!$AR9+[1]shCost!$AW9+[1]shCost!$BF9+[1]shCost!$BH9+[1]shCost!$AV9</f>
        <v>6.7700000000000005</v>
      </c>
      <c r="T735" s="454">
        <f>[1]shCost!$AR9+[1]shCost!$AW9+[1]shCost!$BF9+[1]shCost!$BH9+[1]shCost!$AV9</f>
        <v>6.7700000000000005</v>
      </c>
      <c r="U735" s="454"/>
      <c r="V735" s="454"/>
      <c r="W735" s="454"/>
      <c r="X735" s="454"/>
      <c r="Y735" s="455">
        <f t="shared" si="1474"/>
        <v>14.190000000000001</v>
      </c>
      <c r="Z735" s="455">
        <f t="shared" si="1696"/>
        <v>14.190000000000001</v>
      </c>
      <c r="AA735" s="455">
        <f t="shared" si="1697"/>
        <v>15.727499999999999</v>
      </c>
      <c r="AB735" s="455">
        <f t="shared" si="1703"/>
        <v>34.950000000000003</v>
      </c>
      <c r="AC735" s="455">
        <f t="shared" si="1698"/>
        <v>35.475000000000001</v>
      </c>
      <c r="AD735" s="455">
        <f t="shared" si="1475"/>
        <v>15.727499999999999</v>
      </c>
      <c r="AE735" s="455">
        <f t="shared" si="1475"/>
        <v>17.475000000000001</v>
      </c>
      <c r="AF735" s="455">
        <f t="shared" si="1475"/>
        <v>19.222500000000004</v>
      </c>
      <c r="AG735" s="456">
        <f t="shared" si="1704"/>
        <v>147.22125000000003</v>
      </c>
      <c r="AH735" s="456">
        <f t="shared" si="1699"/>
        <v>147.22125000000003</v>
      </c>
      <c r="AI735" s="456">
        <f>MROUND(ROUNDUP(AH735,0)+4,10)-1</f>
        <v>149</v>
      </c>
      <c r="AJ735" s="113">
        <f t="shared" si="1705"/>
        <v>469000</v>
      </c>
      <c r="AK735" s="139">
        <f t="shared" si="1706"/>
        <v>509000</v>
      </c>
      <c r="AL735" s="114">
        <f t="shared" si="1707"/>
        <v>50</v>
      </c>
      <c r="AM735" s="130">
        <f t="shared" si="1711"/>
        <v>47</v>
      </c>
      <c r="AN735" s="151">
        <f t="shared" si="1700"/>
        <v>76</v>
      </c>
      <c r="AO735" s="152">
        <f t="shared" si="1708"/>
        <v>400</v>
      </c>
      <c r="AP735" s="153">
        <f t="shared" si="1709"/>
        <v>844</v>
      </c>
      <c r="AQ735" s="716">
        <f t="shared" si="1569"/>
        <v>29</v>
      </c>
      <c r="AR735" s="154">
        <f t="shared" si="1567"/>
        <v>53000</v>
      </c>
      <c r="AS735" s="158">
        <v>139</v>
      </c>
      <c r="AT735" s="144">
        <f t="shared" si="1710"/>
        <v>149</v>
      </c>
    </row>
    <row r="736" spans="2:46" ht="20.45" customHeight="1">
      <c r="B736" s="451" t="s">
        <v>2007</v>
      </c>
      <c r="C736" s="452" t="s">
        <v>1709</v>
      </c>
      <c r="D736" s="453">
        <f t="shared" si="1701"/>
        <v>23.95</v>
      </c>
      <c r="E736" s="453">
        <f>2*MAX($J736:$U736)</f>
        <v>9.3000000000000007</v>
      </c>
      <c r="F736" s="453">
        <f t="shared" si="1702"/>
        <v>7.65</v>
      </c>
      <c r="G736" s="671">
        <v>8.9</v>
      </c>
      <c r="H736" s="453">
        <f t="shared" si="1236"/>
        <v>2.3250000000000002</v>
      </c>
      <c r="I736" s="453"/>
      <c r="J736" s="454"/>
      <c r="K736" s="454"/>
      <c r="L736" s="454"/>
      <c r="M736" s="454"/>
      <c r="N736" s="454"/>
      <c r="O736" s="454"/>
      <c r="P736" s="454"/>
      <c r="Q736" s="454"/>
      <c r="R736" s="454"/>
      <c r="S736" s="454">
        <f>[1]shCost!$AR10+[1]shCost!$AW10+[1]shCost!$BF10+[1]shCost!$BH10+[1]shCost!$AV10</f>
        <v>4.6500000000000004</v>
      </c>
      <c r="T736" s="454">
        <f>[1]shCost!$AR10+[1]shCost!$AW10+[1]shCost!$BF10+[1]shCost!$BH10+[1]shCost!$AV10</f>
        <v>4.6500000000000004</v>
      </c>
      <c r="U736" s="454"/>
      <c r="V736" s="454"/>
      <c r="W736" s="454"/>
      <c r="X736" s="454"/>
      <c r="Y736" s="455">
        <f t="shared" si="1474"/>
        <v>9.7900000000000009</v>
      </c>
      <c r="Z736" s="455">
        <f t="shared" si="1696"/>
        <v>9.7900000000000009</v>
      </c>
      <c r="AA736" s="455">
        <f t="shared" si="1697"/>
        <v>10.777499999999998</v>
      </c>
      <c r="AB736" s="455">
        <f t="shared" si="1703"/>
        <v>23.95</v>
      </c>
      <c r="AC736" s="455">
        <f t="shared" si="1698"/>
        <v>24.475000000000001</v>
      </c>
      <c r="AD736" s="455">
        <f t="shared" si="1475"/>
        <v>10.777499999999998</v>
      </c>
      <c r="AE736" s="455">
        <f t="shared" si="1475"/>
        <v>11.975</v>
      </c>
      <c r="AF736" s="455">
        <f t="shared" si="1475"/>
        <v>13.172500000000001</v>
      </c>
      <c r="AG736" s="456">
        <f t="shared" si="1704"/>
        <v>101.57125000000002</v>
      </c>
      <c r="AH736" s="456">
        <f t="shared" si="1699"/>
        <v>101.57125000000002</v>
      </c>
      <c r="AI736" s="456">
        <f>MROUND(ROUNDUP(AG736,0),5)-1</f>
        <v>99</v>
      </c>
      <c r="AJ736" s="113">
        <f t="shared" si="1705"/>
        <v>319000</v>
      </c>
      <c r="AK736" s="139">
        <f t="shared" si="1706"/>
        <v>349000</v>
      </c>
      <c r="AL736" s="114">
        <f t="shared" si="1707"/>
        <v>35</v>
      </c>
      <c r="AM736" s="130">
        <f t="shared" si="1711"/>
        <v>32</v>
      </c>
      <c r="AN736" s="151">
        <f t="shared" si="1700"/>
        <v>53</v>
      </c>
      <c r="AO736" s="152">
        <f t="shared" si="1708"/>
        <v>276</v>
      </c>
      <c r="AP736" s="153">
        <f t="shared" si="1709"/>
        <v>583</v>
      </c>
      <c r="AQ736" s="716">
        <f t="shared" si="1569"/>
        <v>20</v>
      </c>
      <c r="AR736" s="154">
        <f t="shared" si="1567"/>
        <v>37000</v>
      </c>
      <c r="AS736" s="158">
        <v>139</v>
      </c>
      <c r="AT736" s="144">
        <f t="shared" si="1710"/>
        <v>99</v>
      </c>
    </row>
    <row r="737" spans="2:46" ht="20.45" customHeight="1">
      <c r="B737" s="451" t="s">
        <v>2101</v>
      </c>
      <c r="C737" s="452" t="s">
        <v>2104</v>
      </c>
      <c r="D737" s="453">
        <f>AB737</f>
        <v>30.95</v>
      </c>
      <c r="E737" s="453">
        <f>2*MAX($J737:$U737)</f>
        <v>11.200000000000001</v>
      </c>
      <c r="F737" s="453">
        <f t="shared" si="1702"/>
        <v>8.6000000000000014</v>
      </c>
      <c r="G737" s="671">
        <v>11.45</v>
      </c>
      <c r="H737" s="453">
        <f t="shared" si="1236"/>
        <v>2.8000000000000003</v>
      </c>
      <c r="I737" s="453"/>
      <c r="J737" s="454"/>
      <c r="K737" s="454"/>
      <c r="L737" s="454"/>
      <c r="M737" s="454"/>
      <c r="N737" s="454"/>
      <c r="O737" s="454"/>
      <c r="P737" s="454"/>
      <c r="Q737" s="454"/>
      <c r="R737" s="454"/>
      <c r="S737" s="454">
        <f>[1]shCost!$AR11+[1]shCost!$AW11+[1]shCost!$BF11+[1]shCost!$BH11+[1]shCost!$AV11+[1]shCost!$BG11</f>
        <v>5.6000000000000005</v>
      </c>
      <c r="T737" s="454">
        <f>[1]shCost!$AR11+[1]shCost!$AW11+[1]shCost!$BF11+[1]shCost!$BH11+[1]shCost!$AV11+[1]shCost!$BG11</f>
        <v>5.6000000000000005</v>
      </c>
      <c r="U737" s="454"/>
      <c r="V737" s="454"/>
      <c r="W737" s="454"/>
      <c r="X737" s="454"/>
      <c r="Y737" s="455">
        <f t="shared" si="1474"/>
        <v>12.595000000000001</v>
      </c>
      <c r="Z737" s="455">
        <f>(AC737*(1-Z$53))</f>
        <v>12.595000000000001</v>
      </c>
      <c r="AA737" s="455">
        <f>(AB737*(1-AA$53))</f>
        <v>13.927499999999998</v>
      </c>
      <c r="AB737" s="455">
        <f>MROUND(AC737,1)-0.05</f>
        <v>30.95</v>
      </c>
      <c r="AC737" s="455">
        <f>Y737/(1-AC$53)</f>
        <v>31.487500000000001</v>
      </c>
      <c r="AD737" s="455">
        <f t="shared" si="1475"/>
        <v>13.927499999999998</v>
      </c>
      <c r="AE737" s="455">
        <f t="shared" si="1475"/>
        <v>15.475</v>
      </c>
      <c r="AF737" s="455">
        <f t="shared" si="1475"/>
        <v>17.022500000000001</v>
      </c>
      <c r="AG737" s="456">
        <f t="shared" si="1704"/>
        <v>130.67312500000003</v>
      </c>
      <c r="AH737" s="456">
        <f>AG737*(1+AH$53)</f>
        <v>130.67312500000003</v>
      </c>
      <c r="AI737" s="456">
        <f>MROUND(ROUNDUP(AG737,0),5)-1</f>
        <v>129</v>
      </c>
      <c r="AJ737" s="113">
        <f>ROUNDUP(FLOOR(AC737*13350,10000),-3)-1000</f>
        <v>419000</v>
      </c>
      <c r="AK737" s="139">
        <f>ROUNDUP(FLOOR(AJ737*1.1,10000),-3)-1000</f>
        <v>459000</v>
      </c>
      <c r="AL737" s="114">
        <f>ROUNDUP(AC737*1.39,0)</f>
        <v>44</v>
      </c>
      <c r="AM737" s="130">
        <f>ROUNDUP(AC737*1.3,0)</f>
        <v>41</v>
      </c>
      <c r="AN737" s="151">
        <f>ROUNDUP(AC737*0.71*3,0)</f>
        <v>68</v>
      </c>
      <c r="AO737" s="152">
        <f>ROUNDUP(AC737*3.7502*3,0)</f>
        <v>355</v>
      </c>
      <c r="AP737" s="153">
        <f>ROUNDUP(AC737*7.9284*3,0)</f>
        <v>749</v>
      </c>
      <c r="AQ737" s="716">
        <f t="shared" si="1569"/>
        <v>26</v>
      </c>
      <c r="AR737" s="154">
        <f t="shared" si="1567"/>
        <v>47000</v>
      </c>
      <c r="AS737" s="158">
        <v>139</v>
      </c>
      <c r="AT737" s="144">
        <f>AI737*(1-AH$6)</f>
        <v>129</v>
      </c>
    </row>
    <row r="738" spans="2:46" ht="20.45" customHeight="1">
      <c r="B738" s="451" t="s">
        <v>2102</v>
      </c>
      <c r="C738" s="452" t="s">
        <v>2105</v>
      </c>
      <c r="D738" s="453">
        <f>AB738</f>
        <v>34.950000000000003</v>
      </c>
      <c r="E738" s="453">
        <f>1.95*MAX($J738:$U738)</f>
        <v>13.455</v>
      </c>
      <c r="F738" s="453">
        <f t="shared" si="1702"/>
        <v>9.9</v>
      </c>
      <c r="G738" s="671">
        <v>12.9</v>
      </c>
      <c r="H738" s="453">
        <f t="shared" si="1236"/>
        <v>3.45</v>
      </c>
      <c r="I738" s="453"/>
      <c r="J738" s="454"/>
      <c r="K738" s="454"/>
      <c r="L738" s="454"/>
      <c r="M738" s="454"/>
      <c r="N738" s="454"/>
      <c r="O738" s="454"/>
      <c r="P738" s="454"/>
      <c r="Q738" s="454"/>
      <c r="R738" s="454"/>
      <c r="S738" s="454">
        <f>[1]shCost!$AR12+[1]shCost!$AW12+[1]shCost!$BF12+[1]shCost!$BH12+[1]shCost!$AV12+[1]shCost!$BG12</f>
        <v>6.9</v>
      </c>
      <c r="T738" s="454">
        <f>[1]shCost!$AR12+[1]shCost!$AW12+[1]shCost!$BF12+[1]shCost!$BH12+[1]shCost!$AV12+[1]shCost!$BG12</f>
        <v>6.9</v>
      </c>
      <c r="U738" s="454"/>
      <c r="V738" s="454"/>
      <c r="W738" s="454"/>
      <c r="X738" s="454"/>
      <c r="Y738" s="455">
        <f t="shared" si="1474"/>
        <v>14.190000000000001</v>
      </c>
      <c r="Z738" s="455">
        <f>(AC738*(1-Z$53))</f>
        <v>14.190000000000001</v>
      </c>
      <c r="AA738" s="455">
        <f>(AB738*(1-AA$53))</f>
        <v>15.727499999999999</v>
      </c>
      <c r="AB738" s="455">
        <f>MROUND(AC738,1)-0.05</f>
        <v>34.950000000000003</v>
      </c>
      <c r="AC738" s="455">
        <f>Y738/(1-AC$53)</f>
        <v>35.475000000000001</v>
      </c>
      <c r="AD738" s="455">
        <f t="shared" si="1475"/>
        <v>15.727499999999999</v>
      </c>
      <c r="AE738" s="455">
        <f t="shared" si="1475"/>
        <v>17.475000000000001</v>
      </c>
      <c r="AF738" s="455">
        <f t="shared" si="1475"/>
        <v>19.222500000000004</v>
      </c>
      <c r="AG738" s="456">
        <f t="shared" si="1704"/>
        <v>147.22125000000003</v>
      </c>
      <c r="AH738" s="456">
        <f>AG738*(1+AH$53)</f>
        <v>147.22125000000003</v>
      </c>
      <c r="AI738" s="456">
        <f>MROUND(ROUNDUP(AG738,0),5)-1</f>
        <v>149</v>
      </c>
      <c r="AJ738" s="113">
        <f>ROUNDUP(FLOOR(AC738*13350,10000),-3)-1000</f>
        <v>469000</v>
      </c>
      <c r="AK738" s="139">
        <f>ROUNDUP(FLOOR(AJ738*1.1,10000),-3)-1000</f>
        <v>509000</v>
      </c>
      <c r="AL738" s="114">
        <f>ROUNDUP(AC738*1.39,0)</f>
        <v>50</v>
      </c>
      <c r="AM738" s="130">
        <f>ROUNDUP(AC738*1.3,0)</f>
        <v>47</v>
      </c>
      <c r="AN738" s="151">
        <f>ROUNDUP(AC738*0.71*3,0)</f>
        <v>76</v>
      </c>
      <c r="AO738" s="152">
        <f>ROUNDUP(AC738*3.7502*3,0)</f>
        <v>400</v>
      </c>
      <c r="AP738" s="153">
        <f>ROUNDUP(AC738*7.9284*3,0)</f>
        <v>844</v>
      </c>
      <c r="AQ738" s="716">
        <f t="shared" si="1569"/>
        <v>29</v>
      </c>
      <c r="AR738" s="154">
        <f t="shared" si="1567"/>
        <v>53000</v>
      </c>
      <c r="AS738" s="158">
        <v>139</v>
      </c>
      <c r="AT738" s="144">
        <f>AI738*(1-AH$6)</f>
        <v>149</v>
      </c>
    </row>
    <row r="739" spans="2:46" ht="20.45" customHeight="1">
      <c r="B739" s="451" t="s">
        <v>2008</v>
      </c>
      <c r="C739" s="452" t="s">
        <v>1710</v>
      </c>
      <c r="D739" s="453">
        <f t="shared" si="1701"/>
        <v>23.95</v>
      </c>
      <c r="E739" s="453">
        <f>2*MAX($J739:$U739)</f>
        <v>8.9</v>
      </c>
      <c r="F739" s="453">
        <f t="shared" si="1702"/>
        <v>7.45</v>
      </c>
      <c r="G739" s="671">
        <v>8.9</v>
      </c>
      <c r="H739" s="453">
        <f>MIN($J739:$U739)*0.5</f>
        <v>2.2250000000000001</v>
      </c>
      <c r="I739" s="453"/>
      <c r="J739" s="454"/>
      <c r="K739" s="454"/>
      <c r="L739" s="454"/>
      <c r="M739" s="454"/>
      <c r="N739" s="454"/>
      <c r="O739" s="454"/>
      <c r="P739" s="454"/>
      <c r="Q739" s="454"/>
      <c r="R739" s="454"/>
      <c r="S739" s="454">
        <f>[1]shCost!$AR13+[1]shCost!$AW13+[1]shCost!$BF13+[1]shCost!$AV13</f>
        <v>4.45</v>
      </c>
      <c r="T739" s="454">
        <f>[1]shCost!$AR13+[1]shCost!$AW13+[1]shCost!$BF13+[1]shCost!$AV13</f>
        <v>4.45</v>
      </c>
      <c r="U739" s="454"/>
      <c r="V739" s="454"/>
      <c r="W739" s="454"/>
      <c r="X739" s="454"/>
      <c r="Y739" s="455">
        <f>$G739*(1+Y$53)</f>
        <v>9.7900000000000009</v>
      </c>
      <c r="Z739" s="455">
        <f t="shared" si="1696"/>
        <v>9.7900000000000009</v>
      </c>
      <c r="AA739" s="455">
        <f t="shared" si="1697"/>
        <v>10.777499999999998</v>
      </c>
      <c r="AB739" s="455">
        <f t="shared" si="1703"/>
        <v>23.95</v>
      </c>
      <c r="AC739" s="455">
        <f t="shared" si="1698"/>
        <v>24.475000000000001</v>
      </c>
      <c r="AD739" s="455">
        <f>$AB739*(1-AD$53)</f>
        <v>10.777499999999998</v>
      </c>
      <c r="AE739" s="455">
        <f>$AB739*(1-AE$53)</f>
        <v>11.975</v>
      </c>
      <c r="AF739" s="455">
        <f>$AB739*(1-AF$53)</f>
        <v>13.172500000000001</v>
      </c>
      <c r="AG739" s="456">
        <f t="shared" si="1704"/>
        <v>101.57125000000002</v>
      </c>
      <c r="AH739" s="456">
        <f>AG739</f>
        <v>101.57125000000002</v>
      </c>
      <c r="AI739" s="456">
        <f>MROUND(ROUNDUP(AG739,0),5)-1</f>
        <v>99</v>
      </c>
      <c r="AJ739" s="113">
        <f t="shared" si="1705"/>
        <v>319000</v>
      </c>
      <c r="AK739" s="139">
        <f t="shared" si="1706"/>
        <v>349000</v>
      </c>
      <c r="AL739" s="114">
        <f t="shared" si="1707"/>
        <v>35</v>
      </c>
      <c r="AM739" s="130">
        <f t="shared" si="1711"/>
        <v>32</v>
      </c>
      <c r="AN739" s="151">
        <f t="shared" si="1700"/>
        <v>53</v>
      </c>
      <c r="AO739" s="152">
        <f t="shared" si="1708"/>
        <v>276</v>
      </c>
      <c r="AP739" s="153">
        <f t="shared" si="1709"/>
        <v>583</v>
      </c>
      <c r="AQ739" s="716">
        <f t="shared" si="1569"/>
        <v>20</v>
      </c>
      <c r="AR739" s="154">
        <f t="shared" si="1567"/>
        <v>37000</v>
      </c>
      <c r="AS739" s="158">
        <v>139</v>
      </c>
      <c r="AT739" s="144">
        <f t="shared" si="1710"/>
        <v>99</v>
      </c>
    </row>
    <row r="740" spans="2:46" ht="20.45" customHeight="1">
      <c r="B740" s="451" t="s">
        <v>2009</v>
      </c>
      <c r="C740" s="452" t="s">
        <v>1711</v>
      </c>
      <c r="D740" s="453">
        <f t="shared" si="1701"/>
        <v>11.95</v>
      </c>
      <c r="E740" s="453">
        <f>2*MAX($J740:$U740)</f>
        <v>4.9000000000000004</v>
      </c>
      <c r="F740" s="453">
        <f t="shared" si="1702"/>
        <v>5.45</v>
      </c>
      <c r="G740" s="671">
        <v>4.54</v>
      </c>
      <c r="H740" s="453">
        <f t="shared" si="1236"/>
        <v>1.2250000000000001</v>
      </c>
      <c r="I740" s="453"/>
      <c r="J740" s="454"/>
      <c r="K740" s="454"/>
      <c r="L740" s="454"/>
      <c r="M740" s="454"/>
      <c r="N740" s="454"/>
      <c r="O740" s="454"/>
      <c r="P740" s="454"/>
      <c r="Q740" s="454"/>
      <c r="R740" s="454"/>
      <c r="S740" s="454">
        <f>[1]shCost!$AR14+[1]shCost!$AW14</f>
        <v>2.4500000000000002</v>
      </c>
      <c r="T740" s="454">
        <f>[1]shCost!$AR14+[1]shCost!$AW14</f>
        <v>2.4500000000000002</v>
      </c>
      <c r="U740" s="454"/>
      <c r="V740" s="454"/>
      <c r="W740" s="454"/>
      <c r="X740" s="454"/>
      <c r="Y740" s="455">
        <f t="shared" si="1474"/>
        <v>4.9940000000000007</v>
      </c>
      <c r="Z740" s="455">
        <f t="shared" si="1696"/>
        <v>4.9940000000000007</v>
      </c>
      <c r="AA740" s="455">
        <f t="shared" si="1697"/>
        <v>5.3774999999999995</v>
      </c>
      <c r="AB740" s="455">
        <f t="shared" si="1703"/>
        <v>11.95</v>
      </c>
      <c r="AC740" s="455">
        <f t="shared" si="1698"/>
        <v>12.485000000000001</v>
      </c>
      <c r="AD740" s="455">
        <f t="shared" si="1475"/>
        <v>5.3774999999999995</v>
      </c>
      <c r="AE740" s="455">
        <f t="shared" si="1475"/>
        <v>5.9749999999999996</v>
      </c>
      <c r="AF740" s="455">
        <f t="shared" si="1475"/>
        <v>6.5724999999999998</v>
      </c>
      <c r="AG740" s="456">
        <f t="shared" si="1704"/>
        <v>51.812750000000008</v>
      </c>
      <c r="AH740" s="456">
        <f>AG740*(1+AH$53)</f>
        <v>51.812750000000008</v>
      </c>
      <c r="AI740" s="456">
        <f>MROUND(ROUNDUP(AG740,0),10)-1</f>
        <v>49</v>
      </c>
      <c r="AJ740" s="113">
        <f t="shared" si="1705"/>
        <v>159000</v>
      </c>
      <c r="AK740" s="139">
        <f t="shared" si="1706"/>
        <v>169000</v>
      </c>
      <c r="AL740" s="114">
        <f t="shared" si="1707"/>
        <v>18</v>
      </c>
      <c r="AM740" s="130">
        <f t="shared" si="1711"/>
        <v>17</v>
      </c>
      <c r="AN740" s="151">
        <f t="shared" si="1700"/>
        <v>27</v>
      </c>
      <c r="AO740" s="152">
        <f t="shared" si="1708"/>
        <v>141</v>
      </c>
      <c r="AP740" s="153">
        <f t="shared" si="1709"/>
        <v>297</v>
      </c>
      <c r="AQ740" s="716">
        <f t="shared" si="1569"/>
        <v>10</v>
      </c>
      <c r="AR740" s="154">
        <f t="shared" si="1567"/>
        <v>19000</v>
      </c>
      <c r="AS740" s="158">
        <v>139</v>
      </c>
      <c r="AT740" s="144">
        <f t="shared" si="1710"/>
        <v>49</v>
      </c>
    </row>
    <row r="741" spans="2:46" ht="20.45" customHeight="1">
      <c r="B741" s="451" t="s">
        <v>2010</v>
      </c>
      <c r="C741" s="452" t="s">
        <v>1712</v>
      </c>
      <c r="D741" s="453">
        <f t="shared" si="1701"/>
        <v>5.95</v>
      </c>
      <c r="E741" s="453">
        <f>2*MAX($J741:$U741)</f>
        <v>2.4</v>
      </c>
      <c r="F741" s="453">
        <f t="shared" si="1702"/>
        <v>4.2</v>
      </c>
      <c r="G741" s="671">
        <v>2.36</v>
      </c>
      <c r="H741" s="453">
        <f t="shared" si="1236"/>
        <v>0.6</v>
      </c>
      <c r="I741" s="453"/>
      <c r="J741" s="454"/>
      <c r="K741" s="454"/>
      <c r="L741" s="454"/>
      <c r="M741" s="454"/>
      <c r="N741" s="454"/>
      <c r="O741" s="454"/>
      <c r="P741" s="454"/>
      <c r="Q741" s="454"/>
      <c r="R741" s="454"/>
      <c r="S741" s="454">
        <f>[1]shCost!$AR15+[1]shCost!$AW15</f>
        <v>1.2</v>
      </c>
      <c r="T741" s="454">
        <f>[1]shCost!$AR15+[1]shCost!$AW15</f>
        <v>1.2</v>
      </c>
      <c r="U741" s="454"/>
      <c r="V741" s="454"/>
      <c r="W741" s="454"/>
      <c r="X741" s="454"/>
      <c r="Y741" s="455">
        <f t="shared" si="1474"/>
        <v>2.5960000000000001</v>
      </c>
      <c r="Z741" s="455">
        <f t="shared" si="1696"/>
        <v>2.5960000000000001</v>
      </c>
      <c r="AA741" s="455">
        <f t="shared" si="1697"/>
        <v>2.6774999999999998</v>
      </c>
      <c r="AB741" s="455">
        <f t="shared" si="1703"/>
        <v>5.95</v>
      </c>
      <c r="AC741" s="455">
        <f>Y741/(1-AC$53)</f>
        <v>6.49</v>
      </c>
      <c r="AD741" s="455">
        <f t="shared" si="1475"/>
        <v>2.6774999999999998</v>
      </c>
      <c r="AE741" s="455">
        <f t="shared" si="1475"/>
        <v>2.9750000000000001</v>
      </c>
      <c r="AF741" s="455">
        <f t="shared" si="1475"/>
        <v>3.2725000000000004</v>
      </c>
      <c r="AG741" s="456">
        <f t="shared" si="1704"/>
        <v>26.933500000000002</v>
      </c>
      <c r="AH741" s="456">
        <f>AG741</f>
        <v>26.933500000000002</v>
      </c>
      <c r="AI741" s="456">
        <f>MROUND(ROUNDUP(AG741,0),5)</f>
        <v>25</v>
      </c>
      <c r="AJ741" s="113">
        <f t="shared" si="1705"/>
        <v>79000</v>
      </c>
      <c r="AK741" s="139">
        <f t="shared" si="1706"/>
        <v>79000</v>
      </c>
      <c r="AL741" s="114">
        <f t="shared" si="1707"/>
        <v>10</v>
      </c>
      <c r="AM741" s="130">
        <f t="shared" si="1711"/>
        <v>9</v>
      </c>
      <c r="AN741" s="151">
        <f t="shared" si="1700"/>
        <v>14</v>
      </c>
      <c r="AO741" s="152">
        <f t="shared" si="1708"/>
        <v>74</v>
      </c>
      <c r="AP741" s="153">
        <f t="shared" si="1709"/>
        <v>155</v>
      </c>
      <c r="AQ741" s="716">
        <f t="shared" si="1569"/>
        <v>6</v>
      </c>
      <c r="AR741" s="154">
        <f t="shared" si="1567"/>
        <v>10000</v>
      </c>
      <c r="AS741" s="158">
        <v>139</v>
      </c>
      <c r="AT741" s="144">
        <f t="shared" si="1710"/>
        <v>25</v>
      </c>
    </row>
    <row r="742" spans="2:46" ht="20.45" customHeight="1">
      <c r="B742" s="457" t="s">
        <v>2044</v>
      </c>
      <c r="C742" s="458" t="s">
        <v>2038</v>
      </c>
      <c r="D742" s="459">
        <f t="shared" si="1701"/>
        <v>28.95</v>
      </c>
      <c r="E742" s="459">
        <f>1.9*MAX($J742:$U742)</f>
        <v>11.437999999999999</v>
      </c>
      <c r="F742" s="459">
        <f>MAX($J742:$V742)+3</f>
        <v>9.02</v>
      </c>
      <c r="G742" s="672">
        <v>10.72</v>
      </c>
      <c r="H742" s="459">
        <f t="shared" si="1236"/>
        <v>3.01</v>
      </c>
      <c r="I742" s="459"/>
      <c r="J742" s="460"/>
      <c r="K742" s="460"/>
      <c r="L742" s="460"/>
      <c r="M742" s="460"/>
      <c r="N742" s="460"/>
      <c r="O742" s="460"/>
      <c r="P742" s="460"/>
      <c r="Q742" s="460"/>
      <c r="R742" s="460"/>
      <c r="S742" s="460">
        <f>[1]shCost!$AT4+[1]shCost!$AW4+[1]shCost!$BF4+[1]shCost!$BH4+[1]shCost!$AV4</f>
        <v>6.02</v>
      </c>
      <c r="T742" s="460">
        <f>[1]shCost!$AT4+[1]shCost!$AW4+[1]shCost!$BF4+[1]shCost!$BH4+[1]shCost!$AV4</f>
        <v>6.02</v>
      </c>
      <c r="U742" s="460"/>
      <c r="V742" s="460"/>
      <c r="W742" s="460"/>
      <c r="X742" s="460"/>
      <c r="Y742" s="461">
        <f t="shared" si="1474"/>
        <v>11.792000000000002</v>
      </c>
      <c r="Z742" s="461">
        <f t="shared" ref="Z742:Z751" si="1712">(AC742*(1-Z$53))</f>
        <v>11.792000000000002</v>
      </c>
      <c r="AA742" s="461">
        <f t="shared" ref="AA742:AA751" si="1713">(AB742*(1-AA$53))</f>
        <v>13.027499999999998</v>
      </c>
      <c r="AB742" s="461">
        <f t="shared" si="1703"/>
        <v>28.95</v>
      </c>
      <c r="AC742" s="461">
        <f t="shared" ref="AC742:AC750" si="1714">Y742/(1-AC$53)</f>
        <v>29.480000000000004</v>
      </c>
      <c r="AD742" s="461">
        <f t="shared" si="1475"/>
        <v>13.027499999999998</v>
      </c>
      <c r="AE742" s="461">
        <f t="shared" si="1475"/>
        <v>14.475</v>
      </c>
      <c r="AF742" s="461">
        <f t="shared" si="1475"/>
        <v>15.922500000000001</v>
      </c>
      <c r="AG742" s="462">
        <f>AC742*4.15</f>
        <v>122.34200000000003</v>
      </c>
      <c r="AH742" s="462">
        <f t="shared" ref="AH742:AH748" si="1715">AG742*(1+AH$53)</f>
        <v>122.34200000000003</v>
      </c>
      <c r="AI742" s="462">
        <f>AH742</f>
        <v>122.34200000000003</v>
      </c>
      <c r="AJ742" s="113">
        <f t="shared" si="1705"/>
        <v>389000</v>
      </c>
      <c r="AK742" s="139">
        <f t="shared" si="1706"/>
        <v>419000</v>
      </c>
      <c r="AL742" s="114">
        <f t="shared" si="1707"/>
        <v>41</v>
      </c>
      <c r="AM742" s="130">
        <f>ROUNDUP(AC742*1.34,0)</f>
        <v>40</v>
      </c>
      <c r="AN742" s="151">
        <f t="shared" ref="AN742:AN751" si="1716">ROUNDUP(AC742*0.71*3,0)</f>
        <v>63</v>
      </c>
      <c r="AO742" s="152">
        <f t="shared" si="1708"/>
        <v>332</v>
      </c>
      <c r="AP742" s="153">
        <f t="shared" si="1709"/>
        <v>702</v>
      </c>
      <c r="AQ742" s="716">
        <f t="shared" si="1569"/>
        <v>24</v>
      </c>
      <c r="AR742" s="154">
        <f t="shared" si="1567"/>
        <v>44000</v>
      </c>
      <c r="AS742" s="158">
        <v>119</v>
      </c>
      <c r="AT742" s="144">
        <f t="shared" si="1710"/>
        <v>122.34200000000003</v>
      </c>
    </row>
    <row r="743" spans="2:46" ht="20.45" customHeight="1">
      <c r="B743" s="457" t="s">
        <v>2045</v>
      </c>
      <c r="C743" s="458" t="s">
        <v>2039</v>
      </c>
      <c r="D743" s="459">
        <f t="shared" ref="D743:D751" si="1717">AB743</f>
        <v>27.95</v>
      </c>
      <c r="E743" s="459">
        <f>1.87*MAX($J743:$U743)</f>
        <v>10.883400000000002</v>
      </c>
      <c r="F743" s="459">
        <f t="shared" ref="F743:F774" si="1718">MAX($J743:$U743)+3</f>
        <v>8.82</v>
      </c>
      <c r="G743" s="672">
        <v>10.36</v>
      </c>
      <c r="H743" s="459">
        <f t="shared" si="1236"/>
        <v>2.91</v>
      </c>
      <c r="I743" s="459"/>
      <c r="J743" s="460"/>
      <c r="K743" s="460"/>
      <c r="L743" s="460"/>
      <c r="M743" s="460"/>
      <c r="N743" s="460"/>
      <c r="O743" s="460"/>
      <c r="P743" s="460"/>
      <c r="Q743" s="460"/>
      <c r="R743" s="460"/>
      <c r="S743" s="460">
        <f>[1]shCost!$AT5+[1]shCost!$AW5+[1]shCost!$BF5+[1]shCost!$BH5+[1]shCost!$AV5</f>
        <v>5.82</v>
      </c>
      <c r="T743" s="460">
        <f>[1]shCost!$AT5+[1]shCost!$AW5+[1]shCost!$BF5+[1]shCost!$BH5+[1]shCost!$AV5</f>
        <v>5.82</v>
      </c>
      <c r="U743" s="460"/>
      <c r="V743" s="460"/>
      <c r="W743" s="460"/>
      <c r="X743" s="460"/>
      <c r="Y743" s="461">
        <f t="shared" si="1474"/>
        <v>11.396000000000001</v>
      </c>
      <c r="Z743" s="461">
        <f t="shared" si="1712"/>
        <v>11.396000000000001</v>
      </c>
      <c r="AA743" s="461">
        <f t="shared" si="1713"/>
        <v>12.577499999999999</v>
      </c>
      <c r="AB743" s="461">
        <f t="shared" ref="AB743:AB751" si="1719">MROUND(AC743,1)-0.05</f>
        <v>27.95</v>
      </c>
      <c r="AC743" s="461">
        <f t="shared" si="1714"/>
        <v>28.490000000000002</v>
      </c>
      <c r="AD743" s="461">
        <f t="shared" si="1475"/>
        <v>12.577499999999999</v>
      </c>
      <c r="AE743" s="461">
        <f t="shared" si="1475"/>
        <v>13.975</v>
      </c>
      <c r="AF743" s="461">
        <f t="shared" si="1475"/>
        <v>15.3725</v>
      </c>
      <c r="AG743" s="462">
        <f t="shared" ref="AG743:AG751" si="1720">AC743*4.15</f>
        <v>118.23350000000002</v>
      </c>
      <c r="AH743" s="462">
        <f t="shared" si="1715"/>
        <v>118.23350000000002</v>
      </c>
      <c r="AI743" s="462">
        <f>MROUND(ROUNDUP(AH743,0),5)-1</f>
        <v>119</v>
      </c>
      <c r="AJ743" s="113">
        <f t="shared" ref="AJ743:AJ751" si="1721">ROUNDUP(FLOOR(AC743*13350,10000),-3)-1000</f>
        <v>379000</v>
      </c>
      <c r="AK743" s="139">
        <f t="shared" ref="AK743:AK751" si="1722">ROUNDUP(FLOOR(AJ743*1.1,10000),-3)-1000</f>
        <v>409000</v>
      </c>
      <c r="AL743" s="114">
        <f t="shared" ref="AL743:AL751" si="1723">ROUNDUP(AC743*1.39,0)</f>
        <v>40</v>
      </c>
      <c r="AM743" s="130">
        <f>ROUNDUP(AC743*1.34,0)</f>
        <v>39</v>
      </c>
      <c r="AN743" s="151">
        <f t="shared" si="1716"/>
        <v>61</v>
      </c>
      <c r="AO743" s="152">
        <f t="shared" ref="AO743:AO751" si="1724">ROUNDUP(AC743*3.7502*3,0)</f>
        <v>321</v>
      </c>
      <c r="AP743" s="153">
        <f t="shared" ref="AP743:AP751" si="1725">ROUNDUP(AC743*7.9284*3,0)</f>
        <v>678</v>
      </c>
      <c r="AQ743" s="716">
        <f t="shared" si="1569"/>
        <v>23</v>
      </c>
      <c r="AR743" s="154">
        <f t="shared" si="1567"/>
        <v>43000</v>
      </c>
      <c r="AS743" s="158">
        <v>119</v>
      </c>
      <c r="AT743" s="144">
        <f t="shared" ref="AT743:AT751" si="1726">AI743*(1-AH$6)</f>
        <v>119</v>
      </c>
    </row>
    <row r="744" spans="2:46" ht="20.45" customHeight="1">
      <c r="B744" s="457" t="s">
        <v>2046</v>
      </c>
      <c r="C744" s="458" t="s">
        <v>2040</v>
      </c>
      <c r="D744" s="459">
        <f t="shared" si="1717"/>
        <v>30.95</v>
      </c>
      <c r="E744" s="459">
        <f>1.9*MAX($J744:$U744)</f>
        <v>12.103</v>
      </c>
      <c r="F744" s="459">
        <f t="shared" si="1718"/>
        <v>9.370000000000001</v>
      </c>
      <c r="G744" s="672">
        <v>11.45</v>
      </c>
      <c r="H744" s="459">
        <f t="shared" si="1236"/>
        <v>3.1850000000000001</v>
      </c>
      <c r="I744" s="459"/>
      <c r="J744" s="460"/>
      <c r="K744" s="460"/>
      <c r="L744" s="460"/>
      <c r="M744" s="460"/>
      <c r="N744" s="460"/>
      <c r="O744" s="460"/>
      <c r="P744" s="460"/>
      <c r="Q744" s="460"/>
      <c r="R744" s="460"/>
      <c r="S744" s="460">
        <f>[1]shCost!$AT6+[1]shCost!$AW6+[1]shCost!$BF6+[1]shCost!$BH6+[1]shCost!$AV6</f>
        <v>6.37</v>
      </c>
      <c r="T744" s="460">
        <f>[1]shCost!$AT6+[1]shCost!$AW6+[1]shCost!$BF6+[1]shCost!$BH6+[1]shCost!$AV6</f>
        <v>6.37</v>
      </c>
      <c r="U744" s="460"/>
      <c r="V744" s="460"/>
      <c r="W744" s="460"/>
      <c r="X744" s="460"/>
      <c r="Y744" s="461">
        <f t="shared" si="1474"/>
        <v>12.595000000000001</v>
      </c>
      <c r="Z744" s="461">
        <f t="shared" si="1712"/>
        <v>12.595000000000001</v>
      </c>
      <c r="AA744" s="461">
        <f t="shared" si="1713"/>
        <v>13.927499999999998</v>
      </c>
      <c r="AB744" s="461">
        <f t="shared" si="1719"/>
        <v>30.95</v>
      </c>
      <c r="AC744" s="461">
        <f t="shared" si="1714"/>
        <v>31.487500000000001</v>
      </c>
      <c r="AD744" s="461">
        <f t="shared" si="1475"/>
        <v>13.927499999999998</v>
      </c>
      <c r="AE744" s="461">
        <f t="shared" si="1475"/>
        <v>15.475</v>
      </c>
      <c r="AF744" s="461">
        <f t="shared" si="1475"/>
        <v>17.022500000000001</v>
      </c>
      <c r="AG744" s="462">
        <f t="shared" si="1720"/>
        <v>130.67312500000003</v>
      </c>
      <c r="AH744" s="462">
        <f t="shared" si="1715"/>
        <v>130.67312500000003</v>
      </c>
      <c r="AI744" s="462">
        <f>MROUND(ROUNDUP(AH744,0),10)-1</f>
        <v>129</v>
      </c>
      <c r="AJ744" s="113">
        <f t="shared" si="1721"/>
        <v>419000</v>
      </c>
      <c r="AK744" s="139">
        <f t="shared" si="1722"/>
        <v>459000</v>
      </c>
      <c r="AL744" s="114">
        <f t="shared" si="1723"/>
        <v>44</v>
      </c>
      <c r="AM744" s="130">
        <f t="shared" ref="AM744:AM751" si="1727">ROUNDUP(AC744*1.3,0)</f>
        <v>41</v>
      </c>
      <c r="AN744" s="151">
        <f t="shared" si="1716"/>
        <v>68</v>
      </c>
      <c r="AO744" s="152">
        <f t="shared" si="1724"/>
        <v>355</v>
      </c>
      <c r="AP744" s="153">
        <f t="shared" si="1725"/>
        <v>749</v>
      </c>
      <c r="AQ744" s="716">
        <f t="shared" si="1569"/>
        <v>26</v>
      </c>
      <c r="AR744" s="154">
        <f t="shared" si="1567"/>
        <v>47000</v>
      </c>
      <c r="AS744" s="158">
        <v>129</v>
      </c>
      <c r="AT744" s="144">
        <f t="shared" si="1726"/>
        <v>129</v>
      </c>
    </row>
    <row r="745" spans="2:46" ht="20.45" customHeight="1">
      <c r="B745" s="457" t="s">
        <v>2047</v>
      </c>
      <c r="C745" s="458" t="s">
        <v>2041</v>
      </c>
      <c r="D745" s="459">
        <f t="shared" si="1717"/>
        <v>30.95</v>
      </c>
      <c r="E745" s="459">
        <f>1.9*MAX($J745:$U745)</f>
        <v>12.197999999999999</v>
      </c>
      <c r="F745" s="459">
        <f t="shared" si="1718"/>
        <v>9.42</v>
      </c>
      <c r="G745" s="672">
        <v>11.45</v>
      </c>
      <c r="H745" s="459">
        <f t="shared" si="1236"/>
        <v>3.21</v>
      </c>
      <c r="I745" s="459"/>
      <c r="J745" s="460"/>
      <c r="K745" s="460"/>
      <c r="L745" s="460"/>
      <c r="M745" s="460"/>
      <c r="N745" s="460"/>
      <c r="O745" s="460"/>
      <c r="P745" s="460"/>
      <c r="Q745" s="460"/>
      <c r="R745" s="460"/>
      <c r="S745" s="460">
        <f>[1]shCost!$AT7+[1]shCost!$AW7+[1]shCost!$BF7+[1]shCost!$BH7+[1]shCost!$AV7</f>
        <v>6.42</v>
      </c>
      <c r="T745" s="460">
        <f>[1]shCost!$AT7+[1]shCost!$AW7+[1]shCost!$BF7+[1]shCost!$BH7+[1]shCost!$AV7</f>
        <v>6.42</v>
      </c>
      <c r="U745" s="460"/>
      <c r="V745" s="460"/>
      <c r="W745" s="460"/>
      <c r="X745" s="460"/>
      <c r="Y745" s="461">
        <f t="shared" si="1474"/>
        <v>12.595000000000001</v>
      </c>
      <c r="Z745" s="461">
        <f t="shared" si="1712"/>
        <v>12.595000000000001</v>
      </c>
      <c r="AA745" s="461">
        <f t="shared" si="1713"/>
        <v>13.927499999999998</v>
      </c>
      <c r="AB745" s="461">
        <f t="shared" si="1719"/>
        <v>30.95</v>
      </c>
      <c r="AC745" s="461">
        <f t="shared" si="1714"/>
        <v>31.487500000000001</v>
      </c>
      <c r="AD745" s="461">
        <f t="shared" si="1475"/>
        <v>13.927499999999998</v>
      </c>
      <c r="AE745" s="461">
        <f t="shared" si="1475"/>
        <v>15.475</v>
      </c>
      <c r="AF745" s="461">
        <f t="shared" si="1475"/>
        <v>17.022500000000001</v>
      </c>
      <c r="AG745" s="462">
        <f t="shared" si="1720"/>
        <v>130.67312500000003</v>
      </c>
      <c r="AH745" s="462">
        <f t="shared" si="1715"/>
        <v>130.67312500000003</v>
      </c>
      <c r="AI745" s="462">
        <f>MROUND(ROUNDUP(AH745,0),10)-1</f>
        <v>129</v>
      </c>
      <c r="AJ745" s="113">
        <f t="shared" si="1721"/>
        <v>419000</v>
      </c>
      <c r="AK745" s="139">
        <f t="shared" si="1722"/>
        <v>459000</v>
      </c>
      <c r="AL745" s="114">
        <f t="shared" si="1723"/>
        <v>44</v>
      </c>
      <c r="AM745" s="130">
        <f t="shared" si="1727"/>
        <v>41</v>
      </c>
      <c r="AN745" s="151">
        <f t="shared" si="1716"/>
        <v>68</v>
      </c>
      <c r="AO745" s="152">
        <f t="shared" si="1724"/>
        <v>355</v>
      </c>
      <c r="AP745" s="153">
        <f t="shared" si="1725"/>
        <v>749</v>
      </c>
      <c r="AQ745" s="716">
        <f t="shared" si="1569"/>
        <v>26</v>
      </c>
      <c r="AR745" s="154">
        <f t="shared" ref="AR745:AR808" si="1728">MROUND(ROUNDUP(AC745*1500,0),1000)</f>
        <v>47000</v>
      </c>
      <c r="AS745" s="158">
        <v>129</v>
      </c>
      <c r="AT745" s="144">
        <f t="shared" si="1726"/>
        <v>129</v>
      </c>
    </row>
    <row r="746" spans="2:46" ht="20.45" customHeight="1">
      <c r="B746" s="457" t="s">
        <v>2048</v>
      </c>
      <c r="C746" s="458" t="s">
        <v>2042</v>
      </c>
      <c r="D746" s="459">
        <f t="shared" si="1717"/>
        <v>29.95</v>
      </c>
      <c r="E746" s="459">
        <f>1.9*MAX($J746:$U746)</f>
        <v>11.628</v>
      </c>
      <c r="F746" s="459">
        <f t="shared" si="1718"/>
        <v>9.120000000000001</v>
      </c>
      <c r="G746" s="672">
        <v>11.09</v>
      </c>
      <c r="H746" s="459">
        <f t="shared" si="1236"/>
        <v>3.06</v>
      </c>
      <c r="I746" s="459"/>
      <c r="J746" s="460"/>
      <c r="K746" s="460"/>
      <c r="L746" s="460"/>
      <c r="M746" s="460"/>
      <c r="N746" s="460"/>
      <c r="O746" s="460"/>
      <c r="P746" s="460"/>
      <c r="Q746" s="460"/>
      <c r="R746" s="460"/>
      <c r="S746" s="460">
        <f>[1]shCost!$AT8+[1]shCost!$AW8+[1]shCost!$BF8+[1]shCost!$BH8+[1]shCost!$AV8</f>
        <v>6.12</v>
      </c>
      <c r="T746" s="460">
        <f>[1]shCost!$AT8+[1]shCost!$AW8+[1]shCost!$BF8+[1]shCost!$BH8+[1]shCost!$AV8</f>
        <v>6.12</v>
      </c>
      <c r="U746" s="460"/>
      <c r="V746" s="460"/>
      <c r="W746" s="460"/>
      <c r="X746" s="460"/>
      <c r="Y746" s="461">
        <f t="shared" si="1474"/>
        <v>12.199000000000002</v>
      </c>
      <c r="Z746" s="461">
        <f t="shared" si="1712"/>
        <v>12.199000000000002</v>
      </c>
      <c r="AA746" s="461">
        <f t="shared" si="1713"/>
        <v>13.477499999999999</v>
      </c>
      <c r="AB746" s="461">
        <f t="shared" si="1719"/>
        <v>29.95</v>
      </c>
      <c r="AC746" s="461">
        <f t="shared" si="1714"/>
        <v>30.497500000000002</v>
      </c>
      <c r="AD746" s="461">
        <f t="shared" si="1475"/>
        <v>13.477499999999999</v>
      </c>
      <c r="AE746" s="461">
        <f t="shared" si="1475"/>
        <v>14.975</v>
      </c>
      <c r="AF746" s="461">
        <f t="shared" si="1475"/>
        <v>16.4725</v>
      </c>
      <c r="AG746" s="462">
        <f t="shared" si="1720"/>
        <v>126.56462500000002</v>
      </c>
      <c r="AH746" s="462">
        <f t="shared" si="1715"/>
        <v>126.56462500000002</v>
      </c>
      <c r="AI746" s="462">
        <f>MROUND(ROUNDUP(AH746,0),5)</f>
        <v>125</v>
      </c>
      <c r="AJ746" s="113">
        <f t="shared" si="1721"/>
        <v>399000</v>
      </c>
      <c r="AK746" s="139">
        <f t="shared" si="1722"/>
        <v>429000</v>
      </c>
      <c r="AL746" s="114">
        <f t="shared" si="1723"/>
        <v>43</v>
      </c>
      <c r="AM746" s="130">
        <f t="shared" si="1727"/>
        <v>40</v>
      </c>
      <c r="AN746" s="151">
        <f t="shared" si="1716"/>
        <v>65</v>
      </c>
      <c r="AO746" s="152">
        <f t="shared" si="1724"/>
        <v>344</v>
      </c>
      <c r="AP746" s="153">
        <f t="shared" si="1725"/>
        <v>726</v>
      </c>
      <c r="AQ746" s="716">
        <f t="shared" ref="AQ746:AQ809" si="1729">ROUNDUP(AC746*0.8,0)</f>
        <v>25</v>
      </c>
      <c r="AR746" s="154">
        <f t="shared" si="1728"/>
        <v>46000</v>
      </c>
      <c r="AS746" s="158">
        <v>129</v>
      </c>
      <c r="AT746" s="144">
        <f t="shared" si="1726"/>
        <v>125</v>
      </c>
    </row>
    <row r="747" spans="2:46" ht="20.45" customHeight="1">
      <c r="B747" s="457" t="s">
        <v>2049</v>
      </c>
      <c r="C747" s="458" t="s">
        <v>2043</v>
      </c>
      <c r="D747" s="459">
        <f t="shared" si="1717"/>
        <v>34.950000000000003</v>
      </c>
      <c r="E747" s="459">
        <f>2*MAX($J747:$U747)</f>
        <v>13.540000000000001</v>
      </c>
      <c r="F747" s="459">
        <f t="shared" si="1718"/>
        <v>9.77</v>
      </c>
      <c r="G747" s="672">
        <v>12.9</v>
      </c>
      <c r="H747" s="459">
        <f t="shared" si="1236"/>
        <v>3.3850000000000002</v>
      </c>
      <c r="I747" s="459"/>
      <c r="J747" s="460"/>
      <c r="K747" s="460"/>
      <c r="L747" s="460"/>
      <c r="M747" s="460"/>
      <c r="N747" s="460"/>
      <c r="O747" s="460"/>
      <c r="P747" s="460"/>
      <c r="Q747" s="460"/>
      <c r="R747" s="460"/>
      <c r="S747" s="460">
        <f>[1]shCost!$AT9+[1]shCost!$AW9+[1]shCost!$BF9+[1]shCost!$BH9+[1]shCost!$AV9</f>
        <v>6.7700000000000005</v>
      </c>
      <c r="T747" s="460">
        <f>[1]shCost!$AT9+[1]shCost!$AW9+[1]shCost!$BF9+[1]shCost!$BH9+[1]shCost!$AV9</f>
        <v>6.7700000000000005</v>
      </c>
      <c r="U747" s="460"/>
      <c r="V747" s="460"/>
      <c r="W747" s="460"/>
      <c r="X747" s="460"/>
      <c r="Y747" s="461">
        <f t="shared" si="1474"/>
        <v>14.190000000000001</v>
      </c>
      <c r="Z747" s="461">
        <f t="shared" si="1712"/>
        <v>14.190000000000001</v>
      </c>
      <c r="AA747" s="461">
        <f t="shared" si="1713"/>
        <v>15.727499999999999</v>
      </c>
      <c r="AB747" s="461">
        <f t="shared" si="1719"/>
        <v>34.950000000000003</v>
      </c>
      <c r="AC747" s="461">
        <f t="shared" si="1714"/>
        <v>35.475000000000001</v>
      </c>
      <c r="AD747" s="461">
        <f t="shared" si="1475"/>
        <v>15.727499999999999</v>
      </c>
      <c r="AE747" s="461">
        <f t="shared" si="1475"/>
        <v>17.475000000000001</v>
      </c>
      <c r="AF747" s="461">
        <f t="shared" si="1475"/>
        <v>19.222500000000004</v>
      </c>
      <c r="AG747" s="462">
        <f t="shared" si="1720"/>
        <v>147.22125000000003</v>
      </c>
      <c r="AH747" s="462">
        <f t="shared" si="1715"/>
        <v>147.22125000000003</v>
      </c>
      <c r="AI747" s="462">
        <f>MROUND(ROUNDUP(AH747,0)+4,10)-1</f>
        <v>149</v>
      </c>
      <c r="AJ747" s="113">
        <f t="shared" si="1721"/>
        <v>469000</v>
      </c>
      <c r="AK747" s="139">
        <f t="shared" si="1722"/>
        <v>509000</v>
      </c>
      <c r="AL747" s="114">
        <f t="shared" si="1723"/>
        <v>50</v>
      </c>
      <c r="AM747" s="130">
        <f t="shared" si="1727"/>
        <v>47</v>
      </c>
      <c r="AN747" s="151">
        <f t="shared" si="1716"/>
        <v>76</v>
      </c>
      <c r="AO747" s="152">
        <f t="shared" si="1724"/>
        <v>400</v>
      </c>
      <c r="AP747" s="153">
        <f t="shared" si="1725"/>
        <v>844</v>
      </c>
      <c r="AQ747" s="716">
        <f t="shared" si="1729"/>
        <v>29</v>
      </c>
      <c r="AR747" s="154">
        <f t="shared" si="1728"/>
        <v>53000</v>
      </c>
      <c r="AS747" s="158">
        <v>139</v>
      </c>
      <c r="AT747" s="144">
        <f t="shared" si="1726"/>
        <v>149</v>
      </c>
    </row>
    <row r="748" spans="2:46" ht="20.45" customHeight="1">
      <c r="B748" s="457" t="s">
        <v>2050</v>
      </c>
      <c r="C748" s="458" t="s">
        <v>1970</v>
      </c>
      <c r="D748" s="459">
        <f t="shared" si="1717"/>
        <v>23.95</v>
      </c>
      <c r="E748" s="459">
        <f>2*MAX($J748:$U748)</f>
        <v>8.7000000000000011</v>
      </c>
      <c r="F748" s="459">
        <f t="shared" si="1718"/>
        <v>7.3500000000000005</v>
      </c>
      <c r="G748" s="672">
        <v>8.9</v>
      </c>
      <c r="H748" s="459">
        <f t="shared" si="1236"/>
        <v>2.1750000000000003</v>
      </c>
      <c r="I748" s="459"/>
      <c r="J748" s="460"/>
      <c r="K748" s="460"/>
      <c r="L748" s="460"/>
      <c r="M748" s="460"/>
      <c r="N748" s="460"/>
      <c r="O748" s="460"/>
      <c r="P748" s="460"/>
      <c r="Q748" s="460"/>
      <c r="R748" s="460"/>
      <c r="S748" s="460">
        <f>[1]shCost!$AT10+[1]shCost!$AW10+[1]shCost!$BF10+[1]shCost!$AV10</f>
        <v>4.3500000000000005</v>
      </c>
      <c r="T748" s="460">
        <f>[1]shCost!$AT10+[1]shCost!$AW10+[1]shCost!$BF10+[1]shCost!$AV10</f>
        <v>4.3500000000000005</v>
      </c>
      <c r="U748" s="460"/>
      <c r="V748" s="460"/>
      <c r="W748" s="460"/>
      <c r="X748" s="460"/>
      <c r="Y748" s="461">
        <f t="shared" si="1474"/>
        <v>9.7900000000000009</v>
      </c>
      <c r="Z748" s="461">
        <f t="shared" si="1712"/>
        <v>9.7900000000000009</v>
      </c>
      <c r="AA748" s="461">
        <f t="shared" si="1713"/>
        <v>10.777499999999998</v>
      </c>
      <c r="AB748" s="461">
        <f t="shared" si="1719"/>
        <v>23.95</v>
      </c>
      <c r="AC748" s="461">
        <f t="shared" si="1714"/>
        <v>24.475000000000001</v>
      </c>
      <c r="AD748" s="461">
        <f t="shared" si="1475"/>
        <v>10.777499999999998</v>
      </c>
      <c r="AE748" s="461">
        <f t="shared" si="1475"/>
        <v>11.975</v>
      </c>
      <c r="AF748" s="461">
        <f t="shared" si="1475"/>
        <v>13.172500000000001</v>
      </c>
      <c r="AG748" s="462">
        <f t="shared" si="1720"/>
        <v>101.57125000000002</v>
      </c>
      <c r="AH748" s="462">
        <f t="shared" si="1715"/>
        <v>101.57125000000002</v>
      </c>
      <c r="AI748" s="462">
        <f>MROUND(ROUNDUP(AG748,0),5)-1</f>
        <v>99</v>
      </c>
      <c r="AJ748" s="113">
        <f t="shared" si="1721"/>
        <v>319000</v>
      </c>
      <c r="AK748" s="139">
        <f t="shared" si="1722"/>
        <v>349000</v>
      </c>
      <c r="AL748" s="114">
        <f t="shared" si="1723"/>
        <v>35</v>
      </c>
      <c r="AM748" s="130">
        <f t="shared" si="1727"/>
        <v>32</v>
      </c>
      <c r="AN748" s="151">
        <f t="shared" si="1716"/>
        <v>53</v>
      </c>
      <c r="AO748" s="152">
        <f t="shared" si="1724"/>
        <v>276</v>
      </c>
      <c r="AP748" s="153">
        <f t="shared" si="1725"/>
        <v>583</v>
      </c>
      <c r="AQ748" s="716">
        <f t="shared" si="1729"/>
        <v>20</v>
      </c>
      <c r="AR748" s="154">
        <f t="shared" si="1728"/>
        <v>37000</v>
      </c>
      <c r="AS748" s="158">
        <v>139</v>
      </c>
      <c r="AT748" s="144">
        <f t="shared" si="1726"/>
        <v>99</v>
      </c>
    </row>
    <row r="749" spans="2:46" ht="20.45" customHeight="1">
      <c r="B749" s="457" t="s">
        <v>2051</v>
      </c>
      <c r="C749" s="458" t="s">
        <v>1971</v>
      </c>
      <c r="D749" s="459">
        <f t="shared" si="1717"/>
        <v>23.95</v>
      </c>
      <c r="E749" s="459">
        <f>2*MAX($J749:$U749)</f>
        <v>8.7000000000000011</v>
      </c>
      <c r="F749" s="459">
        <f t="shared" si="1718"/>
        <v>7.3500000000000005</v>
      </c>
      <c r="G749" s="672">
        <v>8.9</v>
      </c>
      <c r="H749" s="459">
        <f>MIN($J749:$U749)*0.5</f>
        <v>2.1750000000000003</v>
      </c>
      <c r="I749" s="459"/>
      <c r="J749" s="460"/>
      <c r="K749" s="460"/>
      <c r="L749" s="460"/>
      <c r="M749" s="460"/>
      <c r="N749" s="460"/>
      <c r="O749" s="460"/>
      <c r="P749" s="460"/>
      <c r="Q749" s="460"/>
      <c r="R749" s="460"/>
      <c r="S749" s="460">
        <f>[1]shCost!$AT12+[1]shCost!$AW12+[1]shCost!$BF12+[1]shCost!$AV12</f>
        <v>4.3500000000000005</v>
      </c>
      <c r="T749" s="460">
        <f>[1]shCost!$AT12+[1]shCost!$AW12+[1]shCost!$BF12+[1]shCost!$AV12</f>
        <v>4.3500000000000005</v>
      </c>
      <c r="U749" s="460"/>
      <c r="V749" s="460"/>
      <c r="W749" s="460"/>
      <c r="X749" s="460"/>
      <c r="Y749" s="461">
        <f>$G749*(1+Y$53)</f>
        <v>9.7900000000000009</v>
      </c>
      <c r="Z749" s="461">
        <f t="shared" si="1712"/>
        <v>9.7900000000000009</v>
      </c>
      <c r="AA749" s="461">
        <f t="shared" si="1713"/>
        <v>10.777499999999998</v>
      </c>
      <c r="AB749" s="461">
        <f t="shared" si="1719"/>
        <v>23.95</v>
      </c>
      <c r="AC749" s="461">
        <f t="shared" si="1714"/>
        <v>24.475000000000001</v>
      </c>
      <c r="AD749" s="461">
        <f>$AB749*(1-AD$53)</f>
        <v>10.777499999999998</v>
      </c>
      <c r="AE749" s="461">
        <f>$AB749*(1-AE$53)</f>
        <v>11.975</v>
      </c>
      <c r="AF749" s="461">
        <f>$AB749*(1-AF$53)</f>
        <v>13.172500000000001</v>
      </c>
      <c r="AG749" s="462">
        <f t="shared" si="1720"/>
        <v>101.57125000000002</v>
      </c>
      <c r="AH749" s="462">
        <f>AG749</f>
        <v>101.57125000000002</v>
      </c>
      <c r="AI749" s="462">
        <f>MROUND(ROUNDUP(AG749,0),5)-1</f>
        <v>99</v>
      </c>
      <c r="AJ749" s="113">
        <f t="shared" si="1721"/>
        <v>319000</v>
      </c>
      <c r="AK749" s="139">
        <f t="shared" si="1722"/>
        <v>349000</v>
      </c>
      <c r="AL749" s="114">
        <f t="shared" si="1723"/>
        <v>35</v>
      </c>
      <c r="AM749" s="130">
        <f t="shared" si="1727"/>
        <v>32</v>
      </c>
      <c r="AN749" s="151">
        <f t="shared" si="1716"/>
        <v>53</v>
      </c>
      <c r="AO749" s="152">
        <f t="shared" si="1724"/>
        <v>276</v>
      </c>
      <c r="AP749" s="153">
        <f t="shared" si="1725"/>
        <v>583</v>
      </c>
      <c r="AQ749" s="716">
        <f t="shared" si="1729"/>
        <v>20</v>
      </c>
      <c r="AR749" s="154">
        <f t="shared" si="1728"/>
        <v>37000</v>
      </c>
      <c r="AS749" s="158">
        <v>139</v>
      </c>
      <c r="AT749" s="144">
        <f t="shared" si="1726"/>
        <v>99</v>
      </c>
    </row>
    <row r="750" spans="2:46" ht="20.45" customHeight="1">
      <c r="B750" s="457" t="s">
        <v>2052</v>
      </c>
      <c r="C750" s="458" t="s">
        <v>1972</v>
      </c>
      <c r="D750" s="459">
        <f t="shared" si="1717"/>
        <v>11.95</v>
      </c>
      <c r="E750" s="459">
        <f>2*MAX($J750:$U750)</f>
        <v>4.9000000000000004</v>
      </c>
      <c r="F750" s="459">
        <f t="shared" si="1718"/>
        <v>5.45</v>
      </c>
      <c r="G750" s="672">
        <v>4.54</v>
      </c>
      <c r="H750" s="459">
        <f t="shared" si="1236"/>
        <v>1.2250000000000001</v>
      </c>
      <c r="I750" s="459"/>
      <c r="J750" s="460"/>
      <c r="K750" s="460"/>
      <c r="L750" s="460"/>
      <c r="M750" s="460"/>
      <c r="N750" s="460"/>
      <c r="O750" s="460"/>
      <c r="P750" s="460"/>
      <c r="Q750" s="460"/>
      <c r="R750" s="460"/>
      <c r="S750" s="460">
        <f>[1]shCost!$AT14+[1]shCost!$AW14</f>
        <v>2.4500000000000002</v>
      </c>
      <c r="T750" s="460">
        <f>[1]shCost!$AT14+[1]shCost!$AW14</f>
        <v>2.4500000000000002</v>
      </c>
      <c r="U750" s="460"/>
      <c r="V750" s="460"/>
      <c r="W750" s="460"/>
      <c r="X750" s="460"/>
      <c r="Y750" s="461">
        <f t="shared" si="1474"/>
        <v>4.9940000000000007</v>
      </c>
      <c r="Z750" s="461">
        <f t="shared" si="1712"/>
        <v>4.9940000000000007</v>
      </c>
      <c r="AA750" s="461">
        <f t="shared" si="1713"/>
        <v>5.3774999999999995</v>
      </c>
      <c r="AB750" s="461">
        <f t="shared" si="1719"/>
        <v>11.95</v>
      </c>
      <c r="AC750" s="461">
        <f t="shared" si="1714"/>
        <v>12.485000000000001</v>
      </c>
      <c r="AD750" s="461">
        <f t="shared" si="1475"/>
        <v>5.3774999999999995</v>
      </c>
      <c r="AE750" s="461">
        <f t="shared" si="1475"/>
        <v>5.9749999999999996</v>
      </c>
      <c r="AF750" s="461">
        <f t="shared" si="1475"/>
        <v>6.5724999999999998</v>
      </c>
      <c r="AG750" s="462">
        <f t="shared" si="1720"/>
        <v>51.812750000000008</v>
      </c>
      <c r="AH750" s="462">
        <f>AG750*(1+AH$53)</f>
        <v>51.812750000000008</v>
      </c>
      <c r="AI750" s="462">
        <f>MROUND(ROUNDUP(AG750,0),5)-1</f>
        <v>49</v>
      </c>
      <c r="AJ750" s="113">
        <f t="shared" si="1721"/>
        <v>159000</v>
      </c>
      <c r="AK750" s="139">
        <f t="shared" si="1722"/>
        <v>169000</v>
      </c>
      <c r="AL750" s="114">
        <f t="shared" si="1723"/>
        <v>18</v>
      </c>
      <c r="AM750" s="130">
        <f t="shared" si="1727"/>
        <v>17</v>
      </c>
      <c r="AN750" s="151">
        <f t="shared" si="1716"/>
        <v>27</v>
      </c>
      <c r="AO750" s="152">
        <f t="shared" si="1724"/>
        <v>141</v>
      </c>
      <c r="AP750" s="153">
        <f t="shared" si="1725"/>
        <v>297</v>
      </c>
      <c r="AQ750" s="716">
        <f t="shared" si="1729"/>
        <v>10</v>
      </c>
      <c r="AR750" s="154">
        <f t="shared" si="1728"/>
        <v>19000</v>
      </c>
      <c r="AS750" s="158">
        <v>139</v>
      </c>
      <c r="AT750" s="144">
        <f t="shared" si="1726"/>
        <v>49</v>
      </c>
    </row>
    <row r="751" spans="2:46" ht="20.45" customHeight="1">
      <c r="B751" s="457" t="s">
        <v>2053</v>
      </c>
      <c r="C751" s="458" t="s">
        <v>1973</v>
      </c>
      <c r="D751" s="459">
        <f t="shared" si="1717"/>
        <v>5.95</v>
      </c>
      <c r="E751" s="459">
        <f>2*MAX($J751:$U751)</f>
        <v>2.4</v>
      </c>
      <c r="F751" s="459">
        <f t="shared" si="1718"/>
        <v>4.2</v>
      </c>
      <c r="G751" s="672">
        <v>2.36</v>
      </c>
      <c r="H751" s="459">
        <f t="shared" si="1236"/>
        <v>0.6</v>
      </c>
      <c r="I751" s="459"/>
      <c r="J751" s="460"/>
      <c r="K751" s="460"/>
      <c r="L751" s="460"/>
      <c r="M751" s="460"/>
      <c r="N751" s="460"/>
      <c r="O751" s="460"/>
      <c r="P751" s="460"/>
      <c r="Q751" s="460"/>
      <c r="R751" s="460"/>
      <c r="S751" s="460">
        <f>[1]shCost!$AT15+[1]shCost!$AW15</f>
        <v>1.2</v>
      </c>
      <c r="T751" s="460">
        <f>[1]shCost!$AT15+[1]shCost!$AW15</f>
        <v>1.2</v>
      </c>
      <c r="U751" s="460"/>
      <c r="V751" s="460"/>
      <c r="W751" s="460"/>
      <c r="X751" s="460"/>
      <c r="Y751" s="461">
        <f t="shared" si="1474"/>
        <v>2.5960000000000001</v>
      </c>
      <c r="Z751" s="461">
        <f t="shared" si="1712"/>
        <v>2.5960000000000001</v>
      </c>
      <c r="AA751" s="461">
        <f t="shared" si="1713"/>
        <v>2.6774999999999998</v>
      </c>
      <c r="AB751" s="461">
        <f t="shared" si="1719"/>
        <v>5.95</v>
      </c>
      <c r="AC751" s="461">
        <f>Y751/(1-AC$53)</f>
        <v>6.49</v>
      </c>
      <c r="AD751" s="461">
        <f t="shared" si="1475"/>
        <v>2.6774999999999998</v>
      </c>
      <c r="AE751" s="461">
        <f t="shared" si="1475"/>
        <v>2.9750000000000001</v>
      </c>
      <c r="AF751" s="461">
        <f t="shared" si="1475"/>
        <v>3.2725000000000004</v>
      </c>
      <c r="AG751" s="462">
        <f t="shared" si="1720"/>
        <v>26.933500000000002</v>
      </c>
      <c r="AH751" s="462">
        <f>AG751</f>
        <v>26.933500000000002</v>
      </c>
      <c r="AI751" s="462">
        <f>MROUND(ROUNDUP(AG751,0),5)</f>
        <v>25</v>
      </c>
      <c r="AJ751" s="113">
        <f t="shared" si="1721"/>
        <v>79000</v>
      </c>
      <c r="AK751" s="139">
        <f t="shared" si="1722"/>
        <v>79000</v>
      </c>
      <c r="AL751" s="114">
        <f t="shared" si="1723"/>
        <v>10</v>
      </c>
      <c r="AM751" s="130">
        <f t="shared" si="1727"/>
        <v>9</v>
      </c>
      <c r="AN751" s="151">
        <f t="shared" si="1716"/>
        <v>14</v>
      </c>
      <c r="AO751" s="152">
        <f t="shared" si="1724"/>
        <v>74</v>
      </c>
      <c r="AP751" s="153">
        <f t="shared" si="1725"/>
        <v>155</v>
      </c>
      <c r="AQ751" s="716">
        <f t="shared" si="1729"/>
        <v>6</v>
      </c>
      <c r="AR751" s="154">
        <f t="shared" si="1728"/>
        <v>10000</v>
      </c>
      <c r="AS751" s="158">
        <v>139</v>
      </c>
      <c r="AT751" s="144">
        <f t="shared" si="1726"/>
        <v>25</v>
      </c>
    </row>
    <row r="752" spans="2:46" ht="20.45" customHeight="1">
      <c r="B752" s="463" t="s">
        <v>1954</v>
      </c>
      <c r="C752" s="464" t="s">
        <v>1964</v>
      </c>
      <c r="D752" s="465">
        <f>AB752</f>
        <v>28.95</v>
      </c>
      <c r="E752" s="465">
        <f>1.9*MAX($J752:$U752)</f>
        <v>11.114999999999998</v>
      </c>
      <c r="F752" s="465">
        <f t="shared" si="1718"/>
        <v>8.85</v>
      </c>
      <c r="G752" s="673">
        <v>10.72</v>
      </c>
      <c r="H752" s="465">
        <f t="shared" si="1236"/>
        <v>2.9249999999999998</v>
      </c>
      <c r="I752" s="465"/>
      <c r="J752" s="466"/>
      <c r="K752" s="466"/>
      <c r="L752" s="466"/>
      <c r="M752" s="466"/>
      <c r="N752" s="466"/>
      <c r="O752" s="466"/>
      <c r="P752" s="466"/>
      <c r="Q752" s="466"/>
      <c r="R752" s="466"/>
      <c r="S752" s="466">
        <f>[1]shCost!$AR4+[1]shCost!$AW4+[1]shCost!$BF4+[1]shCost!$BH4</f>
        <v>5.85</v>
      </c>
      <c r="T752" s="466">
        <f>[1]shCost!$AR4+[1]shCost!$AW4+[1]shCost!$BF4+[1]shCost!$BH4</f>
        <v>5.85</v>
      </c>
      <c r="U752" s="466"/>
      <c r="V752" s="466"/>
      <c r="W752" s="466"/>
      <c r="X752" s="466"/>
      <c r="Y752" s="467">
        <f t="shared" si="1474"/>
        <v>11.792000000000002</v>
      </c>
      <c r="Z752" s="467">
        <f t="shared" ref="Z752:Z761" si="1730">(AC752*(1-Z$53))</f>
        <v>11.792000000000002</v>
      </c>
      <c r="AA752" s="467">
        <f t="shared" ref="AA752:AA761" si="1731">(AB752*(1-AA$53))</f>
        <v>13.027499999999998</v>
      </c>
      <c r="AB752" s="467">
        <f>MROUND(AC752,1)-0.05</f>
        <v>28.95</v>
      </c>
      <c r="AC752" s="467">
        <f t="shared" ref="AC752:AC760" si="1732">Y752/(1-AC$53)</f>
        <v>29.480000000000004</v>
      </c>
      <c r="AD752" s="467">
        <f t="shared" si="1475"/>
        <v>13.027499999999998</v>
      </c>
      <c r="AE752" s="467">
        <f t="shared" si="1475"/>
        <v>14.475</v>
      </c>
      <c r="AF752" s="467">
        <f t="shared" si="1475"/>
        <v>15.922500000000001</v>
      </c>
      <c r="AG752" s="468">
        <f>AC752*4.15</f>
        <v>122.34200000000003</v>
      </c>
      <c r="AH752" s="468">
        <f t="shared" ref="AH752:AH758" si="1733">AG752*(1+AH$53)</f>
        <v>122.34200000000003</v>
      </c>
      <c r="AI752" s="468">
        <f>AH752</f>
        <v>122.34200000000003</v>
      </c>
      <c r="AJ752" s="113">
        <f>ROUNDUP(FLOOR(AC752*13350,10000),-3)-1000</f>
        <v>389000</v>
      </c>
      <c r="AK752" s="139">
        <f>ROUNDUP(FLOOR(AJ752*1.1,10000),-3)-1000</f>
        <v>419000</v>
      </c>
      <c r="AL752" s="114">
        <f>ROUNDUP(AC752*1.39,0)</f>
        <v>41</v>
      </c>
      <c r="AM752" s="130">
        <f>ROUNDUP(AC752*1.34,0)</f>
        <v>40</v>
      </c>
      <c r="AN752" s="151">
        <f t="shared" ref="AN752:AN761" si="1734">ROUNDUP(AC752*0.71*3,0)</f>
        <v>63</v>
      </c>
      <c r="AO752" s="152">
        <f>ROUNDUP(AC752*3.7502*3,0)</f>
        <v>332</v>
      </c>
      <c r="AP752" s="153">
        <f>ROUNDUP(AC752*7.9284*3,0)</f>
        <v>702</v>
      </c>
      <c r="AQ752" s="716">
        <f t="shared" si="1729"/>
        <v>24</v>
      </c>
      <c r="AR752" s="154">
        <f t="shared" si="1728"/>
        <v>44000</v>
      </c>
      <c r="AS752" s="158">
        <v>119</v>
      </c>
      <c r="AT752" s="144">
        <f>AI752*(1-AH$6)</f>
        <v>122.34200000000003</v>
      </c>
    </row>
    <row r="753" spans="2:46" ht="20.45" customHeight="1">
      <c r="B753" s="463" t="s">
        <v>1955</v>
      </c>
      <c r="C753" s="464" t="s">
        <v>1965</v>
      </c>
      <c r="D753" s="465">
        <f t="shared" ref="D753:D762" si="1735">AB753</f>
        <v>27.95</v>
      </c>
      <c r="E753" s="465">
        <f>1.87*MAX($J753:$U753)</f>
        <v>10.565500000000002</v>
      </c>
      <c r="F753" s="465">
        <f t="shared" si="1718"/>
        <v>8.65</v>
      </c>
      <c r="G753" s="673">
        <v>10.36</v>
      </c>
      <c r="H753" s="465">
        <f t="shared" si="1236"/>
        <v>2.8250000000000002</v>
      </c>
      <c r="I753" s="465"/>
      <c r="J753" s="466"/>
      <c r="K753" s="466"/>
      <c r="L753" s="466"/>
      <c r="M753" s="466"/>
      <c r="N753" s="466"/>
      <c r="O753" s="466"/>
      <c r="P753" s="466"/>
      <c r="Q753" s="466"/>
      <c r="R753" s="466"/>
      <c r="S753" s="466">
        <f>[1]shCost!$AR5+[1]shCost!$AW5+[1]shCost!$BF5+[1]shCost!$BH5</f>
        <v>5.65</v>
      </c>
      <c r="T753" s="466">
        <f>[1]shCost!$AR5+[1]shCost!$AW5+[1]shCost!$BF5+[1]shCost!$BH5</f>
        <v>5.65</v>
      </c>
      <c r="U753" s="466"/>
      <c r="V753" s="466"/>
      <c r="W753" s="466"/>
      <c r="X753" s="466"/>
      <c r="Y753" s="467">
        <f t="shared" si="1474"/>
        <v>11.396000000000001</v>
      </c>
      <c r="Z753" s="467">
        <f t="shared" si="1730"/>
        <v>11.396000000000001</v>
      </c>
      <c r="AA753" s="467">
        <f t="shared" si="1731"/>
        <v>12.577499999999999</v>
      </c>
      <c r="AB753" s="467">
        <f t="shared" ref="AB753:AB762" si="1736">MROUND(AC753,1)-0.05</f>
        <v>27.95</v>
      </c>
      <c r="AC753" s="467">
        <f t="shared" si="1732"/>
        <v>28.490000000000002</v>
      </c>
      <c r="AD753" s="467">
        <f t="shared" si="1475"/>
        <v>12.577499999999999</v>
      </c>
      <c r="AE753" s="467">
        <f t="shared" si="1475"/>
        <v>13.975</v>
      </c>
      <c r="AF753" s="467">
        <f t="shared" si="1475"/>
        <v>15.3725</v>
      </c>
      <c r="AG753" s="468">
        <f t="shared" ref="AG753:AG761" si="1737">AC753*4.15</f>
        <v>118.23350000000002</v>
      </c>
      <c r="AH753" s="468">
        <f t="shared" si="1733"/>
        <v>118.23350000000002</v>
      </c>
      <c r="AI753" s="468">
        <f>MROUND(ROUNDUP(AH753,0),5)-1</f>
        <v>119</v>
      </c>
      <c r="AJ753" s="113">
        <f t="shared" ref="AJ753:AJ762" si="1738">ROUNDUP(FLOOR(AC753*13350,10000),-3)-1000</f>
        <v>379000</v>
      </c>
      <c r="AK753" s="139">
        <f t="shared" ref="AK753:AK762" si="1739">ROUNDUP(FLOOR(AJ753*1.1,10000),-3)-1000</f>
        <v>409000</v>
      </c>
      <c r="AL753" s="114">
        <f t="shared" ref="AL753:AL762" si="1740">ROUNDUP(AC753*1.39,0)</f>
        <v>40</v>
      </c>
      <c r="AM753" s="130">
        <f>ROUNDUP(AC753*1.34,0)</f>
        <v>39</v>
      </c>
      <c r="AN753" s="151">
        <f t="shared" si="1734"/>
        <v>61</v>
      </c>
      <c r="AO753" s="152">
        <f t="shared" ref="AO753:AO762" si="1741">ROUNDUP(AC753*3.7502*3,0)</f>
        <v>321</v>
      </c>
      <c r="AP753" s="153">
        <f t="shared" ref="AP753:AP762" si="1742">ROUNDUP(AC753*7.9284*3,0)</f>
        <v>678</v>
      </c>
      <c r="AQ753" s="716">
        <f t="shared" si="1729"/>
        <v>23</v>
      </c>
      <c r="AR753" s="154">
        <f t="shared" si="1728"/>
        <v>43000</v>
      </c>
      <c r="AS753" s="158">
        <v>119</v>
      </c>
      <c r="AT753" s="144">
        <f t="shared" ref="AT753:AT762" si="1743">AI753*(1-AH$6)</f>
        <v>119</v>
      </c>
    </row>
    <row r="754" spans="2:46" ht="20.45" customHeight="1">
      <c r="B754" s="463" t="s">
        <v>1956</v>
      </c>
      <c r="C754" s="464" t="s">
        <v>1966</v>
      </c>
      <c r="D754" s="465">
        <f t="shared" si="1735"/>
        <v>30.95</v>
      </c>
      <c r="E754" s="465">
        <f>1.9*MAX($J754:$U754)</f>
        <v>11.78</v>
      </c>
      <c r="F754" s="465">
        <f t="shared" si="1718"/>
        <v>9.1999999999999993</v>
      </c>
      <c r="G754" s="673">
        <v>11.45</v>
      </c>
      <c r="H754" s="465">
        <f t="shared" si="1236"/>
        <v>3.1</v>
      </c>
      <c r="I754" s="465"/>
      <c r="J754" s="466"/>
      <c r="K754" s="466"/>
      <c r="L754" s="466"/>
      <c r="M754" s="466"/>
      <c r="N754" s="466"/>
      <c r="O754" s="466"/>
      <c r="P754" s="466"/>
      <c r="Q754" s="466"/>
      <c r="R754" s="466"/>
      <c r="S754" s="466">
        <f>[1]shCost!$AR6+[1]shCost!$AW6+[1]shCost!$BF6+[1]shCost!$BH6</f>
        <v>6.2</v>
      </c>
      <c r="T754" s="466">
        <f>[1]shCost!$AR6+[1]shCost!$AW6+[1]shCost!$BF6+[1]shCost!$BH6</f>
        <v>6.2</v>
      </c>
      <c r="U754" s="466"/>
      <c r="V754" s="466"/>
      <c r="W754" s="466"/>
      <c r="X754" s="466"/>
      <c r="Y754" s="467">
        <f t="shared" si="1474"/>
        <v>12.595000000000001</v>
      </c>
      <c r="Z754" s="467">
        <f t="shared" si="1730"/>
        <v>12.595000000000001</v>
      </c>
      <c r="AA754" s="467">
        <f t="shared" si="1731"/>
        <v>13.927499999999998</v>
      </c>
      <c r="AB754" s="467">
        <f t="shared" si="1736"/>
        <v>30.95</v>
      </c>
      <c r="AC754" s="467">
        <f t="shared" si="1732"/>
        <v>31.487500000000001</v>
      </c>
      <c r="AD754" s="467">
        <f t="shared" si="1475"/>
        <v>13.927499999999998</v>
      </c>
      <c r="AE754" s="467">
        <f t="shared" si="1475"/>
        <v>15.475</v>
      </c>
      <c r="AF754" s="467">
        <f t="shared" si="1475"/>
        <v>17.022500000000001</v>
      </c>
      <c r="AG754" s="468">
        <f t="shared" si="1737"/>
        <v>130.67312500000003</v>
      </c>
      <c r="AH754" s="468">
        <f t="shared" si="1733"/>
        <v>130.67312500000003</v>
      </c>
      <c r="AI754" s="468">
        <f>MROUND(ROUNDUP(AH754,0),10)-1</f>
        <v>129</v>
      </c>
      <c r="AJ754" s="113">
        <f t="shared" si="1738"/>
        <v>419000</v>
      </c>
      <c r="AK754" s="139">
        <f t="shared" si="1739"/>
        <v>459000</v>
      </c>
      <c r="AL754" s="114">
        <f t="shared" si="1740"/>
        <v>44</v>
      </c>
      <c r="AM754" s="130">
        <f t="shared" ref="AM754:AM761" si="1744">ROUNDUP(AC754*1.3,0)</f>
        <v>41</v>
      </c>
      <c r="AN754" s="151">
        <f t="shared" si="1734"/>
        <v>68</v>
      </c>
      <c r="AO754" s="152">
        <f t="shared" si="1741"/>
        <v>355</v>
      </c>
      <c r="AP754" s="153">
        <f t="shared" si="1742"/>
        <v>749</v>
      </c>
      <c r="AQ754" s="716">
        <f t="shared" si="1729"/>
        <v>26</v>
      </c>
      <c r="AR754" s="154">
        <f t="shared" si="1728"/>
        <v>47000</v>
      </c>
      <c r="AS754" s="158">
        <v>129</v>
      </c>
      <c r="AT754" s="144">
        <f t="shared" si="1743"/>
        <v>129</v>
      </c>
    </row>
    <row r="755" spans="2:46" ht="20.45" customHeight="1">
      <c r="B755" s="463" t="s">
        <v>1957</v>
      </c>
      <c r="C755" s="464" t="s">
        <v>1967</v>
      </c>
      <c r="D755" s="465">
        <f t="shared" si="1735"/>
        <v>30.95</v>
      </c>
      <c r="E755" s="465">
        <f>1.9*MAX($J755:$U755)</f>
        <v>11.969999999999999</v>
      </c>
      <c r="F755" s="465">
        <f t="shared" si="1718"/>
        <v>9.3000000000000007</v>
      </c>
      <c r="G755" s="673">
        <v>11.45</v>
      </c>
      <c r="H755" s="465">
        <f t="shared" si="1236"/>
        <v>3.15</v>
      </c>
      <c r="I755" s="465"/>
      <c r="J755" s="466"/>
      <c r="K755" s="466"/>
      <c r="L755" s="466"/>
      <c r="M755" s="466"/>
      <c r="N755" s="466"/>
      <c r="O755" s="466"/>
      <c r="P755" s="466"/>
      <c r="Q755" s="466"/>
      <c r="R755" s="466"/>
      <c r="S755" s="466">
        <f>[1]shCost!$AR7+[1]shCost!$AW7+[1]shCost!$BF7+[1]shCost!$BH7</f>
        <v>6.3</v>
      </c>
      <c r="T755" s="466">
        <f>[1]shCost!$AR7+[1]shCost!$AW7+[1]shCost!$BF7+[1]shCost!$BH7</f>
        <v>6.3</v>
      </c>
      <c r="U755" s="466"/>
      <c r="V755" s="466"/>
      <c r="W755" s="466"/>
      <c r="X755" s="466"/>
      <c r="Y755" s="467">
        <f t="shared" si="1474"/>
        <v>12.595000000000001</v>
      </c>
      <c r="Z755" s="467">
        <f t="shared" si="1730"/>
        <v>12.595000000000001</v>
      </c>
      <c r="AA755" s="467">
        <f t="shared" si="1731"/>
        <v>13.927499999999998</v>
      </c>
      <c r="AB755" s="467">
        <f t="shared" si="1736"/>
        <v>30.95</v>
      </c>
      <c r="AC755" s="467">
        <f t="shared" si="1732"/>
        <v>31.487500000000001</v>
      </c>
      <c r="AD755" s="467">
        <f t="shared" si="1475"/>
        <v>13.927499999999998</v>
      </c>
      <c r="AE755" s="467">
        <f t="shared" si="1475"/>
        <v>15.475</v>
      </c>
      <c r="AF755" s="467">
        <f t="shared" si="1475"/>
        <v>17.022500000000001</v>
      </c>
      <c r="AG755" s="468">
        <f t="shared" si="1737"/>
        <v>130.67312500000003</v>
      </c>
      <c r="AH755" s="468">
        <f t="shared" si="1733"/>
        <v>130.67312500000003</v>
      </c>
      <c r="AI755" s="468">
        <f>MROUND(ROUNDUP(AH754,0),5)-1</f>
        <v>129</v>
      </c>
      <c r="AJ755" s="113">
        <f t="shared" si="1738"/>
        <v>419000</v>
      </c>
      <c r="AK755" s="139">
        <f t="shared" si="1739"/>
        <v>459000</v>
      </c>
      <c r="AL755" s="114">
        <f t="shared" si="1740"/>
        <v>44</v>
      </c>
      <c r="AM755" s="130">
        <f t="shared" si="1744"/>
        <v>41</v>
      </c>
      <c r="AN755" s="151">
        <f t="shared" si="1734"/>
        <v>68</v>
      </c>
      <c r="AO755" s="152">
        <f t="shared" si="1741"/>
        <v>355</v>
      </c>
      <c r="AP755" s="153">
        <f t="shared" si="1742"/>
        <v>749</v>
      </c>
      <c r="AQ755" s="716">
        <f t="shared" si="1729"/>
        <v>26</v>
      </c>
      <c r="AR755" s="154">
        <f t="shared" si="1728"/>
        <v>47000</v>
      </c>
      <c r="AS755" s="158">
        <v>129</v>
      </c>
      <c r="AT755" s="144">
        <f t="shared" si="1743"/>
        <v>129</v>
      </c>
    </row>
    <row r="756" spans="2:46" ht="20.45" customHeight="1">
      <c r="B756" s="463" t="s">
        <v>1958</v>
      </c>
      <c r="C756" s="464" t="s">
        <v>1968</v>
      </c>
      <c r="D756" s="465">
        <f t="shared" si="1735"/>
        <v>29.95</v>
      </c>
      <c r="E756" s="465">
        <f>1.9*MAX($J756:$U756)</f>
        <v>11.399999999999999</v>
      </c>
      <c r="F756" s="465">
        <f t="shared" si="1718"/>
        <v>9</v>
      </c>
      <c r="G756" s="673">
        <v>11.09</v>
      </c>
      <c r="H756" s="465">
        <f t="shared" si="1236"/>
        <v>3</v>
      </c>
      <c r="I756" s="465"/>
      <c r="J756" s="466"/>
      <c r="K756" s="466"/>
      <c r="L756" s="466"/>
      <c r="M756" s="466"/>
      <c r="N756" s="466"/>
      <c r="O756" s="466"/>
      <c r="P756" s="466"/>
      <c r="Q756" s="466"/>
      <c r="R756" s="466"/>
      <c r="S756" s="466">
        <f>[1]shCost!$AR8+[1]shCost!$AW8+[1]shCost!$BF8+[1]shCost!$BH8</f>
        <v>6</v>
      </c>
      <c r="T756" s="466">
        <f>[1]shCost!$AR8+[1]shCost!$AW8+[1]shCost!$BF8+[1]shCost!$BH8</f>
        <v>6</v>
      </c>
      <c r="U756" s="466"/>
      <c r="V756" s="466"/>
      <c r="W756" s="466"/>
      <c r="X756" s="466"/>
      <c r="Y756" s="467">
        <f t="shared" si="1474"/>
        <v>12.199000000000002</v>
      </c>
      <c r="Z756" s="467">
        <f t="shared" si="1730"/>
        <v>12.199000000000002</v>
      </c>
      <c r="AA756" s="467">
        <f t="shared" si="1731"/>
        <v>13.477499999999999</v>
      </c>
      <c r="AB756" s="467">
        <f t="shared" si="1736"/>
        <v>29.95</v>
      </c>
      <c r="AC756" s="467">
        <f t="shared" si="1732"/>
        <v>30.497500000000002</v>
      </c>
      <c r="AD756" s="467">
        <f t="shared" si="1475"/>
        <v>13.477499999999999</v>
      </c>
      <c r="AE756" s="467">
        <f t="shared" si="1475"/>
        <v>14.975</v>
      </c>
      <c r="AF756" s="467">
        <f t="shared" si="1475"/>
        <v>16.4725</v>
      </c>
      <c r="AG756" s="468">
        <f t="shared" si="1737"/>
        <v>126.56462500000002</v>
      </c>
      <c r="AH756" s="468">
        <f t="shared" si="1733"/>
        <v>126.56462500000002</v>
      </c>
      <c r="AI756" s="468">
        <f>MROUND(ROUNDUP(AH756,0),5)</f>
        <v>125</v>
      </c>
      <c r="AJ756" s="113">
        <f t="shared" si="1738"/>
        <v>399000</v>
      </c>
      <c r="AK756" s="139">
        <f t="shared" si="1739"/>
        <v>429000</v>
      </c>
      <c r="AL756" s="114">
        <f t="shared" si="1740"/>
        <v>43</v>
      </c>
      <c r="AM756" s="130">
        <f t="shared" si="1744"/>
        <v>40</v>
      </c>
      <c r="AN756" s="151">
        <f t="shared" si="1734"/>
        <v>65</v>
      </c>
      <c r="AO756" s="152">
        <f t="shared" si="1741"/>
        <v>344</v>
      </c>
      <c r="AP756" s="153">
        <f t="shared" si="1742"/>
        <v>726</v>
      </c>
      <c r="AQ756" s="716">
        <f t="shared" si="1729"/>
        <v>25</v>
      </c>
      <c r="AR756" s="154">
        <f t="shared" si="1728"/>
        <v>46000</v>
      </c>
      <c r="AS756" s="158">
        <v>129</v>
      </c>
      <c r="AT756" s="144">
        <f t="shared" si="1743"/>
        <v>125</v>
      </c>
    </row>
    <row r="757" spans="2:46" ht="20.45" customHeight="1">
      <c r="B757" s="463" t="s">
        <v>1959</v>
      </c>
      <c r="C757" s="464" t="s">
        <v>1969</v>
      </c>
      <c r="D757" s="465">
        <f t="shared" si="1735"/>
        <v>34.950000000000003</v>
      </c>
      <c r="E757" s="465">
        <f>2*MAX($J757:$U757)</f>
        <v>13.3</v>
      </c>
      <c r="F757" s="465">
        <f t="shared" si="1718"/>
        <v>9.65</v>
      </c>
      <c r="G757" s="673">
        <v>12.9</v>
      </c>
      <c r="H757" s="465">
        <f t="shared" si="1236"/>
        <v>3.3250000000000002</v>
      </c>
      <c r="I757" s="465"/>
      <c r="J757" s="466"/>
      <c r="K757" s="466"/>
      <c r="L757" s="466"/>
      <c r="M757" s="466"/>
      <c r="N757" s="466"/>
      <c r="O757" s="466"/>
      <c r="P757" s="466"/>
      <c r="Q757" s="466"/>
      <c r="R757" s="466"/>
      <c r="S757" s="466">
        <f>[1]shCost!$AR9+[1]shCost!$AW9+[1]shCost!$BF9+[1]shCost!$BH9</f>
        <v>6.65</v>
      </c>
      <c r="T757" s="466">
        <f>[1]shCost!$AR9+[1]shCost!$AW9+[1]shCost!$BF9+[1]shCost!$BH9</f>
        <v>6.65</v>
      </c>
      <c r="U757" s="466"/>
      <c r="V757" s="466"/>
      <c r="W757" s="466"/>
      <c r="X757" s="466"/>
      <c r="Y757" s="467">
        <f t="shared" si="1474"/>
        <v>14.190000000000001</v>
      </c>
      <c r="Z757" s="467">
        <f t="shared" si="1730"/>
        <v>14.190000000000001</v>
      </c>
      <c r="AA757" s="467">
        <f t="shared" si="1731"/>
        <v>15.727499999999999</v>
      </c>
      <c r="AB757" s="467">
        <f t="shared" si="1736"/>
        <v>34.950000000000003</v>
      </c>
      <c r="AC757" s="467">
        <f t="shared" si="1732"/>
        <v>35.475000000000001</v>
      </c>
      <c r="AD757" s="467">
        <f t="shared" si="1475"/>
        <v>15.727499999999999</v>
      </c>
      <c r="AE757" s="467">
        <f t="shared" si="1475"/>
        <v>17.475000000000001</v>
      </c>
      <c r="AF757" s="467">
        <f t="shared" si="1475"/>
        <v>19.222500000000004</v>
      </c>
      <c r="AG757" s="468">
        <f t="shared" si="1737"/>
        <v>147.22125000000003</v>
      </c>
      <c r="AH757" s="468">
        <f t="shared" si="1733"/>
        <v>147.22125000000003</v>
      </c>
      <c r="AI757" s="468">
        <f>MROUND(ROUNDUP(AH757,0)+4,10)-1</f>
        <v>149</v>
      </c>
      <c r="AJ757" s="113">
        <f t="shared" si="1738"/>
        <v>469000</v>
      </c>
      <c r="AK757" s="139">
        <f t="shared" si="1739"/>
        <v>509000</v>
      </c>
      <c r="AL757" s="114">
        <f t="shared" si="1740"/>
        <v>50</v>
      </c>
      <c r="AM757" s="130">
        <f t="shared" si="1744"/>
        <v>47</v>
      </c>
      <c r="AN757" s="151">
        <f t="shared" si="1734"/>
        <v>76</v>
      </c>
      <c r="AO757" s="152">
        <f t="shared" si="1741"/>
        <v>400</v>
      </c>
      <c r="AP757" s="153">
        <f t="shared" si="1742"/>
        <v>844</v>
      </c>
      <c r="AQ757" s="716">
        <f t="shared" si="1729"/>
        <v>29</v>
      </c>
      <c r="AR757" s="154">
        <f t="shared" si="1728"/>
        <v>53000</v>
      </c>
      <c r="AS757" s="158">
        <v>139</v>
      </c>
      <c r="AT757" s="144">
        <f t="shared" si="1743"/>
        <v>149</v>
      </c>
    </row>
    <row r="758" spans="2:46" ht="20.45" customHeight="1">
      <c r="B758" s="463" t="s">
        <v>1960</v>
      </c>
      <c r="C758" s="464" t="s">
        <v>1970</v>
      </c>
      <c r="D758" s="465">
        <f t="shared" si="1735"/>
        <v>23.95</v>
      </c>
      <c r="E758" s="465">
        <f>2*MAX($J758:$U758)</f>
        <v>9.3000000000000007</v>
      </c>
      <c r="F758" s="465">
        <f t="shared" si="1718"/>
        <v>7.65</v>
      </c>
      <c r="G758" s="673">
        <v>8.9</v>
      </c>
      <c r="H758" s="465">
        <f t="shared" si="1236"/>
        <v>2.3250000000000002</v>
      </c>
      <c r="I758" s="465"/>
      <c r="J758" s="466"/>
      <c r="K758" s="466"/>
      <c r="L758" s="466"/>
      <c r="M758" s="466"/>
      <c r="N758" s="466"/>
      <c r="O758" s="466"/>
      <c r="P758" s="466"/>
      <c r="Q758" s="466"/>
      <c r="R758" s="466"/>
      <c r="S758" s="466">
        <f>[1]shCost!$AR10+[1]shCost!$AW10+[1]shCost!$BF10+[1]shCost!$BH10</f>
        <v>4.6500000000000004</v>
      </c>
      <c r="T758" s="466">
        <f>[1]shCost!$AR10+[1]shCost!$AW10+[1]shCost!$BF10+[1]shCost!$BH10</f>
        <v>4.6500000000000004</v>
      </c>
      <c r="U758" s="466"/>
      <c r="V758" s="466"/>
      <c r="W758" s="466"/>
      <c r="X758" s="466"/>
      <c r="Y758" s="467">
        <f t="shared" si="1474"/>
        <v>9.7900000000000009</v>
      </c>
      <c r="Z758" s="467">
        <f t="shared" si="1730"/>
        <v>9.7900000000000009</v>
      </c>
      <c r="AA758" s="467">
        <f t="shared" si="1731"/>
        <v>10.777499999999998</v>
      </c>
      <c r="AB758" s="467">
        <f t="shared" si="1736"/>
        <v>23.95</v>
      </c>
      <c r="AC758" s="467">
        <f t="shared" si="1732"/>
        <v>24.475000000000001</v>
      </c>
      <c r="AD758" s="467">
        <f t="shared" ref="AD758:AF770" si="1745">$AB758*(1-AD$53)</f>
        <v>10.777499999999998</v>
      </c>
      <c r="AE758" s="467">
        <f t="shared" si="1745"/>
        <v>11.975</v>
      </c>
      <c r="AF758" s="467">
        <f t="shared" si="1745"/>
        <v>13.172500000000001</v>
      </c>
      <c r="AG758" s="468">
        <f t="shared" si="1737"/>
        <v>101.57125000000002</v>
      </c>
      <c r="AH758" s="468">
        <f t="shared" si="1733"/>
        <v>101.57125000000002</v>
      </c>
      <c r="AI758" s="468">
        <f>MROUND(ROUNDUP(AG758,0),10)-1</f>
        <v>99</v>
      </c>
      <c r="AJ758" s="113">
        <f t="shared" si="1738"/>
        <v>319000</v>
      </c>
      <c r="AK758" s="139">
        <f t="shared" si="1739"/>
        <v>349000</v>
      </c>
      <c r="AL758" s="114">
        <f t="shared" si="1740"/>
        <v>35</v>
      </c>
      <c r="AM758" s="130">
        <f t="shared" si="1744"/>
        <v>32</v>
      </c>
      <c r="AN758" s="151">
        <f t="shared" si="1734"/>
        <v>53</v>
      </c>
      <c r="AO758" s="152">
        <f t="shared" si="1741"/>
        <v>276</v>
      </c>
      <c r="AP758" s="153">
        <f t="shared" si="1742"/>
        <v>583</v>
      </c>
      <c r="AQ758" s="716">
        <f t="shared" si="1729"/>
        <v>20</v>
      </c>
      <c r="AR758" s="154">
        <f t="shared" si="1728"/>
        <v>37000</v>
      </c>
      <c r="AS758" s="158">
        <v>139</v>
      </c>
      <c r="AT758" s="144">
        <f t="shared" si="1743"/>
        <v>99</v>
      </c>
    </row>
    <row r="759" spans="2:46" ht="20.45" customHeight="1">
      <c r="B759" s="463" t="s">
        <v>1961</v>
      </c>
      <c r="C759" s="464" t="s">
        <v>1971</v>
      </c>
      <c r="D759" s="465">
        <f t="shared" si="1735"/>
        <v>23.95</v>
      </c>
      <c r="E759" s="465">
        <f>2*MAX($J759:$U759)</f>
        <v>8.9</v>
      </c>
      <c r="F759" s="465">
        <f t="shared" si="1718"/>
        <v>7.45</v>
      </c>
      <c r="G759" s="673">
        <v>8.9</v>
      </c>
      <c r="H759" s="465">
        <f>MIN($J759:$U759)*0.5</f>
        <v>2.2250000000000001</v>
      </c>
      <c r="I759" s="465"/>
      <c r="J759" s="466"/>
      <c r="K759" s="466"/>
      <c r="L759" s="466"/>
      <c r="M759" s="466"/>
      <c r="N759" s="466"/>
      <c r="O759" s="466"/>
      <c r="P759" s="466"/>
      <c r="Q759" s="466"/>
      <c r="R759" s="466"/>
      <c r="S759" s="466">
        <f>[1]shCost!$AR13+[1]shCost!$AW13+[1]shCost!$BF13</f>
        <v>4.45</v>
      </c>
      <c r="T759" s="466">
        <f>[1]shCost!$AR13+[1]shCost!$AW13+[1]shCost!$BF13</f>
        <v>4.45</v>
      </c>
      <c r="U759" s="466"/>
      <c r="V759" s="466"/>
      <c r="W759" s="466"/>
      <c r="X759" s="466"/>
      <c r="Y759" s="467">
        <f>$G759*(1+Y$53)</f>
        <v>9.7900000000000009</v>
      </c>
      <c r="Z759" s="467">
        <f t="shared" si="1730"/>
        <v>9.7900000000000009</v>
      </c>
      <c r="AA759" s="467">
        <f t="shared" si="1731"/>
        <v>10.777499999999998</v>
      </c>
      <c r="AB759" s="467">
        <f t="shared" si="1736"/>
        <v>23.95</v>
      </c>
      <c r="AC759" s="467">
        <f t="shared" si="1732"/>
        <v>24.475000000000001</v>
      </c>
      <c r="AD759" s="467">
        <f>$AB759*(1-AD$53)</f>
        <v>10.777499999999998</v>
      </c>
      <c r="AE759" s="467">
        <f>$AB759*(1-AE$53)</f>
        <v>11.975</v>
      </c>
      <c r="AF759" s="467">
        <f>$AB759*(1-AF$53)</f>
        <v>13.172500000000001</v>
      </c>
      <c r="AG759" s="468">
        <f t="shared" si="1737"/>
        <v>101.57125000000002</v>
      </c>
      <c r="AH759" s="468">
        <f>AG759</f>
        <v>101.57125000000002</v>
      </c>
      <c r="AI759" s="468">
        <f>MROUND(ROUNDUP(AG759,0),10)-1</f>
        <v>99</v>
      </c>
      <c r="AJ759" s="113">
        <f t="shared" si="1738"/>
        <v>319000</v>
      </c>
      <c r="AK759" s="139">
        <f t="shared" si="1739"/>
        <v>349000</v>
      </c>
      <c r="AL759" s="114">
        <f t="shared" si="1740"/>
        <v>35</v>
      </c>
      <c r="AM759" s="130">
        <f t="shared" si="1744"/>
        <v>32</v>
      </c>
      <c r="AN759" s="151">
        <f t="shared" si="1734"/>
        <v>53</v>
      </c>
      <c r="AO759" s="152">
        <f t="shared" si="1741"/>
        <v>276</v>
      </c>
      <c r="AP759" s="153">
        <f t="shared" si="1742"/>
        <v>583</v>
      </c>
      <c r="AQ759" s="716">
        <f t="shared" si="1729"/>
        <v>20</v>
      </c>
      <c r="AR759" s="154">
        <f t="shared" si="1728"/>
        <v>37000</v>
      </c>
      <c r="AS759" s="158">
        <v>139</v>
      </c>
      <c r="AT759" s="144">
        <f t="shared" si="1743"/>
        <v>99</v>
      </c>
    </row>
    <row r="760" spans="2:46" ht="20.45" customHeight="1">
      <c r="B760" s="463" t="s">
        <v>1962</v>
      </c>
      <c r="C760" s="464" t="s">
        <v>1972</v>
      </c>
      <c r="D760" s="465">
        <f t="shared" si="1735"/>
        <v>11.95</v>
      </c>
      <c r="E760" s="465">
        <f>2*MAX($J760:$U760)</f>
        <v>4.9000000000000004</v>
      </c>
      <c r="F760" s="465">
        <f t="shared" si="1718"/>
        <v>5.45</v>
      </c>
      <c r="G760" s="673">
        <v>4.54</v>
      </c>
      <c r="H760" s="465">
        <f t="shared" si="1236"/>
        <v>1.2250000000000001</v>
      </c>
      <c r="I760" s="465"/>
      <c r="J760" s="466"/>
      <c r="K760" s="466"/>
      <c r="L760" s="466"/>
      <c r="M760" s="466"/>
      <c r="N760" s="466"/>
      <c r="O760" s="466"/>
      <c r="P760" s="466"/>
      <c r="Q760" s="466"/>
      <c r="R760" s="466"/>
      <c r="S760" s="466">
        <f>[1]shCost!$AR14+[1]shCost!$AW14</f>
        <v>2.4500000000000002</v>
      </c>
      <c r="T760" s="466">
        <f>[1]shCost!$AR14+[1]shCost!$AW14</f>
        <v>2.4500000000000002</v>
      </c>
      <c r="U760" s="466"/>
      <c r="V760" s="466"/>
      <c r="W760" s="466"/>
      <c r="X760" s="466"/>
      <c r="Y760" s="467">
        <f t="shared" si="1474"/>
        <v>4.9940000000000007</v>
      </c>
      <c r="Z760" s="467">
        <f t="shared" si="1730"/>
        <v>4.9940000000000007</v>
      </c>
      <c r="AA760" s="467">
        <f t="shared" si="1731"/>
        <v>5.3774999999999995</v>
      </c>
      <c r="AB760" s="467">
        <f t="shared" si="1736"/>
        <v>11.95</v>
      </c>
      <c r="AC760" s="467">
        <f t="shared" si="1732"/>
        <v>12.485000000000001</v>
      </c>
      <c r="AD760" s="467">
        <f t="shared" si="1745"/>
        <v>5.3774999999999995</v>
      </c>
      <c r="AE760" s="467">
        <f t="shared" si="1745"/>
        <v>5.9749999999999996</v>
      </c>
      <c r="AF760" s="467">
        <f t="shared" si="1745"/>
        <v>6.5724999999999998</v>
      </c>
      <c r="AG760" s="468">
        <f t="shared" si="1737"/>
        <v>51.812750000000008</v>
      </c>
      <c r="AH760" s="468">
        <f>AG760*(1+AH$53)</f>
        <v>51.812750000000008</v>
      </c>
      <c r="AI760" s="468">
        <f>MROUND(ROUNDUP(AG760,0),10)-1</f>
        <v>49</v>
      </c>
      <c r="AJ760" s="113">
        <f t="shared" si="1738"/>
        <v>159000</v>
      </c>
      <c r="AK760" s="139">
        <f t="shared" si="1739"/>
        <v>169000</v>
      </c>
      <c r="AL760" s="114">
        <f t="shared" si="1740"/>
        <v>18</v>
      </c>
      <c r="AM760" s="130">
        <f t="shared" si="1744"/>
        <v>17</v>
      </c>
      <c r="AN760" s="151">
        <f t="shared" si="1734"/>
        <v>27</v>
      </c>
      <c r="AO760" s="152">
        <f t="shared" si="1741"/>
        <v>141</v>
      </c>
      <c r="AP760" s="153">
        <f t="shared" si="1742"/>
        <v>297</v>
      </c>
      <c r="AQ760" s="716">
        <f t="shared" si="1729"/>
        <v>10</v>
      </c>
      <c r="AR760" s="154">
        <f t="shared" si="1728"/>
        <v>19000</v>
      </c>
      <c r="AS760" s="158">
        <v>139</v>
      </c>
      <c r="AT760" s="144">
        <f t="shared" si="1743"/>
        <v>49</v>
      </c>
    </row>
    <row r="761" spans="2:46" ht="20.45" customHeight="1">
      <c r="B761" s="463" t="s">
        <v>1963</v>
      </c>
      <c r="C761" s="464" t="s">
        <v>1973</v>
      </c>
      <c r="D761" s="465">
        <f t="shared" si="1735"/>
        <v>5.95</v>
      </c>
      <c r="E761" s="465">
        <f>2*MAX($J761:$U761)</f>
        <v>2.4</v>
      </c>
      <c r="F761" s="465">
        <f t="shared" si="1718"/>
        <v>4.2</v>
      </c>
      <c r="G761" s="673">
        <v>2.36</v>
      </c>
      <c r="H761" s="465">
        <f t="shared" si="1236"/>
        <v>0.6</v>
      </c>
      <c r="I761" s="465"/>
      <c r="J761" s="466"/>
      <c r="K761" s="466"/>
      <c r="L761" s="466"/>
      <c r="M761" s="466"/>
      <c r="N761" s="466"/>
      <c r="O761" s="466"/>
      <c r="P761" s="466"/>
      <c r="Q761" s="466"/>
      <c r="R761" s="466"/>
      <c r="S761" s="466">
        <f>[1]shCost!$AR15+[1]shCost!$AW15</f>
        <v>1.2</v>
      </c>
      <c r="T761" s="466">
        <f>[1]shCost!$AR15+[1]shCost!$AW15</f>
        <v>1.2</v>
      </c>
      <c r="U761" s="466"/>
      <c r="V761" s="466"/>
      <c r="W761" s="466"/>
      <c r="X761" s="466"/>
      <c r="Y761" s="467">
        <f t="shared" si="1474"/>
        <v>2.5960000000000001</v>
      </c>
      <c r="Z761" s="467">
        <f t="shared" si="1730"/>
        <v>2.5960000000000001</v>
      </c>
      <c r="AA761" s="467">
        <f t="shared" si="1731"/>
        <v>2.6774999999999998</v>
      </c>
      <c r="AB761" s="467">
        <f t="shared" si="1736"/>
        <v>5.95</v>
      </c>
      <c r="AC761" s="467">
        <f>Y761/(1-AC$53)</f>
        <v>6.49</v>
      </c>
      <c r="AD761" s="467">
        <f t="shared" si="1745"/>
        <v>2.6774999999999998</v>
      </c>
      <c r="AE761" s="467">
        <f t="shared" si="1745"/>
        <v>2.9750000000000001</v>
      </c>
      <c r="AF761" s="467">
        <f t="shared" si="1745"/>
        <v>3.2725000000000004</v>
      </c>
      <c r="AG761" s="468">
        <f t="shared" si="1737"/>
        <v>26.933500000000002</v>
      </c>
      <c r="AH761" s="468">
        <f>AG761</f>
        <v>26.933500000000002</v>
      </c>
      <c r="AI761" s="468">
        <f>MROUND(ROUNDUP(AG761,0),5)</f>
        <v>25</v>
      </c>
      <c r="AJ761" s="113">
        <f t="shared" si="1738"/>
        <v>79000</v>
      </c>
      <c r="AK761" s="139">
        <f t="shared" si="1739"/>
        <v>79000</v>
      </c>
      <c r="AL761" s="114">
        <f t="shared" si="1740"/>
        <v>10</v>
      </c>
      <c r="AM761" s="130">
        <f t="shared" si="1744"/>
        <v>9</v>
      </c>
      <c r="AN761" s="151">
        <f t="shared" si="1734"/>
        <v>14</v>
      </c>
      <c r="AO761" s="152">
        <f t="shared" si="1741"/>
        <v>74</v>
      </c>
      <c r="AP761" s="153">
        <f t="shared" si="1742"/>
        <v>155</v>
      </c>
      <c r="AQ761" s="716">
        <f t="shared" si="1729"/>
        <v>6</v>
      </c>
      <c r="AR761" s="154">
        <f t="shared" si="1728"/>
        <v>10000</v>
      </c>
      <c r="AS761" s="158">
        <v>139</v>
      </c>
      <c r="AT761" s="144">
        <f t="shared" si="1743"/>
        <v>25</v>
      </c>
    </row>
    <row r="762" spans="2:46" ht="20.45" customHeight="1">
      <c r="B762" s="469" t="s">
        <v>2055</v>
      </c>
      <c r="C762" s="470" t="s">
        <v>2061</v>
      </c>
      <c r="D762" s="471">
        <f t="shared" si="1735"/>
        <v>28.95</v>
      </c>
      <c r="E762" s="471">
        <f>1.9*MAX($J762:$U762)</f>
        <v>11.114999999999998</v>
      </c>
      <c r="F762" s="471">
        <f t="shared" si="1718"/>
        <v>8.85</v>
      </c>
      <c r="G762" s="674">
        <v>10.72</v>
      </c>
      <c r="H762" s="471">
        <f t="shared" si="1236"/>
        <v>2.9249999999999998</v>
      </c>
      <c r="I762" s="471"/>
      <c r="J762" s="472"/>
      <c r="K762" s="472"/>
      <c r="L762" s="472"/>
      <c r="M762" s="472"/>
      <c r="N762" s="472"/>
      <c r="O762" s="472"/>
      <c r="P762" s="472"/>
      <c r="Q762" s="472"/>
      <c r="R762" s="472"/>
      <c r="S762" s="472">
        <f>[1]shCost!$AU4+[1]shCost!$AW4+[1]shCost!$BF4+[1]shCost!$BH4</f>
        <v>5.85</v>
      </c>
      <c r="T762" s="472">
        <f>[1]shCost!$AU4+[1]shCost!$AW4+[1]shCost!$BF4+[1]shCost!$BH4</f>
        <v>5.85</v>
      </c>
      <c r="U762" s="472"/>
      <c r="V762" s="472"/>
      <c r="W762" s="472"/>
      <c r="X762" s="472"/>
      <c r="Y762" s="473">
        <f t="shared" si="1474"/>
        <v>11.792000000000002</v>
      </c>
      <c r="Z762" s="473">
        <f t="shared" ref="Z762:Z768" si="1746">(AC762*(1-Z$53))</f>
        <v>11.792000000000002</v>
      </c>
      <c r="AA762" s="473">
        <f t="shared" ref="AA762:AA768" si="1747">(AB762*(1-AA$53))</f>
        <v>13.027499999999998</v>
      </c>
      <c r="AB762" s="473">
        <f t="shared" si="1736"/>
        <v>28.95</v>
      </c>
      <c r="AC762" s="473">
        <f t="shared" ref="AC762:AC768" si="1748">Y762/(1-AC$53)</f>
        <v>29.480000000000004</v>
      </c>
      <c r="AD762" s="473">
        <f t="shared" si="1745"/>
        <v>13.027499999999998</v>
      </c>
      <c r="AE762" s="473">
        <f t="shared" si="1745"/>
        <v>14.475</v>
      </c>
      <c r="AF762" s="473">
        <f t="shared" si="1745"/>
        <v>15.922500000000001</v>
      </c>
      <c r="AG762" s="474">
        <f>AC762*4.15</f>
        <v>122.34200000000003</v>
      </c>
      <c r="AH762" s="474">
        <f t="shared" ref="AH762:AH768" si="1749">AG762*(1+AH$53)</f>
        <v>122.34200000000003</v>
      </c>
      <c r="AI762" s="474">
        <f>AH762</f>
        <v>122.34200000000003</v>
      </c>
      <c r="AJ762" s="113">
        <f t="shared" si="1738"/>
        <v>389000</v>
      </c>
      <c r="AK762" s="139">
        <f t="shared" si="1739"/>
        <v>419000</v>
      </c>
      <c r="AL762" s="114">
        <f t="shared" si="1740"/>
        <v>41</v>
      </c>
      <c r="AM762" s="130">
        <f>ROUNDUP(AC762*1.34,0)</f>
        <v>40</v>
      </c>
      <c r="AN762" s="151">
        <f t="shared" ref="AN762:AN768" si="1750">ROUNDUP(AC762*0.71*3,0)</f>
        <v>63</v>
      </c>
      <c r="AO762" s="152">
        <f t="shared" si="1741"/>
        <v>332</v>
      </c>
      <c r="AP762" s="153">
        <f t="shared" si="1742"/>
        <v>702</v>
      </c>
      <c r="AQ762" s="716">
        <f t="shared" si="1729"/>
        <v>24</v>
      </c>
      <c r="AR762" s="154">
        <f t="shared" si="1728"/>
        <v>44000</v>
      </c>
      <c r="AS762" s="158">
        <v>119</v>
      </c>
      <c r="AT762" s="144">
        <f t="shared" si="1743"/>
        <v>122.34200000000003</v>
      </c>
    </row>
    <row r="763" spans="2:46" ht="20.45" customHeight="1">
      <c r="B763" s="469" t="s">
        <v>2056</v>
      </c>
      <c r="C763" s="470" t="s">
        <v>2062</v>
      </c>
      <c r="D763" s="471">
        <f t="shared" ref="D763:D768" si="1751">AB763</f>
        <v>27.95</v>
      </c>
      <c r="E763" s="471">
        <f>1.87*MAX($J763:$U763)</f>
        <v>10.565500000000002</v>
      </c>
      <c r="F763" s="471">
        <f t="shared" si="1718"/>
        <v>8.65</v>
      </c>
      <c r="G763" s="674">
        <v>10.36</v>
      </c>
      <c r="H763" s="471">
        <f t="shared" si="1236"/>
        <v>2.8250000000000002</v>
      </c>
      <c r="I763" s="471"/>
      <c r="J763" s="472"/>
      <c r="K763" s="472"/>
      <c r="L763" s="472"/>
      <c r="M763" s="472"/>
      <c r="N763" s="472"/>
      <c r="O763" s="472"/>
      <c r="P763" s="472"/>
      <c r="Q763" s="472"/>
      <c r="R763" s="472"/>
      <c r="S763" s="472">
        <f>[1]shCost!$AU5+[1]shCost!$AW5+[1]shCost!$BF5+[1]shCost!$BH5</f>
        <v>5.65</v>
      </c>
      <c r="T763" s="472">
        <f>[1]shCost!$AU5+[1]shCost!$AW5+[1]shCost!$BF5+[1]shCost!$BH5</f>
        <v>5.65</v>
      </c>
      <c r="U763" s="472"/>
      <c r="V763" s="472"/>
      <c r="W763" s="472"/>
      <c r="X763" s="472"/>
      <c r="Y763" s="473">
        <f t="shared" si="1474"/>
        <v>11.396000000000001</v>
      </c>
      <c r="Z763" s="473">
        <f t="shared" si="1746"/>
        <v>11.396000000000001</v>
      </c>
      <c r="AA763" s="473">
        <f t="shared" si="1747"/>
        <v>12.577499999999999</v>
      </c>
      <c r="AB763" s="473">
        <f t="shared" ref="AB763:AB769" si="1752">MROUND(AC763,1)-0.05</f>
        <v>27.95</v>
      </c>
      <c r="AC763" s="473">
        <f t="shared" si="1748"/>
        <v>28.490000000000002</v>
      </c>
      <c r="AD763" s="473">
        <f t="shared" si="1745"/>
        <v>12.577499999999999</v>
      </c>
      <c r="AE763" s="473">
        <f t="shared" si="1745"/>
        <v>13.975</v>
      </c>
      <c r="AF763" s="473">
        <f t="shared" si="1745"/>
        <v>15.3725</v>
      </c>
      <c r="AG763" s="474">
        <f t="shared" ref="AG763:AG771" si="1753">AC763*4.15</f>
        <v>118.23350000000002</v>
      </c>
      <c r="AH763" s="474">
        <f t="shared" si="1749"/>
        <v>118.23350000000002</v>
      </c>
      <c r="AI763" s="474">
        <f>MROUND(ROUNDUP(AH763,0),5)-1</f>
        <v>119</v>
      </c>
      <c r="AJ763" s="113">
        <f t="shared" ref="AJ763:AJ769" si="1754">ROUNDUP(FLOOR(AC763*13350,10000),-3)-1000</f>
        <v>379000</v>
      </c>
      <c r="AK763" s="139">
        <f t="shared" ref="AK763:AK769" si="1755">ROUNDUP(FLOOR(AJ763*1.1,10000),-3)-1000</f>
        <v>409000</v>
      </c>
      <c r="AL763" s="114">
        <f t="shared" ref="AL763:AL769" si="1756">ROUNDUP(AC763*1.39,0)</f>
        <v>40</v>
      </c>
      <c r="AM763" s="130">
        <f>ROUNDUP(AC763*1.34,0)</f>
        <v>39</v>
      </c>
      <c r="AN763" s="151">
        <f t="shared" si="1750"/>
        <v>61</v>
      </c>
      <c r="AO763" s="152">
        <f t="shared" ref="AO763:AO769" si="1757">ROUNDUP(AC763*3.7502*3,0)</f>
        <v>321</v>
      </c>
      <c r="AP763" s="153">
        <f t="shared" ref="AP763:AP769" si="1758">ROUNDUP(AC763*7.9284*3,0)</f>
        <v>678</v>
      </c>
      <c r="AQ763" s="716">
        <f t="shared" si="1729"/>
        <v>23</v>
      </c>
      <c r="AR763" s="154">
        <f t="shared" si="1728"/>
        <v>43000</v>
      </c>
      <c r="AS763" s="158">
        <v>119</v>
      </c>
      <c r="AT763" s="144">
        <f t="shared" ref="AT763:AT769" si="1759">AI763*(1-AH$6)</f>
        <v>119</v>
      </c>
    </row>
    <row r="764" spans="2:46" ht="20.45" customHeight="1">
      <c r="B764" s="469" t="s">
        <v>2057</v>
      </c>
      <c r="C764" s="470" t="s">
        <v>2063</v>
      </c>
      <c r="D764" s="471">
        <f t="shared" si="1751"/>
        <v>30.95</v>
      </c>
      <c r="E764" s="471">
        <f>1.9*MAX($J764:$U764)</f>
        <v>11.78</v>
      </c>
      <c r="F764" s="471">
        <f t="shared" si="1718"/>
        <v>9.1999999999999993</v>
      </c>
      <c r="G764" s="674">
        <v>11.45</v>
      </c>
      <c r="H764" s="471">
        <f t="shared" si="1236"/>
        <v>3.1</v>
      </c>
      <c r="I764" s="471"/>
      <c r="J764" s="472"/>
      <c r="K764" s="472"/>
      <c r="L764" s="472"/>
      <c r="M764" s="472"/>
      <c r="N764" s="472"/>
      <c r="O764" s="472"/>
      <c r="P764" s="472"/>
      <c r="Q764" s="472"/>
      <c r="R764" s="472"/>
      <c r="S764" s="472">
        <f>[1]shCost!$AU6+[1]shCost!$AW6+[1]shCost!$BF6+[1]shCost!$BH6</f>
        <v>6.2</v>
      </c>
      <c r="T764" s="472">
        <f>[1]shCost!$AU6+[1]shCost!$AW6+[1]shCost!$BF6+[1]shCost!$BH6</f>
        <v>6.2</v>
      </c>
      <c r="U764" s="472"/>
      <c r="V764" s="472"/>
      <c r="W764" s="472"/>
      <c r="X764" s="472"/>
      <c r="Y764" s="473">
        <f t="shared" si="1474"/>
        <v>12.595000000000001</v>
      </c>
      <c r="Z764" s="473">
        <f t="shared" si="1746"/>
        <v>12.595000000000001</v>
      </c>
      <c r="AA764" s="473">
        <f t="shared" si="1747"/>
        <v>13.927499999999998</v>
      </c>
      <c r="AB764" s="473">
        <f t="shared" si="1752"/>
        <v>30.95</v>
      </c>
      <c r="AC764" s="473">
        <f t="shared" si="1748"/>
        <v>31.487500000000001</v>
      </c>
      <c r="AD764" s="473">
        <f t="shared" si="1745"/>
        <v>13.927499999999998</v>
      </c>
      <c r="AE764" s="473">
        <f t="shared" si="1745"/>
        <v>15.475</v>
      </c>
      <c r="AF764" s="473">
        <f t="shared" si="1745"/>
        <v>17.022500000000001</v>
      </c>
      <c r="AG764" s="474">
        <f t="shared" si="1753"/>
        <v>130.67312500000003</v>
      </c>
      <c r="AH764" s="474">
        <f t="shared" si="1749"/>
        <v>130.67312500000003</v>
      </c>
      <c r="AI764" s="474">
        <f>MROUND(ROUNDUP(AH764,0),10)-1</f>
        <v>129</v>
      </c>
      <c r="AJ764" s="113">
        <f t="shared" si="1754"/>
        <v>419000</v>
      </c>
      <c r="AK764" s="139">
        <f t="shared" si="1755"/>
        <v>459000</v>
      </c>
      <c r="AL764" s="114">
        <f t="shared" si="1756"/>
        <v>44</v>
      </c>
      <c r="AM764" s="130">
        <f t="shared" ref="AM764:AM771" si="1760">ROUNDUP(AC764*1.3,0)</f>
        <v>41</v>
      </c>
      <c r="AN764" s="151">
        <f t="shared" si="1750"/>
        <v>68</v>
      </c>
      <c r="AO764" s="152">
        <f t="shared" si="1757"/>
        <v>355</v>
      </c>
      <c r="AP764" s="153">
        <f t="shared" si="1758"/>
        <v>749</v>
      </c>
      <c r="AQ764" s="716">
        <f t="shared" si="1729"/>
        <v>26</v>
      </c>
      <c r="AR764" s="154">
        <f t="shared" si="1728"/>
        <v>47000</v>
      </c>
      <c r="AS764" s="158">
        <v>129</v>
      </c>
      <c r="AT764" s="144">
        <f t="shared" si="1759"/>
        <v>129</v>
      </c>
    </row>
    <row r="765" spans="2:46" ht="20.45" customHeight="1">
      <c r="B765" s="469" t="s">
        <v>2058</v>
      </c>
      <c r="C765" s="470" t="s">
        <v>2064</v>
      </c>
      <c r="D765" s="471">
        <f t="shared" si="1751"/>
        <v>30.95</v>
      </c>
      <c r="E765" s="471">
        <f>1.9*MAX($J765:$U765)</f>
        <v>11.969999999999999</v>
      </c>
      <c r="F765" s="471">
        <f t="shared" si="1718"/>
        <v>9.3000000000000007</v>
      </c>
      <c r="G765" s="674">
        <v>11.45</v>
      </c>
      <c r="H765" s="471">
        <f t="shared" si="1236"/>
        <v>3.15</v>
      </c>
      <c r="I765" s="471"/>
      <c r="J765" s="472"/>
      <c r="K765" s="472"/>
      <c r="L765" s="472"/>
      <c r="M765" s="472"/>
      <c r="N765" s="472"/>
      <c r="O765" s="472"/>
      <c r="P765" s="472"/>
      <c r="Q765" s="472"/>
      <c r="R765" s="472"/>
      <c r="S765" s="472">
        <f>[1]shCost!$AU7+[1]shCost!$AW7+[1]shCost!$BF7+[1]shCost!$BH7</f>
        <v>6.3</v>
      </c>
      <c r="T765" s="472">
        <f>[1]shCost!$AU7+[1]shCost!$AW7+[1]shCost!$BF7+[1]shCost!$BH7</f>
        <v>6.3</v>
      </c>
      <c r="U765" s="472"/>
      <c r="V765" s="472"/>
      <c r="W765" s="472"/>
      <c r="X765" s="472"/>
      <c r="Y765" s="473">
        <f t="shared" si="1474"/>
        <v>12.595000000000001</v>
      </c>
      <c r="Z765" s="473">
        <f t="shared" si="1746"/>
        <v>12.595000000000001</v>
      </c>
      <c r="AA765" s="473">
        <f t="shared" si="1747"/>
        <v>13.927499999999998</v>
      </c>
      <c r="AB765" s="473">
        <f t="shared" si="1752"/>
        <v>30.95</v>
      </c>
      <c r="AC765" s="473">
        <f t="shared" si="1748"/>
        <v>31.487500000000001</v>
      </c>
      <c r="AD765" s="473">
        <f t="shared" si="1745"/>
        <v>13.927499999999998</v>
      </c>
      <c r="AE765" s="473">
        <f t="shared" si="1745"/>
        <v>15.475</v>
      </c>
      <c r="AF765" s="473">
        <f t="shared" si="1745"/>
        <v>17.022500000000001</v>
      </c>
      <c r="AG765" s="474">
        <f t="shared" si="1753"/>
        <v>130.67312500000003</v>
      </c>
      <c r="AH765" s="474">
        <f t="shared" si="1749"/>
        <v>130.67312500000003</v>
      </c>
      <c r="AI765" s="474">
        <f>MROUND(ROUNDUP(AH764,0),5)-1</f>
        <v>129</v>
      </c>
      <c r="AJ765" s="113">
        <f t="shared" si="1754"/>
        <v>419000</v>
      </c>
      <c r="AK765" s="139">
        <f t="shared" si="1755"/>
        <v>459000</v>
      </c>
      <c r="AL765" s="114">
        <f t="shared" si="1756"/>
        <v>44</v>
      </c>
      <c r="AM765" s="130">
        <f t="shared" si="1760"/>
        <v>41</v>
      </c>
      <c r="AN765" s="151">
        <f t="shared" si="1750"/>
        <v>68</v>
      </c>
      <c r="AO765" s="152">
        <f t="shared" si="1757"/>
        <v>355</v>
      </c>
      <c r="AP765" s="153">
        <f t="shared" si="1758"/>
        <v>749</v>
      </c>
      <c r="AQ765" s="716">
        <f t="shared" si="1729"/>
        <v>26</v>
      </c>
      <c r="AR765" s="154">
        <f t="shared" si="1728"/>
        <v>47000</v>
      </c>
      <c r="AS765" s="158">
        <v>129</v>
      </c>
      <c r="AT765" s="144">
        <f t="shared" si="1759"/>
        <v>129</v>
      </c>
    </row>
    <row r="766" spans="2:46" ht="20.45" customHeight="1">
      <c r="B766" s="469" t="s">
        <v>2059</v>
      </c>
      <c r="C766" s="470" t="s">
        <v>2065</v>
      </c>
      <c r="D766" s="471">
        <f t="shared" si="1751"/>
        <v>28.95</v>
      </c>
      <c r="E766" s="471">
        <f>1.9*MAX($J766:$U766)</f>
        <v>11.399999999999999</v>
      </c>
      <c r="F766" s="471">
        <f t="shared" si="1718"/>
        <v>9</v>
      </c>
      <c r="G766" s="674">
        <v>10.72</v>
      </c>
      <c r="H766" s="471">
        <f t="shared" si="1236"/>
        <v>3</v>
      </c>
      <c r="I766" s="471"/>
      <c r="J766" s="472"/>
      <c r="K766" s="472"/>
      <c r="L766" s="472"/>
      <c r="M766" s="472"/>
      <c r="N766" s="472"/>
      <c r="O766" s="472"/>
      <c r="P766" s="472"/>
      <c r="Q766" s="472"/>
      <c r="R766" s="472"/>
      <c r="S766" s="472">
        <f>[1]shCost!$AU8+[1]shCost!$AW8+[1]shCost!$BF8+[1]shCost!$BH8</f>
        <v>6</v>
      </c>
      <c r="T766" s="472">
        <f>[1]shCost!$AU8+[1]shCost!$AW8+[1]shCost!$BF8+[1]shCost!$BH8</f>
        <v>6</v>
      </c>
      <c r="U766" s="472"/>
      <c r="V766" s="472"/>
      <c r="W766" s="472"/>
      <c r="X766" s="472"/>
      <c r="Y766" s="473">
        <f t="shared" si="1474"/>
        <v>11.792000000000002</v>
      </c>
      <c r="Z766" s="473">
        <f t="shared" si="1746"/>
        <v>11.792000000000002</v>
      </c>
      <c r="AA766" s="473">
        <f t="shared" si="1747"/>
        <v>13.027499999999998</v>
      </c>
      <c r="AB766" s="473">
        <f t="shared" si="1752"/>
        <v>28.95</v>
      </c>
      <c r="AC766" s="473">
        <f t="shared" si="1748"/>
        <v>29.480000000000004</v>
      </c>
      <c r="AD766" s="473">
        <f t="shared" si="1745"/>
        <v>13.027499999999998</v>
      </c>
      <c r="AE766" s="473">
        <f t="shared" si="1745"/>
        <v>14.475</v>
      </c>
      <c r="AF766" s="473">
        <f t="shared" si="1745"/>
        <v>15.922500000000001</v>
      </c>
      <c r="AG766" s="474">
        <f t="shared" si="1753"/>
        <v>122.34200000000003</v>
      </c>
      <c r="AH766" s="474">
        <f t="shared" si="1749"/>
        <v>122.34200000000003</v>
      </c>
      <c r="AI766" s="474">
        <f>MROUND(ROUNDUP(AH766,0),1)</f>
        <v>123</v>
      </c>
      <c r="AJ766" s="113">
        <f t="shared" si="1754"/>
        <v>389000</v>
      </c>
      <c r="AK766" s="139">
        <f t="shared" si="1755"/>
        <v>419000</v>
      </c>
      <c r="AL766" s="114">
        <f t="shared" si="1756"/>
        <v>41</v>
      </c>
      <c r="AM766" s="130">
        <f t="shared" si="1760"/>
        <v>39</v>
      </c>
      <c r="AN766" s="151">
        <f t="shared" si="1750"/>
        <v>63</v>
      </c>
      <c r="AO766" s="152">
        <f t="shared" si="1757"/>
        <v>332</v>
      </c>
      <c r="AP766" s="153">
        <f t="shared" si="1758"/>
        <v>702</v>
      </c>
      <c r="AQ766" s="716">
        <f t="shared" si="1729"/>
        <v>24</v>
      </c>
      <c r="AR766" s="154">
        <f t="shared" si="1728"/>
        <v>44000</v>
      </c>
      <c r="AS766" s="158">
        <v>129</v>
      </c>
      <c r="AT766" s="144">
        <f t="shared" si="1759"/>
        <v>123</v>
      </c>
    </row>
    <row r="767" spans="2:46" ht="20.45" customHeight="1">
      <c r="B767" s="469" t="s">
        <v>2060</v>
      </c>
      <c r="C767" s="470" t="s">
        <v>2066</v>
      </c>
      <c r="D767" s="471">
        <f t="shared" si="1751"/>
        <v>34.950000000000003</v>
      </c>
      <c r="E767" s="471">
        <f>2*MAX($J767:$U767)</f>
        <v>13.3</v>
      </c>
      <c r="F767" s="471">
        <f t="shared" si="1718"/>
        <v>9.65</v>
      </c>
      <c r="G767" s="674">
        <v>12.9</v>
      </c>
      <c r="H767" s="471">
        <f t="shared" si="1236"/>
        <v>3.3250000000000002</v>
      </c>
      <c r="I767" s="471"/>
      <c r="J767" s="472"/>
      <c r="K767" s="472"/>
      <c r="L767" s="472"/>
      <c r="M767" s="472"/>
      <c r="N767" s="472"/>
      <c r="O767" s="472"/>
      <c r="P767" s="472"/>
      <c r="Q767" s="472"/>
      <c r="R767" s="472"/>
      <c r="S767" s="472">
        <f>[1]shCost!$AU9+[1]shCost!$AW9+[1]shCost!$BF9+[1]shCost!$BH9</f>
        <v>6.65</v>
      </c>
      <c r="T767" s="472">
        <f>[1]shCost!$AU9+[1]shCost!$AW9+[1]shCost!$BF9+[1]shCost!$BH9</f>
        <v>6.65</v>
      </c>
      <c r="U767" s="472"/>
      <c r="V767" s="472"/>
      <c r="W767" s="472"/>
      <c r="X767" s="472"/>
      <c r="Y767" s="473">
        <f t="shared" si="1474"/>
        <v>14.190000000000001</v>
      </c>
      <c r="Z767" s="473">
        <f t="shared" si="1746"/>
        <v>14.190000000000001</v>
      </c>
      <c r="AA767" s="473">
        <f t="shared" si="1747"/>
        <v>15.727499999999999</v>
      </c>
      <c r="AB767" s="473">
        <f t="shared" si="1752"/>
        <v>34.950000000000003</v>
      </c>
      <c r="AC767" s="473">
        <f t="shared" si="1748"/>
        <v>35.475000000000001</v>
      </c>
      <c r="AD767" s="473">
        <f t="shared" si="1745"/>
        <v>15.727499999999999</v>
      </c>
      <c r="AE767" s="473">
        <f t="shared" si="1745"/>
        <v>17.475000000000001</v>
      </c>
      <c r="AF767" s="473">
        <f t="shared" si="1745"/>
        <v>19.222500000000004</v>
      </c>
      <c r="AG767" s="474">
        <f t="shared" si="1753"/>
        <v>147.22125000000003</v>
      </c>
      <c r="AH767" s="474">
        <f t="shared" si="1749"/>
        <v>147.22125000000003</v>
      </c>
      <c r="AI767" s="474">
        <f>MROUND(ROUNDUP(AH767,0),10)-1</f>
        <v>149</v>
      </c>
      <c r="AJ767" s="113">
        <f t="shared" si="1754"/>
        <v>469000</v>
      </c>
      <c r="AK767" s="139">
        <f t="shared" si="1755"/>
        <v>509000</v>
      </c>
      <c r="AL767" s="114">
        <f t="shared" si="1756"/>
        <v>50</v>
      </c>
      <c r="AM767" s="130">
        <f t="shared" si="1760"/>
        <v>47</v>
      </c>
      <c r="AN767" s="151">
        <f t="shared" si="1750"/>
        <v>76</v>
      </c>
      <c r="AO767" s="152">
        <f t="shared" si="1757"/>
        <v>400</v>
      </c>
      <c r="AP767" s="153">
        <f t="shared" si="1758"/>
        <v>844</v>
      </c>
      <c r="AQ767" s="716">
        <f t="shared" si="1729"/>
        <v>29</v>
      </c>
      <c r="AR767" s="154">
        <f t="shared" si="1728"/>
        <v>53000</v>
      </c>
      <c r="AS767" s="158">
        <v>139</v>
      </c>
      <c r="AT767" s="144">
        <f t="shared" si="1759"/>
        <v>149</v>
      </c>
    </row>
    <row r="768" spans="2:46" ht="20.45" customHeight="1">
      <c r="B768" s="469" t="s">
        <v>2162</v>
      </c>
      <c r="C768" s="470" t="s">
        <v>2161</v>
      </c>
      <c r="D768" s="471">
        <f t="shared" si="1751"/>
        <v>23.95</v>
      </c>
      <c r="E768" s="471">
        <f>2*MAX($J768:$U768)</f>
        <v>9.3000000000000007</v>
      </c>
      <c r="F768" s="471">
        <f t="shared" si="1718"/>
        <v>7.65</v>
      </c>
      <c r="G768" s="674">
        <v>8.9</v>
      </c>
      <c r="H768" s="471">
        <f t="shared" si="1236"/>
        <v>2.3250000000000002</v>
      </c>
      <c r="I768" s="471"/>
      <c r="J768" s="472"/>
      <c r="K768" s="472"/>
      <c r="L768" s="472"/>
      <c r="M768" s="472"/>
      <c r="N768" s="472"/>
      <c r="O768" s="472"/>
      <c r="P768" s="472"/>
      <c r="Q768" s="472"/>
      <c r="R768" s="472"/>
      <c r="S768" s="472">
        <f>[1]shCost!$AU10+[1]shCost!$AW10+[1]shCost!$BF10+[1]shCost!$BH10+[1]shCost!$BG10</f>
        <v>4.6500000000000004</v>
      </c>
      <c r="T768" s="472">
        <f>[1]shCost!$AU10+[1]shCost!$AW10+[1]shCost!$BF10+[1]shCost!$BH10+[1]shCost!$BG10</f>
        <v>4.6500000000000004</v>
      </c>
      <c r="U768" s="472"/>
      <c r="V768" s="472"/>
      <c r="W768" s="472"/>
      <c r="X768" s="472"/>
      <c r="Y768" s="473">
        <f t="shared" si="1474"/>
        <v>9.7900000000000009</v>
      </c>
      <c r="Z768" s="473">
        <f t="shared" si="1746"/>
        <v>9.7900000000000009</v>
      </c>
      <c r="AA768" s="473">
        <f t="shared" si="1747"/>
        <v>10.777499999999998</v>
      </c>
      <c r="AB768" s="473">
        <f t="shared" si="1752"/>
        <v>23.95</v>
      </c>
      <c r="AC768" s="473">
        <f t="shared" si="1748"/>
        <v>24.475000000000001</v>
      </c>
      <c r="AD768" s="473">
        <f t="shared" si="1745"/>
        <v>10.777499999999998</v>
      </c>
      <c r="AE768" s="473">
        <f t="shared" si="1745"/>
        <v>11.975</v>
      </c>
      <c r="AF768" s="473">
        <f t="shared" si="1745"/>
        <v>13.172500000000001</v>
      </c>
      <c r="AG768" s="474">
        <f t="shared" si="1753"/>
        <v>101.57125000000002</v>
      </c>
      <c r="AH768" s="474">
        <f t="shared" si="1749"/>
        <v>101.57125000000002</v>
      </c>
      <c r="AI768" s="474">
        <f>MROUND(ROUNDUP(AG768,0),5)-1</f>
        <v>99</v>
      </c>
      <c r="AJ768" s="113">
        <f t="shared" si="1754"/>
        <v>319000</v>
      </c>
      <c r="AK768" s="139">
        <f t="shared" si="1755"/>
        <v>349000</v>
      </c>
      <c r="AL768" s="114">
        <f t="shared" si="1756"/>
        <v>35</v>
      </c>
      <c r="AM768" s="130">
        <f t="shared" si="1760"/>
        <v>32</v>
      </c>
      <c r="AN768" s="151">
        <f t="shared" si="1750"/>
        <v>53</v>
      </c>
      <c r="AO768" s="152">
        <f t="shared" si="1757"/>
        <v>276</v>
      </c>
      <c r="AP768" s="153">
        <f t="shared" si="1758"/>
        <v>583</v>
      </c>
      <c r="AQ768" s="716">
        <f t="shared" si="1729"/>
        <v>20</v>
      </c>
      <c r="AR768" s="154">
        <f t="shared" si="1728"/>
        <v>37000</v>
      </c>
      <c r="AS768" s="158">
        <v>139</v>
      </c>
      <c r="AT768" s="144">
        <f t="shared" si="1759"/>
        <v>99</v>
      </c>
    </row>
    <row r="769" spans="2:46" ht="20.45" customHeight="1">
      <c r="B769" s="469" t="s">
        <v>2067</v>
      </c>
      <c r="C769" s="470" t="s">
        <v>2163</v>
      </c>
      <c r="D769" s="471">
        <f t="shared" ref="D769:D800" si="1761">AB769</f>
        <v>30.95</v>
      </c>
      <c r="E769" s="471">
        <f>2*MAX($J769:$U769)</f>
        <v>11.200000000000001</v>
      </c>
      <c r="F769" s="471">
        <f t="shared" si="1718"/>
        <v>8.6000000000000014</v>
      </c>
      <c r="G769" s="674">
        <v>11.45</v>
      </c>
      <c r="H769" s="471">
        <f t="shared" si="1236"/>
        <v>2.8000000000000003</v>
      </c>
      <c r="I769" s="471"/>
      <c r="J769" s="472"/>
      <c r="K769" s="472"/>
      <c r="L769" s="472"/>
      <c r="M769" s="472"/>
      <c r="N769" s="472"/>
      <c r="O769" s="472"/>
      <c r="P769" s="472"/>
      <c r="Q769" s="472"/>
      <c r="R769" s="472"/>
      <c r="S769" s="472">
        <f>[1]shCost!$AU11+[1]shCost!$AW11+[1]shCost!$BF11+[1]shCost!$BH11+[1]shCost!$BG11</f>
        <v>5.6000000000000005</v>
      </c>
      <c r="T769" s="472">
        <f>[1]shCost!$AU11+[1]shCost!$AW11+[1]shCost!$BF11+[1]shCost!$BH11+[1]shCost!$BG11</f>
        <v>5.6000000000000005</v>
      </c>
      <c r="U769" s="472"/>
      <c r="V769" s="472"/>
      <c r="W769" s="472"/>
      <c r="X769" s="472"/>
      <c r="Y769" s="473">
        <f t="shared" si="1474"/>
        <v>12.595000000000001</v>
      </c>
      <c r="Z769" s="473">
        <f>(AC769*(1-Z$53))</f>
        <v>12.595000000000001</v>
      </c>
      <c r="AA769" s="473">
        <f>(AB769*(1-AA$53))</f>
        <v>13.927499999999998</v>
      </c>
      <c r="AB769" s="473">
        <f t="shared" si="1752"/>
        <v>30.95</v>
      </c>
      <c r="AC769" s="473">
        <f>Y769/(1-AC$53)</f>
        <v>31.487500000000001</v>
      </c>
      <c r="AD769" s="473">
        <f t="shared" si="1745"/>
        <v>13.927499999999998</v>
      </c>
      <c r="AE769" s="473">
        <f t="shared" si="1745"/>
        <v>15.475</v>
      </c>
      <c r="AF769" s="473">
        <f t="shared" si="1745"/>
        <v>17.022500000000001</v>
      </c>
      <c r="AG769" s="474">
        <f t="shared" si="1753"/>
        <v>130.67312500000003</v>
      </c>
      <c r="AH769" s="474">
        <f>AG769*(1+AH$53)</f>
        <v>130.67312500000003</v>
      </c>
      <c r="AI769" s="474">
        <f>MROUND(ROUNDUP(AG769,0),5)-1</f>
        <v>129</v>
      </c>
      <c r="AJ769" s="113">
        <f t="shared" si="1754"/>
        <v>419000</v>
      </c>
      <c r="AK769" s="139">
        <f t="shared" si="1755"/>
        <v>459000</v>
      </c>
      <c r="AL769" s="114">
        <f t="shared" si="1756"/>
        <v>44</v>
      </c>
      <c r="AM769" s="130">
        <f>ROUNDUP(AC769*1.3,0)</f>
        <v>41</v>
      </c>
      <c r="AN769" s="151">
        <f>ROUNDUP(AC769*0.71*3,0)</f>
        <v>68</v>
      </c>
      <c r="AO769" s="152">
        <f t="shared" si="1757"/>
        <v>355</v>
      </c>
      <c r="AP769" s="153">
        <f t="shared" si="1758"/>
        <v>749</v>
      </c>
      <c r="AQ769" s="716">
        <f t="shared" si="1729"/>
        <v>26</v>
      </c>
      <c r="AR769" s="154">
        <f t="shared" si="1728"/>
        <v>47000</v>
      </c>
      <c r="AS769" s="158">
        <v>139</v>
      </c>
      <c r="AT769" s="144">
        <f t="shared" si="1759"/>
        <v>129</v>
      </c>
    </row>
    <row r="770" spans="2:46" ht="20.45" customHeight="1">
      <c r="B770" s="469" t="s">
        <v>2068</v>
      </c>
      <c r="C770" s="470" t="s">
        <v>2133</v>
      </c>
      <c r="D770" s="471">
        <f t="shared" si="1761"/>
        <v>34.950000000000003</v>
      </c>
      <c r="E770" s="471">
        <f>1.95*MAX($J770:$U770)</f>
        <v>13.455</v>
      </c>
      <c r="F770" s="471">
        <f t="shared" si="1718"/>
        <v>9.9</v>
      </c>
      <c r="G770" s="674">
        <v>12.9</v>
      </c>
      <c r="H770" s="471">
        <f t="shared" si="1236"/>
        <v>3.45</v>
      </c>
      <c r="I770" s="471"/>
      <c r="J770" s="472"/>
      <c r="K770" s="472"/>
      <c r="L770" s="472"/>
      <c r="M770" s="472"/>
      <c r="N770" s="472"/>
      <c r="O770" s="472"/>
      <c r="P770" s="472"/>
      <c r="Q770" s="472"/>
      <c r="R770" s="472"/>
      <c r="S770" s="472">
        <f>[1]shCost!$AU12+[1]shCost!$AW12+[1]shCost!$BF12+[1]shCost!$BH12+[1]shCost!$BG12</f>
        <v>6.9</v>
      </c>
      <c r="T770" s="472">
        <f>[1]shCost!$AU12+[1]shCost!$AW12+[1]shCost!$BF12+[1]shCost!$BH12+[1]shCost!$BG12</f>
        <v>6.9</v>
      </c>
      <c r="U770" s="472"/>
      <c r="V770" s="472"/>
      <c r="W770" s="472"/>
      <c r="X770" s="472"/>
      <c r="Y770" s="473">
        <f t="shared" si="1474"/>
        <v>14.190000000000001</v>
      </c>
      <c r="Z770" s="473">
        <f>(AC770*(1-Z$53))</f>
        <v>14.190000000000001</v>
      </c>
      <c r="AA770" s="473">
        <f>(AB770*(1-AA$53))</f>
        <v>15.727499999999999</v>
      </c>
      <c r="AB770" s="473">
        <f t="shared" ref="AB770:AB784" si="1762">MROUND(AC770,1)-0.05</f>
        <v>34.950000000000003</v>
      </c>
      <c r="AC770" s="473">
        <f>Y770/(1-AC$53)</f>
        <v>35.475000000000001</v>
      </c>
      <c r="AD770" s="473">
        <f t="shared" si="1745"/>
        <v>15.727499999999999</v>
      </c>
      <c r="AE770" s="473">
        <f t="shared" si="1745"/>
        <v>17.475000000000001</v>
      </c>
      <c r="AF770" s="473">
        <f t="shared" si="1745"/>
        <v>19.222500000000004</v>
      </c>
      <c r="AG770" s="474">
        <f t="shared" si="1753"/>
        <v>147.22125000000003</v>
      </c>
      <c r="AH770" s="474">
        <f>AG770*(1+AH$53)</f>
        <v>147.22125000000003</v>
      </c>
      <c r="AI770" s="474">
        <f>MROUND(ROUNDUP(AG770,0),5)-1</f>
        <v>149</v>
      </c>
      <c r="AJ770" s="113">
        <f t="shared" ref="AJ770:AJ793" si="1763">ROUNDUP(FLOOR(AC770*13350,10000),-3)-1000</f>
        <v>469000</v>
      </c>
      <c r="AK770" s="139">
        <f t="shared" ref="AK770:AK783" si="1764">ROUNDUP(FLOOR(AJ770*1.1,10000),-3)-1000</f>
        <v>509000</v>
      </c>
      <c r="AL770" s="114">
        <f t="shared" ref="AL770:AL793" si="1765">ROUNDUP(AC770*1.39,0)</f>
        <v>50</v>
      </c>
      <c r="AM770" s="130">
        <f t="shared" si="1760"/>
        <v>47</v>
      </c>
      <c r="AN770" s="151">
        <f>ROUNDUP(AC770*0.71*3,0)</f>
        <v>76</v>
      </c>
      <c r="AO770" s="152">
        <f t="shared" ref="AO770:AO793" si="1766">ROUNDUP(AC770*3.7502*3,0)</f>
        <v>400</v>
      </c>
      <c r="AP770" s="153">
        <f t="shared" ref="AP770:AP793" si="1767">ROUNDUP(AC770*7.9284*3,0)</f>
        <v>844</v>
      </c>
      <c r="AQ770" s="716">
        <f t="shared" si="1729"/>
        <v>29</v>
      </c>
      <c r="AR770" s="154">
        <f t="shared" si="1728"/>
        <v>53000</v>
      </c>
      <c r="AS770" s="158">
        <v>139</v>
      </c>
      <c r="AT770" s="144">
        <f t="shared" ref="AT770:AT793" si="1768">AI770*(1-AH$6)</f>
        <v>149</v>
      </c>
    </row>
    <row r="771" spans="2:46" ht="20.45" customHeight="1">
      <c r="B771" s="469" t="s">
        <v>2131</v>
      </c>
      <c r="C771" s="470" t="s">
        <v>2132</v>
      </c>
      <c r="D771" s="471">
        <f t="shared" si="1761"/>
        <v>23.95</v>
      </c>
      <c r="E771" s="471">
        <f>2*MAX($J771:$U771)</f>
        <v>9.5</v>
      </c>
      <c r="F771" s="471">
        <f t="shared" si="1718"/>
        <v>7.75</v>
      </c>
      <c r="G771" s="674">
        <v>8.9</v>
      </c>
      <c r="H771" s="471">
        <f>MIN($J771:$U771)*0.5</f>
        <v>2.375</v>
      </c>
      <c r="I771" s="471"/>
      <c r="J771" s="472"/>
      <c r="K771" s="472"/>
      <c r="L771" s="472"/>
      <c r="M771" s="472"/>
      <c r="N771" s="472"/>
      <c r="O771" s="472"/>
      <c r="P771" s="472"/>
      <c r="Q771" s="472"/>
      <c r="R771" s="472"/>
      <c r="S771" s="472">
        <f>[1]shCost!$AU13+[1]shCost!$AW13+[1]shCost!$BF13+[1]shCost!$BH13+[1]shCost!$BG13</f>
        <v>4.75</v>
      </c>
      <c r="T771" s="472">
        <f>[1]shCost!$AU13+[1]shCost!$AW13+[1]shCost!$BF13+[1]shCost!$BH13+[1]shCost!$BG13</f>
        <v>4.75</v>
      </c>
      <c r="U771" s="472"/>
      <c r="V771" s="472"/>
      <c r="W771" s="472"/>
      <c r="X771" s="472"/>
      <c r="Y771" s="473">
        <f>$G771*(1+Y$53)</f>
        <v>9.7900000000000009</v>
      </c>
      <c r="Z771" s="473">
        <f>(AC771*(1-Z$53))</f>
        <v>9.7900000000000009</v>
      </c>
      <c r="AA771" s="473">
        <f>(AB771*(1-AA$53))</f>
        <v>10.777499999999998</v>
      </c>
      <c r="AB771" s="473">
        <f t="shared" si="1762"/>
        <v>23.95</v>
      </c>
      <c r="AC771" s="473">
        <f>Y771/(1-AC$53)</f>
        <v>24.475000000000001</v>
      </c>
      <c r="AD771" s="473">
        <f>$AB771*(1-AD$53)</f>
        <v>10.777499999999998</v>
      </c>
      <c r="AE771" s="473">
        <f>$AB771*(1-AE$53)</f>
        <v>11.975</v>
      </c>
      <c r="AF771" s="473">
        <f>$AB771*(1-AF$53)</f>
        <v>13.172500000000001</v>
      </c>
      <c r="AG771" s="474">
        <f t="shared" si="1753"/>
        <v>101.57125000000002</v>
      </c>
      <c r="AH771" s="474">
        <f>AG771</f>
        <v>101.57125000000002</v>
      </c>
      <c r="AI771" s="474">
        <f>MROUND(ROUNDUP(AG771,0),10)-1</f>
        <v>99</v>
      </c>
      <c r="AJ771" s="113">
        <f t="shared" si="1763"/>
        <v>319000</v>
      </c>
      <c r="AK771" s="139">
        <f t="shared" si="1764"/>
        <v>349000</v>
      </c>
      <c r="AL771" s="114">
        <f t="shared" si="1765"/>
        <v>35</v>
      </c>
      <c r="AM771" s="130">
        <f t="shared" si="1760"/>
        <v>32</v>
      </c>
      <c r="AN771" s="151">
        <f>ROUNDUP(AC771*0.71*3,0)</f>
        <v>53</v>
      </c>
      <c r="AO771" s="152">
        <f t="shared" si="1766"/>
        <v>276</v>
      </c>
      <c r="AP771" s="153">
        <f t="shared" si="1767"/>
        <v>583</v>
      </c>
      <c r="AQ771" s="716">
        <f t="shared" si="1729"/>
        <v>20</v>
      </c>
      <c r="AR771" s="154">
        <f t="shared" si="1728"/>
        <v>37000</v>
      </c>
      <c r="AS771" s="158">
        <v>139</v>
      </c>
      <c r="AT771" s="144">
        <f t="shared" si="1768"/>
        <v>99</v>
      </c>
    </row>
    <row r="772" spans="2:46" ht="20.45" customHeight="1">
      <c r="B772" s="475" t="s">
        <v>263</v>
      </c>
      <c r="C772" s="476" t="s">
        <v>233</v>
      </c>
      <c r="D772" s="477">
        <f t="shared" si="1761"/>
        <v>21.95</v>
      </c>
      <c r="E772" s="477">
        <f t="shared" ref="E772:E805" si="1769">2*MAX($J772:$U772)</f>
        <v>7.665</v>
      </c>
      <c r="F772" s="477">
        <f t="shared" si="1718"/>
        <v>6.8324999999999996</v>
      </c>
      <c r="G772" s="675">
        <v>8</v>
      </c>
      <c r="H772" s="477">
        <f t="shared" si="1236"/>
        <v>1.825</v>
      </c>
      <c r="I772" s="477"/>
      <c r="J772" s="478">
        <f>[1]shCost!$C$3</f>
        <v>3.65</v>
      </c>
      <c r="K772" s="478">
        <f>[1]IDCost!$C$3</f>
        <v>3.65</v>
      </c>
      <c r="L772" s="478"/>
      <c r="M772" s="478"/>
      <c r="N772" s="478"/>
      <c r="O772" s="478">
        <f>J772*1.05</f>
        <v>3.8325</v>
      </c>
      <c r="P772" s="478"/>
      <c r="Q772" s="478"/>
      <c r="R772" s="478"/>
      <c r="S772" s="478"/>
      <c r="T772" s="478"/>
      <c r="U772" s="478"/>
      <c r="V772" s="478">
        <f>[1]IDCost!$C$3</f>
        <v>3.65</v>
      </c>
      <c r="W772" s="478"/>
      <c r="X772" s="478"/>
      <c r="Y772" s="479">
        <f t="shared" ref="Y772:Y803" si="1770">$G772*(1+Y$548)</f>
        <v>8.8000000000000007</v>
      </c>
      <c r="Z772" s="479">
        <f t="shared" ref="Z772:Z803" si="1771">(AC772*(1-Z$548))</f>
        <v>8.8000000000000007</v>
      </c>
      <c r="AA772" s="479">
        <f t="shared" ref="AA772:AA793" si="1772">(AB772*(1-AA$548))</f>
        <v>9.8774999999999995</v>
      </c>
      <c r="AB772" s="479">
        <f t="shared" si="1762"/>
        <v>21.95</v>
      </c>
      <c r="AC772" s="479">
        <f t="shared" ref="AC772:AC803" si="1773">Y772/(1-AC$548)</f>
        <v>22</v>
      </c>
      <c r="AD772" s="479">
        <f t="shared" ref="AD772:AF793" si="1774">$AB772*(1-AD$548)</f>
        <v>9.8774999999999995</v>
      </c>
      <c r="AE772" s="479">
        <f t="shared" si="1774"/>
        <v>10.975</v>
      </c>
      <c r="AF772" s="479">
        <f t="shared" si="1774"/>
        <v>12.0725</v>
      </c>
      <c r="AG772" s="480">
        <f>AC772*4.15</f>
        <v>91.300000000000011</v>
      </c>
      <c r="AH772" s="480">
        <f t="shared" ref="AH772:AH793" si="1775">AG772*(1+AH$548)</f>
        <v>91.300000000000011</v>
      </c>
      <c r="AI772" s="480">
        <f t="shared" ref="AI772:AI784" si="1776">MROUND(ROUNDUP(AH772,0),10)-1</f>
        <v>89</v>
      </c>
      <c r="AJ772" s="113">
        <f t="shared" si="1763"/>
        <v>289000</v>
      </c>
      <c r="AK772" s="139">
        <f t="shared" si="1764"/>
        <v>309000</v>
      </c>
      <c r="AL772" s="114">
        <f t="shared" si="1765"/>
        <v>31</v>
      </c>
      <c r="AM772" s="130">
        <f>ROUNDUP(AC772*1.34,0)</f>
        <v>30</v>
      </c>
      <c r="AN772" s="151">
        <f>ROUNDUP(AC772*0.71*3,0)</f>
        <v>47</v>
      </c>
      <c r="AO772" s="152">
        <f t="shared" si="1766"/>
        <v>248</v>
      </c>
      <c r="AP772" s="153">
        <f t="shared" si="1767"/>
        <v>524</v>
      </c>
      <c r="AQ772" s="716">
        <f t="shared" si="1729"/>
        <v>18</v>
      </c>
      <c r="AR772" s="154">
        <f t="shared" si="1728"/>
        <v>33000</v>
      </c>
      <c r="AS772" s="158">
        <v>102.46</v>
      </c>
      <c r="AT772" s="144">
        <f t="shared" si="1768"/>
        <v>89</v>
      </c>
    </row>
    <row r="773" spans="2:46" ht="20.45" customHeight="1">
      <c r="B773" s="475" t="s">
        <v>206</v>
      </c>
      <c r="C773" s="476" t="s">
        <v>223</v>
      </c>
      <c r="D773" s="477">
        <f t="shared" si="1761"/>
        <v>23.95</v>
      </c>
      <c r="E773" s="477">
        <f t="shared" si="1769"/>
        <v>8.2949999999999999</v>
      </c>
      <c r="F773" s="477">
        <f t="shared" si="1718"/>
        <v>7.1475</v>
      </c>
      <c r="G773" s="675">
        <v>8.9</v>
      </c>
      <c r="H773" s="477">
        <f t="shared" si="1236"/>
        <v>1.675</v>
      </c>
      <c r="I773" s="477"/>
      <c r="J773" s="478">
        <f>[1]shCost!$C$4</f>
        <v>3.95</v>
      </c>
      <c r="K773" s="478">
        <f>[1]IDCost!$C$4</f>
        <v>3.35</v>
      </c>
      <c r="L773" s="478"/>
      <c r="M773" s="478"/>
      <c r="N773" s="478"/>
      <c r="O773" s="478">
        <f>J773*1.05</f>
        <v>4.1475</v>
      </c>
      <c r="P773" s="478"/>
      <c r="Q773" s="478"/>
      <c r="R773" s="478"/>
      <c r="S773" s="478"/>
      <c r="T773" s="478"/>
      <c r="U773" s="478"/>
      <c r="V773" s="478">
        <f>[1]IDCost!$C$4</f>
        <v>3.35</v>
      </c>
      <c r="W773" s="478"/>
      <c r="X773" s="478"/>
      <c r="Y773" s="479">
        <f t="shared" si="1770"/>
        <v>9.7900000000000009</v>
      </c>
      <c r="Z773" s="479">
        <f t="shared" si="1771"/>
        <v>9.7900000000000009</v>
      </c>
      <c r="AA773" s="479">
        <f t="shared" si="1772"/>
        <v>10.777499999999998</v>
      </c>
      <c r="AB773" s="479">
        <f t="shared" si="1762"/>
        <v>23.95</v>
      </c>
      <c r="AC773" s="479">
        <f t="shared" si="1773"/>
        <v>24.475000000000001</v>
      </c>
      <c r="AD773" s="479">
        <f t="shared" si="1774"/>
        <v>10.777499999999998</v>
      </c>
      <c r="AE773" s="479">
        <f t="shared" si="1774"/>
        <v>11.975</v>
      </c>
      <c r="AF773" s="479">
        <f t="shared" si="1774"/>
        <v>13.172500000000001</v>
      </c>
      <c r="AG773" s="480">
        <f t="shared" ref="AG773:AG778" si="1777">AC773*4.15</f>
        <v>101.57125000000002</v>
      </c>
      <c r="AH773" s="480">
        <f t="shared" si="1775"/>
        <v>101.57125000000002</v>
      </c>
      <c r="AI773" s="480">
        <f>MROUND(ROUNDUP(AG773,0),5)-1</f>
        <v>99</v>
      </c>
      <c r="AJ773" s="113">
        <f t="shared" si="1763"/>
        <v>319000</v>
      </c>
      <c r="AK773" s="139">
        <f t="shared" si="1764"/>
        <v>349000</v>
      </c>
      <c r="AL773" s="114">
        <f t="shared" si="1765"/>
        <v>35</v>
      </c>
      <c r="AM773" s="130">
        <f>ROUNDUP(AC773*1.34,0)</f>
        <v>33</v>
      </c>
      <c r="AN773" s="151">
        <f>ROUNDUP(AC773*0.71*2.5,0)</f>
        <v>44</v>
      </c>
      <c r="AO773" s="152">
        <f t="shared" si="1766"/>
        <v>276</v>
      </c>
      <c r="AP773" s="153">
        <f t="shared" si="1767"/>
        <v>583</v>
      </c>
      <c r="AQ773" s="716">
        <f t="shared" si="1729"/>
        <v>20</v>
      </c>
      <c r="AR773" s="154">
        <f t="shared" si="1728"/>
        <v>37000</v>
      </c>
      <c r="AS773" s="158">
        <v>102.46</v>
      </c>
      <c r="AT773" s="144">
        <f t="shared" si="1768"/>
        <v>99</v>
      </c>
    </row>
    <row r="774" spans="2:46" ht="20.45" customHeight="1">
      <c r="B774" s="475" t="s">
        <v>208</v>
      </c>
      <c r="C774" s="476" t="s">
        <v>224</v>
      </c>
      <c r="D774" s="477">
        <f t="shared" si="1761"/>
        <v>27.95</v>
      </c>
      <c r="E774" s="477">
        <f t="shared" si="1769"/>
        <v>9.0299999999999994</v>
      </c>
      <c r="F774" s="477">
        <f t="shared" si="1718"/>
        <v>7.5149999999999997</v>
      </c>
      <c r="G774" s="675">
        <v>10.36</v>
      </c>
      <c r="H774" s="477">
        <f t="shared" si="1236"/>
        <v>2.15</v>
      </c>
      <c r="I774" s="477"/>
      <c r="J774" s="478">
        <f>[1]shCost!$C$6</f>
        <v>4.3</v>
      </c>
      <c r="K774" s="481">
        <v>4.3</v>
      </c>
      <c r="L774" s="478"/>
      <c r="M774" s="478"/>
      <c r="N774" s="478"/>
      <c r="O774" s="478">
        <f>J774*1.05</f>
        <v>4.5149999999999997</v>
      </c>
      <c r="P774" s="478"/>
      <c r="Q774" s="478"/>
      <c r="R774" s="478"/>
      <c r="S774" s="478"/>
      <c r="T774" s="478"/>
      <c r="U774" s="478"/>
      <c r="V774" s="481">
        <v>4.3</v>
      </c>
      <c r="W774" s="481"/>
      <c r="X774" s="481"/>
      <c r="Y774" s="479">
        <f t="shared" si="1770"/>
        <v>11.396000000000001</v>
      </c>
      <c r="Z774" s="479">
        <f t="shared" si="1771"/>
        <v>11.396000000000001</v>
      </c>
      <c r="AA774" s="479">
        <f t="shared" si="1772"/>
        <v>12.577499999999999</v>
      </c>
      <c r="AB774" s="479">
        <f t="shared" si="1762"/>
        <v>27.95</v>
      </c>
      <c r="AC774" s="479">
        <f t="shared" si="1773"/>
        <v>28.490000000000002</v>
      </c>
      <c r="AD774" s="479">
        <f t="shared" si="1774"/>
        <v>12.577499999999999</v>
      </c>
      <c r="AE774" s="479">
        <f t="shared" si="1774"/>
        <v>13.975</v>
      </c>
      <c r="AF774" s="479">
        <f t="shared" si="1774"/>
        <v>15.3725</v>
      </c>
      <c r="AG774" s="480">
        <f t="shared" si="1777"/>
        <v>118.23350000000002</v>
      </c>
      <c r="AH774" s="480">
        <f t="shared" si="1775"/>
        <v>118.23350000000002</v>
      </c>
      <c r="AI774" s="480">
        <f t="shared" si="1776"/>
        <v>119</v>
      </c>
      <c r="AJ774" s="113">
        <f t="shared" si="1763"/>
        <v>379000</v>
      </c>
      <c r="AK774" s="139">
        <f t="shared" si="1764"/>
        <v>409000</v>
      </c>
      <c r="AL774" s="114">
        <f t="shared" si="1765"/>
        <v>40</v>
      </c>
      <c r="AM774" s="130">
        <f>ROUNDUP(AC774*1.3,0)</f>
        <v>38</v>
      </c>
      <c r="AN774" s="151">
        <f>ROUNDUP(AC774*0.71*3,0)</f>
        <v>61</v>
      </c>
      <c r="AO774" s="152">
        <f t="shared" si="1766"/>
        <v>321</v>
      </c>
      <c r="AP774" s="153">
        <f t="shared" si="1767"/>
        <v>678</v>
      </c>
      <c r="AQ774" s="716">
        <f t="shared" si="1729"/>
        <v>23</v>
      </c>
      <c r="AR774" s="154">
        <f t="shared" si="1728"/>
        <v>43000</v>
      </c>
      <c r="AS774" s="158">
        <v>111.86</v>
      </c>
      <c r="AT774" s="144">
        <f t="shared" si="1768"/>
        <v>119</v>
      </c>
    </row>
    <row r="775" spans="2:46" ht="20.45" customHeight="1">
      <c r="B775" s="475" t="s">
        <v>228</v>
      </c>
      <c r="C775" s="476" t="s">
        <v>227</v>
      </c>
      <c r="D775" s="477">
        <f t="shared" si="1761"/>
        <v>27.95</v>
      </c>
      <c r="E775" s="477">
        <f t="shared" si="1769"/>
        <v>9.240000000000002</v>
      </c>
      <c r="F775" s="477">
        <f t="shared" ref="F775:F793" si="1778">MAX($J775:$U775)+3</f>
        <v>7.620000000000001</v>
      </c>
      <c r="G775" s="675">
        <v>10.36</v>
      </c>
      <c r="H775" s="477">
        <f t="shared" si="1236"/>
        <v>1.9</v>
      </c>
      <c r="I775" s="477"/>
      <c r="J775" s="478">
        <f>[1]shCost!$C$7</f>
        <v>4.4000000000000004</v>
      </c>
      <c r="K775" s="478">
        <f>[1]IDCost!$C$7</f>
        <v>3.8</v>
      </c>
      <c r="L775" s="478"/>
      <c r="M775" s="478"/>
      <c r="N775" s="478"/>
      <c r="O775" s="478">
        <f t="shared" ref="O775:O784" si="1779">J775*1.05</f>
        <v>4.620000000000001</v>
      </c>
      <c r="P775" s="478"/>
      <c r="Q775" s="478"/>
      <c r="R775" s="478"/>
      <c r="S775" s="478"/>
      <c r="T775" s="478"/>
      <c r="U775" s="478"/>
      <c r="V775" s="478">
        <f>[1]IDCost!$C$7</f>
        <v>3.8</v>
      </c>
      <c r="W775" s="478"/>
      <c r="X775" s="478"/>
      <c r="Y775" s="479">
        <f t="shared" si="1770"/>
        <v>11.396000000000001</v>
      </c>
      <c r="Z775" s="479">
        <f t="shared" si="1771"/>
        <v>11.396000000000001</v>
      </c>
      <c r="AA775" s="479">
        <f t="shared" si="1772"/>
        <v>12.577499999999999</v>
      </c>
      <c r="AB775" s="479">
        <f t="shared" si="1762"/>
        <v>27.95</v>
      </c>
      <c r="AC775" s="479">
        <f t="shared" si="1773"/>
        <v>28.490000000000002</v>
      </c>
      <c r="AD775" s="479">
        <f t="shared" si="1774"/>
        <v>12.577499999999999</v>
      </c>
      <c r="AE775" s="479">
        <f t="shared" si="1774"/>
        <v>13.975</v>
      </c>
      <c r="AF775" s="479">
        <f t="shared" si="1774"/>
        <v>15.3725</v>
      </c>
      <c r="AG775" s="480">
        <f t="shared" si="1777"/>
        <v>118.23350000000002</v>
      </c>
      <c r="AH775" s="480">
        <f t="shared" si="1775"/>
        <v>118.23350000000002</v>
      </c>
      <c r="AI775" s="480">
        <f t="shared" si="1776"/>
        <v>119</v>
      </c>
      <c r="AJ775" s="113">
        <f t="shared" si="1763"/>
        <v>379000</v>
      </c>
      <c r="AK775" s="139">
        <f t="shared" si="1764"/>
        <v>409000</v>
      </c>
      <c r="AL775" s="114">
        <f t="shared" si="1765"/>
        <v>40</v>
      </c>
      <c r="AM775" s="130">
        <f>ROUNDUP(AC775*1.3,0)</f>
        <v>38</v>
      </c>
      <c r="AN775" s="151">
        <f>ROUNDUP(AC775*0.71*3,0)</f>
        <v>61</v>
      </c>
      <c r="AO775" s="152">
        <f t="shared" si="1766"/>
        <v>321</v>
      </c>
      <c r="AP775" s="153">
        <f t="shared" si="1767"/>
        <v>678</v>
      </c>
      <c r="AQ775" s="716">
        <f t="shared" si="1729"/>
        <v>23</v>
      </c>
      <c r="AR775" s="154">
        <f t="shared" si="1728"/>
        <v>43000</v>
      </c>
      <c r="AS775" s="158">
        <v>111.86</v>
      </c>
      <c r="AT775" s="144">
        <f t="shared" si="1768"/>
        <v>119</v>
      </c>
    </row>
    <row r="776" spans="2:46" ht="20.45" customHeight="1">
      <c r="B776" s="475" t="s">
        <v>229</v>
      </c>
      <c r="C776" s="476" t="s">
        <v>608</v>
      </c>
      <c r="D776" s="477">
        <f t="shared" si="1761"/>
        <v>29.95</v>
      </c>
      <c r="E776" s="477">
        <f t="shared" si="1769"/>
        <v>9.9749999999999996</v>
      </c>
      <c r="F776" s="477">
        <f t="shared" si="1778"/>
        <v>7.9874999999999998</v>
      </c>
      <c r="G776" s="675">
        <v>11.09</v>
      </c>
      <c r="H776" s="477">
        <f t="shared" si="1236"/>
        <v>2.375</v>
      </c>
      <c r="I776" s="477"/>
      <c r="J776" s="478">
        <f>[1]shCost!$C$9</f>
        <v>4.75</v>
      </c>
      <c r="K776" s="481">
        <v>4.75</v>
      </c>
      <c r="L776" s="478"/>
      <c r="M776" s="478"/>
      <c r="N776" s="478"/>
      <c r="O776" s="478">
        <f t="shared" si="1779"/>
        <v>4.9874999999999998</v>
      </c>
      <c r="P776" s="478"/>
      <c r="Q776" s="478"/>
      <c r="R776" s="478"/>
      <c r="S776" s="478"/>
      <c r="T776" s="478"/>
      <c r="U776" s="478"/>
      <c r="V776" s="481">
        <v>4.75</v>
      </c>
      <c r="W776" s="481"/>
      <c r="X776" s="481"/>
      <c r="Y776" s="479">
        <f t="shared" si="1770"/>
        <v>12.199000000000002</v>
      </c>
      <c r="Z776" s="479">
        <f t="shared" si="1771"/>
        <v>12.199000000000002</v>
      </c>
      <c r="AA776" s="479">
        <f t="shared" si="1772"/>
        <v>13.477499999999999</v>
      </c>
      <c r="AB776" s="479">
        <f t="shared" si="1762"/>
        <v>29.95</v>
      </c>
      <c r="AC776" s="479">
        <f t="shared" si="1773"/>
        <v>30.497500000000002</v>
      </c>
      <c r="AD776" s="479">
        <f t="shared" si="1774"/>
        <v>13.477499999999999</v>
      </c>
      <c r="AE776" s="479">
        <f t="shared" si="1774"/>
        <v>14.975</v>
      </c>
      <c r="AF776" s="479">
        <f t="shared" si="1774"/>
        <v>16.4725</v>
      </c>
      <c r="AG776" s="480">
        <f t="shared" si="1777"/>
        <v>126.56462500000002</v>
      </c>
      <c r="AH776" s="480">
        <f t="shared" si="1775"/>
        <v>126.56462500000002</v>
      </c>
      <c r="AI776" s="480">
        <f t="shared" si="1776"/>
        <v>129</v>
      </c>
      <c r="AJ776" s="113">
        <f t="shared" si="1763"/>
        <v>399000</v>
      </c>
      <c r="AK776" s="139">
        <f t="shared" si="1764"/>
        <v>429000</v>
      </c>
      <c r="AL776" s="114">
        <f t="shared" si="1765"/>
        <v>43</v>
      </c>
      <c r="AM776" s="130">
        <f>ROUNDUP(AC776*1.3,0)</f>
        <v>40</v>
      </c>
      <c r="AN776" s="151">
        <f>ROUNDUP(AC776*0.71*3,0)</f>
        <v>65</v>
      </c>
      <c r="AO776" s="152">
        <f t="shared" si="1766"/>
        <v>344</v>
      </c>
      <c r="AP776" s="153">
        <f t="shared" si="1767"/>
        <v>726</v>
      </c>
      <c r="AQ776" s="716">
        <f t="shared" si="1729"/>
        <v>25</v>
      </c>
      <c r="AR776" s="154">
        <f t="shared" si="1728"/>
        <v>46000</v>
      </c>
      <c r="AS776" s="158">
        <v>121.25999999999999</v>
      </c>
      <c r="AT776" s="144">
        <f t="shared" si="1768"/>
        <v>129</v>
      </c>
    </row>
    <row r="777" spans="2:46" ht="20.45" customHeight="1">
      <c r="B777" s="475" t="s">
        <v>971</v>
      </c>
      <c r="C777" s="476" t="s">
        <v>1055</v>
      </c>
      <c r="D777" s="477">
        <f t="shared" si="1761"/>
        <v>25.95</v>
      </c>
      <c r="E777" s="477">
        <f>2*MAX($J777:$X777)</f>
        <v>8.6</v>
      </c>
      <c r="F777" s="477">
        <f t="shared" si="1778"/>
        <v>3</v>
      </c>
      <c r="G777" s="675">
        <v>9.6300000000000008</v>
      </c>
      <c r="H777" s="477">
        <f>MIN($J777:$X777)*0.5</f>
        <v>2.15</v>
      </c>
      <c r="I777" s="477"/>
      <c r="J777" s="478"/>
      <c r="K777" s="481"/>
      <c r="L777" s="478"/>
      <c r="M777" s="478"/>
      <c r="N777" s="478"/>
      <c r="O777" s="478"/>
      <c r="P777" s="478"/>
      <c r="Q777" s="478"/>
      <c r="R777" s="478"/>
      <c r="S777" s="478"/>
      <c r="T777" s="478"/>
      <c r="U777" s="478"/>
      <c r="V777" s="481">
        <v>4.3</v>
      </c>
      <c r="W777" s="481"/>
      <c r="X777" s="481"/>
      <c r="Y777" s="479">
        <f t="shared" si="1770"/>
        <v>10.593000000000002</v>
      </c>
      <c r="Z777" s="479">
        <f t="shared" si="1771"/>
        <v>10.593000000000002</v>
      </c>
      <c r="AA777" s="479">
        <f t="shared" si="1772"/>
        <v>11.677499999999998</v>
      </c>
      <c r="AB777" s="479">
        <f t="shared" si="1762"/>
        <v>25.95</v>
      </c>
      <c r="AC777" s="479">
        <f t="shared" si="1773"/>
        <v>26.482500000000002</v>
      </c>
      <c r="AD777" s="479">
        <f t="shared" si="1774"/>
        <v>11.677499999999998</v>
      </c>
      <c r="AE777" s="479">
        <f t="shared" si="1774"/>
        <v>12.975</v>
      </c>
      <c r="AF777" s="479">
        <f t="shared" si="1774"/>
        <v>14.272500000000001</v>
      </c>
      <c r="AG777" s="480">
        <f t="shared" si="1777"/>
        <v>109.90237500000002</v>
      </c>
      <c r="AH777" s="480">
        <f t="shared" si="1775"/>
        <v>109.90237500000002</v>
      </c>
      <c r="AI777" s="480">
        <f>MROUND(ROUNDUP(AG777,0),5)-1</f>
        <v>109</v>
      </c>
      <c r="AJ777" s="113">
        <f t="shared" si="1763"/>
        <v>349000</v>
      </c>
      <c r="AK777" s="139">
        <f t="shared" si="1764"/>
        <v>379000</v>
      </c>
      <c r="AL777" s="114">
        <f t="shared" si="1765"/>
        <v>37</v>
      </c>
      <c r="AM777" s="130">
        <f>ROUNDUP(AC777*1.3,0)</f>
        <v>35</v>
      </c>
      <c r="AN777" s="151">
        <f>ROUNDUP(AC777*0.71*3,0)</f>
        <v>57</v>
      </c>
      <c r="AO777" s="152">
        <f t="shared" si="1766"/>
        <v>298</v>
      </c>
      <c r="AP777" s="153">
        <f t="shared" si="1767"/>
        <v>630</v>
      </c>
      <c r="AQ777" s="716">
        <f t="shared" si="1729"/>
        <v>22</v>
      </c>
      <c r="AR777" s="154">
        <f t="shared" si="1728"/>
        <v>40000</v>
      </c>
      <c r="AS777" s="158">
        <v>121.25999999999999</v>
      </c>
      <c r="AT777" s="144">
        <f t="shared" si="1768"/>
        <v>109</v>
      </c>
    </row>
    <row r="778" spans="2:46" ht="20.45" customHeight="1">
      <c r="B778" s="475" t="s">
        <v>936</v>
      </c>
      <c r="C778" s="476" t="s">
        <v>947</v>
      </c>
      <c r="D778" s="477">
        <f t="shared" si="1761"/>
        <v>27.95</v>
      </c>
      <c r="E778" s="477">
        <f>2*MAX($J778:$X778)</f>
        <v>8.6</v>
      </c>
      <c r="F778" s="477">
        <f t="shared" si="1778"/>
        <v>3</v>
      </c>
      <c r="G778" s="675">
        <v>10.36</v>
      </c>
      <c r="H778" s="477">
        <f>MIN($J778:$X778)*0.5</f>
        <v>2.15</v>
      </c>
      <c r="I778" s="477"/>
      <c r="J778" s="478"/>
      <c r="K778" s="481"/>
      <c r="L778" s="478"/>
      <c r="M778" s="478"/>
      <c r="N778" s="478"/>
      <c r="O778" s="478"/>
      <c r="P778" s="478"/>
      <c r="Q778" s="478"/>
      <c r="R778" s="478"/>
      <c r="S778" s="478"/>
      <c r="T778" s="478"/>
      <c r="U778" s="478"/>
      <c r="V778" s="481">
        <v>4.3</v>
      </c>
      <c r="W778" s="481"/>
      <c r="X778" s="481"/>
      <c r="Y778" s="479">
        <f t="shared" si="1770"/>
        <v>11.396000000000001</v>
      </c>
      <c r="Z778" s="479">
        <f t="shared" si="1771"/>
        <v>11.396000000000001</v>
      </c>
      <c r="AA778" s="479">
        <f t="shared" si="1772"/>
        <v>12.577499999999999</v>
      </c>
      <c r="AB778" s="479">
        <f t="shared" si="1762"/>
        <v>27.95</v>
      </c>
      <c r="AC778" s="479">
        <f t="shared" si="1773"/>
        <v>28.490000000000002</v>
      </c>
      <c r="AD778" s="479">
        <f t="shared" si="1774"/>
        <v>12.577499999999999</v>
      </c>
      <c r="AE778" s="479">
        <f t="shared" si="1774"/>
        <v>13.975</v>
      </c>
      <c r="AF778" s="479">
        <f t="shared" si="1774"/>
        <v>15.3725</v>
      </c>
      <c r="AG778" s="480">
        <f t="shared" si="1777"/>
        <v>118.23350000000002</v>
      </c>
      <c r="AH778" s="480">
        <f t="shared" si="1775"/>
        <v>118.23350000000002</v>
      </c>
      <c r="AI778" s="480">
        <f t="shared" si="1776"/>
        <v>119</v>
      </c>
      <c r="AJ778" s="113">
        <f t="shared" si="1763"/>
        <v>379000</v>
      </c>
      <c r="AK778" s="139">
        <f t="shared" si="1764"/>
        <v>409000</v>
      </c>
      <c r="AL778" s="114">
        <f t="shared" si="1765"/>
        <v>40</v>
      </c>
      <c r="AM778" s="130">
        <f>ROUNDUP(AC778*1.3,0)</f>
        <v>38</v>
      </c>
      <c r="AN778" s="151">
        <f>ROUNDUP(AC778*0.71*3,0)</f>
        <v>61</v>
      </c>
      <c r="AO778" s="152">
        <f t="shared" si="1766"/>
        <v>321</v>
      </c>
      <c r="AP778" s="153">
        <f t="shared" si="1767"/>
        <v>678</v>
      </c>
      <c r="AQ778" s="716">
        <f t="shared" si="1729"/>
        <v>23</v>
      </c>
      <c r="AR778" s="154">
        <f t="shared" si="1728"/>
        <v>43000</v>
      </c>
      <c r="AS778" s="158">
        <v>121.25999999999999</v>
      </c>
      <c r="AT778" s="144">
        <f t="shared" si="1768"/>
        <v>119</v>
      </c>
    </row>
    <row r="779" spans="2:46" ht="20.45" hidden="1" customHeight="1">
      <c r="B779" s="157" t="s">
        <v>791</v>
      </c>
      <c r="C779" s="111" t="s">
        <v>790</v>
      </c>
      <c r="D779" s="112">
        <f t="shared" si="1761"/>
        <v>24.95</v>
      </c>
      <c r="E779" s="112">
        <f t="shared" si="1769"/>
        <v>9.4659999999999993</v>
      </c>
      <c r="F779" s="112">
        <f t="shared" si="1778"/>
        <v>7.7329999999999997</v>
      </c>
      <c r="G779" s="644">
        <v>9.27</v>
      </c>
      <c r="H779" s="112">
        <f t="shared" si="1236"/>
        <v>1.71</v>
      </c>
      <c r="I779" s="112"/>
      <c r="J779" s="131">
        <f>[1]shCost!$AE$4</f>
        <v>4.46</v>
      </c>
      <c r="K779" s="131">
        <f>[1]IDCost!$E$4</f>
        <v>3.42</v>
      </c>
      <c r="L779" s="131"/>
      <c r="M779" s="131"/>
      <c r="N779" s="131"/>
      <c r="O779" s="131">
        <f t="shared" si="1779"/>
        <v>4.6829999999999998</v>
      </c>
      <c r="P779" s="131"/>
      <c r="Q779" s="131">
        <f>$O779+0.05</f>
        <v>4.7329999999999997</v>
      </c>
      <c r="R779" s="131">
        <f>$O779+0.05</f>
        <v>4.7329999999999997</v>
      </c>
      <c r="S779" s="131"/>
      <c r="T779" s="131"/>
      <c r="U779" s="131"/>
      <c r="V779" s="131">
        <f>[1]IDCost!$E$4</f>
        <v>3.42</v>
      </c>
      <c r="W779" s="131"/>
      <c r="X779" s="131"/>
      <c r="Y779" s="128">
        <f t="shared" si="1770"/>
        <v>10.197000000000001</v>
      </c>
      <c r="Z779" s="128">
        <f t="shared" si="1771"/>
        <v>10.197000000000001</v>
      </c>
      <c r="AA779" s="128">
        <f t="shared" si="1772"/>
        <v>11.227499999999999</v>
      </c>
      <c r="AB779" s="128">
        <f t="shared" si="1762"/>
        <v>24.95</v>
      </c>
      <c r="AC779" s="128">
        <f t="shared" si="1773"/>
        <v>25.4925</v>
      </c>
      <c r="AD779" s="128">
        <f t="shared" si="1774"/>
        <v>11.227499999999999</v>
      </c>
      <c r="AE779" s="128">
        <f t="shared" si="1774"/>
        <v>12.475</v>
      </c>
      <c r="AF779" s="128">
        <f t="shared" si="1774"/>
        <v>13.7225</v>
      </c>
      <c r="AG779" s="129">
        <f t="shared" ref="AG779:AG800" si="1780">AC779*4</f>
        <v>101.97</v>
      </c>
      <c r="AH779" s="129">
        <f t="shared" si="1775"/>
        <v>101.97</v>
      </c>
      <c r="AI779" s="132">
        <f t="shared" si="1776"/>
        <v>99</v>
      </c>
      <c r="AJ779" s="113">
        <f t="shared" si="1763"/>
        <v>339000</v>
      </c>
      <c r="AK779" s="139">
        <f t="shared" si="1764"/>
        <v>369000</v>
      </c>
      <c r="AL779" s="114">
        <f t="shared" si="1765"/>
        <v>36</v>
      </c>
      <c r="AM779" s="130">
        <f>ROUNDUP(AC779*1.34,0)</f>
        <v>35</v>
      </c>
      <c r="AN779" s="151">
        <f>ROUNDUP(AC779*0.71*2.5,0)</f>
        <v>46</v>
      </c>
      <c r="AO779" s="152">
        <f t="shared" si="1766"/>
        <v>287</v>
      </c>
      <c r="AP779" s="153">
        <f t="shared" si="1767"/>
        <v>607</v>
      </c>
      <c r="AQ779" s="716">
        <f t="shared" si="1729"/>
        <v>21</v>
      </c>
      <c r="AR779" s="154">
        <f t="shared" si="1728"/>
        <v>38000</v>
      </c>
      <c r="AS779" s="158">
        <v>102.46</v>
      </c>
      <c r="AT779" s="144">
        <f t="shared" si="1768"/>
        <v>99</v>
      </c>
    </row>
    <row r="780" spans="2:46" ht="20.45" hidden="1" customHeight="1">
      <c r="B780" s="157" t="s">
        <v>793</v>
      </c>
      <c r="C780" s="111" t="s">
        <v>794</v>
      </c>
      <c r="D780" s="112">
        <f t="shared" si="1761"/>
        <v>27.95</v>
      </c>
      <c r="E780" s="112">
        <f t="shared" si="1769"/>
        <v>9.6549999999999994</v>
      </c>
      <c r="F780" s="112">
        <f t="shared" si="1778"/>
        <v>7.8274999999999997</v>
      </c>
      <c r="G780" s="644">
        <v>10.25</v>
      </c>
      <c r="H780" s="112">
        <f t="shared" si="1236"/>
        <v>2.2749999999999999</v>
      </c>
      <c r="I780" s="112"/>
      <c r="J780" s="131">
        <f>[1]shCost!$AE$6</f>
        <v>4.55</v>
      </c>
      <c r="K780" s="123">
        <v>4.55</v>
      </c>
      <c r="L780" s="131"/>
      <c r="M780" s="131"/>
      <c r="N780" s="131"/>
      <c r="O780" s="131">
        <f t="shared" si="1779"/>
        <v>4.7774999999999999</v>
      </c>
      <c r="P780" s="131"/>
      <c r="Q780" s="131">
        <f>O780+0.05</f>
        <v>4.8274999999999997</v>
      </c>
      <c r="R780" s="131">
        <f>$O780+0.05</f>
        <v>4.8274999999999997</v>
      </c>
      <c r="S780" s="131"/>
      <c r="T780" s="131"/>
      <c r="U780" s="131"/>
      <c r="V780" s="123">
        <v>4.55</v>
      </c>
      <c r="W780" s="123"/>
      <c r="X780" s="123"/>
      <c r="Y780" s="128">
        <f t="shared" si="1770"/>
        <v>11.275</v>
      </c>
      <c r="Z780" s="128">
        <f t="shared" si="1771"/>
        <v>11.275</v>
      </c>
      <c r="AA780" s="128">
        <f t="shared" si="1772"/>
        <v>12.577499999999999</v>
      </c>
      <c r="AB780" s="128">
        <f t="shared" si="1762"/>
        <v>27.95</v>
      </c>
      <c r="AC780" s="128">
        <f t="shared" si="1773"/>
        <v>28.1875</v>
      </c>
      <c r="AD780" s="128">
        <f t="shared" si="1774"/>
        <v>12.577499999999999</v>
      </c>
      <c r="AE780" s="128">
        <f t="shared" si="1774"/>
        <v>13.975</v>
      </c>
      <c r="AF780" s="128">
        <f t="shared" si="1774"/>
        <v>15.3725</v>
      </c>
      <c r="AG780" s="129">
        <f t="shared" si="1780"/>
        <v>112.75</v>
      </c>
      <c r="AH780" s="129">
        <f t="shared" si="1775"/>
        <v>112.75</v>
      </c>
      <c r="AI780" s="132">
        <f t="shared" si="1776"/>
        <v>109</v>
      </c>
      <c r="AJ780" s="113">
        <f t="shared" si="1763"/>
        <v>369000</v>
      </c>
      <c r="AK780" s="139">
        <f t="shared" si="1764"/>
        <v>399000</v>
      </c>
      <c r="AL780" s="114">
        <f t="shared" si="1765"/>
        <v>40</v>
      </c>
      <c r="AM780" s="130">
        <f>ROUNDUP(AC780*1.3,0)</f>
        <v>37</v>
      </c>
      <c r="AN780" s="151">
        <f>ROUNDUP(AC780*0.71*3,0)</f>
        <v>61</v>
      </c>
      <c r="AO780" s="152">
        <f t="shared" si="1766"/>
        <v>318</v>
      </c>
      <c r="AP780" s="153">
        <f t="shared" si="1767"/>
        <v>671</v>
      </c>
      <c r="AQ780" s="716">
        <f t="shared" si="1729"/>
        <v>23</v>
      </c>
      <c r="AR780" s="154">
        <f t="shared" si="1728"/>
        <v>42000</v>
      </c>
      <c r="AS780" s="158">
        <v>111.86</v>
      </c>
      <c r="AT780" s="144">
        <f t="shared" si="1768"/>
        <v>109</v>
      </c>
    </row>
    <row r="781" spans="2:46" ht="20.45" hidden="1" customHeight="1">
      <c r="B781" s="157" t="s">
        <v>798</v>
      </c>
      <c r="C781" s="111" t="s">
        <v>797</v>
      </c>
      <c r="D781" s="112">
        <f t="shared" si="1761"/>
        <v>27.95</v>
      </c>
      <c r="E781" s="112">
        <f t="shared" si="1769"/>
        <v>9.8650000000000002</v>
      </c>
      <c r="F781" s="112">
        <f t="shared" si="1778"/>
        <v>7.9325000000000001</v>
      </c>
      <c r="G781" s="644">
        <v>10.350000000000001</v>
      </c>
      <c r="H781" s="112">
        <f t="shared" si="1236"/>
        <v>1.95</v>
      </c>
      <c r="I781" s="112"/>
      <c r="J781" s="131">
        <f>[1]shCost!$AE$7</f>
        <v>4.6500000000000004</v>
      </c>
      <c r="K781" s="131">
        <f>[1]IDCost!$E$7</f>
        <v>3.9</v>
      </c>
      <c r="L781" s="131"/>
      <c r="M781" s="131"/>
      <c r="N781" s="131"/>
      <c r="O781" s="131">
        <f t="shared" si="1779"/>
        <v>4.8825000000000003</v>
      </c>
      <c r="P781" s="131"/>
      <c r="Q781" s="131">
        <f>O781+0.05</f>
        <v>4.9325000000000001</v>
      </c>
      <c r="R781" s="131">
        <f>$O781+0.05</f>
        <v>4.9325000000000001</v>
      </c>
      <c r="S781" s="131"/>
      <c r="T781" s="131"/>
      <c r="U781" s="131"/>
      <c r="V781" s="131">
        <f>[1]IDCost!$E$7</f>
        <v>3.9</v>
      </c>
      <c r="W781" s="131"/>
      <c r="X781" s="131"/>
      <c r="Y781" s="128">
        <f t="shared" si="1770"/>
        <v>11.385000000000003</v>
      </c>
      <c r="Z781" s="128">
        <f t="shared" si="1771"/>
        <v>11.385000000000003</v>
      </c>
      <c r="AA781" s="128">
        <f t="shared" si="1772"/>
        <v>12.577499999999999</v>
      </c>
      <c r="AB781" s="128">
        <f t="shared" si="1762"/>
        <v>27.95</v>
      </c>
      <c r="AC781" s="128">
        <f t="shared" si="1773"/>
        <v>28.462500000000006</v>
      </c>
      <c r="AD781" s="128">
        <f t="shared" si="1774"/>
        <v>12.577499999999999</v>
      </c>
      <c r="AE781" s="128">
        <f t="shared" si="1774"/>
        <v>13.975</v>
      </c>
      <c r="AF781" s="128">
        <f t="shared" si="1774"/>
        <v>15.3725</v>
      </c>
      <c r="AG781" s="129">
        <f t="shared" si="1780"/>
        <v>113.85000000000002</v>
      </c>
      <c r="AH781" s="129">
        <f t="shared" si="1775"/>
        <v>113.85000000000002</v>
      </c>
      <c r="AI781" s="132">
        <f t="shared" si="1776"/>
        <v>109</v>
      </c>
      <c r="AJ781" s="113">
        <f t="shared" si="1763"/>
        <v>369000</v>
      </c>
      <c r="AK781" s="139">
        <f t="shared" si="1764"/>
        <v>399000</v>
      </c>
      <c r="AL781" s="114">
        <f t="shared" si="1765"/>
        <v>40</v>
      </c>
      <c r="AM781" s="130">
        <f>ROUNDUP(AC781*1.3,0)</f>
        <v>38</v>
      </c>
      <c r="AN781" s="151">
        <f>ROUNDUP(AC781*0.71*3,0)</f>
        <v>61</v>
      </c>
      <c r="AO781" s="152">
        <f t="shared" si="1766"/>
        <v>321</v>
      </c>
      <c r="AP781" s="153">
        <f t="shared" si="1767"/>
        <v>677</v>
      </c>
      <c r="AQ781" s="716">
        <f t="shared" si="1729"/>
        <v>23</v>
      </c>
      <c r="AR781" s="154">
        <f t="shared" si="1728"/>
        <v>43000</v>
      </c>
      <c r="AS781" s="158">
        <v>111.86</v>
      </c>
      <c r="AT781" s="144">
        <f t="shared" si="1768"/>
        <v>109</v>
      </c>
    </row>
    <row r="782" spans="2:46" ht="20.45" hidden="1" customHeight="1">
      <c r="B782" s="157" t="s">
        <v>803</v>
      </c>
      <c r="C782" s="111" t="s">
        <v>804</v>
      </c>
      <c r="D782" s="112">
        <f t="shared" si="1761"/>
        <v>29.95</v>
      </c>
      <c r="E782" s="112">
        <f t="shared" si="1769"/>
        <v>10.6</v>
      </c>
      <c r="F782" s="112">
        <f t="shared" si="1778"/>
        <v>8.3000000000000007</v>
      </c>
      <c r="G782" s="644">
        <v>10.950000000000001</v>
      </c>
      <c r="H782" s="112">
        <f t="shared" si="1236"/>
        <v>2.5</v>
      </c>
      <c r="I782" s="112"/>
      <c r="J782" s="131">
        <f>[1]shCost!$AE$9</f>
        <v>5</v>
      </c>
      <c r="K782" s="123">
        <v>5</v>
      </c>
      <c r="L782" s="131"/>
      <c r="M782" s="131"/>
      <c r="N782" s="131"/>
      <c r="O782" s="131">
        <f t="shared" si="1779"/>
        <v>5.25</v>
      </c>
      <c r="P782" s="131"/>
      <c r="Q782" s="131">
        <f>O782+0.05</f>
        <v>5.3</v>
      </c>
      <c r="R782" s="131">
        <f>$O782+0.05</f>
        <v>5.3</v>
      </c>
      <c r="S782" s="131"/>
      <c r="T782" s="131"/>
      <c r="U782" s="131"/>
      <c r="V782" s="123">
        <v>5</v>
      </c>
      <c r="W782" s="123"/>
      <c r="X782" s="123"/>
      <c r="Y782" s="128">
        <f t="shared" si="1770"/>
        <v>12.045000000000002</v>
      </c>
      <c r="Z782" s="128">
        <f t="shared" si="1771"/>
        <v>12.045000000000002</v>
      </c>
      <c r="AA782" s="128">
        <f t="shared" si="1772"/>
        <v>13.477499999999999</v>
      </c>
      <c r="AB782" s="128">
        <f t="shared" si="1762"/>
        <v>29.95</v>
      </c>
      <c r="AC782" s="128">
        <f t="shared" si="1773"/>
        <v>30.112500000000004</v>
      </c>
      <c r="AD782" s="128">
        <f t="shared" si="1774"/>
        <v>13.477499999999999</v>
      </c>
      <c r="AE782" s="128">
        <f t="shared" si="1774"/>
        <v>14.975</v>
      </c>
      <c r="AF782" s="128">
        <f t="shared" si="1774"/>
        <v>16.4725</v>
      </c>
      <c r="AG782" s="129">
        <f t="shared" si="1780"/>
        <v>120.45000000000002</v>
      </c>
      <c r="AH782" s="129">
        <f t="shared" si="1775"/>
        <v>120.45000000000002</v>
      </c>
      <c r="AI782" s="132">
        <f t="shared" si="1776"/>
        <v>119</v>
      </c>
      <c r="AJ782" s="113">
        <f t="shared" si="1763"/>
        <v>399000</v>
      </c>
      <c r="AK782" s="139">
        <f t="shared" si="1764"/>
        <v>429000</v>
      </c>
      <c r="AL782" s="114">
        <f t="shared" si="1765"/>
        <v>42</v>
      </c>
      <c r="AM782" s="130">
        <f>ROUNDUP(AC782*1.3,0)</f>
        <v>40</v>
      </c>
      <c r="AN782" s="151">
        <f>ROUNDUP(AC782*0.71*3,0)</f>
        <v>65</v>
      </c>
      <c r="AO782" s="152">
        <f t="shared" si="1766"/>
        <v>339</v>
      </c>
      <c r="AP782" s="153">
        <f t="shared" si="1767"/>
        <v>717</v>
      </c>
      <c r="AQ782" s="716">
        <f t="shared" si="1729"/>
        <v>25</v>
      </c>
      <c r="AR782" s="154">
        <f t="shared" si="1728"/>
        <v>45000</v>
      </c>
      <c r="AS782" s="158">
        <v>121.25999999999999</v>
      </c>
      <c r="AT782" s="144">
        <f t="shared" si="1768"/>
        <v>119</v>
      </c>
    </row>
    <row r="783" spans="2:46" ht="20.45" hidden="1" customHeight="1">
      <c r="B783" s="157" t="s">
        <v>970</v>
      </c>
      <c r="C783" s="111" t="s">
        <v>1054</v>
      </c>
      <c r="D783" s="112">
        <f t="shared" si="1761"/>
        <v>29.95</v>
      </c>
      <c r="E783" s="112">
        <f t="shared" si="1769"/>
        <v>9.6549999999999994</v>
      </c>
      <c r="F783" s="112">
        <f t="shared" si="1778"/>
        <v>7.8274999999999997</v>
      </c>
      <c r="G783" s="644">
        <v>10.950000000000001</v>
      </c>
      <c r="H783" s="112">
        <f t="shared" si="1236"/>
        <v>2.2749999999999999</v>
      </c>
      <c r="I783" s="112"/>
      <c r="J783" s="131">
        <f>[1]shCost!$AE$6</f>
        <v>4.55</v>
      </c>
      <c r="K783" s="123">
        <v>4.55</v>
      </c>
      <c r="L783" s="131"/>
      <c r="M783" s="131"/>
      <c r="N783" s="131"/>
      <c r="O783" s="131">
        <f t="shared" si="1779"/>
        <v>4.7774999999999999</v>
      </c>
      <c r="P783" s="131"/>
      <c r="Q783" s="131">
        <f>O783+0.05</f>
        <v>4.8274999999999997</v>
      </c>
      <c r="R783" s="131">
        <f>$O783+0.05</f>
        <v>4.8274999999999997</v>
      </c>
      <c r="S783" s="131"/>
      <c r="T783" s="131"/>
      <c r="U783" s="131"/>
      <c r="V783" s="123">
        <v>4.55</v>
      </c>
      <c r="W783" s="123"/>
      <c r="X783" s="123"/>
      <c r="Y783" s="128">
        <f t="shared" si="1770"/>
        <v>12.045000000000002</v>
      </c>
      <c r="Z783" s="128">
        <f t="shared" si="1771"/>
        <v>12.045000000000002</v>
      </c>
      <c r="AA783" s="128">
        <f t="shared" si="1772"/>
        <v>13.477499999999999</v>
      </c>
      <c r="AB783" s="128">
        <f t="shared" si="1762"/>
        <v>29.95</v>
      </c>
      <c r="AC783" s="128">
        <f t="shared" si="1773"/>
        <v>30.112500000000004</v>
      </c>
      <c r="AD783" s="128">
        <f t="shared" si="1774"/>
        <v>13.477499999999999</v>
      </c>
      <c r="AE783" s="128">
        <f t="shared" si="1774"/>
        <v>14.975</v>
      </c>
      <c r="AF783" s="128">
        <f t="shared" si="1774"/>
        <v>16.4725</v>
      </c>
      <c r="AG783" s="129">
        <f t="shared" si="1780"/>
        <v>120.45000000000002</v>
      </c>
      <c r="AH783" s="129">
        <f t="shared" si="1775"/>
        <v>120.45000000000002</v>
      </c>
      <c r="AI783" s="132">
        <f t="shared" si="1776"/>
        <v>119</v>
      </c>
      <c r="AJ783" s="113">
        <f t="shared" si="1763"/>
        <v>399000</v>
      </c>
      <c r="AK783" s="139">
        <f t="shared" si="1764"/>
        <v>429000</v>
      </c>
      <c r="AL783" s="114">
        <f t="shared" si="1765"/>
        <v>42</v>
      </c>
      <c r="AM783" s="130">
        <f>ROUNDUP(AC783*1.3,0)</f>
        <v>40</v>
      </c>
      <c r="AN783" s="151">
        <f>ROUNDUP(AC783*0.71*3,0)</f>
        <v>65</v>
      </c>
      <c r="AO783" s="152">
        <f t="shared" si="1766"/>
        <v>339</v>
      </c>
      <c r="AP783" s="153">
        <f t="shared" si="1767"/>
        <v>717</v>
      </c>
      <c r="AQ783" s="716">
        <f t="shared" si="1729"/>
        <v>25</v>
      </c>
      <c r="AR783" s="154">
        <f t="shared" si="1728"/>
        <v>45000</v>
      </c>
      <c r="AS783" s="158">
        <v>121.25999999999999</v>
      </c>
      <c r="AT783" s="144">
        <f t="shared" si="1768"/>
        <v>119</v>
      </c>
    </row>
    <row r="784" spans="2:46" ht="20.45" hidden="1" customHeight="1">
      <c r="B784" s="157" t="s">
        <v>935</v>
      </c>
      <c r="C784" s="111" t="s">
        <v>946</v>
      </c>
      <c r="D784" s="112">
        <f t="shared" si="1761"/>
        <v>29.95</v>
      </c>
      <c r="E784" s="112">
        <f t="shared" si="1769"/>
        <v>9.6549999999999994</v>
      </c>
      <c r="F784" s="112">
        <f t="shared" si="1778"/>
        <v>7.8274999999999997</v>
      </c>
      <c r="G784" s="644">
        <v>10.950000000000001</v>
      </c>
      <c r="H784" s="112">
        <f t="shared" si="1236"/>
        <v>2.2749999999999999</v>
      </c>
      <c r="I784" s="112"/>
      <c r="J784" s="131">
        <f>[1]shCost!$AE$6</f>
        <v>4.55</v>
      </c>
      <c r="K784" s="123">
        <v>4.55</v>
      </c>
      <c r="L784" s="131"/>
      <c r="M784" s="131"/>
      <c r="N784" s="131"/>
      <c r="O784" s="131">
        <f t="shared" si="1779"/>
        <v>4.7774999999999999</v>
      </c>
      <c r="P784" s="131"/>
      <c r="Q784" s="131">
        <f>O784+0.05</f>
        <v>4.8274999999999997</v>
      </c>
      <c r="R784" s="131">
        <f>$O784+0.05</f>
        <v>4.8274999999999997</v>
      </c>
      <c r="S784" s="131"/>
      <c r="T784" s="131"/>
      <c r="U784" s="131"/>
      <c r="V784" s="123">
        <v>4.55</v>
      </c>
      <c r="W784" s="123"/>
      <c r="X784" s="123"/>
      <c r="Y784" s="128">
        <f t="shared" si="1770"/>
        <v>12.045000000000002</v>
      </c>
      <c r="Z784" s="128">
        <f t="shared" si="1771"/>
        <v>12.045000000000002</v>
      </c>
      <c r="AA784" s="128">
        <f t="shared" si="1772"/>
        <v>13.477499999999999</v>
      </c>
      <c r="AB784" s="128">
        <f t="shared" si="1762"/>
        <v>29.95</v>
      </c>
      <c r="AC784" s="128">
        <f t="shared" si="1773"/>
        <v>30.112500000000004</v>
      </c>
      <c r="AD784" s="128">
        <f t="shared" si="1774"/>
        <v>13.477499999999999</v>
      </c>
      <c r="AE784" s="128">
        <f t="shared" si="1774"/>
        <v>14.975</v>
      </c>
      <c r="AF784" s="128">
        <f t="shared" si="1774"/>
        <v>16.4725</v>
      </c>
      <c r="AG784" s="129">
        <f t="shared" si="1780"/>
        <v>120.45000000000002</v>
      </c>
      <c r="AH784" s="129">
        <f t="shared" si="1775"/>
        <v>120.45000000000002</v>
      </c>
      <c r="AI784" s="132">
        <f t="shared" si="1776"/>
        <v>119</v>
      </c>
      <c r="AJ784" s="113">
        <f t="shared" si="1763"/>
        <v>399000</v>
      </c>
      <c r="AK784" s="139">
        <f t="shared" ref="AK784:AK857" si="1781">ROUNDUP(FLOOR(AJ784*1.1,10000),-3)-1000</f>
        <v>429000</v>
      </c>
      <c r="AL784" s="114">
        <f t="shared" si="1765"/>
        <v>42</v>
      </c>
      <c r="AM784" s="130">
        <f>ROUNDUP(AC784*1.3,0)</f>
        <v>40</v>
      </c>
      <c r="AN784" s="151">
        <f>ROUNDUP(AC784*0.71*3,0)</f>
        <v>65</v>
      </c>
      <c r="AO784" s="152">
        <f t="shared" si="1766"/>
        <v>339</v>
      </c>
      <c r="AP784" s="153">
        <f t="shared" si="1767"/>
        <v>717</v>
      </c>
      <c r="AQ784" s="716">
        <f t="shared" si="1729"/>
        <v>25</v>
      </c>
      <c r="AR784" s="154">
        <f t="shared" si="1728"/>
        <v>45000</v>
      </c>
      <c r="AS784" s="158">
        <v>121.25999999999999</v>
      </c>
      <c r="AT784" s="144">
        <f t="shared" si="1768"/>
        <v>119</v>
      </c>
    </row>
    <row r="785" spans="2:46" ht="20.45" hidden="1" customHeight="1">
      <c r="B785" s="157" t="s">
        <v>1228</v>
      </c>
      <c r="C785" s="111" t="s">
        <v>790</v>
      </c>
      <c r="D785" s="112">
        <f t="shared" si="1761"/>
        <v>24.95</v>
      </c>
      <c r="E785" s="112">
        <f t="shared" si="1769"/>
        <v>8.9808000000000003</v>
      </c>
      <c r="F785" s="112">
        <f t="shared" si="1778"/>
        <v>7.4904000000000002</v>
      </c>
      <c r="G785" s="644">
        <v>9.27</v>
      </c>
      <c r="H785" s="112">
        <f t="shared" si="1236"/>
        <v>2.2452000000000001</v>
      </c>
      <c r="I785" s="112"/>
      <c r="J785" s="131"/>
      <c r="K785" s="131"/>
      <c r="L785" s="131"/>
      <c r="M785" s="131"/>
      <c r="N785" s="131"/>
      <c r="O785" s="131"/>
      <c r="P785" s="131">
        <f>[1]pmCost!$H4</f>
        <v>4.4904000000000002</v>
      </c>
      <c r="Q785" s="131"/>
      <c r="R785" s="131"/>
      <c r="S785" s="131"/>
      <c r="T785" s="131"/>
      <c r="U785" s="131"/>
      <c r="V785" s="131"/>
      <c r="W785" s="131"/>
      <c r="X785" s="131"/>
      <c r="Y785" s="128">
        <f t="shared" si="1770"/>
        <v>10.197000000000001</v>
      </c>
      <c r="Z785" s="128">
        <f t="shared" si="1771"/>
        <v>10.197000000000001</v>
      </c>
      <c r="AA785" s="128">
        <f t="shared" si="1772"/>
        <v>11.227499999999999</v>
      </c>
      <c r="AB785" s="128">
        <f t="shared" ref="AB785:AB790" si="1782">MROUND(AC785,1)-0.05</f>
        <v>24.95</v>
      </c>
      <c r="AC785" s="128">
        <f t="shared" si="1773"/>
        <v>25.4925</v>
      </c>
      <c r="AD785" s="128">
        <f t="shared" si="1774"/>
        <v>11.227499999999999</v>
      </c>
      <c r="AE785" s="128">
        <f t="shared" si="1774"/>
        <v>12.475</v>
      </c>
      <c r="AF785" s="128">
        <f t="shared" si="1774"/>
        <v>13.7225</v>
      </c>
      <c r="AG785" s="129">
        <f t="shared" si="1780"/>
        <v>101.97</v>
      </c>
      <c r="AH785" s="129">
        <f t="shared" si="1775"/>
        <v>101.97</v>
      </c>
      <c r="AI785" s="132">
        <f t="shared" ref="AI785:AI790" si="1783">MROUND(ROUNDUP(AH785,0),10)-1</f>
        <v>99</v>
      </c>
      <c r="AJ785" s="113">
        <f t="shared" si="1763"/>
        <v>339000</v>
      </c>
      <c r="AK785" s="139">
        <f t="shared" si="1781"/>
        <v>369000</v>
      </c>
      <c r="AL785" s="114">
        <f t="shared" si="1765"/>
        <v>36</v>
      </c>
      <c r="AM785" s="130">
        <f>ROUNDUP(AC785*1.34,0)</f>
        <v>35</v>
      </c>
      <c r="AN785" s="151">
        <f>ROUNDUP(AC785*0.71*2.5,0)</f>
        <v>46</v>
      </c>
      <c r="AO785" s="152">
        <f t="shared" si="1766"/>
        <v>287</v>
      </c>
      <c r="AP785" s="153">
        <f t="shared" si="1767"/>
        <v>607</v>
      </c>
      <c r="AQ785" s="716">
        <f t="shared" si="1729"/>
        <v>21</v>
      </c>
      <c r="AR785" s="154">
        <f t="shared" si="1728"/>
        <v>38000</v>
      </c>
      <c r="AS785" s="158">
        <v>109</v>
      </c>
      <c r="AT785" s="144">
        <f t="shared" si="1768"/>
        <v>99</v>
      </c>
    </row>
    <row r="786" spans="2:46" ht="20.45" hidden="1" customHeight="1">
      <c r="B786" s="157" t="s">
        <v>1229</v>
      </c>
      <c r="C786" s="111" t="s">
        <v>794</v>
      </c>
      <c r="D786" s="112">
        <f t="shared" si="1761"/>
        <v>27.95</v>
      </c>
      <c r="E786" s="112">
        <f t="shared" si="1769"/>
        <v>9.9109999999999996</v>
      </c>
      <c r="F786" s="112">
        <f t="shared" si="1778"/>
        <v>7.9554999999999998</v>
      </c>
      <c r="G786" s="644">
        <v>10.25</v>
      </c>
      <c r="H786" s="112">
        <f t="shared" si="1236"/>
        <v>2.4777499999999999</v>
      </c>
      <c r="I786" s="112"/>
      <c r="J786" s="131"/>
      <c r="K786" s="123"/>
      <c r="L786" s="131"/>
      <c r="M786" s="131"/>
      <c r="N786" s="131"/>
      <c r="O786" s="131"/>
      <c r="P786" s="131">
        <f>[1]pmCost!$H5</f>
        <v>4.9554999999999998</v>
      </c>
      <c r="Q786" s="131"/>
      <c r="R786" s="131"/>
      <c r="S786" s="131"/>
      <c r="T786" s="131"/>
      <c r="U786" s="131"/>
      <c r="V786" s="123"/>
      <c r="W786" s="123"/>
      <c r="X786" s="123"/>
      <c r="Y786" s="128">
        <f t="shared" si="1770"/>
        <v>11.275</v>
      </c>
      <c r="Z786" s="128">
        <f t="shared" si="1771"/>
        <v>11.275</v>
      </c>
      <c r="AA786" s="128">
        <f t="shared" si="1772"/>
        <v>12.577499999999999</v>
      </c>
      <c r="AB786" s="128">
        <f t="shared" si="1782"/>
        <v>27.95</v>
      </c>
      <c r="AC786" s="128">
        <f t="shared" si="1773"/>
        <v>28.1875</v>
      </c>
      <c r="AD786" s="128">
        <f t="shared" si="1774"/>
        <v>12.577499999999999</v>
      </c>
      <c r="AE786" s="128">
        <f t="shared" si="1774"/>
        <v>13.975</v>
      </c>
      <c r="AF786" s="128">
        <f t="shared" si="1774"/>
        <v>15.3725</v>
      </c>
      <c r="AG786" s="129">
        <f t="shared" si="1780"/>
        <v>112.75</v>
      </c>
      <c r="AH786" s="129">
        <f t="shared" si="1775"/>
        <v>112.75</v>
      </c>
      <c r="AI786" s="132">
        <f t="shared" si="1783"/>
        <v>109</v>
      </c>
      <c r="AJ786" s="113">
        <f t="shared" si="1763"/>
        <v>369000</v>
      </c>
      <c r="AK786" s="139">
        <f t="shared" si="1781"/>
        <v>399000</v>
      </c>
      <c r="AL786" s="114">
        <f t="shared" si="1765"/>
        <v>40</v>
      </c>
      <c r="AM786" s="130">
        <f>ROUNDUP(AC786*1.3,0)</f>
        <v>37</v>
      </c>
      <c r="AN786" s="151">
        <f>ROUNDUP(AC786*0.71*3,0)</f>
        <v>61</v>
      </c>
      <c r="AO786" s="152">
        <f t="shared" si="1766"/>
        <v>318</v>
      </c>
      <c r="AP786" s="153">
        <f t="shared" si="1767"/>
        <v>671</v>
      </c>
      <c r="AQ786" s="716">
        <f t="shared" si="1729"/>
        <v>23</v>
      </c>
      <c r="AR786" s="154">
        <f t="shared" si="1728"/>
        <v>42000</v>
      </c>
      <c r="AS786" s="158">
        <v>119</v>
      </c>
      <c r="AT786" s="144">
        <f t="shared" si="1768"/>
        <v>109</v>
      </c>
    </row>
    <row r="787" spans="2:46" ht="20.45" hidden="1" customHeight="1">
      <c r="B787" s="157" t="s">
        <v>1230</v>
      </c>
      <c r="C787" s="111" t="s">
        <v>797</v>
      </c>
      <c r="D787" s="112">
        <f t="shared" si="1761"/>
        <v>27.95</v>
      </c>
      <c r="E787" s="112">
        <f t="shared" si="1769"/>
        <v>8.7918000000000003</v>
      </c>
      <c r="F787" s="112">
        <f t="shared" si="1778"/>
        <v>7.3959000000000001</v>
      </c>
      <c r="G787" s="644">
        <v>10.350000000000001</v>
      </c>
      <c r="H787" s="112">
        <f t="shared" si="1236"/>
        <v>2.1979500000000001</v>
      </c>
      <c r="I787" s="112"/>
      <c r="J787" s="131"/>
      <c r="K787" s="131"/>
      <c r="L787" s="131"/>
      <c r="M787" s="131"/>
      <c r="N787" s="131"/>
      <c r="O787" s="131"/>
      <c r="P787" s="131">
        <f>[1]pmCost!$H6</f>
        <v>4.3959000000000001</v>
      </c>
      <c r="Q787" s="131"/>
      <c r="R787" s="131"/>
      <c r="S787" s="131"/>
      <c r="T787" s="131"/>
      <c r="U787" s="131"/>
      <c r="V787" s="131"/>
      <c r="W787" s="131"/>
      <c r="X787" s="131"/>
      <c r="Y787" s="128">
        <f t="shared" si="1770"/>
        <v>11.385000000000003</v>
      </c>
      <c r="Z787" s="128">
        <f t="shared" si="1771"/>
        <v>11.385000000000003</v>
      </c>
      <c r="AA787" s="128">
        <f t="shared" si="1772"/>
        <v>12.577499999999999</v>
      </c>
      <c r="AB787" s="128">
        <f t="shared" si="1782"/>
        <v>27.95</v>
      </c>
      <c r="AC787" s="128">
        <f t="shared" si="1773"/>
        <v>28.462500000000006</v>
      </c>
      <c r="AD787" s="128">
        <f t="shared" si="1774"/>
        <v>12.577499999999999</v>
      </c>
      <c r="AE787" s="128">
        <f t="shared" si="1774"/>
        <v>13.975</v>
      </c>
      <c r="AF787" s="128">
        <f t="shared" si="1774"/>
        <v>15.3725</v>
      </c>
      <c r="AG787" s="129">
        <f t="shared" si="1780"/>
        <v>113.85000000000002</v>
      </c>
      <c r="AH787" s="129">
        <f t="shared" si="1775"/>
        <v>113.85000000000002</v>
      </c>
      <c r="AI787" s="132">
        <f t="shared" si="1783"/>
        <v>109</v>
      </c>
      <c r="AJ787" s="113">
        <f t="shared" si="1763"/>
        <v>369000</v>
      </c>
      <c r="AK787" s="139">
        <f t="shared" si="1781"/>
        <v>399000</v>
      </c>
      <c r="AL787" s="114">
        <f t="shared" si="1765"/>
        <v>40</v>
      </c>
      <c r="AM787" s="130">
        <f>ROUNDUP(AC787*1.3,0)</f>
        <v>38</v>
      </c>
      <c r="AN787" s="151">
        <f>ROUNDUP(AC787*0.71*3,0)</f>
        <v>61</v>
      </c>
      <c r="AO787" s="152">
        <f t="shared" si="1766"/>
        <v>321</v>
      </c>
      <c r="AP787" s="153">
        <f t="shared" si="1767"/>
        <v>677</v>
      </c>
      <c r="AQ787" s="716">
        <f t="shared" si="1729"/>
        <v>23</v>
      </c>
      <c r="AR787" s="154">
        <f t="shared" si="1728"/>
        <v>43000</v>
      </c>
      <c r="AS787" s="158">
        <v>119</v>
      </c>
      <c r="AT787" s="144">
        <f t="shared" si="1768"/>
        <v>109</v>
      </c>
    </row>
    <row r="788" spans="2:46" ht="20.45" hidden="1" customHeight="1">
      <c r="B788" s="157" t="s">
        <v>1231</v>
      </c>
      <c r="C788" s="111" t="s">
        <v>804</v>
      </c>
      <c r="D788" s="112">
        <f t="shared" si="1761"/>
        <v>29.95</v>
      </c>
      <c r="E788" s="112">
        <f t="shared" si="1769"/>
        <v>10.7074</v>
      </c>
      <c r="F788" s="112">
        <f t="shared" si="1778"/>
        <v>8.3536999999999999</v>
      </c>
      <c r="G788" s="644">
        <v>10.950000000000001</v>
      </c>
      <c r="H788" s="112">
        <f t="shared" si="1236"/>
        <v>2.67685</v>
      </c>
      <c r="I788" s="112"/>
      <c r="J788" s="131"/>
      <c r="K788" s="123"/>
      <c r="L788" s="131"/>
      <c r="M788" s="131"/>
      <c r="N788" s="131"/>
      <c r="O788" s="131"/>
      <c r="P788" s="131">
        <f>[1]pmCost!$H7</f>
        <v>5.3536999999999999</v>
      </c>
      <c r="Q788" s="131"/>
      <c r="R788" s="131"/>
      <c r="S788" s="131"/>
      <c r="T788" s="131"/>
      <c r="U788" s="131"/>
      <c r="V788" s="123"/>
      <c r="W788" s="123"/>
      <c r="X788" s="123"/>
      <c r="Y788" s="128">
        <f t="shared" si="1770"/>
        <v>12.045000000000002</v>
      </c>
      <c r="Z788" s="128">
        <f t="shared" si="1771"/>
        <v>12.045000000000002</v>
      </c>
      <c r="AA788" s="128">
        <f t="shared" si="1772"/>
        <v>13.477499999999999</v>
      </c>
      <c r="AB788" s="128">
        <f t="shared" si="1782"/>
        <v>29.95</v>
      </c>
      <c r="AC788" s="128">
        <f t="shared" si="1773"/>
        <v>30.112500000000004</v>
      </c>
      <c r="AD788" s="128">
        <f t="shared" si="1774"/>
        <v>13.477499999999999</v>
      </c>
      <c r="AE788" s="128">
        <f t="shared" si="1774"/>
        <v>14.975</v>
      </c>
      <c r="AF788" s="128">
        <f t="shared" si="1774"/>
        <v>16.4725</v>
      </c>
      <c r="AG788" s="129">
        <f t="shared" si="1780"/>
        <v>120.45000000000002</v>
      </c>
      <c r="AH788" s="129">
        <f t="shared" si="1775"/>
        <v>120.45000000000002</v>
      </c>
      <c r="AI788" s="132">
        <f t="shared" si="1783"/>
        <v>119</v>
      </c>
      <c r="AJ788" s="113">
        <f t="shared" si="1763"/>
        <v>399000</v>
      </c>
      <c r="AK788" s="139">
        <f t="shared" si="1781"/>
        <v>429000</v>
      </c>
      <c r="AL788" s="114">
        <f t="shared" si="1765"/>
        <v>42</v>
      </c>
      <c r="AM788" s="130">
        <f>ROUNDUP(AC788*1.3,0)</f>
        <v>40</v>
      </c>
      <c r="AN788" s="151">
        <f>ROUNDUP(AC788*0.71*3,0)</f>
        <v>65</v>
      </c>
      <c r="AO788" s="152">
        <f t="shared" si="1766"/>
        <v>339</v>
      </c>
      <c r="AP788" s="153">
        <f t="shared" si="1767"/>
        <v>717</v>
      </c>
      <c r="AQ788" s="716">
        <f t="shared" si="1729"/>
        <v>25</v>
      </c>
      <c r="AR788" s="154">
        <f t="shared" si="1728"/>
        <v>45000</v>
      </c>
      <c r="AS788" s="158">
        <v>129</v>
      </c>
      <c r="AT788" s="144">
        <f t="shared" si="1768"/>
        <v>119</v>
      </c>
    </row>
    <row r="789" spans="2:46" ht="20.45" hidden="1" customHeight="1">
      <c r="B789" s="157" t="s">
        <v>1232</v>
      </c>
      <c r="C789" s="111" t="s">
        <v>1054</v>
      </c>
      <c r="D789" s="112">
        <f t="shared" si="1761"/>
        <v>29.95</v>
      </c>
      <c r="E789" s="112">
        <f t="shared" si="1769"/>
        <v>10</v>
      </c>
      <c r="F789" s="112">
        <f t="shared" si="1778"/>
        <v>8</v>
      </c>
      <c r="G789" s="644">
        <v>10.950000000000001</v>
      </c>
      <c r="H789" s="112">
        <f t="shared" si="1236"/>
        <v>2.2749999999999999</v>
      </c>
      <c r="I789" s="112"/>
      <c r="J789" s="131">
        <f>[1]shCost!$AE$9</f>
        <v>5</v>
      </c>
      <c r="K789" s="123">
        <v>4.55</v>
      </c>
      <c r="L789" s="131"/>
      <c r="M789" s="131"/>
      <c r="N789" s="131"/>
      <c r="O789" s="131"/>
      <c r="P789" s="131"/>
      <c r="Q789" s="131"/>
      <c r="R789" s="131"/>
      <c r="S789" s="131"/>
      <c r="T789" s="131"/>
      <c r="U789" s="131"/>
      <c r="V789" s="123">
        <v>4.55</v>
      </c>
      <c r="W789" s="123"/>
      <c r="X789" s="123"/>
      <c r="Y789" s="128">
        <f t="shared" si="1770"/>
        <v>12.045000000000002</v>
      </c>
      <c r="Z789" s="128">
        <f t="shared" si="1771"/>
        <v>12.045000000000002</v>
      </c>
      <c r="AA789" s="128">
        <f t="shared" si="1772"/>
        <v>13.477499999999999</v>
      </c>
      <c r="AB789" s="128">
        <f t="shared" si="1782"/>
        <v>29.95</v>
      </c>
      <c r="AC789" s="128">
        <f t="shared" si="1773"/>
        <v>30.112500000000004</v>
      </c>
      <c r="AD789" s="128">
        <f t="shared" si="1774"/>
        <v>13.477499999999999</v>
      </c>
      <c r="AE789" s="128">
        <f t="shared" si="1774"/>
        <v>14.975</v>
      </c>
      <c r="AF789" s="128">
        <f t="shared" si="1774"/>
        <v>16.4725</v>
      </c>
      <c r="AG789" s="129">
        <f t="shared" si="1780"/>
        <v>120.45000000000002</v>
      </c>
      <c r="AH789" s="129">
        <f t="shared" si="1775"/>
        <v>120.45000000000002</v>
      </c>
      <c r="AI789" s="132">
        <f t="shared" si="1783"/>
        <v>119</v>
      </c>
      <c r="AJ789" s="113">
        <f t="shared" si="1763"/>
        <v>399000</v>
      </c>
      <c r="AK789" s="139">
        <f t="shared" si="1781"/>
        <v>429000</v>
      </c>
      <c r="AL789" s="114">
        <f t="shared" si="1765"/>
        <v>42</v>
      </c>
      <c r="AM789" s="130">
        <f>ROUNDUP(AC789*1.3,0)</f>
        <v>40</v>
      </c>
      <c r="AN789" s="151">
        <f>ROUNDUP(AC789*0.71*3,0)</f>
        <v>65</v>
      </c>
      <c r="AO789" s="152">
        <f t="shared" si="1766"/>
        <v>339</v>
      </c>
      <c r="AP789" s="153">
        <f t="shared" si="1767"/>
        <v>717</v>
      </c>
      <c r="AQ789" s="716">
        <f t="shared" si="1729"/>
        <v>25</v>
      </c>
      <c r="AR789" s="154">
        <f t="shared" si="1728"/>
        <v>45000</v>
      </c>
      <c r="AS789" s="158">
        <v>129</v>
      </c>
      <c r="AT789" s="144">
        <f t="shared" si="1768"/>
        <v>119</v>
      </c>
    </row>
    <row r="790" spans="2:46" ht="20.45" hidden="1" customHeight="1">
      <c r="B790" s="157" t="s">
        <v>1233</v>
      </c>
      <c r="C790" s="111" t="s">
        <v>946</v>
      </c>
      <c r="D790" s="112">
        <f t="shared" si="1761"/>
        <v>29.95</v>
      </c>
      <c r="E790" s="112">
        <f t="shared" si="1769"/>
        <v>10</v>
      </c>
      <c r="F790" s="112">
        <f t="shared" si="1778"/>
        <v>8</v>
      </c>
      <c r="G790" s="644">
        <v>10.950000000000001</v>
      </c>
      <c r="H790" s="112">
        <f t="shared" si="1236"/>
        <v>2.2749999999999999</v>
      </c>
      <c r="I790" s="112"/>
      <c r="J790" s="131">
        <f>[1]shCost!$AE$9</f>
        <v>5</v>
      </c>
      <c r="K790" s="123">
        <v>4.55</v>
      </c>
      <c r="L790" s="131"/>
      <c r="M790" s="131"/>
      <c r="N790" s="131"/>
      <c r="O790" s="131"/>
      <c r="P790" s="131"/>
      <c r="Q790" s="131"/>
      <c r="R790" s="131"/>
      <c r="S790" s="131"/>
      <c r="T790" s="131"/>
      <c r="U790" s="131"/>
      <c r="V790" s="123">
        <v>4.55</v>
      </c>
      <c r="W790" s="123"/>
      <c r="X790" s="123"/>
      <c r="Y790" s="128">
        <f t="shared" si="1770"/>
        <v>12.045000000000002</v>
      </c>
      <c r="Z790" s="128">
        <f t="shared" si="1771"/>
        <v>12.045000000000002</v>
      </c>
      <c r="AA790" s="128">
        <f t="shared" si="1772"/>
        <v>13.477499999999999</v>
      </c>
      <c r="AB790" s="128">
        <f t="shared" si="1782"/>
        <v>29.95</v>
      </c>
      <c r="AC790" s="128">
        <f t="shared" si="1773"/>
        <v>30.112500000000004</v>
      </c>
      <c r="AD790" s="128">
        <f t="shared" si="1774"/>
        <v>13.477499999999999</v>
      </c>
      <c r="AE790" s="128">
        <f t="shared" si="1774"/>
        <v>14.975</v>
      </c>
      <c r="AF790" s="128">
        <f t="shared" si="1774"/>
        <v>16.4725</v>
      </c>
      <c r="AG790" s="129">
        <f t="shared" si="1780"/>
        <v>120.45000000000002</v>
      </c>
      <c r="AH790" s="129">
        <f t="shared" si="1775"/>
        <v>120.45000000000002</v>
      </c>
      <c r="AI790" s="132">
        <f t="shared" si="1783"/>
        <v>119</v>
      </c>
      <c r="AJ790" s="113">
        <f t="shared" si="1763"/>
        <v>399000</v>
      </c>
      <c r="AK790" s="139">
        <f t="shared" si="1781"/>
        <v>429000</v>
      </c>
      <c r="AL790" s="114">
        <f t="shared" si="1765"/>
        <v>42</v>
      </c>
      <c r="AM790" s="130">
        <f>ROUNDUP(AC790*1.3,0)</f>
        <v>40</v>
      </c>
      <c r="AN790" s="151">
        <f>ROUNDUP(AC790*0.71*3,0)</f>
        <v>65</v>
      </c>
      <c r="AO790" s="152">
        <f t="shared" si="1766"/>
        <v>339</v>
      </c>
      <c r="AP790" s="153">
        <f t="shared" si="1767"/>
        <v>717</v>
      </c>
      <c r="AQ790" s="716">
        <f t="shared" si="1729"/>
        <v>25</v>
      </c>
      <c r="AR790" s="154">
        <f t="shared" si="1728"/>
        <v>45000</v>
      </c>
      <c r="AS790" s="158">
        <v>129</v>
      </c>
      <c r="AT790" s="144">
        <f t="shared" si="1768"/>
        <v>119</v>
      </c>
    </row>
    <row r="791" spans="2:46" ht="20.45" hidden="1" customHeight="1">
      <c r="B791" s="157" t="s">
        <v>1320</v>
      </c>
      <c r="C791" s="111" t="s">
        <v>1316</v>
      </c>
      <c r="D791" s="112">
        <f t="shared" si="1761"/>
        <v>24.95</v>
      </c>
      <c r="E791" s="112">
        <f t="shared" si="1769"/>
        <v>9.3659999999999997</v>
      </c>
      <c r="F791" s="112">
        <f t="shared" si="1778"/>
        <v>7.6829999999999998</v>
      </c>
      <c r="G791" s="644">
        <v>9.27</v>
      </c>
      <c r="H791" s="112">
        <f t="shared" si="1236"/>
        <v>1.6290322580645162</v>
      </c>
      <c r="I791" s="112"/>
      <c r="J791" s="131">
        <f>[1]shCost!$AE$4</f>
        <v>4.46</v>
      </c>
      <c r="K791" s="131">
        <f>[1]IDCost!$E$4</f>
        <v>3.42</v>
      </c>
      <c r="L791" s="131">
        <f>[1]sbCost!$H4</f>
        <v>3.2580645161290325</v>
      </c>
      <c r="M791" s="131"/>
      <c r="N791" s="131"/>
      <c r="O791" s="131">
        <f t="shared" ref="O791:O796" si="1784">J791*1.05</f>
        <v>4.6829999999999998</v>
      </c>
      <c r="P791" s="131"/>
      <c r="Q791" s="131"/>
      <c r="R791" s="131"/>
      <c r="S791" s="131"/>
      <c r="T791" s="131"/>
      <c r="U791" s="141"/>
      <c r="V791" s="131">
        <f>[1]IDCost!$E$4</f>
        <v>3.42</v>
      </c>
      <c r="W791" s="131"/>
      <c r="X791" s="131"/>
      <c r="Y791" s="128">
        <f t="shared" si="1770"/>
        <v>10.197000000000001</v>
      </c>
      <c r="Z791" s="128">
        <f t="shared" si="1771"/>
        <v>10.197000000000001</v>
      </c>
      <c r="AA791" s="128">
        <f t="shared" si="1772"/>
        <v>11.227499999999999</v>
      </c>
      <c r="AB791" s="128">
        <f t="shared" ref="AB791:AB796" si="1785">MROUND(AC791,1)-0.05</f>
        <v>24.95</v>
      </c>
      <c r="AC791" s="128">
        <f t="shared" si="1773"/>
        <v>25.4925</v>
      </c>
      <c r="AD791" s="128">
        <f t="shared" si="1774"/>
        <v>11.227499999999999</v>
      </c>
      <c r="AE791" s="128">
        <f t="shared" si="1774"/>
        <v>12.475</v>
      </c>
      <c r="AF791" s="128">
        <f t="shared" si="1774"/>
        <v>13.7225</v>
      </c>
      <c r="AG791" s="129">
        <f t="shared" si="1780"/>
        <v>101.97</v>
      </c>
      <c r="AH791" s="129">
        <f t="shared" si="1775"/>
        <v>101.97</v>
      </c>
      <c r="AI791" s="132">
        <f t="shared" ref="AI791:AI796" si="1786">MROUND(ROUNDUP(AH791,0),10)-1</f>
        <v>99</v>
      </c>
      <c r="AJ791" s="113">
        <f t="shared" si="1763"/>
        <v>339000</v>
      </c>
      <c r="AK791" s="139">
        <f t="shared" si="1781"/>
        <v>369000</v>
      </c>
      <c r="AL791" s="114">
        <f t="shared" si="1765"/>
        <v>36</v>
      </c>
      <c r="AM791" s="130">
        <f>ROUNDUP(AC791*1.34,0)</f>
        <v>35</v>
      </c>
      <c r="AN791" s="151">
        <f>ROUNDUP(AC791*0.71*2.5,0)</f>
        <v>46</v>
      </c>
      <c r="AO791" s="152">
        <f t="shared" si="1766"/>
        <v>287</v>
      </c>
      <c r="AP791" s="153">
        <f t="shared" si="1767"/>
        <v>607</v>
      </c>
      <c r="AQ791" s="716">
        <f t="shared" si="1729"/>
        <v>21</v>
      </c>
      <c r="AR791" s="154">
        <f t="shared" si="1728"/>
        <v>38000</v>
      </c>
      <c r="AS791" s="158">
        <v>109</v>
      </c>
      <c r="AT791" s="144">
        <f t="shared" si="1768"/>
        <v>99</v>
      </c>
    </row>
    <row r="792" spans="2:46" ht="20.45" hidden="1" customHeight="1">
      <c r="B792" s="157" t="s">
        <v>1321</v>
      </c>
      <c r="C792" s="111" t="s">
        <v>1317</v>
      </c>
      <c r="D792" s="112">
        <f t="shared" si="1761"/>
        <v>27.95</v>
      </c>
      <c r="E792" s="112">
        <f t="shared" si="1769"/>
        <v>9.5549999999999997</v>
      </c>
      <c r="F792" s="112">
        <f t="shared" si="1778"/>
        <v>7.7774999999999999</v>
      </c>
      <c r="G792" s="644">
        <v>10.25</v>
      </c>
      <c r="H792" s="112">
        <f t="shared" si="1236"/>
        <v>1.7741935483870968</v>
      </c>
      <c r="I792" s="112"/>
      <c r="J792" s="131">
        <f>[1]shCost!$AE$6</f>
        <v>4.55</v>
      </c>
      <c r="K792" s="123">
        <v>4.55</v>
      </c>
      <c r="L792" s="131">
        <f>[1]sbCost!$H6</f>
        <v>3.5483870967741935</v>
      </c>
      <c r="M792" s="131"/>
      <c r="N792" s="131"/>
      <c r="O792" s="131">
        <f t="shared" si="1784"/>
        <v>4.7774999999999999</v>
      </c>
      <c r="P792" s="131"/>
      <c r="Q792" s="131"/>
      <c r="R792" s="131"/>
      <c r="S792" s="131"/>
      <c r="T792" s="131"/>
      <c r="U792" s="141"/>
      <c r="V792" s="123">
        <v>4.55</v>
      </c>
      <c r="W792" s="123"/>
      <c r="X792" s="123"/>
      <c r="Y792" s="128">
        <f t="shared" si="1770"/>
        <v>11.275</v>
      </c>
      <c r="Z792" s="128">
        <f t="shared" si="1771"/>
        <v>11.275</v>
      </c>
      <c r="AA792" s="128">
        <f t="shared" si="1772"/>
        <v>12.577499999999999</v>
      </c>
      <c r="AB792" s="128">
        <f t="shared" si="1785"/>
        <v>27.95</v>
      </c>
      <c r="AC792" s="128">
        <f t="shared" si="1773"/>
        <v>28.1875</v>
      </c>
      <c r="AD792" s="128">
        <f t="shared" si="1774"/>
        <v>12.577499999999999</v>
      </c>
      <c r="AE792" s="128">
        <f t="shared" si="1774"/>
        <v>13.975</v>
      </c>
      <c r="AF792" s="128">
        <f t="shared" si="1774"/>
        <v>15.3725</v>
      </c>
      <c r="AG792" s="129">
        <f t="shared" si="1780"/>
        <v>112.75</v>
      </c>
      <c r="AH792" s="129">
        <f t="shared" si="1775"/>
        <v>112.75</v>
      </c>
      <c r="AI792" s="132">
        <f t="shared" si="1786"/>
        <v>109</v>
      </c>
      <c r="AJ792" s="113">
        <f t="shared" si="1763"/>
        <v>369000</v>
      </c>
      <c r="AK792" s="139">
        <f t="shared" si="1781"/>
        <v>399000</v>
      </c>
      <c r="AL792" s="114">
        <f t="shared" si="1765"/>
        <v>40</v>
      </c>
      <c r="AM792" s="130">
        <f>ROUNDUP(AC792*1.3,0)</f>
        <v>37</v>
      </c>
      <c r="AN792" s="151">
        <f>ROUNDUP(AC792*0.71*3,0)</f>
        <v>61</v>
      </c>
      <c r="AO792" s="152">
        <f t="shared" si="1766"/>
        <v>318</v>
      </c>
      <c r="AP792" s="153">
        <f t="shared" si="1767"/>
        <v>671</v>
      </c>
      <c r="AQ792" s="716">
        <f t="shared" si="1729"/>
        <v>23</v>
      </c>
      <c r="AR792" s="154">
        <f t="shared" si="1728"/>
        <v>42000</v>
      </c>
      <c r="AS792" s="158">
        <v>119</v>
      </c>
      <c r="AT792" s="144">
        <f t="shared" si="1768"/>
        <v>109</v>
      </c>
    </row>
    <row r="793" spans="2:46" ht="20.45" hidden="1" customHeight="1">
      <c r="B793" s="157" t="s">
        <v>1327</v>
      </c>
      <c r="C793" s="111" t="s">
        <v>1318</v>
      </c>
      <c r="D793" s="112">
        <f t="shared" si="1761"/>
        <v>27.95</v>
      </c>
      <c r="E793" s="112">
        <f t="shared" si="1769"/>
        <v>9.7650000000000006</v>
      </c>
      <c r="F793" s="112">
        <f t="shared" si="1778"/>
        <v>7.8825000000000003</v>
      </c>
      <c r="G793" s="644">
        <v>10.350000000000001</v>
      </c>
      <c r="H793" s="112">
        <f t="shared" si="1236"/>
        <v>1.7419354838709677</v>
      </c>
      <c r="I793" s="112"/>
      <c r="J793" s="131">
        <f>[1]shCost!$AE$7</f>
        <v>4.6500000000000004</v>
      </c>
      <c r="K793" s="131">
        <f>[1]IDCost!$E$7</f>
        <v>3.9</v>
      </c>
      <c r="L793" s="131">
        <f>[1]sbCost!$H7</f>
        <v>3.4838709677419355</v>
      </c>
      <c r="M793" s="131"/>
      <c r="N793" s="131"/>
      <c r="O793" s="131">
        <f t="shared" si="1784"/>
        <v>4.8825000000000003</v>
      </c>
      <c r="P793" s="131"/>
      <c r="Q793" s="131"/>
      <c r="R793" s="131"/>
      <c r="S793" s="131"/>
      <c r="T793" s="131"/>
      <c r="U793" s="141"/>
      <c r="V793" s="131">
        <f>[1]IDCost!$E$7</f>
        <v>3.9</v>
      </c>
      <c r="W793" s="131"/>
      <c r="X793" s="131"/>
      <c r="Y793" s="128">
        <f t="shared" si="1770"/>
        <v>11.385000000000003</v>
      </c>
      <c r="Z793" s="128">
        <f t="shared" si="1771"/>
        <v>11.385000000000003</v>
      </c>
      <c r="AA793" s="128">
        <f t="shared" si="1772"/>
        <v>12.577499999999999</v>
      </c>
      <c r="AB793" s="128">
        <f t="shared" si="1785"/>
        <v>27.95</v>
      </c>
      <c r="AC793" s="128">
        <f t="shared" si="1773"/>
        <v>28.462500000000006</v>
      </c>
      <c r="AD793" s="128">
        <f t="shared" si="1774"/>
        <v>12.577499999999999</v>
      </c>
      <c r="AE793" s="128">
        <f t="shared" si="1774"/>
        <v>13.975</v>
      </c>
      <c r="AF793" s="128">
        <f t="shared" si="1774"/>
        <v>15.3725</v>
      </c>
      <c r="AG793" s="129">
        <f t="shared" si="1780"/>
        <v>113.85000000000002</v>
      </c>
      <c r="AH793" s="129">
        <f t="shared" si="1775"/>
        <v>113.85000000000002</v>
      </c>
      <c r="AI793" s="132">
        <f t="shared" si="1786"/>
        <v>109</v>
      </c>
      <c r="AJ793" s="113">
        <f t="shared" si="1763"/>
        <v>369000</v>
      </c>
      <c r="AK793" s="139">
        <f t="shared" si="1781"/>
        <v>399000</v>
      </c>
      <c r="AL793" s="114">
        <f t="shared" si="1765"/>
        <v>40</v>
      </c>
      <c r="AM793" s="130">
        <f>ROUNDUP(AC793*1.3,0)</f>
        <v>38</v>
      </c>
      <c r="AN793" s="151">
        <f>ROUNDUP(AC793*0.71*3,0)</f>
        <v>61</v>
      </c>
      <c r="AO793" s="152">
        <f t="shared" si="1766"/>
        <v>321</v>
      </c>
      <c r="AP793" s="153">
        <f t="shared" si="1767"/>
        <v>677</v>
      </c>
      <c r="AQ793" s="716">
        <f t="shared" si="1729"/>
        <v>23</v>
      </c>
      <c r="AR793" s="154">
        <f t="shared" si="1728"/>
        <v>43000</v>
      </c>
      <c r="AS793" s="158">
        <v>119</v>
      </c>
      <c r="AT793" s="144">
        <f t="shared" si="1768"/>
        <v>109</v>
      </c>
    </row>
    <row r="794" spans="2:46" ht="20.45" hidden="1" customHeight="1">
      <c r="B794" s="157" t="s">
        <v>1322</v>
      </c>
      <c r="C794" s="111" t="s">
        <v>1319</v>
      </c>
      <c r="D794" s="112">
        <f t="shared" si="1761"/>
        <v>29.95</v>
      </c>
      <c r="E794" s="112">
        <f t="shared" si="1769"/>
        <v>10.5</v>
      </c>
      <c r="F794" s="112">
        <f t="shared" ref="F794:F829" si="1787">MAX($J794:$U794)+3</f>
        <v>8.25</v>
      </c>
      <c r="G794" s="644">
        <v>10.950000000000001</v>
      </c>
      <c r="H794" s="112">
        <f t="shared" si="1236"/>
        <v>2.0806451612903225</v>
      </c>
      <c r="I794" s="112"/>
      <c r="J794" s="131">
        <f>[1]shCost!$AE$9</f>
        <v>5</v>
      </c>
      <c r="K794" s="123">
        <v>5</v>
      </c>
      <c r="L794" s="131">
        <f>[1]sbCost!$H9</f>
        <v>4.161290322580645</v>
      </c>
      <c r="M794" s="131"/>
      <c r="N794" s="131"/>
      <c r="O794" s="131">
        <f t="shared" si="1784"/>
        <v>5.25</v>
      </c>
      <c r="P794" s="131"/>
      <c r="Q794" s="131"/>
      <c r="R794" s="131"/>
      <c r="S794" s="131"/>
      <c r="T794" s="131"/>
      <c r="U794" s="141"/>
      <c r="V794" s="123">
        <v>5</v>
      </c>
      <c r="W794" s="123"/>
      <c r="X794" s="123"/>
      <c r="Y794" s="128">
        <f t="shared" si="1770"/>
        <v>12.045000000000002</v>
      </c>
      <c r="Z794" s="128">
        <f t="shared" si="1771"/>
        <v>12.045000000000002</v>
      </c>
      <c r="AA794" s="128">
        <f t="shared" ref="AA794:AA825" si="1788">(AB794*(1-AA$548))</f>
        <v>13.477499999999999</v>
      </c>
      <c r="AB794" s="128">
        <f t="shared" si="1785"/>
        <v>29.95</v>
      </c>
      <c r="AC794" s="128">
        <f t="shared" si="1773"/>
        <v>30.112500000000004</v>
      </c>
      <c r="AD794" s="128">
        <f t="shared" ref="AD794:AF829" si="1789">$AB794*(1-AD$548)</f>
        <v>13.477499999999999</v>
      </c>
      <c r="AE794" s="128">
        <f t="shared" si="1789"/>
        <v>14.975</v>
      </c>
      <c r="AF794" s="128">
        <f t="shared" si="1789"/>
        <v>16.4725</v>
      </c>
      <c r="AG794" s="129">
        <f t="shared" si="1780"/>
        <v>120.45000000000002</v>
      </c>
      <c r="AH794" s="129">
        <f t="shared" ref="AH794:AH829" si="1790">AG794*(1+AH$548)</f>
        <v>120.45000000000002</v>
      </c>
      <c r="AI794" s="132">
        <f t="shared" si="1786"/>
        <v>119</v>
      </c>
      <c r="AJ794" s="113">
        <f t="shared" ref="AJ794:AJ825" si="1791">ROUNDUP(FLOOR(AC794*13350,10000),-3)-1000</f>
        <v>399000</v>
      </c>
      <c r="AK794" s="139">
        <f t="shared" si="1781"/>
        <v>429000</v>
      </c>
      <c r="AL794" s="114">
        <f t="shared" ref="AL794:AL825" si="1792">ROUNDUP(AC794*1.39,0)</f>
        <v>42</v>
      </c>
      <c r="AM794" s="130">
        <f>ROUNDUP(AC794*1.3,0)</f>
        <v>40</v>
      </c>
      <c r="AN794" s="151">
        <f>ROUNDUP(AC794*0.71*3,0)</f>
        <v>65</v>
      </c>
      <c r="AO794" s="152">
        <f t="shared" ref="AO794:AO825" si="1793">ROUNDUP(AC794*3.7502*3,0)</f>
        <v>339</v>
      </c>
      <c r="AP794" s="153">
        <f t="shared" ref="AP794:AP825" si="1794">ROUNDUP(AC794*7.9284*3,0)</f>
        <v>717</v>
      </c>
      <c r="AQ794" s="716">
        <f t="shared" si="1729"/>
        <v>25</v>
      </c>
      <c r="AR794" s="154">
        <f t="shared" si="1728"/>
        <v>45000</v>
      </c>
      <c r="AS794" s="158">
        <v>129</v>
      </c>
      <c r="AT794" s="144">
        <f t="shared" ref="AT794:AT825" si="1795">AI794*(1-AH$6)</f>
        <v>119</v>
      </c>
    </row>
    <row r="795" spans="2:46" ht="20.45" hidden="1" customHeight="1">
      <c r="B795" s="157" t="s">
        <v>1323</v>
      </c>
      <c r="C795" s="111" t="s">
        <v>1325</v>
      </c>
      <c r="D795" s="112">
        <f t="shared" si="1761"/>
        <v>29.95</v>
      </c>
      <c r="E795" s="112">
        <f t="shared" si="1769"/>
        <v>9.5549999999999997</v>
      </c>
      <c r="F795" s="112">
        <f t="shared" si="1787"/>
        <v>7.7774999999999999</v>
      </c>
      <c r="G795" s="644">
        <v>10.950000000000001</v>
      </c>
      <c r="H795" s="112">
        <f t="shared" si="1236"/>
        <v>2.2749999999999999</v>
      </c>
      <c r="I795" s="112"/>
      <c r="J795" s="131">
        <f>[1]shCost!$AE$6</f>
        <v>4.55</v>
      </c>
      <c r="K795" s="123">
        <v>4.55</v>
      </c>
      <c r="L795" s="131"/>
      <c r="M795" s="131"/>
      <c r="N795" s="131"/>
      <c r="O795" s="131">
        <f t="shared" si="1784"/>
        <v>4.7774999999999999</v>
      </c>
      <c r="P795" s="131"/>
      <c r="Q795" s="131"/>
      <c r="R795" s="131"/>
      <c r="S795" s="131"/>
      <c r="T795" s="131"/>
      <c r="U795" s="131"/>
      <c r="V795" s="123">
        <v>4.55</v>
      </c>
      <c r="W795" s="123"/>
      <c r="X795" s="123"/>
      <c r="Y795" s="128">
        <f t="shared" si="1770"/>
        <v>12.045000000000002</v>
      </c>
      <c r="Z795" s="128">
        <f t="shared" si="1771"/>
        <v>12.045000000000002</v>
      </c>
      <c r="AA795" s="128">
        <f t="shared" si="1788"/>
        <v>13.477499999999999</v>
      </c>
      <c r="AB795" s="128">
        <f t="shared" si="1785"/>
        <v>29.95</v>
      </c>
      <c r="AC795" s="128">
        <f t="shared" si="1773"/>
        <v>30.112500000000004</v>
      </c>
      <c r="AD795" s="128">
        <f t="shared" si="1789"/>
        <v>13.477499999999999</v>
      </c>
      <c r="AE795" s="128">
        <f t="shared" si="1789"/>
        <v>14.975</v>
      </c>
      <c r="AF795" s="128">
        <f t="shared" si="1789"/>
        <v>16.4725</v>
      </c>
      <c r="AG795" s="129">
        <f t="shared" si="1780"/>
        <v>120.45000000000002</v>
      </c>
      <c r="AH795" s="129">
        <f t="shared" si="1790"/>
        <v>120.45000000000002</v>
      </c>
      <c r="AI795" s="132">
        <f t="shared" si="1786"/>
        <v>119</v>
      </c>
      <c r="AJ795" s="113">
        <f t="shared" si="1791"/>
        <v>399000</v>
      </c>
      <c r="AK795" s="139">
        <f t="shared" si="1781"/>
        <v>429000</v>
      </c>
      <c r="AL795" s="114">
        <f t="shared" si="1792"/>
        <v>42</v>
      </c>
      <c r="AM795" s="130">
        <f>ROUNDUP(AC795*1.3,0)</f>
        <v>40</v>
      </c>
      <c r="AN795" s="151">
        <f>ROUNDUP(AC795*0.71*3,0)</f>
        <v>65</v>
      </c>
      <c r="AO795" s="152">
        <f t="shared" si="1793"/>
        <v>339</v>
      </c>
      <c r="AP795" s="153">
        <f t="shared" si="1794"/>
        <v>717</v>
      </c>
      <c r="AQ795" s="716">
        <f t="shared" si="1729"/>
        <v>25</v>
      </c>
      <c r="AR795" s="154">
        <f t="shared" si="1728"/>
        <v>45000</v>
      </c>
      <c r="AS795" s="158">
        <v>129</v>
      </c>
      <c r="AT795" s="144">
        <f t="shared" si="1795"/>
        <v>119</v>
      </c>
    </row>
    <row r="796" spans="2:46" ht="20.45" hidden="1" customHeight="1">
      <c r="B796" s="157" t="s">
        <v>1324</v>
      </c>
      <c r="C796" s="111" t="s">
        <v>1326</v>
      </c>
      <c r="D796" s="112">
        <f t="shared" si="1761"/>
        <v>29.95</v>
      </c>
      <c r="E796" s="112">
        <f t="shared" si="1769"/>
        <v>9.5549999999999997</v>
      </c>
      <c r="F796" s="112">
        <f t="shared" si="1787"/>
        <v>7.7774999999999999</v>
      </c>
      <c r="G796" s="644">
        <v>10.950000000000001</v>
      </c>
      <c r="H796" s="112">
        <f t="shared" si="1236"/>
        <v>2.2749999999999999</v>
      </c>
      <c r="I796" s="112"/>
      <c r="J796" s="131">
        <f>[1]shCost!$AE$6</f>
        <v>4.55</v>
      </c>
      <c r="K796" s="123">
        <v>4.55</v>
      </c>
      <c r="L796" s="131"/>
      <c r="M796" s="131"/>
      <c r="N796" s="131"/>
      <c r="O796" s="131">
        <f t="shared" si="1784"/>
        <v>4.7774999999999999</v>
      </c>
      <c r="P796" s="131"/>
      <c r="Q796" s="131"/>
      <c r="R796" s="131"/>
      <c r="S796" s="131"/>
      <c r="T796" s="131"/>
      <c r="U796" s="131"/>
      <c r="V796" s="123">
        <v>4.55</v>
      </c>
      <c r="W796" s="123"/>
      <c r="X796" s="123"/>
      <c r="Y796" s="128">
        <f t="shared" si="1770"/>
        <v>12.045000000000002</v>
      </c>
      <c r="Z796" s="128">
        <f t="shared" si="1771"/>
        <v>12.045000000000002</v>
      </c>
      <c r="AA796" s="128">
        <f t="shared" si="1788"/>
        <v>13.477499999999999</v>
      </c>
      <c r="AB796" s="128">
        <f t="shared" si="1785"/>
        <v>29.95</v>
      </c>
      <c r="AC796" s="128">
        <f t="shared" si="1773"/>
        <v>30.112500000000004</v>
      </c>
      <c r="AD796" s="128">
        <f t="shared" si="1789"/>
        <v>13.477499999999999</v>
      </c>
      <c r="AE796" s="128">
        <f t="shared" si="1789"/>
        <v>14.975</v>
      </c>
      <c r="AF796" s="128">
        <f t="shared" si="1789"/>
        <v>16.4725</v>
      </c>
      <c r="AG796" s="129">
        <f t="shared" si="1780"/>
        <v>120.45000000000002</v>
      </c>
      <c r="AH796" s="129">
        <f t="shared" si="1790"/>
        <v>120.45000000000002</v>
      </c>
      <c r="AI796" s="132">
        <f t="shared" si="1786"/>
        <v>119</v>
      </c>
      <c r="AJ796" s="113">
        <f t="shared" si="1791"/>
        <v>399000</v>
      </c>
      <c r="AK796" s="139">
        <f t="shared" si="1781"/>
        <v>429000</v>
      </c>
      <c r="AL796" s="114">
        <f t="shared" si="1792"/>
        <v>42</v>
      </c>
      <c r="AM796" s="130">
        <f>ROUNDUP(AC796*1.3,0)</f>
        <v>40</v>
      </c>
      <c r="AN796" s="151">
        <f>ROUNDUP(AC796*0.71*3,0)</f>
        <v>65</v>
      </c>
      <c r="AO796" s="152">
        <f t="shared" si="1793"/>
        <v>339</v>
      </c>
      <c r="AP796" s="153">
        <f t="shared" si="1794"/>
        <v>717</v>
      </c>
      <c r="AQ796" s="716">
        <f t="shared" si="1729"/>
        <v>25</v>
      </c>
      <c r="AR796" s="154">
        <f t="shared" si="1728"/>
        <v>45000</v>
      </c>
      <c r="AS796" s="158">
        <v>129</v>
      </c>
      <c r="AT796" s="144">
        <f t="shared" si="1795"/>
        <v>119</v>
      </c>
    </row>
    <row r="797" spans="2:46" ht="20.45" hidden="1" customHeight="1">
      <c r="B797" s="157" t="s">
        <v>1397</v>
      </c>
      <c r="C797" s="111" t="s">
        <v>1401</v>
      </c>
      <c r="D797" s="112">
        <f t="shared" si="1761"/>
        <v>25.95</v>
      </c>
      <c r="E797" s="112">
        <f t="shared" si="1769"/>
        <v>9.7600000000000016</v>
      </c>
      <c r="F797" s="112">
        <f t="shared" si="1787"/>
        <v>7.8800000000000008</v>
      </c>
      <c r="G797" s="644">
        <v>9.34</v>
      </c>
      <c r="H797" s="112">
        <f t="shared" si="1236"/>
        <v>2.4400000000000004</v>
      </c>
      <c r="I797" s="112"/>
      <c r="J797" s="131"/>
      <c r="K797" s="131"/>
      <c r="L797" s="131"/>
      <c r="M797" s="131"/>
      <c r="N797" s="131"/>
      <c r="O797" s="131"/>
      <c r="P797" s="131"/>
      <c r="Q797" s="131">
        <f>[1]shCost!$AF4+[1]shCost!$AW4</f>
        <v>4.8800000000000008</v>
      </c>
      <c r="R797" s="131">
        <f>[1]shCost!$AF4+[1]shCost!$AW4</f>
        <v>4.8800000000000008</v>
      </c>
      <c r="S797" s="131">
        <f>[1]shCost!$AF4+[1]shCost!$AW4</f>
        <v>4.8800000000000008</v>
      </c>
      <c r="T797" s="131">
        <f>[1]shCost!$AF4+[1]shCost!$AW4</f>
        <v>4.8800000000000008</v>
      </c>
      <c r="U797" s="141"/>
      <c r="V797" s="131"/>
      <c r="W797" s="131"/>
      <c r="X797" s="131"/>
      <c r="Y797" s="128">
        <f t="shared" si="1770"/>
        <v>10.274000000000001</v>
      </c>
      <c r="Z797" s="128">
        <f t="shared" si="1771"/>
        <v>10.274000000000001</v>
      </c>
      <c r="AA797" s="128">
        <f t="shared" si="1788"/>
        <v>11.677499999999998</v>
      </c>
      <c r="AB797" s="128">
        <f t="shared" ref="AB797:AB822" si="1796">MROUND(AC797,1)-0.05</f>
        <v>25.95</v>
      </c>
      <c r="AC797" s="128">
        <f t="shared" si="1773"/>
        <v>25.685000000000002</v>
      </c>
      <c r="AD797" s="128">
        <f t="shared" si="1789"/>
        <v>11.677499999999998</v>
      </c>
      <c r="AE797" s="128">
        <f t="shared" si="1789"/>
        <v>12.975</v>
      </c>
      <c r="AF797" s="128">
        <f t="shared" si="1789"/>
        <v>14.272500000000001</v>
      </c>
      <c r="AG797" s="129">
        <f t="shared" si="1780"/>
        <v>102.74000000000001</v>
      </c>
      <c r="AH797" s="129">
        <f t="shared" si="1790"/>
        <v>102.74000000000001</v>
      </c>
      <c r="AI797" s="132">
        <f t="shared" ref="AI797:AI803" si="1797">MROUND(ROUNDUP(AH797,0),10)-1</f>
        <v>99</v>
      </c>
      <c r="AJ797" s="113">
        <f t="shared" si="1791"/>
        <v>339000</v>
      </c>
      <c r="AK797" s="139">
        <f>ROUNDUP(FLOOR(AJ797*1.1,10000),-3)-1000</f>
        <v>369000</v>
      </c>
      <c r="AL797" s="114">
        <f t="shared" si="1792"/>
        <v>36</v>
      </c>
      <c r="AM797" s="130">
        <f>ROUNDUP(AC797*1.34,0)</f>
        <v>35</v>
      </c>
      <c r="AN797" s="151">
        <f>ROUNDUP(AC797*0.71*2.5,0)</f>
        <v>46</v>
      </c>
      <c r="AO797" s="152">
        <f t="shared" si="1793"/>
        <v>289</v>
      </c>
      <c r="AP797" s="153">
        <f t="shared" si="1794"/>
        <v>611</v>
      </c>
      <c r="AQ797" s="716">
        <f t="shared" si="1729"/>
        <v>21</v>
      </c>
      <c r="AR797" s="154">
        <f t="shared" si="1728"/>
        <v>39000</v>
      </c>
      <c r="AS797" s="158">
        <v>109</v>
      </c>
      <c r="AT797" s="144">
        <f t="shared" si="1795"/>
        <v>99</v>
      </c>
    </row>
    <row r="798" spans="2:46" ht="20.45" hidden="1" customHeight="1">
      <c r="B798" s="157" t="s">
        <v>1398</v>
      </c>
      <c r="C798" s="111" t="s">
        <v>1402</v>
      </c>
      <c r="D798" s="112">
        <f t="shared" si="1761"/>
        <v>27.95</v>
      </c>
      <c r="E798" s="112">
        <f t="shared" si="1769"/>
        <v>10.6</v>
      </c>
      <c r="F798" s="112">
        <f t="shared" si="1787"/>
        <v>8.3000000000000007</v>
      </c>
      <c r="G798" s="644">
        <v>10.25</v>
      </c>
      <c r="H798" s="112">
        <f t="shared" si="1236"/>
        <v>2.65</v>
      </c>
      <c r="I798" s="112"/>
      <c r="J798" s="131"/>
      <c r="K798" s="123"/>
      <c r="L798" s="131"/>
      <c r="M798" s="131"/>
      <c r="N798" s="131"/>
      <c r="O798" s="131"/>
      <c r="P798" s="131"/>
      <c r="Q798" s="131">
        <f>[1]shCost!$AF6+[1]shCost!$AW4</f>
        <v>5.3</v>
      </c>
      <c r="R798" s="131">
        <f>[1]shCost!$AF6+[1]shCost!$AW4</f>
        <v>5.3</v>
      </c>
      <c r="S798" s="131">
        <f>[1]shCost!$AF6+[1]shCost!$AW4</f>
        <v>5.3</v>
      </c>
      <c r="T798" s="131">
        <f>[1]shCost!$AF6+[1]shCost!$AW4</f>
        <v>5.3</v>
      </c>
      <c r="U798" s="141"/>
      <c r="V798" s="123"/>
      <c r="W798" s="123"/>
      <c r="X798" s="123"/>
      <c r="Y798" s="128">
        <f t="shared" si="1770"/>
        <v>11.275</v>
      </c>
      <c r="Z798" s="128">
        <f t="shared" si="1771"/>
        <v>11.275</v>
      </c>
      <c r="AA798" s="128">
        <f t="shared" si="1788"/>
        <v>12.577499999999999</v>
      </c>
      <c r="AB798" s="128">
        <f t="shared" si="1796"/>
        <v>27.95</v>
      </c>
      <c r="AC798" s="128">
        <f t="shared" si="1773"/>
        <v>28.1875</v>
      </c>
      <c r="AD798" s="128">
        <f t="shared" si="1789"/>
        <v>12.577499999999999</v>
      </c>
      <c r="AE798" s="128">
        <f t="shared" si="1789"/>
        <v>13.975</v>
      </c>
      <c r="AF798" s="128">
        <f t="shared" si="1789"/>
        <v>15.3725</v>
      </c>
      <c r="AG798" s="129">
        <f t="shared" si="1780"/>
        <v>112.75</v>
      </c>
      <c r="AH798" s="129">
        <f t="shared" si="1790"/>
        <v>112.75</v>
      </c>
      <c r="AI798" s="132">
        <f t="shared" si="1797"/>
        <v>109</v>
      </c>
      <c r="AJ798" s="113">
        <f t="shared" si="1791"/>
        <v>369000</v>
      </c>
      <c r="AK798" s="139">
        <f>ROUNDUP(FLOOR(AJ798*1.1,10000),-3)-1000</f>
        <v>399000</v>
      </c>
      <c r="AL798" s="114">
        <f t="shared" si="1792"/>
        <v>40</v>
      </c>
      <c r="AM798" s="130">
        <f>ROUNDUP(AC798*1.3,0)</f>
        <v>37</v>
      </c>
      <c r="AN798" s="151">
        <f t="shared" ref="AN798:AN806" si="1798">ROUNDUP(AC798*0.71*3,0)</f>
        <v>61</v>
      </c>
      <c r="AO798" s="152">
        <f t="shared" si="1793"/>
        <v>318</v>
      </c>
      <c r="AP798" s="153">
        <f t="shared" si="1794"/>
        <v>671</v>
      </c>
      <c r="AQ798" s="716">
        <f t="shared" si="1729"/>
        <v>23</v>
      </c>
      <c r="AR798" s="154">
        <f t="shared" si="1728"/>
        <v>42000</v>
      </c>
      <c r="AS798" s="158">
        <v>119</v>
      </c>
      <c r="AT798" s="144">
        <f t="shared" si="1795"/>
        <v>109</v>
      </c>
    </row>
    <row r="799" spans="2:46" ht="20.45" hidden="1" customHeight="1">
      <c r="B799" s="157" t="s">
        <v>1399</v>
      </c>
      <c r="C799" s="111" t="s">
        <v>1404</v>
      </c>
      <c r="D799" s="112">
        <f t="shared" si="1761"/>
        <v>27.95</v>
      </c>
      <c r="E799" s="112">
        <f t="shared" si="1769"/>
        <v>10.705</v>
      </c>
      <c r="F799" s="112">
        <f t="shared" si="1787"/>
        <v>8.3524999999999991</v>
      </c>
      <c r="G799" s="644">
        <v>10.285</v>
      </c>
      <c r="H799" s="112">
        <f t="shared" si="1236"/>
        <v>2.67625</v>
      </c>
      <c r="I799" s="112"/>
      <c r="J799" s="131"/>
      <c r="K799" s="131"/>
      <c r="L799" s="131"/>
      <c r="M799" s="131"/>
      <c r="N799" s="131"/>
      <c r="O799" s="131"/>
      <c r="P799" s="131"/>
      <c r="Q799" s="131">
        <f>[1]shCost!$AF7+[1]shCost!$AW4</f>
        <v>5.3525</v>
      </c>
      <c r="R799" s="131">
        <f>[1]shCost!$AF7+[1]shCost!$AW4</f>
        <v>5.3525</v>
      </c>
      <c r="S799" s="131">
        <f>[1]shCost!$AF7+[1]shCost!$AW4</f>
        <v>5.3525</v>
      </c>
      <c r="T799" s="131">
        <f>[1]shCost!$AF7+[1]shCost!$AW4</f>
        <v>5.3525</v>
      </c>
      <c r="U799" s="141"/>
      <c r="V799" s="131"/>
      <c r="W799" s="131"/>
      <c r="X799" s="131"/>
      <c r="Y799" s="128">
        <f t="shared" si="1770"/>
        <v>11.313500000000001</v>
      </c>
      <c r="Z799" s="128">
        <f t="shared" si="1771"/>
        <v>11.313500000000001</v>
      </c>
      <c r="AA799" s="128">
        <f t="shared" si="1788"/>
        <v>12.577499999999999</v>
      </c>
      <c r="AB799" s="128">
        <f t="shared" si="1796"/>
        <v>27.95</v>
      </c>
      <c r="AC799" s="128">
        <f t="shared" si="1773"/>
        <v>28.283750000000001</v>
      </c>
      <c r="AD799" s="128">
        <f t="shared" si="1789"/>
        <v>12.577499999999999</v>
      </c>
      <c r="AE799" s="128">
        <f t="shared" si="1789"/>
        <v>13.975</v>
      </c>
      <c r="AF799" s="128">
        <f t="shared" si="1789"/>
        <v>15.3725</v>
      </c>
      <c r="AG799" s="129">
        <f t="shared" si="1780"/>
        <v>113.13500000000001</v>
      </c>
      <c r="AH799" s="129">
        <f t="shared" si="1790"/>
        <v>113.13500000000001</v>
      </c>
      <c r="AI799" s="132">
        <f t="shared" si="1797"/>
        <v>109</v>
      </c>
      <c r="AJ799" s="113">
        <f t="shared" si="1791"/>
        <v>369000</v>
      </c>
      <c r="AK799" s="139">
        <f>ROUNDUP(FLOOR(AJ799*1.1,10000),-3)-1000</f>
        <v>399000</v>
      </c>
      <c r="AL799" s="114">
        <f t="shared" si="1792"/>
        <v>40</v>
      </c>
      <c r="AM799" s="130">
        <f>ROUNDUP(AC799*1.3,0)</f>
        <v>37</v>
      </c>
      <c r="AN799" s="151">
        <f t="shared" si="1798"/>
        <v>61</v>
      </c>
      <c r="AO799" s="152">
        <f t="shared" si="1793"/>
        <v>319</v>
      </c>
      <c r="AP799" s="153">
        <f t="shared" si="1794"/>
        <v>673</v>
      </c>
      <c r="AQ799" s="716">
        <f t="shared" si="1729"/>
        <v>23</v>
      </c>
      <c r="AR799" s="154">
        <f t="shared" si="1728"/>
        <v>42000</v>
      </c>
      <c r="AS799" s="158">
        <v>119</v>
      </c>
      <c r="AT799" s="144">
        <f t="shared" si="1795"/>
        <v>109</v>
      </c>
    </row>
    <row r="800" spans="2:46" ht="20.45" hidden="1" customHeight="1">
      <c r="B800" s="157" t="s">
        <v>1400</v>
      </c>
      <c r="C800" s="111" t="s">
        <v>1403</v>
      </c>
      <c r="D800" s="112">
        <f t="shared" si="1761"/>
        <v>29.95</v>
      </c>
      <c r="E800" s="112">
        <f t="shared" si="1769"/>
        <v>11.440000000000001</v>
      </c>
      <c r="F800" s="112">
        <f t="shared" si="1787"/>
        <v>8.7200000000000006</v>
      </c>
      <c r="G800" s="644">
        <v>11.02</v>
      </c>
      <c r="H800" s="112">
        <f t="shared" si="1236"/>
        <v>2.8600000000000003</v>
      </c>
      <c r="I800" s="112"/>
      <c r="J800" s="131"/>
      <c r="K800" s="123"/>
      <c r="L800" s="131"/>
      <c r="M800" s="131"/>
      <c r="N800" s="131"/>
      <c r="O800" s="131"/>
      <c r="P800" s="131"/>
      <c r="Q800" s="131">
        <f>[1]shCost!$AF9+[1]shCost!$AW4</f>
        <v>5.7200000000000006</v>
      </c>
      <c r="R800" s="131">
        <f>[1]shCost!$AF9+[1]shCost!$AW4</f>
        <v>5.7200000000000006</v>
      </c>
      <c r="S800" s="131">
        <f>[1]shCost!$AF9+[1]shCost!$AW4</f>
        <v>5.7200000000000006</v>
      </c>
      <c r="T800" s="131">
        <f>[1]shCost!$AF9+[1]shCost!$AW4</f>
        <v>5.7200000000000006</v>
      </c>
      <c r="U800" s="141"/>
      <c r="V800" s="123"/>
      <c r="W800" s="123"/>
      <c r="X800" s="123"/>
      <c r="Y800" s="128">
        <f t="shared" si="1770"/>
        <v>12.122</v>
      </c>
      <c r="Z800" s="128">
        <f t="shared" si="1771"/>
        <v>12.122</v>
      </c>
      <c r="AA800" s="128">
        <f t="shared" si="1788"/>
        <v>13.477499999999999</v>
      </c>
      <c r="AB800" s="128">
        <f t="shared" si="1796"/>
        <v>29.95</v>
      </c>
      <c r="AC800" s="128">
        <f t="shared" si="1773"/>
        <v>30.305</v>
      </c>
      <c r="AD800" s="128">
        <f t="shared" si="1789"/>
        <v>13.477499999999999</v>
      </c>
      <c r="AE800" s="128">
        <f t="shared" si="1789"/>
        <v>14.975</v>
      </c>
      <c r="AF800" s="128">
        <f t="shared" si="1789"/>
        <v>16.4725</v>
      </c>
      <c r="AG800" s="129">
        <f t="shared" si="1780"/>
        <v>121.22</v>
      </c>
      <c r="AH800" s="129">
        <f>AG800*(1+AH$548)</f>
        <v>121.22</v>
      </c>
      <c r="AI800" s="132">
        <f t="shared" si="1797"/>
        <v>119</v>
      </c>
      <c r="AJ800" s="113">
        <f t="shared" si="1791"/>
        <v>399000</v>
      </c>
      <c r="AK800" s="139">
        <f>ROUNDUP(FLOOR(AJ800*1.1,10000),-3)-1000</f>
        <v>429000</v>
      </c>
      <c r="AL800" s="114">
        <f t="shared" si="1792"/>
        <v>43</v>
      </c>
      <c r="AM800" s="130">
        <f>ROUNDUP(AC800*1.3,0)</f>
        <v>40</v>
      </c>
      <c r="AN800" s="151">
        <f t="shared" si="1798"/>
        <v>65</v>
      </c>
      <c r="AO800" s="152">
        <f t="shared" si="1793"/>
        <v>341</v>
      </c>
      <c r="AP800" s="153">
        <f t="shared" si="1794"/>
        <v>721</v>
      </c>
      <c r="AQ800" s="716">
        <f t="shared" si="1729"/>
        <v>25</v>
      </c>
      <c r="AR800" s="154">
        <f t="shared" si="1728"/>
        <v>45000</v>
      </c>
      <c r="AS800" s="158">
        <v>129</v>
      </c>
      <c r="AT800" s="144">
        <f t="shared" si="1795"/>
        <v>119</v>
      </c>
    </row>
    <row r="801" spans="2:46" ht="20.45" hidden="1" customHeight="1">
      <c r="B801" s="157" t="s">
        <v>519</v>
      </c>
      <c r="C801" s="111" t="s">
        <v>520</v>
      </c>
      <c r="D801" s="112">
        <f t="shared" ref="D801:D829" si="1799">AB801</f>
        <v>25.95</v>
      </c>
      <c r="E801" s="112">
        <f t="shared" si="1769"/>
        <v>9</v>
      </c>
      <c r="F801" s="112">
        <f t="shared" si="1787"/>
        <v>7.5</v>
      </c>
      <c r="G801" s="644">
        <v>9.4500000000000011</v>
      </c>
      <c r="H801" s="112">
        <f t="shared" si="1236"/>
        <v>2.2250000000000001</v>
      </c>
      <c r="I801" s="112"/>
      <c r="J801" s="131">
        <v>4.5</v>
      </c>
      <c r="K801" s="131">
        <f>[1]IDCost!$G$4</f>
        <v>4.5</v>
      </c>
      <c r="L801" s="131"/>
      <c r="M801" s="131"/>
      <c r="N801" s="135">
        <f>[1]tiCost!$AB$4</f>
        <v>4.45</v>
      </c>
      <c r="O801" s="131">
        <f t="shared" ref="O801:O815" si="1800">J801</f>
        <v>4.5</v>
      </c>
      <c r="P801" s="131"/>
      <c r="Q801" s="131"/>
      <c r="R801" s="131"/>
      <c r="S801" s="131"/>
      <c r="T801" s="131"/>
      <c r="U801" s="131"/>
      <c r="V801" s="131">
        <f>[1]IDCost!$G$4</f>
        <v>4.5</v>
      </c>
      <c r="W801" s="131"/>
      <c r="X801" s="131"/>
      <c r="Y801" s="128">
        <f t="shared" si="1770"/>
        <v>10.395000000000001</v>
      </c>
      <c r="Z801" s="128">
        <f t="shared" si="1771"/>
        <v>10.395000000000001</v>
      </c>
      <c r="AA801" s="128">
        <f t="shared" si="1788"/>
        <v>11.677499999999998</v>
      </c>
      <c r="AB801" s="128">
        <f t="shared" si="1796"/>
        <v>25.95</v>
      </c>
      <c r="AC801" s="128">
        <f t="shared" si="1773"/>
        <v>25.987500000000001</v>
      </c>
      <c r="AD801" s="128">
        <f t="shared" si="1789"/>
        <v>11.677499999999998</v>
      </c>
      <c r="AE801" s="128">
        <f t="shared" si="1789"/>
        <v>12.975</v>
      </c>
      <c r="AF801" s="128">
        <f t="shared" si="1789"/>
        <v>14.272500000000001</v>
      </c>
      <c r="AG801" s="129">
        <f t="shared" ref="AG801:AG829" si="1801">AC801*4</f>
        <v>103.95</v>
      </c>
      <c r="AH801" s="129">
        <f t="shared" si="1790"/>
        <v>103.95</v>
      </c>
      <c r="AI801" s="132">
        <f t="shared" si="1797"/>
        <v>99</v>
      </c>
      <c r="AJ801" s="113">
        <f t="shared" si="1791"/>
        <v>339000</v>
      </c>
      <c r="AK801" s="139">
        <f t="shared" si="1781"/>
        <v>369000</v>
      </c>
      <c r="AL801" s="114">
        <f t="shared" si="1792"/>
        <v>37</v>
      </c>
      <c r="AM801" s="130">
        <f>ROUNDUP(AC801*1.34,0)</f>
        <v>35</v>
      </c>
      <c r="AN801" s="151">
        <f t="shared" si="1798"/>
        <v>56</v>
      </c>
      <c r="AO801" s="152">
        <f t="shared" si="1793"/>
        <v>293</v>
      </c>
      <c r="AP801" s="153">
        <f t="shared" si="1794"/>
        <v>619</v>
      </c>
      <c r="AQ801" s="716">
        <f t="shared" si="1729"/>
        <v>21</v>
      </c>
      <c r="AR801" s="154">
        <f t="shared" si="1728"/>
        <v>39000</v>
      </c>
      <c r="AS801" s="158">
        <v>102.46</v>
      </c>
      <c r="AT801" s="144">
        <f t="shared" si="1795"/>
        <v>99</v>
      </c>
    </row>
    <row r="802" spans="2:46" ht="20.45" hidden="1" customHeight="1">
      <c r="B802" s="157" t="s">
        <v>522</v>
      </c>
      <c r="C802" s="111" t="s">
        <v>523</v>
      </c>
      <c r="D802" s="112">
        <f t="shared" si="1799"/>
        <v>27.95</v>
      </c>
      <c r="E802" s="112">
        <f t="shared" si="1769"/>
        <v>10.199999999999999</v>
      </c>
      <c r="F802" s="112">
        <f t="shared" si="1787"/>
        <v>8.1</v>
      </c>
      <c r="G802" s="644">
        <f>E802</f>
        <v>10.199999999999999</v>
      </c>
      <c r="H802" s="112">
        <f t="shared" si="1236"/>
        <v>2.4249999999999998</v>
      </c>
      <c r="I802" s="112"/>
      <c r="J802" s="131">
        <v>5.0999999999999996</v>
      </c>
      <c r="K802" s="131">
        <f>[1]IDCost!$G$6</f>
        <v>5.0999999999999996</v>
      </c>
      <c r="L802" s="131"/>
      <c r="M802" s="131"/>
      <c r="N802" s="135">
        <f>[1]tiCost!$AB$5</f>
        <v>4.8499999999999996</v>
      </c>
      <c r="O802" s="131">
        <f t="shared" si="1800"/>
        <v>5.0999999999999996</v>
      </c>
      <c r="P802" s="131"/>
      <c r="Q802" s="131"/>
      <c r="R802" s="131"/>
      <c r="S802" s="131"/>
      <c r="T802" s="131"/>
      <c r="U802" s="131"/>
      <c r="V802" s="131">
        <f>[1]IDCost!$G$6</f>
        <v>5.0999999999999996</v>
      </c>
      <c r="W802" s="131"/>
      <c r="X802" s="131"/>
      <c r="Y802" s="128">
        <f t="shared" si="1770"/>
        <v>11.22</v>
      </c>
      <c r="Z802" s="128">
        <f t="shared" si="1771"/>
        <v>11.22</v>
      </c>
      <c r="AA802" s="128">
        <f t="shared" si="1788"/>
        <v>12.577499999999999</v>
      </c>
      <c r="AB802" s="128">
        <f t="shared" si="1796"/>
        <v>27.95</v>
      </c>
      <c r="AC802" s="128">
        <f t="shared" si="1773"/>
        <v>28.05</v>
      </c>
      <c r="AD802" s="128">
        <f t="shared" si="1789"/>
        <v>12.577499999999999</v>
      </c>
      <c r="AE802" s="128">
        <f t="shared" si="1789"/>
        <v>13.975</v>
      </c>
      <c r="AF802" s="128">
        <f t="shared" si="1789"/>
        <v>15.3725</v>
      </c>
      <c r="AG802" s="129">
        <f t="shared" si="1801"/>
        <v>112.2</v>
      </c>
      <c r="AH802" s="129">
        <f t="shared" si="1790"/>
        <v>112.2</v>
      </c>
      <c r="AI802" s="132">
        <f t="shared" si="1797"/>
        <v>109</v>
      </c>
      <c r="AJ802" s="113">
        <f t="shared" si="1791"/>
        <v>369000</v>
      </c>
      <c r="AK802" s="139">
        <f t="shared" si="1781"/>
        <v>399000</v>
      </c>
      <c r="AL802" s="114">
        <f t="shared" si="1792"/>
        <v>39</v>
      </c>
      <c r="AM802" s="130">
        <f>ROUNDUP(AC802*1.3,0)</f>
        <v>37</v>
      </c>
      <c r="AN802" s="151">
        <f t="shared" si="1798"/>
        <v>60</v>
      </c>
      <c r="AO802" s="152">
        <f t="shared" si="1793"/>
        <v>316</v>
      </c>
      <c r="AP802" s="153">
        <f t="shared" si="1794"/>
        <v>668</v>
      </c>
      <c r="AQ802" s="716">
        <f t="shared" si="1729"/>
        <v>23</v>
      </c>
      <c r="AR802" s="154">
        <f t="shared" si="1728"/>
        <v>42000</v>
      </c>
      <c r="AS802" s="158">
        <v>111.86</v>
      </c>
      <c r="AT802" s="144">
        <f t="shared" si="1795"/>
        <v>109</v>
      </c>
    </row>
    <row r="803" spans="2:46" ht="20.45" hidden="1" customHeight="1">
      <c r="B803" s="157" t="s">
        <v>526</v>
      </c>
      <c r="C803" s="111" t="s">
        <v>527</v>
      </c>
      <c r="D803" s="112">
        <f t="shared" si="1799"/>
        <v>27.95</v>
      </c>
      <c r="E803" s="112">
        <f t="shared" si="1769"/>
        <v>10</v>
      </c>
      <c r="F803" s="112">
        <f t="shared" si="1787"/>
        <v>8</v>
      </c>
      <c r="G803" s="644">
        <f>E803</f>
        <v>10</v>
      </c>
      <c r="H803" s="112">
        <f t="shared" si="1236"/>
        <v>2.5</v>
      </c>
      <c r="I803" s="112"/>
      <c r="J803" s="131">
        <v>5</v>
      </c>
      <c r="K803" s="131">
        <f>[1]IDCost!$G$7</f>
        <v>5</v>
      </c>
      <c r="L803" s="131"/>
      <c r="M803" s="131"/>
      <c r="N803" s="131"/>
      <c r="O803" s="131">
        <f t="shared" si="1800"/>
        <v>5</v>
      </c>
      <c r="P803" s="131"/>
      <c r="Q803" s="131"/>
      <c r="R803" s="131"/>
      <c r="S803" s="131"/>
      <c r="T803" s="131"/>
      <c r="U803" s="131"/>
      <c r="V803" s="131">
        <f>[1]IDCost!$G$7</f>
        <v>5</v>
      </c>
      <c r="W803" s="131"/>
      <c r="X803" s="131"/>
      <c r="Y803" s="128">
        <f t="shared" si="1770"/>
        <v>11</v>
      </c>
      <c r="Z803" s="128">
        <f t="shared" si="1771"/>
        <v>11</v>
      </c>
      <c r="AA803" s="128">
        <f t="shared" si="1788"/>
        <v>12.577499999999999</v>
      </c>
      <c r="AB803" s="128">
        <f t="shared" si="1796"/>
        <v>27.95</v>
      </c>
      <c r="AC803" s="128">
        <f t="shared" si="1773"/>
        <v>27.5</v>
      </c>
      <c r="AD803" s="128">
        <f t="shared" si="1789"/>
        <v>12.577499999999999</v>
      </c>
      <c r="AE803" s="128">
        <f t="shared" si="1789"/>
        <v>13.975</v>
      </c>
      <c r="AF803" s="128">
        <f t="shared" si="1789"/>
        <v>15.3725</v>
      </c>
      <c r="AG803" s="129">
        <f t="shared" si="1801"/>
        <v>110</v>
      </c>
      <c r="AH803" s="129">
        <f t="shared" si="1790"/>
        <v>110</v>
      </c>
      <c r="AI803" s="132">
        <f t="shared" si="1797"/>
        <v>109</v>
      </c>
      <c r="AJ803" s="113">
        <f t="shared" si="1791"/>
        <v>359000</v>
      </c>
      <c r="AK803" s="139">
        <f t="shared" si="1781"/>
        <v>389000</v>
      </c>
      <c r="AL803" s="114">
        <f t="shared" si="1792"/>
        <v>39</v>
      </c>
      <c r="AM803" s="130">
        <f>ROUNDUP(AC803*1.3,0)</f>
        <v>36</v>
      </c>
      <c r="AN803" s="151">
        <f t="shared" si="1798"/>
        <v>59</v>
      </c>
      <c r="AO803" s="152">
        <f t="shared" si="1793"/>
        <v>310</v>
      </c>
      <c r="AP803" s="153">
        <f t="shared" si="1794"/>
        <v>655</v>
      </c>
      <c r="AQ803" s="716">
        <f t="shared" si="1729"/>
        <v>22</v>
      </c>
      <c r="AR803" s="154">
        <f t="shared" si="1728"/>
        <v>41000</v>
      </c>
      <c r="AS803" s="158">
        <v>111.86</v>
      </c>
      <c r="AT803" s="144">
        <f t="shared" si="1795"/>
        <v>109</v>
      </c>
    </row>
    <row r="804" spans="2:46" ht="20.45" hidden="1" customHeight="1">
      <c r="B804" s="157" t="s">
        <v>530</v>
      </c>
      <c r="C804" s="111" t="s">
        <v>610</v>
      </c>
      <c r="D804" s="112">
        <f t="shared" si="1799"/>
        <v>33.950000000000003</v>
      </c>
      <c r="E804" s="112">
        <f t="shared" si="1769"/>
        <v>11.2</v>
      </c>
      <c r="F804" s="112">
        <f t="shared" si="1787"/>
        <v>8.6</v>
      </c>
      <c r="G804" s="644">
        <v>12.25</v>
      </c>
      <c r="H804" s="112">
        <f t="shared" si="1236"/>
        <v>2.7749999999999999</v>
      </c>
      <c r="I804" s="112"/>
      <c r="J804" s="123">
        <v>5.6</v>
      </c>
      <c r="K804" s="131">
        <f>[1]IDCost!$G$9</f>
        <v>5.55</v>
      </c>
      <c r="L804" s="131"/>
      <c r="M804" s="123"/>
      <c r="N804" s="123"/>
      <c r="O804" s="123">
        <f t="shared" si="1800"/>
        <v>5.6</v>
      </c>
      <c r="P804" s="123"/>
      <c r="Q804" s="123"/>
      <c r="R804" s="123"/>
      <c r="S804" s="123"/>
      <c r="T804" s="123"/>
      <c r="U804" s="123"/>
      <c r="V804" s="131">
        <f>[1]IDCost!$G$9</f>
        <v>5.55</v>
      </c>
      <c r="W804" s="131"/>
      <c r="X804" s="131"/>
      <c r="Y804" s="128">
        <f t="shared" ref="Y804:Y830" si="1802">$G804*(1+Y$548)</f>
        <v>13.475000000000001</v>
      </c>
      <c r="Z804" s="128">
        <f t="shared" ref="Z804:Z829" si="1803">(AC804*(1-Z$548))</f>
        <v>13.475000000000001</v>
      </c>
      <c r="AA804" s="128">
        <f t="shared" si="1788"/>
        <v>15.2775</v>
      </c>
      <c r="AB804" s="128">
        <f t="shared" si="1796"/>
        <v>33.950000000000003</v>
      </c>
      <c r="AC804" s="128">
        <f t="shared" ref="AC804:AC829" si="1804">Y804/(1-AC$548)</f>
        <v>33.6875</v>
      </c>
      <c r="AD804" s="128">
        <f t="shared" si="1789"/>
        <v>15.2775</v>
      </c>
      <c r="AE804" s="128">
        <f t="shared" si="1789"/>
        <v>16.975000000000001</v>
      </c>
      <c r="AF804" s="128">
        <f t="shared" si="1789"/>
        <v>18.672500000000003</v>
      </c>
      <c r="AG804" s="129">
        <f t="shared" si="1801"/>
        <v>134.75</v>
      </c>
      <c r="AH804" s="129">
        <f t="shared" si="1790"/>
        <v>134.75</v>
      </c>
      <c r="AI804" s="132">
        <f>MROUND(ROUNDUP(AH804,0)+4,10)-1</f>
        <v>139</v>
      </c>
      <c r="AJ804" s="113">
        <f t="shared" si="1791"/>
        <v>439000</v>
      </c>
      <c r="AK804" s="139">
        <f t="shared" si="1781"/>
        <v>479000</v>
      </c>
      <c r="AL804" s="114">
        <f t="shared" si="1792"/>
        <v>47</v>
      </c>
      <c r="AM804" s="130">
        <f>ROUNDUP(AC804*1.3,0)</f>
        <v>44</v>
      </c>
      <c r="AN804" s="151">
        <f t="shared" si="1798"/>
        <v>72</v>
      </c>
      <c r="AO804" s="152">
        <f t="shared" si="1793"/>
        <v>380</v>
      </c>
      <c r="AP804" s="153">
        <f t="shared" si="1794"/>
        <v>802</v>
      </c>
      <c r="AQ804" s="716">
        <f t="shared" si="1729"/>
        <v>27</v>
      </c>
      <c r="AR804" s="154">
        <f t="shared" si="1728"/>
        <v>51000</v>
      </c>
      <c r="AS804" s="158">
        <v>140.06</v>
      </c>
      <c r="AT804" s="144">
        <f t="shared" si="1795"/>
        <v>139</v>
      </c>
    </row>
    <row r="805" spans="2:46" ht="20.45" hidden="1" customHeight="1">
      <c r="B805" s="157" t="s">
        <v>972</v>
      </c>
      <c r="C805" s="111" t="s">
        <v>1056</v>
      </c>
      <c r="D805" s="112">
        <f t="shared" si="1799"/>
        <v>33.950000000000003</v>
      </c>
      <c r="E805" s="112">
        <f t="shared" si="1769"/>
        <v>10.199999999999999</v>
      </c>
      <c r="F805" s="112">
        <f t="shared" si="1787"/>
        <v>8.1</v>
      </c>
      <c r="G805" s="644">
        <v>12.25</v>
      </c>
      <c r="H805" s="112">
        <f t="shared" si="1236"/>
        <v>2.4249999999999998</v>
      </c>
      <c r="I805" s="112"/>
      <c r="J805" s="131">
        <v>5.0999999999999996</v>
      </c>
      <c r="K805" s="131">
        <f>[1]IDCost!$G$6</f>
        <v>5.0999999999999996</v>
      </c>
      <c r="L805" s="131"/>
      <c r="M805" s="131"/>
      <c r="N805" s="135">
        <f>[1]tiCost!$AB$5</f>
        <v>4.8499999999999996</v>
      </c>
      <c r="O805" s="131">
        <f t="shared" si="1800"/>
        <v>5.0999999999999996</v>
      </c>
      <c r="P805" s="131"/>
      <c r="Q805" s="131"/>
      <c r="R805" s="131"/>
      <c r="S805" s="131"/>
      <c r="T805" s="131"/>
      <c r="U805" s="131"/>
      <c r="V805" s="131">
        <f>[1]IDCost!$G$6</f>
        <v>5.0999999999999996</v>
      </c>
      <c r="W805" s="131"/>
      <c r="X805" s="131"/>
      <c r="Y805" s="128">
        <f t="shared" si="1802"/>
        <v>13.475000000000001</v>
      </c>
      <c r="Z805" s="128">
        <f t="shared" si="1803"/>
        <v>13.475000000000001</v>
      </c>
      <c r="AA805" s="128">
        <f t="shared" si="1788"/>
        <v>15.2775</v>
      </c>
      <c r="AB805" s="128">
        <f t="shared" si="1796"/>
        <v>33.950000000000003</v>
      </c>
      <c r="AC805" s="128">
        <f t="shared" si="1804"/>
        <v>33.6875</v>
      </c>
      <c r="AD805" s="128">
        <f t="shared" si="1789"/>
        <v>15.2775</v>
      </c>
      <c r="AE805" s="128">
        <f t="shared" si="1789"/>
        <v>16.975000000000001</v>
      </c>
      <c r="AF805" s="128">
        <f t="shared" si="1789"/>
        <v>18.672500000000003</v>
      </c>
      <c r="AG805" s="129">
        <f t="shared" si="1801"/>
        <v>134.75</v>
      </c>
      <c r="AH805" s="129">
        <f t="shared" si="1790"/>
        <v>134.75</v>
      </c>
      <c r="AI805" s="132">
        <f>MROUND(ROUNDUP(AH805,0)+4,10)-1</f>
        <v>139</v>
      </c>
      <c r="AJ805" s="113">
        <f t="shared" si="1791"/>
        <v>439000</v>
      </c>
      <c r="AK805" s="139">
        <f t="shared" si="1781"/>
        <v>479000</v>
      </c>
      <c r="AL805" s="114">
        <f t="shared" si="1792"/>
        <v>47</v>
      </c>
      <c r="AM805" s="130">
        <f>ROUNDUP(AC805*1.3,0)</f>
        <v>44</v>
      </c>
      <c r="AN805" s="151">
        <f t="shared" si="1798"/>
        <v>72</v>
      </c>
      <c r="AO805" s="152">
        <f t="shared" si="1793"/>
        <v>380</v>
      </c>
      <c r="AP805" s="153">
        <f t="shared" si="1794"/>
        <v>802</v>
      </c>
      <c r="AQ805" s="716">
        <f t="shared" si="1729"/>
        <v>27</v>
      </c>
      <c r="AR805" s="154">
        <f t="shared" si="1728"/>
        <v>51000</v>
      </c>
      <c r="AS805" s="158">
        <v>140.06</v>
      </c>
      <c r="AT805" s="144">
        <f t="shared" si="1795"/>
        <v>139</v>
      </c>
    </row>
    <row r="806" spans="2:46" ht="20.45" hidden="1" customHeight="1">
      <c r="B806" s="157" t="s">
        <v>937</v>
      </c>
      <c r="C806" s="111" t="s">
        <v>948</v>
      </c>
      <c r="D806" s="112">
        <f t="shared" si="1799"/>
        <v>33.950000000000003</v>
      </c>
      <c r="E806" s="112">
        <f t="shared" ref="E806:E822" si="1805">2*MAX($J806:$U806)</f>
        <v>10.199999999999999</v>
      </c>
      <c r="F806" s="112">
        <f t="shared" si="1787"/>
        <v>8.1</v>
      </c>
      <c r="G806" s="644">
        <v>12.25</v>
      </c>
      <c r="H806" s="112">
        <f t="shared" si="1236"/>
        <v>2.4249999999999998</v>
      </c>
      <c r="I806" s="112"/>
      <c r="J806" s="131">
        <v>5.0999999999999996</v>
      </c>
      <c r="K806" s="131">
        <f>[1]IDCost!$G$6</f>
        <v>5.0999999999999996</v>
      </c>
      <c r="L806" s="131"/>
      <c r="M806" s="131"/>
      <c r="N806" s="135">
        <f>[1]tiCost!$AB$5</f>
        <v>4.8499999999999996</v>
      </c>
      <c r="O806" s="131">
        <f t="shared" si="1800"/>
        <v>5.0999999999999996</v>
      </c>
      <c r="P806" s="131"/>
      <c r="Q806" s="131"/>
      <c r="R806" s="131"/>
      <c r="S806" s="131"/>
      <c r="T806" s="131"/>
      <c r="U806" s="131"/>
      <c r="V806" s="131">
        <f>[1]IDCost!$G$6</f>
        <v>5.0999999999999996</v>
      </c>
      <c r="W806" s="131"/>
      <c r="X806" s="131"/>
      <c r="Y806" s="128">
        <f t="shared" si="1802"/>
        <v>13.475000000000001</v>
      </c>
      <c r="Z806" s="128">
        <f t="shared" si="1803"/>
        <v>13.475000000000001</v>
      </c>
      <c r="AA806" s="128">
        <f t="shared" si="1788"/>
        <v>15.2775</v>
      </c>
      <c r="AB806" s="128">
        <f t="shared" si="1796"/>
        <v>33.950000000000003</v>
      </c>
      <c r="AC806" s="128">
        <f t="shared" si="1804"/>
        <v>33.6875</v>
      </c>
      <c r="AD806" s="128">
        <f t="shared" si="1789"/>
        <v>15.2775</v>
      </c>
      <c r="AE806" s="128">
        <f t="shared" si="1789"/>
        <v>16.975000000000001</v>
      </c>
      <c r="AF806" s="128">
        <f t="shared" si="1789"/>
        <v>18.672500000000003</v>
      </c>
      <c r="AG806" s="129">
        <f t="shared" si="1801"/>
        <v>134.75</v>
      </c>
      <c r="AH806" s="129">
        <f t="shared" si="1790"/>
        <v>134.75</v>
      </c>
      <c r="AI806" s="132">
        <f>MROUND(ROUNDUP(AH806,0)+4,10)-1</f>
        <v>139</v>
      </c>
      <c r="AJ806" s="113">
        <f t="shared" si="1791"/>
        <v>439000</v>
      </c>
      <c r="AK806" s="139">
        <f t="shared" si="1781"/>
        <v>479000</v>
      </c>
      <c r="AL806" s="114">
        <f t="shared" si="1792"/>
        <v>47</v>
      </c>
      <c r="AM806" s="130">
        <f>ROUNDUP(AC806*1.3,0)</f>
        <v>44</v>
      </c>
      <c r="AN806" s="151">
        <f t="shared" si="1798"/>
        <v>72</v>
      </c>
      <c r="AO806" s="152">
        <f t="shared" si="1793"/>
        <v>380</v>
      </c>
      <c r="AP806" s="153">
        <f t="shared" si="1794"/>
        <v>802</v>
      </c>
      <c r="AQ806" s="716">
        <f t="shared" si="1729"/>
        <v>27</v>
      </c>
      <c r="AR806" s="154">
        <f t="shared" si="1728"/>
        <v>51000</v>
      </c>
      <c r="AS806" s="158">
        <v>140.06</v>
      </c>
      <c r="AT806" s="144">
        <f t="shared" si="1795"/>
        <v>139</v>
      </c>
    </row>
    <row r="807" spans="2:46" ht="20.45" customHeight="1">
      <c r="B807" s="482" t="s">
        <v>1355</v>
      </c>
      <c r="C807" s="483" t="s">
        <v>1359</v>
      </c>
      <c r="D807" s="484">
        <f t="shared" si="1799"/>
        <v>23.95</v>
      </c>
      <c r="E807" s="484">
        <f t="shared" si="1805"/>
        <v>6.84</v>
      </c>
      <c r="F807" s="484">
        <f t="shared" si="1787"/>
        <v>6.42</v>
      </c>
      <c r="G807" s="676">
        <v>8.9</v>
      </c>
      <c r="H807" s="484">
        <f t="shared" si="1236"/>
        <v>1.71</v>
      </c>
      <c r="I807" s="484"/>
      <c r="J807" s="485"/>
      <c r="K807" s="485">
        <f>[1]IDCost!$E$4</f>
        <v>3.42</v>
      </c>
      <c r="L807" s="485"/>
      <c r="M807" s="485"/>
      <c r="N807" s="485"/>
      <c r="O807" s="485"/>
      <c r="P807" s="485"/>
      <c r="Q807" s="485"/>
      <c r="R807" s="485"/>
      <c r="S807" s="485"/>
      <c r="T807" s="485"/>
      <c r="U807" s="485"/>
      <c r="V807" s="485">
        <f>[1]IDCost!$E$4</f>
        <v>3.42</v>
      </c>
      <c r="W807" s="485"/>
      <c r="X807" s="485"/>
      <c r="Y807" s="486">
        <f t="shared" si="1802"/>
        <v>9.7900000000000009</v>
      </c>
      <c r="Z807" s="486">
        <f t="shared" si="1803"/>
        <v>9.7900000000000009</v>
      </c>
      <c r="AA807" s="486">
        <f t="shared" si="1788"/>
        <v>10.777499999999998</v>
      </c>
      <c r="AB807" s="486">
        <f t="shared" si="1796"/>
        <v>23.95</v>
      </c>
      <c r="AC807" s="486">
        <f t="shared" si="1804"/>
        <v>24.475000000000001</v>
      </c>
      <c r="AD807" s="486">
        <f t="shared" si="1789"/>
        <v>10.777499999999998</v>
      </c>
      <c r="AE807" s="486">
        <f t="shared" si="1789"/>
        <v>11.975</v>
      </c>
      <c r="AF807" s="486">
        <f t="shared" si="1789"/>
        <v>13.172500000000001</v>
      </c>
      <c r="AG807" s="487">
        <f t="shared" ref="AG807:AG812" si="1806">AC807*4.15</f>
        <v>101.57125000000002</v>
      </c>
      <c r="AH807" s="487">
        <f t="shared" si="1790"/>
        <v>101.57125000000002</v>
      </c>
      <c r="AI807" s="488">
        <f>MROUND(ROUNDUP(AG807,0),5)-1</f>
        <v>99</v>
      </c>
      <c r="AJ807" s="113">
        <f t="shared" si="1791"/>
        <v>319000</v>
      </c>
      <c r="AK807" s="139">
        <f t="shared" ref="AK807:AK812" si="1807">ROUNDUP(FLOOR(AJ807*1.1,10000),-3)-1000</f>
        <v>349000</v>
      </c>
      <c r="AL807" s="114">
        <f t="shared" si="1792"/>
        <v>35</v>
      </c>
      <c r="AM807" s="130">
        <f>ROUNDUP(AC807*1.34,0)</f>
        <v>33</v>
      </c>
      <c r="AN807" s="151">
        <f>ROUNDUP(AC807*0.71*2.5,0)</f>
        <v>44</v>
      </c>
      <c r="AO807" s="152">
        <f t="shared" si="1793"/>
        <v>276</v>
      </c>
      <c r="AP807" s="153">
        <f t="shared" si="1794"/>
        <v>583</v>
      </c>
      <c r="AQ807" s="716">
        <f t="shared" si="1729"/>
        <v>20</v>
      </c>
      <c r="AR807" s="154">
        <f t="shared" si="1728"/>
        <v>37000</v>
      </c>
      <c r="AS807" s="158">
        <v>109</v>
      </c>
      <c r="AT807" s="144">
        <f t="shared" si="1795"/>
        <v>99</v>
      </c>
    </row>
    <row r="808" spans="2:46" ht="20.45" customHeight="1">
      <c r="B808" s="482" t="s">
        <v>1356</v>
      </c>
      <c r="C808" s="483" t="s">
        <v>1360</v>
      </c>
      <c r="D808" s="484">
        <f t="shared" si="1799"/>
        <v>27.95</v>
      </c>
      <c r="E808" s="484">
        <f t="shared" si="1805"/>
        <v>9.1</v>
      </c>
      <c r="F808" s="484">
        <f t="shared" si="1787"/>
        <v>7.55</v>
      </c>
      <c r="G808" s="676">
        <v>10.36</v>
      </c>
      <c r="H808" s="484">
        <f t="shared" si="1236"/>
        <v>2.2749999999999999</v>
      </c>
      <c r="I808" s="484"/>
      <c r="J808" s="485"/>
      <c r="K808" s="489">
        <v>4.55</v>
      </c>
      <c r="L808" s="485"/>
      <c r="M808" s="485"/>
      <c r="N808" s="485"/>
      <c r="O808" s="485"/>
      <c r="P808" s="485"/>
      <c r="Q808" s="485"/>
      <c r="R808" s="485"/>
      <c r="S808" s="485"/>
      <c r="T808" s="485"/>
      <c r="U808" s="485"/>
      <c r="V808" s="489">
        <v>4.55</v>
      </c>
      <c r="W808" s="489"/>
      <c r="X808" s="489"/>
      <c r="Y808" s="486">
        <f t="shared" si="1802"/>
        <v>11.396000000000001</v>
      </c>
      <c r="Z808" s="486">
        <f t="shared" si="1803"/>
        <v>11.396000000000001</v>
      </c>
      <c r="AA808" s="486">
        <f t="shared" si="1788"/>
        <v>12.577499999999999</v>
      </c>
      <c r="AB808" s="486">
        <f t="shared" si="1796"/>
        <v>27.95</v>
      </c>
      <c r="AC808" s="486">
        <f t="shared" si="1804"/>
        <v>28.490000000000002</v>
      </c>
      <c r="AD808" s="486">
        <f t="shared" si="1789"/>
        <v>12.577499999999999</v>
      </c>
      <c r="AE808" s="486">
        <f t="shared" si="1789"/>
        <v>13.975</v>
      </c>
      <c r="AF808" s="486">
        <f t="shared" si="1789"/>
        <v>15.3725</v>
      </c>
      <c r="AG808" s="487">
        <f t="shared" si="1806"/>
        <v>118.23350000000002</v>
      </c>
      <c r="AH808" s="487">
        <f t="shared" si="1790"/>
        <v>118.23350000000002</v>
      </c>
      <c r="AI808" s="488">
        <f>MROUND(ROUNDUP(AH808,0),10)-1</f>
        <v>119</v>
      </c>
      <c r="AJ808" s="113">
        <f t="shared" si="1791"/>
        <v>379000</v>
      </c>
      <c r="AK808" s="139">
        <f t="shared" si="1807"/>
        <v>409000</v>
      </c>
      <c r="AL808" s="114">
        <f t="shared" si="1792"/>
        <v>40</v>
      </c>
      <c r="AM808" s="130">
        <f>ROUNDUP(AC808*1.3,0)</f>
        <v>38</v>
      </c>
      <c r="AN808" s="151">
        <f t="shared" ref="AN808:AN839" si="1808">ROUNDUP(AC808*0.71*3,0)</f>
        <v>61</v>
      </c>
      <c r="AO808" s="152">
        <f t="shared" si="1793"/>
        <v>321</v>
      </c>
      <c r="AP808" s="153">
        <f t="shared" si="1794"/>
        <v>678</v>
      </c>
      <c r="AQ808" s="716">
        <f t="shared" si="1729"/>
        <v>23</v>
      </c>
      <c r="AR808" s="154">
        <f t="shared" si="1728"/>
        <v>43000</v>
      </c>
      <c r="AS808" s="158">
        <v>119</v>
      </c>
      <c r="AT808" s="144">
        <f t="shared" si="1795"/>
        <v>119</v>
      </c>
    </row>
    <row r="809" spans="2:46" ht="20.45" customHeight="1">
      <c r="B809" s="482" t="s">
        <v>1357</v>
      </c>
      <c r="C809" s="483" t="s">
        <v>1360</v>
      </c>
      <c r="D809" s="484">
        <f t="shared" si="1799"/>
        <v>27.95</v>
      </c>
      <c r="E809" s="484">
        <f t="shared" si="1805"/>
        <v>7.8</v>
      </c>
      <c r="F809" s="484">
        <f t="shared" si="1787"/>
        <v>6.9</v>
      </c>
      <c r="G809" s="676">
        <v>10.36</v>
      </c>
      <c r="H809" s="484">
        <f t="shared" si="1236"/>
        <v>1.95</v>
      </c>
      <c r="I809" s="484"/>
      <c r="J809" s="485"/>
      <c r="K809" s="485">
        <f>[1]IDCost!$E$7</f>
        <v>3.9</v>
      </c>
      <c r="L809" s="485"/>
      <c r="M809" s="485"/>
      <c r="N809" s="485"/>
      <c r="O809" s="485"/>
      <c r="P809" s="485"/>
      <c r="Q809" s="485"/>
      <c r="R809" s="485"/>
      <c r="S809" s="485"/>
      <c r="T809" s="485"/>
      <c r="U809" s="485"/>
      <c r="V809" s="485">
        <f>[1]IDCost!$E$7</f>
        <v>3.9</v>
      </c>
      <c r="W809" s="485"/>
      <c r="X809" s="485"/>
      <c r="Y809" s="486">
        <f t="shared" si="1802"/>
        <v>11.396000000000001</v>
      </c>
      <c r="Z809" s="486">
        <f t="shared" si="1803"/>
        <v>11.396000000000001</v>
      </c>
      <c r="AA809" s="486">
        <f t="shared" si="1788"/>
        <v>12.577499999999999</v>
      </c>
      <c r="AB809" s="486">
        <f t="shared" si="1796"/>
        <v>27.95</v>
      </c>
      <c r="AC809" s="486">
        <f t="shared" si="1804"/>
        <v>28.490000000000002</v>
      </c>
      <c r="AD809" s="486">
        <f t="shared" si="1789"/>
        <v>12.577499999999999</v>
      </c>
      <c r="AE809" s="486">
        <f t="shared" si="1789"/>
        <v>13.975</v>
      </c>
      <c r="AF809" s="486">
        <f t="shared" si="1789"/>
        <v>15.3725</v>
      </c>
      <c r="AG809" s="487">
        <f t="shared" si="1806"/>
        <v>118.23350000000002</v>
      </c>
      <c r="AH809" s="487">
        <f t="shared" si="1790"/>
        <v>118.23350000000002</v>
      </c>
      <c r="AI809" s="488">
        <f>MROUND(ROUNDUP(AH809,0),10)-1</f>
        <v>119</v>
      </c>
      <c r="AJ809" s="113">
        <f t="shared" si="1791"/>
        <v>379000</v>
      </c>
      <c r="AK809" s="139">
        <f t="shared" si="1807"/>
        <v>409000</v>
      </c>
      <c r="AL809" s="114">
        <f t="shared" si="1792"/>
        <v>40</v>
      </c>
      <c r="AM809" s="130">
        <f>ROUNDUP(AC809*1.3,0)</f>
        <v>38</v>
      </c>
      <c r="AN809" s="151">
        <f t="shared" si="1808"/>
        <v>61</v>
      </c>
      <c r="AO809" s="152">
        <f t="shared" si="1793"/>
        <v>321</v>
      </c>
      <c r="AP809" s="153">
        <f t="shared" si="1794"/>
        <v>678</v>
      </c>
      <c r="AQ809" s="716">
        <f t="shared" si="1729"/>
        <v>23</v>
      </c>
      <c r="AR809" s="154">
        <f t="shared" ref="AR809:AR867" si="1809">MROUND(ROUNDUP(AC809*1500,0),1000)</f>
        <v>43000</v>
      </c>
      <c r="AS809" s="158">
        <v>119</v>
      </c>
      <c r="AT809" s="144">
        <f t="shared" si="1795"/>
        <v>119</v>
      </c>
    </row>
    <row r="810" spans="2:46" ht="20.45" customHeight="1">
      <c r="B810" s="482" t="s">
        <v>1358</v>
      </c>
      <c r="C810" s="483" t="s">
        <v>1361</v>
      </c>
      <c r="D810" s="484">
        <f t="shared" si="1799"/>
        <v>30.95</v>
      </c>
      <c r="E810" s="484">
        <f t="shared" si="1805"/>
        <v>10</v>
      </c>
      <c r="F810" s="484">
        <f t="shared" si="1787"/>
        <v>8</v>
      </c>
      <c r="G810" s="676">
        <v>11.45</v>
      </c>
      <c r="H810" s="484">
        <f t="shared" si="1236"/>
        <v>2.5</v>
      </c>
      <c r="I810" s="484"/>
      <c r="J810" s="485"/>
      <c r="K810" s="489">
        <v>5</v>
      </c>
      <c r="L810" s="485"/>
      <c r="M810" s="485"/>
      <c r="N810" s="485"/>
      <c r="O810" s="485"/>
      <c r="P810" s="485"/>
      <c r="Q810" s="485"/>
      <c r="R810" s="485"/>
      <c r="S810" s="485"/>
      <c r="T810" s="485"/>
      <c r="U810" s="485"/>
      <c r="V810" s="489">
        <v>5</v>
      </c>
      <c r="W810" s="489"/>
      <c r="X810" s="489"/>
      <c r="Y810" s="486">
        <f t="shared" si="1802"/>
        <v>12.595000000000001</v>
      </c>
      <c r="Z810" s="486">
        <f t="shared" si="1803"/>
        <v>12.595000000000001</v>
      </c>
      <c r="AA810" s="486">
        <f t="shared" si="1788"/>
        <v>13.927499999999998</v>
      </c>
      <c r="AB810" s="486">
        <f t="shared" si="1796"/>
        <v>30.95</v>
      </c>
      <c r="AC810" s="486">
        <f t="shared" si="1804"/>
        <v>31.487500000000001</v>
      </c>
      <c r="AD810" s="486">
        <f t="shared" si="1789"/>
        <v>13.927499999999998</v>
      </c>
      <c r="AE810" s="486">
        <f t="shared" si="1789"/>
        <v>15.475</v>
      </c>
      <c r="AF810" s="486">
        <f t="shared" si="1789"/>
        <v>17.022500000000001</v>
      </c>
      <c r="AG810" s="487">
        <f t="shared" si="1806"/>
        <v>130.67312500000003</v>
      </c>
      <c r="AH810" s="487">
        <f t="shared" si="1790"/>
        <v>130.67312500000003</v>
      </c>
      <c r="AI810" s="488">
        <f>MROUND(ROUNDUP(AH810,0),10)-1</f>
        <v>129</v>
      </c>
      <c r="AJ810" s="113">
        <f t="shared" si="1791"/>
        <v>419000</v>
      </c>
      <c r="AK810" s="139">
        <f t="shared" si="1807"/>
        <v>459000</v>
      </c>
      <c r="AL810" s="114">
        <f t="shared" si="1792"/>
        <v>44</v>
      </c>
      <c r="AM810" s="130">
        <f>ROUNDUP(AC810*1.3,0)</f>
        <v>41</v>
      </c>
      <c r="AN810" s="151">
        <f t="shared" si="1808"/>
        <v>68</v>
      </c>
      <c r="AO810" s="152">
        <f t="shared" si="1793"/>
        <v>355</v>
      </c>
      <c r="AP810" s="153">
        <f t="shared" si="1794"/>
        <v>749</v>
      </c>
      <c r="AQ810" s="716">
        <f t="shared" ref="AQ810:AQ867" si="1810">ROUNDUP(AC810*0.8,0)</f>
        <v>26</v>
      </c>
      <c r="AR810" s="154">
        <f t="shared" si="1809"/>
        <v>47000</v>
      </c>
      <c r="AS810" s="158">
        <v>129</v>
      </c>
      <c r="AT810" s="144">
        <f t="shared" si="1795"/>
        <v>129</v>
      </c>
    </row>
    <row r="811" spans="2:46" ht="20.45" customHeight="1">
      <c r="B811" s="482" t="s">
        <v>1353</v>
      </c>
      <c r="C811" s="483" t="s">
        <v>1362</v>
      </c>
      <c r="D811" s="484">
        <f t="shared" si="1799"/>
        <v>25.95</v>
      </c>
      <c r="E811" s="484">
        <f>2*MAX($J811:$V811)</f>
        <v>9.879999999999999</v>
      </c>
      <c r="F811" s="484">
        <f>MAX($J811:$V811)+3</f>
        <v>7.9399999999999995</v>
      </c>
      <c r="G811" s="676">
        <v>9.6300000000000008</v>
      </c>
      <c r="H811" s="484">
        <f>MIN($J811:$X811)*0.5</f>
        <v>2.4699999999999998</v>
      </c>
      <c r="I811" s="484"/>
      <c r="J811" s="485"/>
      <c r="K811" s="489"/>
      <c r="L811" s="485"/>
      <c r="M811" s="485"/>
      <c r="N811" s="485"/>
      <c r="O811" s="485"/>
      <c r="P811" s="485"/>
      <c r="Q811" s="485"/>
      <c r="R811" s="485"/>
      <c r="S811" s="485"/>
      <c r="T811" s="485"/>
      <c r="U811" s="485"/>
      <c r="V811" s="485">
        <f>[1]IDCost!$N15</f>
        <v>4.9399999999999995</v>
      </c>
      <c r="W811" s="485"/>
      <c r="X811" s="485"/>
      <c r="Y811" s="486">
        <f t="shared" si="1802"/>
        <v>10.593000000000002</v>
      </c>
      <c r="Z811" s="486">
        <f t="shared" si="1803"/>
        <v>10.593000000000002</v>
      </c>
      <c r="AA811" s="486">
        <f t="shared" si="1788"/>
        <v>11.677499999999998</v>
      </c>
      <c r="AB811" s="486">
        <f t="shared" si="1796"/>
        <v>25.95</v>
      </c>
      <c r="AC811" s="486">
        <f t="shared" si="1804"/>
        <v>26.482500000000002</v>
      </c>
      <c r="AD811" s="486">
        <f t="shared" si="1789"/>
        <v>11.677499999999998</v>
      </c>
      <c r="AE811" s="486">
        <f t="shared" si="1789"/>
        <v>12.975</v>
      </c>
      <c r="AF811" s="486">
        <f t="shared" si="1789"/>
        <v>14.272500000000001</v>
      </c>
      <c r="AG811" s="487">
        <f t="shared" si="1806"/>
        <v>109.90237500000002</v>
      </c>
      <c r="AH811" s="487">
        <f t="shared" si="1790"/>
        <v>109.90237500000002</v>
      </c>
      <c r="AI811" s="488">
        <f>MROUND(ROUNDUP(AG811,0),5)-1</f>
        <v>109</v>
      </c>
      <c r="AJ811" s="113">
        <f t="shared" si="1791"/>
        <v>349000</v>
      </c>
      <c r="AK811" s="139">
        <f t="shared" si="1807"/>
        <v>379000</v>
      </c>
      <c r="AL811" s="114">
        <f t="shared" si="1792"/>
        <v>37</v>
      </c>
      <c r="AM811" s="130">
        <f>ROUNDUP(AC811*1.3,0)</f>
        <v>35</v>
      </c>
      <c r="AN811" s="151">
        <f t="shared" si="1808"/>
        <v>57</v>
      </c>
      <c r="AO811" s="152">
        <f t="shared" si="1793"/>
        <v>298</v>
      </c>
      <c r="AP811" s="153">
        <f t="shared" si="1794"/>
        <v>630</v>
      </c>
      <c r="AQ811" s="716">
        <f t="shared" si="1810"/>
        <v>22</v>
      </c>
      <c r="AR811" s="154">
        <f t="shared" si="1809"/>
        <v>40000</v>
      </c>
      <c r="AS811" s="158">
        <v>129</v>
      </c>
      <c r="AT811" s="144">
        <f t="shared" si="1795"/>
        <v>109</v>
      </c>
    </row>
    <row r="812" spans="2:46" ht="20.45" customHeight="1">
      <c r="B812" s="482" t="s">
        <v>1354</v>
      </c>
      <c r="C812" s="483" t="s">
        <v>1363</v>
      </c>
      <c r="D812" s="484">
        <f t="shared" si="1799"/>
        <v>27.95</v>
      </c>
      <c r="E812" s="484">
        <f>2*MAX($J812:$V812)</f>
        <v>10.120000000000001</v>
      </c>
      <c r="F812" s="484">
        <f>MAX($J812:$V812)+3</f>
        <v>8.06</v>
      </c>
      <c r="G812" s="676">
        <v>10.36</v>
      </c>
      <c r="H812" s="484">
        <f>MIN($J812:$X812)*0.5</f>
        <v>2.5300000000000002</v>
      </c>
      <c r="I812" s="484"/>
      <c r="J812" s="485"/>
      <c r="K812" s="489"/>
      <c r="L812" s="485"/>
      <c r="M812" s="485"/>
      <c r="N812" s="485"/>
      <c r="O812" s="485"/>
      <c r="P812" s="485"/>
      <c r="Q812" s="485"/>
      <c r="R812" s="485"/>
      <c r="S812" s="485"/>
      <c r="T812" s="485"/>
      <c r="U812" s="485"/>
      <c r="V812" s="485">
        <f>[1]IDCost!$N16</f>
        <v>5.0600000000000005</v>
      </c>
      <c r="W812" s="485"/>
      <c r="X812" s="485"/>
      <c r="Y812" s="486">
        <f t="shared" si="1802"/>
        <v>11.396000000000001</v>
      </c>
      <c r="Z812" s="486">
        <f t="shared" si="1803"/>
        <v>11.396000000000001</v>
      </c>
      <c r="AA812" s="486">
        <f t="shared" si="1788"/>
        <v>12.577499999999999</v>
      </c>
      <c r="AB812" s="486">
        <f t="shared" si="1796"/>
        <v>27.95</v>
      </c>
      <c r="AC812" s="486">
        <f t="shared" si="1804"/>
        <v>28.490000000000002</v>
      </c>
      <c r="AD812" s="486">
        <f t="shared" si="1789"/>
        <v>12.577499999999999</v>
      </c>
      <c r="AE812" s="486">
        <f t="shared" si="1789"/>
        <v>13.975</v>
      </c>
      <c r="AF812" s="486">
        <f t="shared" si="1789"/>
        <v>15.3725</v>
      </c>
      <c r="AG812" s="487">
        <f t="shared" si="1806"/>
        <v>118.23350000000002</v>
      </c>
      <c r="AH812" s="487">
        <f t="shared" si="1790"/>
        <v>118.23350000000002</v>
      </c>
      <c r="AI812" s="488">
        <f>MROUND(ROUNDUP(AH812,0),10)-1</f>
        <v>119</v>
      </c>
      <c r="AJ812" s="113">
        <f t="shared" si="1791"/>
        <v>379000</v>
      </c>
      <c r="AK812" s="139">
        <f t="shared" si="1807"/>
        <v>409000</v>
      </c>
      <c r="AL812" s="114">
        <f t="shared" si="1792"/>
        <v>40</v>
      </c>
      <c r="AM812" s="130">
        <f>ROUNDUP(AC812*1.3,0)</f>
        <v>38</v>
      </c>
      <c r="AN812" s="151">
        <f t="shared" si="1808"/>
        <v>61</v>
      </c>
      <c r="AO812" s="152">
        <f t="shared" si="1793"/>
        <v>321</v>
      </c>
      <c r="AP812" s="153">
        <f t="shared" si="1794"/>
        <v>678</v>
      </c>
      <c r="AQ812" s="716">
        <f t="shared" si="1810"/>
        <v>23</v>
      </c>
      <c r="AR812" s="154">
        <f t="shared" si="1809"/>
        <v>43000</v>
      </c>
      <c r="AS812" s="158">
        <v>129</v>
      </c>
      <c r="AT812" s="144">
        <f t="shared" si="1795"/>
        <v>119</v>
      </c>
    </row>
    <row r="813" spans="2:46" ht="20.45" hidden="1" customHeight="1">
      <c r="B813" s="157" t="s">
        <v>909</v>
      </c>
      <c r="C813" s="111" t="s">
        <v>910</v>
      </c>
      <c r="D813" s="112">
        <f t="shared" si="1799"/>
        <v>25.95</v>
      </c>
      <c r="E813" s="112">
        <f t="shared" si="1805"/>
        <v>9.6</v>
      </c>
      <c r="F813" s="112">
        <f t="shared" si="1787"/>
        <v>7.8</v>
      </c>
      <c r="G813" s="644">
        <f>E813</f>
        <v>9.6</v>
      </c>
      <c r="H813" s="112">
        <f t="shared" si="1236"/>
        <v>2.2250000000000001</v>
      </c>
      <c r="I813" s="112"/>
      <c r="J813" s="135">
        <f>[1]shCost!$AC$4</f>
        <v>4.8</v>
      </c>
      <c r="K813" s="131">
        <f>[1]IDCost!$G$4</f>
        <v>4.5</v>
      </c>
      <c r="L813" s="131"/>
      <c r="M813" s="131"/>
      <c r="N813" s="135">
        <f>[1]tiCost!$AB$4</f>
        <v>4.45</v>
      </c>
      <c r="O813" s="135">
        <f t="shared" si="1800"/>
        <v>4.8</v>
      </c>
      <c r="P813" s="135"/>
      <c r="Q813" s="135"/>
      <c r="R813" s="135"/>
      <c r="S813" s="135"/>
      <c r="T813" s="135"/>
      <c r="U813" s="131"/>
      <c r="V813" s="131">
        <f>[1]IDCost!$G$4</f>
        <v>4.5</v>
      </c>
      <c r="W813" s="131"/>
      <c r="X813" s="131"/>
      <c r="Y813" s="128">
        <f t="shared" si="1802"/>
        <v>10.56</v>
      </c>
      <c r="Z813" s="128">
        <f t="shared" si="1803"/>
        <v>10.56</v>
      </c>
      <c r="AA813" s="128">
        <f t="shared" si="1788"/>
        <v>11.677499999999998</v>
      </c>
      <c r="AB813" s="128">
        <f t="shared" si="1796"/>
        <v>25.95</v>
      </c>
      <c r="AC813" s="128">
        <f t="shared" si="1804"/>
        <v>26.4</v>
      </c>
      <c r="AD813" s="128">
        <f t="shared" si="1789"/>
        <v>11.677499999999998</v>
      </c>
      <c r="AE813" s="128">
        <f t="shared" si="1789"/>
        <v>12.975</v>
      </c>
      <c r="AF813" s="128">
        <f t="shared" si="1789"/>
        <v>14.272500000000001</v>
      </c>
      <c r="AG813" s="129">
        <f t="shared" si="1801"/>
        <v>105.6</v>
      </c>
      <c r="AH813" s="129">
        <f t="shared" si="1790"/>
        <v>105.6</v>
      </c>
      <c r="AI813" s="132">
        <f>MROUND(ROUNDUP(AH813+10,0),10)-1</f>
        <v>119</v>
      </c>
      <c r="AJ813" s="113">
        <f t="shared" si="1791"/>
        <v>349000</v>
      </c>
      <c r="AK813" s="139">
        <f t="shared" si="1781"/>
        <v>379000</v>
      </c>
      <c r="AL813" s="114">
        <f t="shared" si="1792"/>
        <v>37</v>
      </c>
      <c r="AM813" s="130">
        <f>ROUNDUP(AC813*1.34,0)</f>
        <v>36</v>
      </c>
      <c r="AN813" s="151">
        <f t="shared" si="1808"/>
        <v>57</v>
      </c>
      <c r="AO813" s="152">
        <f t="shared" si="1793"/>
        <v>298</v>
      </c>
      <c r="AP813" s="153">
        <f t="shared" si="1794"/>
        <v>628</v>
      </c>
      <c r="AQ813" s="716">
        <f t="shared" si="1810"/>
        <v>22</v>
      </c>
      <c r="AR813" s="154">
        <f t="shared" si="1809"/>
        <v>40000</v>
      </c>
      <c r="AS813" s="158">
        <v>111.86</v>
      </c>
      <c r="AT813" s="144">
        <f t="shared" si="1795"/>
        <v>119</v>
      </c>
    </row>
    <row r="814" spans="2:46" ht="20.45" hidden="1" customHeight="1">
      <c r="B814" s="157" t="s">
        <v>912</v>
      </c>
      <c r="C814" s="111" t="s">
        <v>916</v>
      </c>
      <c r="D814" s="112">
        <f t="shared" si="1799"/>
        <v>30.95</v>
      </c>
      <c r="E814" s="112">
        <f t="shared" si="1805"/>
        <v>10.199999999999999</v>
      </c>
      <c r="F814" s="112">
        <f t="shared" si="1787"/>
        <v>8.1</v>
      </c>
      <c r="G814" s="644">
        <v>11.25</v>
      </c>
      <c r="H814" s="112">
        <f t="shared" si="1236"/>
        <v>2.4249999999999998</v>
      </c>
      <c r="I814" s="112"/>
      <c r="J814" s="135">
        <f>[1]shCost!$AC$6</f>
        <v>5.0999999999999996</v>
      </c>
      <c r="K814" s="135">
        <f>[1]shCost!$AC$6</f>
        <v>5.0999999999999996</v>
      </c>
      <c r="L814" s="131"/>
      <c r="M814" s="135"/>
      <c r="N814" s="135">
        <f>[1]tiCost!$AB$5</f>
        <v>4.8499999999999996</v>
      </c>
      <c r="O814" s="135">
        <f t="shared" si="1800"/>
        <v>5.0999999999999996</v>
      </c>
      <c r="P814" s="135"/>
      <c r="Q814" s="135"/>
      <c r="R814" s="135"/>
      <c r="S814" s="135"/>
      <c r="T814" s="135"/>
      <c r="U814" s="135"/>
      <c r="V814" s="135">
        <f>[1]shCost!$AC$6</f>
        <v>5.0999999999999996</v>
      </c>
      <c r="W814" s="135"/>
      <c r="X814" s="135"/>
      <c r="Y814" s="128">
        <f t="shared" si="1802"/>
        <v>12.375000000000002</v>
      </c>
      <c r="Z814" s="128">
        <f t="shared" si="1803"/>
        <v>12.375000000000002</v>
      </c>
      <c r="AA814" s="128">
        <f t="shared" si="1788"/>
        <v>13.927499999999998</v>
      </c>
      <c r="AB814" s="128">
        <f t="shared" si="1796"/>
        <v>30.95</v>
      </c>
      <c r="AC814" s="128">
        <f t="shared" si="1804"/>
        <v>30.937500000000004</v>
      </c>
      <c r="AD814" s="128">
        <f t="shared" si="1789"/>
        <v>13.927499999999998</v>
      </c>
      <c r="AE814" s="128">
        <f t="shared" si="1789"/>
        <v>15.475</v>
      </c>
      <c r="AF814" s="128">
        <f t="shared" si="1789"/>
        <v>17.022500000000001</v>
      </c>
      <c r="AG814" s="129">
        <f t="shared" si="1801"/>
        <v>123.75000000000001</v>
      </c>
      <c r="AH814" s="129">
        <f t="shared" si="1790"/>
        <v>123.75000000000001</v>
      </c>
      <c r="AI814" s="132">
        <f>MROUND(ROUNDUP(AH814+10,0),10)-1</f>
        <v>129</v>
      </c>
      <c r="AJ814" s="113">
        <f t="shared" si="1791"/>
        <v>409000</v>
      </c>
      <c r="AK814" s="139">
        <f t="shared" si="1781"/>
        <v>439000</v>
      </c>
      <c r="AL814" s="114">
        <f t="shared" si="1792"/>
        <v>44</v>
      </c>
      <c r="AM814" s="130">
        <f>ROUNDUP(AC814*1.3,0)</f>
        <v>41</v>
      </c>
      <c r="AN814" s="151">
        <f t="shared" si="1808"/>
        <v>66</v>
      </c>
      <c r="AO814" s="152">
        <f t="shared" si="1793"/>
        <v>349</v>
      </c>
      <c r="AP814" s="153">
        <f t="shared" si="1794"/>
        <v>736</v>
      </c>
      <c r="AQ814" s="716">
        <f t="shared" si="1810"/>
        <v>25</v>
      </c>
      <c r="AR814" s="154">
        <f t="shared" si="1809"/>
        <v>46000</v>
      </c>
      <c r="AS814" s="158">
        <v>130.66</v>
      </c>
      <c r="AT814" s="144">
        <f t="shared" si="1795"/>
        <v>129</v>
      </c>
    </row>
    <row r="815" spans="2:46" ht="20.45" hidden="1" customHeight="1">
      <c r="B815" s="157" t="s">
        <v>913</v>
      </c>
      <c r="C815" s="111" t="s">
        <v>914</v>
      </c>
      <c r="D815" s="112">
        <f t="shared" si="1799"/>
        <v>30.95</v>
      </c>
      <c r="E815" s="112">
        <f t="shared" si="1805"/>
        <v>10.4</v>
      </c>
      <c r="F815" s="112">
        <f t="shared" si="1787"/>
        <v>8.1999999999999993</v>
      </c>
      <c r="G815" s="644">
        <v>11.25</v>
      </c>
      <c r="H815" s="112">
        <f t="shared" si="1236"/>
        <v>2.4249999999999998</v>
      </c>
      <c r="I815" s="112"/>
      <c r="J815" s="135">
        <f>[1]shCost!$AC$7</f>
        <v>5.2</v>
      </c>
      <c r="K815" s="135">
        <f>[1]shCost!$AC$7</f>
        <v>5.2</v>
      </c>
      <c r="L815" s="131"/>
      <c r="M815" s="135"/>
      <c r="N815" s="135">
        <f>[1]tiCost!$AB$6</f>
        <v>4.8499999999999996</v>
      </c>
      <c r="O815" s="135">
        <f t="shared" si="1800"/>
        <v>5.2</v>
      </c>
      <c r="P815" s="135"/>
      <c r="Q815" s="135"/>
      <c r="R815" s="135"/>
      <c r="S815" s="135"/>
      <c r="T815" s="135"/>
      <c r="U815" s="135"/>
      <c r="V815" s="135">
        <f>[1]shCost!$AC$7</f>
        <v>5.2</v>
      </c>
      <c r="W815" s="135"/>
      <c r="X815" s="135"/>
      <c r="Y815" s="128">
        <f t="shared" si="1802"/>
        <v>12.375000000000002</v>
      </c>
      <c r="Z815" s="128">
        <f t="shared" si="1803"/>
        <v>12.375000000000002</v>
      </c>
      <c r="AA815" s="128">
        <f t="shared" si="1788"/>
        <v>13.927499999999998</v>
      </c>
      <c r="AB815" s="128">
        <f t="shared" si="1796"/>
        <v>30.95</v>
      </c>
      <c r="AC815" s="128">
        <f t="shared" si="1804"/>
        <v>30.937500000000004</v>
      </c>
      <c r="AD815" s="128">
        <f t="shared" si="1789"/>
        <v>13.927499999999998</v>
      </c>
      <c r="AE815" s="128">
        <f t="shared" si="1789"/>
        <v>15.475</v>
      </c>
      <c r="AF815" s="128">
        <f t="shared" si="1789"/>
        <v>17.022500000000001</v>
      </c>
      <c r="AG815" s="129">
        <f t="shared" si="1801"/>
        <v>123.75000000000001</v>
      </c>
      <c r="AH815" s="129">
        <f t="shared" si="1790"/>
        <v>123.75000000000001</v>
      </c>
      <c r="AI815" s="132">
        <f>MROUND(ROUNDUP(AH815+10,0),10)-1</f>
        <v>129</v>
      </c>
      <c r="AJ815" s="113">
        <f t="shared" si="1791"/>
        <v>409000</v>
      </c>
      <c r="AK815" s="139">
        <f t="shared" si="1781"/>
        <v>439000</v>
      </c>
      <c r="AL815" s="114">
        <f t="shared" si="1792"/>
        <v>44</v>
      </c>
      <c r="AM815" s="130">
        <f>ROUNDUP(AC815*1.3,0)</f>
        <v>41</v>
      </c>
      <c r="AN815" s="151">
        <f t="shared" si="1808"/>
        <v>66</v>
      </c>
      <c r="AO815" s="152">
        <f t="shared" si="1793"/>
        <v>349</v>
      </c>
      <c r="AP815" s="153">
        <f t="shared" si="1794"/>
        <v>736</v>
      </c>
      <c r="AQ815" s="716">
        <f t="shared" si="1810"/>
        <v>25</v>
      </c>
      <c r="AR815" s="154">
        <f t="shared" si="1809"/>
        <v>46000</v>
      </c>
      <c r="AS815" s="158">
        <v>130.66</v>
      </c>
      <c r="AT815" s="144">
        <f t="shared" si="1795"/>
        <v>129</v>
      </c>
    </row>
    <row r="816" spans="2:46" ht="20.45" hidden="1" customHeight="1">
      <c r="B816" s="157" t="s">
        <v>921</v>
      </c>
      <c r="C816" s="111" t="s">
        <v>920</v>
      </c>
      <c r="D816" s="112">
        <f t="shared" si="1799"/>
        <v>33.950000000000003</v>
      </c>
      <c r="E816" s="112">
        <f t="shared" si="1805"/>
        <v>11.4</v>
      </c>
      <c r="F816" s="112">
        <f t="shared" si="1787"/>
        <v>8.6999999999999993</v>
      </c>
      <c r="G816" s="644">
        <v>12.35</v>
      </c>
      <c r="H816" s="112">
        <f t="shared" si="1236"/>
        <v>2.5</v>
      </c>
      <c r="I816" s="112"/>
      <c r="J816" s="136">
        <f>[1]shCost!$AC$9</f>
        <v>5.7</v>
      </c>
      <c r="K816" s="136">
        <f>[1]shCost!$AC$9</f>
        <v>5.7</v>
      </c>
      <c r="L816" s="131"/>
      <c r="M816" s="137"/>
      <c r="N816" s="135">
        <f>[1]tiCost!$AB$7</f>
        <v>5</v>
      </c>
      <c r="O816" s="136">
        <f>J816</f>
        <v>5.7</v>
      </c>
      <c r="P816" s="136"/>
      <c r="Q816" s="136"/>
      <c r="R816" s="136"/>
      <c r="S816" s="136"/>
      <c r="T816" s="136"/>
      <c r="U816" s="137"/>
      <c r="V816" s="136">
        <f>[1]shCost!$AC$9</f>
        <v>5.7</v>
      </c>
      <c r="W816" s="136"/>
      <c r="X816" s="136"/>
      <c r="Y816" s="128">
        <f t="shared" si="1802"/>
        <v>13.585000000000001</v>
      </c>
      <c r="Z816" s="128">
        <f t="shared" si="1803"/>
        <v>13.585000000000001</v>
      </c>
      <c r="AA816" s="128">
        <f t="shared" si="1788"/>
        <v>15.2775</v>
      </c>
      <c r="AB816" s="128">
        <f t="shared" si="1796"/>
        <v>33.950000000000003</v>
      </c>
      <c r="AC816" s="128">
        <f t="shared" si="1804"/>
        <v>33.962499999999999</v>
      </c>
      <c r="AD816" s="128">
        <f t="shared" si="1789"/>
        <v>15.2775</v>
      </c>
      <c r="AE816" s="128">
        <f t="shared" si="1789"/>
        <v>16.975000000000001</v>
      </c>
      <c r="AF816" s="128">
        <f t="shared" si="1789"/>
        <v>18.672500000000003</v>
      </c>
      <c r="AG816" s="129">
        <f t="shared" si="1801"/>
        <v>135.85</v>
      </c>
      <c r="AH816" s="129">
        <f t="shared" si="1790"/>
        <v>135.85</v>
      </c>
      <c r="AI816" s="132">
        <f>MROUND(ROUNDUP(AH816,0),10)-1</f>
        <v>139</v>
      </c>
      <c r="AJ816" s="113">
        <f t="shared" si="1791"/>
        <v>449000</v>
      </c>
      <c r="AK816" s="139">
        <f t="shared" si="1781"/>
        <v>489000</v>
      </c>
      <c r="AL816" s="114">
        <f t="shared" si="1792"/>
        <v>48</v>
      </c>
      <c r="AM816" s="130">
        <f>ROUNDUP(AC816*1.3,0)</f>
        <v>45</v>
      </c>
      <c r="AN816" s="151">
        <f t="shared" si="1808"/>
        <v>73</v>
      </c>
      <c r="AO816" s="152">
        <f t="shared" si="1793"/>
        <v>383</v>
      </c>
      <c r="AP816" s="153">
        <f t="shared" si="1794"/>
        <v>808</v>
      </c>
      <c r="AQ816" s="716">
        <f t="shared" si="1810"/>
        <v>28</v>
      </c>
      <c r="AR816" s="154">
        <f t="shared" si="1809"/>
        <v>51000</v>
      </c>
      <c r="AS816" s="158">
        <v>140.06</v>
      </c>
      <c r="AT816" s="144">
        <f t="shared" si="1795"/>
        <v>139</v>
      </c>
    </row>
    <row r="817" spans="2:46" ht="20.45" hidden="1" customHeight="1">
      <c r="B817" s="157" t="s">
        <v>973</v>
      </c>
      <c r="C817" s="111" t="s">
        <v>1057</v>
      </c>
      <c r="D817" s="112">
        <f t="shared" si="1799"/>
        <v>33.950000000000003</v>
      </c>
      <c r="E817" s="112">
        <f t="shared" si="1805"/>
        <v>10.199999999999999</v>
      </c>
      <c r="F817" s="112">
        <f t="shared" si="1787"/>
        <v>8.1</v>
      </c>
      <c r="G817" s="644">
        <v>12.35</v>
      </c>
      <c r="H817" s="112">
        <f t="shared" si="1236"/>
        <v>2.4249999999999998</v>
      </c>
      <c r="I817" s="112"/>
      <c r="J817" s="135">
        <f>[1]shCost!$AC$6</f>
        <v>5.0999999999999996</v>
      </c>
      <c r="K817" s="135">
        <f>[1]shCost!$AC$6</f>
        <v>5.0999999999999996</v>
      </c>
      <c r="L817" s="131"/>
      <c r="M817" s="135"/>
      <c r="N817" s="135">
        <f>[1]tiCost!$AB$5</f>
        <v>4.8499999999999996</v>
      </c>
      <c r="O817" s="135">
        <f>J817</f>
        <v>5.0999999999999996</v>
      </c>
      <c r="P817" s="135"/>
      <c r="Q817" s="135"/>
      <c r="R817" s="135"/>
      <c r="S817" s="135"/>
      <c r="T817" s="135"/>
      <c r="U817" s="135"/>
      <c r="V817" s="135">
        <f>[1]shCost!$AC$6</f>
        <v>5.0999999999999996</v>
      </c>
      <c r="W817" s="135"/>
      <c r="X817" s="135"/>
      <c r="Y817" s="128">
        <f t="shared" si="1802"/>
        <v>13.585000000000001</v>
      </c>
      <c r="Z817" s="128">
        <f t="shared" si="1803"/>
        <v>13.585000000000001</v>
      </c>
      <c r="AA817" s="128">
        <f t="shared" si="1788"/>
        <v>15.2775</v>
      </c>
      <c r="AB817" s="128">
        <f t="shared" si="1796"/>
        <v>33.950000000000003</v>
      </c>
      <c r="AC817" s="128">
        <f t="shared" si="1804"/>
        <v>33.962499999999999</v>
      </c>
      <c r="AD817" s="128">
        <f t="shared" si="1789"/>
        <v>15.2775</v>
      </c>
      <c r="AE817" s="128">
        <f t="shared" si="1789"/>
        <v>16.975000000000001</v>
      </c>
      <c r="AF817" s="128">
        <f t="shared" si="1789"/>
        <v>18.672500000000003</v>
      </c>
      <c r="AG817" s="129">
        <f t="shared" si="1801"/>
        <v>135.85</v>
      </c>
      <c r="AH817" s="129">
        <f t="shared" si="1790"/>
        <v>135.85</v>
      </c>
      <c r="AI817" s="132">
        <f>MROUND(ROUNDUP(AH817,0),10)-1</f>
        <v>139</v>
      </c>
      <c r="AJ817" s="113">
        <f t="shared" si="1791"/>
        <v>449000</v>
      </c>
      <c r="AK817" s="139">
        <f t="shared" si="1781"/>
        <v>489000</v>
      </c>
      <c r="AL817" s="114">
        <f t="shared" si="1792"/>
        <v>48</v>
      </c>
      <c r="AM817" s="130">
        <f>ROUNDUP(AC817*1.3,0)</f>
        <v>45</v>
      </c>
      <c r="AN817" s="151">
        <f t="shared" si="1808"/>
        <v>73</v>
      </c>
      <c r="AO817" s="152">
        <f t="shared" si="1793"/>
        <v>383</v>
      </c>
      <c r="AP817" s="153">
        <f t="shared" si="1794"/>
        <v>808</v>
      </c>
      <c r="AQ817" s="716">
        <f t="shared" si="1810"/>
        <v>28</v>
      </c>
      <c r="AR817" s="154">
        <f t="shared" si="1809"/>
        <v>51000</v>
      </c>
      <c r="AS817" s="158">
        <v>140.06</v>
      </c>
      <c r="AT817" s="144">
        <f t="shared" si="1795"/>
        <v>139</v>
      </c>
    </row>
    <row r="818" spans="2:46" ht="20.45" hidden="1" customHeight="1">
      <c r="B818" s="157" t="s">
        <v>1453</v>
      </c>
      <c r="C818" s="111" t="s">
        <v>911</v>
      </c>
      <c r="D818" s="112">
        <f t="shared" si="1799"/>
        <v>26.95</v>
      </c>
      <c r="E818" s="112">
        <f t="shared" si="1805"/>
        <v>9.4</v>
      </c>
      <c r="F818" s="112">
        <f t="shared" si="1787"/>
        <v>7.7</v>
      </c>
      <c r="G818" s="644">
        <v>9.75</v>
      </c>
      <c r="H818" s="112">
        <f t="shared" si="1236"/>
        <v>2.35</v>
      </c>
      <c r="I818" s="112"/>
      <c r="J818" s="136"/>
      <c r="K818" s="136"/>
      <c r="L818" s="136"/>
      <c r="M818" s="136"/>
      <c r="N818" s="136">
        <f>[1]tiCost!$AG$4</f>
        <v>4.7</v>
      </c>
      <c r="O818" s="136"/>
      <c r="P818" s="136"/>
      <c r="Q818" s="136"/>
      <c r="R818" s="136"/>
      <c r="S818" s="136"/>
      <c r="T818" s="136"/>
      <c r="U818" s="136"/>
      <c r="V818" s="136"/>
      <c r="W818" s="136"/>
      <c r="X818" s="136"/>
      <c r="Y818" s="128">
        <f t="shared" si="1802"/>
        <v>10.725000000000001</v>
      </c>
      <c r="Z818" s="128">
        <f t="shared" si="1803"/>
        <v>10.725000000000001</v>
      </c>
      <c r="AA818" s="128">
        <f t="shared" si="1788"/>
        <v>12.127499999999998</v>
      </c>
      <c r="AB818" s="128">
        <f t="shared" si="1796"/>
        <v>26.95</v>
      </c>
      <c r="AC818" s="128">
        <f t="shared" si="1804"/>
        <v>26.812500000000004</v>
      </c>
      <c r="AD818" s="128">
        <f t="shared" si="1789"/>
        <v>12.127499999999998</v>
      </c>
      <c r="AE818" s="128">
        <f t="shared" si="1789"/>
        <v>13.475</v>
      </c>
      <c r="AF818" s="128">
        <f t="shared" si="1789"/>
        <v>14.822500000000002</v>
      </c>
      <c r="AG818" s="129">
        <f t="shared" si="1801"/>
        <v>107.25000000000001</v>
      </c>
      <c r="AH818" s="129">
        <f t="shared" si="1790"/>
        <v>107.25000000000001</v>
      </c>
      <c r="AI818" s="132">
        <f>MROUND(ROUNDUP(AH818,0)+4,10)-1</f>
        <v>109</v>
      </c>
      <c r="AJ818" s="113">
        <f t="shared" si="1791"/>
        <v>349000</v>
      </c>
      <c r="AK818" s="139">
        <f t="shared" si="1781"/>
        <v>379000</v>
      </c>
      <c r="AL818" s="114">
        <f t="shared" si="1792"/>
        <v>38</v>
      </c>
      <c r="AM818" s="130">
        <f>ROUNDUP(AC818*1.34,0)</f>
        <v>36</v>
      </c>
      <c r="AN818" s="151">
        <f t="shared" si="1808"/>
        <v>58</v>
      </c>
      <c r="AO818" s="152">
        <f t="shared" si="1793"/>
        <v>302</v>
      </c>
      <c r="AP818" s="153">
        <f t="shared" si="1794"/>
        <v>638</v>
      </c>
      <c r="AQ818" s="716">
        <f t="shared" si="1810"/>
        <v>22</v>
      </c>
      <c r="AR818" s="154">
        <f t="shared" si="1809"/>
        <v>40000</v>
      </c>
      <c r="AS818" s="158">
        <v>111.86</v>
      </c>
      <c r="AT818" s="144">
        <f t="shared" si="1795"/>
        <v>109</v>
      </c>
    </row>
    <row r="819" spans="2:46" ht="20.45" hidden="1" customHeight="1">
      <c r="B819" s="157" t="s">
        <v>1454</v>
      </c>
      <c r="C819" s="111" t="s">
        <v>917</v>
      </c>
      <c r="D819" s="112">
        <f t="shared" si="1799"/>
        <v>30.95</v>
      </c>
      <c r="E819" s="112">
        <f t="shared" si="1805"/>
        <v>0</v>
      </c>
      <c r="F819" s="112">
        <f t="shared" si="1787"/>
        <v>3</v>
      </c>
      <c r="G819" s="644">
        <v>11.35</v>
      </c>
      <c r="H819" s="112">
        <f t="shared" si="1236"/>
        <v>0</v>
      </c>
      <c r="I819" s="112"/>
      <c r="J819" s="136"/>
      <c r="K819" s="136"/>
      <c r="L819" s="136"/>
      <c r="M819" s="136"/>
      <c r="N819" s="136">
        <f>[1]tiCost!$AR8</f>
        <v>0</v>
      </c>
      <c r="O819" s="136"/>
      <c r="P819" s="136"/>
      <c r="Q819" s="136"/>
      <c r="R819" s="136"/>
      <c r="S819" s="136"/>
      <c r="T819" s="136"/>
      <c r="U819" s="136"/>
      <c r="V819" s="136"/>
      <c r="W819" s="136"/>
      <c r="X819" s="136"/>
      <c r="Y819" s="128">
        <f t="shared" si="1802"/>
        <v>12.485000000000001</v>
      </c>
      <c r="Z819" s="128">
        <f t="shared" si="1803"/>
        <v>12.485000000000001</v>
      </c>
      <c r="AA819" s="128">
        <f t="shared" si="1788"/>
        <v>13.927499999999998</v>
      </c>
      <c r="AB819" s="128">
        <f t="shared" si="1796"/>
        <v>30.95</v>
      </c>
      <c r="AC819" s="128">
        <f t="shared" si="1804"/>
        <v>31.212500000000002</v>
      </c>
      <c r="AD819" s="128">
        <f t="shared" si="1789"/>
        <v>13.927499999999998</v>
      </c>
      <c r="AE819" s="128">
        <f t="shared" si="1789"/>
        <v>15.475</v>
      </c>
      <c r="AF819" s="128">
        <f t="shared" si="1789"/>
        <v>17.022500000000001</v>
      </c>
      <c r="AG819" s="129">
        <f t="shared" si="1801"/>
        <v>124.85000000000001</v>
      </c>
      <c r="AH819" s="129">
        <f t="shared" si="1790"/>
        <v>124.85000000000001</v>
      </c>
      <c r="AI819" s="132">
        <f>MROUND(ROUNDUP(AH819,0)+4,10)-1</f>
        <v>129</v>
      </c>
      <c r="AJ819" s="113">
        <f t="shared" si="1791"/>
        <v>409000</v>
      </c>
      <c r="AK819" s="139">
        <f t="shared" si="1781"/>
        <v>439000</v>
      </c>
      <c r="AL819" s="114">
        <f t="shared" si="1792"/>
        <v>44</v>
      </c>
      <c r="AM819" s="130">
        <f>ROUNDUP(AC819*1.3,0)</f>
        <v>41</v>
      </c>
      <c r="AN819" s="151">
        <f t="shared" si="1808"/>
        <v>67</v>
      </c>
      <c r="AO819" s="152">
        <f t="shared" si="1793"/>
        <v>352</v>
      </c>
      <c r="AP819" s="153">
        <f t="shared" si="1794"/>
        <v>743</v>
      </c>
      <c r="AQ819" s="716">
        <f t="shared" si="1810"/>
        <v>25</v>
      </c>
      <c r="AR819" s="154">
        <f t="shared" si="1809"/>
        <v>47000</v>
      </c>
      <c r="AS819" s="158">
        <v>130.66</v>
      </c>
      <c r="AT819" s="144">
        <f t="shared" si="1795"/>
        <v>129</v>
      </c>
    </row>
    <row r="820" spans="2:46" ht="20.45" hidden="1" customHeight="1">
      <c r="B820" s="157" t="s">
        <v>1455</v>
      </c>
      <c r="C820" s="111" t="s">
        <v>915</v>
      </c>
      <c r="D820" s="112">
        <f t="shared" si="1799"/>
        <v>30.95</v>
      </c>
      <c r="E820" s="112">
        <f t="shared" si="1805"/>
        <v>10.199999999999999</v>
      </c>
      <c r="F820" s="112">
        <f t="shared" si="1787"/>
        <v>8.1</v>
      </c>
      <c r="G820" s="644">
        <v>11.35</v>
      </c>
      <c r="H820" s="112">
        <f t="shared" si="1236"/>
        <v>2.5499999999999998</v>
      </c>
      <c r="I820" s="112"/>
      <c r="J820" s="136"/>
      <c r="K820" s="136"/>
      <c r="L820" s="136"/>
      <c r="M820" s="136"/>
      <c r="N820" s="136">
        <f>[1]tiCost!$AG$6</f>
        <v>5.0999999999999996</v>
      </c>
      <c r="O820" s="136"/>
      <c r="P820" s="136"/>
      <c r="Q820" s="136"/>
      <c r="R820" s="136"/>
      <c r="S820" s="136"/>
      <c r="T820" s="136"/>
      <c r="U820" s="136"/>
      <c r="V820" s="136"/>
      <c r="W820" s="136"/>
      <c r="X820" s="136"/>
      <c r="Y820" s="128">
        <f t="shared" si="1802"/>
        <v>12.485000000000001</v>
      </c>
      <c r="Z820" s="128">
        <f t="shared" si="1803"/>
        <v>12.485000000000001</v>
      </c>
      <c r="AA820" s="128">
        <f t="shared" si="1788"/>
        <v>13.927499999999998</v>
      </c>
      <c r="AB820" s="128">
        <f t="shared" si="1796"/>
        <v>30.95</v>
      </c>
      <c r="AC820" s="128">
        <f t="shared" si="1804"/>
        <v>31.212500000000002</v>
      </c>
      <c r="AD820" s="128">
        <f t="shared" si="1789"/>
        <v>13.927499999999998</v>
      </c>
      <c r="AE820" s="128">
        <f t="shared" si="1789"/>
        <v>15.475</v>
      </c>
      <c r="AF820" s="128">
        <f t="shared" si="1789"/>
        <v>17.022500000000001</v>
      </c>
      <c r="AG820" s="129">
        <f t="shared" si="1801"/>
        <v>124.85000000000001</v>
      </c>
      <c r="AH820" s="129">
        <f t="shared" si="1790"/>
        <v>124.85000000000001</v>
      </c>
      <c r="AI820" s="132">
        <f>MROUND(ROUNDUP(AH820,0)+4,10)-1</f>
        <v>129</v>
      </c>
      <c r="AJ820" s="113">
        <f t="shared" si="1791"/>
        <v>409000</v>
      </c>
      <c r="AK820" s="139">
        <f t="shared" si="1781"/>
        <v>439000</v>
      </c>
      <c r="AL820" s="114">
        <f t="shared" si="1792"/>
        <v>44</v>
      </c>
      <c r="AM820" s="130">
        <f>ROUNDUP(AC820*1.3,0)</f>
        <v>41</v>
      </c>
      <c r="AN820" s="151">
        <f t="shared" si="1808"/>
        <v>67</v>
      </c>
      <c r="AO820" s="152">
        <f t="shared" si="1793"/>
        <v>352</v>
      </c>
      <c r="AP820" s="153">
        <f t="shared" si="1794"/>
        <v>743</v>
      </c>
      <c r="AQ820" s="716">
        <f t="shared" si="1810"/>
        <v>25</v>
      </c>
      <c r="AR820" s="154">
        <f t="shared" si="1809"/>
        <v>47000</v>
      </c>
      <c r="AS820" s="158">
        <v>130.66</v>
      </c>
      <c r="AT820" s="144">
        <f t="shared" si="1795"/>
        <v>129</v>
      </c>
    </row>
    <row r="821" spans="2:46" ht="20.45" hidden="1" customHeight="1">
      <c r="B821" s="157" t="s">
        <v>1456</v>
      </c>
      <c r="C821" s="111" t="s">
        <v>918</v>
      </c>
      <c r="D821" s="112">
        <f t="shared" si="1799"/>
        <v>33.950000000000003</v>
      </c>
      <c r="E821" s="112">
        <f t="shared" si="1805"/>
        <v>11</v>
      </c>
      <c r="F821" s="112">
        <f t="shared" si="1787"/>
        <v>8.5</v>
      </c>
      <c r="G821" s="644">
        <v>12.45</v>
      </c>
      <c r="H821" s="112">
        <f t="shared" si="1236"/>
        <v>2.75</v>
      </c>
      <c r="I821" s="112"/>
      <c r="J821" s="136"/>
      <c r="K821" s="136"/>
      <c r="L821" s="136"/>
      <c r="M821" s="136"/>
      <c r="N821" s="136">
        <f>[1]tiCost!$AG$7</f>
        <v>5.5</v>
      </c>
      <c r="O821" s="136"/>
      <c r="P821" s="136"/>
      <c r="Q821" s="136"/>
      <c r="R821" s="136"/>
      <c r="S821" s="136"/>
      <c r="T821" s="136"/>
      <c r="U821" s="136"/>
      <c r="V821" s="136"/>
      <c r="W821" s="136"/>
      <c r="X821" s="136"/>
      <c r="Y821" s="128">
        <f t="shared" si="1802"/>
        <v>13.695</v>
      </c>
      <c r="Z821" s="128">
        <f t="shared" si="1803"/>
        <v>13.695</v>
      </c>
      <c r="AA821" s="128">
        <f t="shared" si="1788"/>
        <v>15.2775</v>
      </c>
      <c r="AB821" s="128">
        <f t="shared" si="1796"/>
        <v>33.950000000000003</v>
      </c>
      <c r="AC821" s="128">
        <f t="shared" si="1804"/>
        <v>34.237499999999997</v>
      </c>
      <c r="AD821" s="128">
        <f t="shared" si="1789"/>
        <v>15.2775</v>
      </c>
      <c r="AE821" s="128">
        <f t="shared" si="1789"/>
        <v>16.975000000000001</v>
      </c>
      <c r="AF821" s="128">
        <f t="shared" si="1789"/>
        <v>18.672500000000003</v>
      </c>
      <c r="AG821" s="129">
        <f t="shared" si="1801"/>
        <v>136.94999999999999</v>
      </c>
      <c r="AH821" s="129">
        <f t="shared" si="1790"/>
        <v>136.94999999999999</v>
      </c>
      <c r="AI821" s="132">
        <f t="shared" ref="AI821:AI831" si="1811">MROUND(ROUNDUP(AH821,0),10)-1</f>
        <v>139</v>
      </c>
      <c r="AJ821" s="113">
        <f t="shared" si="1791"/>
        <v>449000</v>
      </c>
      <c r="AK821" s="139">
        <f t="shared" si="1781"/>
        <v>489000</v>
      </c>
      <c r="AL821" s="114">
        <f t="shared" si="1792"/>
        <v>48</v>
      </c>
      <c r="AM821" s="130">
        <f>ROUNDUP(AC821*1.3,0)</f>
        <v>45</v>
      </c>
      <c r="AN821" s="151">
        <f t="shared" si="1808"/>
        <v>73</v>
      </c>
      <c r="AO821" s="152">
        <f t="shared" si="1793"/>
        <v>386</v>
      </c>
      <c r="AP821" s="153">
        <f t="shared" si="1794"/>
        <v>815</v>
      </c>
      <c r="AQ821" s="716">
        <f t="shared" si="1810"/>
        <v>28</v>
      </c>
      <c r="AR821" s="154">
        <f t="shared" si="1809"/>
        <v>51000</v>
      </c>
      <c r="AS821" s="158">
        <v>140.06</v>
      </c>
      <c r="AT821" s="144">
        <f t="shared" si="1795"/>
        <v>139</v>
      </c>
    </row>
    <row r="822" spans="2:46" ht="20.45" hidden="1" customHeight="1">
      <c r="B822" s="157" t="s">
        <v>974</v>
      </c>
      <c r="C822" s="111" t="s">
        <v>1058</v>
      </c>
      <c r="D822" s="112">
        <f t="shared" si="1799"/>
        <v>33.950000000000003</v>
      </c>
      <c r="E822" s="112">
        <f t="shared" si="1805"/>
        <v>0</v>
      </c>
      <c r="F822" s="112">
        <f t="shared" si="1787"/>
        <v>3</v>
      </c>
      <c r="G822" s="644">
        <v>12.45</v>
      </c>
      <c r="H822" s="112">
        <f t="shared" si="1236"/>
        <v>0</v>
      </c>
      <c r="I822" s="112"/>
      <c r="J822" s="136"/>
      <c r="K822" s="136"/>
      <c r="L822" s="136"/>
      <c r="M822" s="136"/>
      <c r="N822" s="136">
        <f>[1]tiCost!$AR8</f>
        <v>0</v>
      </c>
      <c r="O822" s="136"/>
      <c r="P822" s="136"/>
      <c r="Q822" s="136"/>
      <c r="R822" s="136"/>
      <c r="S822" s="136"/>
      <c r="T822" s="136"/>
      <c r="U822" s="136"/>
      <c r="V822" s="136"/>
      <c r="W822" s="136"/>
      <c r="X822" s="136"/>
      <c r="Y822" s="128">
        <f t="shared" si="1802"/>
        <v>13.695</v>
      </c>
      <c r="Z822" s="128">
        <f t="shared" si="1803"/>
        <v>13.695</v>
      </c>
      <c r="AA822" s="128">
        <f t="shared" si="1788"/>
        <v>15.2775</v>
      </c>
      <c r="AB822" s="128">
        <f t="shared" si="1796"/>
        <v>33.950000000000003</v>
      </c>
      <c r="AC822" s="128">
        <f t="shared" si="1804"/>
        <v>34.237499999999997</v>
      </c>
      <c r="AD822" s="128">
        <f t="shared" si="1789"/>
        <v>15.2775</v>
      </c>
      <c r="AE822" s="128">
        <f t="shared" si="1789"/>
        <v>16.975000000000001</v>
      </c>
      <c r="AF822" s="128">
        <f t="shared" si="1789"/>
        <v>18.672500000000003</v>
      </c>
      <c r="AG822" s="129">
        <f t="shared" si="1801"/>
        <v>136.94999999999999</v>
      </c>
      <c r="AH822" s="129">
        <f t="shared" si="1790"/>
        <v>136.94999999999999</v>
      </c>
      <c r="AI822" s="132">
        <f t="shared" si="1811"/>
        <v>139</v>
      </c>
      <c r="AJ822" s="113">
        <f t="shared" si="1791"/>
        <v>449000</v>
      </c>
      <c r="AK822" s="139">
        <f t="shared" si="1781"/>
        <v>489000</v>
      </c>
      <c r="AL822" s="114">
        <f t="shared" si="1792"/>
        <v>48</v>
      </c>
      <c r="AM822" s="130">
        <f>ROUNDUP(AC822*1.3,0)</f>
        <v>45</v>
      </c>
      <c r="AN822" s="151">
        <f t="shared" si="1808"/>
        <v>73</v>
      </c>
      <c r="AO822" s="152">
        <f t="shared" si="1793"/>
        <v>386</v>
      </c>
      <c r="AP822" s="153">
        <f t="shared" si="1794"/>
        <v>815</v>
      </c>
      <c r="AQ822" s="716">
        <f t="shared" si="1810"/>
        <v>28</v>
      </c>
      <c r="AR822" s="154">
        <f t="shared" si="1809"/>
        <v>51000</v>
      </c>
      <c r="AS822" s="158">
        <v>140.06</v>
      </c>
      <c r="AT822" s="144">
        <f t="shared" si="1795"/>
        <v>139</v>
      </c>
    </row>
    <row r="823" spans="2:46" ht="20.45" hidden="1" customHeight="1">
      <c r="B823" s="157" t="s">
        <v>781</v>
      </c>
      <c r="C823" s="111" t="s">
        <v>782</v>
      </c>
      <c r="D823" s="112">
        <f t="shared" si="1799"/>
        <v>32.950000000000003</v>
      </c>
      <c r="E823" s="112">
        <f>1.75*MAX($J823:$U823)</f>
        <v>10.9375</v>
      </c>
      <c r="F823" s="112">
        <f t="shared" si="1787"/>
        <v>9.25</v>
      </c>
      <c r="G823" s="644">
        <v>11.95</v>
      </c>
      <c r="H823" s="112">
        <f t="shared" si="1236"/>
        <v>1.6129032258064515</v>
      </c>
      <c r="I823" s="112"/>
      <c r="J823" s="131">
        <f>[1]shCost!$AD$4</f>
        <v>6.25</v>
      </c>
      <c r="K823" s="131">
        <f>[1]IDCost!$I$4</f>
        <v>5.04</v>
      </c>
      <c r="L823" s="131">
        <v>3.225806451612903</v>
      </c>
      <c r="M823" s="131"/>
      <c r="N823" s="131"/>
      <c r="O823" s="131">
        <f t="shared" ref="O823:O828" si="1812">J823</f>
        <v>6.25</v>
      </c>
      <c r="P823" s="131"/>
      <c r="Q823" s="131"/>
      <c r="R823" s="131"/>
      <c r="S823" s="131"/>
      <c r="T823" s="131"/>
      <c r="U823" s="131"/>
      <c r="V823" s="131">
        <f>[1]IDCost!$I$4</f>
        <v>5.04</v>
      </c>
      <c r="W823" s="131"/>
      <c r="X823" s="131"/>
      <c r="Y823" s="128">
        <f t="shared" si="1802"/>
        <v>13.145</v>
      </c>
      <c r="Z823" s="128">
        <f t="shared" si="1803"/>
        <v>13.145</v>
      </c>
      <c r="AA823" s="128">
        <f t="shared" si="1788"/>
        <v>14.827500000000001</v>
      </c>
      <c r="AB823" s="128">
        <f t="shared" ref="AB823:AB867" si="1813">MROUND(AC823,1)-0.05</f>
        <v>32.950000000000003</v>
      </c>
      <c r="AC823" s="128">
        <f t="shared" si="1804"/>
        <v>32.862499999999997</v>
      </c>
      <c r="AD823" s="128">
        <f t="shared" si="1789"/>
        <v>14.827500000000001</v>
      </c>
      <c r="AE823" s="128">
        <f t="shared" si="1789"/>
        <v>16.475000000000001</v>
      </c>
      <c r="AF823" s="128">
        <f t="shared" si="1789"/>
        <v>18.122500000000002</v>
      </c>
      <c r="AG823" s="129">
        <f t="shared" si="1801"/>
        <v>131.44999999999999</v>
      </c>
      <c r="AH823" s="129">
        <f t="shared" si="1790"/>
        <v>131.44999999999999</v>
      </c>
      <c r="AI823" s="132">
        <f t="shared" si="1811"/>
        <v>129</v>
      </c>
      <c r="AJ823" s="113">
        <f t="shared" si="1791"/>
        <v>429000</v>
      </c>
      <c r="AK823" s="139">
        <f t="shared" si="1781"/>
        <v>469000</v>
      </c>
      <c r="AL823" s="114">
        <f t="shared" si="1792"/>
        <v>46</v>
      </c>
      <c r="AM823" s="130">
        <f>ROUNDUP(AC823*1.34,0)</f>
        <v>45</v>
      </c>
      <c r="AN823" s="151">
        <f t="shared" si="1808"/>
        <v>70</v>
      </c>
      <c r="AO823" s="152">
        <f t="shared" si="1793"/>
        <v>370</v>
      </c>
      <c r="AP823" s="153">
        <f t="shared" si="1794"/>
        <v>782</v>
      </c>
      <c r="AQ823" s="716">
        <f t="shared" si="1810"/>
        <v>27</v>
      </c>
      <c r="AR823" s="154">
        <f t="shared" si="1809"/>
        <v>49000</v>
      </c>
      <c r="AS823" s="158">
        <v>130.66</v>
      </c>
      <c r="AT823" s="144">
        <f t="shared" si="1795"/>
        <v>129</v>
      </c>
    </row>
    <row r="824" spans="2:46" ht="20.45" hidden="1" customHeight="1">
      <c r="B824" s="157" t="s">
        <v>783</v>
      </c>
      <c r="C824" s="111" t="s">
        <v>784</v>
      </c>
      <c r="D824" s="112">
        <f t="shared" si="1799"/>
        <v>34.950000000000003</v>
      </c>
      <c r="E824" s="112">
        <f t="shared" ref="E824:E830" si="1814">2*MAX($J824:$U824)</f>
        <v>13.3</v>
      </c>
      <c r="F824" s="112">
        <f t="shared" si="1787"/>
        <v>9.65</v>
      </c>
      <c r="G824" s="644">
        <v>12.8</v>
      </c>
      <c r="H824" s="112">
        <f t="shared" si="1236"/>
        <v>2.4242424242424243</v>
      </c>
      <c r="I824" s="112"/>
      <c r="J824" s="131">
        <f>[1]shCost!$AD$6</f>
        <v>6.65</v>
      </c>
      <c r="K824" s="131">
        <f>[1]IDCost!$I$6</f>
        <v>5.45</v>
      </c>
      <c r="L824" s="131">
        <f>[1]sbCost!$F$6</f>
        <v>4.8484848484848486</v>
      </c>
      <c r="M824" s="131"/>
      <c r="N824" s="131"/>
      <c r="O824" s="131">
        <f t="shared" si="1812"/>
        <v>6.65</v>
      </c>
      <c r="P824" s="131"/>
      <c r="Q824" s="131"/>
      <c r="R824" s="131"/>
      <c r="S824" s="131"/>
      <c r="T824" s="131"/>
      <c r="U824" s="131"/>
      <c r="V824" s="131">
        <f>[1]IDCost!$I$6</f>
        <v>5.45</v>
      </c>
      <c r="W824" s="131"/>
      <c r="X824" s="131"/>
      <c r="Y824" s="128">
        <f t="shared" si="1802"/>
        <v>14.080000000000002</v>
      </c>
      <c r="Z824" s="128">
        <f t="shared" si="1803"/>
        <v>14.080000000000002</v>
      </c>
      <c r="AA824" s="128">
        <f t="shared" si="1788"/>
        <v>15.727499999999999</v>
      </c>
      <c r="AB824" s="128">
        <f t="shared" si="1813"/>
        <v>34.950000000000003</v>
      </c>
      <c r="AC824" s="128">
        <f t="shared" si="1804"/>
        <v>35.200000000000003</v>
      </c>
      <c r="AD824" s="128">
        <f t="shared" si="1789"/>
        <v>15.727499999999999</v>
      </c>
      <c r="AE824" s="128">
        <f t="shared" si="1789"/>
        <v>17.475000000000001</v>
      </c>
      <c r="AF824" s="128">
        <f t="shared" si="1789"/>
        <v>19.222500000000004</v>
      </c>
      <c r="AG824" s="129">
        <f t="shared" si="1801"/>
        <v>140.80000000000001</v>
      </c>
      <c r="AH824" s="129">
        <f t="shared" si="1790"/>
        <v>140.80000000000001</v>
      </c>
      <c r="AI824" s="132">
        <f t="shared" si="1811"/>
        <v>139</v>
      </c>
      <c r="AJ824" s="113">
        <f t="shared" si="1791"/>
        <v>459000</v>
      </c>
      <c r="AK824" s="139">
        <f t="shared" si="1781"/>
        <v>499000</v>
      </c>
      <c r="AL824" s="114">
        <f t="shared" si="1792"/>
        <v>49</v>
      </c>
      <c r="AM824" s="130">
        <f>ROUNDUP(AC824*1.3,0)</f>
        <v>46</v>
      </c>
      <c r="AN824" s="151">
        <f t="shared" si="1808"/>
        <v>75</v>
      </c>
      <c r="AO824" s="152">
        <f t="shared" si="1793"/>
        <v>397</v>
      </c>
      <c r="AP824" s="153">
        <f t="shared" si="1794"/>
        <v>838</v>
      </c>
      <c r="AQ824" s="716">
        <f t="shared" si="1810"/>
        <v>29</v>
      </c>
      <c r="AR824" s="154">
        <f t="shared" si="1809"/>
        <v>53000</v>
      </c>
      <c r="AS824" s="158">
        <v>140.06</v>
      </c>
      <c r="AT824" s="144">
        <f t="shared" si="1795"/>
        <v>139</v>
      </c>
    </row>
    <row r="825" spans="2:46" ht="20.45" hidden="1" customHeight="1">
      <c r="B825" s="157" t="s">
        <v>788</v>
      </c>
      <c r="C825" s="111" t="s">
        <v>785</v>
      </c>
      <c r="D825" s="112">
        <f t="shared" si="1799"/>
        <v>34.950000000000003</v>
      </c>
      <c r="E825" s="112">
        <f t="shared" si="1814"/>
        <v>13.4</v>
      </c>
      <c r="F825" s="112">
        <f t="shared" si="1787"/>
        <v>9.6999999999999993</v>
      </c>
      <c r="G825" s="644">
        <v>12.8</v>
      </c>
      <c r="H825" s="112">
        <f t="shared" si="1236"/>
        <v>1.6129032258064515</v>
      </c>
      <c r="I825" s="112"/>
      <c r="J825" s="131">
        <f>[1]shCost!$AD$7</f>
        <v>6.7</v>
      </c>
      <c r="K825" s="131">
        <f>[1]IDCost!$I$7</f>
        <v>5.38</v>
      </c>
      <c r="L825" s="131">
        <v>3.225806451612903</v>
      </c>
      <c r="M825" s="131"/>
      <c r="N825" s="131"/>
      <c r="O825" s="131">
        <f t="shared" si="1812"/>
        <v>6.7</v>
      </c>
      <c r="P825" s="131"/>
      <c r="Q825" s="131"/>
      <c r="R825" s="131"/>
      <c r="S825" s="131"/>
      <c r="T825" s="131"/>
      <c r="U825" s="131"/>
      <c r="V825" s="131">
        <f>[1]IDCost!$I$7</f>
        <v>5.38</v>
      </c>
      <c r="W825" s="131"/>
      <c r="X825" s="131"/>
      <c r="Y825" s="128">
        <f t="shared" si="1802"/>
        <v>14.080000000000002</v>
      </c>
      <c r="Z825" s="128">
        <f t="shared" si="1803"/>
        <v>14.080000000000002</v>
      </c>
      <c r="AA825" s="128">
        <f t="shared" si="1788"/>
        <v>15.727499999999999</v>
      </c>
      <c r="AB825" s="128">
        <f t="shared" si="1813"/>
        <v>34.950000000000003</v>
      </c>
      <c r="AC825" s="128">
        <f t="shared" si="1804"/>
        <v>35.200000000000003</v>
      </c>
      <c r="AD825" s="128">
        <f t="shared" si="1789"/>
        <v>15.727499999999999</v>
      </c>
      <c r="AE825" s="128">
        <f t="shared" si="1789"/>
        <v>17.475000000000001</v>
      </c>
      <c r="AF825" s="128">
        <f t="shared" si="1789"/>
        <v>19.222500000000004</v>
      </c>
      <c r="AG825" s="129">
        <f t="shared" si="1801"/>
        <v>140.80000000000001</v>
      </c>
      <c r="AH825" s="129">
        <f t="shared" si="1790"/>
        <v>140.80000000000001</v>
      </c>
      <c r="AI825" s="132">
        <f t="shared" si="1811"/>
        <v>139</v>
      </c>
      <c r="AJ825" s="113">
        <f t="shared" si="1791"/>
        <v>459000</v>
      </c>
      <c r="AK825" s="139">
        <f t="shared" si="1781"/>
        <v>499000</v>
      </c>
      <c r="AL825" s="114">
        <f t="shared" si="1792"/>
        <v>49</v>
      </c>
      <c r="AM825" s="130">
        <f>ROUNDUP(AC825*1.3,0)</f>
        <v>46</v>
      </c>
      <c r="AN825" s="151">
        <f t="shared" si="1808"/>
        <v>75</v>
      </c>
      <c r="AO825" s="152">
        <f t="shared" si="1793"/>
        <v>397</v>
      </c>
      <c r="AP825" s="153">
        <f t="shared" si="1794"/>
        <v>838</v>
      </c>
      <c r="AQ825" s="716">
        <f t="shared" si="1810"/>
        <v>29</v>
      </c>
      <c r="AR825" s="154">
        <f t="shared" si="1809"/>
        <v>53000</v>
      </c>
      <c r="AS825" s="158">
        <v>140.06</v>
      </c>
      <c r="AT825" s="144">
        <f t="shared" si="1795"/>
        <v>139</v>
      </c>
    </row>
    <row r="826" spans="2:46" ht="20.45" hidden="1" customHeight="1">
      <c r="B826" s="157" t="s">
        <v>787</v>
      </c>
      <c r="C826" s="111" t="s">
        <v>786</v>
      </c>
      <c r="D826" s="112">
        <f t="shared" si="1799"/>
        <v>36.950000000000003</v>
      </c>
      <c r="E826" s="112">
        <f t="shared" si="1814"/>
        <v>14.3</v>
      </c>
      <c r="F826" s="112">
        <f t="shared" si="1787"/>
        <v>10.15</v>
      </c>
      <c r="G826" s="644">
        <v>13.55</v>
      </c>
      <c r="H826" s="112">
        <f t="shared" si="1236"/>
        <v>1.6129032258064515</v>
      </c>
      <c r="I826" s="112"/>
      <c r="J826" s="131">
        <f>[1]shCost!$AD$9</f>
        <v>7.15</v>
      </c>
      <c r="K826" s="131">
        <f>[1]IDCost!$I$9</f>
        <v>5.54</v>
      </c>
      <c r="L826" s="131">
        <v>3.225806451612903</v>
      </c>
      <c r="M826" s="131"/>
      <c r="N826" s="131"/>
      <c r="O826" s="131">
        <f t="shared" si="1812"/>
        <v>7.15</v>
      </c>
      <c r="P826" s="131"/>
      <c r="Q826" s="131"/>
      <c r="R826" s="131"/>
      <c r="S826" s="131"/>
      <c r="T826" s="131"/>
      <c r="U826" s="131"/>
      <c r="V826" s="131">
        <f>[1]IDCost!$I$9</f>
        <v>5.54</v>
      </c>
      <c r="W826" s="131"/>
      <c r="X826" s="131"/>
      <c r="Y826" s="128">
        <f t="shared" si="1802"/>
        <v>14.905000000000001</v>
      </c>
      <c r="Z826" s="128">
        <f t="shared" si="1803"/>
        <v>14.905000000000001</v>
      </c>
      <c r="AA826" s="128">
        <f t="shared" ref="AA826:AA857" si="1815">(AB826*(1-AA$548))</f>
        <v>16.627500000000001</v>
      </c>
      <c r="AB826" s="128">
        <f t="shared" si="1813"/>
        <v>36.950000000000003</v>
      </c>
      <c r="AC826" s="128">
        <f t="shared" si="1804"/>
        <v>37.262500000000003</v>
      </c>
      <c r="AD826" s="128">
        <f t="shared" si="1789"/>
        <v>16.627500000000001</v>
      </c>
      <c r="AE826" s="128">
        <f t="shared" si="1789"/>
        <v>18.475000000000001</v>
      </c>
      <c r="AF826" s="128">
        <f t="shared" si="1789"/>
        <v>20.322500000000002</v>
      </c>
      <c r="AG826" s="129">
        <f t="shared" si="1801"/>
        <v>149.05000000000001</v>
      </c>
      <c r="AH826" s="129">
        <f t="shared" si="1790"/>
        <v>149.05000000000001</v>
      </c>
      <c r="AI826" s="132">
        <f t="shared" si="1811"/>
        <v>149</v>
      </c>
      <c r="AJ826" s="113">
        <f t="shared" ref="AJ826:AJ857" si="1816">ROUNDUP(FLOOR(AC826*13350,10000),-3)-1000</f>
        <v>489000</v>
      </c>
      <c r="AK826" s="139">
        <f t="shared" si="1781"/>
        <v>529000</v>
      </c>
      <c r="AL826" s="114">
        <f t="shared" ref="AL826:AL857" si="1817">ROUNDUP(AC826*1.39,0)</f>
        <v>52</v>
      </c>
      <c r="AM826" s="130">
        <f>ROUNDUP(AC826*1.3,0)</f>
        <v>49</v>
      </c>
      <c r="AN826" s="151">
        <f t="shared" si="1808"/>
        <v>80</v>
      </c>
      <c r="AO826" s="152">
        <f t="shared" ref="AO826:AO857" si="1818">ROUNDUP(AC826*3.7502*3,0)</f>
        <v>420</v>
      </c>
      <c r="AP826" s="153">
        <f t="shared" ref="AP826:AP857" si="1819">ROUNDUP(AC826*7.9284*3,0)</f>
        <v>887</v>
      </c>
      <c r="AQ826" s="716">
        <f t="shared" si="1810"/>
        <v>30</v>
      </c>
      <c r="AR826" s="154">
        <f t="shared" si="1809"/>
        <v>56000</v>
      </c>
      <c r="AS826" s="158">
        <v>149.45999999999998</v>
      </c>
      <c r="AT826" s="144">
        <f t="shared" ref="AT826:AT857" si="1820">AI826*(1-AH$6)</f>
        <v>149</v>
      </c>
    </row>
    <row r="827" spans="2:46" ht="20.45" hidden="1" customHeight="1">
      <c r="B827" s="157" t="s">
        <v>975</v>
      </c>
      <c r="C827" s="111" t="s">
        <v>1059</v>
      </c>
      <c r="D827" s="112">
        <f t="shared" si="1799"/>
        <v>36.950000000000003</v>
      </c>
      <c r="E827" s="112">
        <f t="shared" si="1814"/>
        <v>14.3</v>
      </c>
      <c r="F827" s="112">
        <f t="shared" si="1787"/>
        <v>10.15</v>
      </c>
      <c r="G827" s="644">
        <v>13.55</v>
      </c>
      <c r="H827" s="112">
        <f t="shared" si="1236"/>
        <v>2.4242424242424243</v>
      </c>
      <c r="I827" s="112"/>
      <c r="J827" s="131">
        <f>[1]shCost!$AD$9</f>
        <v>7.15</v>
      </c>
      <c r="K827" s="131">
        <f>[1]IDCost!$I$6</f>
        <v>5.45</v>
      </c>
      <c r="L827" s="131">
        <f>[1]sbCost!$F$6</f>
        <v>4.8484848484848486</v>
      </c>
      <c r="M827" s="131"/>
      <c r="N827" s="131"/>
      <c r="O827" s="131">
        <f t="shared" si="1812"/>
        <v>7.15</v>
      </c>
      <c r="P827" s="131"/>
      <c r="Q827" s="131"/>
      <c r="R827" s="131"/>
      <c r="S827" s="131"/>
      <c r="T827" s="131"/>
      <c r="U827" s="131"/>
      <c r="V827" s="131">
        <f>[1]IDCost!$I$6</f>
        <v>5.45</v>
      </c>
      <c r="W827" s="131"/>
      <c r="X827" s="131"/>
      <c r="Y827" s="128">
        <f t="shared" si="1802"/>
        <v>14.905000000000001</v>
      </c>
      <c r="Z827" s="128">
        <f t="shared" si="1803"/>
        <v>14.905000000000001</v>
      </c>
      <c r="AA827" s="128">
        <f t="shared" si="1815"/>
        <v>16.627500000000001</v>
      </c>
      <c r="AB827" s="128">
        <f t="shared" si="1813"/>
        <v>36.950000000000003</v>
      </c>
      <c r="AC827" s="128">
        <f t="shared" si="1804"/>
        <v>37.262500000000003</v>
      </c>
      <c r="AD827" s="128">
        <f t="shared" si="1789"/>
        <v>16.627500000000001</v>
      </c>
      <c r="AE827" s="128">
        <f t="shared" si="1789"/>
        <v>18.475000000000001</v>
      </c>
      <c r="AF827" s="128">
        <f t="shared" si="1789"/>
        <v>20.322500000000002</v>
      </c>
      <c r="AG827" s="129">
        <f t="shared" si="1801"/>
        <v>149.05000000000001</v>
      </c>
      <c r="AH827" s="129">
        <f t="shared" si="1790"/>
        <v>149.05000000000001</v>
      </c>
      <c r="AI827" s="132">
        <f t="shared" si="1811"/>
        <v>149</v>
      </c>
      <c r="AJ827" s="113">
        <f t="shared" si="1816"/>
        <v>489000</v>
      </c>
      <c r="AK827" s="139">
        <f t="shared" si="1781"/>
        <v>529000</v>
      </c>
      <c r="AL827" s="114">
        <f t="shared" si="1817"/>
        <v>52</v>
      </c>
      <c r="AM827" s="130">
        <f>ROUNDUP(AC827*1.3,0)</f>
        <v>49</v>
      </c>
      <c r="AN827" s="151">
        <f t="shared" si="1808"/>
        <v>80</v>
      </c>
      <c r="AO827" s="152">
        <f t="shared" si="1818"/>
        <v>420</v>
      </c>
      <c r="AP827" s="153">
        <f t="shared" si="1819"/>
        <v>887</v>
      </c>
      <c r="AQ827" s="716">
        <f t="shared" si="1810"/>
        <v>30</v>
      </c>
      <c r="AR827" s="154">
        <f t="shared" si="1809"/>
        <v>56000</v>
      </c>
      <c r="AS827" s="158">
        <v>149.45999999999998</v>
      </c>
      <c r="AT827" s="144">
        <f t="shared" si="1820"/>
        <v>149</v>
      </c>
    </row>
    <row r="828" spans="2:46" ht="20.45" hidden="1" customHeight="1">
      <c r="B828" s="157" t="s">
        <v>938</v>
      </c>
      <c r="C828" s="111" t="s">
        <v>949</v>
      </c>
      <c r="D828" s="112">
        <f t="shared" si="1799"/>
        <v>36.950000000000003</v>
      </c>
      <c r="E828" s="112">
        <f t="shared" si="1814"/>
        <v>14.3</v>
      </c>
      <c r="F828" s="112">
        <f t="shared" si="1787"/>
        <v>10.15</v>
      </c>
      <c r="G828" s="644">
        <v>13.55</v>
      </c>
      <c r="H828" s="112">
        <f t="shared" si="1236"/>
        <v>2.4242424242424243</v>
      </c>
      <c r="I828" s="112"/>
      <c r="J828" s="131">
        <f>[1]shCost!$AD$9</f>
        <v>7.15</v>
      </c>
      <c r="K828" s="131">
        <f>[1]IDCost!$I$6</f>
        <v>5.45</v>
      </c>
      <c r="L828" s="131">
        <f>[1]sbCost!$F$6</f>
        <v>4.8484848484848486</v>
      </c>
      <c r="M828" s="131"/>
      <c r="N828" s="131"/>
      <c r="O828" s="131">
        <f t="shared" si="1812"/>
        <v>7.15</v>
      </c>
      <c r="P828" s="131"/>
      <c r="Q828" s="131"/>
      <c r="R828" s="131"/>
      <c r="S828" s="131"/>
      <c r="T828" s="131"/>
      <c r="U828" s="131"/>
      <c r="V828" s="131">
        <f>[1]IDCost!$I$6</f>
        <v>5.45</v>
      </c>
      <c r="W828" s="131"/>
      <c r="X828" s="131"/>
      <c r="Y828" s="128">
        <f t="shared" si="1802"/>
        <v>14.905000000000001</v>
      </c>
      <c r="Z828" s="128">
        <f t="shared" si="1803"/>
        <v>14.905000000000001</v>
      </c>
      <c r="AA828" s="128">
        <f t="shared" si="1815"/>
        <v>16.627500000000001</v>
      </c>
      <c r="AB828" s="128">
        <f t="shared" si="1813"/>
        <v>36.950000000000003</v>
      </c>
      <c r="AC828" s="128">
        <f t="shared" si="1804"/>
        <v>37.262500000000003</v>
      </c>
      <c r="AD828" s="128">
        <f t="shared" si="1789"/>
        <v>16.627500000000001</v>
      </c>
      <c r="AE828" s="128">
        <f t="shared" si="1789"/>
        <v>18.475000000000001</v>
      </c>
      <c r="AF828" s="128">
        <f t="shared" si="1789"/>
        <v>20.322500000000002</v>
      </c>
      <c r="AG828" s="129">
        <f t="shared" si="1801"/>
        <v>149.05000000000001</v>
      </c>
      <c r="AH828" s="129">
        <f t="shared" si="1790"/>
        <v>149.05000000000001</v>
      </c>
      <c r="AI828" s="132">
        <f t="shared" si="1811"/>
        <v>149</v>
      </c>
      <c r="AJ828" s="113">
        <f t="shared" si="1816"/>
        <v>489000</v>
      </c>
      <c r="AK828" s="139">
        <f t="shared" si="1781"/>
        <v>529000</v>
      </c>
      <c r="AL828" s="114">
        <f t="shared" si="1817"/>
        <v>52</v>
      </c>
      <c r="AM828" s="130">
        <f>ROUNDUP(AC828*1.3,0)</f>
        <v>49</v>
      </c>
      <c r="AN828" s="151">
        <f t="shared" si="1808"/>
        <v>80</v>
      </c>
      <c r="AO828" s="152">
        <f t="shared" si="1818"/>
        <v>420</v>
      </c>
      <c r="AP828" s="153">
        <f t="shared" si="1819"/>
        <v>887</v>
      </c>
      <c r="AQ828" s="716">
        <f t="shared" si="1810"/>
        <v>30</v>
      </c>
      <c r="AR828" s="154">
        <f t="shared" si="1809"/>
        <v>56000</v>
      </c>
      <c r="AS828" s="158">
        <v>149.45999999999998</v>
      </c>
      <c r="AT828" s="144">
        <f t="shared" si="1820"/>
        <v>149</v>
      </c>
    </row>
    <row r="829" spans="2:46" ht="20.45" hidden="1" customHeight="1">
      <c r="B829" s="157" t="s">
        <v>152</v>
      </c>
      <c r="C829" s="111" t="s">
        <v>136</v>
      </c>
      <c r="D829" s="112">
        <f t="shared" si="1799"/>
        <v>29.95</v>
      </c>
      <c r="E829" s="112">
        <f t="shared" si="1814"/>
        <v>9.870000000000001</v>
      </c>
      <c r="F829" s="112">
        <f t="shared" si="1787"/>
        <v>7.9350000000000005</v>
      </c>
      <c r="G829" s="644">
        <v>10.75</v>
      </c>
      <c r="H829" s="112">
        <f t="shared" ref="H829:H866" si="1821">MIN($J829:$U829)*0.5</f>
        <v>2.35</v>
      </c>
      <c r="I829" s="112"/>
      <c r="J829" s="131">
        <f>[1]shCost!$G$4</f>
        <v>4.7</v>
      </c>
      <c r="K829" s="123">
        <v>4.7</v>
      </c>
      <c r="L829" s="131"/>
      <c r="M829" s="131"/>
      <c r="N829" s="131"/>
      <c r="O829" s="131">
        <f t="shared" ref="O829:O866" si="1822">J829*1.05</f>
        <v>4.9350000000000005</v>
      </c>
      <c r="P829" s="131"/>
      <c r="Q829" s="131"/>
      <c r="R829" s="131"/>
      <c r="S829" s="131"/>
      <c r="T829" s="131"/>
      <c r="U829" s="131"/>
      <c r="V829" s="123">
        <v>4.7</v>
      </c>
      <c r="W829" s="123"/>
      <c r="X829" s="123"/>
      <c r="Y829" s="128">
        <f t="shared" si="1802"/>
        <v>11.825000000000001</v>
      </c>
      <c r="Z829" s="128">
        <f t="shared" si="1803"/>
        <v>11.825000000000001</v>
      </c>
      <c r="AA829" s="128">
        <f t="shared" si="1815"/>
        <v>13.477499999999999</v>
      </c>
      <c r="AB829" s="128">
        <f t="shared" si="1813"/>
        <v>29.95</v>
      </c>
      <c r="AC829" s="128">
        <f t="shared" si="1804"/>
        <v>29.5625</v>
      </c>
      <c r="AD829" s="128">
        <f t="shared" si="1789"/>
        <v>13.477499999999999</v>
      </c>
      <c r="AE829" s="128">
        <f t="shared" si="1789"/>
        <v>14.975</v>
      </c>
      <c r="AF829" s="128">
        <f t="shared" si="1789"/>
        <v>16.4725</v>
      </c>
      <c r="AG829" s="129">
        <f t="shared" si="1801"/>
        <v>118.25</v>
      </c>
      <c r="AH829" s="129">
        <f t="shared" si="1790"/>
        <v>118.25</v>
      </c>
      <c r="AI829" s="132">
        <f t="shared" si="1811"/>
        <v>119</v>
      </c>
      <c r="AJ829" s="113">
        <f t="shared" si="1816"/>
        <v>389000</v>
      </c>
      <c r="AK829" s="139">
        <f t="shared" si="1781"/>
        <v>419000</v>
      </c>
      <c r="AL829" s="114">
        <f t="shared" si="1817"/>
        <v>42</v>
      </c>
      <c r="AM829" s="130">
        <f>ROUNDUP(AC829*1.34,0)</f>
        <v>40</v>
      </c>
      <c r="AN829" s="151">
        <f t="shared" si="1808"/>
        <v>63</v>
      </c>
      <c r="AO829" s="152">
        <f t="shared" si="1818"/>
        <v>333</v>
      </c>
      <c r="AP829" s="153">
        <f t="shared" si="1819"/>
        <v>704</v>
      </c>
      <c r="AQ829" s="716">
        <f t="shared" si="1810"/>
        <v>24</v>
      </c>
      <c r="AR829" s="154">
        <f t="shared" si="1809"/>
        <v>44000</v>
      </c>
      <c r="AS829" s="158">
        <v>121.25999999999999</v>
      </c>
      <c r="AT829" s="144">
        <f t="shared" si="1820"/>
        <v>119</v>
      </c>
    </row>
    <row r="830" spans="2:46" ht="20.45" hidden="1" customHeight="1">
      <c r="B830" s="157" t="s">
        <v>153</v>
      </c>
      <c r="C830" s="111" t="s">
        <v>137</v>
      </c>
      <c r="D830" s="112">
        <f t="shared" ref="D830:D867" si="1823">AB830</f>
        <v>31.95</v>
      </c>
      <c r="E830" s="112">
        <f t="shared" si="1814"/>
        <v>11.340000000000002</v>
      </c>
      <c r="F830" s="112">
        <f t="shared" ref="F830:F866" si="1824">MAX($J830:$U830)+3</f>
        <v>8.6700000000000017</v>
      </c>
      <c r="G830" s="644">
        <v>11.55</v>
      </c>
      <c r="H830" s="112">
        <f t="shared" si="1821"/>
        <v>2.7</v>
      </c>
      <c r="I830" s="112"/>
      <c r="J830" s="131">
        <f>[1]shCost!$G$6</f>
        <v>5.4</v>
      </c>
      <c r="K830" s="123">
        <v>5.4</v>
      </c>
      <c r="L830" s="131"/>
      <c r="M830" s="131"/>
      <c r="N830" s="131"/>
      <c r="O830" s="131">
        <f t="shared" si="1822"/>
        <v>5.6700000000000008</v>
      </c>
      <c r="P830" s="131"/>
      <c r="Q830" s="131"/>
      <c r="R830" s="131"/>
      <c r="S830" s="131"/>
      <c r="T830" s="131"/>
      <c r="U830" s="131"/>
      <c r="V830" s="123">
        <v>5.4</v>
      </c>
      <c r="W830" s="123"/>
      <c r="X830" s="123"/>
      <c r="Y830" s="128">
        <f t="shared" si="1802"/>
        <v>12.705000000000002</v>
      </c>
      <c r="Z830" s="128">
        <f t="shared" ref="Z830:Z866" si="1825">(AC830*(1-Z$548))</f>
        <v>12.705000000000002</v>
      </c>
      <c r="AA830" s="128">
        <f t="shared" si="1815"/>
        <v>14.377499999999998</v>
      </c>
      <c r="AB830" s="128">
        <f t="shared" si="1813"/>
        <v>31.95</v>
      </c>
      <c r="AC830" s="128">
        <f t="shared" ref="AC830:AC866" si="1826">Y830/(1-AC$548)</f>
        <v>31.762500000000003</v>
      </c>
      <c r="AD830" s="128">
        <f t="shared" ref="AD830:AF866" si="1827">$AB830*(1-AD$548)</f>
        <v>14.377499999999998</v>
      </c>
      <c r="AE830" s="128">
        <f t="shared" si="1827"/>
        <v>15.975</v>
      </c>
      <c r="AF830" s="128">
        <f t="shared" si="1827"/>
        <v>17.572500000000002</v>
      </c>
      <c r="AG830" s="129">
        <f t="shared" ref="AG830:AG866" si="1828">AC830*4</f>
        <v>127.05000000000001</v>
      </c>
      <c r="AH830" s="129">
        <f t="shared" ref="AH830:AH861" si="1829">AG830*(1+AH$548)</f>
        <v>127.05000000000001</v>
      </c>
      <c r="AI830" s="132">
        <f t="shared" si="1811"/>
        <v>129</v>
      </c>
      <c r="AJ830" s="113">
        <f t="shared" si="1816"/>
        <v>419000</v>
      </c>
      <c r="AK830" s="139">
        <f t="shared" si="1781"/>
        <v>459000</v>
      </c>
      <c r="AL830" s="114">
        <f t="shared" si="1817"/>
        <v>45</v>
      </c>
      <c r="AM830" s="130">
        <f>ROUNDUP(AC830*1.3,0)</f>
        <v>42</v>
      </c>
      <c r="AN830" s="151">
        <f t="shared" si="1808"/>
        <v>68</v>
      </c>
      <c r="AO830" s="152">
        <f t="shared" si="1818"/>
        <v>358</v>
      </c>
      <c r="AP830" s="153">
        <f t="shared" si="1819"/>
        <v>756</v>
      </c>
      <c r="AQ830" s="716">
        <f t="shared" si="1810"/>
        <v>26</v>
      </c>
      <c r="AR830" s="154">
        <f t="shared" si="1809"/>
        <v>48000</v>
      </c>
      <c r="AS830" s="158">
        <v>130.66</v>
      </c>
      <c r="AT830" s="144">
        <f t="shared" si="1820"/>
        <v>129</v>
      </c>
    </row>
    <row r="831" spans="2:46" ht="20.45" hidden="1" customHeight="1">
      <c r="B831" s="157" t="s">
        <v>160</v>
      </c>
      <c r="C831" s="111" t="s">
        <v>140</v>
      </c>
      <c r="D831" s="112">
        <f t="shared" si="1823"/>
        <v>31.95</v>
      </c>
      <c r="E831" s="112">
        <f>1.75*MAX($J831:$U831)</f>
        <v>10.106250000000001</v>
      </c>
      <c r="F831" s="112">
        <f t="shared" si="1824"/>
        <v>8.7750000000000004</v>
      </c>
      <c r="G831" s="644">
        <v>11.55</v>
      </c>
      <c r="H831" s="112">
        <f t="shared" si="1821"/>
        <v>2.75</v>
      </c>
      <c r="I831" s="112"/>
      <c r="J831" s="131">
        <f>[1]shCost!$G$7</f>
        <v>5.5</v>
      </c>
      <c r="K831" s="123">
        <v>5.5</v>
      </c>
      <c r="L831" s="131"/>
      <c r="M831" s="131"/>
      <c r="N831" s="131"/>
      <c r="O831" s="131">
        <f t="shared" si="1822"/>
        <v>5.7750000000000004</v>
      </c>
      <c r="P831" s="131"/>
      <c r="Q831" s="131"/>
      <c r="R831" s="131"/>
      <c r="S831" s="131"/>
      <c r="T831" s="131"/>
      <c r="U831" s="131"/>
      <c r="V831" s="123">
        <v>5.5</v>
      </c>
      <c r="W831" s="123"/>
      <c r="X831" s="123"/>
      <c r="Y831" s="128">
        <f t="shared" ref="Y831:Y866" si="1830">$G831*(1+Y$548)</f>
        <v>12.705000000000002</v>
      </c>
      <c r="Z831" s="128">
        <f t="shared" si="1825"/>
        <v>12.705000000000002</v>
      </c>
      <c r="AA831" s="128">
        <f t="shared" si="1815"/>
        <v>14.377499999999998</v>
      </c>
      <c r="AB831" s="128">
        <f t="shared" si="1813"/>
        <v>31.95</v>
      </c>
      <c r="AC831" s="128">
        <f t="shared" si="1826"/>
        <v>31.762500000000003</v>
      </c>
      <c r="AD831" s="128">
        <f t="shared" si="1827"/>
        <v>14.377499999999998</v>
      </c>
      <c r="AE831" s="128">
        <f t="shared" si="1827"/>
        <v>15.975</v>
      </c>
      <c r="AF831" s="128">
        <f t="shared" si="1827"/>
        <v>17.572500000000002</v>
      </c>
      <c r="AG831" s="129">
        <f t="shared" si="1828"/>
        <v>127.05000000000001</v>
      </c>
      <c r="AH831" s="129">
        <f t="shared" si="1829"/>
        <v>127.05000000000001</v>
      </c>
      <c r="AI831" s="132">
        <f t="shared" si="1811"/>
        <v>129</v>
      </c>
      <c r="AJ831" s="113">
        <f t="shared" si="1816"/>
        <v>419000</v>
      </c>
      <c r="AK831" s="139">
        <f t="shared" si="1781"/>
        <v>459000</v>
      </c>
      <c r="AL831" s="114">
        <f t="shared" si="1817"/>
        <v>45</v>
      </c>
      <c r="AM831" s="130">
        <f>ROUNDUP(AC831*1.3,0)</f>
        <v>42</v>
      </c>
      <c r="AN831" s="151">
        <f t="shared" si="1808"/>
        <v>68</v>
      </c>
      <c r="AO831" s="152">
        <f t="shared" si="1818"/>
        <v>358</v>
      </c>
      <c r="AP831" s="153">
        <f t="shared" si="1819"/>
        <v>756</v>
      </c>
      <c r="AQ831" s="716">
        <f t="shared" si="1810"/>
        <v>26</v>
      </c>
      <c r="AR831" s="154">
        <f t="shared" si="1809"/>
        <v>48000</v>
      </c>
      <c r="AS831" s="158">
        <v>130.66</v>
      </c>
      <c r="AT831" s="144">
        <f t="shared" si="1820"/>
        <v>129</v>
      </c>
    </row>
    <row r="832" spans="2:46" ht="20.45" hidden="1" customHeight="1">
      <c r="B832" s="157" t="s">
        <v>230</v>
      </c>
      <c r="C832" s="111" t="s">
        <v>609</v>
      </c>
      <c r="D832" s="112">
        <f t="shared" si="1823"/>
        <v>34.950000000000003</v>
      </c>
      <c r="E832" s="112">
        <f t="shared" ref="E832:E838" si="1831">2*MAX($J832:$U832)</f>
        <v>13.23</v>
      </c>
      <c r="F832" s="112">
        <f t="shared" si="1824"/>
        <v>9.6150000000000002</v>
      </c>
      <c r="G832" s="644">
        <v>12.600000000000001</v>
      </c>
      <c r="H832" s="112">
        <f t="shared" si="1821"/>
        <v>3.15</v>
      </c>
      <c r="I832" s="112"/>
      <c r="J832" s="131">
        <f>[1]shCost!$G$9</f>
        <v>6.3</v>
      </c>
      <c r="K832" s="123">
        <v>6.3</v>
      </c>
      <c r="L832" s="131"/>
      <c r="M832" s="131"/>
      <c r="N832" s="131"/>
      <c r="O832" s="131">
        <f t="shared" si="1822"/>
        <v>6.6150000000000002</v>
      </c>
      <c r="P832" s="131"/>
      <c r="Q832" s="131"/>
      <c r="R832" s="131"/>
      <c r="S832" s="131"/>
      <c r="T832" s="131"/>
      <c r="U832" s="131"/>
      <c r="V832" s="123">
        <v>6.3</v>
      </c>
      <c r="W832" s="123"/>
      <c r="X832" s="123"/>
      <c r="Y832" s="128">
        <f t="shared" si="1830"/>
        <v>13.860000000000003</v>
      </c>
      <c r="Z832" s="128">
        <f t="shared" si="1825"/>
        <v>13.860000000000003</v>
      </c>
      <c r="AA832" s="128">
        <f t="shared" si="1815"/>
        <v>15.727499999999999</v>
      </c>
      <c r="AB832" s="128">
        <f t="shared" si="1813"/>
        <v>34.950000000000003</v>
      </c>
      <c r="AC832" s="128">
        <f t="shared" si="1826"/>
        <v>34.650000000000006</v>
      </c>
      <c r="AD832" s="128">
        <f t="shared" si="1827"/>
        <v>15.727499999999999</v>
      </c>
      <c r="AE832" s="128">
        <f t="shared" si="1827"/>
        <v>17.475000000000001</v>
      </c>
      <c r="AF832" s="128">
        <f t="shared" si="1827"/>
        <v>19.222500000000004</v>
      </c>
      <c r="AG832" s="129">
        <f t="shared" si="1828"/>
        <v>138.60000000000002</v>
      </c>
      <c r="AH832" s="129">
        <f t="shared" si="1829"/>
        <v>138.60000000000002</v>
      </c>
      <c r="AI832" s="132">
        <f t="shared" ref="AI832:AI866" si="1832">MROUND(ROUNDUP(AH832,0),10)-1</f>
        <v>139</v>
      </c>
      <c r="AJ832" s="113">
        <f t="shared" si="1816"/>
        <v>459000</v>
      </c>
      <c r="AK832" s="139">
        <f t="shared" si="1781"/>
        <v>499000</v>
      </c>
      <c r="AL832" s="114">
        <f t="shared" si="1817"/>
        <v>49</v>
      </c>
      <c r="AM832" s="130">
        <f>ROUNDUP(AC832*1.3,0)</f>
        <v>46</v>
      </c>
      <c r="AN832" s="151">
        <f t="shared" si="1808"/>
        <v>74</v>
      </c>
      <c r="AO832" s="152">
        <f t="shared" si="1818"/>
        <v>390</v>
      </c>
      <c r="AP832" s="153">
        <f t="shared" si="1819"/>
        <v>825</v>
      </c>
      <c r="AQ832" s="716">
        <f t="shared" si="1810"/>
        <v>28</v>
      </c>
      <c r="AR832" s="154">
        <f t="shared" si="1809"/>
        <v>52000</v>
      </c>
      <c r="AS832" s="158">
        <v>140.06</v>
      </c>
      <c r="AT832" s="144">
        <f t="shared" si="1820"/>
        <v>139</v>
      </c>
    </row>
    <row r="833" spans="2:46" ht="20.45" hidden="1" customHeight="1">
      <c r="B833" s="157" t="s">
        <v>976</v>
      </c>
      <c r="C833" s="111" t="s">
        <v>1060</v>
      </c>
      <c r="D833" s="112">
        <f t="shared" si="1823"/>
        <v>34.950000000000003</v>
      </c>
      <c r="E833" s="112">
        <f t="shared" si="1831"/>
        <v>13.23</v>
      </c>
      <c r="F833" s="112">
        <f t="shared" si="1824"/>
        <v>9.6150000000000002</v>
      </c>
      <c r="G833" s="644">
        <v>12.600000000000001</v>
      </c>
      <c r="H833" s="112">
        <f t="shared" si="1821"/>
        <v>2.7</v>
      </c>
      <c r="I833" s="112"/>
      <c r="J833" s="131">
        <f>[1]shCost!$G$9</f>
        <v>6.3</v>
      </c>
      <c r="K833" s="123">
        <v>5.4</v>
      </c>
      <c r="L833" s="131"/>
      <c r="M833" s="131"/>
      <c r="N833" s="131"/>
      <c r="O833" s="131">
        <f t="shared" si="1822"/>
        <v>6.6150000000000002</v>
      </c>
      <c r="P833" s="131"/>
      <c r="Q833" s="131"/>
      <c r="R833" s="131"/>
      <c r="S833" s="131"/>
      <c r="T833" s="131"/>
      <c r="U833" s="131"/>
      <c r="V833" s="123">
        <v>5.4</v>
      </c>
      <c r="W833" s="123"/>
      <c r="X833" s="123"/>
      <c r="Y833" s="128">
        <f t="shared" si="1830"/>
        <v>13.860000000000003</v>
      </c>
      <c r="Z833" s="128">
        <f t="shared" si="1825"/>
        <v>13.860000000000003</v>
      </c>
      <c r="AA833" s="128">
        <f t="shared" si="1815"/>
        <v>15.727499999999999</v>
      </c>
      <c r="AB833" s="128">
        <f t="shared" si="1813"/>
        <v>34.950000000000003</v>
      </c>
      <c r="AC833" s="128">
        <f t="shared" si="1826"/>
        <v>34.650000000000006</v>
      </c>
      <c r="AD833" s="128">
        <f t="shared" si="1827"/>
        <v>15.727499999999999</v>
      </c>
      <c r="AE833" s="128">
        <f t="shared" si="1827"/>
        <v>17.475000000000001</v>
      </c>
      <c r="AF833" s="128">
        <f t="shared" si="1827"/>
        <v>19.222500000000004</v>
      </c>
      <c r="AG833" s="129">
        <f t="shared" si="1828"/>
        <v>138.60000000000002</v>
      </c>
      <c r="AH833" s="129">
        <f t="shared" si="1829"/>
        <v>138.60000000000002</v>
      </c>
      <c r="AI833" s="132">
        <f t="shared" si="1832"/>
        <v>139</v>
      </c>
      <c r="AJ833" s="113">
        <f t="shared" si="1816"/>
        <v>459000</v>
      </c>
      <c r="AK833" s="139">
        <f t="shared" si="1781"/>
        <v>499000</v>
      </c>
      <c r="AL833" s="114">
        <f t="shared" si="1817"/>
        <v>49</v>
      </c>
      <c r="AM833" s="130">
        <f>ROUNDUP(AC833*1.3,0)</f>
        <v>46</v>
      </c>
      <c r="AN833" s="151">
        <f t="shared" si="1808"/>
        <v>74</v>
      </c>
      <c r="AO833" s="152">
        <f t="shared" si="1818"/>
        <v>390</v>
      </c>
      <c r="AP833" s="153">
        <f t="shared" si="1819"/>
        <v>825</v>
      </c>
      <c r="AQ833" s="716">
        <f t="shared" si="1810"/>
        <v>28</v>
      </c>
      <c r="AR833" s="154">
        <f t="shared" si="1809"/>
        <v>52000</v>
      </c>
      <c r="AS833" s="158">
        <v>140.06</v>
      </c>
      <c r="AT833" s="144">
        <f t="shared" si="1820"/>
        <v>139</v>
      </c>
    </row>
    <row r="834" spans="2:46" ht="20.45" hidden="1" customHeight="1">
      <c r="B834" s="157" t="s">
        <v>939</v>
      </c>
      <c r="C834" s="111" t="s">
        <v>950</v>
      </c>
      <c r="D834" s="112">
        <f t="shared" si="1823"/>
        <v>34.950000000000003</v>
      </c>
      <c r="E834" s="112">
        <f t="shared" si="1831"/>
        <v>13.23</v>
      </c>
      <c r="F834" s="112">
        <f t="shared" si="1824"/>
        <v>9.6150000000000002</v>
      </c>
      <c r="G834" s="644">
        <v>12.600000000000001</v>
      </c>
      <c r="H834" s="112">
        <f t="shared" si="1821"/>
        <v>2.7</v>
      </c>
      <c r="I834" s="112"/>
      <c r="J834" s="131">
        <f>[1]shCost!$G$9</f>
        <v>6.3</v>
      </c>
      <c r="K834" s="123">
        <v>5.4</v>
      </c>
      <c r="L834" s="131"/>
      <c r="M834" s="131"/>
      <c r="N834" s="131"/>
      <c r="O834" s="131">
        <f t="shared" si="1822"/>
        <v>6.6150000000000002</v>
      </c>
      <c r="P834" s="131"/>
      <c r="Q834" s="131"/>
      <c r="R834" s="131"/>
      <c r="S834" s="131"/>
      <c r="T834" s="131"/>
      <c r="U834" s="131"/>
      <c r="V834" s="123">
        <v>5.4</v>
      </c>
      <c r="W834" s="123"/>
      <c r="X834" s="123"/>
      <c r="Y834" s="128">
        <f t="shared" si="1830"/>
        <v>13.860000000000003</v>
      </c>
      <c r="Z834" s="128">
        <f t="shared" si="1825"/>
        <v>13.860000000000003</v>
      </c>
      <c r="AA834" s="128">
        <f t="shared" si="1815"/>
        <v>15.727499999999999</v>
      </c>
      <c r="AB834" s="128">
        <f t="shared" si="1813"/>
        <v>34.950000000000003</v>
      </c>
      <c r="AC834" s="128">
        <f t="shared" si="1826"/>
        <v>34.650000000000006</v>
      </c>
      <c r="AD834" s="128">
        <f t="shared" si="1827"/>
        <v>15.727499999999999</v>
      </c>
      <c r="AE834" s="128">
        <f t="shared" si="1827"/>
        <v>17.475000000000001</v>
      </c>
      <c r="AF834" s="128">
        <f t="shared" si="1827"/>
        <v>19.222500000000004</v>
      </c>
      <c r="AG834" s="129">
        <f t="shared" si="1828"/>
        <v>138.60000000000002</v>
      </c>
      <c r="AH834" s="129">
        <f t="shared" si="1829"/>
        <v>138.60000000000002</v>
      </c>
      <c r="AI834" s="132">
        <f t="shared" si="1832"/>
        <v>139</v>
      </c>
      <c r="AJ834" s="113">
        <f t="shared" si="1816"/>
        <v>459000</v>
      </c>
      <c r="AK834" s="139">
        <f t="shared" si="1781"/>
        <v>499000</v>
      </c>
      <c r="AL834" s="114">
        <f t="shared" si="1817"/>
        <v>49</v>
      </c>
      <c r="AM834" s="130">
        <f>ROUNDUP(AC834*1.3,0)</f>
        <v>46</v>
      </c>
      <c r="AN834" s="151">
        <f t="shared" si="1808"/>
        <v>74</v>
      </c>
      <c r="AO834" s="152">
        <f t="shared" si="1818"/>
        <v>390</v>
      </c>
      <c r="AP834" s="153">
        <f t="shared" si="1819"/>
        <v>825</v>
      </c>
      <c r="AQ834" s="716">
        <f t="shared" si="1810"/>
        <v>28</v>
      </c>
      <c r="AR834" s="154">
        <f t="shared" si="1809"/>
        <v>52000</v>
      </c>
      <c r="AS834" s="158">
        <v>140.06</v>
      </c>
      <c r="AT834" s="144">
        <f t="shared" si="1820"/>
        <v>139</v>
      </c>
    </row>
    <row r="835" spans="2:46" ht="20.45" hidden="1" customHeight="1">
      <c r="B835" s="157" t="s">
        <v>231</v>
      </c>
      <c r="C835" s="111" t="s">
        <v>129</v>
      </c>
      <c r="D835" s="112">
        <f t="shared" si="1823"/>
        <v>29.95</v>
      </c>
      <c r="E835" s="112">
        <f t="shared" si="1831"/>
        <v>9.870000000000001</v>
      </c>
      <c r="F835" s="112">
        <f t="shared" si="1824"/>
        <v>7.9350000000000005</v>
      </c>
      <c r="G835" s="644">
        <v>10.75</v>
      </c>
      <c r="H835" s="112">
        <f t="shared" si="1821"/>
        <v>2.35</v>
      </c>
      <c r="I835" s="112"/>
      <c r="J835" s="131">
        <f>[1]shCost!$G$4</f>
        <v>4.7</v>
      </c>
      <c r="K835" s="123">
        <v>4.7</v>
      </c>
      <c r="L835" s="131"/>
      <c r="M835" s="131"/>
      <c r="N835" s="131"/>
      <c r="O835" s="131">
        <f t="shared" si="1822"/>
        <v>4.9350000000000005</v>
      </c>
      <c r="P835" s="131"/>
      <c r="Q835" s="131"/>
      <c r="R835" s="131"/>
      <c r="S835" s="131"/>
      <c r="T835" s="131"/>
      <c r="U835" s="131"/>
      <c r="V835" s="123">
        <v>4.7</v>
      </c>
      <c r="W835" s="123"/>
      <c r="X835" s="123"/>
      <c r="Y835" s="128">
        <f t="shared" si="1830"/>
        <v>11.825000000000001</v>
      </c>
      <c r="Z835" s="128">
        <f t="shared" si="1825"/>
        <v>11.825000000000001</v>
      </c>
      <c r="AA835" s="128">
        <f t="shared" si="1815"/>
        <v>13.477499999999999</v>
      </c>
      <c r="AB835" s="128">
        <f t="shared" si="1813"/>
        <v>29.95</v>
      </c>
      <c r="AC835" s="128">
        <f t="shared" si="1826"/>
        <v>29.5625</v>
      </c>
      <c r="AD835" s="128">
        <f t="shared" si="1827"/>
        <v>13.477499999999999</v>
      </c>
      <c r="AE835" s="128">
        <f t="shared" si="1827"/>
        <v>14.975</v>
      </c>
      <c r="AF835" s="128">
        <f t="shared" si="1827"/>
        <v>16.4725</v>
      </c>
      <c r="AG835" s="129">
        <f t="shared" si="1828"/>
        <v>118.25</v>
      </c>
      <c r="AH835" s="129">
        <f t="shared" si="1829"/>
        <v>118.25</v>
      </c>
      <c r="AI835" s="132">
        <f t="shared" si="1832"/>
        <v>119</v>
      </c>
      <c r="AJ835" s="113">
        <f t="shared" si="1816"/>
        <v>389000</v>
      </c>
      <c r="AK835" s="139">
        <f t="shared" si="1781"/>
        <v>419000</v>
      </c>
      <c r="AL835" s="114">
        <f t="shared" si="1817"/>
        <v>42</v>
      </c>
      <c r="AM835" s="130">
        <f>ROUNDUP(AC835*1.34,0)</f>
        <v>40</v>
      </c>
      <c r="AN835" s="151">
        <f t="shared" si="1808"/>
        <v>63</v>
      </c>
      <c r="AO835" s="152">
        <f t="shared" si="1818"/>
        <v>333</v>
      </c>
      <c r="AP835" s="153">
        <f t="shared" si="1819"/>
        <v>704</v>
      </c>
      <c r="AQ835" s="716">
        <f t="shared" si="1810"/>
        <v>24</v>
      </c>
      <c r="AR835" s="154">
        <f t="shared" si="1809"/>
        <v>44000</v>
      </c>
      <c r="AS835" s="158">
        <v>121.25999999999999</v>
      </c>
      <c r="AT835" s="144">
        <f t="shared" si="1820"/>
        <v>119</v>
      </c>
    </row>
    <row r="836" spans="2:46" ht="20.45" hidden="1" customHeight="1">
      <c r="B836" s="157" t="s">
        <v>232</v>
      </c>
      <c r="C836" s="111" t="s">
        <v>130</v>
      </c>
      <c r="D836" s="112">
        <f t="shared" si="1823"/>
        <v>31.95</v>
      </c>
      <c r="E836" s="112">
        <f t="shared" si="1831"/>
        <v>10.1</v>
      </c>
      <c r="F836" s="112">
        <f t="shared" si="1824"/>
        <v>8.0500000000000007</v>
      </c>
      <c r="G836" s="644">
        <v>11.55</v>
      </c>
      <c r="H836" s="112">
        <f t="shared" si="1821"/>
        <v>2.4</v>
      </c>
      <c r="I836" s="112"/>
      <c r="J836" s="131">
        <f>[1]shCost!$F$6</f>
        <v>4.8</v>
      </c>
      <c r="K836" s="123">
        <v>5.05</v>
      </c>
      <c r="L836" s="131"/>
      <c r="M836" s="131"/>
      <c r="N836" s="131"/>
      <c r="O836" s="131">
        <f t="shared" si="1822"/>
        <v>5.04</v>
      </c>
      <c r="P836" s="131"/>
      <c r="Q836" s="131"/>
      <c r="R836" s="131"/>
      <c r="S836" s="131"/>
      <c r="T836" s="131"/>
      <c r="U836" s="131"/>
      <c r="V836" s="123">
        <v>5.05</v>
      </c>
      <c r="W836" s="123"/>
      <c r="X836" s="123"/>
      <c r="Y836" s="128">
        <f t="shared" si="1830"/>
        <v>12.705000000000002</v>
      </c>
      <c r="Z836" s="128">
        <f t="shared" si="1825"/>
        <v>12.705000000000002</v>
      </c>
      <c r="AA836" s="128">
        <f t="shared" si="1815"/>
        <v>14.377499999999998</v>
      </c>
      <c r="AB836" s="128">
        <f t="shared" si="1813"/>
        <v>31.95</v>
      </c>
      <c r="AC836" s="128">
        <f t="shared" si="1826"/>
        <v>31.762500000000003</v>
      </c>
      <c r="AD836" s="128">
        <f t="shared" si="1827"/>
        <v>14.377499999999998</v>
      </c>
      <c r="AE836" s="128">
        <f t="shared" si="1827"/>
        <v>15.975</v>
      </c>
      <c r="AF836" s="128">
        <f t="shared" si="1827"/>
        <v>17.572500000000002</v>
      </c>
      <c r="AG836" s="129">
        <f t="shared" si="1828"/>
        <v>127.05000000000001</v>
      </c>
      <c r="AH836" s="129">
        <f t="shared" si="1829"/>
        <v>127.05000000000001</v>
      </c>
      <c r="AI836" s="132">
        <f t="shared" si="1832"/>
        <v>129</v>
      </c>
      <c r="AJ836" s="113">
        <f t="shared" si="1816"/>
        <v>419000</v>
      </c>
      <c r="AK836" s="139">
        <f t="shared" si="1781"/>
        <v>459000</v>
      </c>
      <c r="AL836" s="114">
        <f t="shared" si="1817"/>
        <v>45</v>
      </c>
      <c r="AM836" s="130">
        <f>ROUNDUP(AC836*1.3,0)</f>
        <v>42</v>
      </c>
      <c r="AN836" s="151">
        <f t="shared" si="1808"/>
        <v>68</v>
      </c>
      <c r="AO836" s="152">
        <f t="shared" si="1818"/>
        <v>358</v>
      </c>
      <c r="AP836" s="153">
        <f t="shared" si="1819"/>
        <v>756</v>
      </c>
      <c r="AQ836" s="716">
        <f t="shared" si="1810"/>
        <v>26</v>
      </c>
      <c r="AR836" s="154">
        <f t="shared" si="1809"/>
        <v>48000</v>
      </c>
      <c r="AS836" s="158">
        <v>130.66</v>
      </c>
      <c r="AT836" s="144">
        <f t="shared" si="1820"/>
        <v>129</v>
      </c>
    </row>
    <row r="837" spans="2:46" ht="20.45" hidden="1" customHeight="1">
      <c r="B837" s="157" t="s">
        <v>644</v>
      </c>
      <c r="C837" s="111" t="s">
        <v>132</v>
      </c>
      <c r="D837" s="112">
        <f t="shared" si="1823"/>
        <v>29.95</v>
      </c>
      <c r="E837" s="112">
        <f t="shared" si="1831"/>
        <v>9.870000000000001</v>
      </c>
      <c r="F837" s="112">
        <f t="shared" si="1824"/>
        <v>7.9350000000000005</v>
      </c>
      <c r="G837" s="644">
        <v>10.75</v>
      </c>
      <c r="H837" s="112">
        <f t="shared" si="1821"/>
        <v>2.35</v>
      </c>
      <c r="I837" s="112"/>
      <c r="J837" s="131">
        <f>[1]shCost!$M$4</f>
        <v>4.7</v>
      </c>
      <c r="K837" s="123">
        <v>4.7</v>
      </c>
      <c r="L837" s="131"/>
      <c r="M837" s="131"/>
      <c r="N837" s="131"/>
      <c r="O837" s="131">
        <f t="shared" si="1822"/>
        <v>4.9350000000000005</v>
      </c>
      <c r="P837" s="131"/>
      <c r="Q837" s="131"/>
      <c r="R837" s="131"/>
      <c r="S837" s="131"/>
      <c r="T837" s="131"/>
      <c r="U837" s="131"/>
      <c r="V837" s="123">
        <v>4.7</v>
      </c>
      <c r="W837" s="123"/>
      <c r="X837" s="123"/>
      <c r="Y837" s="128">
        <f t="shared" si="1830"/>
        <v>11.825000000000001</v>
      </c>
      <c r="Z837" s="128">
        <f t="shared" si="1825"/>
        <v>11.825000000000001</v>
      </c>
      <c r="AA837" s="128">
        <f t="shared" si="1815"/>
        <v>13.477499999999999</v>
      </c>
      <c r="AB837" s="128">
        <f t="shared" si="1813"/>
        <v>29.95</v>
      </c>
      <c r="AC837" s="128">
        <f t="shared" si="1826"/>
        <v>29.5625</v>
      </c>
      <c r="AD837" s="128">
        <f t="shared" si="1827"/>
        <v>13.477499999999999</v>
      </c>
      <c r="AE837" s="128">
        <f t="shared" si="1827"/>
        <v>14.975</v>
      </c>
      <c r="AF837" s="128">
        <f t="shared" si="1827"/>
        <v>16.4725</v>
      </c>
      <c r="AG837" s="129">
        <f t="shared" si="1828"/>
        <v>118.25</v>
      </c>
      <c r="AH837" s="129">
        <f t="shared" si="1829"/>
        <v>118.25</v>
      </c>
      <c r="AI837" s="132">
        <f t="shared" si="1832"/>
        <v>119</v>
      </c>
      <c r="AJ837" s="113">
        <f t="shared" si="1816"/>
        <v>389000</v>
      </c>
      <c r="AK837" s="139">
        <f t="shared" si="1781"/>
        <v>419000</v>
      </c>
      <c r="AL837" s="114">
        <f t="shared" si="1817"/>
        <v>42</v>
      </c>
      <c r="AM837" s="130">
        <f>ROUNDUP(AC837*1.34,0)</f>
        <v>40</v>
      </c>
      <c r="AN837" s="151">
        <f t="shared" si="1808"/>
        <v>63</v>
      </c>
      <c r="AO837" s="152">
        <f t="shared" si="1818"/>
        <v>333</v>
      </c>
      <c r="AP837" s="153">
        <f t="shared" si="1819"/>
        <v>704</v>
      </c>
      <c r="AQ837" s="716">
        <f t="shared" si="1810"/>
        <v>24</v>
      </c>
      <c r="AR837" s="154">
        <f t="shared" si="1809"/>
        <v>44000</v>
      </c>
      <c r="AS837" s="158">
        <v>121.25999999999999</v>
      </c>
      <c r="AT837" s="144">
        <f t="shared" si="1820"/>
        <v>119</v>
      </c>
    </row>
    <row r="838" spans="2:46" ht="20.45" hidden="1" customHeight="1">
      <c r="B838" s="157" t="s">
        <v>650</v>
      </c>
      <c r="C838" s="111" t="s">
        <v>133</v>
      </c>
      <c r="D838" s="112">
        <f t="shared" si="1823"/>
        <v>31.95</v>
      </c>
      <c r="E838" s="112">
        <f t="shared" si="1831"/>
        <v>10.605</v>
      </c>
      <c r="F838" s="112">
        <f t="shared" si="1824"/>
        <v>8.3025000000000002</v>
      </c>
      <c r="G838" s="644">
        <v>11.55</v>
      </c>
      <c r="H838" s="112">
        <f t="shared" si="1821"/>
        <v>2.5249999999999999</v>
      </c>
      <c r="I838" s="112"/>
      <c r="J838" s="131">
        <f>[1]shCost!$M$6</f>
        <v>5.05</v>
      </c>
      <c r="K838" s="123">
        <v>5.05</v>
      </c>
      <c r="L838" s="131"/>
      <c r="M838" s="131"/>
      <c r="N838" s="131"/>
      <c r="O838" s="131">
        <f t="shared" si="1822"/>
        <v>5.3025000000000002</v>
      </c>
      <c r="P838" s="131"/>
      <c r="Q838" s="131"/>
      <c r="R838" s="131"/>
      <c r="S838" s="131"/>
      <c r="T838" s="131"/>
      <c r="U838" s="131"/>
      <c r="V838" s="123">
        <v>5.05</v>
      </c>
      <c r="W838" s="123"/>
      <c r="X838" s="123"/>
      <c r="Y838" s="128">
        <f t="shared" si="1830"/>
        <v>12.705000000000002</v>
      </c>
      <c r="Z838" s="128">
        <f t="shared" si="1825"/>
        <v>12.705000000000002</v>
      </c>
      <c r="AA838" s="128">
        <f t="shared" si="1815"/>
        <v>14.377499999999998</v>
      </c>
      <c r="AB838" s="128">
        <f t="shared" si="1813"/>
        <v>31.95</v>
      </c>
      <c r="AC838" s="128">
        <f t="shared" si="1826"/>
        <v>31.762500000000003</v>
      </c>
      <c r="AD838" s="128">
        <f t="shared" si="1827"/>
        <v>14.377499999999998</v>
      </c>
      <c r="AE838" s="128">
        <f t="shared" si="1827"/>
        <v>15.975</v>
      </c>
      <c r="AF838" s="128">
        <f t="shared" si="1827"/>
        <v>17.572500000000002</v>
      </c>
      <c r="AG838" s="129">
        <f t="shared" si="1828"/>
        <v>127.05000000000001</v>
      </c>
      <c r="AH838" s="129">
        <f t="shared" si="1829"/>
        <v>127.05000000000001</v>
      </c>
      <c r="AI838" s="132">
        <f t="shared" si="1832"/>
        <v>129</v>
      </c>
      <c r="AJ838" s="113">
        <f t="shared" si="1816"/>
        <v>419000</v>
      </c>
      <c r="AK838" s="139">
        <f t="shared" si="1781"/>
        <v>459000</v>
      </c>
      <c r="AL838" s="114">
        <f t="shared" si="1817"/>
        <v>45</v>
      </c>
      <c r="AM838" s="130">
        <f>ROUNDUP(AC838*1.3,0)</f>
        <v>42</v>
      </c>
      <c r="AN838" s="151">
        <f t="shared" si="1808"/>
        <v>68</v>
      </c>
      <c r="AO838" s="152">
        <f t="shared" si="1818"/>
        <v>358</v>
      </c>
      <c r="AP838" s="153">
        <f t="shared" si="1819"/>
        <v>756</v>
      </c>
      <c r="AQ838" s="716">
        <f t="shared" si="1810"/>
        <v>26</v>
      </c>
      <c r="AR838" s="154">
        <f t="shared" si="1809"/>
        <v>48000</v>
      </c>
      <c r="AS838" s="158">
        <v>130.66</v>
      </c>
      <c r="AT838" s="144">
        <f t="shared" si="1820"/>
        <v>129</v>
      </c>
    </row>
    <row r="839" spans="2:46" ht="20.45" hidden="1" customHeight="1">
      <c r="B839" s="157" t="s">
        <v>656</v>
      </c>
      <c r="C839" s="111" t="s">
        <v>234</v>
      </c>
      <c r="D839" s="112">
        <f t="shared" si="1823"/>
        <v>31.95</v>
      </c>
      <c r="E839" s="112">
        <f>1.75*MAX($J839:$U839)</f>
        <v>9.3712499999999999</v>
      </c>
      <c r="F839" s="112">
        <f t="shared" si="1824"/>
        <v>8.3550000000000004</v>
      </c>
      <c r="G839" s="644">
        <v>11.55</v>
      </c>
      <c r="H839" s="112">
        <f t="shared" si="1821"/>
        <v>2.5499999999999998</v>
      </c>
      <c r="I839" s="112"/>
      <c r="J839" s="131">
        <f>[1]shCost!$M$7</f>
        <v>5.0999999999999996</v>
      </c>
      <c r="K839" s="123">
        <v>5.0999999999999996</v>
      </c>
      <c r="L839" s="131"/>
      <c r="M839" s="131"/>
      <c r="N839" s="131"/>
      <c r="O839" s="131">
        <f t="shared" si="1822"/>
        <v>5.3549999999999995</v>
      </c>
      <c r="P839" s="131"/>
      <c r="Q839" s="131"/>
      <c r="R839" s="131"/>
      <c r="S839" s="131"/>
      <c r="T839" s="131"/>
      <c r="U839" s="131"/>
      <c r="V839" s="123">
        <v>5.0999999999999996</v>
      </c>
      <c r="W839" s="123"/>
      <c r="X839" s="123"/>
      <c r="Y839" s="128">
        <f t="shared" si="1830"/>
        <v>12.705000000000002</v>
      </c>
      <c r="Z839" s="128">
        <f t="shared" si="1825"/>
        <v>12.705000000000002</v>
      </c>
      <c r="AA839" s="128">
        <f t="shared" si="1815"/>
        <v>14.377499999999998</v>
      </c>
      <c r="AB839" s="128">
        <f t="shared" si="1813"/>
        <v>31.95</v>
      </c>
      <c r="AC839" s="128">
        <f t="shared" si="1826"/>
        <v>31.762500000000003</v>
      </c>
      <c r="AD839" s="128">
        <f t="shared" si="1827"/>
        <v>14.377499999999998</v>
      </c>
      <c r="AE839" s="128">
        <f t="shared" si="1827"/>
        <v>15.975</v>
      </c>
      <c r="AF839" s="128">
        <f t="shared" si="1827"/>
        <v>17.572500000000002</v>
      </c>
      <c r="AG839" s="129">
        <f t="shared" si="1828"/>
        <v>127.05000000000001</v>
      </c>
      <c r="AH839" s="129">
        <f t="shared" si="1829"/>
        <v>127.05000000000001</v>
      </c>
      <c r="AI839" s="132">
        <f t="shared" si="1832"/>
        <v>129</v>
      </c>
      <c r="AJ839" s="113">
        <f t="shared" si="1816"/>
        <v>419000</v>
      </c>
      <c r="AK839" s="139">
        <f t="shared" si="1781"/>
        <v>459000</v>
      </c>
      <c r="AL839" s="114">
        <f t="shared" si="1817"/>
        <v>45</v>
      </c>
      <c r="AM839" s="130">
        <f>ROUNDUP(AC839*1.3,0)</f>
        <v>42</v>
      </c>
      <c r="AN839" s="151">
        <f t="shared" si="1808"/>
        <v>68</v>
      </c>
      <c r="AO839" s="152">
        <f t="shared" si="1818"/>
        <v>358</v>
      </c>
      <c r="AP839" s="153">
        <f t="shared" si="1819"/>
        <v>756</v>
      </c>
      <c r="AQ839" s="716">
        <f t="shared" si="1810"/>
        <v>26</v>
      </c>
      <c r="AR839" s="154">
        <f t="shared" si="1809"/>
        <v>48000</v>
      </c>
      <c r="AS839" s="158">
        <v>130.66</v>
      </c>
      <c r="AT839" s="144">
        <f t="shared" si="1820"/>
        <v>129</v>
      </c>
    </row>
    <row r="840" spans="2:46" ht="20.45" hidden="1" customHeight="1">
      <c r="B840" s="157" t="s">
        <v>662</v>
      </c>
      <c r="C840" s="111" t="s">
        <v>611</v>
      </c>
      <c r="D840" s="112">
        <f t="shared" si="1823"/>
        <v>34.950000000000003</v>
      </c>
      <c r="E840" s="112">
        <f>1.75*MAX($J840:$U840)</f>
        <v>10.106250000000001</v>
      </c>
      <c r="F840" s="112">
        <f t="shared" si="1824"/>
        <v>8.7750000000000004</v>
      </c>
      <c r="G840" s="644">
        <v>12.600000000000001</v>
      </c>
      <c r="H840" s="112">
        <f t="shared" si="1821"/>
        <v>2.75</v>
      </c>
      <c r="I840" s="112"/>
      <c r="J840" s="131">
        <f>[1]shCost!$M$9</f>
        <v>5.5</v>
      </c>
      <c r="K840" s="123">
        <v>5.5</v>
      </c>
      <c r="L840" s="131"/>
      <c r="M840" s="131"/>
      <c r="N840" s="131"/>
      <c r="O840" s="131">
        <f t="shared" si="1822"/>
        <v>5.7750000000000004</v>
      </c>
      <c r="P840" s="131"/>
      <c r="Q840" s="131"/>
      <c r="R840" s="131"/>
      <c r="S840" s="131"/>
      <c r="T840" s="131"/>
      <c r="U840" s="131"/>
      <c r="V840" s="123">
        <v>5.5</v>
      </c>
      <c r="W840" s="123"/>
      <c r="X840" s="123"/>
      <c r="Y840" s="128">
        <f t="shared" si="1830"/>
        <v>13.860000000000003</v>
      </c>
      <c r="Z840" s="128">
        <f t="shared" si="1825"/>
        <v>13.860000000000003</v>
      </c>
      <c r="AA840" s="128">
        <f t="shared" si="1815"/>
        <v>15.727499999999999</v>
      </c>
      <c r="AB840" s="128">
        <f t="shared" si="1813"/>
        <v>34.950000000000003</v>
      </c>
      <c r="AC840" s="128">
        <f t="shared" si="1826"/>
        <v>34.650000000000006</v>
      </c>
      <c r="AD840" s="128">
        <f t="shared" si="1827"/>
        <v>15.727499999999999</v>
      </c>
      <c r="AE840" s="128">
        <f t="shared" si="1827"/>
        <v>17.475000000000001</v>
      </c>
      <c r="AF840" s="128">
        <f t="shared" si="1827"/>
        <v>19.222500000000004</v>
      </c>
      <c r="AG840" s="129">
        <f t="shared" si="1828"/>
        <v>138.60000000000002</v>
      </c>
      <c r="AH840" s="129">
        <f t="shared" si="1829"/>
        <v>138.60000000000002</v>
      </c>
      <c r="AI840" s="132">
        <f t="shared" si="1832"/>
        <v>139</v>
      </c>
      <c r="AJ840" s="113">
        <f t="shared" si="1816"/>
        <v>459000</v>
      </c>
      <c r="AK840" s="139">
        <f t="shared" si="1781"/>
        <v>499000</v>
      </c>
      <c r="AL840" s="114">
        <f t="shared" si="1817"/>
        <v>49</v>
      </c>
      <c r="AM840" s="130">
        <f>ROUNDUP(AC840*1.3,0)</f>
        <v>46</v>
      </c>
      <c r="AN840" s="151">
        <f t="shared" ref="AN840:AN867" si="1833">ROUNDUP(AC840*0.71*3,0)</f>
        <v>74</v>
      </c>
      <c r="AO840" s="152">
        <f t="shared" si="1818"/>
        <v>390</v>
      </c>
      <c r="AP840" s="153">
        <f t="shared" si="1819"/>
        <v>825</v>
      </c>
      <c r="AQ840" s="716">
        <f t="shared" si="1810"/>
        <v>28</v>
      </c>
      <c r="AR840" s="154">
        <f t="shared" si="1809"/>
        <v>52000</v>
      </c>
      <c r="AS840" s="158">
        <v>140.06</v>
      </c>
      <c r="AT840" s="144">
        <f t="shared" si="1820"/>
        <v>139</v>
      </c>
    </row>
    <row r="841" spans="2:46" ht="20.45" hidden="1" customHeight="1">
      <c r="B841" s="157" t="s">
        <v>977</v>
      </c>
      <c r="C841" s="111" t="s">
        <v>1061</v>
      </c>
      <c r="D841" s="112">
        <f t="shared" si="1823"/>
        <v>34.950000000000003</v>
      </c>
      <c r="E841" s="112">
        <f t="shared" ref="E841:E866" si="1834">2*MAX($J841:$U841)</f>
        <v>10.605</v>
      </c>
      <c r="F841" s="112">
        <f t="shared" si="1824"/>
        <v>8.3025000000000002</v>
      </c>
      <c r="G841" s="644">
        <v>12.600000000000001</v>
      </c>
      <c r="H841" s="112">
        <f t="shared" si="1821"/>
        <v>2.5249999999999999</v>
      </c>
      <c r="I841" s="112"/>
      <c r="J841" s="131">
        <f>[1]shCost!$M$6</f>
        <v>5.05</v>
      </c>
      <c r="K841" s="123">
        <v>5.05</v>
      </c>
      <c r="L841" s="131"/>
      <c r="M841" s="131"/>
      <c r="N841" s="131"/>
      <c r="O841" s="131">
        <f t="shared" si="1822"/>
        <v>5.3025000000000002</v>
      </c>
      <c r="P841" s="131"/>
      <c r="Q841" s="131"/>
      <c r="R841" s="131"/>
      <c r="S841" s="131"/>
      <c r="T841" s="131"/>
      <c r="U841" s="131"/>
      <c r="V841" s="123">
        <v>5.05</v>
      </c>
      <c r="W841" s="123"/>
      <c r="X841" s="123"/>
      <c r="Y841" s="128">
        <f t="shared" si="1830"/>
        <v>13.860000000000003</v>
      </c>
      <c r="Z841" s="128">
        <f t="shared" si="1825"/>
        <v>13.860000000000003</v>
      </c>
      <c r="AA841" s="128">
        <f t="shared" si="1815"/>
        <v>15.727499999999999</v>
      </c>
      <c r="AB841" s="128">
        <f t="shared" si="1813"/>
        <v>34.950000000000003</v>
      </c>
      <c r="AC841" s="128">
        <f t="shared" si="1826"/>
        <v>34.650000000000006</v>
      </c>
      <c r="AD841" s="128">
        <f t="shared" si="1827"/>
        <v>15.727499999999999</v>
      </c>
      <c r="AE841" s="128">
        <f t="shared" si="1827"/>
        <v>17.475000000000001</v>
      </c>
      <c r="AF841" s="128">
        <f t="shared" si="1827"/>
        <v>19.222500000000004</v>
      </c>
      <c r="AG841" s="129">
        <f t="shared" si="1828"/>
        <v>138.60000000000002</v>
      </c>
      <c r="AH841" s="129">
        <f t="shared" si="1829"/>
        <v>138.60000000000002</v>
      </c>
      <c r="AI841" s="132">
        <f t="shared" si="1832"/>
        <v>139</v>
      </c>
      <c r="AJ841" s="113">
        <f t="shared" si="1816"/>
        <v>459000</v>
      </c>
      <c r="AK841" s="139">
        <f t="shared" si="1781"/>
        <v>499000</v>
      </c>
      <c r="AL841" s="114">
        <f t="shared" si="1817"/>
        <v>49</v>
      </c>
      <c r="AM841" s="130">
        <f>ROUNDUP(AC841*1.3,0)</f>
        <v>46</v>
      </c>
      <c r="AN841" s="151">
        <f t="shared" si="1833"/>
        <v>74</v>
      </c>
      <c r="AO841" s="152">
        <f t="shared" si="1818"/>
        <v>390</v>
      </c>
      <c r="AP841" s="153">
        <f t="shared" si="1819"/>
        <v>825</v>
      </c>
      <c r="AQ841" s="716">
        <f t="shared" si="1810"/>
        <v>28</v>
      </c>
      <c r="AR841" s="154">
        <f t="shared" si="1809"/>
        <v>52000</v>
      </c>
      <c r="AS841" s="158">
        <v>140.06</v>
      </c>
      <c r="AT841" s="144">
        <f t="shared" si="1820"/>
        <v>139</v>
      </c>
    </row>
    <row r="842" spans="2:46" ht="20.45" hidden="1" customHeight="1">
      <c r="B842" s="157" t="s">
        <v>940</v>
      </c>
      <c r="C842" s="111" t="s">
        <v>951</v>
      </c>
      <c r="D842" s="112">
        <f t="shared" si="1823"/>
        <v>34.950000000000003</v>
      </c>
      <c r="E842" s="112">
        <f t="shared" si="1834"/>
        <v>10.605</v>
      </c>
      <c r="F842" s="112">
        <f t="shared" si="1824"/>
        <v>8.3025000000000002</v>
      </c>
      <c r="G842" s="644">
        <v>12.600000000000001</v>
      </c>
      <c r="H842" s="112">
        <f t="shared" si="1821"/>
        <v>2.5249999999999999</v>
      </c>
      <c r="I842" s="112"/>
      <c r="J842" s="131">
        <f>[1]shCost!$M$6</f>
        <v>5.05</v>
      </c>
      <c r="K842" s="123">
        <v>5.05</v>
      </c>
      <c r="L842" s="131"/>
      <c r="M842" s="131"/>
      <c r="N842" s="131"/>
      <c r="O842" s="131">
        <f t="shared" si="1822"/>
        <v>5.3025000000000002</v>
      </c>
      <c r="P842" s="131"/>
      <c r="Q842" s="131"/>
      <c r="R842" s="131"/>
      <c r="S842" s="131"/>
      <c r="T842" s="131"/>
      <c r="U842" s="131"/>
      <c r="V842" s="123">
        <v>5.05</v>
      </c>
      <c r="W842" s="123"/>
      <c r="X842" s="123"/>
      <c r="Y842" s="128">
        <f t="shared" si="1830"/>
        <v>13.860000000000003</v>
      </c>
      <c r="Z842" s="128">
        <f t="shared" si="1825"/>
        <v>13.860000000000003</v>
      </c>
      <c r="AA842" s="128">
        <f t="shared" si="1815"/>
        <v>15.727499999999999</v>
      </c>
      <c r="AB842" s="128">
        <f t="shared" si="1813"/>
        <v>34.950000000000003</v>
      </c>
      <c r="AC842" s="128">
        <f t="shared" si="1826"/>
        <v>34.650000000000006</v>
      </c>
      <c r="AD842" s="128">
        <f t="shared" si="1827"/>
        <v>15.727499999999999</v>
      </c>
      <c r="AE842" s="128">
        <f t="shared" si="1827"/>
        <v>17.475000000000001</v>
      </c>
      <c r="AF842" s="128">
        <f t="shared" si="1827"/>
        <v>19.222500000000004</v>
      </c>
      <c r="AG842" s="129">
        <f t="shared" si="1828"/>
        <v>138.60000000000002</v>
      </c>
      <c r="AH842" s="129">
        <f t="shared" si="1829"/>
        <v>138.60000000000002</v>
      </c>
      <c r="AI842" s="132">
        <f t="shared" si="1832"/>
        <v>139</v>
      </c>
      <c r="AJ842" s="113">
        <f t="shared" si="1816"/>
        <v>459000</v>
      </c>
      <c r="AK842" s="139">
        <f t="shared" si="1781"/>
        <v>499000</v>
      </c>
      <c r="AL842" s="114">
        <f t="shared" si="1817"/>
        <v>49</v>
      </c>
      <c r="AM842" s="130">
        <f>ROUNDUP(AC842*1.3,0)</f>
        <v>46</v>
      </c>
      <c r="AN842" s="151">
        <f t="shared" si="1833"/>
        <v>74</v>
      </c>
      <c r="AO842" s="152">
        <f t="shared" si="1818"/>
        <v>390</v>
      </c>
      <c r="AP842" s="153">
        <f t="shared" si="1819"/>
        <v>825</v>
      </c>
      <c r="AQ842" s="716">
        <f t="shared" si="1810"/>
        <v>28</v>
      </c>
      <c r="AR842" s="154">
        <f t="shared" si="1809"/>
        <v>52000</v>
      </c>
      <c r="AS842" s="158">
        <v>140.06</v>
      </c>
      <c r="AT842" s="144">
        <f t="shared" si="1820"/>
        <v>139</v>
      </c>
    </row>
    <row r="843" spans="2:46" ht="20.45" hidden="1" customHeight="1">
      <c r="B843" s="157" t="s">
        <v>645</v>
      </c>
      <c r="C843" s="111" t="s">
        <v>646</v>
      </c>
      <c r="D843" s="112">
        <f t="shared" si="1823"/>
        <v>29.95</v>
      </c>
      <c r="E843" s="112">
        <f t="shared" si="1834"/>
        <v>9.4</v>
      </c>
      <c r="F843" s="112">
        <f t="shared" si="1824"/>
        <v>7.7</v>
      </c>
      <c r="G843" s="644">
        <v>10.75</v>
      </c>
      <c r="H843" s="112">
        <f t="shared" si="1821"/>
        <v>2.1</v>
      </c>
      <c r="I843" s="112"/>
      <c r="J843" s="131">
        <f>[1]shCost!$E$4</f>
        <v>4.2</v>
      </c>
      <c r="K843" s="123">
        <v>4.7</v>
      </c>
      <c r="L843" s="131"/>
      <c r="M843" s="131"/>
      <c r="N843" s="131"/>
      <c r="O843" s="131">
        <f t="shared" si="1822"/>
        <v>4.41</v>
      </c>
      <c r="P843" s="131"/>
      <c r="Q843" s="131"/>
      <c r="R843" s="131"/>
      <c r="S843" s="131"/>
      <c r="T843" s="131"/>
      <c r="U843" s="131"/>
      <c r="V843" s="123">
        <v>4.7</v>
      </c>
      <c r="W843" s="123"/>
      <c r="X843" s="123"/>
      <c r="Y843" s="128">
        <f t="shared" si="1830"/>
        <v>11.825000000000001</v>
      </c>
      <c r="Z843" s="128">
        <f t="shared" si="1825"/>
        <v>11.825000000000001</v>
      </c>
      <c r="AA843" s="128">
        <f t="shared" si="1815"/>
        <v>13.477499999999999</v>
      </c>
      <c r="AB843" s="128">
        <f t="shared" si="1813"/>
        <v>29.95</v>
      </c>
      <c r="AC843" s="128">
        <f t="shared" si="1826"/>
        <v>29.5625</v>
      </c>
      <c r="AD843" s="128">
        <f t="shared" si="1827"/>
        <v>13.477499999999999</v>
      </c>
      <c r="AE843" s="128">
        <f t="shared" si="1827"/>
        <v>14.975</v>
      </c>
      <c r="AF843" s="128">
        <f t="shared" si="1827"/>
        <v>16.4725</v>
      </c>
      <c r="AG843" s="129">
        <f t="shared" si="1828"/>
        <v>118.25</v>
      </c>
      <c r="AH843" s="129">
        <f t="shared" si="1829"/>
        <v>118.25</v>
      </c>
      <c r="AI843" s="132">
        <f t="shared" si="1832"/>
        <v>119</v>
      </c>
      <c r="AJ843" s="113">
        <f t="shared" si="1816"/>
        <v>389000</v>
      </c>
      <c r="AK843" s="139">
        <f t="shared" si="1781"/>
        <v>419000</v>
      </c>
      <c r="AL843" s="114">
        <f t="shared" si="1817"/>
        <v>42</v>
      </c>
      <c r="AM843" s="130">
        <f>ROUNDUP(AC843*1.34,0)</f>
        <v>40</v>
      </c>
      <c r="AN843" s="151">
        <f t="shared" si="1833"/>
        <v>63</v>
      </c>
      <c r="AO843" s="152">
        <f t="shared" si="1818"/>
        <v>333</v>
      </c>
      <c r="AP843" s="153">
        <f t="shared" si="1819"/>
        <v>704</v>
      </c>
      <c r="AQ843" s="716">
        <f t="shared" si="1810"/>
        <v>24</v>
      </c>
      <c r="AR843" s="154">
        <f t="shared" si="1809"/>
        <v>44000</v>
      </c>
      <c r="AS843" s="158">
        <v>121.25999999999999</v>
      </c>
      <c r="AT843" s="144">
        <f t="shared" si="1820"/>
        <v>119</v>
      </c>
    </row>
    <row r="844" spans="2:46" ht="20.45" hidden="1" customHeight="1">
      <c r="B844" s="157" t="s">
        <v>651</v>
      </c>
      <c r="C844" s="111" t="s">
        <v>652</v>
      </c>
      <c r="D844" s="112">
        <f t="shared" si="1823"/>
        <v>31.95</v>
      </c>
      <c r="E844" s="112">
        <f t="shared" si="1834"/>
        <v>10.1</v>
      </c>
      <c r="F844" s="112">
        <f t="shared" si="1824"/>
        <v>8.0500000000000007</v>
      </c>
      <c r="G844" s="644">
        <v>11.55</v>
      </c>
      <c r="H844" s="112">
        <f t="shared" si="1821"/>
        <v>2.2749999999999999</v>
      </c>
      <c r="I844" s="112"/>
      <c r="J844" s="131">
        <f>[1]shCost!$E$6</f>
        <v>4.55</v>
      </c>
      <c r="K844" s="123">
        <v>5.05</v>
      </c>
      <c r="L844" s="131"/>
      <c r="M844" s="131"/>
      <c r="N844" s="131"/>
      <c r="O844" s="131">
        <f t="shared" si="1822"/>
        <v>4.7774999999999999</v>
      </c>
      <c r="P844" s="131"/>
      <c r="Q844" s="131"/>
      <c r="R844" s="131"/>
      <c r="S844" s="131"/>
      <c r="T844" s="131"/>
      <c r="U844" s="131"/>
      <c r="V844" s="123">
        <v>5.05</v>
      </c>
      <c r="W844" s="123"/>
      <c r="X844" s="123"/>
      <c r="Y844" s="128">
        <f t="shared" si="1830"/>
        <v>12.705000000000002</v>
      </c>
      <c r="Z844" s="128">
        <f t="shared" si="1825"/>
        <v>12.705000000000002</v>
      </c>
      <c r="AA844" s="128">
        <f t="shared" si="1815"/>
        <v>14.377499999999998</v>
      </c>
      <c r="AB844" s="128">
        <f t="shared" si="1813"/>
        <v>31.95</v>
      </c>
      <c r="AC844" s="128">
        <f t="shared" si="1826"/>
        <v>31.762500000000003</v>
      </c>
      <c r="AD844" s="128">
        <f t="shared" si="1827"/>
        <v>14.377499999999998</v>
      </c>
      <c r="AE844" s="128">
        <f t="shared" si="1827"/>
        <v>15.975</v>
      </c>
      <c r="AF844" s="128">
        <f t="shared" si="1827"/>
        <v>17.572500000000002</v>
      </c>
      <c r="AG844" s="129">
        <f t="shared" si="1828"/>
        <v>127.05000000000001</v>
      </c>
      <c r="AH844" s="129">
        <f t="shared" si="1829"/>
        <v>127.05000000000001</v>
      </c>
      <c r="AI844" s="132">
        <f t="shared" si="1832"/>
        <v>129</v>
      </c>
      <c r="AJ844" s="113">
        <f t="shared" si="1816"/>
        <v>419000</v>
      </c>
      <c r="AK844" s="139">
        <f t="shared" si="1781"/>
        <v>459000</v>
      </c>
      <c r="AL844" s="114">
        <f t="shared" si="1817"/>
        <v>45</v>
      </c>
      <c r="AM844" s="130">
        <f>ROUNDUP(AC844*1.3,0)</f>
        <v>42</v>
      </c>
      <c r="AN844" s="151">
        <f t="shared" si="1833"/>
        <v>68</v>
      </c>
      <c r="AO844" s="152">
        <f t="shared" si="1818"/>
        <v>358</v>
      </c>
      <c r="AP844" s="153">
        <f t="shared" si="1819"/>
        <v>756</v>
      </c>
      <c r="AQ844" s="716">
        <f t="shared" si="1810"/>
        <v>26</v>
      </c>
      <c r="AR844" s="154">
        <f t="shared" si="1809"/>
        <v>48000</v>
      </c>
      <c r="AS844" s="158">
        <v>130.66</v>
      </c>
      <c r="AT844" s="144">
        <f t="shared" si="1820"/>
        <v>129</v>
      </c>
    </row>
    <row r="845" spans="2:46" ht="20.45" hidden="1" customHeight="1">
      <c r="B845" s="157" t="s">
        <v>657</v>
      </c>
      <c r="C845" s="111" t="s">
        <v>658</v>
      </c>
      <c r="D845" s="112">
        <f t="shared" si="1823"/>
        <v>31.95</v>
      </c>
      <c r="E845" s="112">
        <f t="shared" si="1834"/>
        <v>10.199999999999999</v>
      </c>
      <c r="F845" s="112">
        <f t="shared" si="1824"/>
        <v>8.1</v>
      </c>
      <c r="G845" s="644">
        <v>11.55</v>
      </c>
      <c r="H845" s="112">
        <f t="shared" si="1821"/>
        <v>2.3250000000000002</v>
      </c>
      <c r="I845" s="112"/>
      <c r="J845" s="131">
        <f>[1]shCost!$E$7</f>
        <v>4.6500000000000004</v>
      </c>
      <c r="K845" s="123">
        <v>5.0999999999999996</v>
      </c>
      <c r="L845" s="131"/>
      <c r="M845" s="131"/>
      <c r="N845" s="131"/>
      <c r="O845" s="131">
        <f t="shared" si="1822"/>
        <v>4.8825000000000003</v>
      </c>
      <c r="P845" s="131"/>
      <c r="Q845" s="131"/>
      <c r="R845" s="131"/>
      <c r="S845" s="131"/>
      <c r="T845" s="131"/>
      <c r="U845" s="131"/>
      <c r="V845" s="123">
        <v>5.0999999999999996</v>
      </c>
      <c r="W845" s="123"/>
      <c r="X845" s="123"/>
      <c r="Y845" s="128">
        <f t="shared" si="1830"/>
        <v>12.705000000000002</v>
      </c>
      <c r="Z845" s="128">
        <f t="shared" si="1825"/>
        <v>12.705000000000002</v>
      </c>
      <c r="AA845" s="128">
        <f t="shared" si="1815"/>
        <v>14.377499999999998</v>
      </c>
      <c r="AB845" s="128">
        <f t="shared" si="1813"/>
        <v>31.95</v>
      </c>
      <c r="AC845" s="128">
        <f t="shared" si="1826"/>
        <v>31.762500000000003</v>
      </c>
      <c r="AD845" s="128">
        <f t="shared" si="1827"/>
        <v>14.377499999999998</v>
      </c>
      <c r="AE845" s="128">
        <f t="shared" si="1827"/>
        <v>15.975</v>
      </c>
      <c r="AF845" s="128">
        <f t="shared" si="1827"/>
        <v>17.572500000000002</v>
      </c>
      <c r="AG845" s="129">
        <f t="shared" si="1828"/>
        <v>127.05000000000001</v>
      </c>
      <c r="AH845" s="129">
        <f t="shared" si="1829"/>
        <v>127.05000000000001</v>
      </c>
      <c r="AI845" s="132">
        <f t="shared" si="1832"/>
        <v>129</v>
      </c>
      <c r="AJ845" s="113">
        <f t="shared" si="1816"/>
        <v>419000</v>
      </c>
      <c r="AK845" s="139">
        <f t="shared" si="1781"/>
        <v>459000</v>
      </c>
      <c r="AL845" s="114">
        <f t="shared" si="1817"/>
        <v>45</v>
      </c>
      <c r="AM845" s="130">
        <f>ROUNDUP(AC845*1.3,0)</f>
        <v>42</v>
      </c>
      <c r="AN845" s="151">
        <f t="shared" si="1833"/>
        <v>68</v>
      </c>
      <c r="AO845" s="152">
        <f t="shared" si="1818"/>
        <v>358</v>
      </c>
      <c r="AP845" s="153">
        <f t="shared" si="1819"/>
        <v>756</v>
      </c>
      <c r="AQ845" s="716">
        <f t="shared" si="1810"/>
        <v>26</v>
      </c>
      <c r="AR845" s="154">
        <f t="shared" si="1809"/>
        <v>48000</v>
      </c>
      <c r="AS845" s="158">
        <v>130.66</v>
      </c>
      <c r="AT845" s="144">
        <f t="shared" si="1820"/>
        <v>129</v>
      </c>
    </row>
    <row r="846" spans="2:46" ht="20.45" hidden="1" customHeight="1">
      <c r="B846" s="157" t="s">
        <v>663</v>
      </c>
      <c r="C846" s="111" t="s">
        <v>664</v>
      </c>
      <c r="D846" s="112">
        <f t="shared" si="1823"/>
        <v>34.950000000000003</v>
      </c>
      <c r="E846" s="112">
        <f t="shared" si="1834"/>
        <v>11</v>
      </c>
      <c r="F846" s="112">
        <f t="shared" si="1824"/>
        <v>8.5</v>
      </c>
      <c r="G846" s="644">
        <v>12.600000000000001</v>
      </c>
      <c r="H846" s="112">
        <f t="shared" si="1821"/>
        <v>2.5</v>
      </c>
      <c r="I846" s="112"/>
      <c r="J846" s="131">
        <f>[1]shCost!$E$9</f>
        <v>5</v>
      </c>
      <c r="K846" s="123">
        <v>5.5</v>
      </c>
      <c r="L846" s="131"/>
      <c r="M846" s="131"/>
      <c r="N846" s="131"/>
      <c r="O846" s="131">
        <f t="shared" si="1822"/>
        <v>5.25</v>
      </c>
      <c r="P846" s="131"/>
      <c r="Q846" s="131"/>
      <c r="R846" s="131"/>
      <c r="S846" s="131"/>
      <c r="T846" s="131"/>
      <c r="U846" s="131"/>
      <c r="V846" s="123">
        <v>5.5</v>
      </c>
      <c r="W846" s="123"/>
      <c r="X846" s="123"/>
      <c r="Y846" s="128">
        <f t="shared" si="1830"/>
        <v>13.860000000000003</v>
      </c>
      <c r="Z846" s="128">
        <f t="shared" si="1825"/>
        <v>13.860000000000003</v>
      </c>
      <c r="AA846" s="128">
        <f t="shared" si="1815"/>
        <v>15.727499999999999</v>
      </c>
      <c r="AB846" s="128">
        <f t="shared" si="1813"/>
        <v>34.950000000000003</v>
      </c>
      <c r="AC846" s="128">
        <f t="shared" si="1826"/>
        <v>34.650000000000006</v>
      </c>
      <c r="AD846" s="128">
        <f t="shared" si="1827"/>
        <v>15.727499999999999</v>
      </c>
      <c r="AE846" s="128">
        <f t="shared" si="1827"/>
        <v>17.475000000000001</v>
      </c>
      <c r="AF846" s="128">
        <f t="shared" si="1827"/>
        <v>19.222500000000004</v>
      </c>
      <c r="AG846" s="129">
        <f t="shared" si="1828"/>
        <v>138.60000000000002</v>
      </c>
      <c r="AH846" s="129">
        <f t="shared" si="1829"/>
        <v>138.60000000000002</v>
      </c>
      <c r="AI846" s="132">
        <f t="shared" si="1832"/>
        <v>139</v>
      </c>
      <c r="AJ846" s="113">
        <f t="shared" si="1816"/>
        <v>459000</v>
      </c>
      <c r="AK846" s="139">
        <f t="shared" si="1781"/>
        <v>499000</v>
      </c>
      <c r="AL846" s="114">
        <f t="shared" si="1817"/>
        <v>49</v>
      </c>
      <c r="AM846" s="130">
        <f>ROUNDUP(AC846*1.3,0)</f>
        <v>46</v>
      </c>
      <c r="AN846" s="151">
        <f t="shared" si="1833"/>
        <v>74</v>
      </c>
      <c r="AO846" s="152">
        <f t="shared" si="1818"/>
        <v>390</v>
      </c>
      <c r="AP846" s="153">
        <f t="shared" si="1819"/>
        <v>825</v>
      </c>
      <c r="AQ846" s="716">
        <f t="shared" si="1810"/>
        <v>28</v>
      </c>
      <c r="AR846" s="154">
        <f t="shared" si="1809"/>
        <v>52000</v>
      </c>
      <c r="AS846" s="158">
        <v>140.06</v>
      </c>
      <c r="AT846" s="144">
        <f t="shared" si="1820"/>
        <v>139</v>
      </c>
    </row>
    <row r="847" spans="2:46" ht="20.45" hidden="1" customHeight="1">
      <c r="B847" s="157" t="s">
        <v>978</v>
      </c>
      <c r="C847" s="111" t="s">
        <v>1062</v>
      </c>
      <c r="D847" s="112">
        <f t="shared" si="1823"/>
        <v>34.950000000000003</v>
      </c>
      <c r="E847" s="112">
        <f t="shared" si="1834"/>
        <v>10.1</v>
      </c>
      <c r="F847" s="112">
        <f t="shared" si="1824"/>
        <v>8.0500000000000007</v>
      </c>
      <c r="G847" s="644">
        <v>12.600000000000001</v>
      </c>
      <c r="H847" s="112">
        <f t="shared" si="1821"/>
        <v>2.2749999999999999</v>
      </c>
      <c r="I847" s="112"/>
      <c r="J847" s="131">
        <f>[1]shCost!$E$6</f>
        <v>4.55</v>
      </c>
      <c r="K847" s="123">
        <v>5.05</v>
      </c>
      <c r="L847" s="131"/>
      <c r="M847" s="131"/>
      <c r="N847" s="131"/>
      <c r="O847" s="131">
        <f t="shared" si="1822"/>
        <v>4.7774999999999999</v>
      </c>
      <c r="P847" s="131"/>
      <c r="Q847" s="131"/>
      <c r="R847" s="131"/>
      <c r="S847" s="131"/>
      <c r="T847" s="131"/>
      <c r="U847" s="131"/>
      <c r="V847" s="123">
        <v>5.05</v>
      </c>
      <c r="W847" s="123"/>
      <c r="X847" s="123"/>
      <c r="Y847" s="128">
        <f t="shared" si="1830"/>
        <v>13.860000000000003</v>
      </c>
      <c r="Z847" s="128">
        <f t="shared" si="1825"/>
        <v>13.860000000000003</v>
      </c>
      <c r="AA847" s="128">
        <f t="shared" si="1815"/>
        <v>15.727499999999999</v>
      </c>
      <c r="AB847" s="128">
        <f t="shared" si="1813"/>
        <v>34.950000000000003</v>
      </c>
      <c r="AC847" s="128">
        <f t="shared" si="1826"/>
        <v>34.650000000000006</v>
      </c>
      <c r="AD847" s="128">
        <f t="shared" si="1827"/>
        <v>15.727499999999999</v>
      </c>
      <c r="AE847" s="128">
        <f t="shared" si="1827"/>
        <v>17.475000000000001</v>
      </c>
      <c r="AF847" s="128">
        <f t="shared" si="1827"/>
        <v>19.222500000000004</v>
      </c>
      <c r="AG847" s="129">
        <f t="shared" si="1828"/>
        <v>138.60000000000002</v>
      </c>
      <c r="AH847" s="129">
        <f t="shared" si="1829"/>
        <v>138.60000000000002</v>
      </c>
      <c r="AI847" s="132">
        <f t="shared" si="1832"/>
        <v>139</v>
      </c>
      <c r="AJ847" s="113">
        <f t="shared" si="1816"/>
        <v>459000</v>
      </c>
      <c r="AK847" s="139">
        <f t="shared" si="1781"/>
        <v>499000</v>
      </c>
      <c r="AL847" s="114">
        <f t="shared" si="1817"/>
        <v>49</v>
      </c>
      <c r="AM847" s="130">
        <f>ROUNDUP(AC847*1.3,0)</f>
        <v>46</v>
      </c>
      <c r="AN847" s="151">
        <f t="shared" si="1833"/>
        <v>74</v>
      </c>
      <c r="AO847" s="152">
        <f t="shared" si="1818"/>
        <v>390</v>
      </c>
      <c r="AP847" s="153">
        <f t="shared" si="1819"/>
        <v>825</v>
      </c>
      <c r="AQ847" s="716">
        <f t="shared" si="1810"/>
        <v>28</v>
      </c>
      <c r="AR847" s="154">
        <f t="shared" si="1809"/>
        <v>52000</v>
      </c>
      <c r="AS847" s="158">
        <v>140.06</v>
      </c>
      <c r="AT847" s="144">
        <f t="shared" si="1820"/>
        <v>139</v>
      </c>
    </row>
    <row r="848" spans="2:46" ht="20.45" hidden="1" customHeight="1">
      <c r="B848" s="157" t="s">
        <v>941</v>
      </c>
      <c r="C848" s="111" t="s">
        <v>952</v>
      </c>
      <c r="D848" s="112">
        <f t="shared" si="1823"/>
        <v>34.950000000000003</v>
      </c>
      <c r="E848" s="112">
        <f t="shared" si="1834"/>
        <v>10.1</v>
      </c>
      <c r="F848" s="112">
        <f t="shared" si="1824"/>
        <v>8.0500000000000007</v>
      </c>
      <c r="G848" s="644">
        <v>12.600000000000001</v>
      </c>
      <c r="H848" s="112">
        <f t="shared" si="1821"/>
        <v>2.2749999999999999</v>
      </c>
      <c r="I848" s="112"/>
      <c r="J848" s="131">
        <f>[1]shCost!$E$6</f>
        <v>4.55</v>
      </c>
      <c r="K848" s="123">
        <v>5.05</v>
      </c>
      <c r="L848" s="131"/>
      <c r="M848" s="131"/>
      <c r="N848" s="131"/>
      <c r="O848" s="131">
        <f t="shared" si="1822"/>
        <v>4.7774999999999999</v>
      </c>
      <c r="P848" s="131"/>
      <c r="Q848" s="131"/>
      <c r="R848" s="131"/>
      <c r="S848" s="131"/>
      <c r="T848" s="131"/>
      <c r="U848" s="131"/>
      <c r="V848" s="123">
        <v>5.05</v>
      </c>
      <c r="W848" s="123"/>
      <c r="X848" s="123"/>
      <c r="Y848" s="128">
        <f t="shared" si="1830"/>
        <v>13.860000000000003</v>
      </c>
      <c r="Z848" s="128">
        <f t="shared" si="1825"/>
        <v>13.860000000000003</v>
      </c>
      <c r="AA848" s="128">
        <f t="shared" si="1815"/>
        <v>15.727499999999999</v>
      </c>
      <c r="AB848" s="128">
        <f t="shared" si="1813"/>
        <v>34.950000000000003</v>
      </c>
      <c r="AC848" s="128">
        <f t="shared" si="1826"/>
        <v>34.650000000000006</v>
      </c>
      <c r="AD848" s="128">
        <f t="shared" si="1827"/>
        <v>15.727499999999999</v>
      </c>
      <c r="AE848" s="128">
        <f t="shared" si="1827"/>
        <v>17.475000000000001</v>
      </c>
      <c r="AF848" s="128">
        <f t="shared" si="1827"/>
        <v>19.222500000000004</v>
      </c>
      <c r="AG848" s="129">
        <f t="shared" si="1828"/>
        <v>138.60000000000002</v>
      </c>
      <c r="AH848" s="129">
        <f t="shared" si="1829"/>
        <v>138.60000000000002</v>
      </c>
      <c r="AI848" s="132">
        <f t="shared" si="1832"/>
        <v>139</v>
      </c>
      <c r="AJ848" s="113">
        <f t="shared" si="1816"/>
        <v>459000</v>
      </c>
      <c r="AK848" s="139">
        <f t="shared" si="1781"/>
        <v>499000</v>
      </c>
      <c r="AL848" s="114">
        <f t="shared" si="1817"/>
        <v>49</v>
      </c>
      <c r="AM848" s="130">
        <f>ROUNDUP(AC848*1.3,0)</f>
        <v>46</v>
      </c>
      <c r="AN848" s="151">
        <f t="shared" si="1833"/>
        <v>74</v>
      </c>
      <c r="AO848" s="152">
        <f t="shared" si="1818"/>
        <v>390</v>
      </c>
      <c r="AP848" s="153">
        <f t="shared" si="1819"/>
        <v>825</v>
      </c>
      <c r="AQ848" s="716">
        <f t="shared" si="1810"/>
        <v>28</v>
      </c>
      <c r="AR848" s="154">
        <f t="shared" si="1809"/>
        <v>52000</v>
      </c>
      <c r="AS848" s="158">
        <v>140.06</v>
      </c>
      <c r="AT848" s="144">
        <f t="shared" si="1820"/>
        <v>139</v>
      </c>
    </row>
    <row r="849" spans="2:46" ht="20.45" hidden="1" customHeight="1">
      <c r="B849" s="157" t="s">
        <v>154</v>
      </c>
      <c r="C849" s="111" t="s">
        <v>134</v>
      </c>
      <c r="D849" s="112">
        <f t="shared" si="1823"/>
        <v>31.95</v>
      </c>
      <c r="E849" s="112">
        <f t="shared" si="1834"/>
        <v>9.870000000000001</v>
      </c>
      <c r="F849" s="112">
        <f t="shared" si="1824"/>
        <v>7.9350000000000005</v>
      </c>
      <c r="G849" s="644">
        <v>11.55</v>
      </c>
      <c r="H849" s="112">
        <f t="shared" si="1821"/>
        <v>2.35</v>
      </c>
      <c r="I849" s="112"/>
      <c r="J849" s="131">
        <f>[1]shCost!$M$4</f>
        <v>4.7</v>
      </c>
      <c r="K849" s="123">
        <v>4.7</v>
      </c>
      <c r="L849" s="131"/>
      <c r="M849" s="131"/>
      <c r="N849" s="131"/>
      <c r="O849" s="131">
        <f t="shared" si="1822"/>
        <v>4.9350000000000005</v>
      </c>
      <c r="P849" s="131"/>
      <c r="Q849" s="131"/>
      <c r="R849" s="131"/>
      <c r="S849" s="131"/>
      <c r="T849" s="131"/>
      <c r="U849" s="131"/>
      <c r="V849" s="123">
        <v>4.7</v>
      </c>
      <c r="W849" s="123"/>
      <c r="X849" s="123"/>
      <c r="Y849" s="128">
        <f t="shared" si="1830"/>
        <v>12.705000000000002</v>
      </c>
      <c r="Z849" s="128">
        <f t="shared" si="1825"/>
        <v>12.705000000000002</v>
      </c>
      <c r="AA849" s="128">
        <f t="shared" si="1815"/>
        <v>14.377499999999998</v>
      </c>
      <c r="AB849" s="128">
        <f t="shared" si="1813"/>
        <v>31.95</v>
      </c>
      <c r="AC849" s="128">
        <f t="shared" si="1826"/>
        <v>31.762500000000003</v>
      </c>
      <c r="AD849" s="128">
        <f t="shared" si="1827"/>
        <v>14.377499999999998</v>
      </c>
      <c r="AE849" s="128">
        <f t="shared" si="1827"/>
        <v>15.975</v>
      </c>
      <c r="AF849" s="128">
        <f t="shared" si="1827"/>
        <v>17.572500000000002</v>
      </c>
      <c r="AG849" s="129">
        <f t="shared" si="1828"/>
        <v>127.05000000000001</v>
      </c>
      <c r="AH849" s="129">
        <f t="shared" si="1829"/>
        <v>127.05000000000001</v>
      </c>
      <c r="AI849" s="132">
        <f t="shared" si="1832"/>
        <v>129</v>
      </c>
      <c r="AJ849" s="113">
        <f t="shared" si="1816"/>
        <v>419000</v>
      </c>
      <c r="AK849" s="139">
        <f t="shared" si="1781"/>
        <v>459000</v>
      </c>
      <c r="AL849" s="114">
        <f t="shared" si="1817"/>
        <v>45</v>
      </c>
      <c r="AM849" s="130">
        <f>ROUNDUP(AC849*1.34,0)</f>
        <v>43</v>
      </c>
      <c r="AN849" s="151">
        <f t="shared" si="1833"/>
        <v>68</v>
      </c>
      <c r="AO849" s="152">
        <f t="shared" si="1818"/>
        <v>358</v>
      </c>
      <c r="AP849" s="153">
        <f t="shared" si="1819"/>
        <v>756</v>
      </c>
      <c r="AQ849" s="716">
        <f t="shared" si="1810"/>
        <v>26</v>
      </c>
      <c r="AR849" s="154">
        <f t="shared" si="1809"/>
        <v>48000</v>
      </c>
      <c r="AS849" s="158">
        <v>130.66</v>
      </c>
      <c r="AT849" s="144">
        <f t="shared" si="1820"/>
        <v>129</v>
      </c>
    </row>
    <row r="850" spans="2:46" ht="20.45" hidden="1" customHeight="1">
      <c r="B850" s="157" t="s">
        <v>155</v>
      </c>
      <c r="C850" s="111" t="s">
        <v>135</v>
      </c>
      <c r="D850" s="112">
        <f t="shared" si="1823"/>
        <v>33.950000000000003</v>
      </c>
      <c r="E850" s="112">
        <f t="shared" si="1834"/>
        <v>10.605</v>
      </c>
      <c r="F850" s="112">
        <f t="shared" si="1824"/>
        <v>8.3025000000000002</v>
      </c>
      <c r="G850" s="644">
        <v>12.5</v>
      </c>
      <c r="H850" s="112">
        <f t="shared" si="1821"/>
        <v>2.5249999999999999</v>
      </c>
      <c r="I850" s="112"/>
      <c r="J850" s="131">
        <f>[1]shCost!$M$6</f>
        <v>5.05</v>
      </c>
      <c r="K850" s="123">
        <v>5.05</v>
      </c>
      <c r="L850" s="131"/>
      <c r="M850" s="131"/>
      <c r="N850" s="131"/>
      <c r="O850" s="131">
        <f t="shared" si="1822"/>
        <v>5.3025000000000002</v>
      </c>
      <c r="P850" s="131"/>
      <c r="Q850" s="131"/>
      <c r="R850" s="131"/>
      <c r="S850" s="131"/>
      <c r="T850" s="131"/>
      <c r="U850" s="131"/>
      <c r="V850" s="123">
        <v>5.05</v>
      </c>
      <c r="W850" s="123"/>
      <c r="X850" s="123"/>
      <c r="Y850" s="128">
        <f t="shared" si="1830"/>
        <v>13.750000000000002</v>
      </c>
      <c r="Z850" s="128">
        <f t="shared" si="1825"/>
        <v>13.75</v>
      </c>
      <c r="AA850" s="128">
        <f t="shared" si="1815"/>
        <v>15.2775</v>
      </c>
      <c r="AB850" s="128">
        <f t="shared" si="1813"/>
        <v>33.950000000000003</v>
      </c>
      <c r="AC850" s="128">
        <f t="shared" si="1826"/>
        <v>34.375</v>
      </c>
      <c r="AD850" s="128">
        <f t="shared" si="1827"/>
        <v>15.2775</v>
      </c>
      <c r="AE850" s="128">
        <f t="shared" si="1827"/>
        <v>16.975000000000001</v>
      </c>
      <c r="AF850" s="128">
        <f t="shared" si="1827"/>
        <v>18.672500000000003</v>
      </c>
      <c r="AG850" s="129">
        <f t="shared" si="1828"/>
        <v>137.5</v>
      </c>
      <c r="AH850" s="129">
        <f t="shared" si="1829"/>
        <v>137.5</v>
      </c>
      <c r="AI850" s="132">
        <f t="shared" si="1832"/>
        <v>139</v>
      </c>
      <c r="AJ850" s="113">
        <f t="shared" si="1816"/>
        <v>449000</v>
      </c>
      <c r="AK850" s="139">
        <f t="shared" si="1781"/>
        <v>489000</v>
      </c>
      <c r="AL850" s="114">
        <f t="shared" si="1817"/>
        <v>48</v>
      </c>
      <c r="AM850" s="130">
        <f>ROUNDUP(AC850*1.3,0)</f>
        <v>45</v>
      </c>
      <c r="AN850" s="151">
        <f t="shared" si="1833"/>
        <v>74</v>
      </c>
      <c r="AO850" s="152">
        <f t="shared" si="1818"/>
        <v>387</v>
      </c>
      <c r="AP850" s="153">
        <f t="shared" si="1819"/>
        <v>818</v>
      </c>
      <c r="AQ850" s="716">
        <f t="shared" si="1810"/>
        <v>28</v>
      </c>
      <c r="AR850" s="154">
        <f t="shared" si="1809"/>
        <v>52000</v>
      </c>
      <c r="AS850" s="158">
        <v>140.06</v>
      </c>
      <c r="AT850" s="144">
        <f t="shared" si="1820"/>
        <v>139</v>
      </c>
    </row>
    <row r="851" spans="2:46" ht="20.45" hidden="1" customHeight="1">
      <c r="B851" s="157" t="s">
        <v>158</v>
      </c>
      <c r="C851" s="111" t="s">
        <v>139</v>
      </c>
      <c r="D851" s="112">
        <f t="shared" si="1823"/>
        <v>33.950000000000003</v>
      </c>
      <c r="E851" s="112">
        <f t="shared" si="1834"/>
        <v>10.709999999999999</v>
      </c>
      <c r="F851" s="112">
        <f t="shared" si="1824"/>
        <v>8.3550000000000004</v>
      </c>
      <c r="G851" s="644">
        <v>12.5</v>
      </c>
      <c r="H851" s="112">
        <f t="shared" si="1821"/>
        <v>2.5499999999999998</v>
      </c>
      <c r="I851" s="112"/>
      <c r="J851" s="131">
        <f>[1]shCost!$M$7</f>
        <v>5.0999999999999996</v>
      </c>
      <c r="K851" s="123">
        <v>5.0999999999999996</v>
      </c>
      <c r="L851" s="131"/>
      <c r="M851" s="131"/>
      <c r="N851" s="131"/>
      <c r="O851" s="131">
        <f t="shared" si="1822"/>
        <v>5.3549999999999995</v>
      </c>
      <c r="P851" s="131"/>
      <c r="Q851" s="131"/>
      <c r="R851" s="131"/>
      <c r="S851" s="131"/>
      <c r="T851" s="131"/>
      <c r="U851" s="131"/>
      <c r="V851" s="123">
        <v>5.0999999999999996</v>
      </c>
      <c r="W851" s="123"/>
      <c r="X851" s="123"/>
      <c r="Y851" s="128">
        <f t="shared" si="1830"/>
        <v>13.750000000000002</v>
      </c>
      <c r="Z851" s="128">
        <f t="shared" si="1825"/>
        <v>13.75</v>
      </c>
      <c r="AA851" s="128">
        <f t="shared" si="1815"/>
        <v>15.2775</v>
      </c>
      <c r="AB851" s="128">
        <f t="shared" si="1813"/>
        <v>33.950000000000003</v>
      </c>
      <c r="AC851" s="128">
        <f t="shared" si="1826"/>
        <v>34.375</v>
      </c>
      <c r="AD851" s="128">
        <f t="shared" si="1827"/>
        <v>15.2775</v>
      </c>
      <c r="AE851" s="128">
        <f t="shared" si="1827"/>
        <v>16.975000000000001</v>
      </c>
      <c r="AF851" s="128">
        <f t="shared" si="1827"/>
        <v>18.672500000000003</v>
      </c>
      <c r="AG851" s="129">
        <f t="shared" si="1828"/>
        <v>137.5</v>
      </c>
      <c r="AH851" s="129">
        <f t="shared" si="1829"/>
        <v>137.5</v>
      </c>
      <c r="AI851" s="132">
        <f t="shared" si="1832"/>
        <v>139</v>
      </c>
      <c r="AJ851" s="113">
        <f t="shared" si="1816"/>
        <v>449000</v>
      </c>
      <c r="AK851" s="139">
        <f t="shared" si="1781"/>
        <v>489000</v>
      </c>
      <c r="AL851" s="114">
        <f t="shared" si="1817"/>
        <v>48</v>
      </c>
      <c r="AM851" s="130">
        <f>ROUNDUP(AC851*1.3,0)</f>
        <v>45</v>
      </c>
      <c r="AN851" s="151">
        <f t="shared" si="1833"/>
        <v>74</v>
      </c>
      <c r="AO851" s="152">
        <f t="shared" si="1818"/>
        <v>387</v>
      </c>
      <c r="AP851" s="153">
        <f t="shared" si="1819"/>
        <v>818</v>
      </c>
      <c r="AQ851" s="716">
        <f t="shared" si="1810"/>
        <v>28</v>
      </c>
      <c r="AR851" s="154">
        <f t="shared" si="1809"/>
        <v>52000</v>
      </c>
      <c r="AS851" s="158">
        <v>140.06</v>
      </c>
      <c r="AT851" s="144">
        <f t="shared" si="1820"/>
        <v>139</v>
      </c>
    </row>
    <row r="852" spans="2:46" ht="20.45" hidden="1" customHeight="1">
      <c r="B852" s="157" t="s">
        <v>159</v>
      </c>
      <c r="C852" s="111" t="s">
        <v>261</v>
      </c>
      <c r="D852" s="112">
        <f t="shared" si="1823"/>
        <v>36.950000000000003</v>
      </c>
      <c r="E852" s="112">
        <f t="shared" si="1834"/>
        <v>11.55</v>
      </c>
      <c r="F852" s="112">
        <f t="shared" si="1824"/>
        <v>8.7750000000000004</v>
      </c>
      <c r="G852" s="644">
        <v>13.35</v>
      </c>
      <c r="H852" s="112">
        <f t="shared" si="1821"/>
        <v>2.75</v>
      </c>
      <c r="I852" s="112"/>
      <c r="J852" s="131">
        <f>[1]shCost!$M$9</f>
        <v>5.5</v>
      </c>
      <c r="K852" s="123">
        <v>5.5</v>
      </c>
      <c r="L852" s="131"/>
      <c r="M852" s="131"/>
      <c r="N852" s="131"/>
      <c r="O852" s="131">
        <f t="shared" si="1822"/>
        <v>5.7750000000000004</v>
      </c>
      <c r="P852" s="131"/>
      <c r="Q852" s="131"/>
      <c r="R852" s="131"/>
      <c r="S852" s="131"/>
      <c r="T852" s="131"/>
      <c r="U852" s="131"/>
      <c r="V852" s="123">
        <v>5.5</v>
      </c>
      <c r="W852" s="123"/>
      <c r="X852" s="123"/>
      <c r="Y852" s="128">
        <f t="shared" si="1830"/>
        <v>14.685</v>
      </c>
      <c r="Z852" s="128">
        <f t="shared" si="1825"/>
        <v>14.685</v>
      </c>
      <c r="AA852" s="128">
        <f t="shared" si="1815"/>
        <v>16.627500000000001</v>
      </c>
      <c r="AB852" s="128">
        <f t="shared" si="1813"/>
        <v>36.950000000000003</v>
      </c>
      <c r="AC852" s="128">
        <f t="shared" si="1826"/>
        <v>36.712499999999999</v>
      </c>
      <c r="AD852" s="128">
        <f t="shared" si="1827"/>
        <v>16.627500000000001</v>
      </c>
      <c r="AE852" s="128">
        <f t="shared" si="1827"/>
        <v>18.475000000000001</v>
      </c>
      <c r="AF852" s="128">
        <f t="shared" si="1827"/>
        <v>20.322500000000002</v>
      </c>
      <c r="AG852" s="129">
        <f t="shared" si="1828"/>
        <v>146.85</v>
      </c>
      <c r="AH852" s="129">
        <f t="shared" si="1829"/>
        <v>146.85</v>
      </c>
      <c r="AI852" s="132">
        <f t="shared" si="1832"/>
        <v>149</v>
      </c>
      <c r="AJ852" s="113">
        <f t="shared" si="1816"/>
        <v>489000</v>
      </c>
      <c r="AK852" s="139">
        <f t="shared" si="1781"/>
        <v>529000</v>
      </c>
      <c r="AL852" s="114">
        <f t="shared" si="1817"/>
        <v>52</v>
      </c>
      <c r="AM852" s="130">
        <f>ROUNDUP(AC852*1.3,0)</f>
        <v>48</v>
      </c>
      <c r="AN852" s="151">
        <f t="shared" si="1833"/>
        <v>79</v>
      </c>
      <c r="AO852" s="152">
        <f t="shared" si="1818"/>
        <v>414</v>
      </c>
      <c r="AP852" s="153">
        <f t="shared" si="1819"/>
        <v>874</v>
      </c>
      <c r="AQ852" s="716">
        <f t="shared" si="1810"/>
        <v>30</v>
      </c>
      <c r="AR852" s="154">
        <f t="shared" si="1809"/>
        <v>55000</v>
      </c>
      <c r="AS852" s="158">
        <v>149.45999999999998</v>
      </c>
      <c r="AT852" s="144">
        <f t="shared" si="1820"/>
        <v>149</v>
      </c>
    </row>
    <row r="853" spans="2:46" ht="20.45" hidden="1" customHeight="1">
      <c r="B853" s="157" t="s">
        <v>979</v>
      </c>
      <c r="C853" s="111" t="s">
        <v>1063</v>
      </c>
      <c r="D853" s="112">
        <f t="shared" si="1823"/>
        <v>36.950000000000003</v>
      </c>
      <c r="E853" s="112">
        <f t="shared" si="1834"/>
        <v>10.605</v>
      </c>
      <c r="F853" s="112">
        <f t="shared" si="1824"/>
        <v>8.3025000000000002</v>
      </c>
      <c r="G853" s="644">
        <v>13.35</v>
      </c>
      <c r="H853" s="112">
        <f t="shared" si="1821"/>
        <v>2.5249999999999999</v>
      </c>
      <c r="I853" s="112"/>
      <c r="J853" s="131">
        <f>[1]shCost!$M$6</f>
        <v>5.05</v>
      </c>
      <c r="K853" s="123">
        <v>5.05</v>
      </c>
      <c r="L853" s="131"/>
      <c r="M853" s="131"/>
      <c r="N853" s="131"/>
      <c r="O853" s="131">
        <f t="shared" si="1822"/>
        <v>5.3025000000000002</v>
      </c>
      <c r="P853" s="131"/>
      <c r="Q853" s="131"/>
      <c r="R853" s="131"/>
      <c r="S853" s="131"/>
      <c r="T853" s="131"/>
      <c r="U853" s="131"/>
      <c r="V853" s="123">
        <v>5.05</v>
      </c>
      <c r="W853" s="123"/>
      <c r="X853" s="123"/>
      <c r="Y853" s="128">
        <f t="shared" si="1830"/>
        <v>14.685</v>
      </c>
      <c r="Z853" s="128">
        <f t="shared" si="1825"/>
        <v>14.685</v>
      </c>
      <c r="AA853" s="128">
        <f t="shared" si="1815"/>
        <v>16.627500000000001</v>
      </c>
      <c r="AB853" s="128">
        <f t="shared" si="1813"/>
        <v>36.950000000000003</v>
      </c>
      <c r="AC853" s="128">
        <f t="shared" si="1826"/>
        <v>36.712499999999999</v>
      </c>
      <c r="AD853" s="128">
        <f t="shared" si="1827"/>
        <v>16.627500000000001</v>
      </c>
      <c r="AE853" s="128">
        <f t="shared" si="1827"/>
        <v>18.475000000000001</v>
      </c>
      <c r="AF853" s="128">
        <f t="shared" si="1827"/>
        <v>20.322500000000002</v>
      </c>
      <c r="AG853" s="129">
        <f t="shared" si="1828"/>
        <v>146.85</v>
      </c>
      <c r="AH853" s="129">
        <f t="shared" si="1829"/>
        <v>146.85</v>
      </c>
      <c r="AI853" s="132">
        <f t="shared" si="1832"/>
        <v>149</v>
      </c>
      <c r="AJ853" s="113">
        <f t="shared" si="1816"/>
        <v>489000</v>
      </c>
      <c r="AK853" s="139">
        <f t="shared" si="1781"/>
        <v>529000</v>
      </c>
      <c r="AL853" s="114">
        <f t="shared" si="1817"/>
        <v>52</v>
      </c>
      <c r="AM853" s="130">
        <f>ROUNDUP(AC853*1.3,0)</f>
        <v>48</v>
      </c>
      <c r="AN853" s="151">
        <f t="shared" si="1833"/>
        <v>79</v>
      </c>
      <c r="AO853" s="152">
        <f t="shared" si="1818"/>
        <v>414</v>
      </c>
      <c r="AP853" s="153">
        <f t="shared" si="1819"/>
        <v>874</v>
      </c>
      <c r="AQ853" s="716">
        <f t="shared" si="1810"/>
        <v>30</v>
      </c>
      <c r="AR853" s="154">
        <f t="shared" si="1809"/>
        <v>55000</v>
      </c>
      <c r="AS853" s="158">
        <v>149.45999999999998</v>
      </c>
      <c r="AT853" s="144">
        <f t="shared" si="1820"/>
        <v>149</v>
      </c>
    </row>
    <row r="854" spans="2:46" ht="20.45" hidden="1" customHeight="1">
      <c r="B854" s="157" t="s">
        <v>942</v>
      </c>
      <c r="C854" s="111" t="s">
        <v>953</v>
      </c>
      <c r="D854" s="112">
        <f t="shared" si="1823"/>
        <v>36.950000000000003</v>
      </c>
      <c r="E854" s="112">
        <f t="shared" si="1834"/>
        <v>10.605</v>
      </c>
      <c r="F854" s="112">
        <f t="shared" si="1824"/>
        <v>8.3025000000000002</v>
      </c>
      <c r="G854" s="644">
        <v>13.35</v>
      </c>
      <c r="H854" s="112">
        <f t="shared" si="1821"/>
        <v>2.5249999999999999</v>
      </c>
      <c r="I854" s="112"/>
      <c r="J854" s="131">
        <f>[1]shCost!$M$6</f>
        <v>5.05</v>
      </c>
      <c r="K854" s="123">
        <v>5.05</v>
      </c>
      <c r="L854" s="131"/>
      <c r="M854" s="131"/>
      <c r="N854" s="131"/>
      <c r="O854" s="131">
        <f t="shared" si="1822"/>
        <v>5.3025000000000002</v>
      </c>
      <c r="P854" s="131"/>
      <c r="Q854" s="131"/>
      <c r="R854" s="131"/>
      <c r="S854" s="131"/>
      <c r="T854" s="131"/>
      <c r="U854" s="131"/>
      <c r="V854" s="123">
        <v>5.05</v>
      </c>
      <c r="W854" s="123"/>
      <c r="X854" s="123"/>
      <c r="Y854" s="128">
        <f t="shared" si="1830"/>
        <v>14.685</v>
      </c>
      <c r="Z854" s="128">
        <f t="shared" si="1825"/>
        <v>14.685</v>
      </c>
      <c r="AA854" s="128">
        <f t="shared" si="1815"/>
        <v>16.627500000000001</v>
      </c>
      <c r="AB854" s="128">
        <f t="shared" si="1813"/>
        <v>36.950000000000003</v>
      </c>
      <c r="AC854" s="128">
        <f t="shared" si="1826"/>
        <v>36.712499999999999</v>
      </c>
      <c r="AD854" s="128">
        <f t="shared" si="1827"/>
        <v>16.627500000000001</v>
      </c>
      <c r="AE854" s="128">
        <f t="shared" si="1827"/>
        <v>18.475000000000001</v>
      </c>
      <c r="AF854" s="128">
        <f t="shared" si="1827"/>
        <v>20.322500000000002</v>
      </c>
      <c r="AG854" s="129">
        <f t="shared" si="1828"/>
        <v>146.85</v>
      </c>
      <c r="AH854" s="129">
        <f t="shared" si="1829"/>
        <v>146.85</v>
      </c>
      <c r="AI854" s="132">
        <f t="shared" si="1832"/>
        <v>149</v>
      </c>
      <c r="AJ854" s="113">
        <f t="shared" si="1816"/>
        <v>489000</v>
      </c>
      <c r="AK854" s="139">
        <f t="shared" si="1781"/>
        <v>529000</v>
      </c>
      <c r="AL854" s="114">
        <f t="shared" si="1817"/>
        <v>52</v>
      </c>
      <c r="AM854" s="130">
        <f>ROUNDUP(AC854*1.3,0)</f>
        <v>48</v>
      </c>
      <c r="AN854" s="151">
        <f t="shared" si="1833"/>
        <v>79</v>
      </c>
      <c r="AO854" s="152">
        <f t="shared" si="1818"/>
        <v>414</v>
      </c>
      <c r="AP854" s="153">
        <f t="shared" si="1819"/>
        <v>874</v>
      </c>
      <c r="AQ854" s="716">
        <f t="shared" si="1810"/>
        <v>30</v>
      </c>
      <c r="AR854" s="154">
        <f t="shared" si="1809"/>
        <v>55000</v>
      </c>
      <c r="AS854" s="158">
        <v>149.45999999999998</v>
      </c>
      <c r="AT854" s="144">
        <f t="shared" si="1820"/>
        <v>149</v>
      </c>
    </row>
    <row r="855" spans="2:46" ht="20.45" hidden="1" customHeight="1">
      <c r="B855" s="157" t="s">
        <v>570</v>
      </c>
      <c r="C855" s="111" t="s">
        <v>566</v>
      </c>
      <c r="D855" s="112">
        <f t="shared" si="1823"/>
        <v>31.95</v>
      </c>
      <c r="E855" s="112">
        <f t="shared" si="1834"/>
        <v>11.591999999999999</v>
      </c>
      <c r="F855" s="112">
        <f t="shared" si="1824"/>
        <v>8.7959999999999994</v>
      </c>
      <c r="G855" s="644">
        <f>E855</f>
        <v>11.591999999999999</v>
      </c>
      <c r="H855" s="112">
        <f t="shared" si="1821"/>
        <v>2.76</v>
      </c>
      <c r="I855" s="112"/>
      <c r="J855" s="131">
        <f>[1]shCost!$S$4</f>
        <v>5.52</v>
      </c>
      <c r="K855" s="131"/>
      <c r="L855" s="131"/>
      <c r="M855" s="131"/>
      <c r="N855" s="131"/>
      <c r="O855" s="131">
        <f t="shared" si="1822"/>
        <v>5.7959999999999994</v>
      </c>
      <c r="P855" s="131"/>
      <c r="Q855" s="131"/>
      <c r="R855" s="131"/>
      <c r="S855" s="131"/>
      <c r="T855" s="131"/>
      <c r="U855" s="131"/>
      <c r="V855" s="131"/>
      <c r="W855" s="131"/>
      <c r="X855" s="131"/>
      <c r="Y855" s="128">
        <f t="shared" si="1830"/>
        <v>12.751199999999999</v>
      </c>
      <c r="Z855" s="128">
        <f t="shared" si="1825"/>
        <v>12.751199999999999</v>
      </c>
      <c r="AA855" s="128">
        <f t="shared" si="1815"/>
        <v>14.377499999999998</v>
      </c>
      <c r="AB855" s="128">
        <f t="shared" si="1813"/>
        <v>31.95</v>
      </c>
      <c r="AC855" s="128">
        <f t="shared" si="1826"/>
        <v>31.877999999999997</v>
      </c>
      <c r="AD855" s="128">
        <f t="shared" si="1827"/>
        <v>14.377499999999998</v>
      </c>
      <c r="AE855" s="128">
        <f t="shared" si="1827"/>
        <v>15.975</v>
      </c>
      <c r="AF855" s="128">
        <f t="shared" si="1827"/>
        <v>17.572500000000002</v>
      </c>
      <c r="AG855" s="129">
        <f t="shared" si="1828"/>
        <v>127.51199999999999</v>
      </c>
      <c r="AH855" s="129">
        <f t="shared" si="1829"/>
        <v>127.51199999999999</v>
      </c>
      <c r="AI855" s="132">
        <f t="shared" si="1832"/>
        <v>129</v>
      </c>
      <c r="AJ855" s="113">
        <f t="shared" si="1816"/>
        <v>419000</v>
      </c>
      <c r="AK855" s="139">
        <f t="shared" si="1781"/>
        <v>459000</v>
      </c>
      <c r="AL855" s="114">
        <f t="shared" si="1817"/>
        <v>45</v>
      </c>
      <c r="AM855" s="130">
        <f>ROUNDUP(AC855*1.34,0)</f>
        <v>43</v>
      </c>
      <c r="AN855" s="151">
        <f t="shared" si="1833"/>
        <v>68</v>
      </c>
      <c r="AO855" s="152">
        <f t="shared" si="1818"/>
        <v>359</v>
      </c>
      <c r="AP855" s="153">
        <f t="shared" si="1819"/>
        <v>759</v>
      </c>
      <c r="AQ855" s="716">
        <f t="shared" si="1810"/>
        <v>26</v>
      </c>
      <c r="AR855" s="154">
        <f t="shared" si="1809"/>
        <v>48000</v>
      </c>
      <c r="AS855" s="158">
        <v>130.66</v>
      </c>
      <c r="AT855" s="144">
        <f t="shared" si="1820"/>
        <v>129</v>
      </c>
    </row>
    <row r="856" spans="2:46" ht="20.45" hidden="1" customHeight="1">
      <c r="B856" s="157" t="s">
        <v>595</v>
      </c>
      <c r="C856" s="111" t="s">
        <v>593</v>
      </c>
      <c r="D856" s="112">
        <f t="shared" si="1823"/>
        <v>34.950000000000003</v>
      </c>
      <c r="E856" s="112">
        <f t="shared" si="1834"/>
        <v>12.725999999999999</v>
      </c>
      <c r="F856" s="112">
        <f t="shared" si="1824"/>
        <v>9.3629999999999995</v>
      </c>
      <c r="G856" s="644">
        <f>E856</f>
        <v>12.725999999999999</v>
      </c>
      <c r="H856" s="112">
        <f t="shared" si="1821"/>
        <v>3.03</v>
      </c>
      <c r="I856" s="112"/>
      <c r="J856" s="131">
        <f>[1]shCost!$S$6</f>
        <v>6.06</v>
      </c>
      <c r="K856" s="131"/>
      <c r="L856" s="131"/>
      <c r="M856" s="131"/>
      <c r="N856" s="131"/>
      <c r="O856" s="131">
        <f t="shared" si="1822"/>
        <v>6.3629999999999995</v>
      </c>
      <c r="P856" s="131"/>
      <c r="Q856" s="131"/>
      <c r="R856" s="131"/>
      <c r="S856" s="131"/>
      <c r="T856" s="131"/>
      <c r="U856" s="131"/>
      <c r="V856" s="131"/>
      <c r="W856" s="131"/>
      <c r="X856" s="131"/>
      <c r="Y856" s="128">
        <f t="shared" si="1830"/>
        <v>13.9986</v>
      </c>
      <c r="Z856" s="128">
        <f t="shared" si="1825"/>
        <v>13.9986</v>
      </c>
      <c r="AA856" s="128">
        <f t="shared" si="1815"/>
        <v>15.727499999999999</v>
      </c>
      <c r="AB856" s="128">
        <f t="shared" si="1813"/>
        <v>34.950000000000003</v>
      </c>
      <c r="AC856" s="128">
        <f t="shared" si="1826"/>
        <v>34.996499999999997</v>
      </c>
      <c r="AD856" s="128">
        <f t="shared" si="1827"/>
        <v>15.727499999999999</v>
      </c>
      <c r="AE856" s="128">
        <f t="shared" si="1827"/>
        <v>17.475000000000001</v>
      </c>
      <c r="AF856" s="128">
        <f t="shared" si="1827"/>
        <v>19.222500000000004</v>
      </c>
      <c r="AG856" s="129">
        <f t="shared" si="1828"/>
        <v>139.98599999999999</v>
      </c>
      <c r="AH856" s="129">
        <f t="shared" si="1829"/>
        <v>139.98599999999999</v>
      </c>
      <c r="AI856" s="132">
        <f t="shared" si="1832"/>
        <v>139</v>
      </c>
      <c r="AJ856" s="113">
        <f t="shared" si="1816"/>
        <v>459000</v>
      </c>
      <c r="AK856" s="139">
        <f t="shared" si="1781"/>
        <v>499000</v>
      </c>
      <c r="AL856" s="114">
        <f t="shared" si="1817"/>
        <v>49</v>
      </c>
      <c r="AM856" s="130">
        <f>ROUNDUP(AC856*1.3,0)</f>
        <v>46</v>
      </c>
      <c r="AN856" s="151">
        <f t="shared" si="1833"/>
        <v>75</v>
      </c>
      <c r="AO856" s="152">
        <f t="shared" si="1818"/>
        <v>394</v>
      </c>
      <c r="AP856" s="153">
        <f t="shared" si="1819"/>
        <v>833</v>
      </c>
      <c r="AQ856" s="716">
        <f t="shared" si="1810"/>
        <v>28</v>
      </c>
      <c r="AR856" s="154">
        <f t="shared" si="1809"/>
        <v>52000</v>
      </c>
      <c r="AS856" s="158">
        <v>140.06</v>
      </c>
      <c r="AT856" s="144">
        <f t="shared" si="1820"/>
        <v>139</v>
      </c>
    </row>
    <row r="857" spans="2:46" ht="20.45" hidden="1" customHeight="1">
      <c r="B857" s="157" t="s">
        <v>576</v>
      </c>
      <c r="C857" s="111" t="s">
        <v>588</v>
      </c>
      <c r="D857" s="112">
        <f t="shared" si="1823"/>
        <v>36.950000000000003</v>
      </c>
      <c r="E857" s="112">
        <f t="shared" si="1834"/>
        <v>13.419</v>
      </c>
      <c r="F857" s="112">
        <f t="shared" si="1824"/>
        <v>9.7095000000000002</v>
      </c>
      <c r="G857" s="644">
        <f>E857</f>
        <v>13.419</v>
      </c>
      <c r="H857" s="112">
        <f t="shared" si="1821"/>
        <v>3.1949999999999998</v>
      </c>
      <c r="I857" s="112"/>
      <c r="J857" s="131">
        <f>[1]shCost!$S$7</f>
        <v>6.39</v>
      </c>
      <c r="K857" s="131"/>
      <c r="L857" s="131"/>
      <c r="M857" s="131"/>
      <c r="N857" s="131"/>
      <c r="O857" s="131">
        <f t="shared" si="1822"/>
        <v>6.7095000000000002</v>
      </c>
      <c r="P857" s="131"/>
      <c r="Q857" s="131"/>
      <c r="R857" s="131"/>
      <c r="S857" s="131"/>
      <c r="T857" s="131"/>
      <c r="U857" s="131"/>
      <c r="V857" s="131"/>
      <c r="W857" s="131"/>
      <c r="X857" s="131"/>
      <c r="Y857" s="128">
        <f t="shared" si="1830"/>
        <v>14.760900000000001</v>
      </c>
      <c r="Z857" s="128">
        <f t="shared" si="1825"/>
        <v>14.760900000000001</v>
      </c>
      <c r="AA857" s="128">
        <f t="shared" si="1815"/>
        <v>16.627500000000001</v>
      </c>
      <c r="AB857" s="128">
        <f t="shared" si="1813"/>
        <v>36.950000000000003</v>
      </c>
      <c r="AC857" s="128">
        <f t="shared" si="1826"/>
        <v>36.902250000000002</v>
      </c>
      <c r="AD857" s="128">
        <f t="shared" si="1827"/>
        <v>16.627500000000001</v>
      </c>
      <c r="AE857" s="128">
        <f t="shared" si="1827"/>
        <v>18.475000000000001</v>
      </c>
      <c r="AF857" s="128">
        <f t="shared" si="1827"/>
        <v>20.322500000000002</v>
      </c>
      <c r="AG857" s="129">
        <f t="shared" si="1828"/>
        <v>147.60900000000001</v>
      </c>
      <c r="AH857" s="129">
        <f t="shared" si="1829"/>
        <v>147.60900000000001</v>
      </c>
      <c r="AI857" s="132">
        <f t="shared" si="1832"/>
        <v>149</v>
      </c>
      <c r="AJ857" s="113">
        <f t="shared" si="1816"/>
        <v>489000</v>
      </c>
      <c r="AK857" s="139">
        <f t="shared" si="1781"/>
        <v>529000</v>
      </c>
      <c r="AL857" s="114">
        <f t="shared" si="1817"/>
        <v>52</v>
      </c>
      <c r="AM857" s="130">
        <f>ROUNDUP(AC857*1.3,0)</f>
        <v>48</v>
      </c>
      <c r="AN857" s="151">
        <f t="shared" si="1833"/>
        <v>79</v>
      </c>
      <c r="AO857" s="152">
        <f t="shared" si="1818"/>
        <v>416</v>
      </c>
      <c r="AP857" s="153">
        <f t="shared" si="1819"/>
        <v>878</v>
      </c>
      <c r="AQ857" s="716">
        <f t="shared" si="1810"/>
        <v>30</v>
      </c>
      <c r="AR857" s="154">
        <f t="shared" si="1809"/>
        <v>55000</v>
      </c>
      <c r="AS857" s="158">
        <v>149.45999999999998</v>
      </c>
      <c r="AT857" s="144">
        <f t="shared" si="1820"/>
        <v>149</v>
      </c>
    </row>
    <row r="858" spans="2:46" ht="20.45" hidden="1" customHeight="1">
      <c r="B858" s="157" t="s">
        <v>578</v>
      </c>
      <c r="C858" s="111" t="s">
        <v>584</v>
      </c>
      <c r="D858" s="112">
        <f t="shared" si="1823"/>
        <v>40.950000000000003</v>
      </c>
      <c r="E858" s="112">
        <f t="shared" si="1834"/>
        <v>14.952000000000002</v>
      </c>
      <c r="F858" s="112">
        <f t="shared" si="1824"/>
        <v>10.476000000000001</v>
      </c>
      <c r="G858" s="644">
        <f>E858</f>
        <v>14.952000000000002</v>
      </c>
      <c r="H858" s="112">
        <f t="shared" si="1821"/>
        <v>3.56</v>
      </c>
      <c r="I858" s="112"/>
      <c r="J858" s="131">
        <f>[1]shCost!$S$9</f>
        <v>7.12</v>
      </c>
      <c r="K858" s="131"/>
      <c r="L858" s="131"/>
      <c r="M858" s="131"/>
      <c r="N858" s="131"/>
      <c r="O858" s="131">
        <f t="shared" si="1822"/>
        <v>7.4760000000000009</v>
      </c>
      <c r="P858" s="131"/>
      <c r="Q858" s="131"/>
      <c r="R858" s="131"/>
      <c r="S858" s="131"/>
      <c r="T858" s="131"/>
      <c r="U858" s="131"/>
      <c r="V858" s="131"/>
      <c r="W858" s="131"/>
      <c r="X858" s="131"/>
      <c r="Y858" s="128">
        <f t="shared" si="1830"/>
        <v>16.447200000000002</v>
      </c>
      <c r="Z858" s="128">
        <f t="shared" si="1825"/>
        <v>16.447200000000002</v>
      </c>
      <c r="AA858" s="128">
        <f t="shared" ref="AA858:AA866" si="1835">(AB858*(1-AA$548))</f>
        <v>18.427499999999998</v>
      </c>
      <c r="AB858" s="128">
        <f t="shared" si="1813"/>
        <v>40.950000000000003</v>
      </c>
      <c r="AC858" s="128">
        <f t="shared" si="1826"/>
        <v>41.118000000000002</v>
      </c>
      <c r="AD858" s="128">
        <f t="shared" si="1827"/>
        <v>18.427499999999998</v>
      </c>
      <c r="AE858" s="128">
        <f t="shared" si="1827"/>
        <v>20.475000000000001</v>
      </c>
      <c r="AF858" s="128">
        <f t="shared" si="1827"/>
        <v>22.522500000000004</v>
      </c>
      <c r="AG858" s="129">
        <f t="shared" si="1828"/>
        <v>164.47200000000001</v>
      </c>
      <c r="AH858" s="129">
        <f t="shared" si="1829"/>
        <v>164.47200000000001</v>
      </c>
      <c r="AI858" s="132">
        <f t="shared" si="1832"/>
        <v>169</v>
      </c>
      <c r="AJ858" s="113">
        <f t="shared" ref="AJ858:AJ867" si="1836">ROUNDUP(FLOOR(AC858*13350,10000),-3)-1000</f>
        <v>539000</v>
      </c>
      <c r="AK858" s="139">
        <f t="shared" ref="AK858:AK979" si="1837">ROUNDUP(FLOOR(AJ858*1.1,10000),-3)-1000</f>
        <v>589000</v>
      </c>
      <c r="AL858" s="114">
        <f t="shared" ref="AL858:AL867" si="1838">ROUNDUP(AC858*1.39,0)</f>
        <v>58</v>
      </c>
      <c r="AM858" s="130">
        <f>ROUNDUP(AC858*1.3,0)</f>
        <v>54</v>
      </c>
      <c r="AN858" s="151">
        <f t="shared" si="1833"/>
        <v>88</v>
      </c>
      <c r="AO858" s="152">
        <f t="shared" ref="AO858:AO867" si="1839">ROUNDUP(AC858*3.7502*3,0)</f>
        <v>463</v>
      </c>
      <c r="AP858" s="153">
        <f t="shared" ref="AP858:AP867" si="1840">ROUNDUP(AC858*7.9284*3,0)</f>
        <v>978</v>
      </c>
      <c r="AQ858" s="716">
        <f t="shared" si="1810"/>
        <v>33</v>
      </c>
      <c r="AR858" s="154">
        <f t="shared" si="1809"/>
        <v>62000</v>
      </c>
      <c r="AS858" s="158">
        <v>168.26</v>
      </c>
      <c r="AT858" s="144">
        <f t="shared" ref="AT858:AT867" si="1841">AI858*(1-AH$6)</f>
        <v>169</v>
      </c>
    </row>
    <row r="859" spans="2:46" ht="20.45" hidden="1" customHeight="1">
      <c r="B859" s="157" t="s">
        <v>980</v>
      </c>
      <c r="C859" s="111" t="s">
        <v>1064</v>
      </c>
      <c r="D859" s="112">
        <f t="shared" si="1823"/>
        <v>40.950000000000003</v>
      </c>
      <c r="E859" s="112">
        <f t="shared" si="1834"/>
        <v>12.725999999999999</v>
      </c>
      <c r="F859" s="112">
        <f t="shared" si="1824"/>
        <v>9.3629999999999995</v>
      </c>
      <c r="G859" s="644">
        <v>14.952000000000002</v>
      </c>
      <c r="H859" s="112">
        <f t="shared" si="1821"/>
        <v>3.03</v>
      </c>
      <c r="I859" s="112"/>
      <c r="J859" s="131">
        <f>[1]shCost!$S$6</f>
        <v>6.06</v>
      </c>
      <c r="K859" s="131"/>
      <c r="L859" s="131"/>
      <c r="M859" s="131"/>
      <c r="N859" s="131"/>
      <c r="O859" s="131">
        <f t="shared" si="1822"/>
        <v>6.3629999999999995</v>
      </c>
      <c r="P859" s="131"/>
      <c r="Q859" s="131"/>
      <c r="R859" s="131"/>
      <c r="S859" s="131"/>
      <c r="T859" s="131"/>
      <c r="U859" s="131"/>
      <c r="V859" s="131"/>
      <c r="W859" s="131"/>
      <c r="X859" s="131"/>
      <c r="Y859" s="128">
        <f t="shared" si="1830"/>
        <v>16.447200000000002</v>
      </c>
      <c r="Z859" s="128">
        <f t="shared" si="1825"/>
        <v>16.447200000000002</v>
      </c>
      <c r="AA859" s="128">
        <f t="shared" si="1835"/>
        <v>18.427499999999998</v>
      </c>
      <c r="AB859" s="128">
        <f t="shared" si="1813"/>
        <v>40.950000000000003</v>
      </c>
      <c r="AC859" s="128">
        <f t="shared" si="1826"/>
        <v>41.118000000000002</v>
      </c>
      <c r="AD859" s="128">
        <f t="shared" si="1827"/>
        <v>18.427499999999998</v>
      </c>
      <c r="AE859" s="128">
        <f t="shared" si="1827"/>
        <v>20.475000000000001</v>
      </c>
      <c r="AF859" s="128">
        <f t="shared" si="1827"/>
        <v>22.522500000000004</v>
      </c>
      <c r="AG859" s="129">
        <f t="shared" si="1828"/>
        <v>164.47200000000001</v>
      </c>
      <c r="AH859" s="129">
        <f t="shared" si="1829"/>
        <v>164.47200000000001</v>
      </c>
      <c r="AI859" s="132">
        <f t="shared" si="1832"/>
        <v>169</v>
      </c>
      <c r="AJ859" s="113">
        <f t="shared" si="1836"/>
        <v>539000</v>
      </c>
      <c r="AK859" s="139">
        <f t="shared" si="1837"/>
        <v>589000</v>
      </c>
      <c r="AL859" s="114">
        <f t="shared" si="1838"/>
        <v>58</v>
      </c>
      <c r="AM859" s="130">
        <f>ROUNDUP(AC859*1.3,0)</f>
        <v>54</v>
      </c>
      <c r="AN859" s="151">
        <f t="shared" si="1833"/>
        <v>88</v>
      </c>
      <c r="AO859" s="152">
        <f t="shared" si="1839"/>
        <v>463</v>
      </c>
      <c r="AP859" s="153">
        <f t="shared" si="1840"/>
        <v>978</v>
      </c>
      <c r="AQ859" s="716">
        <f t="shared" si="1810"/>
        <v>33</v>
      </c>
      <c r="AR859" s="154">
        <f t="shared" si="1809"/>
        <v>62000</v>
      </c>
      <c r="AS859" s="158">
        <v>168.26</v>
      </c>
      <c r="AT859" s="144">
        <f t="shared" si="1841"/>
        <v>169</v>
      </c>
    </row>
    <row r="860" spans="2:46" ht="20.45" hidden="1" customHeight="1">
      <c r="B860" s="157" t="s">
        <v>943</v>
      </c>
      <c r="C860" s="111" t="s">
        <v>954</v>
      </c>
      <c r="D860" s="112">
        <f t="shared" si="1823"/>
        <v>40.950000000000003</v>
      </c>
      <c r="E860" s="112">
        <f t="shared" si="1834"/>
        <v>12.725999999999999</v>
      </c>
      <c r="F860" s="112">
        <f t="shared" si="1824"/>
        <v>9.3629999999999995</v>
      </c>
      <c r="G860" s="644">
        <v>14.952000000000002</v>
      </c>
      <c r="H860" s="112">
        <f t="shared" si="1821"/>
        <v>3.03</v>
      </c>
      <c r="I860" s="112"/>
      <c r="J860" s="131">
        <f>[1]shCost!$S$6</f>
        <v>6.06</v>
      </c>
      <c r="K860" s="131"/>
      <c r="L860" s="131"/>
      <c r="M860" s="131"/>
      <c r="N860" s="131"/>
      <c r="O860" s="131">
        <f t="shared" si="1822"/>
        <v>6.3629999999999995</v>
      </c>
      <c r="P860" s="131"/>
      <c r="Q860" s="131"/>
      <c r="R860" s="131"/>
      <c r="S860" s="131"/>
      <c r="T860" s="131"/>
      <c r="U860" s="131"/>
      <c r="V860" s="131"/>
      <c r="W860" s="131"/>
      <c r="X860" s="131"/>
      <c r="Y860" s="128">
        <f t="shared" si="1830"/>
        <v>16.447200000000002</v>
      </c>
      <c r="Z860" s="128">
        <f t="shared" si="1825"/>
        <v>16.447200000000002</v>
      </c>
      <c r="AA860" s="128">
        <f t="shared" si="1835"/>
        <v>18.427499999999998</v>
      </c>
      <c r="AB860" s="128">
        <f t="shared" si="1813"/>
        <v>40.950000000000003</v>
      </c>
      <c r="AC860" s="128">
        <f t="shared" si="1826"/>
        <v>41.118000000000002</v>
      </c>
      <c r="AD860" s="128">
        <f t="shared" si="1827"/>
        <v>18.427499999999998</v>
      </c>
      <c r="AE860" s="128">
        <f t="shared" si="1827"/>
        <v>20.475000000000001</v>
      </c>
      <c r="AF860" s="128">
        <f t="shared" si="1827"/>
        <v>22.522500000000004</v>
      </c>
      <c r="AG860" s="129">
        <f t="shared" si="1828"/>
        <v>164.47200000000001</v>
      </c>
      <c r="AH860" s="129">
        <f t="shared" si="1829"/>
        <v>164.47200000000001</v>
      </c>
      <c r="AI860" s="132">
        <f t="shared" si="1832"/>
        <v>169</v>
      </c>
      <c r="AJ860" s="113">
        <f t="shared" si="1836"/>
        <v>539000</v>
      </c>
      <c r="AK860" s="139">
        <f t="shared" si="1837"/>
        <v>589000</v>
      </c>
      <c r="AL860" s="114">
        <f t="shared" si="1838"/>
        <v>58</v>
      </c>
      <c r="AM860" s="130">
        <f>ROUNDUP(AC860*1.3,0)</f>
        <v>54</v>
      </c>
      <c r="AN860" s="151">
        <f t="shared" si="1833"/>
        <v>88</v>
      </c>
      <c r="AO860" s="152">
        <f t="shared" si="1839"/>
        <v>463</v>
      </c>
      <c r="AP860" s="153">
        <f t="shared" si="1840"/>
        <v>978</v>
      </c>
      <c r="AQ860" s="716">
        <f t="shared" si="1810"/>
        <v>33</v>
      </c>
      <c r="AR860" s="154">
        <f t="shared" si="1809"/>
        <v>62000</v>
      </c>
      <c r="AS860" s="158">
        <v>168.26</v>
      </c>
      <c r="AT860" s="144">
        <f t="shared" si="1841"/>
        <v>169</v>
      </c>
    </row>
    <row r="861" spans="2:46" ht="20.45" hidden="1" customHeight="1">
      <c r="B861" s="157" t="s">
        <v>569</v>
      </c>
      <c r="C861" s="111" t="s">
        <v>567</v>
      </c>
      <c r="D861" s="112">
        <f t="shared" si="1823"/>
        <v>36.950000000000003</v>
      </c>
      <c r="E861" s="112">
        <f t="shared" si="1834"/>
        <v>12.915000000000001</v>
      </c>
      <c r="F861" s="112">
        <f t="shared" si="1824"/>
        <v>9.4574999999999996</v>
      </c>
      <c r="G861" s="644">
        <v>13.600000000000001</v>
      </c>
      <c r="H861" s="112">
        <f t="shared" si="1821"/>
        <v>3.0750000000000002</v>
      </c>
      <c r="I861" s="112"/>
      <c r="J861" s="131">
        <f>[1]shCost!$T$4</f>
        <v>6.15</v>
      </c>
      <c r="K861" s="131"/>
      <c r="L861" s="131"/>
      <c r="M861" s="131"/>
      <c r="N861" s="131"/>
      <c r="O861" s="131">
        <f t="shared" si="1822"/>
        <v>6.4575000000000005</v>
      </c>
      <c r="P861" s="131"/>
      <c r="Q861" s="131"/>
      <c r="R861" s="131"/>
      <c r="S861" s="131"/>
      <c r="T861" s="131"/>
      <c r="U861" s="131"/>
      <c r="V861" s="131"/>
      <c r="W861" s="131"/>
      <c r="X861" s="131"/>
      <c r="Y861" s="128">
        <f t="shared" si="1830"/>
        <v>14.960000000000003</v>
      </c>
      <c r="Z861" s="128">
        <f t="shared" si="1825"/>
        <v>14.960000000000003</v>
      </c>
      <c r="AA861" s="128">
        <f t="shared" si="1835"/>
        <v>16.627500000000001</v>
      </c>
      <c r="AB861" s="128">
        <f t="shared" si="1813"/>
        <v>36.950000000000003</v>
      </c>
      <c r="AC861" s="128">
        <f t="shared" si="1826"/>
        <v>37.400000000000006</v>
      </c>
      <c r="AD861" s="128">
        <f t="shared" si="1827"/>
        <v>16.627500000000001</v>
      </c>
      <c r="AE861" s="128">
        <f t="shared" si="1827"/>
        <v>18.475000000000001</v>
      </c>
      <c r="AF861" s="128">
        <f t="shared" si="1827"/>
        <v>20.322500000000002</v>
      </c>
      <c r="AG861" s="129">
        <f t="shared" si="1828"/>
        <v>149.60000000000002</v>
      </c>
      <c r="AH861" s="129">
        <f t="shared" si="1829"/>
        <v>149.60000000000002</v>
      </c>
      <c r="AI861" s="132">
        <f t="shared" si="1832"/>
        <v>149</v>
      </c>
      <c r="AJ861" s="113">
        <f t="shared" si="1836"/>
        <v>489000</v>
      </c>
      <c r="AK861" s="139">
        <f t="shared" si="1837"/>
        <v>529000</v>
      </c>
      <c r="AL861" s="114">
        <f t="shared" si="1838"/>
        <v>52</v>
      </c>
      <c r="AM861" s="130">
        <f>ROUNDUP(AC861*1.34,0)</f>
        <v>51</v>
      </c>
      <c r="AN861" s="151">
        <f t="shared" si="1833"/>
        <v>80</v>
      </c>
      <c r="AO861" s="152">
        <f t="shared" si="1839"/>
        <v>421</v>
      </c>
      <c r="AP861" s="153">
        <f t="shared" si="1840"/>
        <v>890</v>
      </c>
      <c r="AQ861" s="716">
        <f t="shared" si="1810"/>
        <v>30</v>
      </c>
      <c r="AR861" s="154">
        <f t="shared" si="1809"/>
        <v>56000</v>
      </c>
      <c r="AS861" s="158">
        <v>149.45999999999998</v>
      </c>
      <c r="AT861" s="144">
        <f t="shared" si="1841"/>
        <v>149</v>
      </c>
    </row>
    <row r="862" spans="2:46" ht="20.45" hidden="1" customHeight="1">
      <c r="B862" s="157" t="s">
        <v>594</v>
      </c>
      <c r="C862" s="111" t="s">
        <v>589</v>
      </c>
      <c r="D862" s="112">
        <f t="shared" si="1823"/>
        <v>37.950000000000003</v>
      </c>
      <c r="E862" s="112">
        <f t="shared" si="1834"/>
        <v>13.755000000000001</v>
      </c>
      <c r="F862" s="112">
        <f t="shared" si="1824"/>
        <v>9.8775000000000013</v>
      </c>
      <c r="G862" s="644">
        <f>E862</f>
        <v>13.755000000000001</v>
      </c>
      <c r="H862" s="112">
        <f t="shared" si="1821"/>
        <v>3.2749999999999999</v>
      </c>
      <c r="I862" s="112"/>
      <c r="J862" s="131">
        <f>[1]shCost!$T$6</f>
        <v>6.55</v>
      </c>
      <c r="K862" s="131"/>
      <c r="L862" s="131"/>
      <c r="M862" s="131"/>
      <c r="N862" s="131"/>
      <c r="O862" s="131">
        <f t="shared" si="1822"/>
        <v>6.8775000000000004</v>
      </c>
      <c r="P862" s="131"/>
      <c r="Q862" s="131"/>
      <c r="R862" s="131"/>
      <c r="S862" s="131"/>
      <c r="T862" s="131"/>
      <c r="U862" s="131"/>
      <c r="V862" s="131"/>
      <c r="W862" s="131"/>
      <c r="X862" s="131"/>
      <c r="Y862" s="128">
        <f t="shared" si="1830"/>
        <v>15.130500000000001</v>
      </c>
      <c r="Z862" s="128">
        <f t="shared" si="1825"/>
        <v>15.130500000000001</v>
      </c>
      <c r="AA862" s="128">
        <f t="shared" si="1835"/>
        <v>17.077500000000001</v>
      </c>
      <c r="AB862" s="128">
        <f t="shared" si="1813"/>
        <v>37.950000000000003</v>
      </c>
      <c r="AC862" s="128">
        <f t="shared" si="1826"/>
        <v>37.826250000000002</v>
      </c>
      <c r="AD862" s="128">
        <f t="shared" si="1827"/>
        <v>17.077500000000001</v>
      </c>
      <c r="AE862" s="128">
        <f t="shared" si="1827"/>
        <v>18.975000000000001</v>
      </c>
      <c r="AF862" s="128">
        <f t="shared" si="1827"/>
        <v>20.872500000000002</v>
      </c>
      <c r="AG862" s="129">
        <f t="shared" si="1828"/>
        <v>151.30500000000001</v>
      </c>
      <c r="AH862" s="129">
        <f>AG862*(1+AH$548)</f>
        <v>151.30500000000001</v>
      </c>
      <c r="AI862" s="132">
        <f t="shared" si="1832"/>
        <v>149</v>
      </c>
      <c r="AJ862" s="113">
        <f t="shared" si="1836"/>
        <v>499000</v>
      </c>
      <c r="AK862" s="139">
        <f t="shared" si="1837"/>
        <v>539000</v>
      </c>
      <c r="AL862" s="114">
        <f t="shared" si="1838"/>
        <v>53</v>
      </c>
      <c r="AM862" s="130">
        <f>ROUNDUP(AC862*1.3,0)</f>
        <v>50</v>
      </c>
      <c r="AN862" s="151">
        <f t="shared" si="1833"/>
        <v>81</v>
      </c>
      <c r="AO862" s="152">
        <f t="shared" si="1839"/>
        <v>426</v>
      </c>
      <c r="AP862" s="153">
        <f t="shared" si="1840"/>
        <v>900</v>
      </c>
      <c r="AQ862" s="716">
        <f t="shared" si="1810"/>
        <v>31</v>
      </c>
      <c r="AR862" s="154">
        <f t="shared" si="1809"/>
        <v>57000</v>
      </c>
      <c r="AS862" s="158">
        <v>149.45999999999998</v>
      </c>
      <c r="AT862" s="144">
        <f t="shared" si="1841"/>
        <v>149</v>
      </c>
    </row>
    <row r="863" spans="2:46" ht="20.45" hidden="1" customHeight="1">
      <c r="B863" s="157" t="s">
        <v>572</v>
      </c>
      <c r="C863" s="111" t="s">
        <v>585</v>
      </c>
      <c r="D863" s="112">
        <f t="shared" si="1823"/>
        <v>37.950000000000003</v>
      </c>
      <c r="E863" s="112">
        <f t="shared" si="1834"/>
        <v>13.86</v>
      </c>
      <c r="F863" s="112">
        <f t="shared" si="1824"/>
        <v>9.93</v>
      </c>
      <c r="G863" s="644">
        <f>E863</f>
        <v>13.86</v>
      </c>
      <c r="H863" s="112">
        <f t="shared" si="1821"/>
        <v>3.3</v>
      </c>
      <c r="I863" s="112"/>
      <c r="J863" s="131">
        <f>[1]shCost!$T$7</f>
        <v>6.6</v>
      </c>
      <c r="K863" s="131"/>
      <c r="L863" s="131"/>
      <c r="M863" s="131"/>
      <c r="N863" s="131"/>
      <c r="O863" s="131">
        <f t="shared" si="1822"/>
        <v>6.93</v>
      </c>
      <c r="P863" s="131"/>
      <c r="Q863" s="131"/>
      <c r="R863" s="131"/>
      <c r="S863" s="131"/>
      <c r="T863" s="131"/>
      <c r="U863" s="131"/>
      <c r="V863" s="131"/>
      <c r="W863" s="131"/>
      <c r="X863" s="131"/>
      <c r="Y863" s="128">
        <f t="shared" si="1830"/>
        <v>15.246</v>
      </c>
      <c r="Z863" s="128">
        <f t="shared" si="1825"/>
        <v>15.246000000000002</v>
      </c>
      <c r="AA863" s="128">
        <f t="shared" si="1835"/>
        <v>17.077500000000001</v>
      </c>
      <c r="AB863" s="128">
        <f t="shared" si="1813"/>
        <v>37.950000000000003</v>
      </c>
      <c r="AC863" s="128">
        <f t="shared" si="1826"/>
        <v>38.115000000000002</v>
      </c>
      <c r="AD863" s="128">
        <f t="shared" si="1827"/>
        <v>17.077500000000001</v>
      </c>
      <c r="AE863" s="128">
        <f t="shared" si="1827"/>
        <v>18.975000000000001</v>
      </c>
      <c r="AF863" s="128">
        <f t="shared" si="1827"/>
        <v>20.872500000000002</v>
      </c>
      <c r="AG863" s="129">
        <f t="shared" si="1828"/>
        <v>152.46</v>
      </c>
      <c r="AH863" s="129">
        <f>AG863*(1+AH$548)</f>
        <v>152.46</v>
      </c>
      <c r="AI863" s="132">
        <f t="shared" si="1832"/>
        <v>149</v>
      </c>
      <c r="AJ863" s="113">
        <f t="shared" si="1836"/>
        <v>499000</v>
      </c>
      <c r="AK863" s="139">
        <f t="shared" si="1837"/>
        <v>539000</v>
      </c>
      <c r="AL863" s="114">
        <f t="shared" si="1838"/>
        <v>53</v>
      </c>
      <c r="AM863" s="130">
        <f>ROUNDUP(AC863*1.3,0)</f>
        <v>50</v>
      </c>
      <c r="AN863" s="151">
        <f t="shared" si="1833"/>
        <v>82</v>
      </c>
      <c r="AO863" s="152">
        <f t="shared" si="1839"/>
        <v>429</v>
      </c>
      <c r="AP863" s="153">
        <f t="shared" si="1840"/>
        <v>907</v>
      </c>
      <c r="AQ863" s="716">
        <f t="shared" si="1810"/>
        <v>31</v>
      </c>
      <c r="AR863" s="154">
        <f t="shared" si="1809"/>
        <v>57000</v>
      </c>
      <c r="AS863" s="158">
        <v>149.45999999999998</v>
      </c>
      <c r="AT863" s="144">
        <f t="shared" si="1841"/>
        <v>149</v>
      </c>
    </row>
    <row r="864" spans="2:46" ht="20.45" hidden="1" customHeight="1">
      <c r="B864" s="157" t="s">
        <v>577</v>
      </c>
      <c r="C864" s="111" t="s">
        <v>581</v>
      </c>
      <c r="D864" s="112">
        <f t="shared" si="1823"/>
        <v>46.95</v>
      </c>
      <c r="E864" s="112">
        <f t="shared" si="1834"/>
        <v>17.115000000000002</v>
      </c>
      <c r="F864" s="112">
        <f t="shared" si="1824"/>
        <v>11.557500000000001</v>
      </c>
      <c r="G864" s="644">
        <f>E864</f>
        <v>17.115000000000002</v>
      </c>
      <c r="H864" s="112">
        <f t="shared" si="1821"/>
        <v>4.0750000000000002</v>
      </c>
      <c r="I864" s="112"/>
      <c r="J864" s="131">
        <f>[1]shCost!$T$9</f>
        <v>8.15</v>
      </c>
      <c r="K864" s="131"/>
      <c r="L864" s="131"/>
      <c r="M864" s="131"/>
      <c r="N864" s="131"/>
      <c r="O864" s="131">
        <f t="shared" si="1822"/>
        <v>8.557500000000001</v>
      </c>
      <c r="P864" s="131"/>
      <c r="Q864" s="131"/>
      <c r="R864" s="131"/>
      <c r="S864" s="131"/>
      <c r="T864" s="131"/>
      <c r="U864" s="131"/>
      <c r="V864" s="131"/>
      <c r="W864" s="131"/>
      <c r="X864" s="131"/>
      <c r="Y864" s="128">
        <f t="shared" si="1830"/>
        <v>18.826500000000003</v>
      </c>
      <c r="Z864" s="128">
        <f t="shared" si="1825"/>
        <v>18.826500000000003</v>
      </c>
      <c r="AA864" s="128">
        <f t="shared" si="1835"/>
        <v>21.127499999999998</v>
      </c>
      <c r="AB864" s="128">
        <f t="shared" si="1813"/>
        <v>46.95</v>
      </c>
      <c r="AC864" s="128">
        <f t="shared" si="1826"/>
        <v>47.066250000000004</v>
      </c>
      <c r="AD864" s="128">
        <f t="shared" si="1827"/>
        <v>21.127499999999998</v>
      </c>
      <c r="AE864" s="128">
        <f t="shared" si="1827"/>
        <v>23.475000000000001</v>
      </c>
      <c r="AF864" s="128">
        <f t="shared" si="1827"/>
        <v>25.822500000000005</v>
      </c>
      <c r="AG864" s="129">
        <f t="shared" si="1828"/>
        <v>188.26500000000001</v>
      </c>
      <c r="AH864" s="129">
        <f>AG864*(1+AH$548)</f>
        <v>188.26500000000001</v>
      </c>
      <c r="AI864" s="132">
        <f t="shared" si="1832"/>
        <v>189</v>
      </c>
      <c r="AJ864" s="113">
        <f t="shared" si="1836"/>
        <v>619000</v>
      </c>
      <c r="AK864" s="139">
        <f t="shared" si="1837"/>
        <v>679000</v>
      </c>
      <c r="AL864" s="114">
        <f t="shared" si="1838"/>
        <v>66</v>
      </c>
      <c r="AM864" s="130">
        <f>ROUNDUP(AC864*1.3,0)</f>
        <v>62</v>
      </c>
      <c r="AN864" s="151">
        <f t="shared" si="1833"/>
        <v>101</v>
      </c>
      <c r="AO864" s="152">
        <f t="shared" si="1839"/>
        <v>530</v>
      </c>
      <c r="AP864" s="153">
        <f t="shared" si="1840"/>
        <v>1120</v>
      </c>
      <c r="AQ864" s="716">
        <f t="shared" si="1810"/>
        <v>38</v>
      </c>
      <c r="AR864" s="154">
        <f t="shared" si="1809"/>
        <v>71000</v>
      </c>
      <c r="AS864" s="158">
        <v>187.06</v>
      </c>
      <c r="AT864" s="144">
        <f t="shared" si="1841"/>
        <v>189</v>
      </c>
    </row>
    <row r="865" spans="2:46" ht="20.45" hidden="1" customHeight="1">
      <c r="B865" s="157" t="s">
        <v>981</v>
      </c>
      <c r="C865" s="111" t="s">
        <v>1065</v>
      </c>
      <c r="D865" s="112">
        <f t="shared" si="1823"/>
        <v>46.95</v>
      </c>
      <c r="E865" s="112">
        <f t="shared" si="1834"/>
        <v>17.115000000000002</v>
      </c>
      <c r="F865" s="112">
        <f t="shared" si="1824"/>
        <v>11.557500000000001</v>
      </c>
      <c r="G865" s="644">
        <f>E865</f>
        <v>17.115000000000002</v>
      </c>
      <c r="H865" s="112">
        <f t="shared" si="1821"/>
        <v>4.0750000000000002</v>
      </c>
      <c r="I865" s="112"/>
      <c r="J865" s="131">
        <f>[1]shCost!$T$9</f>
        <v>8.15</v>
      </c>
      <c r="K865" s="131"/>
      <c r="L865" s="131"/>
      <c r="M865" s="131"/>
      <c r="N865" s="131"/>
      <c r="O865" s="131">
        <f t="shared" si="1822"/>
        <v>8.557500000000001</v>
      </c>
      <c r="P865" s="131"/>
      <c r="Q865" s="131"/>
      <c r="R865" s="131"/>
      <c r="S865" s="131"/>
      <c r="T865" s="131"/>
      <c r="U865" s="131"/>
      <c r="V865" s="131"/>
      <c r="W865" s="131"/>
      <c r="X865" s="131"/>
      <c r="Y865" s="128">
        <f t="shared" si="1830"/>
        <v>18.826500000000003</v>
      </c>
      <c r="Z865" s="128">
        <f t="shared" si="1825"/>
        <v>18.826500000000003</v>
      </c>
      <c r="AA865" s="128">
        <f t="shared" si="1835"/>
        <v>21.127499999999998</v>
      </c>
      <c r="AB865" s="128">
        <f t="shared" si="1813"/>
        <v>46.95</v>
      </c>
      <c r="AC865" s="128">
        <f t="shared" si="1826"/>
        <v>47.066250000000004</v>
      </c>
      <c r="AD865" s="128">
        <f t="shared" si="1827"/>
        <v>21.127499999999998</v>
      </c>
      <c r="AE865" s="128">
        <f t="shared" si="1827"/>
        <v>23.475000000000001</v>
      </c>
      <c r="AF865" s="128">
        <f t="shared" si="1827"/>
        <v>25.822500000000005</v>
      </c>
      <c r="AG865" s="129">
        <f t="shared" si="1828"/>
        <v>188.26500000000001</v>
      </c>
      <c r="AH865" s="129">
        <f>AG865*(1+AH$548)</f>
        <v>188.26500000000001</v>
      </c>
      <c r="AI865" s="132">
        <f t="shared" si="1832"/>
        <v>189</v>
      </c>
      <c r="AJ865" s="113">
        <f t="shared" si="1836"/>
        <v>619000</v>
      </c>
      <c r="AK865" s="139">
        <f t="shared" si="1837"/>
        <v>679000</v>
      </c>
      <c r="AL865" s="114">
        <f t="shared" si="1838"/>
        <v>66</v>
      </c>
      <c r="AM865" s="130">
        <f>ROUNDUP(AC865*1.3,0)</f>
        <v>62</v>
      </c>
      <c r="AN865" s="151">
        <f t="shared" si="1833"/>
        <v>101</v>
      </c>
      <c r="AO865" s="152">
        <f t="shared" si="1839"/>
        <v>530</v>
      </c>
      <c r="AP865" s="153">
        <f t="shared" si="1840"/>
        <v>1120</v>
      </c>
      <c r="AQ865" s="716">
        <f t="shared" si="1810"/>
        <v>38</v>
      </c>
      <c r="AR865" s="154">
        <f t="shared" si="1809"/>
        <v>71000</v>
      </c>
      <c r="AS865" s="158">
        <v>187.06</v>
      </c>
      <c r="AT865" s="144">
        <f t="shared" si="1841"/>
        <v>189</v>
      </c>
    </row>
    <row r="866" spans="2:46" ht="20.45" hidden="1" customHeight="1">
      <c r="B866" s="157" t="s">
        <v>944</v>
      </c>
      <c r="C866" s="111" t="s">
        <v>955</v>
      </c>
      <c r="D866" s="112">
        <f t="shared" si="1823"/>
        <v>46.95</v>
      </c>
      <c r="E866" s="112">
        <f t="shared" si="1834"/>
        <v>17.115000000000002</v>
      </c>
      <c r="F866" s="112">
        <f t="shared" si="1824"/>
        <v>11.557500000000001</v>
      </c>
      <c r="G866" s="644">
        <f>E866</f>
        <v>17.115000000000002</v>
      </c>
      <c r="H866" s="112">
        <f t="shared" si="1821"/>
        <v>4.0750000000000002</v>
      </c>
      <c r="I866" s="112"/>
      <c r="J866" s="131">
        <f>[1]shCost!$T$9</f>
        <v>8.15</v>
      </c>
      <c r="K866" s="131"/>
      <c r="L866" s="131"/>
      <c r="M866" s="131"/>
      <c r="N866" s="131"/>
      <c r="O866" s="131">
        <f t="shared" si="1822"/>
        <v>8.557500000000001</v>
      </c>
      <c r="P866" s="131"/>
      <c r="Q866" s="131"/>
      <c r="R866" s="131"/>
      <c r="S866" s="131"/>
      <c r="T866" s="131"/>
      <c r="U866" s="131"/>
      <c r="V866" s="131"/>
      <c r="W866" s="131"/>
      <c r="X866" s="131"/>
      <c r="Y866" s="128">
        <f t="shared" si="1830"/>
        <v>18.826500000000003</v>
      </c>
      <c r="Z866" s="128">
        <f t="shared" si="1825"/>
        <v>18.826500000000003</v>
      </c>
      <c r="AA866" s="128">
        <f t="shared" si="1835"/>
        <v>21.127499999999998</v>
      </c>
      <c r="AB866" s="128">
        <f t="shared" si="1813"/>
        <v>46.95</v>
      </c>
      <c r="AC866" s="128">
        <f t="shared" si="1826"/>
        <v>47.066250000000004</v>
      </c>
      <c r="AD866" s="128">
        <f t="shared" si="1827"/>
        <v>21.127499999999998</v>
      </c>
      <c r="AE866" s="128">
        <f t="shared" si="1827"/>
        <v>23.475000000000001</v>
      </c>
      <c r="AF866" s="128">
        <f t="shared" si="1827"/>
        <v>25.822500000000005</v>
      </c>
      <c r="AG866" s="129">
        <f t="shared" si="1828"/>
        <v>188.26500000000001</v>
      </c>
      <c r="AH866" s="129">
        <f>AG866*(1+AH$548)</f>
        <v>188.26500000000001</v>
      </c>
      <c r="AI866" s="132">
        <f t="shared" si="1832"/>
        <v>189</v>
      </c>
      <c r="AJ866" s="113">
        <f t="shared" si="1836"/>
        <v>619000</v>
      </c>
      <c r="AK866" s="139">
        <f t="shared" si="1837"/>
        <v>679000</v>
      </c>
      <c r="AL866" s="114">
        <f t="shared" si="1838"/>
        <v>66</v>
      </c>
      <c r="AM866" s="130">
        <f>ROUNDUP(AC866*1.3,0)</f>
        <v>62</v>
      </c>
      <c r="AN866" s="151">
        <f t="shared" si="1833"/>
        <v>101</v>
      </c>
      <c r="AO866" s="152">
        <f t="shared" si="1839"/>
        <v>530</v>
      </c>
      <c r="AP866" s="153">
        <f t="shared" si="1840"/>
        <v>1120</v>
      </c>
      <c r="AQ866" s="716">
        <f t="shared" si="1810"/>
        <v>38</v>
      </c>
      <c r="AR866" s="154">
        <f t="shared" si="1809"/>
        <v>71000</v>
      </c>
      <c r="AS866" s="158">
        <v>187.06</v>
      </c>
      <c r="AT866" s="144">
        <f t="shared" si="1841"/>
        <v>189</v>
      </c>
    </row>
    <row r="867" spans="2:46" ht="20.45" customHeight="1">
      <c r="B867" s="502" t="s">
        <v>2975</v>
      </c>
      <c r="C867" s="490" t="s">
        <v>2974</v>
      </c>
      <c r="D867" s="499">
        <f t="shared" si="1823"/>
        <v>8.9499999999999993</v>
      </c>
      <c r="E867" s="499">
        <f>2*MAX($J867:$X867)</f>
        <v>3.2793578936706003</v>
      </c>
      <c r="F867" s="499">
        <f>MAX($J867:$V867)+3</f>
        <v>3</v>
      </c>
      <c r="G867" s="499">
        <v>3.32</v>
      </c>
      <c r="H867" s="499">
        <f>MIN($J867:$X867)*0.5</f>
        <v>0.81983947341765007</v>
      </c>
      <c r="I867" s="490"/>
      <c r="J867" s="490"/>
      <c r="K867" s="490"/>
      <c r="L867" s="490"/>
      <c r="M867" s="490"/>
      <c r="N867" s="490"/>
      <c r="O867" s="490"/>
      <c r="P867" s="490"/>
      <c r="Q867" s="490"/>
      <c r="R867" s="490"/>
      <c r="S867" s="490"/>
      <c r="T867" s="490"/>
      <c r="U867" s="490"/>
      <c r="V867" s="490"/>
      <c r="W867" s="490"/>
      <c r="X867" s="506">
        <f>[1]BICost!$AG37</f>
        <v>1.6396789468353001</v>
      </c>
      <c r="Y867" s="500">
        <f t="shared" ref="Y867:Y931" si="1842">$G867*(1+Y$53)</f>
        <v>3.6520000000000001</v>
      </c>
      <c r="Z867" s="500">
        <f t="shared" ref="Z867" si="1843">(AC867*(1-Z$53))</f>
        <v>3.6519999999999997</v>
      </c>
      <c r="AA867" s="500">
        <f t="shared" ref="AA867" si="1844">(AB867*(1-AA$53))</f>
        <v>4.027499999999999</v>
      </c>
      <c r="AB867" s="500">
        <f t="shared" si="1813"/>
        <v>8.9499999999999993</v>
      </c>
      <c r="AC867" s="500">
        <f t="shared" ref="AC867" si="1845">Y867/(1-AC$53)</f>
        <v>9.129999999999999</v>
      </c>
      <c r="AD867" s="490">
        <f t="shared" ref="AD867:AF899" si="1846">$AB867*(1-AD$53)</f>
        <v>4.027499999999999</v>
      </c>
      <c r="AE867" s="490">
        <f t="shared" si="1846"/>
        <v>4.4749999999999996</v>
      </c>
      <c r="AF867" s="490">
        <f t="shared" si="1846"/>
        <v>4.9225000000000003</v>
      </c>
      <c r="AG867" s="504">
        <f t="shared" ref="AG867" si="1847">AC867*4.15</f>
        <v>37.889499999999998</v>
      </c>
      <c r="AH867" s="504">
        <f t="shared" ref="AH867" si="1848">AG867*(1+AH$548)</f>
        <v>37.889499999999998</v>
      </c>
      <c r="AI867" s="504">
        <f>MROUND(ROUNDUP(AG867,0),5)-1</f>
        <v>39</v>
      </c>
      <c r="AJ867" s="491">
        <f t="shared" si="1836"/>
        <v>119000</v>
      </c>
      <c r="AK867" s="491">
        <f t="shared" si="1837"/>
        <v>129000</v>
      </c>
      <c r="AL867" s="492">
        <f t="shared" si="1838"/>
        <v>13</v>
      </c>
      <c r="AM867" s="493">
        <f t="shared" ref="AM867" si="1849">ROUNDUP(AC867*1.3,0)</f>
        <v>12</v>
      </c>
      <c r="AN867" s="494">
        <f t="shared" si="1833"/>
        <v>20</v>
      </c>
      <c r="AO867" s="495">
        <f t="shared" si="1839"/>
        <v>103</v>
      </c>
      <c r="AP867" s="496">
        <f t="shared" si="1840"/>
        <v>218</v>
      </c>
      <c r="AQ867" s="716">
        <f t="shared" si="1810"/>
        <v>8</v>
      </c>
      <c r="AR867" s="497">
        <f t="shared" si="1809"/>
        <v>14000</v>
      </c>
      <c r="AS867" s="498">
        <v>139</v>
      </c>
      <c r="AT867" s="144">
        <f t="shared" si="1841"/>
        <v>39</v>
      </c>
    </row>
    <row r="868" spans="2:46" ht="20.45" customHeight="1">
      <c r="B868" s="826" t="s">
        <v>3152</v>
      </c>
      <c r="C868" s="827" t="s">
        <v>3829</v>
      </c>
      <c r="D868" s="828">
        <f t="shared" ref="D868:D884" si="1850">AB868</f>
        <v>26.95</v>
      </c>
      <c r="E868" s="828">
        <f t="shared" ref="E868:E931" si="1851">2*MAX($J868:$X868)</f>
        <v>9.9304353023910004</v>
      </c>
      <c r="F868" s="828">
        <f t="shared" ref="F868:F931" si="1852">MAX($J868:$V868)+3</f>
        <v>3</v>
      </c>
      <c r="G868" s="828">
        <v>9.99</v>
      </c>
      <c r="H868" s="828">
        <f t="shared" ref="H868:H931" si="1853">MIN($J868:$X868)*0.5</f>
        <v>2.4826088255977501</v>
      </c>
      <c r="I868" s="829"/>
      <c r="J868" s="829"/>
      <c r="K868" s="829"/>
      <c r="L868" s="829"/>
      <c r="M868" s="829"/>
      <c r="N868" s="829"/>
      <c r="O868" s="829"/>
      <c r="P868" s="829"/>
      <c r="Q868" s="829"/>
      <c r="R868" s="829"/>
      <c r="S868" s="829"/>
      <c r="T868" s="829"/>
      <c r="U868" s="829"/>
      <c r="V868" s="829"/>
      <c r="W868" s="829"/>
      <c r="X868" s="830">
        <f>[1]BICost!$AH143+[1]BICost!$BB143</f>
        <v>4.9652176511955002</v>
      </c>
      <c r="Y868" s="831">
        <f t="shared" si="1842"/>
        <v>10.989000000000001</v>
      </c>
      <c r="Z868" s="831">
        <f t="shared" ref="Z868:Z884" si="1854">(AC868*(1-Z$53))</f>
        <v>10.989000000000001</v>
      </c>
      <c r="AA868" s="831">
        <f t="shared" ref="AA868:AA884" si="1855">(AB868*(1-AA$53))</f>
        <v>12.127499999999998</v>
      </c>
      <c r="AB868" s="831">
        <f t="shared" ref="AB868:AB884" si="1856">MROUND(AC868,1)-0.05</f>
        <v>26.95</v>
      </c>
      <c r="AC868" s="831">
        <f>Y868/(1-AC$53)</f>
        <v>27.4725</v>
      </c>
      <c r="AD868" s="829">
        <f t="shared" si="1846"/>
        <v>12.127499999999998</v>
      </c>
      <c r="AE868" s="829">
        <f t="shared" si="1846"/>
        <v>13.475</v>
      </c>
      <c r="AF868" s="829">
        <f t="shared" si="1846"/>
        <v>14.822500000000002</v>
      </c>
      <c r="AG868" s="832">
        <f t="shared" ref="AG868:AG884" si="1857">AC868*4.15</f>
        <v>114.01087500000001</v>
      </c>
      <c r="AH868" s="832">
        <f t="shared" ref="AH868:AH884" si="1858">AG868*(1+AH$548)</f>
        <v>114.01087500000001</v>
      </c>
      <c r="AI868" s="832">
        <f t="shared" ref="AI868:AI884" si="1859">MROUND(ROUNDUP(AG868,0),5)-1</f>
        <v>114</v>
      </c>
      <c r="AJ868" s="833">
        <f t="shared" ref="AJ868:AJ884" si="1860">ROUNDUP(FLOOR(AC868*13350,10000),-3)-1000</f>
        <v>359000</v>
      </c>
      <c r="AK868" s="833">
        <f t="shared" ref="AK868:AK884" si="1861">ROUNDUP(FLOOR(AJ868*1.1,10000),-3)-1000</f>
        <v>389000</v>
      </c>
      <c r="AL868" s="834">
        <f t="shared" ref="AL868:AL884" si="1862">ROUNDUP(AC868*1.39,0)</f>
        <v>39</v>
      </c>
      <c r="AM868" s="835">
        <f t="shared" ref="AM868:AM884" si="1863">ROUNDUP(AC868*1.3,0)</f>
        <v>36</v>
      </c>
      <c r="AN868" s="836">
        <f t="shared" ref="AN868:AN884" si="1864">ROUNDUP(AC868*0.71*3,0)</f>
        <v>59</v>
      </c>
      <c r="AO868" s="837">
        <f t="shared" ref="AO868:AO884" si="1865">ROUNDUP(AC868*3.7502*3,0)</f>
        <v>310</v>
      </c>
      <c r="AP868" s="838">
        <f t="shared" ref="AP868:AP884" si="1866">ROUNDUP(AC868*7.9284*3,0)</f>
        <v>654</v>
      </c>
      <c r="AQ868" s="839">
        <f t="shared" ref="AQ868:AQ884" si="1867">ROUNDUP(AC868*0.8,0)</f>
        <v>22</v>
      </c>
      <c r="AR868" s="840">
        <f t="shared" ref="AR868:AR884" si="1868">MROUND(ROUNDUP(AC868*1500,0),1000)</f>
        <v>41000</v>
      </c>
      <c r="AS868" s="841">
        <v>140</v>
      </c>
      <c r="AT868" s="842">
        <f t="shared" ref="AT868:AT884" si="1869">AI868*(1-AH$6)</f>
        <v>114</v>
      </c>
    </row>
    <row r="869" spans="2:46" ht="20.45" customHeight="1">
      <c r="B869" s="826" t="s">
        <v>3153</v>
      </c>
      <c r="C869" s="827" t="s">
        <v>3834</v>
      </c>
      <c r="D869" s="828">
        <f t="shared" si="1850"/>
        <v>21.95</v>
      </c>
      <c r="E869" s="828">
        <f t="shared" si="1851"/>
        <v>8.1228150492264426</v>
      </c>
      <c r="F869" s="828">
        <f t="shared" si="1852"/>
        <v>3</v>
      </c>
      <c r="G869" s="828">
        <v>8.18</v>
      </c>
      <c r="H869" s="828">
        <f t="shared" si="1853"/>
        <v>2.0307037623066106</v>
      </c>
      <c r="I869" s="829"/>
      <c r="J869" s="829"/>
      <c r="K869" s="829"/>
      <c r="L869" s="829"/>
      <c r="M869" s="829"/>
      <c r="N869" s="829"/>
      <c r="O869" s="829"/>
      <c r="P869" s="829"/>
      <c r="Q869" s="829"/>
      <c r="R869" s="829"/>
      <c r="S869" s="829"/>
      <c r="T869" s="829"/>
      <c r="U869" s="829"/>
      <c r="V869" s="829"/>
      <c r="W869" s="829"/>
      <c r="X869" s="830">
        <f>[1]BICost!$AH13+[1]BICost!$BB13</f>
        <v>4.0614075246132213</v>
      </c>
      <c r="Y869" s="831">
        <f t="shared" si="1842"/>
        <v>8.9980000000000011</v>
      </c>
      <c r="Z869" s="831">
        <f t="shared" si="1854"/>
        <v>8.9980000000000011</v>
      </c>
      <c r="AA869" s="831">
        <f t="shared" si="1855"/>
        <v>9.8774999999999995</v>
      </c>
      <c r="AB869" s="831">
        <f t="shared" si="1856"/>
        <v>21.95</v>
      </c>
      <c r="AC869" s="831">
        <f t="shared" ref="AC869:AC885" si="1870">Y869/(1-AC$53)</f>
        <v>22.495000000000001</v>
      </c>
      <c r="AD869" s="829">
        <f t="shared" si="1846"/>
        <v>9.8774999999999995</v>
      </c>
      <c r="AE869" s="829">
        <f t="shared" si="1846"/>
        <v>10.975</v>
      </c>
      <c r="AF869" s="829">
        <f t="shared" si="1846"/>
        <v>12.0725</v>
      </c>
      <c r="AG869" s="832">
        <f t="shared" si="1857"/>
        <v>93.354250000000008</v>
      </c>
      <c r="AH869" s="832">
        <f t="shared" si="1858"/>
        <v>93.354250000000008</v>
      </c>
      <c r="AI869" s="832">
        <f t="shared" si="1859"/>
        <v>94</v>
      </c>
      <c r="AJ869" s="833">
        <f t="shared" si="1860"/>
        <v>299000</v>
      </c>
      <c r="AK869" s="833">
        <f t="shared" si="1861"/>
        <v>319000</v>
      </c>
      <c r="AL869" s="834">
        <f t="shared" si="1862"/>
        <v>32</v>
      </c>
      <c r="AM869" s="835">
        <f t="shared" si="1863"/>
        <v>30</v>
      </c>
      <c r="AN869" s="836">
        <f t="shared" si="1864"/>
        <v>48</v>
      </c>
      <c r="AO869" s="837">
        <f t="shared" si="1865"/>
        <v>254</v>
      </c>
      <c r="AP869" s="838">
        <f t="shared" si="1866"/>
        <v>536</v>
      </c>
      <c r="AQ869" s="839">
        <f t="shared" si="1867"/>
        <v>18</v>
      </c>
      <c r="AR869" s="840">
        <f t="shared" si="1868"/>
        <v>34000</v>
      </c>
      <c r="AS869" s="841">
        <v>141</v>
      </c>
      <c r="AT869" s="842">
        <f t="shared" si="1869"/>
        <v>94</v>
      </c>
    </row>
    <row r="870" spans="2:46" ht="20.45" customHeight="1">
      <c r="B870" s="742" t="s">
        <v>3830</v>
      </c>
      <c r="C870" s="821" t="s">
        <v>3832</v>
      </c>
      <c r="D870" s="743">
        <f t="shared" ref="D870:D874" si="1871">AB870</f>
        <v>26.95</v>
      </c>
      <c r="E870" s="743">
        <f t="shared" si="1851"/>
        <v>9.9251450947957771</v>
      </c>
      <c r="F870" s="743">
        <f t="shared" si="1852"/>
        <v>3</v>
      </c>
      <c r="G870" s="743">
        <v>9.7253638477795032</v>
      </c>
      <c r="H870" s="743">
        <f t="shared" si="1853"/>
        <v>2.4812862736989443</v>
      </c>
      <c r="I870" s="821"/>
      <c r="J870" s="821"/>
      <c r="K870" s="821"/>
      <c r="L870" s="821"/>
      <c r="M870" s="821"/>
      <c r="N870" s="821"/>
      <c r="O870" s="821"/>
      <c r="P870" s="821"/>
      <c r="Q870" s="821"/>
      <c r="R870" s="821"/>
      <c r="S870" s="821"/>
      <c r="T870" s="821"/>
      <c r="U870" s="821"/>
      <c r="V870" s="821"/>
      <c r="W870" s="821"/>
      <c r="X870" s="823">
        <f>[1]BICost!$AK143+[1]BICost!$BB143</f>
        <v>4.9625725473978886</v>
      </c>
      <c r="Y870" s="824">
        <f t="shared" si="1842"/>
        <v>10.697900232557455</v>
      </c>
      <c r="Z870" s="824">
        <f t="shared" ref="Z870:Z874" si="1872">(AC870*(1-Z$53))</f>
        <v>10.697900232557455</v>
      </c>
      <c r="AA870" s="824">
        <f t="shared" ref="AA870:AA874" si="1873">(AB870*(1-AA$53))</f>
        <v>12.127499999999998</v>
      </c>
      <c r="AB870" s="824">
        <f t="shared" ref="AB870:AB874" si="1874">MROUND(AC870,1)-0.05</f>
        <v>26.95</v>
      </c>
      <c r="AC870" s="824">
        <f>Y870/(1-AC$53)</f>
        <v>26.744750581393635</v>
      </c>
      <c r="AD870" s="821">
        <f t="shared" si="1846"/>
        <v>12.127499999999998</v>
      </c>
      <c r="AE870" s="821">
        <f t="shared" si="1846"/>
        <v>13.475</v>
      </c>
      <c r="AF870" s="821">
        <f t="shared" si="1846"/>
        <v>14.822500000000002</v>
      </c>
      <c r="AG870" s="753">
        <f t="shared" ref="AG870:AG874" si="1875">AC870*4.15</f>
        <v>110.9907149127836</v>
      </c>
      <c r="AH870" s="753">
        <f t="shared" ref="AH870:AH874" si="1876">AG870*(1+AH$548)</f>
        <v>110.9907149127836</v>
      </c>
      <c r="AI870" s="753">
        <f t="shared" ref="AI870:AI874" si="1877">MROUND(ROUNDUP(AG870,0),5)-1</f>
        <v>109</v>
      </c>
      <c r="AJ870" s="744">
        <f t="shared" ref="AJ870:AJ874" si="1878">ROUNDUP(FLOOR(AC870*13350,10000),-3)-1000</f>
        <v>349000</v>
      </c>
      <c r="AK870" s="744">
        <f t="shared" ref="AK870:AK874" si="1879">ROUNDUP(FLOOR(AJ870*1.1,10000),-3)-1000</f>
        <v>379000</v>
      </c>
      <c r="AL870" s="745">
        <f t="shared" ref="AL870:AL874" si="1880">ROUNDUP(AC870*1.39,0)</f>
        <v>38</v>
      </c>
      <c r="AM870" s="746">
        <f t="shared" ref="AM870:AM874" si="1881">ROUNDUP(AC870*1.3,0)</f>
        <v>35</v>
      </c>
      <c r="AN870" s="747">
        <f t="shared" ref="AN870:AN874" si="1882">ROUNDUP(AC870*0.71*3,0)</f>
        <v>57</v>
      </c>
      <c r="AO870" s="748">
        <f t="shared" ref="AO870:AO874" si="1883">ROUNDUP(AC870*3.7502*3,0)</f>
        <v>301</v>
      </c>
      <c r="AP870" s="749">
        <f t="shared" ref="AP870:AP874" si="1884">ROUNDUP(AC870*7.9284*3,0)</f>
        <v>637</v>
      </c>
      <c r="AQ870" s="750">
        <f t="shared" ref="AQ870:AQ874" si="1885">ROUNDUP(AC870*0.8,0)</f>
        <v>22</v>
      </c>
      <c r="AR870" s="751">
        <f t="shared" ref="AR870:AR874" si="1886">MROUND(ROUNDUP(AC870*1500,0),1000)</f>
        <v>40000</v>
      </c>
      <c r="AS870" s="752">
        <v>140</v>
      </c>
      <c r="AT870" s="822">
        <f t="shared" ref="AT870:AT874" si="1887">AI870*(1-AH$6)</f>
        <v>109</v>
      </c>
    </row>
    <row r="871" spans="2:46" ht="20.45" customHeight="1">
      <c r="B871" s="742" t="s">
        <v>3957</v>
      </c>
      <c r="C871" s="821" t="s">
        <v>3958</v>
      </c>
      <c r="D871" s="743">
        <f t="shared" ref="D871:D872" si="1888">AB871</f>
        <v>39.950000000000003</v>
      </c>
      <c r="E871" s="743">
        <f t="shared" si="1851"/>
        <v>13.900010171411367</v>
      </c>
      <c r="F871" s="743">
        <f t="shared" si="1852"/>
        <v>3</v>
      </c>
      <c r="G871" s="743">
        <v>14.52971080980482</v>
      </c>
      <c r="H871" s="743">
        <f t="shared" si="1853"/>
        <v>3.4750025428528417</v>
      </c>
      <c r="I871" s="821"/>
      <c r="J871" s="821"/>
      <c r="K871" s="821"/>
      <c r="L871" s="821"/>
      <c r="M871" s="821"/>
      <c r="N871" s="821"/>
      <c r="O871" s="821"/>
      <c r="P871" s="821"/>
      <c r="Q871" s="821"/>
      <c r="R871" s="821"/>
      <c r="S871" s="821"/>
      <c r="T871" s="821"/>
      <c r="U871" s="821"/>
      <c r="V871" s="821"/>
      <c r="W871" s="821"/>
      <c r="X871" s="823">
        <f>[1]BICost!$AK154+[1]BICost!$BB154</f>
        <v>6.9500050857056834</v>
      </c>
      <c r="Y871" s="824">
        <f t="shared" si="1842"/>
        <v>15.982681890785303</v>
      </c>
      <c r="Z871" s="824">
        <f t="shared" ref="Z871:Z872" si="1889">(AC871*(1-Z$53))</f>
        <v>15.982681890785301</v>
      </c>
      <c r="AA871" s="824">
        <f t="shared" ref="AA871:AA872" si="1890">(AB871*(1-AA$53))</f>
        <v>17.977499999999999</v>
      </c>
      <c r="AB871" s="824">
        <f t="shared" ref="AB871:AB872" si="1891">MROUND(AC871,1)-0.05</f>
        <v>39.950000000000003</v>
      </c>
      <c r="AC871" s="824">
        <f t="shared" ref="AC871:AC872" si="1892">Y871/(1-AC$53)</f>
        <v>39.956704726963252</v>
      </c>
      <c r="AD871" s="821">
        <f t="shared" si="1846"/>
        <v>17.977499999999999</v>
      </c>
      <c r="AE871" s="821">
        <f t="shared" si="1846"/>
        <v>19.975000000000001</v>
      </c>
      <c r="AF871" s="821">
        <f t="shared" si="1846"/>
        <v>21.972500000000004</v>
      </c>
      <c r="AG871" s="753">
        <f t="shared" ref="AG871:AG872" si="1893">AC871*4.15</f>
        <v>165.82032461689752</v>
      </c>
      <c r="AH871" s="753">
        <f t="shared" ref="AH871:AH872" si="1894">AG871*(1+AH$548)</f>
        <v>165.82032461689752</v>
      </c>
      <c r="AI871" s="753">
        <f t="shared" ref="AI871:AI872" si="1895">MROUND(ROUNDUP(AG871,0),5)-1</f>
        <v>164</v>
      </c>
      <c r="AJ871" s="744">
        <f t="shared" ref="AJ871:AJ872" si="1896">ROUNDUP(FLOOR(AC871*13350,10000),-3)-1000</f>
        <v>529000</v>
      </c>
      <c r="AK871" s="744">
        <f t="shared" ref="AK871:AK872" si="1897">ROUNDUP(FLOOR(AJ871*1.1,10000),-3)-1000</f>
        <v>579000</v>
      </c>
      <c r="AL871" s="745">
        <f t="shared" ref="AL871:AL872" si="1898">ROUNDUP(AC871*1.39,0)</f>
        <v>56</v>
      </c>
      <c r="AM871" s="746">
        <f t="shared" ref="AM871:AM872" si="1899">ROUNDUP(AC871*1.3,0)</f>
        <v>52</v>
      </c>
      <c r="AN871" s="747">
        <f t="shared" ref="AN871:AN872" si="1900">ROUNDUP(AC871*0.71*3,0)</f>
        <v>86</v>
      </c>
      <c r="AO871" s="748">
        <f t="shared" ref="AO871:AO872" si="1901">ROUNDUP(AC871*3.7502*3,0)</f>
        <v>450</v>
      </c>
      <c r="AP871" s="749">
        <f t="shared" ref="AP871:AP872" si="1902">ROUNDUP(AC871*7.9284*3,0)</f>
        <v>951</v>
      </c>
      <c r="AQ871" s="750">
        <f t="shared" ref="AQ871:AQ872" si="1903">ROUNDUP(AC871*0.8,0)</f>
        <v>32</v>
      </c>
      <c r="AR871" s="751">
        <f t="shared" ref="AR871:AR872" si="1904">MROUND(ROUNDUP(AC871*1500,0),1000)</f>
        <v>60000</v>
      </c>
      <c r="AS871" s="752">
        <v>141</v>
      </c>
      <c r="AT871" s="822">
        <f t="shared" ref="AT871:AT872" si="1905">AI871*(1-AH$6)</f>
        <v>164</v>
      </c>
    </row>
    <row r="872" spans="2:46" ht="20.45" customHeight="1">
      <c r="B872" s="742" t="s">
        <v>3959</v>
      </c>
      <c r="C872" s="821" t="s">
        <v>3960</v>
      </c>
      <c r="D872" s="743">
        <f t="shared" si="1888"/>
        <v>34.950000000000003</v>
      </c>
      <c r="E872" s="743">
        <f t="shared" si="1851"/>
        <v>13.263935234702508</v>
      </c>
      <c r="F872" s="743">
        <f t="shared" si="1852"/>
        <v>3</v>
      </c>
      <c r="G872" s="743">
        <v>12.784734607273176</v>
      </c>
      <c r="H872" s="743">
        <f t="shared" si="1853"/>
        <v>3.315983808675627</v>
      </c>
      <c r="I872" s="821"/>
      <c r="J872" s="821"/>
      <c r="K872" s="821"/>
      <c r="L872" s="821"/>
      <c r="M872" s="821"/>
      <c r="N872" s="821"/>
      <c r="O872" s="821"/>
      <c r="P872" s="821"/>
      <c r="Q872" s="821"/>
      <c r="R872" s="821"/>
      <c r="S872" s="821"/>
      <c r="T872" s="821"/>
      <c r="U872" s="821"/>
      <c r="V872" s="821"/>
      <c r="W872" s="821"/>
      <c r="X872" s="823">
        <f>[1]BICost!$AK27+[1]BICost!$BB27</f>
        <v>6.6319676173512541</v>
      </c>
      <c r="Y872" s="824">
        <f t="shared" si="1842"/>
        <v>14.063208068000495</v>
      </c>
      <c r="Z872" s="824">
        <f t="shared" si="1889"/>
        <v>14.063208068000495</v>
      </c>
      <c r="AA872" s="824">
        <f t="shared" si="1890"/>
        <v>15.727499999999999</v>
      </c>
      <c r="AB872" s="824">
        <f t="shared" si="1891"/>
        <v>34.950000000000003</v>
      </c>
      <c r="AC872" s="824">
        <f t="shared" si="1892"/>
        <v>35.158020170001237</v>
      </c>
      <c r="AD872" s="821">
        <f t="shared" si="1846"/>
        <v>15.727499999999999</v>
      </c>
      <c r="AE872" s="821">
        <f t="shared" si="1846"/>
        <v>17.475000000000001</v>
      </c>
      <c r="AF872" s="821">
        <f t="shared" si="1846"/>
        <v>19.222500000000004</v>
      </c>
      <c r="AG872" s="753">
        <f t="shared" si="1893"/>
        <v>145.90578370550514</v>
      </c>
      <c r="AH872" s="753">
        <f t="shared" si="1894"/>
        <v>145.90578370550514</v>
      </c>
      <c r="AI872" s="753">
        <f t="shared" si="1895"/>
        <v>144</v>
      </c>
      <c r="AJ872" s="744">
        <f t="shared" si="1896"/>
        <v>459000</v>
      </c>
      <c r="AK872" s="744">
        <f t="shared" si="1897"/>
        <v>499000</v>
      </c>
      <c r="AL872" s="745">
        <f t="shared" si="1898"/>
        <v>49</v>
      </c>
      <c r="AM872" s="746">
        <f t="shared" si="1899"/>
        <v>46</v>
      </c>
      <c r="AN872" s="747">
        <f t="shared" si="1900"/>
        <v>75</v>
      </c>
      <c r="AO872" s="748">
        <f t="shared" si="1901"/>
        <v>396</v>
      </c>
      <c r="AP872" s="749">
        <f t="shared" si="1902"/>
        <v>837</v>
      </c>
      <c r="AQ872" s="750">
        <f t="shared" si="1903"/>
        <v>29</v>
      </c>
      <c r="AR872" s="751">
        <f t="shared" si="1904"/>
        <v>53000</v>
      </c>
      <c r="AS872" s="752">
        <v>142</v>
      </c>
      <c r="AT872" s="822">
        <f t="shared" si="1905"/>
        <v>144</v>
      </c>
    </row>
    <row r="873" spans="2:46" ht="20.45" customHeight="1">
      <c r="B873" s="742" t="s">
        <v>3961</v>
      </c>
      <c r="C873" s="821" t="s">
        <v>3962</v>
      </c>
      <c r="D873" s="743">
        <f t="shared" ref="D873" si="1906">AB873</f>
        <v>38.950000000000003</v>
      </c>
      <c r="E873" s="743">
        <f t="shared" si="1851"/>
        <v>11.86769965842003</v>
      </c>
      <c r="F873" s="743">
        <f t="shared" si="1852"/>
        <v>3</v>
      </c>
      <c r="G873" s="743">
        <v>14.012549164235201</v>
      </c>
      <c r="H873" s="743">
        <f t="shared" si="1853"/>
        <v>2.9669249146050074</v>
      </c>
      <c r="I873" s="821"/>
      <c r="J873" s="821"/>
      <c r="K873" s="821"/>
      <c r="L873" s="821"/>
      <c r="M873" s="821"/>
      <c r="N873" s="821"/>
      <c r="O873" s="821"/>
      <c r="P873" s="821"/>
      <c r="Q873" s="821"/>
      <c r="R873" s="821"/>
      <c r="S873" s="821"/>
      <c r="T873" s="821"/>
      <c r="U873" s="821"/>
      <c r="V873" s="821"/>
      <c r="W873" s="821"/>
      <c r="X873" s="823">
        <f>[1]BICost!$AK19+[1]BICost!$BB19</f>
        <v>5.9338498292100148</v>
      </c>
      <c r="Y873" s="824">
        <f t="shared" si="1842"/>
        <v>15.413804080658723</v>
      </c>
      <c r="Z873" s="824">
        <f t="shared" ref="Z873" si="1907">(AC873*(1-Z$53))</f>
        <v>15.413804080658721</v>
      </c>
      <c r="AA873" s="824">
        <f t="shared" ref="AA873" si="1908">(AB873*(1-AA$53))</f>
        <v>17.5275</v>
      </c>
      <c r="AB873" s="824">
        <f t="shared" ref="AB873" si="1909">MROUND(AC873,1)-0.05</f>
        <v>38.950000000000003</v>
      </c>
      <c r="AC873" s="824">
        <f t="shared" ref="AC873" si="1910">Y873/(1-AC$53)</f>
        <v>38.534510201646803</v>
      </c>
      <c r="AD873" s="821">
        <f t="shared" si="1846"/>
        <v>17.5275</v>
      </c>
      <c r="AE873" s="821">
        <f t="shared" si="1846"/>
        <v>19.475000000000001</v>
      </c>
      <c r="AF873" s="821">
        <f t="shared" si="1846"/>
        <v>21.422500000000003</v>
      </c>
      <c r="AG873" s="753">
        <f t="shared" ref="AG873" si="1911">AC873*4.15</f>
        <v>159.91821733683426</v>
      </c>
      <c r="AH873" s="753">
        <f t="shared" ref="AH873" si="1912">AG873*(1+AH$548)</f>
        <v>159.91821733683426</v>
      </c>
      <c r="AI873" s="753">
        <f t="shared" ref="AI873" si="1913">MROUND(ROUNDUP(AG873,0),5)-1</f>
        <v>159</v>
      </c>
      <c r="AJ873" s="744">
        <f t="shared" ref="AJ873" si="1914">ROUNDUP(FLOOR(AC873*13350,10000),-3)-1000</f>
        <v>509000</v>
      </c>
      <c r="AK873" s="744">
        <f t="shared" ref="AK873" si="1915">ROUNDUP(FLOOR(AJ873*1.1,10000),-3)-1000</f>
        <v>549000</v>
      </c>
      <c r="AL873" s="745">
        <f t="shared" ref="AL873" si="1916">ROUNDUP(AC873*1.39,0)</f>
        <v>54</v>
      </c>
      <c r="AM873" s="746">
        <f t="shared" ref="AM873" si="1917">ROUNDUP(AC873*1.3,0)</f>
        <v>51</v>
      </c>
      <c r="AN873" s="747">
        <f t="shared" ref="AN873" si="1918">ROUNDUP(AC873*0.71*3,0)</f>
        <v>83</v>
      </c>
      <c r="AO873" s="748">
        <f t="shared" ref="AO873" si="1919">ROUNDUP(AC873*3.7502*3,0)</f>
        <v>434</v>
      </c>
      <c r="AP873" s="749">
        <f t="shared" ref="AP873" si="1920">ROUNDUP(AC873*7.9284*3,0)</f>
        <v>917</v>
      </c>
      <c r="AQ873" s="750">
        <f t="shared" ref="AQ873" si="1921">ROUNDUP(AC873*0.8,0)</f>
        <v>31</v>
      </c>
      <c r="AR873" s="751">
        <f t="shared" ref="AR873" si="1922">MROUND(ROUNDUP(AC873*1500,0),1000)</f>
        <v>58000</v>
      </c>
      <c r="AS873" s="752">
        <v>143</v>
      </c>
      <c r="AT873" s="822">
        <f t="shared" ref="AT873" si="1923">AI873*(1-AH$6)</f>
        <v>159</v>
      </c>
    </row>
    <row r="874" spans="2:46" ht="20.45" customHeight="1">
      <c r="B874" s="742" t="s">
        <v>3831</v>
      </c>
      <c r="C874" s="821" t="s">
        <v>3833</v>
      </c>
      <c r="D874" s="743">
        <f t="shared" si="1871"/>
        <v>22.95</v>
      </c>
      <c r="E874" s="743">
        <f t="shared" si="1851"/>
        <v>8.7662472933300855</v>
      </c>
      <c r="F874" s="743">
        <f t="shared" si="1852"/>
        <v>3</v>
      </c>
      <c r="G874" s="743">
        <v>8.4513086579060879</v>
      </c>
      <c r="H874" s="743">
        <f t="shared" si="1853"/>
        <v>2.1915618233325214</v>
      </c>
      <c r="I874" s="821"/>
      <c r="J874" s="821"/>
      <c r="K874" s="821"/>
      <c r="L874" s="821"/>
      <c r="M874" s="821"/>
      <c r="N874" s="821"/>
      <c r="O874" s="821"/>
      <c r="P874" s="821"/>
      <c r="Q874" s="821"/>
      <c r="R874" s="821"/>
      <c r="S874" s="821"/>
      <c r="T874" s="821"/>
      <c r="U874" s="821"/>
      <c r="V874" s="821"/>
      <c r="W874" s="821"/>
      <c r="X874" s="823">
        <f>[1]BICost!$AK13+[1]BICost!$BB13</f>
        <v>4.3831236466650427</v>
      </c>
      <c r="Y874" s="824">
        <f t="shared" si="1842"/>
        <v>9.2964395236966979</v>
      </c>
      <c r="Z874" s="824">
        <f t="shared" si="1872"/>
        <v>9.2964395236966979</v>
      </c>
      <c r="AA874" s="824">
        <f t="shared" si="1873"/>
        <v>10.327499999999999</v>
      </c>
      <c r="AB874" s="824">
        <f t="shared" si="1874"/>
        <v>22.95</v>
      </c>
      <c r="AC874" s="824">
        <f t="shared" ref="AC874" si="1924">Y874/(1-AC$53)</f>
        <v>23.241098809241745</v>
      </c>
      <c r="AD874" s="821">
        <f t="shared" si="1846"/>
        <v>10.327499999999999</v>
      </c>
      <c r="AE874" s="821">
        <f t="shared" si="1846"/>
        <v>11.475</v>
      </c>
      <c r="AF874" s="821">
        <f t="shared" si="1846"/>
        <v>12.6225</v>
      </c>
      <c r="AG874" s="753">
        <f t="shared" si="1875"/>
        <v>96.450560058353247</v>
      </c>
      <c r="AH874" s="753">
        <f t="shared" si="1876"/>
        <v>96.450560058353247</v>
      </c>
      <c r="AI874" s="753">
        <f t="shared" si="1877"/>
        <v>94</v>
      </c>
      <c r="AJ874" s="744">
        <f t="shared" si="1878"/>
        <v>309000</v>
      </c>
      <c r="AK874" s="744">
        <f t="shared" si="1879"/>
        <v>329000</v>
      </c>
      <c r="AL874" s="745">
        <f t="shared" si="1880"/>
        <v>33</v>
      </c>
      <c r="AM874" s="746">
        <f t="shared" si="1881"/>
        <v>31</v>
      </c>
      <c r="AN874" s="747">
        <f t="shared" si="1882"/>
        <v>50</v>
      </c>
      <c r="AO874" s="748">
        <f t="shared" si="1883"/>
        <v>262</v>
      </c>
      <c r="AP874" s="749">
        <f t="shared" si="1884"/>
        <v>553</v>
      </c>
      <c r="AQ874" s="750">
        <f t="shared" si="1885"/>
        <v>19</v>
      </c>
      <c r="AR874" s="751">
        <f t="shared" si="1886"/>
        <v>35000</v>
      </c>
      <c r="AS874" s="752">
        <v>141</v>
      </c>
      <c r="AT874" s="822">
        <f t="shared" si="1887"/>
        <v>94</v>
      </c>
    </row>
    <row r="875" spans="2:46" ht="20.45" customHeight="1">
      <c r="B875" s="742" t="s">
        <v>4950</v>
      </c>
      <c r="C875" s="821" t="s">
        <v>4951</v>
      </c>
      <c r="D875" s="743">
        <f t="shared" ref="D875" si="1925">AB875</f>
        <v>19.95</v>
      </c>
      <c r="E875" s="743">
        <f t="shared" si="1851"/>
        <v>5.9448888888888893</v>
      </c>
      <c r="F875" s="743">
        <f t="shared" si="1852"/>
        <v>3</v>
      </c>
      <c r="G875" s="743">
        <v>7.28</v>
      </c>
      <c r="H875" s="743">
        <f t="shared" si="1853"/>
        <v>1.4862222222222223</v>
      </c>
      <c r="I875" s="821"/>
      <c r="J875" s="821"/>
      <c r="K875" s="821"/>
      <c r="L875" s="821"/>
      <c r="M875" s="821"/>
      <c r="N875" s="821"/>
      <c r="O875" s="821"/>
      <c r="P875" s="821"/>
      <c r="Q875" s="821"/>
      <c r="R875" s="821"/>
      <c r="S875" s="821"/>
      <c r="T875" s="821"/>
      <c r="U875" s="821"/>
      <c r="V875" s="821"/>
      <c r="W875" s="821"/>
      <c r="X875" s="823">
        <f>[1]BICost!$AK144</f>
        <v>2.9724444444444447</v>
      </c>
      <c r="Y875" s="824">
        <f t="shared" si="1842"/>
        <v>8.0080000000000009</v>
      </c>
      <c r="Z875" s="824">
        <f t="shared" ref="Z875" si="1926">(AC875*(1-Z$53))</f>
        <v>8.0080000000000009</v>
      </c>
      <c r="AA875" s="824">
        <f t="shared" ref="AA875" si="1927">(AB875*(1-AA$53))</f>
        <v>8.9774999999999991</v>
      </c>
      <c r="AB875" s="824">
        <f t="shared" ref="AB875" si="1928">MROUND(AC875,1)-0.05</f>
        <v>19.95</v>
      </c>
      <c r="AC875" s="824">
        <f t="shared" ref="AC875" si="1929">Y875/(1-AC$53)</f>
        <v>20.02</v>
      </c>
      <c r="AD875" s="821">
        <f t="shared" si="1846"/>
        <v>8.9774999999999991</v>
      </c>
      <c r="AE875" s="821">
        <f t="shared" si="1846"/>
        <v>9.9749999999999996</v>
      </c>
      <c r="AF875" s="821">
        <f t="shared" si="1846"/>
        <v>10.9725</v>
      </c>
      <c r="AG875" s="753">
        <f t="shared" ref="AG875" si="1930">AC875*4.15</f>
        <v>83.082999999999998</v>
      </c>
      <c r="AH875" s="753">
        <f t="shared" ref="AH875" si="1931">AG875*(1+AH$548)</f>
        <v>83.082999999999998</v>
      </c>
      <c r="AI875" s="753">
        <f t="shared" ref="AI875" si="1932">MROUND(ROUNDUP(AG875,0),5)-1</f>
        <v>84</v>
      </c>
      <c r="AJ875" s="744">
        <f t="shared" ref="AJ875" si="1933">ROUNDUP(FLOOR(AC875*13350,10000),-3)-1000</f>
        <v>259000</v>
      </c>
      <c r="AK875" s="744">
        <f t="shared" ref="AK875" si="1934">ROUNDUP(FLOOR(AJ875*1.1,10000),-3)-1000</f>
        <v>279000</v>
      </c>
      <c r="AL875" s="745">
        <f t="shared" ref="AL875" si="1935">ROUNDUP(AC875*1.39,0)</f>
        <v>28</v>
      </c>
      <c r="AM875" s="746">
        <f t="shared" ref="AM875" si="1936">ROUNDUP(AC875*1.3,0)</f>
        <v>27</v>
      </c>
      <c r="AN875" s="747">
        <f t="shared" ref="AN875" si="1937">ROUNDUP(AC875*0.71*3,0)</f>
        <v>43</v>
      </c>
      <c r="AO875" s="748">
        <f t="shared" ref="AO875" si="1938">ROUNDUP(AC875*3.7502*3,0)</f>
        <v>226</v>
      </c>
      <c r="AP875" s="749">
        <f t="shared" ref="AP875" si="1939">ROUNDUP(AC875*7.9284*3,0)</f>
        <v>477</v>
      </c>
      <c r="AQ875" s="750">
        <f t="shared" ref="AQ875" si="1940">ROUNDUP(AC875*0.8,0)</f>
        <v>17</v>
      </c>
      <c r="AR875" s="751">
        <f t="shared" ref="AR875" si="1941">MROUND(ROUNDUP(AC875*1500,0),1000)</f>
        <v>30000</v>
      </c>
      <c r="AS875" s="752">
        <v>142</v>
      </c>
      <c r="AT875" s="822">
        <f t="shared" ref="AT875" si="1942">AI875*(1-AH$6)</f>
        <v>84</v>
      </c>
    </row>
    <row r="876" spans="2:46" ht="20.45" customHeight="1">
      <c r="B876" s="694" t="s">
        <v>3963</v>
      </c>
      <c r="C876" s="696" t="s">
        <v>3968</v>
      </c>
      <c r="D876" s="695">
        <f t="shared" ref="D876:D880" si="1943">AB876</f>
        <v>17.95</v>
      </c>
      <c r="E876" s="695">
        <f t="shared" si="1851"/>
        <v>6.7524544618843834</v>
      </c>
      <c r="F876" s="695">
        <f t="shared" si="1852"/>
        <v>3</v>
      </c>
      <c r="G876" s="695">
        <v>6.7028197971465922</v>
      </c>
      <c r="H876" s="695">
        <f t="shared" si="1853"/>
        <v>1.6881136154710958</v>
      </c>
      <c r="I876" s="696"/>
      <c r="J876" s="696"/>
      <c r="K876" s="696"/>
      <c r="L876" s="696"/>
      <c r="M876" s="696"/>
      <c r="N876" s="696"/>
      <c r="O876" s="696"/>
      <c r="P876" s="696"/>
      <c r="Q876" s="696"/>
      <c r="R876" s="696"/>
      <c r="S876" s="696"/>
      <c r="T876" s="696"/>
      <c r="U876" s="696"/>
      <c r="V876" s="696"/>
      <c r="W876" s="696"/>
      <c r="X876" s="788">
        <f>[1]BICost!$AO143+[1]BICost!$BB143</f>
        <v>3.3762272309421917</v>
      </c>
      <c r="Y876" s="697">
        <f t="shared" si="1842"/>
        <v>7.3731017768612519</v>
      </c>
      <c r="Z876" s="697">
        <f t="shared" ref="Z876:Z880" si="1944">(AC876*(1-Z$53))</f>
        <v>7.3731017768612519</v>
      </c>
      <c r="AA876" s="697">
        <f t="shared" ref="AA876:AA880" si="1945">(AB876*(1-AA$53))</f>
        <v>8.0774999999999988</v>
      </c>
      <c r="AB876" s="697">
        <f t="shared" ref="AB876:AB880" si="1946">MROUND(AC876,1)-0.05</f>
        <v>17.95</v>
      </c>
      <c r="AC876" s="697">
        <f t="shared" ref="AC876:AC880" si="1947">Y876/(1-AC$53)</f>
        <v>18.432754442153129</v>
      </c>
      <c r="AD876" s="696">
        <f t="shared" si="1846"/>
        <v>8.0774999999999988</v>
      </c>
      <c r="AE876" s="696">
        <f t="shared" si="1846"/>
        <v>8.9749999999999996</v>
      </c>
      <c r="AF876" s="696">
        <f t="shared" si="1846"/>
        <v>9.8725000000000005</v>
      </c>
      <c r="AG876" s="504">
        <f t="shared" ref="AG876:AG880" si="1948">AC876*4.15</f>
        <v>76.495930934935487</v>
      </c>
      <c r="AH876" s="504">
        <f t="shared" ref="AH876:AH880" si="1949">AG876*(1+AH$548)</f>
        <v>76.495930934935487</v>
      </c>
      <c r="AI876" s="504">
        <f t="shared" ref="AI876:AI880" si="1950">MROUND(ROUNDUP(AG876,0),5)-1</f>
        <v>74</v>
      </c>
      <c r="AJ876" s="491">
        <f t="shared" ref="AJ876:AJ880" si="1951">ROUNDUP(FLOOR(AC876*13350,10000),-3)-1000</f>
        <v>239000</v>
      </c>
      <c r="AK876" s="491">
        <f t="shared" ref="AK876:AK880" si="1952">ROUNDUP(FLOOR(AJ876*1.1,10000),-3)-1000</f>
        <v>259000</v>
      </c>
      <c r="AL876" s="492">
        <f t="shared" ref="AL876:AL880" si="1953">ROUNDUP(AC876*1.39,0)</f>
        <v>26</v>
      </c>
      <c r="AM876" s="493">
        <f t="shared" ref="AM876:AM880" si="1954">ROUNDUP(AC876*1.3,0)</f>
        <v>24</v>
      </c>
      <c r="AN876" s="494">
        <f t="shared" ref="AN876:AN880" si="1955">ROUNDUP(AC876*0.71*3,0)</f>
        <v>40</v>
      </c>
      <c r="AO876" s="495">
        <f t="shared" ref="AO876:AO880" si="1956">ROUNDUP(AC876*3.7502*3,0)</f>
        <v>208</v>
      </c>
      <c r="AP876" s="496">
        <f t="shared" ref="AP876:AP880" si="1957">ROUNDUP(AC876*7.9284*3,0)</f>
        <v>439</v>
      </c>
      <c r="AQ876" s="716">
        <f t="shared" ref="AQ876:AQ880" si="1958">ROUNDUP(AC876*0.8,0)</f>
        <v>15</v>
      </c>
      <c r="AR876" s="497">
        <f t="shared" ref="AR876:AR880" si="1959">MROUND(ROUNDUP(AC876*1500,0),1000)</f>
        <v>28000</v>
      </c>
      <c r="AS876" s="498">
        <v>142</v>
      </c>
      <c r="AT876" s="144">
        <f t="shared" ref="AT876:AT880" si="1960">AI876*(1-AH$6)</f>
        <v>74</v>
      </c>
    </row>
    <row r="877" spans="2:46" ht="20.45" customHeight="1">
      <c r="B877" s="694" t="s">
        <v>3964</v>
      </c>
      <c r="C877" s="696" t="s">
        <v>3969</v>
      </c>
      <c r="D877" s="695">
        <f t="shared" si="1943"/>
        <v>26.95</v>
      </c>
      <c r="E877" s="695">
        <f t="shared" si="1851"/>
        <v>10.226368385935016</v>
      </c>
      <c r="F877" s="695">
        <f t="shared" si="1852"/>
        <v>3</v>
      </c>
      <c r="G877" s="695">
        <v>9.86</v>
      </c>
      <c r="H877" s="695">
        <f t="shared" si="1853"/>
        <v>2.5565920964837541</v>
      </c>
      <c r="I877" s="696"/>
      <c r="J877" s="696"/>
      <c r="K877" s="696"/>
      <c r="L877" s="696"/>
      <c r="M877" s="696"/>
      <c r="N877" s="696"/>
      <c r="O877" s="696"/>
      <c r="P877" s="696"/>
      <c r="Q877" s="696"/>
      <c r="R877" s="696"/>
      <c r="S877" s="696"/>
      <c r="T877" s="696"/>
      <c r="U877" s="696"/>
      <c r="V877" s="696"/>
      <c r="W877" s="696"/>
      <c r="X877" s="825">
        <f>[1]BICost!$AO154+[1]BICost!$BB154</f>
        <v>5.1131841929675081</v>
      </c>
      <c r="Y877" s="697">
        <f t="shared" si="1842"/>
        <v>10.846</v>
      </c>
      <c r="Z877" s="697">
        <f t="shared" si="1944"/>
        <v>10.846</v>
      </c>
      <c r="AA877" s="697">
        <f t="shared" si="1945"/>
        <v>12.127499999999998</v>
      </c>
      <c r="AB877" s="697">
        <f t="shared" si="1946"/>
        <v>26.95</v>
      </c>
      <c r="AC877" s="697">
        <f t="shared" si="1947"/>
        <v>27.114999999999998</v>
      </c>
      <c r="AD877" s="696">
        <f t="shared" si="1846"/>
        <v>12.127499999999998</v>
      </c>
      <c r="AE877" s="696">
        <f t="shared" si="1846"/>
        <v>13.475</v>
      </c>
      <c r="AF877" s="696">
        <f t="shared" si="1846"/>
        <v>14.822500000000002</v>
      </c>
      <c r="AG877" s="504">
        <f t="shared" si="1948"/>
        <v>112.52725000000001</v>
      </c>
      <c r="AH877" s="504">
        <f t="shared" si="1949"/>
        <v>112.52725000000001</v>
      </c>
      <c r="AI877" s="504">
        <f t="shared" si="1950"/>
        <v>114</v>
      </c>
      <c r="AJ877" s="491">
        <f t="shared" si="1951"/>
        <v>359000</v>
      </c>
      <c r="AK877" s="491">
        <f t="shared" si="1952"/>
        <v>389000</v>
      </c>
      <c r="AL877" s="492">
        <f t="shared" si="1953"/>
        <v>38</v>
      </c>
      <c r="AM877" s="493">
        <f t="shared" si="1954"/>
        <v>36</v>
      </c>
      <c r="AN877" s="494">
        <f t="shared" si="1955"/>
        <v>58</v>
      </c>
      <c r="AO877" s="495">
        <f t="shared" si="1956"/>
        <v>306</v>
      </c>
      <c r="AP877" s="496">
        <f t="shared" si="1957"/>
        <v>645</v>
      </c>
      <c r="AQ877" s="716">
        <f t="shared" si="1958"/>
        <v>22</v>
      </c>
      <c r="AR877" s="497">
        <f t="shared" si="1959"/>
        <v>41000</v>
      </c>
      <c r="AS877" s="498">
        <v>143</v>
      </c>
      <c r="AT877" s="144">
        <f t="shared" si="1960"/>
        <v>114</v>
      </c>
    </row>
    <row r="878" spans="2:46" ht="20.45" customHeight="1">
      <c r="B878" s="694" t="s">
        <v>3965</v>
      </c>
      <c r="C878" s="696" t="s">
        <v>3970</v>
      </c>
      <c r="D878" s="695">
        <f t="shared" si="1943"/>
        <v>22.95</v>
      </c>
      <c r="E878" s="695">
        <f t="shared" si="1851"/>
        <v>9.5902934492261576</v>
      </c>
      <c r="F878" s="695">
        <f t="shared" si="1852"/>
        <v>3</v>
      </c>
      <c r="G878" s="695">
        <v>8.5399999999999991</v>
      </c>
      <c r="H878" s="695">
        <f t="shared" si="1853"/>
        <v>2.3975733623065394</v>
      </c>
      <c r="I878" s="696"/>
      <c r="J878" s="696"/>
      <c r="K878" s="696"/>
      <c r="L878" s="696"/>
      <c r="M878" s="696"/>
      <c r="N878" s="696"/>
      <c r="O878" s="696"/>
      <c r="P878" s="696"/>
      <c r="Q878" s="696"/>
      <c r="R878" s="696"/>
      <c r="S878" s="696"/>
      <c r="T878" s="696"/>
      <c r="U878" s="696"/>
      <c r="V878" s="696"/>
      <c r="W878" s="696"/>
      <c r="X878" s="788">
        <f>[1]BICost!$AO27+[1]BICost!$BB27</f>
        <v>4.7951467246130788</v>
      </c>
      <c r="Y878" s="697">
        <f t="shared" si="1842"/>
        <v>9.3940000000000001</v>
      </c>
      <c r="Z878" s="697">
        <f t="shared" si="1944"/>
        <v>9.3940000000000001</v>
      </c>
      <c r="AA878" s="697">
        <f t="shared" si="1945"/>
        <v>10.327499999999999</v>
      </c>
      <c r="AB878" s="697">
        <f t="shared" si="1946"/>
        <v>22.95</v>
      </c>
      <c r="AC878" s="697">
        <f t="shared" si="1947"/>
        <v>23.484999999999999</v>
      </c>
      <c r="AD878" s="696">
        <f t="shared" si="1846"/>
        <v>10.327499999999999</v>
      </c>
      <c r="AE878" s="696">
        <f t="shared" si="1846"/>
        <v>11.475</v>
      </c>
      <c r="AF878" s="696">
        <f t="shared" si="1846"/>
        <v>12.6225</v>
      </c>
      <c r="AG878" s="504">
        <f t="shared" si="1948"/>
        <v>97.46275</v>
      </c>
      <c r="AH878" s="504">
        <f t="shared" si="1949"/>
        <v>97.46275</v>
      </c>
      <c r="AI878" s="504">
        <f t="shared" si="1950"/>
        <v>99</v>
      </c>
      <c r="AJ878" s="491">
        <f t="shared" si="1951"/>
        <v>309000</v>
      </c>
      <c r="AK878" s="491">
        <f t="shared" si="1952"/>
        <v>329000</v>
      </c>
      <c r="AL878" s="492">
        <f t="shared" si="1953"/>
        <v>33</v>
      </c>
      <c r="AM878" s="493">
        <f t="shared" si="1954"/>
        <v>31</v>
      </c>
      <c r="AN878" s="494">
        <f t="shared" si="1955"/>
        <v>51</v>
      </c>
      <c r="AO878" s="495">
        <f t="shared" si="1956"/>
        <v>265</v>
      </c>
      <c r="AP878" s="496">
        <f t="shared" si="1957"/>
        <v>559</v>
      </c>
      <c r="AQ878" s="716">
        <f t="shared" si="1958"/>
        <v>19</v>
      </c>
      <c r="AR878" s="497">
        <f t="shared" si="1959"/>
        <v>35000</v>
      </c>
      <c r="AS878" s="498">
        <v>144</v>
      </c>
      <c r="AT878" s="144">
        <f t="shared" si="1960"/>
        <v>99</v>
      </c>
    </row>
    <row r="879" spans="2:46" ht="20.45" customHeight="1">
      <c r="B879" s="694" t="s">
        <v>3966</v>
      </c>
      <c r="C879" s="696" t="s">
        <v>3971</v>
      </c>
      <c r="D879" s="695">
        <f t="shared" si="1943"/>
        <v>21.95</v>
      </c>
      <c r="E879" s="695">
        <f t="shared" si="1851"/>
        <v>6.8581881327704588</v>
      </c>
      <c r="F879" s="695">
        <f t="shared" si="1852"/>
        <v>3</v>
      </c>
      <c r="G879" s="695">
        <v>7.9674610629693765</v>
      </c>
      <c r="H879" s="695">
        <f t="shared" si="1853"/>
        <v>1.7145470331926147</v>
      </c>
      <c r="I879" s="696"/>
      <c r="J879" s="696"/>
      <c r="K879" s="696"/>
      <c r="L879" s="696"/>
      <c r="M879" s="696"/>
      <c r="N879" s="696"/>
      <c r="O879" s="696"/>
      <c r="P879" s="696"/>
      <c r="Q879" s="696"/>
      <c r="R879" s="696"/>
      <c r="S879" s="696"/>
      <c r="T879" s="696"/>
      <c r="U879" s="696"/>
      <c r="V879" s="696"/>
      <c r="W879" s="696"/>
      <c r="X879" s="788">
        <f>[1]BICost!$AO19+[1]BICost!$BB19</f>
        <v>3.4290940663852294</v>
      </c>
      <c r="Y879" s="697">
        <f t="shared" si="1842"/>
        <v>8.7642071692663155</v>
      </c>
      <c r="Z879" s="697">
        <f t="shared" si="1944"/>
        <v>8.7642071692663155</v>
      </c>
      <c r="AA879" s="697">
        <f t="shared" si="1945"/>
        <v>9.8774999999999995</v>
      </c>
      <c r="AB879" s="697">
        <f t="shared" si="1946"/>
        <v>21.95</v>
      </c>
      <c r="AC879" s="697">
        <f t="shared" si="1947"/>
        <v>21.910517923165788</v>
      </c>
      <c r="AD879" s="696">
        <f t="shared" si="1846"/>
        <v>9.8774999999999995</v>
      </c>
      <c r="AE879" s="696">
        <f t="shared" si="1846"/>
        <v>10.975</v>
      </c>
      <c r="AF879" s="696">
        <f t="shared" si="1846"/>
        <v>12.0725</v>
      </c>
      <c r="AG879" s="504">
        <f t="shared" si="1948"/>
        <v>90.92864938113803</v>
      </c>
      <c r="AH879" s="504">
        <f t="shared" si="1949"/>
        <v>90.92864938113803</v>
      </c>
      <c r="AI879" s="504">
        <f t="shared" si="1950"/>
        <v>89</v>
      </c>
      <c r="AJ879" s="491">
        <f t="shared" si="1951"/>
        <v>289000</v>
      </c>
      <c r="AK879" s="491">
        <f t="shared" si="1952"/>
        <v>309000</v>
      </c>
      <c r="AL879" s="492">
        <f t="shared" si="1953"/>
        <v>31</v>
      </c>
      <c r="AM879" s="493">
        <f t="shared" si="1954"/>
        <v>29</v>
      </c>
      <c r="AN879" s="494">
        <f t="shared" si="1955"/>
        <v>47</v>
      </c>
      <c r="AO879" s="495">
        <f t="shared" si="1956"/>
        <v>247</v>
      </c>
      <c r="AP879" s="496">
        <f t="shared" si="1957"/>
        <v>522</v>
      </c>
      <c r="AQ879" s="716">
        <f t="shared" si="1958"/>
        <v>18</v>
      </c>
      <c r="AR879" s="497">
        <f t="shared" si="1959"/>
        <v>33000</v>
      </c>
      <c r="AS879" s="498">
        <v>145</v>
      </c>
      <c r="AT879" s="144">
        <f t="shared" si="1960"/>
        <v>89</v>
      </c>
    </row>
    <row r="880" spans="2:46" ht="20.45" customHeight="1">
      <c r="B880" s="869" t="s">
        <v>3967</v>
      </c>
      <c r="C880" s="696" t="s">
        <v>3972</v>
      </c>
      <c r="D880" s="695">
        <f t="shared" si="1943"/>
        <v>15.95</v>
      </c>
      <c r="E880" s="695">
        <f t="shared" si="1851"/>
        <v>5.4265729428970415</v>
      </c>
      <c r="F880" s="695">
        <f t="shared" si="1852"/>
        <v>3</v>
      </c>
      <c r="G880" s="695">
        <v>5.98</v>
      </c>
      <c r="H880" s="695">
        <f t="shared" si="1853"/>
        <v>1.3566432357242604</v>
      </c>
      <c r="I880" s="696"/>
      <c r="J880" s="696"/>
      <c r="K880" s="696"/>
      <c r="L880" s="696"/>
      <c r="M880" s="696"/>
      <c r="N880" s="696"/>
      <c r="O880" s="696"/>
      <c r="P880" s="696"/>
      <c r="Q880" s="696"/>
      <c r="R880" s="696"/>
      <c r="S880" s="696"/>
      <c r="T880" s="696"/>
      <c r="U880" s="696"/>
      <c r="V880" s="696"/>
      <c r="W880" s="696"/>
      <c r="X880" s="788">
        <f>[1]BICost!$AO13+[1]BICost!$BB13</f>
        <v>2.7132864714485208</v>
      </c>
      <c r="Y880" s="697">
        <f t="shared" si="1842"/>
        <v>6.5780000000000012</v>
      </c>
      <c r="Z880" s="697">
        <f t="shared" si="1944"/>
        <v>6.5780000000000003</v>
      </c>
      <c r="AA880" s="697">
        <f t="shared" si="1945"/>
        <v>7.1774999999999993</v>
      </c>
      <c r="AB880" s="697">
        <f t="shared" si="1946"/>
        <v>15.95</v>
      </c>
      <c r="AC880" s="697">
        <f t="shared" si="1947"/>
        <v>16.445</v>
      </c>
      <c r="AD880" s="696">
        <f t="shared" si="1846"/>
        <v>7.1774999999999993</v>
      </c>
      <c r="AE880" s="696">
        <f t="shared" si="1846"/>
        <v>7.9749999999999996</v>
      </c>
      <c r="AF880" s="696">
        <f t="shared" si="1846"/>
        <v>8.7725000000000009</v>
      </c>
      <c r="AG880" s="504">
        <f t="shared" si="1948"/>
        <v>68.246750000000006</v>
      </c>
      <c r="AH880" s="504">
        <f t="shared" si="1949"/>
        <v>68.246750000000006</v>
      </c>
      <c r="AI880" s="504">
        <f t="shared" si="1950"/>
        <v>69</v>
      </c>
      <c r="AJ880" s="491">
        <f t="shared" si="1951"/>
        <v>209000</v>
      </c>
      <c r="AK880" s="491">
        <f t="shared" si="1952"/>
        <v>219000</v>
      </c>
      <c r="AL880" s="492">
        <f t="shared" si="1953"/>
        <v>23</v>
      </c>
      <c r="AM880" s="493">
        <f t="shared" si="1954"/>
        <v>22</v>
      </c>
      <c r="AN880" s="494">
        <f t="shared" si="1955"/>
        <v>36</v>
      </c>
      <c r="AO880" s="495">
        <f t="shared" si="1956"/>
        <v>186</v>
      </c>
      <c r="AP880" s="496">
        <f t="shared" si="1957"/>
        <v>392</v>
      </c>
      <c r="AQ880" s="716">
        <f t="shared" si="1958"/>
        <v>14</v>
      </c>
      <c r="AR880" s="497">
        <f t="shared" si="1959"/>
        <v>25000</v>
      </c>
      <c r="AS880" s="498">
        <v>146</v>
      </c>
      <c r="AT880" s="144">
        <f t="shared" si="1960"/>
        <v>69</v>
      </c>
    </row>
    <row r="881" spans="2:46" ht="20.45" customHeight="1">
      <c r="B881" s="869" t="s">
        <v>4088</v>
      </c>
      <c r="C881" s="870" t="s">
        <v>4089</v>
      </c>
      <c r="D881" s="695">
        <f t="shared" ref="D881" si="1961">AB881</f>
        <v>19.95</v>
      </c>
      <c r="E881" s="695">
        <f t="shared" si="1851"/>
        <v>7.3474438289729909</v>
      </c>
      <c r="F881" s="695">
        <f t="shared" si="1852"/>
        <v>3</v>
      </c>
      <c r="G881" s="695">
        <v>7.27</v>
      </c>
      <c r="H881" s="695">
        <f t="shared" si="1853"/>
        <v>1.8368609572432477</v>
      </c>
      <c r="I881" s="696"/>
      <c r="J881" s="696"/>
      <c r="K881" s="696"/>
      <c r="L881" s="696"/>
      <c r="M881" s="696"/>
      <c r="N881" s="696"/>
      <c r="O881" s="696"/>
      <c r="P881" s="696"/>
      <c r="Q881" s="696"/>
      <c r="R881" s="696"/>
      <c r="S881" s="696"/>
      <c r="T881" s="696"/>
      <c r="U881" s="696"/>
      <c r="V881" s="696"/>
      <c r="W881" s="696"/>
      <c r="X881" s="788">
        <f>[1]BICost!$AO17+[1]BICost!$BB17</f>
        <v>3.6737219144864954</v>
      </c>
      <c r="Y881" s="697">
        <f t="shared" si="1842"/>
        <v>7.9969999999999999</v>
      </c>
      <c r="Z881" s="697">
        <f t="shared" ref="Z881" si="1962">(AC881*(1-Z$53))</f>
        <v>7.9969999999999999</v>
      </c>
      <c r="AA881" s="697">
        <f t="shared" ref="AA881" si="1963">(AB881*(1-AA$53))</f>
        <v>8.9774999999999991</v>
      </c>
      <c r="AB881" s="697">
        <f t="shared" ref="AB881" si="1964">MROUND(AC881,1)-0.05</f>
        <v>19.95</v>
      </c>
      <c r="AC881" s="697">
        <f t="shared" ref="AC881" si="1965">Y881/(1-AC$53)</f>
        <v>19.9925</v>
      </c>
      <c r="AD881" s="696">
        <f t="shared" si="1846"/>
        <v>8.9774999999999991</v>
      </c>
      <c r="AE881" s="696">
        <f t="shared" si="1846"/>
        <v>9.9749999999999996</v>
      </c>
      <c r="AF881" s="696">
        <f t="shared" si="1846"/>
        <v>10.9725</v>
      </c>
      <c r="AG881" s="504">
        <f t="shared" ref="AG881" si="1966">AC881*4.15</f>
        <v>82.968875000000011</v>
      </c>
      <c r="AH881" s="504">
        <f t="shared" ref="AH881" si="1967">AG881*(1+AH$548)</f>
        <v>82.968875000000011</v>
      </c>
      <c r="AI881" s="504">
        <f t="shared" ref="AI881" si="1968">MROUND(ROUNDUP(AG881,0),5)-1</f>
        <v>84</v>
      </c>
      <c r="AJ881" s="491">
        <f t="shared" ref="AJ881" si="1969">ROUNDUP(FLOOR(AC881*13350,10000),-3)-1000</f>
        <v>259000</v>
      </c>
      <c r="AK881" s="491">
        <f t="shared" ref="AK881" si="1970">ROUNDUP(FLOOR(AJ881*1.1,10000),-3)-1000</f>
        <v>279000</v>
      </c>
      <c r="AL881" s="492">
        <f t="shared" ref="AL881" si="1971">ROUNDUP(AC881*1.39,0)</f>
        <v>28</v>
      </c>
      <c r="AM881" s="493">
        <f t="shared" ref="AM881" si="1972">ROUNDUP(AC881*1.3,0)</f>
        <v>26</v>
      </c>
      <c r="AN881" s="494">
        <f t="shared" ref="AN881" si="1973">ROUNDUP(AC881*0.71*3,0)</f>
        <v>43</v>
      </c>
      <c r="AO881" s="495">
        <f t="shared" ref="AO881" si="1974">ROUNDUP(AC881*3.7502*3,0)</f>
        <v>225</v>
      </c>
      <c r="AP881" s="496">
        <f t="shared" ref="AP881" si="1975">ROUNDUP(AC881*7.9284*3,0)</f>
        <v>476</v>
      </c>
      <c r="AQ881" s="716">
        <f t="shared" ref="AQ881" si="1976">ROUNDUP(AC881*0.8,0)</f>
        <v>16</v>
      </c>
      <c r="AR881" s="497">
        <f t="shared" ref="AR881" si="1977">MROUND(ROUNDUP(AC881*1500,0),1000)</f>
        <v>30000</v>
      </c>
      <c r="AS881" s="498">
        <v>146</v>
      </c>
      <c r="AT881" s="144">
        <f t="shared" ref="AT881" si="1978">AI881*(1-AH$6)</f>
        <v>84</v>
      </c>
    </row>
    <row r="882" spans="2:46" ht="20.45" customHeight="1">
      <c r="B882" s="869" t="s">
        <v>4090</v>
      </c>
      <c r="C882" s="870" t="s">
        <v>4091</v>
      </c>
      <c r="D882" s="695">
        <f t="shared" ref="D882" si="1979">AB882</f>
        <v>21.95</v>
      </c>
      <c r="E882" s="695">
        <f t="shared" si="1851"/>
        <v>8.2153578936706015</v>
      </c>
      <c r="F882" s="695">
        <f t="shared" si="1852"/>
        <v>3</v>
      </c>
      <c r="G882" s="695">
        <v>7.89</v>
      </c>
      <c r="H882" s="695">
        <f t="shared" si="1853"/>
        <v>2.0538394734176504</v>
      </c>
      <c r="I882" s="696"/>
      <c r="J882" s="696"/>
      <c r="K882" s="696"/>
      <c r="L882" s="696"/>
      <c r="M882" s="696"/>
      <c r="N882" s="696"/>
      <c r="O882" s="696"/>
      <c r="P882" s="696"/>
      <c r="Q882" s="696"/>
      <c r="R882" s="696"/>
      <c r="S882" s="696"/>
      <c r="T882" s="696"/>
      <c r="U882" s="696"/>
      <c r="V882" s="696"/>
      <c r="W882" s="696"/>
      <c r="X882" s="788">
        <f>[1]BICost!$AO169+[1]BICost!$BB169</f>
        <v>4.1076789468353008</v>
      </c>
      <c r="Y882" s="697">
        <f t="shared" si="1842"/>
        <v>8.6790000000000003</v>
      </c>
      <c r="Z882" s="697">
        <f t="shared" ref="Z882" si="1980">(AC882*(1-Z$53))</f>
        <v>8.6790000000000003</v>
      </c>
      <c r="AA882" s="697">
        <f t="shared" ref="AA882" si="1981">(AB882*(1-AA$53))</f>
        <v>9.8774999999999995</v>
      </c>
      <c r="AB882" s="697">
        <f t="shared" ref="AB882" si="1982">MROUND(AC882,1)-0.05</f>
        <v>21.95</v>
      </c>
      <c r="AC882" s="697">
        <f t="shared" ref="AC882" si="1983">Y882/(1-AC$53)</f>
        <v>21.697499999999998</v>
      </c>
      <c r="AD882" s="696">
        <f t="shared" si="1846"/>
        <v>9.8774999999999995</v>
      </c>
      <c r="AE882" s="696">
        <f t="shared" si="1846"/>
        <v>10.975</v>
      </c>
      <c r="AF882" s="696">
        <f t="shared" si="1846"/>
        <v>12.0725</v>
      </c>
      <c r="AG882" s="504">
        <f t="shared" ref="AG882" si="1984">AC882*4.15</f>
        <v>90.044624999999996</v>
      </c>
      <c r="AH882" s="504">
        <f t="shared" ref="AH882" si="1985">AG882*(1+AH$548)</f>
        <v>90.044624999999996</v>
      </c>
      <c r="AI882" s="504">
        <f t="shared" ref="AI882" si="1986">MROUND(ROUNDUP(AG882,0),5)-1</f>
        <v>89</v>
      </c>
      <c r="AJ882" s="491">
        <f t="shared" ref="AJ882" si="1987">ROUNDUP(FLOOR(AC882*13350,10000),-3)-1000</f>
        <v>279000</v>
      </c>
      <c r="AK882" s="491">
        <f t="shared" ref="AK882" si="1988">ROUNDUP(FLOOR(AJ882*1.1,10000),-3)-1000</f>
        <v>299000</v>
      </c>
      <c r="AL882" s="492">
        <f t="shared" ref="AL882" si="1989">ROUNDUP(AC882*1.39,0)</f>
        <v>31</v>
      </c>
      <c r="AM882" s="493">
        <f t="shared" ref="AM882" si="1990">ROUNDUP(AC882*1.3,0)</f>
        <v>29</v>
      </c>
      <c r="AN882" s="494">
        <f t="shared" ref="AN882" si="1991">ROUNDUP(AC882*0.71*3,0)</f>
        <v>47</v>
      </c>
      <c r="AO882" s="495">
        <f t="shared" ref="AO882" si="1992">ROUNDUP(AC882*3.7502*3,0)</f>
        <v>245</v>
      </c>
      <c r="AP882" s="496">
        <f t="shared" ref="AP882" si="1993">ROUNDUP(AC882*7.9284*3,0)</f>
        <v>517</v>
      </c>
      <c r="AQ882" s="716">
        <f t="shared" ref="AQ882" si="1994">ROUNDUP(AC882*0.8,0)</f>
        <v>18</v>
      </c>
      <c r="AR882" s="497">
        <f t="shared" ref="AR882" si="1995">MROUND(ROUNDUP(AC882*1500,0),1000)</f>
        <v>33000</v>
      </c>
      <c r="AS882" s="498">
        <v>146</v>
      </c>
      <c r="AT882" s="144">
        <f t="shared" ref="AT882" si="1996">AI882*(1-AH$6)</f>
        <v>89</v>
      </c>
    </row>
    <row r="883" spans="2:46" ht="20.45" customHeight="1">
      <c r="B883" s="869" t="s">
        <v>4092</v>
      </c>
      <c r="C883" s="870" t="s">
        <v>4093</v>
      </c>
      <c r="D883" s="695">
        <f t="shared" ref="D883" si="1997">AB883</f>
        <v>13.95</v>
      </c>
      <c r="E883" s="695">
        <f t="shared" si="1851"/>
        <v>5.3521275139237652</v>
      </c>
      <c r="F883" s="695">
        <f t="shared" si="1852"/>
        <v>3</v>
      </c>
      <c r="G883" s="695">
        <v>5.0599999999999996</v>
      </c>
      <c r="H883" s="695">
        <f t="shared" si="1853"/>
        <v>1.3380318784809413</v>
      </c>
      <c r="I883" s="696"/>
      <c r="J883" s="696"/>
      <c r="K883" s="696"/>
      <c r="L883" s="696"/>
      <c r="M883" s="696"/>
      <c r="N883" s="696"/>
      <c r="O883" s="696"/>
      <c r="P883" s="696"/>
      <c r="Q883" s="696"/>
      <c r="R883" s="696"/>
      <c r="S883" s="696"/>
      <c r="T883" s="696"/>
      <c r="U883" s="696"/>
      <c r="V883" s="696"/>
      <c r="W883" s="696"/>
      <c r="X883" s="788">
        <f>[1]BICost!$AO170+[1]BICost!$BB170</f>
        <v>2.6760637569618826</v>
      </c>
      <c r="Y883" s="697">
        <f t="shared" si="1842"/>
        <v>5.5659999999999998</v>
      </c>
      <c r="Z883" s="697">
        <f t="shared" ref="Z883" si="1998">(AC883*(1-Z$53))</f>
        <v>5.5659999999999998</v>
      </c>
      <c r="AA883" s="697">
        <f t="shared" ref="AA883" si="1999">(AB883*(1-AA$53))</f>
        <v>6.277499999999999</v>
      </c>
      <c r="AB883" s="697">
        <f t="shared" ref="AB883" si="2000">MROUND(AC883,1)-0.05</f>
        <v>13.95</v>
      </c>
      <c r="AC883" s="697">
        <f t="shared" ref="AC883" si="2001">Y883/(1-AC$53)</f>
        <v>13.914999999999999</v>
      </c>
      <c r="AD883" s="696">
        <f t="shared" si="1846"/>
        <v>6.277499999999999</v>
      </c>
      <c r="AE883" s="696">
        <f t="shared" si="1846"/>
        <v>6.9749999999999996</v>
      </c>
      <c r="AF883" s="696">
        <f t="shared" si="1846"/>
        <v>7.6725000000000003</v>
      </c>
      <c r="AG883" s="504">
        <f t="shared" ref="AG883" si="2002">AC883*4.15</f>
        <v>57.747250000000001</v>
      </c>
      <c r="AH883" s="504">
        <f t="shared" ref="AH883" si="2003">AG883*(1+AH$548)</f>
        <v>57.747250000000001</v>
      </c>
      <c r="AI883" s="504">
        <f t="shared" ref="AI883" si="2004">MROUND(ROUNDUP(AG883,0),5)-1</f>
        <v>59</v>
      </c>
      <c r="AJ883" s="491">
        <f t="shared" ref="AJ883" si="2005">ROUNDUP(FLOOR(AC883*13350,10000),-3)-1000</f>
        <v>179000</v>
      </c>
      <c r="AK883" s="491">
        <f t="shared" ref="AK883" si="2006">ROUNDUP(FLOOR(AJ883*1.1,10000),-3)-1000</f>
        <v>189000</v>
      </c>
      <c r="AL883" s="492">
        <f t="shared" ref="AL883" si="2007">ROUNDUP(AC883*1.39,0)</f>
        <v>20</v>
      </c>
      <c r="AM883" s="493">
        <f t="shared" ref="AM883" si="2008">ROUNDUP(AC883*1.3,0)</f>
        <v>19</v>
      </c>
      <c r="AN883" s="494">
        <f t="shared" ref="AN883" si="2009">ROUNDUP(AC883*0.71*3,0)</f>
        <v>30</v>
      </c>
      <c r="AO883" s="495">
        <f t="shared" ref="AO883" si="2010">ROUNDUP(AC883*3.7502*3,0)</f>
        <v>157</v>
      </c>
      <c r="AP883" s="496">
        <f t="shared" ref="AP883" si="2011">ROUNDUP(AC883*7.9284*3,0)</f>
        <v>331</v>
      </c>
      <c r="AQ883" s="716">
        <f t="shared" ref="AQ883" si="2012">ROUNDUP(AC883*0.8,0)</f>
        <v>12</v>
      </c>
      <c r="AR883" s="497">
        <f t="shared" ref="AR883" si="2013">MROUND(ROUNDUP(AC883*1500,0),1000)</f>
        <v>21000</v>
      </c>
      <c r="AS883" s="498">
        <v>146</v>
      </c>
      <c r="AT883" s="144">
        <f t="shared" ref="AT883" si="2014">AI883*(1-AH$6)</f>
        <v>59</v>
      </c>
    </row>
    <row r="884" spans="2:46" ht="20.45" customHeight="1">
      <c r="B884" s="720" t="s">
        <v>3194</v>
      </c>
      <c r="C884" s="721" t="s">
        <v>3230</v>
      </c>
      <c r="D884" s="721">
        <f t="shared" si="1850"/>
        <v>28.95</v>
      </c>
      <c r="E884" s="721">
        <f t="shared" si="1851"/>
        <v>11.17344889226413</v>
      </c>
      <c r="F884" s="721">
        <f t="shared" si="1852"/>
        <v>3</v>
      </c>
      <c r="G884" s="721">
        <v>10.72</v>
      </c>
      <c r="H884" s="721">
        <f t="shared" si="1853"/>
        <v>2.7933622230660324</v>
      </c>
      <c r="I884" s="721"/>
      <c r="J884" s="721"/>
      <c r="K884" s="721"/>
      <c r="L884" s="721"/>
      <c r="M884" s="721"/>
      <c r="N884" s="721"/>
      <c r="O884" s="721"/>
      <c r="P884" s="721"/>
      <c r="Q884" s="721"/>
      <c r="R884" s="721"/>
      <c r="S884" s="721"/>
      <c r="T884" s="721"/>
      <c r="U884" s="721"/>
      <c r="V884" s="721"/>
      <c r="W884" s="721"/>
      <c r="X884" s="721">
        <f>[1]BICost!$O3+[1]BICost!$BB3</f>
        <v>5.5867244461320649</v>
      </c>
      <c r="Y884" s="721">
        <f t="shared" si="1842"/>
        <v>11.792000000000002</v>
      </c>
      <c r="Z884" s="721">
        <f t="shared" si="1854"/>
        <v>11.792000000000002</v>
      </c>
      <c r="AA884" s="721">
        <f t="shared" si="1855"/>
        <v>13.027499999999998</v>
      </c>
      <c r="AB884" s="721">
        <f t="shared" si="1856"/>
        <v>28.95</v>
      </c>
      <c r="AC884" s="721">
        <f t="shared" si="1870"/>
        <v>29.480000000000004</v>
      </c>
      <c r="AD884" s="721">
        <f t="shared" si="1846"/>
        <v>13.027499999999998</v>
      </c>
      <c r="AE884" s="721">
        <f t="shared" si="1846"/>
        <v>14.475</v>
      </c>
      <c r="AF884" s="721">
        <f t="shared" si="1846"/>
        <v>15.922500000000001</v>
      </c>
      <c r="AG884" s="755">
        <f t="shared" si="1857"/>
        <v>122.34200000000003</v>
      </c>
      <c r="AH884" s="755">
        <f t="shared" si="1858"/>
        <v>122.34200000000003</v>
      </c>
      <c r="AI884" s="755">
        <f t="shared" si="1859"/>
        <v>124</v>
      </c>
      <c r="AJ884" s="722">
        <f t="shared" si="1860"/>
        <v>389000</v>
      </c>
      <c r="AK884" s="722">
        <f t="shared" si="1861"/>
        <v>419000</v>
      </c>
      <c r="AL884" s="723">
        <f t="shared" si="1862"/>
        <v>41</v>
      </c>
      <c r="AM884" s="724">
        <f t="shared" si="1863"/>
        <v>39</v>
      </c>
      <c r="AN884" s="725">
        <f t="shared" si="1864"/>
        <v>63</v>
      </c>
      <c r="AO884" s="726">
        <f t="shared" si="1865"/>
        <v>332</v>
      </c>
      <c r="AP884" s="727">
        <f t="shared" si="1866"/>
        <v>702</v>
      </c>
      <c r="AQ884" s="728">
        <f t="shared" si="1867"/>
        <v>24</v>
      </c>
      <c r="AR884" s="729">
        <f t="shared" si="1868"/>
        <v>44000</v>
      </c>
      <c r="AS884" s="730">
        <v>119</v>
      </c>
      <c r="AT884" s="144">
        <f t="shared" si="1869"/>
        <v>124</v>
      </c>
    </row>
    <row r="885" spans="2:46" ht="20.45" customHeight="1">
      <c r="B885" s="720" t="s">
        <v>3195</v>
      </c>
      <c r="C885" s="721" t="s">
        <v>3231</v>
      </c>
      <c r="D885" s="721">
        <f t="shared" ref="D885:D922" si="2015">AB885</f>
        <v>30.95</v>
      </c>
      <c r="E885" s="721">
        <f t="shared" si="1851"/>
        <v>12.15351977834008</v>
      </c>
      <c r="F885" s="721">
        <f t="shared" si="1852"/>
        <v>3</v>
      </c>
      <c r="G885" s="721">
        <v>11.45</v>
      </c>
      <c r="H885" s="721">
        <f t="shared" si="1853"/>
        <v>3.0383799445850199</v>
      </c>
      <c r="I885" s="721"/>
      <c r="J885" s="721"/>
      <c r="K885" s="721"/>
      <c r="L885" s="721"/>
      <c r="M885" s="721"/>
      <c r="N885" s="721"/>
      <c r="O885" s="721"/>
      <c r="P885" s="721"/>
      <c r="Q885" s="721"/>
      <c r="R885" s="721"/>
      <c r="S885" s="721"/>
      <c r="T885" s="721"/>
      <c r="U885" s="721"/>
      <c r="V885" s="721"/>
      <c r="W885" s="721"/>
      <c r="X885" s="721">
        <f>[1]BICost!$O4+[1]BICost!$BB4</f>
        <v>6.0767598891700398</v>
      </c>
      <c r="Y885" s="721">
        <f t="shared" si="1842"/>
        <v>12.595000000000001</v>
      </c>
      <c r="Z885" s="721">
        <f t="shared" ref="Z885:Z922" si="2016">(AC885*(1-Z$53))</f>
        <v>12.595000000000001</v>
      </c>
      <c r="AA885" s="721">
        <f t="shared" ref="AA885:AA922" si="2017">(AB885*(1-AA$53))</f>
        <v>13.927499999999998</v>
      </c>
      <c r="AB885" s="721">
        <f t="shared" ref="AB885:AB922" si="2018">MROUND(AC885,1)-0.05</f>
        <v>30.95</v>
      </c>
      <c r="AC885" s="721">
        <f t="shared" si="1870"/>
        <v>31.487500000000001</v>
      </c>
      <c r="AD885" s="721">
        <f t="shared" si="1846"/>
        <v>13.927499999999998</v>
      </c>
      <c r="AE885" s="721">
        <f t="shared" si="1846"/>
        <v>15.475</v>
      </c>
      <c r="AF885" s="721">
        <f t="shared" si="1846"/>
        <v>17.022500000000001</v>
      </c>
      <c r="AG885" s="755">
        <f t="shared" ref="AG885:AG922" si="2019">AC885*4.15</f>
        <v>130.67312500000003</v>
      </c>
      <c r="AH885" s="755">
        <f t="shared" ref="AH885:AH922" si="2020">AG885*(1+AH$548)</f>
        <v>130.67312500000003</v>
      </c>
      <c r="AI885" s="755">
        <f t="shared" ref="AI885:AI922" si="2021">MROUND(ROUNDUP(AG885,0),5)-1</f>
        <v>129</v>
      </c>
      <c r="AJ885" s="722">
        <f t="shared" ref="AJ885:AJ922" si="2022">ROUNDUP(FLOOR(AC885*13350,10000),-3)-1000</f>
        <v>419000</v>
      </c>
      <c r="AK885" s="722">
        <f t="shared" ref="AK885:AK922" si="2023">ROUNDUP(FLOOR(AJ885*1.1,10000),-3)-1000</f>
        <v>459000</v>
      </c>
      <c r="AL885" s="723">
        <f t="shared" ref="AL885:AL922" si="2024">ROUNDUP(AC885*1.39,0)</f>
        <v>44</v>
      </c>
      <c r="AM885" s="724">
        <f t="shared" ref="AM885:AM922" si="2025">ROUNDUP(AC885*1.3,0)</f>
        <v>41</v>
      </c>
      <c r="AN885" s="725">
        <f t="shared" ref="AN885:AN922" si="2026">ROUNDUP(AC885*0.71*3,0)</f>
        <v>68</v>
      </c>
      <c r="AO885" s="726">
        <f t="shared" ref="AO885:AO922" si="2027">ROUNDUP(AC885*3.7502*3,0)</f>
        <v>355</v>
      </c>
      <c r="AP885" s="727">
        <f t="shared" ref="AP885:AP922" si="2028">ROUNDUP(AC885*7.9284*3,0)</f>
        <v>749</v>
      </c>
      <c r="AQ885" s="728">
        <f t="shared" ref="AQ885:AQ922" si="2029">ROUNDUP(AC885*0.8,0)</f>
        <v>26</v>
      </c>
      <c r="AR885" s="729">
        <f t="shared" ref="AR885:AR922" si="2030">MROUND(ROUNDUP(AC885*1500,0),1000)</f>
        <v>47000</v>
      </c>
      <c r="AS885" s="730">
        <v>129</v>
      </c>
      <c r="AT885" s="144">
        <f t="shared" ref="AT885:AT922" si="2031">AI885*(1-AH$6)</f>
        <v>129</v>
      </c>
    </row>
    <row r="886" spans="2:46" ht="20.45" customHeight="1">
      <c r="B886" s="720" t="s">
        <v>3196</v>
      </c>
      <c r="C886" s="721" t="s">
        <v>3232</v>
      </c>
      <c r="D886" s="721">
        <f t="shared" si="2015"/>
        <v>30.95</v>
      </c>
      <c r="E886" s="721">
        <f t="shared" si="1851"/>
        <v>12.711030259352739</v>
      </c>
      <c r="F886" s="721">
        <f t="shared" si="1852"/>
        <v>3</v>
      </c>
      <c r="G886" s="721">
        <v>11.45</v>
      </c>
      <c r="H886" s="721">
        <f t="shared" si="1853"/>
        <v>3.1777575648381848</v>
      </c>
      <c r="I886" s="721"/>
      <c r="J886" s="721"/>
      <c r="K886" s="721"/>
      <c r="L886" s="721"/>
      <c r="M886" s="721"/>
      <c r="N886" s="721"/>
      <c r="O886" s="721"/>
      <c r="P886" s="721"/>
      <c r="Q886" s="721"/>
      <c r="R886" s="721"/>
      <c r="S886" s="721"/>
      <c r="T886" s="721"/>
      <c r="U886" s="721"/>
      <c r="V886" s="721"/>
      <c r="W886" s="721"/>
      <c r="X886" s="721">
        <f>[1]BICost!$O5+[1]BICost!$BB5</f>
        <v>6.3555151296763697</v>
      </c>
      <c r="Y886" s="721">
        <f t="shared" si="1842"/>
        <v>12.595000000000001</v>
      </c>
      <c r="Z886" s="721">
        <f t="shared" si="2016"/>
        <v>12.595000000000001</v>
      </c>
      <c r="AA886" s="721">
        <f t="shared" si="2017"/>
        <v>13.927499999999998</v>
      </c>
      <c r="AB886" s="721">
        <f t="shared" si="2018"/>
        <v>30.95</v>
      </c>
      <c r="AC886" s="721">
        <f t="shared" ref="AC886:AC922" si="2032">Y886/(1-AC$53)</f>
        <v>31.487500000000001</v>
      </c>
      <c r="AD886" s="721">
        <f t="shared" si="1846"/>
        <v>13.927499999999998</v>
      </c>
      <c r="AE886" s="721">
        <f t="shared" si="1846"/>
        <v>15.475</v>
      </c>
      <c r="AF886" s="721">
        <f t="shared" si="1846"/>
        <v>17.022500000000001</v>
      </c>
      <c r="AG886" s="755">
        <f t="shared" si="2019"/>
        <v>130.67312500000003</v>
      </c>
      <c r="AH886" s="755">
        <f t="shared" si="2020"/>
        <v>130.67312500000003</v>
      </c>
      <c r="AI886" s="755">
        <f t="shared" si="2021"/>
        <v>129</v>
      </c>
      <c r="AJ886" s="722">
        <f t="shared" si="2022"/>
        <v>419000</v>
      </c>
      <c r="AK886" s="722">
        <f t="shared" si="2023"/>
        <v>459000</v>
      </c>
      <c r="AL886" s="723">
        <f t="shared" si="2024"/>
        <v>44</v>
      </c>
      <c r="AM886" s="724">
        <f t="shared" si="2025"/>
        <v>41</v>
      </c>
      <c r="AN886" s="725">
        <f t="shared" si="2026"/>
        <v>68</v>
      </c>
      <c r="AO886" s="726">
        <f t="shared" si="2027"/>
        <v>355</v>
      </c>
      <c r="AP886" s="727">
        <f t="shared" si="2028"/>
        <v>749</v>
      </c>
      <c r="AQ886" s="728">
        <f t="shared" si="2029"/>
        <v>26</v>
      </c>
      <c r="AR886" s="729">
        <f t="shared" si="2030"/>
        <v>47000</v>
      </c>
      <c r="AS886" s="730">
        <v>129</v>
      </c>
      <c r="AT886" s="144">
        <f t="shared" si="2031"/>
        <v>129</v>
      </c>
    </row>
    <row r="887" spans="2:46" ht="20.45" customHeight="1">
      <c r="B887" s="720" t="s">
        <v>3197</v>
      </c>
      <c r="C887" s="721" t="s">
        <v>3233</v>
      </c>
      <c r="D887" s="721">
        <f t="shared" si="2015"/>
        <v>32.950000000000003</v>
      </c>
      <c r="E887" s="721">
        <f t="shared" si="1851"/>
        <v>13.777712588466665</v>
      </c>
      <c r="F887" s="721">
        <f t="shared" si="1852"/>
        <v>3</v>
      </c>
      <c r="G887" s="721">
        <v>12.18</v>
      </c>
      <c r="H887" s="721">
        <f t="shared" si="1853"/>
        <v>3.4444281471166662</v>
      </c>
      <c r="I887" s="721"/>
      <c r="J887" s="721"/>
      <c r="K887" s="721"/>
      <c r="L887" s="721"/>
      <c r="M887" s="721"/>
      <c r="N887" s="721"/>
      <c r="O887" s="721"/>
      <c r="P887" s="721"/>
      <c r="Q887" s="721"/>
      <c r="R887" s="721"/>
      <c r="S887" s="721"/>
      <c r="T887" s="721"/>
      <c r="U887" s="721"/>
      <c r="V887" s="721"/>
      <c r="W887" s="721"/>
      <c r="X887" s="721">
        <f>[1]BICost!$O6+[1]BICost!$BB6</f>
        <v>6.8888562942333325</v>
      </c>
      <c r="Y887" s="721">
        <f t="shared" si="1842"/>
        <v>13.398000000000001</v>
      </c>
      <c r="Z887" s="721">
        <f t="shared" si="2016"/>
        <v>13.398000000000003</v>
      </c>
      <c r="AA887" s="721">
        <f t="shared" si="2017"/>
        <v>14.827500000000001</v>
      </c>
      <c r="AB887" s="721">
        <f t="shared" si="2018"/>
        <v>32.950000000000003</v>
      </c>
      <c r="AC887" s="721">
        <f t="shared" si="2032"/>
        <v>33.495000000000005</v>
      </c>
      <c r="AD887" s="721">
        <f t="shared" si="1846"/>
        <v>14.827500000000001</v>
      </c>
      <c r="AE887" s="721">
        <f t="shared" si="1846"/>
        <v>16.475000000000001</v>
      </c>
      <c r="AF887" s="721">
        <f t="shared" si="1846"/>
        <v>18.122500000000002</v>
      </c>
      <c r="AG887" s="755">
        <f t="shared" si="2019"/>
        <v>139.00425000000004</v>
      </c>
      <c r="AH887" s="755">
        <f t="shared" si="2020"/>
        <v>139.00425000000004</v>
      </c>
      <c r="AI887" s="755">
        <f t="shared" si="2021"/>
        <v>139</v>
      </c>
      <c r="AJ887" s="722">
        <f t="shared" si="2022"/>
        <v>439000</v>
      </c>
      <c r="AK887" s="722">
        <f t="shared" si="2023"/>
        <v>479000</v>
      </c>
      <c r="AL887" s="723">
        <f t="shared" si="2024"/>
        <v>47</v>
      </c>
      <c r="AM887" s="724">
        <f t="shared" si="2025"/>
        <v>44</v>
      </c>
      <c r="AN887" s="725">
        <f t="shared" si="2026"/>
        <v>72</v>
      </c>
      <c r="AO887" s="726">
        <f t="shared" si="2027"/>
        <v>377</v>
      </c>
      <c r="AP887" s="727">
        <f t="shared" si="2028"/>
        <v>797</v>
      </c>
      <c r="AQ887" s="728">
        <f t="shared" si="2029"/>
        <v>27</v>
      </c>
      <c r="AR887" s="729">
        <f t="shared" si="2030"/>
        <v>50000</v>
      </c>
      <c r="AS887" s="730">
        <v>139</v>
      </c>
      <c r="AT887" s="144">
        <f t="shared" si="2031"/>
        <v>139</v>
      </c>
    </row>
    <row r="888" spans="2:46" ht="20.45" customHeight="1">
      <c r="B888" s="720" t="s">
        <v>3198</v>
      </c>
      <c r="C888" s="721" t="s">
        <v>3234</v>
      </c>
      <c r="D888" s="721">
        <f t="shared" si="2015"/>
        <v>32.950000000000003</v>
      </c>
      <c r="E888" s="721">
        <f t="shared" si="1851"/>
        <v>12.993307120112233</v>
      </c>
      <c r="F888" s="721">
        <f t="shared" si="1852"/>
        <v>3</v>
      </c>
      <c r="G888" s="721">
        <v>12.18</v>
      </c>
      <c r="H888" s="721">
        <f t="shared" si="1853"/>
        <v>3.2483267800280582</v>
      </c>
      <c r="I888" s="721"/>
      <c r="J888" s="721"/>
      <c r="K888" s="721"/>
      <c r="L888" s="721"/>
      <c r="M888" s="721"/>
      <c r="N888" s="721"/>
      <c r="O888" s="721"/>
      <c r="P888" s="721"/>
      <c r="Q888" s="721"/>
      <c r="R888" s="721"/>
      <c r="S888" s="721"/>
      <c r="T888" s="721"/>
      <c r="U888" s="721"/>
      <c r="V888" s="721"/>
      <c r="W888" s="721"/>
      <c r="X888" s="721">
        <f>[1]BICost!$O8+[1]BICost!$BB8</f>
        <v>6.4966535600561164</v>
      </c>
      <c r="Y888" s="721">
        <f t="shared" si="1842"/>
        <v>13.398000000000001</v>
      </c>
      <c r="Z888" s="721">
        <f t="shared" si="2016"/>
        <v>13.398000000000003</v>
      </c>
      <c r="AA888" s="721">
        <f t="shared" si="2017"/>
        <v>14.827500000000001</v>
      </c>
      <c r="AB888" s="721">
        <f t="shared" si="2018"/>
        <v>32.950000000000003</v>
      </c>
      <c r="AC888" s="721">
        <f t="shared" si="2032"/>
        <v>33.495000000000005</v>
      </c>
      <c r="AD888" s="721">
        <f t="shared" si="1846"/>
        <v>14.827500000000001</v>
      </c>
      <c r="AE888" s="721">
        <f t="shared" si="1846"/>
        <v>16.475000000000001</v>
      </c>
      <c r="AF888" s="721">
        <f t="shared" si="1846"/>
        <v>18.122500000000002</v>
      </c>
      <c r="AG888" s="755">
        <f t="shared" si="2019"/>
        <v>139.00425000000004</v>
      </c>
      <c r="AH888" s="755">
        <f t="shared" si="2020"/>
        <v>139.00425000000004</v>
      </c>
      <c r="AI888" s="755">
        <f t="shared" si="2021"/>
        <v>139</v>
      </c>
      <c r="AJ888" s="722">
        <f t="shared" si="2022"/>
        <v>439000</v>
      </c>
      <c r="AK888" s="722">
        <f t="shared" si="2023"/>
        <v>479000</v>
      </c>
      <c r="AL888" s="723">
        <f t="shared" si="2024"/>
        <v>47</v>
      </c>
      <c r="AM888" s="724">
        <f t="shared" si="2025"/>
        <v>44</v>
      </c>
      <c r="AN888" s="725">
        <f t="shared" si="2026"/>
        <v>72</v>
      </c>
      <c r="AO888" s="726">
        <f t="shared" si="2027"/>
        <v>377</v>
      </c>
      <c r="AP888" s="727">
        <f t="shared" si="2028"/>
        <v>797</v>
      </c>
      <c r="AQ888" s="728">
        <f t="shared" si="2029"/>
        <v>27</v>
      </c>
      <c r="AR888" s="729">
        <f t="shared" si="2030"/>
        <v>50000</v>
      </c>
      <c r="AS888" s="730">
        <v>139</v>
      </c>
      <c r="AT888" s="144">
        <f t="shared" si="2031"/>
        <v>139</v>
      </c>
    </row>
    <row r="889" spans="2:46" ht="20.45" customHeight="1">
      <c r="B889" s="720" t="s">
        <v>3199</v>
      </c>
      <c r="C889" s="721" t="s">
        <v>3235</v>
      </c>
      <c r="D889" s="721">
        <f t="shared" si="2015"/>
        <v>28.95</v>
      </c>
      <c r="E889" s="721">
        <f t="shared" si="1851"/>
        <v>10.167476234036284</v>
      </c>
      <c r="F889" s="721">
        <f t="shared" si="1852"/>
        <v>3</v>
      </c>
      <c r="G889" s="721">
        <v>10.72</v>
      </c>
      <c r="H889" s="721">
        <f t="shared" si="1853"/>
        <v>2.5418690585090711</v>
      </c>
      <c r="I889" s="721"/>
      <c r="J889" s="721"/>
      <c r="K889" s="721"/>
      <c r="L889" s="721"/>
      <c r="M889" s="721"/>
      <c r="N889" s="721"/>
      <c r="O889" s="721"/>
      <c r="P889" s="721"/>
      <c r="Q889" s="721"/>
      <c r="R889" s="721"/>
      <c r="S889" s="721"/>
      <c r="T889" s="721"/>
      <c r="U889" s="721"/>
      <c r="V889" s="721"/>
      <c r="W889" s="721"/>
      <c r="X889" s="721">
        <f>[1]BICost!$O7+[1]BICost!$BB7</f>
        <v>5.0837381170181422</v>
      </c>
      <c r="Y889" s="721">
        <f t="shared" si="1842"/>
        <v>11.792000000000002</v>
      </c>
      <c r="Z889" s="721">
        <f t="shared" si="2016"/>
        <v>11.792000000000002</v>
      </c>
      <c r="AA889" s="721">
        <f t="shared" si="2017"/>
        <v>13.027499999999998</v>
      </c>
      <c r="AB889" s="721">
        <f t="shared" si="2018"/>
        <v>28.95</v>
      </c>
      <c r="AC889" s="721">
        <f t="shared" si="2032"/>
        <v>29.480000000000004</v>
      </c>
      <c r="AD889" s="721">
        <f t="shared" si="1846"/>
        <v>13.027499999999998</v>
      </c>
      <c r="AE889" s="721">
        <f t="shared" si="1846"/>
        <v>14.475</v>
      </c>
      <c r="AF889" s="721">
        <f t="shared" si="1846"/>
        <v>15.922500000000001</v>
      </c>
      <c r="AG889" s="755">
        <f t="shared" si="2019"/>
        <v>122.34200000000003</v>
      </c>
      <c r="AH889" s="755">
        <f t="shared" si="2020"/>
        <v>122.34200000000003</v>
      </c>
      <c r="AI889" s="755">
        <f t="shared" si="2021"/>
        <v>124</v>
      </c>
      <c r="AJ889" s="722">
        <f t="shared" si="2022"/>
        <v>389000</v>
      </c>
      <c r="AK889" s="722">
        <f t="shared" si="2023"/>
        <v>419000</v>
      </c>
      <c r="AL889" s="723">
        <f t="shared" si="2024"/>
        <v>41</v>
      </c>
      <c r="AM889" s="724">
        <f t="shared" si="2025"/>
        <v>39</v>
      </c>
      <c r="AN889" s="725">
        <f t="shared" si="2026"/>
        <v>63</v>
      </c>
      <c r="AO889" s="726">
        <f t="shared" si="2027"/>
        <v>332</v>
      </c>
      <c r="AP889" s="727">
        <f t="shared" si="2028"/>
        <v>702</v>
      </c>
      <c r="AQ889" s="728">
        <f t="shared" si="2029"/>
        <v>24</v>
      </c>
      <c r="AR889" s="729">
        <f t="shared" si="2030"/>
        <v>44000</v>
      </c>
      <c r="AS889" s="730">
        <v>129</v>
      </c>
      <c r="AT889" s="144">
        <f t="shared" si="2031"/>
        <v>124</v>
      </c>
    </row>
    <row r="890" spans="2:46" ht="20.45" customHeight="1">
      <c r="B890" s="720" t="s">
        <v>3200</v>
      </c>
      <c r="C890" s="721" t="s">
        <v>3236</v>
      </c>
      <c r="D890" s="721">
        <f t="shared" si="2015"/>
        <v>20.95</v>
      </c>
      <c r="E890" s="721">
        <f t="shared" si="1851"/>
        <v>7.0293071201122324</v>
      </c>
      <c r="F890" s="721">
        <f t="shared" si="1852"/>
        <v>3</v>
      </c>
      <c r="G890" s="721">
        <v>7.81</v>
      </c>
      <c r="H890" s="721">
        <f t="shared" si="1853"/>
        <v>1.7573267800280581</v>
      </c>
      <c r="I890" s="721"/>
      <c r="J890" s="721"/>
      <c r="K890" s="721"/>
      <c r="L890" s="721"/>
      <c r="M890" s="721"/>
      <c r="N890" s="721"/>
      <c r="O890" s="721"/>
      <c r="P890" s="721"/>
      <c r="Q890" s="721"/>
      <c r="R890" s="721"/>
      <c r="S890" s="721"/>
      <c r="T890" s="721"/>
      <c r="U890" s="721"/>
      <c r="V890" s="721"/>
      <c r="W890" s="721"/>
      <c r="X890" s="721">
        <f>[1]BICost!$O17+[1]BICost!$BB17</f>
        <v>3.5146535600561162</v>
      </c>
      <c r="Y890" s="721">
        <f t="shared" si="1842"/>
        <v>8.5910000000000011</v>
      </c>
      <c r="Z890" s="721">
        <f t="shared" si="2016"/>
        <v>8.5910000000000011</v>
      </c>
      <c r="AA890" s="721">
        <f t="shared" si="2017"/>
        <v>9.4274999999999984</v>
      </c>
      <c r="AB890" s="721">
        <f t="shared" si="2018"/>
        <v>20.95</v>
      </c>
      <c r="AC890" s="721">
        <f t="shared" si="2032"/>
        <v>21.477500000000003</v>
      </c>
      <c r="AD890" s="721">
        <f t="shared" si="1846"/>
        <v>9.4274999999999984</v>
      </c>
      <c r="AE890" s="721">
        <f t="shared" si="1846"/>
        <v>10.475</v>
      </c>
      <c r="AF890" s="721">
        <f t="shared" si="1846"/>
        <v>11.522500000000001</v>
      </c>
      <c r="AG890" s="755">
        <f t="shared" si="2019"/>
        <v>89.131625000000014</v>
      </c>
      <c r="AH890" s="755">
        <f t="shared" si="2020"/>
        <v>89.131625000000014</v>
      </c>
      <c r="AI890" s="755">
        <f t="shared" si="2021"/>
        <v>89</v>
      </c>
      <c r="AJ890" s="722">
        <f t="shared" si="2022"/>
        <v>279000</v>
      </c>
      <c r="AK890" s="722">
        <f t="shared" si="2023"/>
        <v>299000</v>
      </c>
      <c r="AL890" s="723">
        <f t="shared" si="2024"/>
        <v>30</v>
      </c>
      <c r="AM890" s="724">
        <f t="shared" si="2025"/>
        <v>28</v>
      </c>
      <c r="AN890" s="725">
        <f t="shared" si="2026"/>
        <v>46</v>
      </c>
      <c r="AO890" s="726">
        <f t="shared" si="2027"/>
        <v>242</v>
      </c>
      <c r="AP890" s="727">
        <f t="shared" si="2028"/>
        <v>511</v>
      </c>
      <c r="AQ890" s="728">
        <f t="shared" si="2029"/>
        <v>18</v>
      </c>
      <c r="AR890" s="729">
        <f t="shared" si="2030"/>
        <v>32000</v>
      </c>
      <c r="AS890" s="730">
        <v>89</v>
      </c>
      <c r="AT890" s="144">
        <f t="shared" si="2031"/>
        <v>89</v>
      </c>
    </row>
    <row r="891" spans="2:46" ht="20.45" customHeight="1">
      <c r="B891" s="720" t="s">
        <v>3201</v>
      </c>
      <c r="C891" s="721" t="s">
        <v>3237</v>
      </c>
      <c r="D891" s="721">
        <f t="shared" si="2015"/>
        <v>25.95</v>
      </c>
      <c r="E891" s="721">
        <f t="shared" si="1851"/>
        <v>9.0836848416312179</v>
      </c>
      <c r="F891" s="721">
        <f t="shared" si="1852"/>
        <v>3</v>
      </c>
      <c r="G891" s="721">
        <v>9.6300000000000008</v>
      </c>
      <c r="H891" s="721">
        <f t="shared" si="1853"/>
        <v>2.2709212104078045</v>
      </c>
      <c r="I891" s="721"/>
      <c r="J891" s="721"/>
      <c r="K891" s="721"/>
      <c r="L891" s="721"/>
      <c r="M891" s="721"/>
      <c r="N891" s="721"/>
      <c r="O891" s="721"/>
      <c r="P891" s="721"/>
      <c r="Q891" s="721"/>
      <c r="R891" s="721"/>
      <c r="S891" s="721"/>
      <c r="T891" s="721"/>
      <c r="U891" s="721"/>
      <c r="V891" s="721"/>
      <c r="W891" s="721"/>
      <c r="X891" s="721">
        <f>[1]BICost!$O10+[1]BICost!$BB10</f>
        <v>4.541842420815609</v>
      </c>
      <c r="Y891" s="721">
        <f t="shared" si="1842"/>
        <v>10.593000000000002</v>
      </c>
      <c r="Z891" s="721">
        <f t="shared" si="2016"/>
        <v>10.593000000000002</v>
      </c>
      <c r="AA891" s="721">
        <f t="shared" si="2017"/>
        <v>11.677499999999998</v>
      </c>
      <c r="AB891" s="721">
        <f t="shared" si="2018"/>
        <v>25.95</v>
      </c>
      <c r="AC891" s="721">
        <f t="shared" si="2032"/>
        <v>26.482500000000002</v>
      </c>
      <c r="AD891" s="721">
        <f t="shared" si="1846"/>
        <v>11.677499999999998</v>
      </c>
      <c r="AE891" s="721">
        <f t="shared" si="1846"/>
        <v>12.975</v>
      </c>
      <c r="AF891" s="721">
        <f t="shared" si="1846"/>
        <v>14.272500000000001</v>
      </c>
      <c r="AG891" s="755">
        <f t="shared" si="2019"/>
        <v>109.90237500000002</v>
      </c>
      <c r="AH891" s="755">
        <f t="shared" si="2020"/>
        <v>109.90237500000002</v>
      </c>
      <c r="AI891" s="755">
        <f t="shared" si="2021"/>
        <v>109</v>
      </c>
      <c r="AJ891" s="722">
        <f t="shared" si="2022"/>
        <v>349000</v>
      </c>
      <c r="AK891" s="722">
        <f t="shared" si="2023"/>
        <v>379000</v>
      </c>
      <c r="AL891" s="723">
        <f t="shared" si="2024"/>
        <v>37</v>
      </c>
      <c r="AM891" s="724">
        <f t="shared" si="2025"/>
        <v>35</v>
      </c>
      <c r="AN891" s="725">
        <f t="shared" si="2026"/>
        <v>57</v>
      </c>
      <c r="AO891" s="726">
        <f t="shared" si="2027"/>
        <v>298</v>
      </c>
      <c r="AP891" s="727">
        <f t="shared" si="2028"/>
        <v>630</v>
      </c>
      <c r="AQ891" s="728">
        <f t="shared" si="2029"/>
        <v>22</v>
      </c>
      <c r="AR891" s="729">
        <f t="shared" si="2030"/>
        <v>40000</v>
      </c>
      <c r="AS891" s="730">
        <v>109</v>
      </c>
      <c r="AT891" s="144">
        <f t="shared" si="2031"/>
        <v>109</v>
      </c>
    </row>
    <row r="892" spans="2:46" ht="20.45" customHeight="1">
      <c r="B892" s="720" t="s">
        <v>3202</v>
      </c>
      <c r="C892" s="721" t="s">
        <v>3238</v>
      </c>
      <c r="D892" s="721">
        <f t="shared" si="2015"/>
        <v>28.95</v>
      </c>
      <c r="E892" s="721">
        <f t="shared" si="1851"/>
        <v>10.584201297327423</v>
      </c>
      <c r="F892" s="721">
        <f t="shared" si="1852"/>
        <v>3</v>
      </c>
      <c r="G892" s="721">
        <v>10.72</v>
      </c>
      <c r="H892" s="721">
        <f t="shared" si="1853"/>
        <v>2.6460503243318558</v>
      </c>
      <c r="I892" s="721"/>
      <c r="J892" s="721"/>
      <c r="K892" s="721"/>
      <c r="L892" s="721"/>
      <c r="M892" s="721"/>
      <c r="N892" s="721"/>
      <c r="O892" s="721"/>
      <c r="P892" s="721"/>
      <c r="Q892" s="721"/>
      <c r="R892" s="721"/>
      <c r="S892" s="721"/>
      <c r="T892" s="721"/>
      <c r="U892" s="721"/>
      <c r="V892" s="721"/>
      <c r="W892" s="721"/>
      <c r="X892" s="721">
        <f>[1]BICost!$O11+[1]BICost!$BB11</f>
        <v>5.2921006486637117</v>
      </c>
      <c r="Y892" s="721">
        <f t="shared" si="1842"/>
        <v>11.792000000000002</v>
      </c>
      <c r="Z892" s="721">
        <f t="shared" si="2016"/>
        <v>11.792000000000002</v>
      </c>
      <c r="AA892" s="721">
        <f t="shared" si="2017"/>
        <v>13.027499999999998</v>
      </c>
      <c r="AB892" s="721">
        <f t="shared" si="2018"/>
        <v>28.95</v>
      </c>
      <c r="AC892" s="721">
        <f t="shared" si="2032"/>
        <v>29.480000000000004</v>
      </c>
      <c r="AD892" s="721">
        <f t="shared" si="1846"/>
        <v>13.027499999999998</v>
      </c>
      <c r="AE892" s="721">
        <f t="shared" si="1846"/>
        <v>14.475</v>
      </c>
      <c r="AF892" s="721">
        <f t="shared" si="1846"/>
        <v>15.922500000000001</v>
      </c>
      <c r="AG892" s="755">
        <f t="shared" si="2019"/>
        <v>122.34200000000003</v>
      </c>
      <c r="AH892" s="755">
        <f t="shared" si="2020"/>
        <v>122.34200000000003</v>
      </c>
      <c r="AI892" s="755">
        <f t="shared" si="2021"/>
        <v>124</v>
      </c>
      <c r="AJ892" s="722">
        <f t="shared" si="2022"/>
        <v>389000</v>
      </c>
      <c r="AK892" s="722">
        <f t="shared" si="2023"/>
        <v>419000</v>
      </c>
      <c r="AL892" s="723">
        <f t="shared" si="2024"/>
        <v>41</v>
      </c>
      <c r="AM892" s="724">
        <f t="shared" si="2025"/>
        <v>39</v>
      </c>
      <c r="AN892" s="725">
        <f t="shared" si="2026"/>
        <v>63</v>
      </c>
      <c r="AO892" s="726">
        <f t="shared" si="2027"/>
        <v>332</v>
      </c>
      <c r="AP892" s="727">
        <f t="shared" si="2028"/>
        <v>702</v>
      </c>
      <c r="AQ892" s="728">
        <f t="shared" si="2029"/>
        <v>24</v>
      </c>
      <c r="AR892" s="729">
        <f t="shared" si="2030"/>
        <v>44000</v>
      </c>
      <c r="AS892" s="730">
        <v>129</v>
      </c>
      <c r="AT892" s="144">
        <f t="shared" si="2031"/>
        <v>124</v>
      </c>
    </row>
    <row r="893" spans="2:46" ht="20.45" customHeight="1">
      <c r="B893" s="720" t="s">
        <v>3203</v>
      </c>
      <c r="C893" s="721" t="s">
        <v>3239</v>
      </c>
      <c r="D893" s="721">
        <f t="shared" si="2015"/>
        <v>36.950000000000003</v>
      </c>
      <c r="E893" s="721">
        <f t="shared" si="1851"/>
        <v>15.345519778340082</v>
      </c>
      <c r="F893" s="721">
        <f t="shared" si="1852"/>
        <v>3</v>
      </c>
      <c r="G893" s="721">
        <v>13.63</v>
      </c>
      <c r="H893" s="721">
        <f t="shared" si="1853"/>
        <v>3.8363799445850204</v>
      </c>
      <c r="I893" s="721"/>
      <c r="J893" s="721"/>
      <c r="K893" s="721"/>
      <c r="L893" s="721"/>
      <c r="M893" s="721"/>
      <c r="N893" s="721"/>
      <c r="O893" s="721"/>
      <c r="P893" s="721"/>
      <c r="Q893" s="721"/>
      <c r="R893" s="721"/>
      <c r="S893" s="721"/>
      <c r="T893" s="721"/>
      <c r="U893" s="721"/>
      <c r="V893" s="721"/>
      <c r="W893" s="721"/>
      <c r="X893" s="721">
        <f>[1]BICost!$O74+[1]BICost!$BB74</f>
        <v>7.6727598891700408</v>
      </c>
      <c r="Y893" s="721">
        <f t="shared" si="1842"/>
        <v>14.993000000000002</v>
      </c>
      <c r="Z893" s="721">
        <f t="shared" si="2016"/>
        <v>14.993000000000002</v>
      </c>
      <c r="AA893" s="721">
        <f t="shared" si="2017"/>
        <v>16.627500000000001</v>
      </c>
      <c r="AB893" s="721">
        <f t="shared" si="2018"/>
        <v>36.950000000000003</v>
      </c>
      <c r="AC893" s="721">
        <f t="shared" si="2032"/>
        <v>37.482500000000002</v>
      </c>
      <c r="AD893" s="721">
        <f t="shared" si="1846"/>
        <v>16.627500000000001</v>
      </c>
      <c r="AE893" s="721">
        <f t="shared" si="1846"/>
        <v>18.475000000000001</v>
      </c>
      <c r="AF893" s="721">
        <f t="shared" si="1846"/>
        <v>20.322500000000002</v>
      </c>
      <c r="AG893" s="755">
        <f t="shared" si="2019"/>
        <v>155.55237500000001</v>
      </c>
      <c r="AH893" s="755">
        <f t="shared" si="2020"/>
        <v>155.55237500000001</v>
      </c>
      <c r="AI893" s="755">
        <f t="shared" si="2021"/>
        <v>154</v>
      </c>
      <c r="AJ893" s="722">
        <f t="shared" si="2022"/>
        <v>499000</v>
      </c>
      <c r="AK893" s="722">
        <f t="shared" si="2023"/>
        <v>539000</v>
      </c>
      <c r="AL893" s="723">
        <f t="shared" si="2024"/>
        <v>53</v>
      </c>
      <c r="AM893" s="724">
        <f t="shared" si="2025"/>
        <v>49</v>
      </c>
      <c r="AN893" s="725">
        <f t="shared" si="2026"/>
        <v>80</v>
      </c>
      <c r="AO893" s="726">
        <f t="shared" si="2027"/>
        <v>422</v>
      </c>
      <c r="AP893" s="727">
        <f t="shared" si="2028"/>
        <v>892</v>
      </c>
      <c r="AQ893" s="728">
        <f t="shared" si="2029"/>
        <v>30</v>
      </c>
      <c r="AR893" s="729">
        <f t="shared" si="2030"/>
        <v>56000</v>
      </c>
      <c r="AS893" s="730">
        <v>159</v>
      </c>
      <c r="AT893" s="144">
        <f t="shared" si="2031"/>
        <v>154</v>
      </c>
    </row>
    <row r="894" spans="2:46" ht="20.45" customHeight="1">
      <c r="B894" s="720" t="s">
        <v>3204</v>
      </c>
      <c r="C894" s="721" t="s">
        <v>3240</v>
      </c>
      <c r="D894" s="721">
        <f t="shared" si="2015"/>
        <v>23.95</v>
      </c>
      <c r="E894" s="721">
        <f t="shared" si="1851"/>
        <v>9.2403430694793229</v>
      </c>
      <c r="F894" s="721">
        <f t="shared" si="1852"/>
        <v>3</v>
      </c>
      <c r="G894" s="721">
        <v>8.9</v>
      </c>
      <c r="H894" s="721">
        <f t="shared" si="1853"/>
        <v>2.3100857673698307</v>
      </c>
      <c r="I894" s="721"/>
      <c r="J894" s="721"/>
      <c r="K894" s="721"/>
      <c r="L894" s="721"/>
      <c r="M894" s="721"/>
      <c r="N894" s="721"/>
      <c r="O894" s="721"/>
      <c r="P894" s="721"/>
      <c r="Q894" s="721"/>
      <c r="R894" s="721"/>
      <c r="S894" s="721"/>
      <c r="T894" s="721"/>
      <c r="U894" s="721"/>
      <c r="V894" s="721"/>
      <c r="W894" s="721"/>
      <c r="X894" s="721">
        <f>[1]BICost!$O27+[1]BICost!$BB27</f>
        <v>4.6201715347396615</v>
      </c>
      <c r="Y894" s="721">
        <f t="shared" si="1842"/>
        <v>9.7900000000000009</v>
      </c>
      <c r="Z894" s="721">
        <f t="shared" si="2016"/>
        <v>9.7900000000000009</v>
      </c>
      <c r="AA894" s="721">
        <f t="shared" si="2017"/>
        <v>10.777499999999998</v>
      </c>
      <c r="AB894" s="721">
        <f t="shared" si="2018"/>
        <v>23.95</v>
      </c>
      <c r="AC894" s="721">
        <f t="shared" si="2032"/>
        <v>24.475000000000001</v>
      </c>
      <c r="AD894" s="721">
        <f t="shared" si="1846"/>
        <v>10.777499999999998</v>
      </c>
      <c r="AE894" s="721">
        <f t="shared" si="1846"/>
        <v>11.975</v>
      </c>
      <c r="AF894" s="721">
        <f t="shared" si="1846"/>
        <v>13.172500000000001</v>
      </c>
      <c r="AG894" s="755">
        <f t="shared" si="2019"/>
        <v>101.57125000000002</v>
      </c>
      <c r="AH894" s="755">
        <f t="shared" si="2020"/>
        <v>101.57125000000002</v>
      </c>
      <c r="AI894" s="755">
        <f t="shared" si="2021"/>
        <v>99</v>
      </c>
      <c r="AJ894" s="722">
        <f t="shared" si="2022"/>
        <v>319000</v>
      </c>
      <c r="AK894" s="722">
        <f t="shared" si="2023"/>
        <v>349000</v>
      </c>
      <c r="AL894" s="723">
        <f t="shared" si="2024"/>
        <v>35</v>
      </c>
      <c r="AM894" s="724">
        <f t="shared" si="2025"/>
        <v>32</v>
      </c>
      <c r="AN894" s="725">
        <f t="shared" si="2026"/>
        <v>53</v>
      </c>
      <c r="AO894" s="726">
        <f t="shared" si="2027"/>
        <v>276</v>
      </c>
      <c r="AP894" s="727">
        <f t="shared" si="2028"/>
        <v>583</v>
      </c>
      <c r="AQ894" s="728">
        <f t="shared" si="2029"/>
        <v>20</v>
      </c>
      <c r="AR894" s="729">
        <f t="shared" si="2030"/>
        <v>37000</v>
      </c>
      <c r="AS894" s="730">
        <v>99</v>
      </c>
      <c r="AT894" s="144">
        <f t="shared" si="2031"/>
        <v>99</v>
      </c>
    </row>
    <row r="895" spans="2:46" ht="20.45" customHeight="1">
      <c r="B895" s="720" t="s">
        <v>3930</v>
      </c>
      <c r="C895" s="721" t="s">
        <v>3931</v>
      </c>
      <c r="D895" s="721">
        <f t="shared" ref="D895" si="2033">AB895</f>
        <v>28.95</v>
      </c>
      <c r="E895" s="721">
        <f t="shared" si="1851"/>
        <v>9.8764180061881817</v>
      </c>
      <c r="F895" s="721">
        <f t="shared" si="1852"/>
        <v>3</v>
      </c>
      <c r="G895" s="721">
        <v>10.49</v>
      </c>
      <c r="H895" s="721">
        <f t="shared" si="1853"/>
        <v>2.4691045015470454</v>
      </c>
      <c r="I895" s="721"/>
      <c r="J895" s="721"/>
      <c r="K895" s="721"/>
      <c r="L895" s="721"/>
      <c r="M895" s="721"/>
      <c r="N895" s="721"/>
      <c r="O895" s="721"/>
      <c r="P895" s="721"/>
      <c r="Q895" s="721"/>
      <c r="R895" s="721"/>
      <c r="S895" s="721"/>
      <c r="T895" s="721"/>
      <c r="U895" s="721"/>
      <c r="V895" s="721"/>
      <c r="W895" s="721"/>
      <c r="X895" s="721">
        <f>[1]BICost!$O154+[1]BICost!$BB154</f>
        <v>4.9382090030940908</v>
      </c>
      <c r="Y895" s="721">
        <f t="shared" si="1842"/>
        <v>11.539000000000001</v>
      </c>
      <c r="Z895" s="721">
        <f t="shared" ref="Z895" si="2034">(AC895*(1-Z$53))</f>
        <v>11.539000000000001</v>
      </c>
      <c r="AA895" s="721">
        <f t="shared" ref="AA895" si="2035">(AB895*(1-AA$53))</f>
        <v>13.027499999999998</v>
      </c>
      <c r="AB895" s="721">
        <f t="shared" ref="AB895" si="2036">MROUND(AC895,1)-0.05</f>
        <v>28.95</v>
      </c>
      <c r="AC895" s="721">
        <f t="shared" ref="AC895" si="2037">Y895/(1-AC$53)</f>
        <v>28.847500000000004</v>
      </c>
      <c r="AD895" s="721">
        <f t="shared" si="1846"/>
        <v>13.027499999999998</v>
      </c>
      <c r="AE895" s="721">
        <f t="shared" si="1846"/>
        <v>14.475</v>
      </c>
      <c r="AF895" s="721">
        <f t="shared" si="1846"/>
        <v>15.922500000000001</v>
      </c>
      <c r="AG895" s="755">
        <f t="shared" ref="AG895" si="2038">AC895*4.15</f>
        <v>119.71712500000002</v>
      </c>
      <c r="AH895" s="755">
        <f t="shared" ref="AH895" si="2039">AG895*(1+AH$548)</f>
        <v>119.71712500000002</v>
      </c>
      <c r="AI895" s="755">
        <f t="shared" ref="AI895" si="2040">MROUND(ROUNDUP(AG895,0),5)-1</f>
        <v>119</v>
      </c>
      <c r="AJ895" s="722">
        <f t="shared" ref="AJ895" si="2041">ROUNDUP(FLOOR(AC895*13350,10000),-3)-1000</f>
        <v>379000</v>
      </c>
      <c r="AK895" s="722">
        <f t="shared" ref="AK895" si="2042">ROUNDUP(FLOOR(AJ895*1.1,10000),-3)-1000</f>
        <v>409000</v>
      </c>
      <c r="AL895" s="723">
        <f t="shared" ref="AL895" si="2043">ROUNDUP(AC895*1.39,0)</f>
        <v>41</v>
      </c>
      <c r="AM895" s="724">
        <f t="shared" ref="AM895" si="2044">ROUNDUP(AC895*1.3,0)</f>
        <v>38</v>
      </c>
      <c r="AN895" s="725">
        <f t="shared" ref="AN895" si="2045">ROUNDUP(AC895*0.71*3,0)</f>
        <v>62</v>
      </c>
      <c r="AO895" s="726">
        <f t="shared" ref="AO895" si="2046">ROUNDUP(AC895*3.7502*3,0)</f>
        <v>325</v>
      </c>
      <c r="AP895" s="727">
        <f t="shared" ref="AP895" si="2047">ROUNDUP(AC895*7.9284*3,0)</f>
        <v>687</v>
      </c>
      <c r="AQ895" s="728">
        <f t="shared" ref="AQ895" si="2048">ROUNDUP(AC895*0.8,0)</f>
        <v>24</v>
      </c>
      <c r="AR895" s="729">
        <f t="shared" ref="AR895" si="2049">MROUND(ROUNDUP(AC895*1500,0),1000)</f>
        <v>43000</v>
      </c>
      <c r="AS895" s="730">
        <v>100</v>
      </c>
      <c r="AT895" s="144">
        <f t="shared" ref="AT895" si="2050">AI895*(1-AH$6)</f>
        <v>119</v>
      </c>
    </row>
    <row r="896" spans="2:46" ht="20.45" customHeight="1">
      <c r="B896" s="720" t="s">
        <v>4272</v>
      </c>
      <c r="C896" s="721" t="s">
        <v>3945</v>
      </c>
      <c r="D896" s="721">
        <f t="shared" ref="D896" si="2051">AB896</f>
        <v>28.95</v>
      </c>
      <c r="E896" s="721">
        <f t="shared" si="1851"/>
        <v>11.216646866947677</v>
      </c>
      <c r="F896" s="721">
        <f t="shared" si="1852"/>
        <v>3</v>
      </c>
      <c r="G896" s="721">
        <v>10.49</v>
      </c>
      <c r="H896" s="721">
        <f t="shared" si="1853"/>
        <v>2.8041617167369193</v>
      </c>
      <c r="I896" s="721"/>
      <c r="J896" s="721"/>
      <c r="K896" s="721"/>
      <c r="L896" s="721"/>
      <c r="M896" s="721"/>
      <c r="N896" s="721"/>
      <c r="O896" s="721"/>
      <c r="P896" s="721"/>
      <c r="Q896" s="721"/>
      <c r="R896" s="721"/>
      <c r="S896" s="721"/>
      <c r="T896" s="721"/>
      <c r="U896" s="721"/>
      <c r="V896" s="721"/>
      <c r="W896" s="721"/>
      <c r="X896" s="721">
        <f>[1]BICost!$O22+[1]BICost!$BB22</f>
        <v>5.6083234334738385</v>
      </c>
      <c r="Y896" s="721">
        <f t="shared" si="1842"/>
        <v>11.539000000000001</v>
      </c>
      <c r="Z896" s="721">
        <f t="shared" ref="Z896" si="2052">(AC896*(1-Z$53))</f>
        <v>11.539000000000001</v>
      </c>
      <c r="AA896" s="721">
        <f t="shared" ref="AA896" si="2053">(AB896*(1-AA$53))</f>
        <v>13.027499999999998</v>
      </c>
      <c r="AB896" s="721">
        <f t="shared" ref="AB896" si="2054">MROUND(AC896,1)-0.05</f>
        <v>28.95</v>
      </c>
      <c r="AC896" s="721">
        <f t="shared" ref="AC896" si="2055">Y896/(1-AC$53)</f>
        <v>28.847500000000004</v>
      </c>
      <c r="AD896" s="721">
        <f t="shared" si="1846"/>
        <v>13.027499999999998</v>
      </c>
      <c r="AE896" s="721">
        <f t="shared" si="1846"/>
        <v>14.475</v>
      </c>
      <c r="AF896" s="721">
        <f t="shared" si="1846"/>
        <v>15.922500000000001</v>
      </c>
      <c r="AG896" s="755">
        <f t="shared" ref="AG896" si="2056">AC896*4.15</f>
        <v>119.71712500000002</v>
      </c>
      <c r="AH896" s="755">
        <f t="shared" ref="AH896" si="2057">AG896*(1+AH$548)</f>
        <v>119.71712500000002</v>
      </c>
      <c r="AI896" s="755">
        <f t="shared" ref="AI896" si="2058">MROUND(ROUNDUP(AG896,0),5)-1</f>
        <v>119</v>
      </c>
      <c r="AJ896" s="722">
        <f t="shared" ref="AJ896" si="2059">ROUNDUP(FLOOR(AC896*13350,10000),-3)-1000</f>
        <v>379000</v>
      </c>
      <c r="AK896" s="722">
        <f t="shared" ref="AK896" si="2060">ROUNDUP(FLOOR(AJ896*1.1,10000),-3)-1000</f>
        <v>409000</v>
      </c>
      <c r="AL896" s="723">
        <f t="shared" ref="AL896" si="2061">ROUNDUP(AC896*1.39,0)</f>
        <v>41</v>
      </c>
      <c r="AM896" s="724">
        <f t="shared" ref="AM896" si="2062">ROUNDUP(AC896*1.3,0)</f>
        <v>38</v>
      </c>
      <c r="AN896" s="725">
        <f t="shared" ref="AN896" si="2063">ROUNDUP(AC896*0.71*3,0)</f>
        <v>62</v>
      </c>
      <c r="AO896" s="726">
        <f t="shared" ref="AO896" si="2064">ROUNDUP(AC896*3.7502*3,0)</f>
        <v>325</v>
      </c>
      <c r="AP896" s="727">
        <f t="shared" ref="AP896" si="2065">ROUNDUP(AC896*7.9284*3,0)</f>
        <v>687</v>
      </c>
      <c r="AQ896" s="728">
        <f t="shared" ref="AQ896" si="2066">ROUNDUP(AC896*0.8,0)</f>
        <v>24</v>
      </c>
      <c r="AR896" s="729">
        <f t="shared" ref="AR896" si="2067">MROUND(ROUNDUP(AC896*1500,0),1000)</f>
        <v>43000</v>
      </c>
      <c r="AS896" s="730">
        <v>101</v>
      </c>
      <c r="AT896" s="144">
        <f t="shared" ref="AT896" si="2068">AI896*(1-AH$6)</f>
        <v>119</v>
      </c>
    </row>
    <row r="897" spans="2:46" ht="20.45" customHeight="1">
      <c r="B897" s="720" t="s">
        <v>3205</v>
      </c>
      <c r="C897" s="721" t="s">
        <v>3241</v>
      </c>
      <c r="D897" s="721">
        <f t="shared" si="2015"/>
        <v>25.95</v>
      </c>
      <c r="E897" s="721">
        <f t="shared" si="1851"/>
        <v>9.7472635758084341</v>
      </c>
      <c r="F897" s="721">
        <f t="shared" si="1852"/>
        <v>3</v>
      </c>
      <c r="G897" s="721">
        <v>9.6300000000000008</v>
      </c>
      <c r="H897" s="721">
        <f t="shared" si="1853"/>
        <v>2.4368158939521085</v>
      </c>
      <c r="I897" s="721"/>
      <c r="J897" s="721"/>
      <c r="K897" s="721"/>
      <c r="L897" s="721"/>
      <c r="M897" s="721"/>
      <c r="N897" s="721"/>
      <c r="O897" s="721"/>
      <c r="P897" s="721"/>
      <c r="Q897" s="721"/>
      <c r="R897" s="721"/>
      <c r="S897" s="721"/>
      <c r="T897" s="721"/>
      <c r="U897" s="721"/>
      <c r="V897" s="721"/>
      <c r="W897" s="721"/>
      <c r="X897" s="721">
        <f>[1]BICost!$O142+[1]BICost!$BB142</f>
        <v>4.873631787904217</v>
      </c>
      <c r="Y897" s="721">
        <f t="shared" si="1842"/>
        <v>10.593000000000002</v>
      </c>
      <c r="Z897" s="721">
        <f t="shared" si="2016"/>
        <v>10.593000000000002</v>
      </c>
      <c r="AA897" s="721">
        <f t="shared" si="2017"/>
        <v>11.677499999999998</v>
      </c>
      <c r="AB897" s="721">
        <f t="shared" si="2018"/>
        <v>25.95</v>
      </c>
      <c r="AC897" s="721">
        <f t="shared" si="2032"/>
        <v>26.482500000000002</v>
      </c>
      <c r="AD897" s="721">
        <f t="shared" si="1846"/>
        <v>11.677499999999998</v>
      </c>
      <c r="AE897" s="721">
        <f t="shared" si="1846"/>
        <v>12.975</v>
      </c>
      <c r="AF897" s="721">
        <f t="shared" si="1846"/>
        <v>14.272500000000001</v>
      </c>
      <c r="AG897" s="755">
        <f t="shared" si="2019"/>
        <v>109.90237500000002</v>
      </c>
      <c r="AH897" s="755">
        <f t="shared" si="2020"/>
        <v>109.90237500000002</v>
      </c>
      <c r="AI897" s="755">
        <f t="shared" si="2021"/>
        <v>109</v>
      </c>
      <c r="AJ897" s="722">
        <f t="shared" si="2022"/>
        <v>349000</v>
      </c>
      <c r="AK897" s="722">
        <f t="shared" si="2023"/>
        <v>379000</v>
      </c>
      <c r="AL897" s="723">
        <f t="shared" si="2024"/>
        <v>37</v>
      </c>
      <c r="AM897" s="724">
        <f t="shared" si="2025"/>
        <v>35</v>
      </c>
      <c r="AN897" s="725">
        <f t="shared" si="2026"/>
        <v>57</v>
      </c>
      <c r="AO897" s="726">
        <f t="shared" si="2027"/>
        <v>298</v>
      </c>
      <c r="AP897" s="727">
        <f t="shared" si="2028"/>
        <v>630</v>
      </c>
      <c r="AQ897" s="728">
        <f t="shared" si="2029"/>
        <v>22</v>
      </c>
      <c r="AR897" s="729">
        <f t="shared" si="2030"/>
        <v>40000</v>
      </c>
      <c r="AS897" s="730">
        <v>109</v>
      </c>
      <c r="AT897" s="144">
        <f t="shared" si="2031"/>
        <v>109</v>
      </c>
    </row>
    <row r="898" spans="2:46" ht="20.45" customHeight="1">
      <c r="B898" s="720" t="s">
        <v>4833</v>
      </c>
      <c r="C898" s="721" t="s">
        <v>4834</v>
      </c>
      <c r="D898" s="721">
        <f t="shared" ref="D898" si="2069">AB898</f>
        <v>5.95</v>
      </c>
      <c r="E898" s="721">
        <f t="shared" si="1851"/>
        <v>1.8513574886073088</v>
      </c>
      <c r="F898" s="721">
        <f t="shared" si="1852"/>
        <v>3</v>
      </c>
      <c r="G898" s="721">
        <v>2</v>
      </c>
      <c r="H898" s="721">
        <f t="shared" si="1853"/>
        <v>0.46283937215182719</v>
      </c>
      <c r="I898" s="721"/>
      <c r="J898" s="721"/>
      <c r="K898" s="721"/>
      <c r="L898" s="721"/>
      <c r="M898" s="721"/>
      <c r="N898" s="721"/>
      <c r="O898" s="721"/>
      <c r="P898" s="721"/>
      <c r="Q898" s="721"/>
      <c r="R898" s="721"/>
      <c r="S898" s="721"/>
      <c r="T898" s="721"/>
      <c r="U898" s="721"/>
      <c r="V898" s="721"/>
      <c r="W898" s="721"/>
      <c r="X898" s="721">
        <f>[1]BICost!$O202+[1]BICost!$BB202</f>
        <v>0.92567874430365438</v>
      </c>
      <c r="Y898" s="721">
        <f t="shared" si="1842"/>
        <v>2.2000000000000002</v>
      </c>
      <c r="Z898" s="721">
        <f t="shared" ref="Z898" si="2070">(AC898*(1-Z$53))</f>
        <v>2.2000000000000002</v>
      </c>
      <c r="AA898" s="721">
        <f t="shared" ref="AA898" si="2071">(AB898*(1-AA$53))</f>
        <v>2.6774999999999998</v>
      </c>
      <c r="AB898" s="721">
        <f t="shared" ref="AB898" si="2072">MROUND(AC898,1)-0.05</f>
        <v>5.95</v>
      </c>
      <c r="AC898" s="721">
        <f t="shared" ref="AC898" si="2073">Y898/(1-AC$53)</f>
        <v>5.5</v>
      </c>
      <c r="AD898" s="721">
        <f t="shared" si="1846"/>
        <v>2.6774999999999998</v>
      </c>
      <c r="AE898" s="721">
        <f t="shared" si="1846"/>
        <v>2.9750000000000001</v>
      </c>
      <c r="AF898" s="721">
        <f t="shared" si="1846"/>
        <v>3.2725000000000004</v>
      </c>
      <c r="AG898" s="755">
        <f t="shared" ref="AG898" si="2074">AC898*4.15</f>
        <v>22.825000000000003</v>
      </c>
      <c r="AH898" s="755">
        <f t="shared" ref="AH898" si="2075">AG898*(1+AH$548)</f>
        <v>22.825000000000003</v>
      </c>
      <c r="AI898" s="755">
        <f t="shared" ref="AI898" si="2076">MROUND(ROUNDUP(AG898,0),5)-1</f>
        <v>24</v>
      </c>
      <c r="AJ898" s="722">
        <f t="shared" ref="AJ898" si="2077">ROUNDUP(FLOOR(AC898*13350,10000),-3)-1000</f>
        <v>69000</v>
      </c>
      <c r="AK898" s="722">
        <f t="shared" ref="AK898" si="2078">ROUNDUP(FLOOR(AJ898*1.1,10000),-3)-1000</f>
        <v>69000</v>
      </c>
      <c r="AL898" s="723">
        <f t="shared" ref="AL898" si="2079">ROUNDUP(AC898*1.39,0)</f>
        <v>8</v>
      </c>
      <c r="AM898" s="724">
        <f t="shared" ref="AM898" si="2080">ROUNDUP(AC898*1.3,0)</f>
        <v>8</v>
      </c>
      <c r="AN898" s="725">
        <f t="shared" ref="AN898" si="2081">ROUNDUP(AC898*0.71*3,0)</f>
        <v>12</v>
      </c>
      <c r="AO898" s="726">
        <f t="shared" ref="AO898" si="2082">ROUNDUP(AC898*3.7502*3,0)</f>
        <v>62</v>
      </c>
      <c r="AP898" s="727">
        <f t="shared" ref="AP898" si="2083">ROUNDUP(AC898*7.9284*3,0)</f>
        <v>131</v>
      </c>
      <c r="AQ898" s="728">
        <f t="shared" ref="AQ898" si="2084">ROUNDUP(AC898*0.8,0)</f>
        <v>5</v>
      </c>
      <c r="AR898" s="729">
        <f t="shared" ref="AR898" si="2085">MROUND(ROUNDUP(AC898*1500,0),1000)</f>
        <v>8000</v>
      </c>
      <c r="AS898" s="730">
        <v>110</v>
      </c>
      <c r="AT898" s="144">
        <f t="shared" ref="AT898" si="2086">AI898*(1-AH$6)</f>
        <v>24</v>
      </c>
    </row>
    <row r="899" spans="2:46" ht="20.45" customHeight="1">
      <c r="B899" s="731" t="s">
        <v>3206</v>
      </c>
      <c r="C899" s="732" t="s">
        <v>3242</v>
      </c>
      <c r="D899" s="732">
        <f t="shared" si="2015"/>
        <v>31.95</v>
      </c>
      <c r="E899" s="732">
        <f t="shared" si="1851"/>
        <v>11.936976993529955</v>
      </c>
      <c r="F899" s="732">
        <f t="shared" si="1852"/>
        <v>3</v>
      </c>
      <c r="G899" s="732">
        <v>11.81</v>
      </c>
      <c r="H899" s="732">
        <f t="shared" si="1853"/>
        <v>2.9842442483824887</v>
      </c>
      <c r="I899" s="732"/>
      <c r="J899" s="732"/>
      <c r="K899" s="732"/>
      <c r="L899" s="732"/>
      <c r="M899" s="732"/>
      <c r="N899" s="732"/>
      <c r="O899" s="732"/>
      <c r="P899" s="732"/>
      <c r="Q899" s="732"/>
      <c r="R899" s="732"/>
      <c r="S899" s="732"/>
      <c r="T899" s="732"/>
      <c r="U899" s="732"/>
      <c r="V899" s="732"/>
      <c r="W899" s="732"/>
      <c r="X899" s="732">
        <f>[1]BICost!$Q3+[1]BICost!$BB3</f>
        <v>5.9684884967649774</v>
      </c>
      <c r="Y899" s="732">
        <f t="shared" si="1842"/>
        <v>12.991000000000001</v>
      </c>
      <c r="Z899" s="732">
        <f t="shared" si="2016"/>
        <v>12.991</v>
      </c>
      <c r="AA899" s="732">
        <f t="shared" si="2017"/>
        <v>14.377499999999998</v>
      </c>
      <c r="AB899" s="732">
        <f t="shared" si="2018"/>
        <v>31.95</v>
      </c>
      <c r="AC899" s="732">
        <f t="shared" si="2032"/>
        <v>32.477499999999999</v>
      </c>
      <c r="AD899" s="732">
        <f t="shared" si="1846"/>
        <v>14.377499999999998</v>
      </c>
      <c r="AE899" s="732">
        <f t="shared" si="1846"/>
        <v>15.975</v>
      </c>
      <c r="AF899" s="732">
        <f t="shared" si="1846"/>
        <v>17.572500000000002</v>
      </c>
      <c r="AG899" s="754">
        <f t="shared" si="2019"/>
        <v>134.78162500000002</v>
      </c>
      <c r="AH899" s="754">
        <f t="shared" si="2020"/>
        <v>134.78162500000002</v>
      </c>
      <c r="AI899" s="754">
        <f t="shared" si="2021"/>
        <v>134</v>
      </c>
      <c r="AJ899" s="733">
        <f t="shared" si="2022"/>
        <v>429000</v>
      </c>
      <c r="AK899" s="733">
        <f t="shared" si="2023"/>
        <v>469000</v>
      </c>
      <c r="AL899" s="734">
        <f t="shared" si="2024"/>
        <v>46</v>
      </c>
      <c r="AM899" s="735">
        <f t="shared" si="2025"/>
        <v>43</v>
      </c>
      <c r="AN899" s="736">
        <f t="shared" si="2026"/>
        <v>70</v>
      </c>
      <c r="AO899" s="737">
        <f t="shared" si="2027"/>
        <v>366</v>
      </c>
      <c r="AP899" s="738">
        <f t="shared" si="2028"/>
        <v>773</v>
      </c>
      <c r="AQ899" s="739">
        <f t="shared" si="2029"/>
        <v>26</v>
      </c>
      <c r="AR899" s="740">
        <f t="shared" si="2030"/>
        <v>49000</v>
      </c>
      <c r="AS899" s="741">
        <v>139</v>
      </c>
      <c r="AT899" s="144">
        <f t="shared" si="2031"/>
        <v>134</v>
      </c>
    </row>
    <row r="900" spans="2:46" ht="20.45" customHeight="1">
      <c r="B900" s="731" t="s">
        <v>3207</v>
      </c>
      <c r="C900" s="732" t="s">
        <v>3243</v>
      </c>
      <c r="D900" s="732">
        <f t="shared" si="2015"/>
        <v>34.950000000000003</v>
      </c>
      <c r="E900" s="732">
        <f t="shared" si="1851"/>
        <v>13.044302563150207</v>
      </c>
      <c r="F900" s="732">
        <f t="shared" si="1852"/>
        <v>3</v>
      </c>
      <c r="G900" s="732">
        <v>12.9</v>
      </c>
      <c r="H900" s="732">
        <f t="shared" si="1853"/>
        <v>3.2610756407875519</v>
      </c>
      <c r="I900" s="732"/>
      <c r="J900" s="732"/>
      <c r="K900" s="732"/>
      <c r="L900" s="732"/>
      <c r="M900" s="732"/>
      <c r="N900" s="732"/>
      <c r="O900" s="732"/>
      <c r="P900" s="732"/>
      <c r="Q900" s="732"/>
      <c r="R900" s="732"/>
      <c r="S900" s="732"/>
      <c r="T900" s="732"/>
      <c r="U900" s="732"/>
      <c r="V900" s="732"/>
      <c r="W900" s="732"/>
      <c r="X900" s="732">
        <f>[1]BICost!$Q4+[1]BICost!$BB4</f>
        <v>6.5221512815751037</v>
      </c>
      <c r="Y900" s="732">
        <f t="shared" si="1842"/>
        <v>14.190000000000001</v>
      </c>
      <c r="Z900" s="732">
        <f t="shared" si="2016"/>
        <v>14.190000000000001</v>
      </c>
      <c r="AA900" s="732">
        <f t="shared" si="2017"/>
        <v>15.727499999999999</v>
      </c>
      <c r="AB900" s="732">
        <f t="shared" si="2018"/>
        <v>34.950000000000003</v>
      </c>
      <c r="AC900" s="732">
        <f t="shared" si="2032"/>
        <v>35.475000000000001</v>
      </c>
      <c r="AD900" s="732">
        <f t="shared" ref="AD900:AF923" si="2087">$AB900*(1-AD$53)</f>
        <v>15.727499999999999</v>
      </c>
      <c r="AE900" s="732">
        <f t="shared" si="2087"/>
        <v>17.475000000000001</v>
      </c>
      <c r="AF900" s="732">
        <f t="shared" si="2087"/>
        <v>19.222500000000004</v>
      </c>
      <c r="AG900" s="754">
        <f t="shared" si="2019"/>
        <v>147.22125000000003</v>
      </c>
      <c r="AH900" s="754">
        <f t="shared" si="2020"/>
        <v>147.22125000000003</v>
      </c>
      <c r="AI900" s="754">
        <f t="shared" si="2021"/>
        <v>149</v>
      </c>
      <c r="AJ900" s="733">
        <f t="shared" si="2022"/>
        <v>469000</v>
      </c>
      <c r="AK900" s="733">
        <f t="shared" si="2023"/>
        <v>509000</v>
      </c>
      <c r="AL900" s="734">
        <f t="shared" si="2024"/>
        <v>50</v>
      </c>
      <c r="AM900" s="735">
        <f t="shared" si="2025"/>
        <v>47</v>
      </c>
      <c r="AN900" s="736">
        <f t="shared" si="2026"/>
        <v>76</v>
      </c>
      <c r="AO900" s="737">
        <f t="shared" si="2027"/>
        <v>400</v>
      </c>
      <c r="AP900" s="738">
        <f t="shared" si="2028"/>
        <v>844</v>
      </c>
      <c r="AQ900" s="739">
        <f t="shared" si="2029"/>
        <v>29</v>
      </c>
      <c r="AR900" s="740">
        <f t="shared" si="2030"/>
        <v>53000</v>
      </c>
      <c r="AS900" s="741">
        <v>149</v>
      </c>
      <c r="AT900" s="144">
        <f t="shared" si="2031"/>
        <v>149</v>
      </c>
    </row>
    <row r="901" spans="2:46" ht="20.45" customHeight="1">
      <c r="B901" s="731" t="s">
        <v>3208</v>
      </c>
      <c r="C901" s="732" t="s">
        <v>3244</v>
      </c>
      <c r="D901" s="732">
        <f t="shared" si="2015"/>
        <v>34.950000000000003</v>
      </c>
      <c r="E901" s="732">
        <f t="shared" si="1851"/>
        <v>13.614538512517296</v>
      </c>
      <c r="F901" s="732">
        <f t="shared" si="1852"/>
        <v>3</v>
      </c>
      <c r="G901" s="732">
        <v>12.9</v>
      </c>
      <c r="H901" s="732">
        <f t="shared" si="1853"/>
        <v>3.4036346281293239</v>
      </c>
      <c r="I901" s="732"/>
      <c r="J901" s="732"/>
      <c r="K901" s="732"/>
      <c r="L901" s="732"/>
      <c r="M901" s="732"/>
      <c r="N901" s="732"/>
      <c r="O901" s="732"/>
      <c r="P901" s="732"/>
      <c r="Q901" s="732"/>
      <c r="R901" s="732"/>
      <c r="S901" s="732"/>
      <c r="T901" s="732"/>
      <c r="U901" s="732"/>
      <c r="V901" s="732"/>
      <c r="W901" s="732"/>
      <c r="X901" s="732">
        <f>[1]BICost!$Q5+[1]BICost!$BB5</f>
        <v>6.8072692562586479</v>
      </c>
      <c r="Y901" s="732">
        <f t="shared" si="1842"/>
        <v>14.190000000000001</v>
      </c>
      <c r="Z901" s="732">
        <f t="shared" si="2016"/>
        <v>14.190000000000001</v>
      </c>
      <c r="AA901" s="732">
        <f t="shared" si="2017"/>
        <v>15.727499999999999</v>
      </c>
      <c r="AB901" s="732">
        <f t="shared" si="2018"/>
        <v>34.950000000000003</v>
      </c>
      <c r="AC901" s="732">
        <f t="shared" si="2032"/>
        <v>35.475000000000001</v>
      </c>
      <c r="AD901" s="732">
        <f t="shared" si="2087"/>
        <v>15.727499999999999</v>
      </c>
      <c r="AE901" s="732">
        <f t="shared" si="2087"/>
        <v>17.475000000000001</v>
      </c>
      <c r="AF901" s="732">
        <f t="shared" si="2087"/>
        <v>19.222500000000004</v>
      </c>
      <c r="AG901" s="754">
        <f t="shared" si="2019"/>
        <v>147.22125000000003</v>
      </c>
      <c r="AH901" s="754">
        <f t="shared" si="2020"/>
        <v>147.22125000000003</v>
      </c>
      <c r="AI901" s="754">
        <f t="shared" si="2021"/>
        <v>149</v>
      </c>
      <c r="AJ901" s="733">
        <f t="shared" si="2022"/>
        <v>469000</v>
      </c>
      <c r="AK901" s="733">
        <f t="shared" si="2023"/>
        <v>509000</v>
      </c>
      <c r="AL901" s="734">
        <f t="shared" si="2024"/>
        <v>50</v>
      </c>
      <c r="AM901" s="735">
        <f t="shared" si="2025"/>
        <v>47</v>
      </c>
      <c r="AN901" s="736">
        <f t="shared" si="2026"/>
        <v>76</v>
      </c>
      <c r="AO901" s="737">
        <f t="shared" si="2027"/>
        <v>400</v>
      </c>
      <c r="AP901" s="738">
        <f t="shared" si="2028"/>
        <v>844</v>
      </c>
      <c r="AQ901" s="739">
        <f t="shared" si="2029"/>
        <v>29</v>
      </c>
      <c r="AR901" s="740">
        <f t="shared" si="2030"/>
        <v>53000</v>
      </c>
      <c r="AS901" s="741">
        <v>149</v>
      </c>
      <c r="AT901" s="144">
        <f t="shared" si="2031"/>
        <v>149</v>
      </c>
    </row>
    <row r="902" spans="2:46" ht="20.45" customHeight="1">
      <c r="B902" s="731" t="s">
        <v>3209</v>
      </c>
      <c r="C902" s="732" t="s">
        <v>3245</v>
      </c>
      <c r="D902" s="732">
        <f t="shared" si="2015"/>
        <v>36.950000000000003</v>
      </c>
      <c r="E902" s="732">
        <f t="shared" si="1851"/>
        <v>14.75121091758059</v>
      </c>
      <c r="F902" s="732">
        <f t="shared" si="1852"/>
        <v>3</v>
      </c>
      <c r="G902" s="732">
        <v>13.63</v>
      </c>
      <c r="H902" s="732">
        <f t="shared" si="1853"/>
        <v>3.6878027293951474</v>
      </c>
      <c r="I902" s="732"/>
      <c r="J902" s="732"/>
      <c r="K902" s="732"/>
      <c r="L902" s="732"/>
      <c r="M902" s="732"/>
      <c r="N902" s="732"/>
      <c r="O902" s="732"/>
      <c r="P902" s="732"/>
      <c r="Q902" s="732"/>
      <c r="R902" s="732"/>
      <c r="S902" s="732"/>
      <c r="T902" s="732"/>
      <c r="U902" s="732"/>
      <c r="V902" s="732"/>
      <c r="W902" s="732"/>
      <c r="X902" s="732">
        <f>[1]BICost!$Q6+[1]BICost!$BB6</f>
        <v>7.3756054587902948</v>
      </c>
      <c r="Y902" s="732">
        <f t="shared" si="1842"/>
        <v>14.993000000000002</v>
      </c>
      <c r="Z902" s="732">
        <f t="shared" si="2016"/>
        <v>14.993000000000002</v>
      </c>
      <c r="AA902" s="732">
        <f t="shared" si="2017"/>
        <v>16.627500000000001</v>
      </c>
      <c r="AB902" s="732">
        <f t="shared" si="2018"/>
        <v>36.950000000000003</v>
      </c>
      <c r="AC902" s="732">
        <f t="shared" si="2032"/>
        <v>37.482500000000002</v>
      </c>
      <c r="AD902" s="732">
        <f t="shared" si="2087"/>
        <v>16.627500000000001</v>
      </c>
      <c r="AE902" s="732">
        <f t="shared" si="2087"/>
        <v>18.475000000000001</v>
      </c>
      <c r="AF902" s="732">
        <f t="shared" si="2087"/>
        <v>20.322500000000002</v>
      </c>
      <c r="AG902" s="754">
        <f t="shared" si="2019"/>
        <v>155.55237500000001</v>
      </c>
      <c r="AH902" s="754">
        <f t="shared" si="2020"/>
        <v>155.55237500000001</v>
      </c>
      <c r="AI902" s="754">
        <f t="shared" si="2021"/>
        <v>154</v>
      </c>
      <c r="AJ902" s="733">
        <f t="shared" si="2022"/>
        <v>499000</v>
      </c>
      <c r="AK902" s="733">
        <f t="shared" si="2023"/>
        <v>539000</v>
      </c>
      <c r="AL902" s="734">
        <f t="shared" si="2024"/>
        <v>53</v>
      </c>
      <c r="AM902" s="735">
        <f t="shared" si="2025"/>
        <v>49</v>
      </c>
      <c r="AN902" s="736">
        <f t="shared" si="2026"/>
        <v>80</v>
      </c>
      <c r="AO902" s="737">
        <f t="shared" si="2027"/>
        <v>422</v>
      </c>
      <c r="AP902" s="738">
        <f t="shared" si="2028"/>
        <v>892</v>
      </c>
      <c r="AQ902" s="739">
        <f t="shared" si="2029"/>
        <v>30</v>
      </c>
      <c r="AR902" s="740">
        <f t="shared" si="2030"/>
        <v>56000</v>
      </c>
      <c r="AS902" s="741">
        <v>159</v>
      </c>
      <c r="AT902" s="144">
        <f t="shared" si="2031"/>
        <v>154</v>
      </c>
    </row>
    <row r="903" spans="2:46" ht="20.45" customHeight="1">
      <c r="B903" s="731" t="s">
        <v>3210</v>
      </c>
      <c r="C903" s="732" t="s">
        <v>3246</v>
      </c>
      <c r="D903" s="732">
        <f t="shared" si="2015"/>
        <v>35.950000000000003</v>
      </c>
      <c r="E903" s="732">
        <f t="shared" si="1851"/>
        <v>13.756835221378054</v>
      </c>
      <c r="F903" s="732">
        <f t="shared" si="1852"/>
        <v>3</v>
      </c>
      <c r="G903" s="732">
        <v>13.27</v>
      </c>
      <c r="H903" s="732">
        <f t="shared" si="1853"/>
        <v>3.4392088053445136</v>
      </c>
      <c r="I903" s="732"/>
      <c r="J903" s="732"/>
      <c r="K903" s="732"/>
      <c r="L903" s="732"/>
      <c r="M903" s="732"/>
      <c r="N903" s="732"/>
      <c r="O903" s="732"/>
      <c r="P903" s="732"/>
      <c r="Q903" s="732"/>
      <c r="R903" s="732"/>
      <c r="S903" s="732"/>
      <c r="T903" s="732"/>
      <c r="U903" s="732"/>
      <c r="V903" s="732"/>
      <c r="W903" s="732"/>
      <c r="X903" s="732">
        <f>[1]BICost!$Q8+[1]BICost!$BB8</f>
        <v>6.8784176106890271</v>
      </c>
      <c r="Y903" s="732">
        <f t="shared" si="1842"/>
        <v>14.597000000000001</v>
      </c>
      <c r="Z903" s="732">
        <f t="shared" si="2016"/>
        <v>14.597000000000001</v>
      </c>
      <c r="AA903" s="732">
        <f t="shared" si="2017"/>
        <v>16.177499999999998</v>
      </c>
      <c r="AB903" s="732">
        <f t="shared" si="2018"/>
        <v>35.950000000000003</v>
      </c>
      <c r="AC903" s="732">
        <f t="shared" si="2032"/>
        <v>36.4925</v>
      </c>
      <c r="AD903" s="732">
        <f t="shared" si="2087"/>
        <v>16.177499999999998</v>
      </c>
      <c r="AE903" s="732">
        <f t="shared" si="2087"/>
        <v>17.975000000000001</v>
      </c>
      <c r="AF903" s="732">
        <f t="shared" si="2087"/>
        <v>19.772500000000004</v>
      </c>
      <c r="AG903" s="754">
        <f t="shared" si="2019"/>
        <v>151.44387500000002</v>
      </c>
      <c r="AH903" s="754">
        <f t="shared" si="2020"/>
        <v>151.44387500000002</v>
      </c>
      <c r="AI903" s="754">
        <f t="shared" si="2021"/>
        <v>149</v>
      </c>
      <c r="AJ903" s="733">
        <f t="shared" si="2022"/>
        <v>479000</v>
      </c>
      <c r="AK903" s="733">
        <f t="shared" si="2023"/>
        <v>519000</v>
      </c>
      <c r="AL903" s="734">
        <f t="shared" si="2024"/>
        <v>51</v>
      </c>
      <c r="AM903" s="735">
        <f t="shared" si="2025"/>
        <v>48</v>
      </c>
      <c r="AN903" s="736">
        <f t="shared" si="2026"/>
        <v>78</v>
      </c>
      <c r="AO903" s="737">
        <f t="shared" si="2027"/>
        <v>411</v>
      </c>
      <c r="AP903" s="738">
        <f t="shared" si="2028"/>
        <v>868</v>
      </c>
      <c r="AQ903" s="739">
        <f t="shared" si="2029"/>
        <v>30</v>
      </c>
      <c r="AR903" s="740">
        <f t="shared" si="2030"/>
        <v>55000</v>
      </c>
      <c r="AS903" s="741">
        <v>149</v>
      </c>
      <c r="AT903" s="144">
        <f t="shared" si="2031"/>
        <v>149</v>
      </c>
    </row>
    <row r="904" spans="2:46" ht="20.45" customHeight="1">
      <c r="B904" s="731" t="s">
        <v>3211</v>
      </c>
      <c r="C904" s="732" t="s">
        <v>3247</v>
      </c>
      <c r="D904" s="732">
        <f t="shared" si="2015"/>
        <v>31.95</v>
      </c>
      <c r="E904" s="732">
        <f t="shared" si="1851"/>
        <v>10.867376993529955</v>
      </c>
      <c r="F904" s="732">
        <f t="shared" si="1852"/>
        <v>3</v>
      </c>
      <c r="G904" s="732">
        <v>11.81</v>
      </c>
      <c r="H904" s="732">
        <f t="shared" si="1853"/>
        <v>2.7168442483824888</v>
      </c>
      <c r="I904" s="732"/>
      <c r="J904" s="732"/>
      <c r="K904" s="732"/>
      <c r="L904" s="732"/>
      <c r="M904" s="732"/>
      <c r="N904" s="732"/>
      <c r="O904" s="732"/>
      <c r="P904" s="732"/>
      <c r="Q904" s="732"/>
      <c r="R904" s="732"/>
      <c r="S904" s="732"/>
      <c r="T904" s="732"/>
      <c r="U904" s="732"/>
      <c r="V904" s="732"/>
      <c r="W904" s="732"/>
      <c r="X904" s="732">
        <f>[1]BICost!$Q7+[1]BICost!$BB7</f>
        <v>5.4336884967649777</v>
      </c>
      <c r="Y904" s="732">
        <f t="shared" si="1842"/>
        <v>12.991000000000001</v>
      </c>
      <c r="Z904" s="732">
        <f t="shared" si="2016"/>
        <v>12.991</v>
      </c>
      <c r="AA904" s="732">
        <f t="shared" si="2017"/>
        <v>14.377499999999998</v>
      </c>
      <c r="AB904" s="732">
        <f t="shared" si="2018"/>
        <v>31.95</v>
      </c>
      <c r="AC904" s="732">
        <f t="shared" si="2032"/>
        <v>32.477499999999999</v>
      </c>
      <c r="AD904" s="732">
        <f t="shared" si="2087"/>
        <v>14.377499999999998</v>
      </c>
      <c r="AE904" s="732">
        <f t="shared" si="2087"/>
        <v>15.975</v>
      </c>
      <c r="AF904" s="732">
        <f t="shared" si="2087"/>
        <v>17.572500000000002</v>
      </c>
      <c r="AG904" s="754">
        <f t="shared" si="2019"/>
        <v>134.78162500000002</v>
      </c>
      <c r="AH904" s="754">
        <f t="shared" si="2020"/>
        <v>134.78162500000002</v>
      </c>
      <c r="AI904" s="754">
        <f t="shared" si="2021"/>
        <v>134</v>
      </c>
      <c r="AJ904" s="733">
        <f t="shared" si="2022"/>
        <v>429000</v>
      </c>
      <c r="AK904" s="733">
        <f t="shared" si="2023"/>
        <v>469000</v>
      </c>
      <c r="AL904" s="734">
        <f t="shared" si="2024"/>
        <v>46</v>
      </c>
      <c r="AM904" s="735">
        <f t="shared" si="2025"/>
        <v>43</v>
      </c>
      <c r="AN904" s="736">
        <f t="shared" si="2026"/>
        <v>70</v>
      </c>
      <c r="AO904" s="737">
        <f t="shared" si="2027"/>
        <v>366</v>
      </c>
      <c r="AP904" s="738">
        <f t="shared" si="2028"/>
        <v>773</v>
      </c>
      <c r="AQ904" s="739">
        <f t="shared" si="2029"/>
        <v>26</v>
      </c>
      <c r="AR904" s="740">
        <f t="shared" si="2030"/>
        <v>49000</v>
      </c>
      <c r="AS904" s="741">
        <v>139</v>
      </c>
      <c r="AT904" s="144">
        <f t="shared" si="2031"/>
        <v>134</v>
      </c>
    </row>
    <row r="905" spans="2:46" ht="20.45" customHeight="1">
      <c r="B905" s="731" t="s">
        <v>3212</v>
      </c>
      <c r="C905" s="732" t="s">
        <v>3248</v>
      </c>
      <c r="D905" s="732">
        <f t="shared" si="2015"/>
        <v>21.95</v>
      </c>
      <c r="E905" s="732">
        <f t="shared" si="1851"/>
        <v>7.6655805378337512</v>
      </c>
      <c r="F905" s="732">
        <f t="shared" si="1852"/>
        <v>3</v>
      </c>
      <c r="G905" s="732">
        <v>8.18</v>
      </c>
      <c r="H905" s="732">
        <f t="shared" si="1853"/>
        <v>1.9163951344584378</v>
      </c>
      <c r="I905" s="732"/>
      <c r="J905" s="732"/>
      <c r="K905" s="732"/>
      <c r="L905" s="732"/>
      <c r="M905" s="732"/>
      <c r="N905" s="732"/>
      <c r="O905" s="732"/>
      <c r="P905" s="732"/>
      <c r="Q905" s="732"/>
      <c r="R905" s="732"/>
      <c r="S905" s="732"/>
      <c r="T905" s="732"/>
      <c r="U905" s="732"/>
      <c r="V905" s="732"/>
      <c r="W905" s="732"/>
      <c r="X905" s="732">
        <f>[1]BICost!$Q17+[1]BICost!$BB17</f>
        <v>3.8327902689168756</v>
      </c>
      <c r="Y905" s="732">
        <f t="shared" si="1842"/>
        <v>8.9980000000000011</v>
      </c>
      <c r="Z905" s="732">
        <f t="shared" si="2016"/>
        <v>8.9980000000000011</v>
      </c>
      <c r="AA905" s="732">
        <f t="shared" si="2017"/>
        <v>9.8774999999999995</v>
      </c>
      <c r="AB905" s="732">
        <f t="shared" si="2018"/>
        <v>21.95</v>
      </c>
      <c r="AC905" s="732">
        <f t="shared" si="2032"/>
        <v>22.495000000000001</v>
      </c>
      <c r="AD905" s="732">
        <f t="shared" si="2087"/>
        <v>9.8774999999999995</v>
      </c>
      <c r="AE905" s="732">
        <f t="shared" si="2087"/>
        <v>10.975</v>
      </c>
      <c r="AF905" s="732">
        <f t="shared" si="2087"/>
        <v>12.0725</v>
      </c>
      <c r="AG905" s="754">
        <f t="shared" si="2019"/>
        <v>93.354250000000008</v>
      </c>
      <c r="AH905" s="754">
        <f t="shared" si="2020"/>
        <v>93.354250000000008</v>
      </c>
      <c r="AI905" s="754">
        <f t="shared" si="2021"/>
        <v>94</v>
      </c>
      <c r="AJ905" s="733">
        <f t="shared" si="2022"/>
        <v>299000</v>
      </c>
      <c r="AK905" s="733">
        <f t="shared" si="2023"/>
        <v>319000</v>
      </c>
      <c r="AL905" s="734">
        <f t="shared" si="2024"/>
        <v>32</v>
      </c>
      <c r="AM905" s="735">
        <f t="shared" si="2025"/>
        <v>30</v>
      </c>
      <c r="AN905" s="736">
        <f t="shared" si="2026"/>
        <v>48</v>
      </c>
      <c r="AO905" s="737">
        <f t="shared" si="2027"/>
        <v>254</v>
      </c>
      <c r="AP905" s="738">
        <f t="shared" si="2028"/>
        <v>536</v>
      </c>
      <c r="AQ905" s="739">
        <f t="shared" si="2029"/>
        <v>18</v>
      </c>
      <c r="AR905" s="740">
        <f t="shared" si="2030"/>
        <v>34000</v>
      </c>
      <c r="AS905" s="741">
        <v>99</v>
      </c>
      <c r="AT905" s="144">
        <f t="shared" si="2031"/>
        <v>94</v>
      </c>
    </row>
    <row r="906" spans="2:46" ht="20.45" customHeight="1">
      <c r="B906" s="731" t="s">
        <v>3213</v>
      </c>
      <c r="C906" s="732" t="s">
        <v>3249</v>
      </c>
      <c r="D906" s="732">
        <f t="shared" si="2015"/>
        <v>29.95</v>
      </c>
      <c r="E906" s="732">
        <f t="shared" si="1851"/>
        <v>9.592703575808434</v>
      </c>
      <c r="F906" s="732">
        <f t="shared" si="1852"/>
        <v>3</v>
      </c>
      <c r="G906" s="732">
        <v>11.09</v>
      </c>
      <c r="H906" s="732">
        <f t="shared" si="1853"/>
        <v>2.3981758939521085</v>
      </c>
      <c r="I906" s="732"/>
      <c r="J906" s="732"/>
      <c r="K906" s="732"/>
      <c r="L906" s="732"/>
      <c r="M906" s="732"/>
      <c r="N906" s="732"/>
      <c r="O906" s="732"/>
      <c r="P906" s="732"/>
      <c r="Q906" s="732"/>
      <c r="R906" s="732"/>
      <c r="S906" s="732"/>
      <c r="T906" s="732"/>
      <c r="U906" s="732"/>
      <c r="V906" s="732"/>
      <c r="W906" s="732"/>
      <c r="X906" s="732">
        <f>[1]BICost!$Q10+[1]BICost!$BB10</f>
        <v>4.796351787904217</v>
      </c>
      <c r="Y906" s="732">
        <f t="shared" si="1842"/>
        <v>12.199000000000002</v>
      </c>
      <c r="Z906" s="732">
        <f t="shared" si="2016"/>
        <v>12.199000000000002</v>
      </c>
      <c r="AA906" s="732">
        <f t="shared" si="2017"/>
        <v>13.477499999999999</v>
      </c>
      <c r="AB906" s="732">
        <f t="shared" si="2018"/>
        <v>29.95</v>
      </c>
      <c r="AC906" s="732">
        <f t="shared" si="2032"/>
        <v>30.497500000000002</v>
      </c>
      <c r="AD906" s="732">
        <f t="shared" si="2087"/>
        <v>13.477499999999999</v>
      </c>
      <c r="AE906" s="732">
        <f t="shared" si="2087"/>
        <v>14.975</v>
      </c>
      <c r="AF906" s="732">
        <f t="shared" si="2087"/>
        <v>16.4725</v>
      </c>
      <c r="AG906" s="754">
        <f t="shared" si="2019"/>
        <v>126.56462500000002</v>
      </c>
      <c r="AH906" s="754">
        <f t="shared" si="2020"/>
        <v>126.56462500000002</v>
      </c>
      <c r="AI906" s="754">
        <f t="shared" si="2021"/>
        <v>124</v>
      </c>
      <c r="AJ906" s="733">
        <f t="shared" si="2022"/>
        <v>399000</v>
      </c>
      <c r="AK906" s="733">
        <f t="shared" si="2023"/>
        <v>429000</v>
      </c>
      <c r="AL906" s="734">
        <f t="shared" si="2024"/>
        <v>43</v>
      </c>
      <c r="AM906" s="735">
        <f t="shared" si="2025"/>
        <v>40</v>
      </c>
      <c r="AN906" s="736">
        <f t="shared" si="2026"/>
        <v>65</v>
      </c>
      <c r="AO906" s="737">
        <f t="shared" si="2027"/>
        <v>344</v>
      </c>
      <c r="AP906" s="738">
        <f t="shared" si="2028"/>
        <v>726</v>
      </c>
      <c r="AQ906" s="739">
        <f t="shared" si="2029"/>
        <v>25</v>
      </c>
      <c r="AR906" s="740">
        <f t="shared" si="2030"/>
        <v>46000</v>
      </c>
      <c r="AS906" s="741">
        <v>129</v>
      </c>
      <c r="AT906" s="144">
        <f t="shared" si="2031"/>
        <v>124</v>
      </c>
    </row>
    <row r="907" spans="2:46" ht="20.45" customHeight="1">
      <c r="B907" s="731" t="s">
        <v>3214</v>
      </c>
      <c r="C907" s="732" t="s">
        <v>3250</v>
      </c>
      <c r="D907" s="732">
        <f t="shared" si="2015"/>
        <v>31.95</v>
      </c>
      <c r="E907" s="732">
        <f t="shared" si="1851"/>
        <v>11.411356740365395</v>
      </c>
      <c r="F907" s="732">
        <f t="shared" si="1852"/>
        <v>3</v>
      </c>
      <c r="G907" s="732">
        <v>11.81</v>
      </c>
      <c r="H907" s="732">
        <f t="shared" si="1853"/>
        <v>2.8528391850913488</v>
      </c>
      <c r="I907" s="732"/>
      <c r="J907" s="732"/>
      <c r="K907" s="732"/>
      <c r="L907" s="732"/>
      <c r="M907" s="732"/>
      <c r="N907" s="732"/>
      <c r="O907" s="732"/>
      <c r="P907" s="732"/>
      <c r="Q907" s="732"/>
      <c r="R907" s="732"/>
      <c r="S907" s="732"/>
      <c r="T907" s="732"/>
      <c r="U907" s="732"/>
      <c r="V907" s="732"/>
      <c r="W907" s="732"/>
      <c r="X907" s="732">
        <f>[1]BICost!$Q11+[1]BICost!$BB11</f>
        <v>5.7056783701826976</v>
      </c>
      <c r="Y907" s="732">
        <f t="shared" si="1842"/>
        <v>12.991000000000001</v>
      </c>
      <c r="Z907" s="732">
        <f t="shared" si="2016"/>
        <v>12.991</v>
      </c>
      <c r="AA907" s="732">
        <f t="shared" si="2017"/>
        <v>14.377499999999998</v>
      </c>
      <c r="AB907" s="732">
        <f t="shared" si="2018"/>
        <v>31.95</v>
      </c>
      <c r="AC907" s="732">
        <f t="shared" si="2032"/>
        <v>32.477499999999999</v>
      </c>
      <c r="AD907" s="732">
        <f t="shared" si="2087"/>
        <v>14.377499999999998</v>
      </c>
      <c r="AE907" s="732">
        <f t="shared" si="2087"/>
        <v>15.975</v>
      </c>
      <c r="AF907" s="732">
        <f t="shared" si="2087"/>
        <v>17.572500000000002</v>
      </c>
      <c r="AG907" s="754">
        <f t="shared" si="2019"/>
        <v>134.78162500000002</v>
      </c>
      <c r="AH907" s="754">
        <f t="shared" si="2020"/>
        <v>134.78162500000002</v>
      </c>
      <c r="AI907" s="754">
        <f t="shared" si="2021"/>
        <v>134</v>
      </c>
      <c r="AJ907" s="733">
        <f t="shared" si="2022"/>
        <v>429000</v>
      </c>
      <c r="AK907" s="733">
        <f t="shared" si="2023"/>
        <v>469000</v>
      </c>
      <c r="AL907" s="734">
        <f t="shared" si="2024"/>
        <v>46</v>
      </c>
      <c r="AM907" s="735">
        <f t="shared" si="2025"/>
        <v>43</v>
      </c>
      <c r="AN907" s="736">
        <f t="shared" si="2026"/>
        <v>70</v>
      </c>
      <c r="AO907" s="737">
        <f t="shared" si="2027"/>
        <v>366</v>
      </c>
      <c r="AP907" s="738">
        <f t="shared" si="2028"/>
        <v>773</v>
      </c>
      <c r="AQ907" s="739">
        <f t="shared" si="2029"/>
        <v>26</v>
      </c>
      <c r="AR907" s="740">
        <f t="shared" si="2030"/>
        <v>49000</v>
      </c>
      <c r="AS907" s="741">
        <v>139</v>
      </c>
      <c r="AT907" s="144">
        <f t="shared" si="2031"/>
        <v>134</v>
      </c>
    </row>
    <row r="908" spans="2:46" ht="20.45" customHeight="1">
      <c r="B908" s="731" t="s">
        <v>3215</v>
      </c>
      <c r="C908" s="732" t="s">
        <v>3251</v>
      </c>
      <c r="D908" s="732">
        <f t="shared" si="2015"/>
        <v>42.95</v>
      </c>
      <c r="E908" s="732">
        <f t="shared" si="1851"/>
        <v>16.427184588466663</v>
      </c>
      <c r="F908" s="732">
        <f t="shared" si="1852"/>
        <v>3</v>
      </c>
      <c r="G908" s="732">
        <v>15.7</v>
      </c>
      <c r="H908" s="732">
        <f t="shared" si="1853"/>
        <v>4.1067961471166656</v>
      </c>
      <c r="I908" s="732"/>
      <c r="J908" s="732"/>
      <c r="K908" s="732"/>
      <c r="L908" s="732"/>
      <c r="M908" s="732"/>
      <c r="N908" s="732"/>
      <c r="O908" s="732"/>
      <c r="P908" s="732"/>
      <c r="Q908" s="732"/>
      <c r="R908" s="732"/>
      <c r="S908" s="732"/>
      <c r="T908" s="732"/>
      <c r="U908" s="732"/>
      <c r="V908" s="732"/>
      <c r="W908" s="732"/>
      <c r="X908" s="732">
        <f>[1]BICost!$Q74+[1]BICost!$BB74</f>
        <v>8.2135922942333313</v>
      </c>
      <c r="Y908" s="732">
        <f t="shared" si="1842"/>
        <v>17.27</v>
      </c>
      <c r="Z908" s="732">
        <f t="shared" si="2016"/>
        <v>17.27</v>
      </c>
      <c r="AA908" s="732">
        <f t="shared" si="2017"/>
        <v>19.327500000000001</v>
      </c>
      <c r="AB908" s="732">
        <f t="shared" si="2018"/>
        <v>42.95</v>
      </c>
      <c r="AC908" s="732">
        <f t="shared" si="2032"/>
        <v>43.174999999999997</v>
      </c>
      <c r="AD908" s="732">
        <f t="shared" si="2087"/>
        <v>19.327500000000001</v>
      </c>
      <c r="AE908" s="732">
        <f t="shared" si="2087"/>
        <v>21.475000000000001</v>
      </c>
      <c r="AF908" s="732">
        <f t="shared" si="2087"/>
        <v>23.622500000000002</v>
      </c>
      <c r="AG908" s="754">
        <f t="shared" si="2019"/>
        <v>179.17625000000001</v>
      </c>
      <c r="AH908" s="754">
        <f t="shared" si="2020"/>
        <v>179.17625000000001</v>
      </c>
      <c r="AI908" s="754">
        <f t="shared" si="2021"/>
        <v>179</v>
      </c>
      <c r="AJ908" s="733">
        <f t="shared" si="2022"/>
        <v>569000</v>
      </c>
      <c r="AK908" s="733">
        <f t="shared" si="2023"/>
        <v>619000</v>
      </c>
      <c r="AL908" s="734">
        <f t="shared" si="2024"/>
        <v>61</v>
      </c>
      <c r="AM908" s="735">
        <f t="shared" si="2025"/>
        <v>57</v>
      </c>
      <c r="AN908" s="736">
        <f t="shared" si="2026"/>
        <v>92</v>
      </c>
      <c r="AO908" s="737">
        <f t="shared" si="2027"/>
        <v>486</v>
      </c>
      <c r="AP908" s="738">
        <f t="shared" si="2028"/>
        <v>1027</v>
      </c>
      <c r="AQ908" s="739">
        <f t="shared" si="2029"/>
        <v>35</v>
      </c>
      <c r="AR908" s="740">
        <f t="shared" si="2030"/>
        <v>65000</v>
      </c>
      <c r="AS908" s="741">
        <v>179</v>
      </c>
      <c r="AT908" s="144">
        <f t="shared" si="2031"/>
        <v>179</v>
      </c>
    </row>
    <row r="909" spans="2:46" ht="20.45" customHeight="1">
      <c r="B909" s="731" t="s">
        <v>3216</v>
      </c>
      <c r="C909" s="732" t="s">
        <v>3252</v>
      </c>
      <c r="D909" s="732">
        <f t="shared" si="2015"/>
        <v>25.95</v>
      </c>
      <c r="E909" s="732">
        <f t="shared" si="1851"/>
        <v>9.940243828972994</v>
      </c>
      <c r="F909" s="732">
        <f t="shared" si="1852"/>
        <v>3</v>
      </c>
      <c r="G909" s="732">
        <v>9.6300000000000008</v>
      </c>
      <c r="H909" s="732">
        <f t="shared" si="1853"/>
        <v>2.4850609572432485</v>
      </c>
      <c r="I909" s="732"/>
      <c r="J909" s="732"/>
      <c r="K909" s="732"/>
      <c r="L909" s="732"/>
      <c r="M909" s="732"/>
      <c r="N909" s="732"/>
      <c r="O909" s="732"/>
      <c r="P909" s="732"/>
      <c r="Q909" s="732"/>
      <c r="R909" s="732"/>
      <c r="S909" s="732"/>
      <c r="T909" s="732"/>
      <c r="U909" s="732"/>
      <c r="V909" s="732"/>
      <c r="W909" s="732"/>
      <c r="X909" s="732">
        <f>[1]BICost!$Q27+[1]BICost!$BB27</f>
        <v>4.970121914486497</v>
      </c>
      <c r="Y909" s="732">
        <f t="shared" si="1842"/>
        <v>10.593000000000002</v>
      </c>
      <c r="Z909" s="732">
        <f t="shared" si="2016"/>
        <v>10.593000000000002</v>
      </c>
      <c r="AA909" s="732">
        <f t="shared" si="2017"/>
        <v>11.677499999999998</v>
      </c>
      <c r="AB909" s="732">
        <f t="shared" si="2018"/>
        <v>25.95</v>
      </c>
      <c r="AC909" s="732">
        <f t="shared" si="2032"/>
        <v>26.482500000000002</v>
      </c>
      <c r="AD909" s="732">
        <f t="shared" si="2087"/>
        <v>11.677499999999998</v>
      </c>
      <c r="AE909" s="732">
        <f t="shared" si="2087"/>
        <v>12.975</v>
      </c>
      <c r="AF909" s="732">
        <f t="shared" si="2087"/>
        <v>14.272500000000001</v>
      </c>
      <c r="AG909" s="754">
        <f t="shared" si="2019"/>
        <v>109.90237500000002</v>
      </c>
      <c r="AH909" s="754">
        <f t="shared" si="2020"/>
        <v>109.90237500000002</v>
      </c>
      <c r="AI909" s="754">
        <f t="shared" si="2021"/>
        <v>109</v>
      </c>
      <c r="AJ909" s="733">
        <f t="shared" si="2022"/>
        <v>349000</v>
      </c>
      <c r="AK909" s="733">
        <f t="shared" si="2023"/>
        <v>379000</v>
      </c>
      <c r="AL909" s="734">
        <f t="shared" si="2024"/>
        <v>37</v>
      </c>
      <c r="AM909" s="735">
        <f t="shared" si="2025"/>
        <v>35</v>
      </c>
      <c r="AN909" s="736">
        <f t="shared" si="2026"/>
        <v>57</v>
      </c>
      <c r="AO909" s="737">
        <f t="shared" si="2027"/>
        <v>298</v>
      </c>
      <c r="AP909" s="738">
        <f t="shared" si="2028"/>
        <v>630</v>
      </c>
      <c r="AQ909" s="739">
        <f t="shared" si="2029"/>
        <v>22</v>
      </c>
      <c r="AR909" s="740">
        <f t="shared" si="2030"/>
        <v>40000</v>
      </c>
      <c r="AS909" s="741">
        <v>109</v>
      </c>
      <c r="AT909" s="144">
        <f t="shared" si="2031"/>
        <v>109</v>
      </c>
    </row>
    <row r="910" spans="2:46" ht="20.45" customHeight="1">
      <c r="B910" s="731" t="s">
        <v>3217</v>
      </c>
      <c r="C910" s="732" t="s">
        <v>3253</v>
      </c>
      <c r="D910" s="732">
        <f t="shared" si="2015"/>
        <v>29.95</v>
      </c>
      <c r="E910" s="732">
        <f t="shared" si="1851"/>
        <v>10.447164335302107</v>
      </c>
      <c r="F910" s="732">
        <f t="shared" si="1852"/>
        <v>3</v>
      </c>
      <c r="G910" s="732">
        <v>11.09</v>
      </c>
      <c r="H910" s="732">
        <f t="shared" si="1853"/>
        <v>2.6117910838255267</v>
      </c>
      <c r="I910" s="732"/>
      <c r="J910" s="732"/>
      <c r="K910" s="732"/>
      <c r="L910" s="732"/>
      <c r="M910" s="732"/>
      <c r="N910" s="732"/>
      <c r="O910" s="732"/>
      <c r="P910" s="732"/>
      <c r="Q910" s="732"/>
      <c r="R910" s="732"/>
      <c r="S910" s="732"/>
      <c r="T910" s="732"/>
      <c r="U910" s="732"/>
      <c r="V910" s="732"/>
      <c r="W910" s="732"/>
      <c r="X910" s="732">
        <f>[1]BICost!$Q142+[1]BICost!$BB142</f>
        <v>5.2235821676510534</v>
      </c>
      <c r="Y910" s="732">
        <f t="shared" si="1842"/>
        <v>12.199000000000002</v>
      </c>
      <c r="Z910" s="732">
        <f t="shared" si="2016"/>
        <v>12.199000000000002</v>
      </c>
      <c r="AA910" s="732">
        <f t="shared" si="2017"/>
        <v>13.477499999999999</v>
      </c>
      <c r="AB910" s="732">
        <f t="shared" si="2018"/>
        <v>29.95</v>
      </c>
      <c r="AC910" s="732">
        <f t="shared" si="2032"/>
        <v>30.497500000000002</v>
      </c>
      <c r="AD910" s="732">
        <f t="shared" si="2087"/>
        <v>13.477499999999999</v>
      </c>
      <c r="AE910" s="732">
        <f t="shared" si="2087"/>
        <v>14.975</v>
      </c>
      <c r="AF910" s="732">
        <f t="shared" si="2087"/>
        <v>16.4725</v>
      </c>
      <c r="AG910" s="754">
        <f t="shared" si="2019"/>
        <v>126.56462500000002</v>
      </c>
      <c r="AH910" s="754">
        <f t="shared" si="2020"/>
        <v>126.56462500000002</v>
      </c>
      <c r="AI910" s="754">
        <f t="shared" si="2021"/>
        <v>124</v>
      </c>
      <c r="AJ910" s="733">
        <f t="shared" si="2022"/>
        <v>399000</v>
      </c>
      <c r="AK910" s="733">
        <f t="shared" si="2023"/>
        <v>429000</v>
      </c>
      <c r="AL910" s="734">
        <f t="shared" si="2024"/>
        <v>43</v>
      </c>
      <c r="AM910" s="735">
        <f t="shared" si="2025"/>
        <v>40</v>
      </c>
      <c r="AN910" s="736">
        <f t="shared" si="2026"/>
        <v>65</v>
      </c>
      <c r="AO910" s="737">
        <f t="shared" si="2027"/>
        <v>344</v>
      </c>
      <c r="AP910" s="738">
        <f t="shared" si="2028"/>
        <v>726</v>
      </c>
      <c r="AQ910" s="739">
        <f t="shared" si="2029"/>
        <v>25</v>
      </c>
      <c r="AR910" s="740">
        <f t="shared" si="2030"/>
        <v>46000</v>
      </c>
      <c r="AS910" s="741">
        <v>129</v>
      </c>
      <c r="AT910" s="144">
        <f t="shared" si="2031"/>
        <v>124</v>
      </c>
    </row>
    <row r="911" spans="2:46" ht="20.45" customHeight="1">
      <c r="B911" s="742" t="s">
        <v>3218</v>
      </c>
      <c r="C911" s="743" t="s">
        <v>3254</v>
      </c>
      <c r="D911" s="743">
        <f t="shared" si="2015"/>
        <v>32.950000000000003</v>
      </c>
      <c r="E911" s="743">
        <f t="shared" si="1851"/>
        <v>12.457564335302106</v>
      </c>
      <c r="F911" s="743">
        <f t="shared" si="1852"/>
        <v>3</v>
      </c>
      <c r="G911" s="743">
        <v>12.18</v>
      </c>
      <c r="H911" s="743">
        <f t="shared" si="1853"/>
        <v>3.1143910838255264</v>
      </c>
      <c r="I911" s="743"/>
      <c r="J911" s="743"/>
      <c r="K911" s="743"/>
      <c r="L911" s="743"/>
      <c r="M911" s="743"/>
      <c r="N911" s="743"/>
      <c r="O911" s="743"/>
      <c r="P911" s="743"/>
      <c r="Q911" s="743"/>
      <c r="R911" s="743"/>
      <c r="S911" s="743"/>
      <c r="T911" s="743"/>
      <c r="U911" s="743"/>
      <c r="V911" s="743"/>
      <c r="W911" s="743"/>
      <c r="X911" s="743">
        <f>[1]BICost!$S3+[1]BICost!$BB3</f>
        <v>6.2287821676510529</v>
      </c>
      <c r="Y911" s="743">
        <f t="shared" si="1842"/>
        <v>13.398000000000001</v>
      </c>
      <c r="Z911" s="743">
        <f t="shared" si="2016"/>
        <v>13.398000000000003</v>
      </c>
      <c r="AA911" s="743">
        <f t="shared" si="2017"/>
        <v>14.827500000000001</v>
      </c>
      <c r="AB911" s="743">
        <f t="shared" si="2018"/>
        <v>32.950000000000003</v>
      </c>
      <c r="AC911" s="743">
        <f t="shared" si="2032"/>
        <v>33.495000000000005</v>
      </c>
      <c r="AD911" s="743">
        <f t="shared" si="2087"/>
        <v>14.827500000000001</v>
      </c>
      <c r="AE911" s="743">
        <f t="shared" si="2087"/>
        <v>16.475000000000001</v>
      </c>
      <c r="AF911" s="743">
        <f t="shared" si="2087"/>
        <v>18.122500000000002</v>
      </c>
      <c r="AG911" s="753">
        <f t="shared" si="2019"/>
        <v>139.00425000000004</v>
      </c>
      <c r="AH911" s="753">
        <f t="shared" si="2020"/>
        <v>139.00425000000004</v>
      </c>
      <c r="AI911" s="753">
        <f t="shared" si="2021"/>
        <v>139</v>
      </c>
      <c r="AJ911" s="744">
        <f t="shared" si="2022"/>
        <v>439000</v>
      </c>
      <c r="AK911" s="744">
        <f t="shared" si="2023"/>
        <v>479000</v>
      </c>
      <c r="AL911" s="745">
        <f t="shared" si="2024"/>
        <v>47</v>
      </c>
      <c r="AM911" s="746">
        <f t="shared" si="2025"/>
        <v>44</v>
      </c>
      <c r="AN911" s="747">
        <f t="shared" si="2026"/>
        <v>72</v>
      </c>
      <c r="AO911" s="748">
        <f t="shared" si="2027"/>
        <v>377</v>
      </c>
      <c r="AP911" s="749">
        <f t="shared" si="2028"/>
        <v>797</v>
      </c>
      <c r="AQ911" s="750">
        <f t="shared" si="2029"/>
        <v>27</v>
      </c>
      <c r="AR911" s="751">
        <f t="shared" si="2030"/>
        <v>50000</v>
      </c>
      <c r="AS911" s="752">
        <v>139</v>
      </c>
      <c r="AT911" s="144">
        <f t="shared" si="2031"/>
        <v>139</v>
      </c>
    </row>
    <row r="912" spans="2:46" ht="20.45" customHeight="1">
      <c r="B912" s="742" t="s">
        <v>3219</v>
      </c>
      <c r="C912" s="743" t="s">
        <v>3255</v>
      </c>
      <c r="D912" s="743">
        <f t="shared" si="2015"/>
        <v>35.950000000000003</v>
      </c>
      <c r="E912" s="743">
        <f t="shared" si="1851"/>
        <v>13.651654461884386</v>
      </c>
      <c r="F912" s="743">
        <f t="shared" si="1852"/>
        <v>3</v>
      </c>
      <c r="G912" s="743">
        <v>13.27</v>
      </c>
      <c r="H912" s="743">
        <f t="shared" si="1853"/>
        <v>3.4129136154710964</v>
      </c>
      <c r="I912" s="743"/>
      <c r="J912" s="743"/>
      <c r="K912" s="743"/>
      <c r="L912" s="743"/>
      <c r="M912" s="743"/>
      <c r="N912" s="743"/>
      <c r="O912" s="743"/>
      <c r="P912" s="743"/>
      <c r="Q912" s="743"/>
      <c r="R912" s="743"/>
      <c r="S912" s="743"/>
      <c r="T912" s="743"/>
      <c r="U912" s="743"/>
      <c r="V912" s="743"/>
      <c r="W912" s="743"/>
      <c r="X912" s="743">
        <f>[1]BICost!$S4+[1]BICost!$BB4</f>
        <v>6.8258272309421928</v>
      </c>
      <c r="Y912" s="743">
        <f t="shared" si="1842"/>
        <v>14.597000000000001</v>
      </c>
      <c r="Z912" s="743">
        <f t="shared" si="2016"/>
        <v>14.597000000000001</v>
      </c>
      <c r="AA912" s="743">
        <f t="shared" si="2017"/>
        <v>16.177499999999998</v>
      </c>
      <c r="AB912" s="743">
        <f t="shared" si="2018"/>
        <v>35.950000000000003</v>
      </c>
      <c r="AC912" s="743">
        <f t="shared" si="2032"/>
        <v>36.4925</v>
      </c>
      <c r="AD912" s="743">
        <f t="shared" si="2087"/>
        <v>16.177499999999998</v>
      </c>
      <c r="AE912" s="743">
        <f t="shared" si="2087"/>
        <v>17.975000000000001</v>
      </c>
      <c r="AF912" s="743">
        <f t="shared" si="2087"/>
        <v>19.772500000000004</v>
      </c>
      <c r="AG912" s="753">
        <f t="shared" si="2019"/>
        <v>151.44387500000002</v>
      </c>
      <c r="AH912" s="753">
        <f t="shared" si="2020"/>
        <v>151.44387500000002</v>
      </c>
      <c r="AI912" s="753">
        <f t="shared" si="2021"/>
        <v>149</v>
      </c>
      <c r="AJ912" s="744">
        <f t="shared" si="2022"/>
        <v>479000</v>
      </c>
      <c r="AK912" s="744">
        <f t="shared" si="2023"/>
        <v>519000</v>
      </c>
      <c r="AL912" s="745">
        <f t="shared" si="2024"/>
        <v>51</v>
      </c>
      <c r="AM912" s="746">
        <f t="shared" si="2025"/>
        <v>48</v>
      </c>
      <c r="AN912" s="747">
        <f t="shared" si="2026"/>
        <v>78</v>
      </c>
      <c r="AO912" s="748">
        <f t="shared" si="2027"/>
        <v>411</v>
      </c>
      <c r="AP912" s="749">
        <f t="shared" si="2028"/>
        <v>868</v>
      </c>
      <c r="AQ912" s="750">
        <f t="shared" si="2029"/>
        <v>30</v>
      </c>
      <c r="AR912" s="751">
        <f t="shared" si="2030"/>
        <v>55000</v>
      </c>
      <c r="AS912" s="752">
        <v>149</v>
      </c>
      <c r="AT912" s="144">
        <f t="shared" si="2031"/>
        <v>149</v>
      </c>
    </row>
    <row r="913" spans="2:46" ht="20.45" customHeight="1">
      <c r="B913" s="742" t="s">
        <v>3226</v>
      </c>
      <c r="C913" s="743" t="s">
        <v>3256</v>
      </c>
      <c r="D913" s="743">
        <f t="shared" si="2015"/>
        <v>35.950000000000003</v>
      </c>
      <c r="E913" s="743">
        <f t="shared" si="1851"/>
        <v>14.230566866947678</v>
      </c>
      <c r="F913" s="743">
        <f t="shared" si="1852"/>
        <v>3</v>
      </c>
      <c r="G913" s="743">
        <v>13.27</v>
      </c>
      <c r="H913" s="743">
        <f t="shared" si="1853"/>
        <v>3.5576417167369194</v>
      </c>
      <c r="I913" s="743"/>
      <c r="J913" s="743"/>
      <c r="K913" s="743"/>
      <c r="L913" s="743"/>
      <c r="M913" s="743"/>
      <c r="N913" s="743"/>
      <c r="O913" s="743"/>
      <c r="P913" s="743"/>
      <c r="Q913" s="743"/>
      <c r="R913" s="743"/>
      <c r="S913" s="743"/>
      <c r="T913" s="743"/>
      <c r="U913" s="743"/>
      <c r="V913" s="743"/>
      <c r="W913" s="743"/>
      <c r="X913" s="743">
        <f>[1]BICost!$S5+[1]BICost!$BB5</f>
        <v>7.1152834334738388</v>
      </c>
      <c r="Y913" s="743">
        <f t="shared" si="1842"/>
        <v>14.597000000000001</v>
      </c>
      <c r="Z913" s="743">
        <f t="shared" si="2016"/>
        <v>14.597000000000001</v>
      </c>
      <c r="AA913" s="743">
        <f t="shared" si="2017"/>
        <v>16.177499999999998</v>
      </c>
      <c r="AB913" s="743">
        <f t="shared" si="2018"/>
        <v>35.950000000000003</v>
      </c>
      <c r="AC913" s="743">
        <f t="shared" si="2032"/>
        <v>36.4925</v>
      </c>
      <c r="AD913" s="743">
        <f t="shared" si="2087"/>
        <v>16.177499999999998</v>
      </c>
      <c r="AE913" s="743">
        <f t="shared" si="2087"/>
        <v>17.975000000000001</v>
      </c>
      <c r="AF913" s="743">
        <f t="shared" si="2087"/>
        <v>19.772500000000004</v>
      </c>
      <c r="AG913" s="753">
        <f t="shared" si="2019"/>
        <v>151.44387500000002</v>
      </c>
      <c r="AH913" s="753">
        <f t="shared" si="2020"/>
        <v>151.44387500000002</v>
      </c>
      <c r="AI913" s="753">
        <f t="shared" si="2021"/>
        <v>149</v>
      </c>
      <c r="AJ913" s="744">
        <f t="shared" si="2022"/>
        <v>479000</v>
      </c>
      <c r="AK913" s="744">
        <f t="shared" si="2023"/>
        <v>519000</v>
      </c>
      <c r="AL913" s="745">
        <f t="shared" si="2024"/>
        <v>51</v>
      </c>
      <c r="AM913" s="746">
        <f t="shared" si="2025"/>
        <v>48</v>
      </c>
      <c r="AN913" s="747">
        <f t="shared" si="2026"/>
        <v>78</v>
      </c>
      <c r="AO913" s="748">
        <f t="shared" si="2027"/>
        <v>411</v>
      </c>
      <c r="AP913" s="749">
        <f t="shared" si="2028"/>
        <v>868</v>
      </c>
      <c r="AQ913" s="750">
        <f t="shared" si="2029"/>
        <v>30</v>
      </c>
      <c r="AR913" s="751">
        <f t="shared" si="2030"/>
        <v>55000</v>
      </c>
      <c r="AS913" s="752">
        <v>149</v>
      </c>
      <c r="AT913" s="144">
        <f t="shared" si="2031"/>
        <v>149</v>
      </c>
    </row>
    <row r="914" spans="2:46" ht="20.45" customHeight="1">
      <c r="B914" s="742" t="s">
        <v>3220</v>
      </c>
      <c r="C914" s="743" t="s">
        <v>3257</v>
      </c>
      <c r="D914" s="743">
        <f t="shared" si="2015"/>
        <v>37.950000000000003</v>
      </c>
      <c r="E914" s="743">
        <f t="shared" si="1851"/>
        <v>15.414959778340082</v>
      </c>
      <c r="F914" s="743">
        <f t="shared" si="1852"/>
        <v>3</v>
      </c>
      <c r="G914" s="743">
        <v>13.99</v>
      </c>
      <c r="H914" s="743">
        <f t="shared" si="1853"/>
        <v>3.8537399445850204</v>
      </c>
      <c r="I914" s="743"/>
      <c r="J914" s="743"/>
      <c r="K914" s="743"/>
      <c r="L914" s="743"/>
      <c r="M914" s="743"/>
      <c r="N914" s="743"/>
      <c r="O914" s="743"/>
      <c r="P914" s="743"/>
      <c r="Q914" s="743"/>
      <c r="R914" s="743"/>
      <c r="S914" s="743"/>
      <c r="T914" s="743"/>
      <c r="U914" s="743"/>
      <c r="V914" s="743"/>
      <c r="W914" s="743"/>
      <c r="X914" s="743">
        <f>[1]BICost!$S6+[1]BICost!$BB6</f>
        <v>7.7074798891700409</v>
      </c>
      <c r="Y914" s="743">
        <f t="shared" si="1842"/>
        <v>15.389000000000001</v>
      </c>
      <c r="Z914" s="743">
        <f t="shared" si="2016"/>
        <v>15.389000000000003</v>
      </c>
      <c r="AA914" s="743">
        <f t="shared" si="2017"/>
        <v>17.077500000000001</v>
      </c>
      <c r="AB914" s="743">
        <f t="shared" si="2018"/>
        <v>37.950000000000003</v>
      </c>
      <c r="AC914" s="743">
        <f t="shared" si="2032"/>
        <v>38.472500000000004</v>
      </c>
      <c r="AD914" s="743">
        <f t="shared" si="2087"/>
        <v>17.077500000000001</v>
      </c>
      <c r="AE914" s="743">
        <f t="shared" si="2087"/>
        <v>18.975000000000001</v>
      </c>
      <c r="AF914" s="743">
        <f t="shared" si="2087"/>
        <v>20.872500000000002</v>
      </c>
      <c r="AG914" s="753">
        <f t="shared" si="2019"/>
        <v>159.66087500000003</v>
      </c>
      <c r="AH914" s="753">
        <f t="shared" si="2020"/>
        <v>159.66087500000003</v>
      </c>
      <c r="AI914" s="753">
        <f t="shared" si="2021"/>
        <v>159</v>
      </c>
      <c r="AJ914" s="744">
        <f t="shared" si="2022"/>
        <v>509000</v>
      </c>
      <c r="AK914" s="744">
        <f t="shared" si="2023"/>
        <v>549000</v>
      </c>
      <c r="AL914" s="745">
        <f t="shared" si="2024"/>
        <v>54</v>
      </c>
      <c r="AM914" s="746">
        <f t="shared" si="2025"/>
        <v>51</v>
      </c>
      <c r="AN914" s="747">
        <f t="shared" si="2026"/>
        <v>82</v>
      </c>
      <c r="AO914" s="748">
        <f t="shared" si="2027"/>
        <v>433</v>
      </c>
      <c r="AP914" s="749">
        <f t="shared" si="2028"/>
        <v>916</v>
      </c>
      <c r="AQ914" s="750">
        <f t="shared" si="2029"/>
        <v>31</v>
      </c>
      <c r="AR914" s="751">
        <f t="shared" si="2030"/>
        <v>58000</v>
      </c>
      <c r="AS914" s="752">
        <v>159</v>
      </c>
      <c r="AT914" s="144">
        <f t="shared" si="2031"/>
        <v>159</v>
      </c>
    </row>
    <row r="915" spans="2:46" ht="20.45" customHeight="1">
      <c r="B915" s="742" t="s">
        <v>3221</v>
      </c>
      <c r="C915" s="743" t="s">
        <v>3258</v>
      </c>
      <c r="D915" s="743">
        <f t="shared" si="2015"/>
        <v>36.950000000000003</v>
      </c>
      <c r="E915" s="743">
        <f t="shared" si="1851"/>
        <v>14.277422563150209</v>
      </c>
      <c r="F915" s="743">
        <f t="shared" si="1852"/>
        <v>3</v>
      </c>
      <c r="G915" s="743">
        <v>13.63</v>
      </c>
      <c r="H915" s="743">
        <f t="shared" si="1853"/>
        <v>3.5693556407875522</v>
      </c>
      <c r="I915" s="743"/>
      <c r="J915" s="743"/>
      <c r="K915" s="743"/>
      <c r="L915" s="743"/>
      <c r="M915" s="743"/>
      <c r="N915" s="743"/>
      <c r="O915" s="743"/>
      <c r="P915" s="743"/>
      <c r="Q915" s="743"/>
      <c r="R915" s="743"/>
      <c r="S915" s="743"/>
      <c r="T915" s="743"/>
      <c r="U915" s="743"/>
      <c r="V915" s="743"/>
      <c r="W915" s="743"/>
      <c r="X915" s="743">
        <f>[1]BICost!$S8+[1]BICost!$BB8</f>
        <v>7.1387112815751044</v>
      </c>
      <c r="Y915" s="743">
        <f t="shared" si="1842"/>
        <v>14.993000000000002</v>
      </c>
      <c r="Z915" s="743">
        <f t="shared" si="2016"/>
        <v>14.993000000000002</v>
      </c>
      <c r="AA915" s="743">
        <f t="shared" si="2017"/>
        <v>16.627500000000001</v>
      </c>
      <c r="AB915" s="743">
        <f t="shared" si="2018"/>
        <v>36.950000000000003</v>
      </c>
      <c r="AC915" s="743">
        <f t="shared" si="2032"/>
        <v>37.482500000000002</v>
      </c>
      <c r="AD915" s="743">
        <f t="shared" si="2087"/>
        <v>16.627500000000001</v>
      </c>
      <c r="AE915" s="743">
        <f t="shared" si="2087"/>
        <v>18.475000000000001</v>
      </c>
      <c r="AF915" s="743">
        <f t="shared" si="2087"/>
        <v>20.322500000000002</v>
      </c>
      <c r="AG915" s="753">
        <f t="shared" si="2019"/>
        <v>155.55237500000001</v>
      </c>
      <c r="AH915" s="753">
        <f t="shared" si="2020"/>
        <v>155.55237500000001</v>
      </c>
      <c r="AI915" s="753">
        <f t="shared" si="2021"/>
        <v>154</v>
      </c>
      <c r="AJ915" s="744">
        <f t="shared" si="2022"/>
        <v>499000</v>
      </c>
      <c r="AK915" s="744">
        <f t="shared" si="2023"/>
        <v>539000</v>
      </c>
      <c r="AL915" s="745">
        <f t="shared" si="2024"/>
        <v>53</v>
      </c>
      <c r="AM915" s="746">
        <f t="shared" si="2025"/>
        <v>49</v>
      </c>
      <c r="AN915" s="747">
        <f t="shared" si="2026"/>
        <v>80</v>
      </c>
      <c r="AO915" s="748">
        <f t="shared" si="2027"/>
        <v>422</v>
      </c>
      <c r="AP915" s="749">
        <f t="shared" si="2028"/>
        <v>892</v>
      </c>
      <c r="AQ915" s="750">
        <f t="shared" si="2029"/>
        <v>30</v>
      </c>
      <c r="AR915" s="751">
        <f t="shared" si="2030"/>
        <v>56000</v>
      </c>
      <c r="AS915" s="752">
        <v>159</v>
      </c>
      <c r="AT915" s="144">
        <f t="shared" si="2031"/>
        <v>154</v>
      </c>
    </row>
    <row r="916" spans="2:46" ht="20.45" customHeight="1">
      <c r="B916" s="742" t="s">
        <v>3222</v>
      </c>
      <c r="C916" s="743" t="s">
        <v>3259</v>
      </c>
      <c r="D916" s="743">
        <f t="shared" si="2015"/>
        <v>32.950000000000003</v>
      </c>
      <c r="E916" s="743">
        <f t="shared" si="1851"/>
        <v>11.344582056821093</v>
      </c>
      <c r="F916" s="743">
        <f t="shared" si="1852"/>
        <v>3</v>
      </c>
      <c r="G916" s="743">
        <v>12.18</v>
      </c>
      <c r="H916" s="743">
        <f t="shared" si="1853"/>
        <v>2.8361455142052732</v>
      </c>
      <c r="I916" s="743"/>
      <c r="J916" s="743"/>
      <c r="K916" s="743"/>
      <c r="L916" s="743"/>
      <c r="M916" s="743"/>
      <c r="N916" s="743"/>
      <c r="O916" s="743"/>
      <c r="P916" s="743"/>
      <c r="Q916" s="743"/>
      <c r="R916" s="743"/>
      <c r="S916" s="743"/>
      <c r="T916" s="743"/>
      <c r="U916" s="743"/>
      <c r="V916" s="743"/>
      <c r="W916" s="743"/>
      <c r="X916" s="743">
        <f>[1]BICost!$S7+[1]BICost!$BB7</f>
        <v>5.6722910284105463</v>
      </c>
      <c r="Y916" s="743">
        <f t="shared" si="1842"/>
        <v>13.398000000000001</v>
      </c>
      <c r="Z916" s="743">
        <f t="shared" si="2016"/>
        <v>13.398000000000003</v>
      </c>
      <c r="AA916" s="743">
        <f t="shared" si="2017"/>
        <v>14.827500000000001</v>
      </c>
      <c r="AB916" s="743">
        <f t="shared" si="2018"/>
        <v>32.950000000000003</v>
      </c>
      <c r="AC916" s="743">
        <f t="shared" si="2032"/>
        <v>33.495000000000005</v>
      </c>
      <c r="AD916" s="743">
        <f t="shared" si="2087"/>
        <v>14.827500000000001</v>
      </c>
      <c r="AE916" s="743">
        <f t="shared" si="2087"/>
        <v>16.475000000000001</v>
      </c>
      <c r="AF916" s="743">
        <f t="shared" si="2087"/>
        <v>18.122500000000002</v>
      </c>
      <c r="AG916" s="753">
        <f t="shared" si="2019"/>
        <v>139.00425000000004</v>
      </c>
      <c r="AH916" s="753">
        <f t="shared" si="2020"/>
        <v>139.00425000000004</v>
      </c>
      <c r="AI916" s="753">
        <f t="shared" si="2021"/>
        <v>139</v>
      </c>
      <c r="AJ916" s="744">
        <f t="shared" si="2022"/>
        <v>439000</v>
      </c>
      <c r="AK916" s="744">
        <f t="shared" si="2023"/>
        <v>479000</v>
      </c>
      <c r="AL916" s="745">
        <f t="shared" si="2024"/>
        <v>47</v>
      </c>
      <c r="AM916" s="746">
        <f t="shared" si="2025"/>
        <v>44</v>
      </c>
      <c r="AN916" s="747">
        <f t="shared" si="2026"/>
        <v>72</v>
      </c>
      <c r="AO916" s="748">
        <f t="shared" si="2027"/>
        <v>377</v>
      </c>
      <c r="AP916" s="749">
        <f t="shared" si="2028"/>
        <v>797</v>
      </c>
      <c r="AQ916" s="750">
        <f t="shared" si="2029"/>
        <v>27</v>
      </c>
      <c r="AR916" s="751">
        <f t="shared" si="2030"/>
        <v>50000</v>
      </c>
      <c r="AS916" s="752">
        <v>139</v>
      </c>
      <c r="AT916" s="144">
        <f t="shared" si="2031"/>
        <v>139</v>
      </c>
    </row>
    <row r="917" spans="2:46" ht="20.45" customHeight="1">
      <c r="B917" s="742" t="s">
        <v>3223</v>
      </c>
      <c r="C917" s="743" t="s">
        <v>3260</v>
      </c>
      <c r="D917" s="743">
        <f t="shared" si="2015"/>
        <v>23.95</v>
      </c>
      <c r="E917" s="743">
        <f t="shared" si="1851"/>
        <v>8.0994033226438784</v>
      </c>
      <c r="F917" s="743">
        <f t="shared" si="1852"/>
        <v>3</v>
      </c>
      <c r="G917" s="743">
        <v>8.9</v>
      </c>
      <c r="H917" s="743">
        <f t="shared" si="1853"/>
        <v>2.0248508306609696</v>
      </c>
      <c r="I917" s="743"/>
      <c r="J917" s="743"/>
      <c r="K917" s="743"/>
      <c r="L917" s="743"/>
      <c r="M917" s="743"/>
      <c r="N917" s="743"/>
      <c r="O917" s="743"/>
      <c r="P917" s="743"/>
      <c r="Q917" s="743"/>
      <c r="R917" s="743"/>
      <c r="S917" s="743"/>
      <c r="T917" s="743"/>
      <c r="U917" s="743"/>
      <c r="V917" s="743"/>
      <c r="W917" s="743"/>
      <c r="X917" s="743">
        <f>[1]BICost!$S17+[1]BICost!$BB17</f>
        <v>4.0497016613219392</v>
      </c>
      <c r="Y917" s="743">
        <f t="shared" si="1842"/>
        <v>9.7900000000000009</v>
      </c>
      <c r="Z917" s="743">
        <f t="shared" si="2016"/>
        <v>9.7900000000000009</v>
      </c>
      <c r="AA917" s="743">
        <f t="shared" si="2017"/>
        <v>10.777499999999998</v>
      </c>
      <c r="AB917" s="743">
        <f t="shared" si="2018"/>
        <v>23.95</v>
      </c>
      <c r="AC917" s="743">
        <f t="shared" si="2032"/>
        <v>24.475000000000001</v>
      </c>
      <c r="AD917" s="743">
        <f t="shared" si="2087"/>
        <v>10.777499999999998</v>
      </c>
      <c r="AE917" s="743">
        <f t="shared" si="2087"/>
        <v>11.975</v>
      </c>
      <c r="AF917" s="743">
        <f t="shared" si="2087"/>
        <v>13.172500000000001</v>
      </c>
      <c r="AG917" s="753">
        <f t="shared" si="2019"/>
        <v>101.57125000000002</v>
      </c>
      <c r="AH917" s="753">
        <f t="shared" si="2020"/>
        <v>101.57125000000002</v>
      </c>
      <c r="AI917" s="753">
        <f t="shared" si="2021"/>
        <v>99</v>
      </c>
      <c r="AJ917" s="744">
        <f t="shared" si="2022"/>
        <v>319000</v>
      </c>
      <c r="AK917" s="744">
        <f t="shared" si="2023"/>
        <v>349000</v>
      </c>
      <c r="AL917" s="745">
        <f t="shared" si="2024"/>
        <v>35</v>
      </c>
      <c r="AM917" s="746">
        <f t="shared" si="2025"/>
        <v>32</v>
      </c>
      <c r="AN917" s="747">
        <f t="shared" si="2026"/>
        <v>53</v>
      </c>
      <c r="AO917" s="748">
        <f t="shared" si="2027"/>
        <v>276</v>
      </c>
      <c r="AP917" s="749">
        <f t="shared" si="2028"/>
        <v>583</v>
      </c>
      <c r="AQ917" s="750">
        <f t="shared" si="2029"/>
        <v>20</v>
      </c>
      <c r="AR917" s="751">
        <f t="shared" si="2030"/>
        <v>37000</v>
      </c>
      <c r="AS917" s="752">
        <v>99</v>
      </c>
      <c r="AT917" s="144">
        <f t="shared" si="2031"/>
        <v>99</v>
      </c>
    </row>
    <row r="918" spans="2:46" ht="20.45" customHeight="1">
      <c r="B918" s="742" t="s">
        <v>3227</v>
      </c>
      <c r="C918" s="743" t="s">
        <v>3261</v>
      </c>
      <c r="D918" s="743">
        <f t="shared" si="2015"/>
        <v>30.95</v>
      </c>
      <c r="E918" s="743">
        <f t="shared" si="1851"/>
        <v>9.9397618036565358</v>
      </c>
      <c r="F918" s="743">
        <f t="shared" si="1852"/>
        <v>3</v>
      </c>
      <c r="G918" s="743">
        <v>11.45</v>
      </c>
      <c r="H918" s="743">
        <f t="shared" si="1853"/>
        <v>2.484940450914134</v>
      </c>
      <c r="I918" s="743"/>
      <c r="J918" s="743"/>
      <c r="K918" s="743"/>
      <c r="L918" s="743"/>
      <c r="M918" s="743"/>
      <c r="N918" s="743"/>
      <c r="O918" s="743"/>
      <c r="P918" s="743"/>
      <c r="Q918" s="743"/>
      <c r="R918" s="743"/>
      <c r="S918" s="743"/>
      <c r="T918" s="743"/>
      <c r="U918" s="743"/>
      <c r="V918" s="743"/>
      <c r="W918" s="743"/>
      <c r="X918" s="743">
        <f>[1]BICost!$S10+[1]BICost!$BB10</f>
        <v>4.9698809018282679</v>
      </c>
      <c r="Y918" s="743">
        <f t="shared" si="1842"/>
        <v>12.595000000000001</v>
      </c>
      <c r="Z918" s="743">
        <f t="shared" si="2016"/>
        <v>12.595000000000001</v>
      </c>
      <c r="AA918" s="743">
        <f t="shared" si="2017"/>
        <v>13.927499999999998</v>
      </c>
      <c r="AB918" s="743">
        <f t="shared" si="2018"/>
        <v>30.95</v>
      </c>
      <c r="AC918" s="743">
        <f t="shared" si="2032"/>
        <v>31.487500000000001</v>
      </c>
      <c r="AD918" s="743">
        <f t="shared" si="2087"/>
        <v>13.927499999999998</v>
      </c>
      <c r="AE918" s="743">
        <f t="shared" si="2087"/>
        <v>15.475</v>
      </c>
      <c r="AF918" s="743">
        <f t="shared" si="2087"/>
        <v>17.022500000000001</v>
      </c>
      <c r="AG918" s="753">
        <f t="shared" si="2019"/>
        <v>130.67312500000003</v>
      </c>
      <c r="AH918" s="753">
        <f t="shared" si="2020"/>
        <v>130.67312500000003</v>
      </c>
      <c r="AI918" s="753">
        <f t="shared" si="2021"/>
        <v>129</v>
      </c>
      <c r="AJ918" s="744">
        <f t="shared" si="2022"/>
        <v>419000</v>
      </c>
      <c r="AK918" s="744">
        <f t="shared" si="2023"/>
        <v>459000</v>
      </c>
      <c r="AL918" s="745">
        <f t="shared" si="2024"/>
        <v>44</v>
      </c>
      <c r="AM918" s="746">
        <f t="shared" si="2025"/>
        <v>41</v>
      </c>
      <c r="AN918" s="747">
        <f t="shared" si="2026"/>
        <v>68</v>
      </c>
      <c r="AO918" s="748">
        <f t="shared" si="2027"/>
        <v>355</v>
      </c>
      <c r="AP918" s="749">
        <f t="shared" si="2028"/>
        <v>749</v>
      </c>
      <c r="AQ918" s="750">
        <f t="shared" si="2029"/>
        <v>26</v>
      </c>
      <c r="AR918" s="751">
        <f t="shared" si="2030"/>
        <v>47000</v>
      </c>
      <c r="AS918" s="752">
        <v>129</v>
      </c>
      <c r="AT918" s="144">
        <f t="shared" si="2031"/>
        <v>129</v>
      </c>
    </row>
    <row r="919" spans="2:46" ht="20.45" customHeight="1">
      <c r="B919" s="742" t="s">
        <v>3228</v>
      </c>
      <c r="C919" s="743" t="s">
        <v>3262</v>
      </c>
      <c r="D919" s="743">
        <f t="shared" si="2015"/>
        <v>32.950000000000003</v>
      </c>
      <c r="E919" s="743">
        <f t="shared" si="1851"/>
        <v>11.97532636061856</v>
      </c>
      <c r="F919" s="743">
        <f t="shared" si="1852"/>
        <v>3</v>
      </c>
      <c r="G919" s="743">
        <v>12.18</v>
      </c>
      <c r="H919" s="743">
        <f t="shared" si="1853"/>
        <v>2.99383159015464</v>
      </c>
      <c r="I919" s="743"/>
      <c r="J919" s="743"/>
      <c r="K919" s="743"/>
      <c r="L919" s="743"/>
      <c r="M919" s="743"/>
      <c r="N919" s="743"/>
      <c r="O919" s="743"/>
      <c r="P919" s="743"/>
      <c r="Q919" s="743"/>
      <c r="R919" s="743"/>
      <c r="S919" s="743"/>
      <c r="T919" s="743"/>
      <c r="U919" s="743"/>
      <c r="V919" s="743"/>
      <c r="W919" s="743"/>
      <c r="X919" s="743">
        <f>[1]BICost!$S11+[1]BICost!$BB11</f>
        <v>5.9876631803092799</v>
      </c>
      <c r="Y919" s="743">
        <f t="shared" si="1842"/>
        <v>13.398000000000001</v>
      </c>
      <c r="Z919" s="743">
        <f t="shared" si="2016"/>
        <v>13.398000000000003</v>
      </c>
      <c r="AA919" s="743">
        <f t="shared" si="2017"/>
        <v>14.827500000000001</v>
      </c>
      <c r="AB919" s="743">
        <f t="shared" si="2018"/>
        <v>32.950000000000003</v>
      </c>
      <c r="AC919" s="743">
        <f t="shared" si="2032"/>
        <v>33.495000000000005</v>
      </c>
      <c r="AD919" s="743">
        <f t="shared" si="2087"/>
        <v>14.827500000000001</v>
      </c>
      <c r="AE919" s="743">
        <f t="shared" si="2087"/>
        <v>16.475000000000001</v>
      </c>
      <c r="AF919" s="743">
        <f t="shared" si="2087"/>
        <v>18.122500000000002</v>
      </c>
      <c r="AG919" s="753">
        <f t="shared" si="2019"/>
        <v>139.00425000000004</v>
      </c>
      <c r="AH919" s="753">
        <f t="shared" si="2020"/>
        <v>139.00425000000004</v>
      </c>
      <c r="AI919" s="753">
        <f t="shared" si="2021"/>
        <v>139</v>
      </c>
      <c r="AJ919" s="744">
        <f t="shared" si="2022"/>
        <v>439000</v>
      </c>
      <c r="AK919" s="744">
        <f t="shared" si="2023"/>
        <v>479000</v>
      </c>
      <c r="AL919" s="745">
        <f t="shared" si="2024"/>
        <v>47</v>
      </c>
      <c r="AM919" s="746">
        <f t="shared" si="2025"/>
        <v>44</v>
      </c>
      <c r="AN919" s="747">
        <f t="shared" si="2026"/>
        <v>72</v>
      </c>
      <c r="AO919" s="748">
        <f t="shared" si="2027"/>
        <v>377</v>
      </c>
      <c r="AP919" s="749">
        <f t="shared" si="2028"/>
        <v>797</v>
      </c>
      <c r="AQ919" s="750">
        <f t="shared" si="2029"/>
        <v>27</v>
      </c>
      <c r="AR919" s="751">
        <f t="shared" si="2030"/>
        <v>50000</v>
      </c>
      <c r="AS919" s="752">
        <v>139</v>
      </c>
      <c r="AT919" s="144">
        <f t="shared" si="2031"/>
        <v>139</v>
      </c>
    </row>
    <row r="920" spans="2:46" ht="20.45" customHeight="1">
      <c r="B920" s="742" t="s">
        <v>3224</v>
      </c>
      <c r="C920" s="743" t="s">
        <v>3263</v>
      </c>
      <c r="D920" s="743">
        <f t="shared" si="2015"/>
        <v>43.95</v>
      </c>
      <c r="E920" s="743">
        <f t="shared" si="1851"/>
        <v>17.164683322643878</v>
      </c>
      <c r="F920" s="743">
        <f t="shared" si="1852"/>
        <v>3</v>
      </c>
      <c r="G920" s="743">
        <v>16.18</v>
      </c>
      <c r="H920" s="743">
        <f t="shared" si="1853"/>
        <v>4.2911708306609695</v>
      </c>
      <c r="I920" s="743"/>
      <c r="J920" s="743"/>
      <c r="K920" s="743"/>
      <c r="L920" s="743"/>
      <c r="M920" s="743"/>
      <c r="N920" s="743"/>
      <c r="O920" s="743"/>
      <c r="P920" s="743"/>
      <c r="Q920" s="743"/>
      <c r="R920" s="743"/>
      <c r="S920" s="743"/>
      <c r="T920" s="743"/>
      <c r="U920" s="743"/>
      <c r="V920" s="743"/>
      <c r="W920" s="743"/>
      <c r="X920" s="743">
        <f>[1]BICost!$S74+[1]BICost!$BB74</f>
        <v>8.582341661321939</v>
      </c>
      <c r="Y920" s="743">
        <f t="shared" si="1842"/>
        <v>17.798000000000002</v>
      </c>
      <c r="Z920" s="743">
        <f t="shared" si="2016"/>
        <v>17.798000000000002</v>
      </c>
      <c r="AA920" s="743">
        <f t="shared" si="2017"/>
        <v>19.7775</v>
      </c>
      <c r="AB920" s="743">
        <f t="shared" si="2018"/>
        <v>43.95</v>
      </c>
      <c r="AC920" s="743">
        <f t="shared" si="2032"/>
        <v>44.495000000000005</v>
      </c>
      <c r="AD920" s="743">
        <f t="shared" si="2087"/>
        <v>19.7775</v>
      </c>
      <c r="AE920" s="743">
        <f t="shared" si="2087"/>
        <v>21.975000000000001</v>
      </c>
      <c r="AF920" s="743">
        <f t="shared" si="2087"/>
        <v>24.172500000000003</v>
      </c>
      <c r="AG920" s="753">
        <f t="shared" si="2019"/>
        <v>184.65425000000005</v>
      </c>
      <c r="AH920" s="753">
        <f t="shared" si="2020"/>
        <v>184.65425000000005</v>
      </c>
      <c r="AI920" s="753">
        <f t="shared" si="2021"/>
        <v>184</v>
      </c>
      <c r="AJ920" s="744">
        <f t="shared" si="2022"/>
        <v>589000</v>
      </c>
      <c r="AK920" s="744">
        <f t="shared" si="2023"/>
        <v>639000</v>
      </c>
      <c r="AL920" s="745">
        <f t="shared" si="2024"/>
        <v>62</v>
      </c>
      <c r="AM920" s="746">
        <f t="shared" si="2025"/>
        <v>58</v>
      </c>
      <c r="AN920" s="747">
        <f t="shared" si="2026"/>
        <v>95</v>
      </c>
      <c r="AO920" s="748">
        <f t="shared" si="2027"/>
        <v>501</v>
      </c>
      <c r="AP920" s="749">
        <f t="shared" si="2028"/>
        <v>1059</v>
      </c>
      <c r="AQ920" s="750">
        <f t="shared" si="2029"/>
        <v>36</v>
      </c>
      <c r="AR920" s="751">
        <f t="shared" si="2030"/>
        <v>67000</v>
      </c>
      <c r="AS920" s="752">
        <v>189</v>
      </c>
      <c r="AT920" s="144">
        <f t="shared" si="2031"/>
        <v>184</v>
      </c>
    </row>
    <row r="921" spans="2:46" ht="20.45" customHeight="1">
      <c r="B921" s="742" t="s">
        <v>3225</v>
      </c>
      <c r="C921" s="743" t="s">
        <v>3264</v>
      </c>
      <c r="D921" s="743">
        <f t="shared" si="2015"/>
        <v>26.95</v>
      </c>
      <c r="E921" s="743">
        <f t="shared" si="1851"/>
        <v>10.417448892264133</v>
      </c>
      <c r="F921" s="743">
        <f t="shared" si="1852"/>
        <v>3</v>
      </c>
      <c r="G921" s="743">
        <v>9.99</v>
      </c>
      <c r="H921" s="743">
        <f t="shared" si="1853"/>
        <v>2.6043622230660333</v>
      </c>
      <c r="I921" s="743"/>
      <c r="J921" s="743"/>
      <c r="K921" s="743"/>
      <c r="L921" s="743"/>
      <c r="M921" s="743"/>
      <c r="N921" s="743"/>
      <c r="O921" s="743"/>
      <c r="P921" s="743"/>
      <c r="Q921" s="743"/>
      <c r="R921" s="743"/>
      <c r="S921" s="743"/>
      <c r="T921" s="743"/>
      <c r="U921" s="743"/>
      <c r="V921" s="743"/>
      <c r="W921" s="743"/>
      <c r="X921" s="743">
        <f>[1]BICost!$S27+[1]BICost!$BB27</f>
        <v>5.2087244461320665</v>
      </c>
      <c r="Y921" s="743">
        <f t="shared" si="1842"/>
        <v>10.989000000000001</v>
      </c>
      <c r="Z921" s="743">
        <f t="shared" si="2016"/>
        <v>10.989000000000001</v>
      </c>
      <c r="AA921" s="743">
        <f t="shared" si="2017"/>
        <v>12.127499999999998</v>
      </c>
      <c r="AB921" s="743">
        <f t="shared" si="2018"/>
        <v>26.95</v>
      </c>
      <c r="AC921" s="743">
        <f t="shared" si="2032"/>
        <v>27.4725</v>
      </c>
      <c r="AD921" s="743">
        <f t="shared" si="2087"/>
        <v>12.127499999999998</v>
      </c>
      <c r="AE921" s="743">
        <f t="shared" si="2087"/>
        <v>13.475</v>
      </c>
      <c r="AF921" s="743">
        <f t="shared" si="2087"/>
        <v>14.822500000000002</v>
      </c>
      <c r="AG921" s="753">
        <f t="shared" si="2019"/>
        <v>114.01087500000001</v>
      </c>
      <c r="AH921" s="753">
        <f t="shared" si="2020"/>
        <v>114.01087500000001</v>
      </c>
      <c r="AI921" s="753">
        <f t="shared" si="2021"/>
        <v>114</v>
      </c>
      <c r="AJ921" s="744">
        <f t="shared" si="2022"/>
        <v>359000</v>
      </c>
      <c r="AK921" s="744">
        <f t="shared" si="2023"/>
        <v>389000</v>
      </c>
      <c r="AL921" s="745">
        <f t="shared" si="2024"/>
        <v>39</v>
      </c>
      <c r="AM921" s="746">
        <f t="shared" si="2025"/>
        <v>36</v>
      </c>
      <c r="AN921" s="747">
        <f t="shared" si="2026"/>
        <v>59</v>
      </c>
      <c r="AO921" s="748">
        <f t="shared" si="2027"/>
        <v>310</v>
      </c>
      <c r="AP921" s="749">
        <f t="shared" si="2028"/>
        <v>654</v>
      </c>
      <c r="AQ921" s="750">
        <f t="shared" si="2029"/>
        <v>22</v>
      </c>
      <c r="AR921" s="751">
        <f t="shared" si="2030"/>
        <v>41000</v>
      </c>
      <c r="AS921" s="752">
        <v>119</v>
      </c>
      <c r="AT921" s="144">
        <f t="shared" si="2031"/>
        <v>114</v>
      </c>
    </row>
    <row r="922" spans="2:46" ht="20.45" customHeight="1">
      <c r="B922" s="742" t="s">
        <v>3229</v>
      </c>
      <c r="C922" s="743" t="s">
        <v>3265</v>
      </c>
      <c r="D922" s="743">
        <f t="shared" si="2015"/>
        <v>30.95</v>
      </c>
      <c r="E922" s="743">
        <f t="shared" si="1851"/>
        <v>10.924369398593246</v>
      </c>
      <c r="F922" s="743">
        <f t="shared" si="1852"/>
        <v>3</v>
      </c>
      <c r="G922" s="743">
        <v>11.45</v>
      </c>
      <c r="H922" s="743">
        <f t="shared" si="1853"/>
        <v>2.7310923496483115</v>
      </c>
      <c r="I922" s="743"/>
      <c r="J922" s="743"/>
      <c r="K922" s="743"/>
      <c r="L922" s="743"/>
      <c r="M922" s="743"/>
      <c r="N922" s="743"/>
      <c r="O922" s="743"/>
      <c r="P922" s="743"/>
      <c r="Q922" s="743"/>
      <c r="R922" s="743"/>
      <c r="S922" s="743"/>
      <c r="T922" s="743"/>
      <c r="U922" s="743"/>
      <c r="V922" s="743"/>
      <c r="W922" s="743"/>
      <c r="X922" s="743">
        <f>[1]BICost!$S142+[1]BICost!$BB142</f>
        <v>5.462184699296623</v>
      </c>
      <c r="Y922" s="743">
        <f t="shared" si="1842"/>
        <v>12.595000000000001</v>
      </c>
      <c r="Z922" s="743">
        <f t="shared" si="2016"/>
        <v>12.595000000000001</v>
      </c>
      <c r="AA922" s="743">
        <f t="shared" si="2017"/>
        <v>13.927499999999998</v>
      </c>
      <c r="AB922" s="743">
        <f t="shared" si="2018"/>
        <v>30.95</v>
      </c>
      <c r="AC922" s="743">
        <f t="shared" si="2032"/>
        <v>31.487500000000001</v>
      </c>
      <c r="AD922" s="743">
        <f t="shared" si="2087"/>
        <v>13.927499999999998</v>
      </c>
      <c r="AE922" s="743">
        <f t="shared" si="2087"/>
        <v>15.475</v>
      </c>
      <c r="AF922" s="743">
        <f t="shared" si="2087"/>
        <v>17.022500000000001</v>
      </c>
      <c r="AG922" s="753">
        <f t="shared" si="2019"/>
        <v>130.67312500000003</v>
      </c>
      <c r="AH922" s="753">
        <f t="shared" si="2020"/>
        <v>130.67312500000003</v>
      </c>
      <c r="AI922" s="753">
        <f t="shared" si="2021"/>
        <v>129</v>
      </c>
      <c r="AJ922" s="744">
        <f t="shared" si="2022"/>
        <v>419000</v>
      </c>
      <c r="AK922" s="744">
        <f t="shared" si="2023"/>
        <v>459000</v>
      </c>
      <c r="AL922" s="745">
        <f t="shared" si="2024"/>
        <v>44</v>
      </c>
      <c r="AM922" s="746">
        <f t="shared" si="2025"/>
        <v>41</v>
      </c>
      <c r="AN922" s="747">
        <f t="shared" si="2026"/>
        <v>68</v>
      </c>
      <c r="AO922" s="748">
        <f t="shared" si="2027"/>
        <v>355</v>
      </c>
      <c r="AP922" s="749">
        <f t="shared" si="2028"/>
        <v>749</v>
      </c>
      <c r="AQ922" s="750">
        <f t="shared" si="2029"/>
        <v>26</v>
      </c>
      <c r="AR922" s="751">
        <f t="shared" si="2030"/>
        <v>47000</v>
      </c>
      <c r="AS922" s="752">
        <v>129</v>
      </c>
      <c r="AT922" s="144">
        <f t="shared" si="2031"/>
        <v>129</v>
      </c>
    </row>
    <row r="923" spans="2:46" s="802" customFormat="1" ht="20.45" customHeight="1">
      <c r="B923" s="789" t="s">
        <v>3889</v>
      </c>
      <c r="C923" s="790" t="s">
        <v>3898</v>
      </c>
      <c r="D923" s="790">
        <f t="shared" ref="D923:D931" si="2088">AB923</f>
        <v>35.950000000000003</v>
      </c>
      <c r="E923" s="790">
        <f t="shared" si="1851"/>
        <v>11.645956374683259</v>
      </c>
      <c r="F923" s="790">
        <f t="shared" si="1852"/>
        <v>3</v>
      </c>
      <c r="G923" s="790">
        <f>E923+[1]BICost!$BC$3</f>
        <v>13.11325595274233</v>
      </c>
      <c r="H923" s="790">
        <f t="shared" si="1853"/>
        <v>2.9114890936708147</v>
      </c>
      <c r="I923" s="790"/>
      <c r="J923" s="790"/>
      <c r="K923" s="790"/>
      <c r="L923" s="790"/>
      <c r="M923" s="790"/>
      <c r="N923" s="790"/>
      <c r="O923" s="790"/>
      <c r="P923" s="790"/>
      <c r="Q923" s="790"/>
      <c r="R923" s="790"/>
      <c r="S923" s="790"/>
      <c r="T923" s="790"/>
      <c r="U923" s="790"/>
      <c r="V923" s="790"/>
      <c r="W923" s="790"/>
      <c r="X923" s="790">
        <f>[1]BICost!$AS3</f>
        <v>5.8229781873416293</v>
      </c>
      <c r="Y923" s="790">
        <f t="shared" si="1842"/>
        <v>14.424581548016564</v>
      </c>
      <c r="Z923" s="790">
        <f t="shared" ref="Z923:Z931" si="2089">(AC923*(1-Z$53))</f>
        <v>14.424581548016562</v>
      </c>
      <c r="AA923" s="790">
        <f t="shared" ref="AA923:AA931" si="2090">(AB923*(1-AA$53))</f>
        <v>16.177499999999998</v>
      </c>
      <c r="AB923" s="790">
        <f t="shared" ref="AB923:AB931" si="2091">MROUND(AC923,1)-0.05</f>
        <v>35.950000000000003</v>
      </c>
      <c r="AC923" s="790">
        <f t="shared" ref="AC923:AC931" si="2092">Y923/(1-AC$53)</f>
        <v>36.061453870041404</v>
      </c>
      <c r="AD923" s="790">
        <f t="shared" si="2087"/>
        <v>16.177499999999998</v>
      </c>
      <c r="AE923" s="790">
        <f t="shared" si="2087"/>
        <v>17.975000000000001</v>
      </c>
      <c r="AF923" s="790">
        <f t="shared" si="2087"/>
        <v>19.772500000000004</v>
      </c>
      <c r="AG923" s="791">
        <f t="shared" ref="AG923:AG931" si="2093">AC923*4.15</f>
        <v>149.65503356067185</v>
      </c>
      <c r="AH923" s="791">
        <f t="shared" ref="AH923:AH931" si="2094">AG923*(1+AH$548)</f>
        <v>149.65503356067185</v>
      </c>
      <c r="AI923" s="791">
        <f t="shared" ref="AI923:AI931" si="2095">MROUND(ROUNDUP(AG923,0),5)-1</f>
        <v>149</v>
      </c>
      <c r="AJ923" s="792">
        <f t="shared" ref="AJ923:AJ931" si="2096">ROUNDUP(FLOOR(AC923*13350,10000),-3)-1000</f>
        <v>479000</v>
      </c>
      <c r="AK923" s="792">
        <f t="shared" ref="AK923:AK931" si="2097">ROUNDUP(FLOOR(AJ923*1.1,10000),-3)-1000</f>
        <v>519000</v>
      </c>
      <c r="AL923" s="793">
        <f t="shared" ref="AL923:AL931" si="2098">ROUNDUP(AC923*1.39,0)</f>
        <v>51</v>
      </c>
      <c r="AM923" s="794">
        <f t="shared" ref="AM923:AM931" si="2099">ROUNDUP(AC923*1.3,0)</f>
        <v>47</v>
      </c>
      <c r="AN923" s="795">
        <f t="shared" ref="AN923:AN931" si="2100">ROUNDUP(AC923*0.71*3,0)</f>
        <v>77</v>
      </c>
      <c r="AO923" s="796">
        <f t="shared" ref="AO923:AO931" si="2101">ROUNDUP(AC923*3.7502*3,0)</f>
        <v>406</v>
      </c>
      <c r="AP923" s="797">
        <f t="shared" ref="AP923:AP931" si="2102">ROUNDUP(AC923*7.9284*3,0)</f>
        <v>858</v>
      </c>
      <c r="AQ923" s="798">
        <f t="shared" ref="AQ923:AQ931" si="2103">ROUNDUP(AC923*0.8,0)</f>
        <v>29</v>
      </c>
      <c r="AR923" s="799">
        <f t="shared" ref="AR923:AR931" si="2104">MROUND(ROUNDUP(AC923*1500,0),1000)</f>
        <v>54000</v>
      </c>
      <c r="AS923" s="800">
        <v>130</v>
      </c>
      <c r="AT923" s="801">
        <f t="shared" ref="AT923:AT931" si="2105">AI923*(1-AH$6)</f>
        <v>149</v>
      </c>
    </row>
    <row r="924" spans="2:46" s="802" customFormat="1" ht="20.45" customHeight="1">
      <c r="B924" s="789" t="s">
        <v>3890</v>
      </c>
      <c r="C924" s="790" t="s">
        <v>3899</v>
      </c>
      <c r="D924" s="790">
        <f t="shared" si="2088"/>
        <v>39.950000000000003</v>
      </c>
      <c r="E924" s="790">
        <f t="shared" si="1851"/>
        <v>12.903673843037689</v>
      </c>
      <c r="F924" s="790">
        <f t="shared" si="1852"/>
        <v>3</v>
      </c>
      <c r="G924" s="790">
        <f>E924+[1]BICost!$BC$3</f>
        <v>14.37097342109676</v>
      </c>
      <c r="H924" s="790">
        <f t="shared" si="1853"/>
        <v>3.2259184607594222</v>
      </c>
      <c r="I924" s="790"/>
      <c r="J924" s="790"/>
      <c r="K924" s="790"/>
      <c r="L924" s="790"/>
      <c r="M924" s="790"/>
      <c r="N924" s="790"/>
      <c r="O924" s="790"/>
      <c r="P924" s="790"/>
      <c r="Q924" s="790"/>
      <c r="R924" s="790"/>
      <c r="S924" s="790"/>
      <c r="T924" s="790"/>
      <c r="U924" s="790"/>
      <c r="V924" s="790"/>
      <c r="W924" s="790"/>
      <c r="X924" s="790">
        <f>[1]BICost!$AS4</f>
        <v>6.4518369215188445</v>
      </c>
      <c r="Y924" s="790">
        <f t="shared" si="1842"/>
        <v>15.808070763206437</v>
      </c>
      <c r="Z924" s="790">
        <f t="shared" si="2089"/>
        <v>15.808070763206437</v>
      </c>
      <c r="AA924" s="790">
        <f t="shared" si="2090"/>
        <v>17.977499999999999</v>
      </c>
      <c r="AB924" s="790">
        <f t="shared" si="2091"/>
        <v>39.950000000000003</v>
      </c>
      <c r="AC924" s="790">
        <f t="shared" si="2092"/>
        <v>39.52017690801609</v>
      </c>
      <c r="AD924" s="790">
        <f t="shared" ref="AD924:AF931" si="2106">$AB924*(1-AD$53)</f>
        <v>17.977499999999999</v>
      </c>
      <c r="AE924" s="790">
        <f t="shared" si="2106"/>
        <v>19.975000000000001</v>
      </c>
      <c r="AF924" s="790">
        <f t="shared" si="2106"/>
        <v>21.972500000000004</v>
      </c>
      <c r="AG924" s="791">
        <f t="shared" si="2093"/>
        <v>164.00873416826678</v>
      </c>
      <c r="AH924" s="791">
        <f t="shared" si="2094"/>
        <v>164.00873416826678</v>
      </c>
      <c r="AI924" s="791">
        <f t="shared" si="2095"/>
        <v>164</v>
      </c>
      <c r="AJ924" s="792">
        <f t="shared" si="2096"/>
        <v>519000</v>
      </c>
      <c r="AK924" s="792">
        <f t="shared" si="2097"/>
        <v>569000</v>
      </c>
      <c r="AL924" s="793">
        <f t="shared" si="2098"/>
        <v>55</v>
      </c>
      <c r="AM924" s="794">
        <f t="shared" si="2099"/>
        <v>52</v>
      </c>
      <c r="AN924" s="795">
        <f t="shared" si="2100"/>
        <v>85</v>
      </c>
      <c r="AO924" s="796">
        <f t="shared" si="2101"/>
        <v>445</v>
      </c>
      <c r="AP924" s="797">
        <f t="shared" si="2102"/>
        <v>940</v>
      </c>
      <c r="AQ924" s="798">
        <f t="shared" si="2103"/>
        <v>32</v>
      </c>
      <c r="AR924" s="799">
        <f t="shared" si="2104"/>
        <v>59000</v>
      </c>
      <c r="AS924" s="800">
        <v>131</v>
      </c>
      <c r="AT924" s="801">
        <f t="shared" si="2105"/>
        <v>164</v>
      </c>
    </row>
    <row r="925" spans="2:46" s="802" customFormat="1" ht="20.45" customHeight="1">
      <c r="B925" s="789" t="s">
        <v>3891</v>
      </c>
      <c r="C925" s="790" t="s">
        <v>3900</v>
      </c>
      <c r="D925" s="790">
        <f t="shared" si="2088"/>
        <v>37.950000000000003</v>
      </c>
      <c r="E925" s="790">
        <f t="shared" si="1851"/>
        <v>13.488948982278195</v>
      </c>
      <c r="F925" s="790">
        <f t="shared" si="1852"/>
        <v>3</v>
      </c>
      <c r="G925" s="790">
        <v>13.93</v>
      </c>
      <c r="H925" s="790">
        <f t="shared" si="1853"/>
        <v>3.3722372455695488</v>
      </c>
      <c r="I925" s="790"/>
      <c r="J925" s="790"/>
      <c r="K925" s="790"/>
      <c r="L925" s="790"/>
      <c r="M925" s="790"/>
      <c r="N925" s="790"/>
      <c r="O925" s="790"/>
      <c r="P925" s="790"/>
      <c r="Q925" s="790"/>
      <c r="R925" s="790"/>
      <c r="S925" s="790"/>
      <c r="T925" s="790"/>
      <c r="U925" s="790"/>
      <c r="V925" s="790"/>
      <c r="W925" s="790"/>
      <c r="X925" s="790">
        <f>[1]BICost!$AS5</f>
        <v>6.7444744911390977</v>
      </c>
      <c r="Y925" s="790">
        <f t="shared" si="1842"/>
        <v>15.323</v>
      </c>
      <c r="Z925" s="790">
        <f t="shared" si="2089"/>
        <v>15.323</v>
      </c>
      <c r="AA925" s="790">
        <f t="shared" si="2090"/>
        <v>17.077500000000001</v>
      </c>
      <c r="AB925" s="790">
        <f t="shared" si="2091"/>
        <v>37.950000000000003</v>
      </c>
      <c r="AC925" s="790">
        <f t="shared" si="2092"/>
        <v>38.307499999999997</v>
      </c>
      <c r="AD925" s="790">
        <f t="shared" si="2106"/>
        <v>17.077500000000001</v>
      </c>
      <c r="AE925" s="790">
        <f t="shared" si="2106"/>
        <v>18.975000000000001</v>
      </c>
      <c r="AF925" s="790">
        <f t="shared" si="2106"/>
        <v>20.872500000000002</v>
      </c>
      <c r="AG925" s="791">
        <f t="shared" si="2093"/>
        <v>158.976125</v>
      </c>
      <c r="AH925" s="791">
        <f t="shared" si="2094"/>
        <v>158.976125</v>
      </c>
      <c r="AI925" s="791">
        <f t="shared" si="2095"/>
        <v>159</v>
      </c>
      <c r="AJ925" s="792">
        <f t="shared" si="2096"/>
        <v>509000</v>
      </c>
      <c r="AK925" s="792">
        <f t="shared" si="2097"/>
        <v>549000</v>
      </c>
      <c r="AL925" s="793">
        <f t="shared" si="2098"/>
        <v>54</v>
      </c>
      <c r="AM925" s="794">
        <f t="shared" si="2099"/>
        <v>50</v>
      </c>
      <c r="AN925" s="795">
        <f t="shared" si="2100"/>
        <v>82</v>
      </c>
      <c r="AO925" s="796">
        <f t="shared" si="2101"/>
        <v>431</v>
      </c>
      <c r="AP925" s="797">
        <f t="shared" si="2102"/>
        <v>912</v>
      </c>
      <c r="AQ925" s="798">
        <f t="shared" si="2103"/>
        <v>31</v>
      </c>
      <c r="AR925" s="799">
        <f t="shared" si="2104"/>
        <v>57000</v>
      </c>
      <c r="AS925" s="800">
        <v>132</v>
      </c>
      <c r="AT925" s="801">
        <f t="shared" si="2105"/>
        <v>159</v>
      </c>
    </row>
    <row r="926" spans="2:46" s="802" customFormat="1" ht="20.45" customHeight="1">
      <c r="B926" s="789" t="s">
        <v>3892</v>
      </c>
      <c r="C926" s="790" t="s">
        <v>3901</v>
      </c>
      <c r="D926" s="790">
        <f t="shared" si="2088"/>
        <v>43.95</v>
      </c>
      <c r="E926" s="790">
        <f t="shared" si="1851"/>
        <v>14.708336931645285</v>
      </c>
      <c r="F926" s="790">
        <f t="shared" si="1852"/>
        <v>3</v>
      </c>
      <c r="G926" s="790">
        <f>E926+[1]BICost!$BC$3</f>
        <v>16.175636509704358</v>
      </c>
      <c r="H926" s="790">
        <f t="shared" si="1853"/>
        <v>3.6770842329113211</v>
      </c>
      <c r="I926" s="790"/>
      <c r="J926" s="790"/>
      <c r="K926" s="790"/>
      <c r="L926" s="790"/>
      <c r="M926" s="790"/>
      <c r="N926" s="790"/>
      <c r="O926" s="790"/>
      <c r="P926" s="790"/>
      <c r="Q926" s="790"/>
      <c r="R926" s="790"/>
      <c r="S926" s="790"/>
      <c r="T926" s="790"/>
      <c r="U926" s="790"/>
      <c r="V926" s="790"/>
      <c r="W926" s="790"/>
      <c r="X926" s="790">
        <f>[1]BICost!$AS6</f>
        <v>7.3541684658226423</v>
      </c>
      <c r="Y926" s="790">
        <f t="shared" si="1842"/>
        <v>17.793200160674797</v>
      </c>
      <c r="Z926" s="790">
        <f t="shared" si="2089"/>
        <v>17.793200160674797</v>
      </c>
      <c r="AA926" s="790">
        <f t="shared" si="2090"/>
        <v>19.7775</v>
      </c>
      <c r="AB926" s="790">
        <f t="shared" si="2091"/>
        <v>43.95</v>
      </c>
      <c r="AC926" s="790">
        <f t="shared" si="2092"/>
        <v>44.483000401686986</v>
      </c>
      <c r="AD926" s="790">
        <f t="shared" si="2106"/>
        <v>19.7775</v>
      </c>
      <c r="AE926" s="790">
        <f t="shared" si="2106"/>
        <v>21.975000000000001</v>
      </c>
      <c r="AF926" s="790">
        <f t="shared" si="2106"/>
        <v>24.172500000000003</v>
      </c>
      <c r="AG926" s="791">
        <f t="shared" si="2093"/>
        <v>184.604451667001</v>
      </c>
      <c r="AH926" s="791">
        <f t="shared" si="2094"/>
        <v>184.604451667001</v>
      </c>
      <c r="AI926" s="791">
        <f t="shared" si="2095"/>
        <v>184</v>
      </c>
      <c r="AJ926" s="792">
        <f t="shared" si="2096"/>
        <v>589000</v>
      </c>
      <c r="AK926" s="792">
        <f t="shared" si="2097"/>
        <v>639000</v>
      </c>
      <c r="AL926" s="793">
        <f t="shared" si="2098"/>
        <v>62</v>
      </c>
      <c r="AM926" s="794">
        <f t="shared" si="2099"/>
        <v>58</v>
      </c>
      <c r="AN926" s="795">
        <f t="shared" si="2100"/>
        <v>95</v>
      </c>
      <c r="AO926" s="796">
        <f t="shared" si="2101"/>
        <v>501</v>
      </c>
      <c r="AP926" s="797">
        <f t="shared" si="2102"/>
        <v>1059</v>
      </c>
      <c r="AQ926" s="798">
        <f t="shared" si="2103"/>
        <v>36</v>
      </c>
      <c r="AR926" s="799">
        <f t="shared" si="2104"/>
        <v>67000</v>
      </c>
      <c r="AS926" s="800">
        <v>133</v>
      </c>
      <c r="AT926" s="801">
        <f t="shared" si="2105"/>
        <v>184</v>
      </c>
    </row>
    <row r="927" spans="2:46" s="802" customFormat="1" ht="20.45" customHeight="1">
      <c r="B927" s="789" t="s">
        <v>3893</v>
      </c>
      <c r="C927" s="790" t="s">
        <v>3902</v>
      </c>
      <c r="D927" s="790">
        <f t="shared" si="2088"/>
        <v>34.950000000000003</v>
      </c>
      <c r="E927" s="790">
        <f t="shared" si="1851"/>
        <v>10.50116042531617</v>
      </c>
      <c r="F927" s="790">
        <f t="shared" si="1852"/>
        <v>3</v>
      </c>
      <c r="G927" s="790">
        <v>12.71</v>
      </c>
      <c r="H927" s="790">
        <f t="shared" si="1853"/>
        <v>2.6252901063290426</v>
      </c>
      <c r="I927" s="790"/>
      <c r="J927" s="790"/>
      <c r="K927" s="790"/>
      <c r="L927" s="790"/>
      <c r="M927" s="790"/>
      <c r="N927" s="790"/>
      <c r="O927" s="790"/>
      <c r="P927" s="790"/>
      <c r="Q927" s="790"/>
      <c r="R927" s="790"/>
      <c r="S927" s="790"/>
      <c r="T927" s="790"/>
      <c r="U927" s="790"/>
      <c r="V927" s="790"/>
      <c r="W927" s="790"/>
      <c r="X927" s="790">
        <f>[1]BICost!$AS7</f>
        <v>5.2505802126580852</v>
      </c>
      <c r="Y927" s="790">
        <f t="shared" si="1842"/>
        <v>13.981000000000002</v>
      </c>
      <c r="Z927" s="790">
        <f t="shared" si="2089"/>
        <v>13.981000000000002</v>
      </c>
      <c r="AA927" s="790">
        <f t="shared" si="2090"/>
        <v>15.727499999999999</v>
      </c>
      <c r="AB927" s="790">
        <f t="shared" si="2091"/>
        <v>34.950000000000003</v>
      </c>
      <c r="AC927" s="790">
        <f t="shared" si="2092"/>
        <v>34.952500000000001</v>
      </c>
      <c r="AD927" s="790">
        <f t="shared" si="2106"/>
        <v>15.727499999999999</v>
      </c>
      <c r="AE927" s="790">
        <f t="shared" si="2106"/>
        <v>17.475000000000001</v>
      </c>
      <c r="AF927" s="790">
        <f t="shared" si="2106"/>
        <v>19.222500000000004</v>
      </c>
      <c r="AG927" s="791">
        <f t="shared" si="2093"/>
        <v>145.05287500000003</v>
      </c>
      <c r="AH927" s="791">
        <f t="shared" si="2094"/>
        <v>145.05287500000003</v>
      </c>
      <c r="AI927" s="791">
        <f t="shared" si="2095"/>
        <v>144</v>
      </c>
      <c r="AJ927" s="792">
        <f t="shared" si="2096"/>
        <v>459000</v>
      </c>
      <c r="AK927" s="792">
        <f t="shared" si="2097"/>
        <v>499000</v>
      </c>
      <c r="AL927" s="793">
        <f t="shared" si="2098"/>
        <v>49</v>
      </c>
      <c r="AM927" s="794">
        <f t="shared" si="2099"/>
        <v>46</v>
      </c>
      <c r="AN927" s="795">
        <f t="shared" si="2100"/>
        <v>75</v>
      </c>
      <c r="AO927" s="796">
        <f t="shared" si="2101"/>
        <v>394</v>
      </c>
      <c r="AP927" s="797">
        <f t="shared" si="2102"/>
        <v>832</v>
      </c>
      <c r="AQ927" s="798">
        <f t="shared" si="2103"/>
        <v>28</v>
      </c>
      <c r="AR927" s="799">
        <f t="shared" si="2104"/>
        <v>52000</v>
      </c>
      <c r="AS927" s="800">
        <v>134</v>
      </c>
      <c r="AT927" s="801">
        <f t="shared" si="2105"/>
        <v>144</v>
      </c>
    </row>
    <row r="928" spans="2:46" s="802" customFormat="1" ht="20.45" customHeight="1">
      <c r="B928" s="789" t="s">
        <v>3894</v>
      </c>
      <c r="C928" s="790" t="s">
        <v>3903</v>
      </c>
      <c r="D928" s="790">
        <f t="shared" si="2088"/>
        <v>23.95</v>
      </c>
      <c r="E928" s="790">
        <f t="shared" si="1851"/>
        <v>7.2241680202528791</v>
      </c>
      <c r="F928" s="790">
        <f t="shared" si="1852"/>
        <v>3</v>
      </c>
      <c r="G928" s="790">
        <f>E928+[1]BICost!$BC$3</f>
        <v>8.6914675983119505</v>
      </c>
      <c r="H928" s="790">
        <f t="shared" si="1853"/>
        <v>1.8060420050632198</v>
      </c>
      <c r="I928" s="790"/>
      <c r="J928" s="790"/>
      <c r="K928" s="790"/>
      <c r="L928" s="790"/>
      <c r="M928" s="790"/>
      <c r="N928" s="790"/>
      <c r="O928" s="790"/>
      <c r="P928" s="790"/>
      <c r="Q928" s="790"/>
      <c r="R928" s="790"/>
      <c r="S928" s="790"/>
      <c r="T928" s="790"/>
      <c r="U928" s="790"/>
      <c r="V928" s="790"/>
      <c r="W928" s="790"/>
      <c r="X928" s="790">
        <f>[1]BICost!$AS17</f>
        <v>3.6120840101264395</v>
      </c>
      <c r="Y928" s="790">
        <f t="shared" si="1842"/>
        <v>9.5606143581431464</v>
      </c>
      <c r="Z928" s="790">
        <f t="shared" si="2089"/>
        <v>9.5606143581431464</v>
      </c>
      <c r="AA928" s="790">
        <f t="shared" si="2090"/>
        <v>10.777499999999998</v>
      </c>
      <c r="AB928" s="790">
        <f t="shared" si="2091"/>
        <v>23.95</v>
      </c>
      <c r="AC928" s="790">
        <f t="shared" si="2092"/>
        <v>23.901535895357863</v>
      </c>
      <c r="AD928" s="790">
        <f t="shared" si="2106"/>
        <v>10.777499999999998</v>
      </c>
      <c r="AE928" s="790">
        <f t="shared" si="2106"/>
        <v>11.975</v>
      </c>
      <c r="AF928" s="790">
        <f t="shared" si="2106"/>
        <v>13.172500000000001</v>
      </c>
      <c r="AG928" s="791">
        <f t="shared" si="2093"/>
        <v>99.191373965735139</v>
      </c>
      <c r="AH928" s="791">
        <f t="shared" si="2094"/>
        <v>99.191373965735139</v>
      </c>
      <c r="AI928" s="791">
        <f t="shared" si="2095"/>
        <v>99</v>
      </c>
      <c r="AJ928" s="792">
        <f t="shared" si="2096"/>
        <v>309000</v>
      </c>
      <c r="AK928" s="792">
        <f t="shared" si="2097"/>
        <v>329000</v>
      </c>
      <c r="AL928" s="793">
        <f t="shared" si="2098"/>
        <v>34</v>
      </c>
      <c r="AM928" s="794">
        <f t="shared" si="2099"/>
        <v>32</v>
      </c>
      <c r="AN928" s="795">
        <f t="shared" si="2100"/>
        <v>51</v>
      </c>
      <c r="AO928" s="796">
        <f t="shared" si="2101"/>
        <v>269</v>
      </c>
      <c r="AP928" s="797">
        <f t="shared" si="2102"/>
        <v>569</v>
      </c>
      <c r="AQ928" s="798">
        <f t="shared" si="2103"/>
        <v>20</v>
      </c>
      <c r="AR928" s="799">
        <f t="shared" si="2104"/>
        <v>36000</v>
      </c>
      <c r="AS928" s="800">
        <v>135</v>
      </c>
      <c r="AT928" s="801">
        <f t="shared" si="2105"/>
        <v>99</v>
      </c>
    </row>
    <row r="929" spans="2:46" s="802" customFormat="1" ht="20.45" customHeight="1">
      <c r="B929" s="789" t="s">
        <v>3895</v>
      </c>
      <c r="C929" s="790" t="s">
        <v>3904</v>
      </c>
      <c r="D929" s="790">
        <f t="shared" si="2088"/>
        <v>32.950000000000003</v>
      </c>
      <c r="E929" s="790">
        <f t="shared" si="1851"/>
        <v>9.000899159493386</v>
      </c>
      <c r="F929" s="790">
        <f t="shared" si="1852"/>
        <v>3</v>
      </c>
      <c r="G929" s="790">
        <v>12.18</v>
      </c>
      <c r="H929" s="790">
        <f t="shared" si="1853"/>
        <v>2.2502247898733465</v>
      </c>
      <c r="I929" s="790"/>
      <c r="J929" s="790"/>
      <c r="K929" s="790"/>
      <c r="L929" s="790"/>
      <c r="M929" s="790"/>
      <c r="N929" s="790"/>
      <c r="O929" s="790"/>
      <c r="P929" s="790"/>
      <c r="Q929" s="790"/>
      <c r="R929" s="790"/>
      <c r="S929" s="790"/>
      <c r="T929" s="790"/>
      <c r="U929" s="790"/>
      <c r="V929" s="790"/>
      <c r="W929" s="790"/>
      <c r="X929" s="790">
        <f>[1]BICost!$AS10</f>
        <v>4.500449579746693</v>
      </c>
      <c r="Y929" s="790">
        <f t="shared" si="1842"/>
        <v>13.398000000000001</v>
      </c>
      <c r="Z929" s="790">
        <f t="shared" si="2089"/>
        <v>13.398000000000003</v>
      </c>
      <c r="AA929" s="790">
        <f t="shared" si="2090"/>
        <v>14.827500000000001</v>
      </c>
      <c r="AB929" s="790">
        <f t="shared" si="2091"/>
        <v>32.950000000000003</v>
      </c>
      <c r="AC929" s="790">
        <f t="shared" si="2092"/>
        <v>33.495000000000005</v>
      </c>
      <c r="AD929" s="790">
        <f t="shared" si="2106"/>
        <v>14.827500000000001</v>
      </c>
      <c r="AE929" s="790">
        <f t="shared" si="2106"/>
        <v>16.475000000000001</v>
      </c>
      <c r="AF929" s="790">
        <f t="shared" si="2106"/>
        <v>18.122500000000002</v>
      </c>
      <c r="AG929" s="791">
        <f t="shared" si="2093"/>
        <v>139.00425000000004</v>
      </c>
      <c r="AH929" s="791">
        <f t="shared" si="2094"/>
        <v>139.00425000000004</v>
      </c>
      <c r="AI929" s="791">
        <f t="shared" si="2095"/>
        <v>139</v>
      </c>
      <c r="AJ929" s="792">
        <f t="shared" si="2096"/>
        <v>439000</v>
      </c>
      <c r="AK929" s="792">
        <f t="shared" si="2097"/>
        <v>479000</v>
      </c>
      <c r="AL929" s="793">
        <f t="shared" si="2098"/>
        <v>47</v>
      </c>
      <c r="AM929" s="794">
        <f t="shared" si="2099"/>
        <v>44</v>
      </c>
      <c r="AN929" s="795">
        <f t="shared" si="2100"/>
        <v>72</v>
      </c>
      <c r="AO929" s="796">
        <f t="shared" si="2101"/>
        <v>377</v>
      </c>
      <c r="AP929" s="797">
        <f t="shared" si="2102"/>
        <v>797</v>
      </c>
      <c r="AQ929" s="798">
        <f t="shared" si="2103"/>
        <v>27</v>
      </c>
      <c r="AR929" s="799">
        <f t="shared" si="2104"/>
        <v>50000</v>
      </c>
      <c r="AS929" s="800">
        <v>136</v>
      </c>
      <c r="AT929" s="801">
        <f t="shared" si="2105"/>
        <v>139</v>
      </c>
    </row>
    <row r="930" spans="2:46" s="802" customFormat="1" ht="20.45" customHeight="1">
      <c r="B930" s="789" t="s">
        <v>3896</v>
      </c>
      <c r="C930" s="790" t="s">
        <v>3905</v>
      </c>
      <c r="D930" s="790">
        <f t="shared" si="2088"/>
        <v>29.95</v>
      </c>
      <c r="E930" s="790">
        <f t="shared" si="1851"/>
        <v>9.5740272607592107</v>
      </c>
      <c r="F930" s="790">
        <f t="shared" si="1852"/>
        <v>3</v>
      </c>
      <c r="G930" s="790">
        <v>11.09</v>
      </c>
      <c r="H930" s="790">
        <f t="shared" si="1853"/>
        <v>2.3935068151898027</v>
      </c>
      <c r="I930" s="790"/>
      <c r="J930" s="790"/>
      <c r="K930" s="790"/>
      <c r="L930" s="790"/>
      <c r="M930" s="790"/>
      <c r="N930" s="790"/>
      <c r="O930" s="790"/>
      <c r="P930" s="790"/>
      <c r="Q930" s="790"/>
      <c r="R930" s="790"/>
      <c r="S930" s="790"/>
      <c r="T930" s="790"/>
      <c r="U930" s="790"/>
      <c r="V930" s="790"/>
      <c r="W930" s="790"/>
      <c r="X930" s="790">
        <f>[1]BICost!$AS27</f>
        <v>4.7870136303796054</v>
      </c>
      <c r="Y930" s="790">
        <f t="shared" si="1842"/>
        <v>12.199000000000002</v>
      </c>
      <c r="Z930" s="790">
        <f t="shared" si="2089"/>
        <v>12.199000000000002</v>
      </c>
      <c r="AA930" s="790">
        <f t="shared" si="2090"/>
        <v>13.477499999999999</v>
      </c>
      <c r="AB930" s="790">
        <f t="shared" si="2091"/>
        <v>29.95</v>
      </c>
      <c r="AC930" s="790">
        <f t="shared" si="2092"/>
        <v>30.497500000000002</v>
      </c>
      <c r="AD930" s="790">
        <f t="shared" si="2106"/>
        <v>13.477499999999999</v>
      </c>
      <c r="AE930" s="790">
        <f t="shared" si="2106"/>
        <v>14.975</v>
      </c>
      <c r="AF930" s="790">
        <f t="shared" si="2106"/>
        <v>16.4725</v>
      </c>
      <c r="AG930" s="791">
        <f t="shared" si="2093"/>
        <v>126.56462500000002</v>
      </c>
      <c r="AH930" s="791">
        <f t="shared" si="2094"/>
        <v>126.56462500000002</v>
      </c>
      <c r="AI930" s="791">
        <f t="shared" si="2095"/>
        <v>124</v>
      </c>
      <c r="AJ930" s="792">
        <f t="shared" si="2096"/>
        <v>399000</v>
      </c>
      <c r="AK930" s="792">
        <f t="shared" si="2097"/>
        <v>429000</v>
      </c>
      <c r="AL930" s="793">
        <f t="shared" si="2098"/>
        <v>43</v>
      </c>
      <c r="AM930" s="794">
        <f t="shared" si="2099"/>
        <v>40</v>
      </c>
      <c r="AN930" s="795">
        <f t="shared" si="2100"/>
        <v>65</v>
      </c>
      <c r="AO930" s="796">
        <f t="shared" si="2101"/>
        <v>344</v>
      </c>
      <c r="AP930" s="797">
        <f t="shared" si="2102"/>
        <v>726</v>
      </c>
      <c r="AQ930" s="798">
        <f t="shared" si="2103"/>
        <v>25</v>
      </c>
      <c r="AR930" s="799">
        <f t="shared" si="2104"/>
        <v>46000</v>
      </c>
      <c r="AS930" s="800">
        <v>137</v>
      </c>
      <c r="AT930" s="801">
        <f t="shared" si="2105"/>
        <v>124</v>
      </c>
    </row>
    <row r="931" spans="2:46" s="802" customFormat="1" ht="20.45" customHeight="1">
      <c r="B931" s="789" t="s">
        <v>3897</v>
      </c>
      <c r="C931" s="790" t="s">
        <v>3906</v>
      </c>
      <c r="D931" s="790">
        <f t="shared" si="2088"/>
        <v>34.950000000000003</v>
      </c>
      <c r="E931" s="790">
        <f t="shared" si="1851"/>
        <v>10.210102197468069</v>
      </c>
      <c r="F931" s="790">
        <f t="shared" si="1852"/>
        <v>3</v>
      </c>
      <c r="G931" s="790">
        <v>12.71</v>
      </c>
      <c r="H931" s="790">
        <f t="shared" si="1853"/>
        <v>2.5525255493670174</v>
      </c>
      <c r="I931" s="790"/>
      <c r="J931" s="790"/>
      <c r="K931" s="790"/>
      <c r="L931" s="790"/>
      <c r="M931" s="790"/>
      <c r="N931" s="790"/>
      <c r="O931" s="790"/>
      <c r="P931" s="790"/>
      <c r="Q931" s="790"/>
      <c r="R931" s="790"/>
      <c r="S931" s="790"/>
      <c r="T931" s="790"/>
      <c r="U931" s="790"/>
      <c r="V931" s="790"/>
      <c r="W931" s="790"/>
      <c r="X931" s="790">
        <f>[1]BICost!$AS154</f>
        <v>5.1050510987340347</v>
      </c>
      <c r="Y931" s="790">
        <f t="shared" si="1842"/>
        <v>13.981000000000002</v>
      </c>
      <c r="Z931" s="790">
        <f t="shared" si="2089"/>
        <v>13.981000000000002</v>
      </c>
      <c r="AA931" s="790">
        <f t="shared" si="2090"/>
        <v>15.727499999999999</v>
      </c>
      <c r="AB931" s="790">
        <f t="shared" si="2091"/>
        <v>34.950000000000003</v>
      </c>
      <c r="AC931" s="790">
        <f t="shared" si="2092"/>
        <v>34.952500000000001</v>
      </c>
      <c r="AD931" s="790">
        <f t="shared" si="2106"/>
        <v>15.727499999999999</v>
      </c>
      <c r="AE931" s="790">
        <f t="shared" si="2106"/>
        <v>17.475000000000001</v>
      </c>
      <c r="AF931" s="790">
        <f t="shared" si="2106"/>
        <v>19.222500000000004</v>
      </c>
      <c r="AG931" s="791">
        <f t="shared" si="2093"/>
        <v>145.05287500000003</v>
      </c>
      <c r="AH931" s="791">
        <f t="shared" si="2094"/>
        <v>145.05287500000003</v>
      </c>
      <c r="AI931" s="791">
        <f t="shared" si="2095"/>
        <v>144</v>
      </c>
      <c r="AJ931" s="792">
        <f t="shared" si="2096"/>
        <v>459000</v>
      </c>
      <c r="AK931" s="792">
        <f t="shared" si="2097"/>
        <v>499000</v>
      </c>
      <c r="AL931" s="793">
        <f t="shared" si="2098"/>
        <v>49</v>
      </c>
      <c r="AM931" s="794">
        <f t="shared" si="2099"/>
        <v>46</v>
      </c>
      <c r="AN931" s="795">
        <f t="shared" si="2100"/>
        <v>75</v>
      </c>
      <c r="AO931" s="796">
        <f t="shared" si="2101"/>
        <v>394</v>
      </c>
      <c r="AP931" s="797">
        <f t="shared" si="2102"/>
        <v>832</v>
      </c>
      <c r="AQ931" s="798">
        <f t="shared" si="2103"/>
        <v>28</v>
      </c>
      <c r="AR931" s="799">
        <f t="shared" si="2104"/>
        <v>52000</v>
      </c>
      <c r="AS931" s="800">
        <v>138</v>
      </c>
      <c r="AT931" s="801">
        <f t="shared" si="2105"/>
        <v>144</v>
      </c>
    </row>
    <row r="932" spans="2:46" ht="38.25" customHeight="1">
      <c r="B932" s="900" t="s">
        <v>1407</v>
      </c>
      <c r="C932" s="901"/>
      <c r="D932" s="901"/>
      <c r="E932" s="901"/>
      <c r="F932" s="901"/>
      <c r="G932" s="901"/>
      <c r="H932" s="901"/>
      <c r="I932" s="901"/>
      <c r="J932" s="901"/>
      <c r="K932" s="901"/>
      <c r="L932" s="901"/>
      <c r="M932" s="901"/>
      <c r="N932" s="901"/>
      <c r="O932" s="901"/>
      <c r="P932" s="901"/>
      <c r="Q932" s="901"/>
      <c r="R932" s="901"/>
      <c r="S932" s="901"/>
      <c r="T932" s="901"/>
      <c r="U932" s="901"/>
      <c r="V932" s="901"/>
      <c r="W932" s="901"/>
      <c r="X932" s="901"/>
      <c r="Y932" s="901"/>
      <c r="Z932" s="901"/>
      <c r="AA932" s="901"/>
      <c r="AB932" s="901"/>
      <c r="AC932" s="901"/>
      <c r="AD932" s="901"/>
      <c r="AE932" s="901"/>
      <c r="AF932" s="901"/>
      <c r="AG932" s="901"/>
      <c r="AH932" s="901"/>
      <c r="AI932" s="902"/>
      <c r="AJ932" s="113"/>
      <c r="AK932" s="139"/>
      <c r="AL932" s="114"/>
      <c r="AM932" s="130"/>
      <c r="AN932" s="151"/>
      <c r="AO932" s="152"/>
      <c r="AP932" s="153"/>
      <c r="AQ932" s="716"/>
      <c r="AR932" s="154"/>
      <c r="AS932" s="158"/>
      <c r="AT932" s="144"/>
    </row>
    <row r="933" spans="2:46" s="42" customFormat="1" ht="38.25" customHeight="1">
      <c r="B933" s="156"/>
      <c r="C933" s="149"/>
      <c r="D933" s="149"/>
      <c r="E933" s="149"/>
      <c r="F933" s="149"/>
      <c r="G933" s="643"/>
      <c r="H933" s="149"/>
      <c r="I933" s="149"/>
      <c r="J933" s="149"/>
      <c r="K933" s="149"/>
      <c r="L933" s="149"/>
      <c r="M933" s="149"/>
      <c r="N933" s="149"/>
      <c r="O933" s="149"/>
      <c r="P933" s="149"/>
      <c r="Q933" s="149"/>
      <c r="R933" s="149"/>
      <c r="S933" s="149"/>
      <c r="T933" s="149"/>
      <c r="U933" s="149"/>
      <c r="V933" s="149"/>
      <c r="W933" s="149"/>
      <c r="X933" s="149"/>
      <c r="Y933" s="150">
        <v>0.1</v>
      </c>
      <c r="Z933" s="150">
        <v>0.7</v>
      </c>
      <c r="AA933" s="150">
        <v>0.55000000000000004</v>
      </c>
      <c r="AB933" s="149"/>
      <c r="AC933" s="150">
        <v>0.7</v>
      </c>
      <c r="AD933" s="150">
        <v>0.6</v>
      </c>
      <c r="AE933" s="150">
        <v>0.55000000000000004</v>
      </c>
      <c r="AF933" s="150">
        <v>0.45</v>
      </c>
      <c r="AG933" s="149"/>
      <c r="AH933" s="150">
        <v>0.06</v>
      </c>
      <c r="AI933" s="149"/>
      <c r="AJ933" s="125"/>
      <c r="AK933" s="140">
        <v>0.1</v>
      </c>
      <c r="AL933" s="126"/>
      <c r="AM933" s="127"/>
      <c r="AN933" s="145"/>
      <c r="AO933" s="146"/>
      <c r="AP933" s="147"/>
      <c r="AQ933" s="716"/>
      <c r="AR933" s="154"/>
      <c r="AS933" s="155"/>
      <c r="AT933" s="144"/>
    </row>
    <row r="934" spans="2:46" ht="38.25" customHeight="1">
      <c r="B934" s="157" t="s">
        <v>1240</v>
      </c>
      <c r="C934" s="111" t="s">
        <v>1076</v>
      </c>
      <c r="D934" s="112">
        <f>AB934</f>
        <v>121.95</v>
      </c>
      <c r="E934" s="112">
        <f t="shared" ref="E934:E945" si="2107">2*MAX($J934:$U934)</f>
        <v>33.22</v>
      </c>
      <c r="F934" s="112">
        <f>MAX($J934:$U934)+3</f>
        <v>19.61</v>
      </c>
      <c r="G934" s="644">
        <f t="shared" ref="G934:G939" si="2108">E934</f>
        <v>33.22</v>
      </c>
      <c r="H934" s="112">
        <f t="shared" ref="H934:H945" si="2109">MIN($J934:$U934)*0.5</f>
        <v>8.3049999999999997</v>
      </c>
      <c r="I934" s="112"/>
      <c r="J934" s="123"/>
      <c r="K934" s="123"/>
      <c r="L934" s="123"/>
      <c r="M934" s="123">
        <f>[1]kcCost!$AY$3</f>
        <v>16.61</v>
      </c>
      <c r="N934" s="123"/>
      <c r="O934" s="123"/>
      <c r="P934" s="123"/>
      <c r="Q934" s="123"/>
      <c r="R934" s="123"/>
      <c r="S934" s="123"/>
      <c r="T934" s="123"/>
      <c r="U934" s="123"/>
      <c r="V934" s="123"/>
      <c r="W934" s="123"/>
      <c r="X934" s="123"/>
      <c r="Y934" s="128">
        <f>$G934*(1+Y$933)</f>
        <v>36.542000000000002</v>
      </c>
      <c r="Z934" s="128">
        <f>(AC934*(1-Z$933))</f>
        <v>36.542000000000002</v>
      </c>
      <c r="AA934" s="128">
        <f t="shared" ref="AA934:AA965" si="2110">(AB934*(1-AA$933))</f>
        <v>54.877499999999998</v>
      </c>
      <c r="AB934" s="128">
        <f>MROUND(AC934,1)-0.05</f>
        <v>121.95</v>
      </c>
      <c r="AC934" s="128">
        <f>Y934/(1-AC$933)</f>
        <v>121.80666666666666</v>
      </c>
      <c r="AD934" s="128">
        <f>$AB934*(1-AD$933)</f>
        <v>48.78</v>
      </c>
      <c r="AE934" s="128">
        <f>$AB934*(1-AE$933)</f>
        <v>54.877499999999998</v>
      </c>
      <c r="AF934" s="128">
        <f>$AB934*(1-AF$933)</f>
        <v>67.072500000000005</v>
      </c>
      <c r="AG934" s="129">
        <f>AC934*4</f>
        <v>487.22666666666663</v>
      </c>
      <c r="AH934" s="129">
        <f t="shared" ref="AH934:AH965" si="2111">AG934*(1+AH$933)</f>
        <v>516.4602666666666</v>
      </c>
      <c r="AI934" s="132">
        <f t="shared" ref="AI934:AI939" si="2112">MROUND(ROUNDUP(AH934,0),10)-1</f>
        <v>519</v>
      </c>
      <c r="AJ934" s="113">
        <f t="shared" ref="AJ934:AJ965" si="2113">ROUNDUP(FLOOR(AC934*13350,10000),-3)-1000</f>
        <v>1619000</v>
      </c>
      <c r="AK934" s="139">
        <f t="shared" si="1837"/>
        <v>1779000</v>
      </c>
      <c r="AL934" s="114">
        <f t="shared" ref="AL934:AL965" si="2114">ROUNDUP(AC934*1.39,0)</f>
        <v>170</v>
      </c>
      <c r="AM934" s="130">
        <f>ROUNDUP(AC934*1.34,0)</f>
        <v>164</v>
      </c>
      <c r="AN934" s="151">
        <f t="shared" ref="AN934:AN965" si="2115">ROUNDUP(AC934*0.71*3,0)</f>
        <v>260</v>
      </c>
      <c r="AO934" s="152">
        <f t="shared" ref="AO934:AO965" si="2116">ROUNDUP(AC934*3.7502*3,0)</f>
        <v>1371</v>
      </c>
      <c r="AP934" s="153">
        <f t="shared" ref="AP934:AP965" si="2117">ROUNDUP(AC934*7.9284*3,0)</f>
        <v>2898</v>
      </c>
      <c r="AQ934" s="716">
        <f>ROUNDUP(AC934*0.8,0)</f>
        <v>98</v>
      </c>
      <c r="AR934" s="154">
        <f t="shared" ref="AR934:AR965" si="2118">MROUND(ROUNDUP(AC934*1500,0),1000)</f>
        <v>183000</v>
      </c>
      <c r="AS934" s="158">
        <v>487.85999999999996</v>
      </c>
      <c r="AT934" s="144">
        <f t="shared" ref="AT934:AT948" si="2119">AI934*(1-AH$6)</f>
        <v>519</v>
      </c>
    </row>
    <row r="935" spans="2:46" ht="38.25" customHeight="1">
      <c r="B935" s="157" t="s">
        <v>1241</v>
      </c>
      <c r="C935" s="111" t="s">
        <v>1091</v>
      </c>
      <c r="D935" s="112">
        <f t="shared" ref="D935:D988" si="2120">AB935</f>
        <v>133.94999999999999</v>
      </c>
      <c r="E935" s="112">
        <f t="shared" si="2107"/>
        <v>36.619999999999997</v>
      </c>
      <c r="F935" s="112">
        <f t="shared" ref="F935:F988" si="2121">MAX($J935:$U935)+3</f>
        <v>21.31</v>
      </c>
      <c r="G935" s="644">
        <f t="shared" si="2108"/>
        <v>36.619999999999997</v>
      </c>
      <c r="H935" s="112">
        <f t="shared" si="2109"/>
        <v>9.1549999999999994</v>
      </c>
      <c r="I935" s="112"/>
      <c r="J935" s="123"/>
      <c r="K935" s="123"/>
      <c r="L935" s="123"/>
      <c r="M935" s="123">
        <f>[1]kcCost!$AY$4</f>
        <v>18.309999999999999</v>
      </c>
      <c r="N935" s="123"/>
      <c r="O935" s="123"/>
      <c r="P935" s="123"/>
      <c r="Q935" s="123"/>
      <c r="R935" s="123"/>
      <c r="S935" s="123"/>
      <c r="T935" s="123"/>
      <c r="U935" s="123"/>
      <c r="V935" s="123"/>
      <c r="W935" s="123"/>
      <c r="X935" s="123"/>
      <c r="Y935" s="128">
        <f>$G935*(1+Y$933)</f>
        <v>40.282000000000004</v>
      </c>
      <c r="Z935" s="128">
        <f t="shared" ref="Z935:Z988" si="2122">(AC935*(1-Z$933))</f>
        <v>40.281999999999996</v>
      </c>
      <c r="AA935" s="128">
        <f t="shared" si="2110"/>
        <v>60.277499999999989</v>
      </c>
      <c r="AB935" s="128">
        <f t="shared" ref="AB935:AB988" si="2123">MROUND(AC935,1)-0.05</f>
        <v>133.94999999999999</v>
      </c>
      <c r="AC935" s="128">
        <f t="shared" ref="AC935:AC988" si="2124">Y935/(1-AC$933)</f>
        <v>134.27333333333331</v>
      </c>
      <c r="AD935" s="128">
        <f t="shared" ref="AD935:AF966" si="2125">$AB935*(1-AD$933)</f>
        <v>53.58</v>
      </c>
      <c r="AE935" s="128">
        <f t="shared" ref="AE935:AF949" si="2126">$AB935*(1-AE$933)</f>
        <v>60.277499999999989</v>
      </c>
      <c r="AF935" s="128">
        <f t="shared" si="2126"/>
        <v>73.672499999999999</v>
      </c>
      <c r="AG935" s="129">
        <f t="shared" ref="AG935:AG988" si="2127">AC935*4</f>
        <v>537.09333333333325</v>
      </c>
      <c r="AH935" s="129">
        <f t="shared" si="2111"/>
        <v>569.31893333333323</v>
      </c>
      <c r="AI935" s="132">
        <f t="shared" si="2112"/>
        <v>569</v>
      </c>
      <c r="AJ935" s="113">
        <f t="shared" si="2113"/>
        <v>1789000</v>
      </c>
      <c r="AK935" s="139">
        <f t="shared" si="1837"/>
        <v>1959000</v>
      </c>
      <c r="AL935" s="114">
        <f t="shared" si="2114"/>
        <v>187</v>
      </c>
      <c r="AM935" s="130">
        <f>ROUNDUP(AC935*1.3,0)</f>
        <v>175</v>
      </c>
      <c r="AN935" s="151">
        <f t="shared" si="2115"/>
        <v>287</v>
      </c>
      <c r="AO935" s="152">
        <f t="shared" si="2116"/>
        <v>1511</v>
      </c>
      <c r="AP935" s="153">
        <f t="shared" si="2117"/>
        <v>3194</v>
      </c>
      <c r="AQ935" s="716">
        <f t="shared" ref="AQ935:AQ991" si="2128">ROUNDUP(AC935*0.8,0)</f>
        <v>108</v>
      </c>
      <c r="AR935" s="154">
        <f t="shared" si="2118"/>
        <v>201000</v>
      </c>
      <c r="AS935" s="158">
        <v>534.86</v>
      </c>
      <c r="AT935" s="144">
        <f t="shared" si="2119"/>
        <v>569</v>
      </c>
    </row>
    <row r="936" spans="2:46" ht="38.25" customHeight="1">
      <c r="B936" s="157" t="s">
        <v>1242</v>
      </c>
      <c r="C936" s="111" t="s">
        <v>1092</v>
      </c>
      <c r="D936" s="112">
        <f t="shared" si="2120"/>
        <v>132.94999999999999</v>
      </c>
      <c r="E936" s="112">
        <f t="shared" si="2107"/>
        <v>36.22</v>
      </c>
      <c r="F936" s="112">
        <f t="shared" si="2121"/>
        <v>21.11</v>
      </c>
      <c r="G936" s="644">
        <f t="shared" si="2108"/>
        <v>36.22</v>
      </c>
      <c r="H936" s="112">
        <f t="shared" si="2109"/>
        <v>9.0549999999999997</v>
      </c>
      <c r="I936" s="112"/>
      <c r="J936" s="123"/>
      <c r="K936" s="123"/>
      <c r="L936" s="123"/>
      <c r="M936" s="123">
        <f>[1]kcCost!$AY$5</f>
        <v>18.11</v>
      </c>
      <c r="N936" s="123"/>
      <c r="O936" s="123"/>
      <c r="P936" s="123"/>
      <c r="Q936" s="123"/>
      <c r="R936" s="123"/>
      <c r="S936" s="123"/>
      <c r="T936" s="123"/>
      <c r="U936" s="123"/>
      <c r="V936" s="123"/>
      <c r="W936" s="123"/>
      <c r="X936" s="123"/>
      <c r="Y936" s="128">
        <f t="shared" ref="Y936:Y989" si="2129">$G936*(1+Y$933)</f>
        <v>39.841999999999999</v>
      </c>
      <c r="Z936" s="128">
        <f t="shared" si="2122"/>
        <v>39.841999999999999</v>
      </c>
      <c r="AA936" s="128">
        <f t="shared" si="2110"/>
        <v>59.827499999999986</v>
      </c>
      <c r="AB936" s="128">
        <f t="shared" si="2123"/>
        <v>132.94999999999999</v>
      </c>
      <c r="AC936" s="128">
        <f t="shared" si="2124"/>
        <v>132.80666666666664</v>
      </c>
      <c r="AD936" s="128">
        <f t="shared" si="2125"/>
        <v>53.18</v>
      </c>
      <c r="AE936" s="128">
        <f t="shared" si="2126"/>
        <v>59.827499999999986</v>
      </c>
      <c r="AF936" s="128">
        <f t="shared" si="2126"/>
        <v>73.122500000000002</v>
      </c>
      <c r="AG936" s="129">
        <f t="shared" si="2127"/>
        <v>531.22666666666657</v>
      </c>
      <c r="AH936" s="129">
        <f t="shared" si="2111"/>
        <v>563.10026666666658</v>
      </c>
      <c r="AI936" s="132">
        <f t="shared" si="2112"/>
        <v>559</v>
      </c>
      <c r="AJ936" s="113">
        <f t="shared" si="2113"/>
        <v>1769000</v>
      </c>
      <c r="AK936" s="139">
        <f t="shared" si="1837"/>
        <v>1939000</v>
      </c>
      <c r="AL936" s="114">
        <f t="shared" si="2114"/>
        <v>185</v>
      </c>
      <c r="AM936" s="130">
        <f>ROUNDUP(AC936*1.3,0)</f>
        <v>173</v>
      </c>
      <c r="AN936" s="151">
        <f t="shared" si="2115"/>
        <v>283</v>
      </c>
      <c r="AO936" s="152">
        <f t="shared" si="2116"/>
        <v>1495</v>
      </c>
      <c r="AP936" s="153">
        <f t="shared" si="2117"/>
        <v>3159</v>
      </c>
      <c r="AQ936" s="716">
        <f t="shared" si="2128"/>
        <v>107</v>
      </c>
      <c r="AR936" s="154">
        <f t="shared" si="2118"/>
        <v>199000</v>
      </c>
      <c r="AS936" s="158">
        <v>525.45999999999992</v>
      </c>
      <c r="AT936" s="144">
        <f t="shared" si="2119"/>
        <v>559</v>
      </c>
    </row>
    <row r="937" spans="2:46" ht="38.25" customHeight="1">
      <c r="B937" s="157" t="s">
        <v>1243</v>
      </c>
      <c r="C937" s="111" t="s">
        <v>1093</v>
      </c>
      <c r="D937" s="112">
        <f t="shared" si="2120"/>
        <v>138.94999999999999</v>
      </c>
      <c r="E937" s="112">
        <f t="shared" si="2107"/>
        <v>38.020000000000003</v>
      </c>
      <c r="F937" s="112">
        <f t="shared" si="2121"/>
        <v>22.01</v>
      </c>
      <c r="G937" s="644">
        <f t="shared" si="2108"/>
        <v>38.020000000000003</v>
      </c>
      <c r="H937" s="112">
        <f t="shared" si="2109"/>
        <v>9.5050000000000008</v>
      </c>
      <c r="I937" s="112"/>
      <c r="J937" s="123"/>
      <c r="K937" s="123"/>
      <c r="L937" s="123"/>
      <c r="M937" s="123">
        <f>[1]kcCost!$AY$6</f>
        <v>19.010000000000002</v>
      </c>
      <c r="N937" s="123"/>
      <c r="O937" s="123"/>
      <c r="P937" s="123"/>
      <c r="Q937" s="123"/>
      <c r="R937" s="123"/>
      <c r="S937" s="123"/>
      <c r="T937" s="123"/>
      <c r="U937" s="123"/>
      <c r="V937" s="123"/>
      <c r="W937" s="123"/>
      <c r="X937" s="123"/>
      <c r="Y937" s="128">
        <f t="shared" si="2129"/>
        <v>41.82200000000001</v>
      </c>
      <c r="Z937" s="128">
        <f t="shared" si="2122"/>
        <v>41.822000000000003</v>
      </c>
      <c r="AA937" s="128">
        <f t="shared" si="2110"/>
        <v>62.527499999999989</v>
      </c>
      <c r="AB937" s="128">
        <f t="shared" si="2123"/>
        <v>138.94999999999999</v>
      </c>
      <c r="AC937" s="128">
        <f t="shared" si="2124"/>
        <v>139.40666666666667</v>
      </c>
      <c r="AD937" s="128">
        <f t="shared" si="2125"/>
        <v>55.58</v>
      </c>
      <c r="AE937" s="128">
        <f t="shared" si="2126"/>
        <v>62.527499999999989</v>
      </c>
      <c r="AF937" s="128">
        <f t="shared" si="2126"/>
        <v>76.422499999999999</v>
      </c>
      <c r="AG937" s="129">
        <f t="shared" si="2127"/>
        <v>557.62666666666667</v>
      </c>
      <c r="AH937" s="129">
        <f t="shared" si="2111"/>
        <v>591.08426666666674</v>
      </c>
      <c r="AI937" s="132">
        <f t="shared" si="2112"/>
        <v>589</v>
      </c>
      <c r="AJ937" s="113">
        <f t="shared" si="2113"/>
        <v>1859000</v>
      </c>
      <c r="AK937" s="139">
        <f t="shared" si="1837"/>
        <v>2039000</v>
      </c>
      <c r="AL937" s="114">
        <f t="shared" si="2114"/>
        <v>194</v>
      </c>
      <c r="AM937" s="130">
        <f>ROUNDUP(AC937*1.3,0)</f>
        <v>182</v>
      </c>
      <c r="AN937" s="151">
        <f t="shared" si="2115"/>
        <v>297</v>
      </c>
      <c r="AO937" s="152">
        <f t="shared" si="2116"/>
        <v>1569</v>
      </c>
      <c r="AP937" s="153">
        <f t="shared" si="2117"/>
        <v>3316</v>
      </c>
      <c r="AQ937" s="716">
        <f t="shared" si="2128"/>
        <v>112</v>
      </c>
      <c r="AR937" s="154">
        <f t="shared" si="2118"/>
        <v>209000</v>
      </c>
      <c r="AS937" s="158">
        <v>553.66</v>
      </c>
      <c r="AT937" s="144">
        <f t="shared" si="2119"/>
        <v>589</v>
      </c>
    </row>
    <row r="938" spans="2:46" ht="38.25" customHeight="1">
      <c r="B938" s="157" t="s">
        <v>1244</v>
      </c>
      <c r="C938" s="111" t="s">
        <v>1109</v>
      </c>
      <c r="D938" s="112">
        <f t="shared" si="2120"/>
        <v>138.94999999999999</v>
      </c>
      <c r="E938" s="112">
        <f t="shared" si="2107"/>
        <v>38.020000000000003</v>
      </c>
      <c r="F938" s="112">
        <f t="shared" si="2121"/>
        <v>22.01</v>
      </c>
      <c r="G938" s="644">
        <f t="shared" si="2108"/>
        <v>38.020000000000003</v>
      </c>
      <c r="H938" s="112">
        <f t="shared" si="2109"/>
        <v>9.5050000000000008</v>
      </c>
      <c r="I938" s="112"/>
      <c r="J938" s="135"/>
      <c r="K938" s="135"/>
      <c r="L938" s="135"/>
      <c r="M938" s="123">
        <f>[1]kcCost!$AY$6</f>
        <v>19.010000000000002</v>
      </c>
      <c r="N938" s="135"/>
      <c r="O938" s="135"/>
      <c r="P938" s="135"/>
      <c r="Q938" s="135"/>
      <c r="R938" s="135"/>
      <c r="S938" s="135"/>
      <c r="T938" s="135"/>
      <c r="U938" s="135"/>
      <c r="V938" s="135"/>
      <c r="W938" s="135"/>
      <c r="X938" s="135"/>
      <c r="Y938" s="128">
        <f t="shared" si="2129"/>
        <v>41.82200000000001</v>
      </c>
      <c r="Z938" s="128">
        <f t="shared" si="2122"/>
        <v>41.822000000000003</v>
      </c>
      <c r="AA938" s="128">
        <f t="shared" si="2110"/>
        <v>62.527499999999989</v>
      </c>
      <c r="AB938" s="128">
        <f t="shared" si="2123"/>
        <v>138.94999999999999</v>
      </c>
      <c r="AC938" s="128">
        <f t="shared" si="2124"/>
        <v>139.40666666666667</v>
      </c>
      <c r="AD938" s="128">
        <f t="shared" si="2125"/>
        <v>55.58</v>
      </c>
      <c r="AE938" s="128">
        <f t="shared" si="2126"/>
        <v>62.527499999999989</v>
      </c>
      <c r="AF938" s="128">
        <f t="shared" si="2126"/>
        <v>76.422499999999999</v>
      </c>
      <c r="AG938" s="129">
        <f t="shared" si="2127"/>
        <v>557.62666666666667</v>
      </c>
      <c r="AH938" s="129">
        <f t="shared" si="2111"/>
        <v>591.08426666666674</v>
      </c>
      <c r="AI938" s="132">
        <f t="shared" si="2112"/>
        <v>589</v>
      </c>
      <c r="AJ938" s="113">
        <f t="shared" si="2113"/>
        <v>1859000</v>
      </c>
      <c r="AK938" s="139">
        <f t="shared" si="1837"/>
        <v>2039000</v>
      </c>
      <c r="AL938" s="114">
        <f t="shared" si="2114"/>
        <v>194</v>
      </c>
      <c r="AM938" s="130">
        <f>ROUNDUP(AC938*1.3,0)</f>
        <v>182</v>
      </c>
      <c r="AN938" s="151">
        <f t="shared" si="2115"/>
        <v>297</v>
      </c>
      <c r="AO938" s="152">
        <f t="shared" si="2116"/>
        <v>1569</v>
      </c>
      <c r="AP938" s="153">
        <f t="shared" si="2117"/>
        <v>3316</v>
      </c>
      <c r="AQ938" s="716">
        <f t="shared" si="2128"/>
        <v>112</v>
      </c>
      <c r="AR938" s="154">
        <f t="shared" si="2118"/>
        <v>209000</v>
      </c>
      <c r="AS938" s="158">
        <v>553.66</v>
      </c>
      <c r="AT938" s="144">
        <f t="shared" si="2119"/>
        <v>589</v>
      </c>
    </row>
    <row r="939" spans="2:46" ht="38.25" customHeight="1">
      <c r="B939" s="157" t="s">
        <v>1245</v>
      </c>
      <c r="C939" s="111" t="s">
        <v>1108</v>
      </c>
      <c r="D939" s="112">
        <f t="shared" si="2120"/>
        <v>138.94999999999999</v>
      </c>
      <c r="E939" s="112">
        <f t="shared" si="2107"/>
        <v>38.020000000000003</v>
      </c>
      <c r="F939" s="112">
        <f t="shared" si="2121"/>
        <v>22.01</v>
      </c>
      <c r="G939" s="644">
        <f t="shared" si="2108"/>
        <v>38.020000000000003</v>
      </c>
      <c r="H939" s="112">
        <f t="shared" si="2109"/>
        <v>9.5050000000000008</v>
      </c>
      <c r="I939" s="112"/>
      <c r="J939" s="135"/>
      <c r="K939" s="135"/>
      <c r="L939" s="135"/>
      <c r="M939" s="123">
        <f>[1]kcCost!$AY$6</f>
        <v>19.010000000000002</v>
      </c>
      <c r="N939" s="135"/>
      <c r="O939" s="135"/>
      <c r="P939" s="135"/>
      <c r="Q939" s="135"/>
      <c r="R939" s="135"/>
      <c r="S939" s="135"/>
      <c r="T939" s="135"/>
      <c r="U939" s="135"/>
      <c r="V939" s="135"/>
      <c r="W939" s="135"/>
      <c r="X939" s="135"/>
      <c r="Y939" s="128">
        <f t="shared" si="2129"/>
        <v>41.82200000000001</v>
      </c>
      <c r="Z939" s="128">
        <f t="shared" si="2122"/>
        <v>41.822000000000003</v>
      </c>
      <c r="AA939" s="128">
        <f t="shared" si="2110"/>
        <v>62.527499999999989</v>
      </c>
      <c r="AB939" s="128">
        <f t="shared" si="2123"/>
        <v>138.94999999999999</v>
      </c>
      <c r="AC939" s="128">
        <f t="shared" si="2124"/>
        <v>139.40666666666667</v>
      </c>
      <c r="AD939" s="128">
        <f t="shared" si="2125"/>
        <v>55.58</v>
      </c>
      <c r="AE939" s="128">
        <f t="shared" si="2126"/>
        <v>62.527499999999989</v>
      </c>
      <c r="AF939" s="128">
        <f t="shared" si="2126"/>
        <v>76.422499999999999</v>
      </c>
      <c r="AG939" s="129">
        <f t="shared" si="2127"/>
        <v>557.62666666666667</v>
      </c>
      <c r="AH939" s="129">
        <f t="shared" si="2111"/>
        <v>591.08426666666674</v>
      </c>
      <c r="AI939" s="132">
        <f t="shared" si="2112"/>
        <v>589</v>
      </c>
      <c r="AJ939" s="113">
        <f t="shared" si="2113"/>
        <v>1859000</v>
      </c>
      <c r="AK939" s="139">
        <f t="shared" si="1837"/>
        <v>2039000</v>
      </c>
      <c r="AL939" s="114">
        <f t="shared" si="2114"/>
        <v>194</v>
      </c>
      <c r="AM939" s="130">
        <f>ROUNDUP(AC939*1.3,0)</f>
        <v>182</v>
      </c>
      <c r="AN939" s="151">
        <f t="shared" si="2115"/>
        <v>297</v>
      </c>
      <c r="AO939" s="152">
        <f t="shared" si="2116"/>
        <v>1569</v>
      </c>
      <c r="AP939" s="153">
        <f t="shared" si="2117"/>
        <v>3316</v>
      </c>
      <c r="AQ939" s="716">
        <f t="shared" si="2128"/>
        <v>112</v>
      </c>
      <c r="AR939" s="154">
        <f t="shared" si="2118"/>
        <v>209000</v>
      </c>
      <c r="AS939" s="158">
        <v>553.66</v>
      </c>
      <c r="AT939" s="144">
        <f t="shared" si="2119"/>
        <v>589</v>
      </c>
    </row>
    <row r="940" spans="2:46" ht="38.25" customHeight="1">
      <c r="B940" s="157" t="s">
        <v>1181</v>
      </c>
      <c r="C940" s="111" t="s">
        <v>1076</v>
      </c>
      <c r="D940" s="112">
        <f t="shared" si="2120"/>
        <v>121.95</v>
      </c>
      <c r="E940" s="112">
        <f t="shared" si="2107"/>
        <v>33.22</v>
      </c>
      <c r="F940" s="112">
        <f t="shared" si="2121"/>
        <v>19.61</v>
      </c>
      <c r="G940" s="644">
        <f t="shared" ref="G940:G973" si="2130">E940</f>
        <v>33.22</v>
      </c>
      <c r="H940" s="112">
        <f t="shared" si="2109"/>
        <v>8.3049999999999997</v>
      </c>
      <c r="I940" s="112"/>
      <c r="J940" s="123"/>
      <c r="K940" s="123"/>
      <c r="L940" s="123"/>
      <c r="M940" s="123">
        <f>[1]kcCost!$AY$3</f>
        <v>16.61</v>
      </c>
      <c r="N940" s="123"/>
      <c r="O940" s="123"/>
      <c r="P940" s="123"/>
      <c r="Q940" s="123"/>
      <c r="R940" s="123"/>
      <c r="S940" s="123"/>
      <c r="T940" s="123"/>
      <c r="U940" s="123"/>
      <c r="V940" s="123"/>
      <c r="W940" s="123"/>
      <c r="X940" s="123"/>
      <c r="Y940" s="128">
        <f t="shared" si="2129"/>
        <v>36.542000000000002</v>
      </c>
      <c r="Z940" s="128">
        <f t="shared" si="2122"/>
        <v>36.542000000000002</v>
      </c>
      <c r="AA940" s="128">
        <f t="shared" si="2110"/>
        <v>54.877499999999998</v>
      </c>
      <c r="AB940" s="128">
        <f t="shared" si="2123"/>
        <v>121.95</v>
      </c>
      <c r="AC940" s="128">
        <f t="shared" si="2124"/>
        <v>121.80666666666666</v>
      </c>
      <c r="AD940" s="128">
        <f t="shared" si="2125"/>
        <v>48.78</v>
      </c>
      <c r="AE940" s="128">
        <f t="shared" si="2126"/>
        <v>54.877499999999998</v>
      </c>
      <c r="AF940" s="128">
        <f t="shared" si="2126"/>
        <v>67.072500000000005</v>
      </c>
      <c r="AG940" s="129">
        <f t="shared" si="2127"/>
        <v>487.22666666666663</v>
      </c>
      <c r="AH940" s="129">
        <f t="shared" si="2111"/>
        <v>516.4602666666666</v>
      </c>
      <c r="AI940" s="132">
        <f t="shared" ref="AI940:AI1012" si="2131">MROUND(ROUNDUP(AH940,0),10)-1</f>
        <v>519</v>
      </c>
      <c r="AJ940" s="113">
        <f t="shared" si="2113"/>
        <v>1619000</v>
      </c>
      <c r="AK940" s="139">
        <f t="shared" si="1837"/>
        <v>1779000</v>
      </c>
      <c r="AL940" s="114">
        <f t="shared" si="2114"/>
        <v>170</v>
      </c>
      <c r="AM940" s="130">
        <f>ROUNDUP(AC940*1.34,0)</f>
        <v>164</v>
      </c>
      <c r="AN940" s="151">
        <f t="shared" si="2115"/>
        <v>260</v>
      </c>
      <c r="AO940" s="152">
        <f t="shared" si="2116"/>
        <v>1371</v>
      </c>
      <c r="AP940" s="153">
        <f t="shared" si="2117"/>
        <v>2898</v>
      </c>
      <c r="AQ940" s="716">
        <f t="shared" si="2128"/>
        <v>98</v>
      </c>
      <c r="AR940" s="154">
        <f t="shared" si="2118"/>
        <v>183000</v>
      </c>
      <c r="AS940" s="158">
        <v>487.85999999999996</v>
      </c>
      <c r="AT940" s="144">
        <f t="shared" si="2119"/>
        <v>519</v>
      </c>
    </row>
    <row r="941" spans="2:46" ht="38.25" customHeight="1">
      <c r="B941" s="157" t="s">
        <v>1182</v>
      </c>
      <c r="C941" s="111" t="s">
        <v>1091</v>
      </c>
      <c r="D941" s="112">
        <f t="shared" si="2120"/>
        <v>133.94999999999999</v>
      </c>
      <c r="E941" s="112">
        <f t="shared" si="2107"/>
        <v>36.619999999999997</v>
      </c>
      <c r="F941" s="112">
        <f t="shared" si="2121"/>
        <v>21.31</v>
      </c>
      <c r="G941" s="644">
        <f t="shared" si="2130"/>
        <v>36.619999999999997</v>
      </c>
      <c r="H941" s="112">
        <f t="shared" si="2109"/>
        <v>9.1549999999999994</v>
      </c>
      <c r="I941" s="112"/>
      <c r="J941" s="123"/>
      <c r="K941" s="123"/>
      <c r="L941" s="123"/>
      <c r="M941" s="123">
        <f>[1]kcCost!$AY$4</f>
        <v>18.309999999999999</v>
      </c>
      <c r="N941" s="123"/>
      <c r="O941" s="123"/>
      <c r="P941" s="123"/>
      <c r="Q941" s="123"/>
      <c r="R941" s="123"/>
      <c r="S941" s="123"/>
      <c r="T941" s="123"/>
      <c r="U941" s="123"/>
      <c r="V941" s="123"/>
      <c r="W941" s="123"/>
      <c r="X941" s="123"/>
      <c r="Y941" s="128">
        <f t="shared" si="2129"/>
        <v>40.282000000000004</v>
      </c>
      <c r="Z941" s="128">
        <f t="shared" si="2122"/>
        <v>40.281999999999996</v>
      </c>
      <c r="AA941" s="128">
        <f t="shared" si="2110"/>
        <v>60.277499999999989</v>
      </c>
      <c r="AB941" s="128">
        <f t="shared" si="2123"/>
        <v>133.94999999999999</v>
      </c>
      <c r="AC941" s="128">
        <f t="shared" si="2124"/>
        <v>134.27333333333331</v>
      </c>
      <c r="AD941" s="128">
        <f t="shared" si="2125"/>
        <v>53.58</v>
      </c>
      <c r="AE941" s="128">
        <f t="shared" si="2126"/>
        <v>60.277499999999989</v>
      </c>
      <c r="AF941" s="128">
        <f t="shared" si="2126"/>
        <v>73.672499999999999</v>
      </c>
      <c r="AG941" s="129">
        <f t="shared" si="2127"/>
        <v>537.09333333333325</v>
      </c>
      <c r="AH941" s="129">
        <f t="shared" si="2111"/>
        <v>569.31893333333323</v>
      </c>
      <c r="AI941" s="132">
        <f t="shared" si="2131"/>
        <v>569</v>
      </c>
      <c r="AJ941" s="113">
        <f t="shared" si="2113"/>
        <v>1789000</v>
      </c>
      <c r="AK941" s="139">
        <f t="shared" si="1837"/>
        <v>1959000</v>
      </c>
      <c r="AL941" s="114">
        <f t="shared" si="2114"/>
        <v>187</v>
      </c>
      <c r="AM941" s="130">
        <f>ROUNDUP(AC941*1.3,0)</f>
        <v>175</v>
      </c>
      <c r="AN941" s="151">
        <f t="shared" si="2115"/>
        <v>287</v>
      </c>
      <c r="AO941" s="152">
        <f t="shared" si="2116"/>
        <v>1511</v>
      </c>
      <c r="AP941" s="153">
        <f t="shared" si="2117"/>
        <v>3194</v>
      </c>
      <c r="AQ941" s="716">
        <f t="shared" si="2128"/>
        <v>108</v>
      </c>
      <c r="AR941" s="154">
        <f t="shared" si="2118"/>
        <v>201000</v>
      </c>
      <c r="AS941" s="158">
        <v>534.86</v>
      </c>
      <c r="AT941" s="144">
        <f t="shared" si="2119"/>
        <v>569</v>
      </c>
    </row>
    <row r="942" spans="2:46" ht="38.25" customHeight="1">
      <c r="B942" s="157" t="s">
        <v>1187</v>
      </c>
      <c r="C942" s="111" t="s">
        <v>1092</v>
      </c>
      <c r="D942" s="112">
        <f t="shared" si="2120"/>
        <v>132.94999999999999</v>
      </c>
      <c r="E942" s="112">
        <f t="shared" si="2107"/>
        <v>36.22</v>
      </c>
      <c r="F942" s="112">
        <f t="shared" si="2121"/>
        <v>21.11</v>
      </c>
      <c r="G942" s="644">
        <f t="shared" si="2130"/>
        <v>36.22</v>
      </c>
      <c r="H942" s="112">
        <f t="shared" si="2109"/>
        <v>9.0549999999999997</v>
      </c>
      <c r="I942" s="112"/>
      <c r="J942" s="123"/>
      <c r="K942" s="123"/>
      <c r="L942" s="123"/>
      <c r="M942" s="123">
        <f>[1]kcCost!$AY$5</f>
        <v>18.11</v>
      </c>
      <c r="N942" s="123"/>
      <c r="O942" s="123"/>
      <c r="P942" s="123"/>
      <c r="Q942" s="123"/>
      <c r="R942" s="123"/>
      <c r="S942" s="123"/>
      <c r="T942" s="123"/>
      <c r="U942" s="123"/>
      <c r="V942" s="123"/>
      <c r="W942" s="123"/>
      <c r="X942" s="123"/>
      <c r="Y942" s="128">
        <f t="shared" si="2129"/>
        <v>39.841999999999999</v>
      </c>
      <c r="Z942" s="128">
        <f t="shared" si="2122"/>
        <v>39.841999999999999</v>
      </c>
      <c r="AA942" s="128">
        <f t="shared" si="2110"/>
        <v>59.827499999999986</v>
      </c>
      <c r="AB942" s="128">
        <f t="shared" si="2123"/>
        <v>132.94999999999999</v>
      </c>
      <c r="AC942" s="128">
        <f t="shared" si="2124"/>
        <v>132.80666666666664</v>
      </c>
      <c r="AD942" s="128">
        <f t="shared" si="2125"/>
        <v>53.18</v>
      </c>
      <c r="AE942" s="128">
        <f t="shared" si="2126"/>
        <v>59.827499999999986</v>
      </c>
      <c r="AF942" s="128">
        <f t="shared" si="2126"/>
        <v>73.122500000000002</v>
      </c>
      <c r="AG942" s="129">
        <f t="shared" si="2127"/>
        <v>531.22666666666657</v>
      </c>
      <c r="AH942" s="129">
        <f t="shared" si="2111"/>
        <v>563.10026666666658</v>
      </c>
      <c r="AI942" s="132">
        <f t="shared" si="2131"/>
        <v>559</v>
      </c>
      <c r="AJ942" s="113">
        <f t="shared" si="2113"/>
        <v>1769000</v>
      </c>
      <c r="AK942" s="139">
        <f t="shared" si="1837"/>
        <v>1939000</v>
      </c>
      <c r="AL942" s="114">
        <f t="shared" si="2114"/>
        <v>185</v>
      </c>
      <c r="AM942" s="130">
        <f>ROUNDUP(AC942*1.3,0)</f>
        <v>173</v>
      </c>
      <c r="AN942" s="151">
        <f t="shared" si="2115"/>
        <v>283</v>
      </c>
      <c r="AO942" s="152">
        <f t="shared" si="2116"/>
        <v>1495</v>
      </c>
      <c r="AP942" s="153">
        <f t="shared" si="2117"/>
        <v>3159</v>
      </c>
      <c r="AQ942" s="716">
        <f t="shared" si="2128"/>
        <v>107</v>
      </c>
      <c r="AR942" s="154">
        <f t="shared" si="2118"/>
        <v>199000</v>
      </c>
      <c r="AS942" s="158">
        <v>525.45999999999992</v>
      </c>
      <c r="AT942" s="144">
        <f t="shared" si="2119"/>
        <v>559</v>
      </c>
    </row>
    <row r="943" spans="2:46" ht="38.25" customHeight="1">
      <c r="B943" s="157" t="s">
        <v>1185</v>
      </c>
      <c r="C943" s="111" t="s">
        <v>1093</v>
      </c>
      <c r="D943" s="112">
        <f t="shared" si="2120"/>
        <v>138.94999999999999</v>
      </c>
      <c r="E943" s="112">
        <f t="shared" si="2107"/>
        <v>38.020000000000003</v>
      </c>
      <c r="F943" s="112">
        <f t="shared" si="2121"/>
        <v>22.01</v>
      </c>
      <c r="G943" s="644">
        <f t="shared" si="2130"/>
        <v>38.020000000000003</v>
      </c>
      <c r="H943" s="112">
        <f t="shared" si="2109"/>
        <v>9.5050000000000008</v>
      </c>
      <c r="I943" s="112"/>
      <c r="J943" s="123"/>
      <c r="K943" s="123"/>
      <c r="L943" s="123"/>
      <c r="M943" s="123">
        <f>[1]kcCost!$AY$6</f>
        <v>19.010000000000002</v>
      </c>
      <c r="N943" s="123"/>
      <c r="O943" s="123"/>
      <c r="P943" s="123"/>
      <c r="Q943" s="123"/>
      <c r="R943" s="123"/>
      <c r="S943" s="123"/>
      <c r="T943" s="123"/>
      <c r="U943" s="123"/>
      <c r="V943" s="123"/>
      <c r="W943" s="123"/>
      <c r="X943" s="123"/>
      <c r="Y943" s="128">
        <f t="shared" si="2129"/>
        <v>41.82200000000001</v>
      </c>
      <c r="Z943" s="128">
        <f t="shared" si="2122"/>
        <v>41.822000000000003</v>
      </c>
      <c r="AA943" s="128">
        <f t="shared" si="2110"/>
        <v>62.527499999999989</v>
      </c>
      <c r="AB943" s="128">
        <f t="shared" si="2123"/>
        <v>138.94999999999999</v>
      </c>
      <c r="AC943" s="128">
        <f t="shared" si="2124"/>
        <v>139.40666666666667</v>
      </c>
      <c r="AD943" s="128">
        <f t="shared" si="2125"/>
        <v>55.58</v>
      </c>
      <c r="AE943" s="128">
        <f t="shared" si="2126"/>
        <v>62.527499999999989</v>
      </c>
      <c r="AF943" s="128">
        <f t="shared" si="2126"/>
        <v>76.422499999999999</v>
      </c>
      <c r="AG943" s="129">
        <f t="shared" si="2127"/>
        <v>557.62666666666667</v>
      </c>
      <c r="AH943" s="129">
        <f t="shared" si="2111"/>
        <v>591.08426666666674</v>
      </c>
      <c r="AI943" s="132">
        <f t="shared" si="2131"/>
        <v>589</v>
      </c>
      <c r="AJ943" s="113">
        <f t="shared" si="2113"/>
        <v>1859000</v>
      </c>
      <c r="AK943" s="139">
        <f t="shared" si="1837"/>
        <v>2039000</v>
      </c>
      <c r="AL943" s="114">
        <f t="shared" si="2114"/>
        <v>194</v>
      </c>
      <c r="AM943" s="130">
        <f>ROUNDUP(AC943*1.3,0)</f>
        <v>182</v>
      </c>
      <c r="AN943" s="151">
        <f t="shared" si="2115"/>
        <v>297</v>
      </c>
      <c r="AO943" s="152">
        <f t="shared" si="2116"/>
        <v>1569</v>
      </c>
      <c r="AP943" s="153">
        <f t="shared" si="2117"/>
        <v>3316</v>
      </c>
      <c r="AQ943" s="716">
        <f t="shared" si="2128"/>
        <v>112</v>
      </c>
      <c r="AR943" s="154">
        <f t="shared" si="2118"/>
        <v>209000</v>
      </c>
      <c r="AS943" s="158">
        <v>553.66</v>
      </c>
      <c r="AT943" s="144">
        <f t="shared" si="2119"/>
        <v>589</v>
      </c>
    </row>
    <row r="944" spans="2:46" ht="38.25" customHeight="1">
      <c r="B944" s="157" t="s">
        <v>1238</v>
      </c>
      <c r="C944" s="111" t="s">
        <v>1109</v>
      </c>
      <c r="D944" s="112">
        <f t="shared" si="2120"/>
        <v>138.94999999999999</v>
      </c>
      <c r="E944" s="112">
        <f t="shared" si="2107"/>
        <v>38.020000000000003</v>
      </c>
      <c r="F944" s="112">
        <f t="shared" si="2121"/>
        <v>22.01</v>
      </c>
      <c r="G944" s="644">
        <f t="shared" si="2130"/>
        <v>38.020000000000003</v>
      </c>
      <c r="H944" s="112">
        <f t="shared" si="2109"/>
        <v>9.5050000000000008</v>
      </c>
      <c r="I944" s="112"/>
      <c r="J944" s="135"/>
      <c r="K944" s="135"/>
      <c r="L944" s="135"/>
      <c r="M944" s="123">
        <f>[1]kcCost!$AY$6</f>
        <v>19.010000000000002</v>
      </c>
      <c r="N944" s="135"/>
      <c r="O944" s="135"/>
      <c r="P944" s="135"/>
      <c r="Q944" s="135"/>
      <c r="R944" s="135"/>
      <c r="S944" s="135"/>
      <c r="T944" s="135"/>
      <c r="U944" s="135"/>
      <c r="V944" s="135"/>
      <c r="W944" s="135"/>
      <c r="X944" s="135"/>
      <c r="Y944" s="128">
        <f t="shared" si="2129"/>
        <v>41.82200000000001</v>
      </c>
      <c r="Z944" s="128">
        <f t="shared" si="2122"/>
        <v>41.822000000000003</v>
      </c>
      <c r="AA944" s="128">
        <f t="shared" si="2110"/>
        <v>62.527499999999989</v>
      </c>
      <c r="AB944" s="128">
        <f t="shared" si="2123"/>
        <v>138.94999999999999</v>
      </c>
      <c r="AC944" s="128">
        <f t="shared" si="2124"/>
        <v>139.40666666666667</v>
      </c>
      <c r="AD944" s="128">
        <f t="shared" si="2125"/>
        <v>55.58</v>
      </c>
      <c r="AE944" s="128">
        <f t="shared" si="2126"/>
        <v>62.527499999999989</v>
      </c>
      <c r="AF944" s="128">
        <f t="shared" si="2126"/>
        <v>76.422499999999999</v>
      </c>
      <c r="AG944" s="129">
        <f t="shared" si="2127"/>
        <v>557.62666666666667</v>
      </c>
      <c r="AH944" s="129">
        <f t="shared" si="2111"/>
        <v>591.08426666666674</v>
      </c>
      <c r="AI944" s="132">
        <f t="shared" si="2131"/>
        <v>589</v>
      </c>
      <c r="AJ944" s="113">
        <f t="shared" si="2113"/>
        <v>1859000</v>
      </c>
      <c r="AK944" s="139">
        <f t="shared" si="1837"/>
        <v>2039000</v>
      </c>
      <c r="AL944" s="114">
        <f t="shared" si="2114"/>
        <v>194</v>
      </c>
      <c r="AM944" s="130">
        <f>ROUNDUP(AC944*1.3,0)</f>
        <v>182</v>
      </c>
      <c r="AN944" s="151">
        <f t="shared" si="2115"/>
        <v>297</v>
      </c>
      <c r="AO944" s="152">
        <f t="shared" si="2116"/>
        <v>1569</v>
      </c>
      <c r="AP944" s="153">
        <f t="shared" si="2117"/>
        <v>3316</v>
      </c>
      <c r="AQ944" s="716">
        <f t="shared" si="2128"/>
        <v>112</v>
      </c>
      <c r="AR944" s="154">
        <f t="shared" si="2118"/>
        <v>209000</v>
      </c>
      <c r="AS944" s="158">
        <v>553.66</v>
      </c>
      <c r="AT944" s="144">
        <f t="shared" si="2119"/>
        <v>589</v>
      </c>
    </row>
    <row r="945" spans="2:46" ht="38.25" customHeight="1">
      <c r="B945" s="157" t="s">
        <v>1239</v>
      </c>
      <c r="C945" s="111" t="s">
        <v>1108</v>
      </c>
      <c r="D945" s="112">
        <f t="shared" si="2120"/>
        <v>138.94999999999999</v>
      </c>
      <c r="E945" s="112">
        <f t="shared" si="2107"/>
        <v>38.020000000000003</v>
      </c>
      <c r="F945" s="112">
        <f t="shared" si="2121"/>
        <v>22.01</v>
      </c>
      <c r="G945" s="644">
        <f t="shared" si="2130"/>
        <v>38.020000000000003</v>
      </c>
      <c r="H945" s="112">
        <f t="shared" si="2109"/>
        <v>9.5050000000000008</v>
      </c>
      <c r="I945" s="112"/>
      <c r="J945" s="135"/>
      <c r="K945" s="135"/>
      <c r="L945" s="135"/>
      <c r="M945" s="123">
        <f>[1]kcCost!$AY$6</f>
        <v>19.010000000000002</v>
      </c>
      <c r="N945" s="135"/>
      <c r="O945" s="135"/>
      <c r="P945" s="135"/>
      <c r="Q945" s="135"/>
      <c r="R945" s="135"/>
      <c r="S945" s="135"/>
      <c r="T945" s="135"/>
      <c r="U945" s="135"/>
      <c r="V945" s="135"/>
      <c r="W945" s="135"/>
      <c r="X945" s="135"/>
      <c r="Y945" s="128">
        <f t="shared" si="2129"/>
        <v>41.82200000000001</v>
      </c>
      <c r="Z945" s="128">
        <f t="shared" si="2122"/>
        <v>41.822000000000003</v>
      </c>
      <c r="AA945" s="128">
        <f t="shared" si="2110"/>
        <v>62.527499999999989</v>
      </c>
      <c r="AB945" s="128">
        <f t="shared" si="2123"/>
        <v>138.94999999999999</v>
      </c>
      <c r="AC945" s="128">
        <f t="shared" si="2124"/>
        <v>139.40666666666667</v>
      </c>
      <c r="AD945" s="128">
        <f t="shared" si="2125"/>
        <v>55.58</v>
      </c>
      <c r="AE945" s="128">
        <f t="shared" si="2126"/>
        <v>62.527499999999989</v>
      </c>
      <c r="AF945" s="128">
        <f t="shared" si="2126"/>
        <v>76.422499999999999</v>
      </c>
      <c r="AG945" s="129">
        <f t="shared" si="2127"/>
        <v>557.62666666666667</v>
      </c>
      <c r="AH945" s="129">
        <f t="shared" si="2111"/>
        <v>591.08426666666674</v>
      </c>
      <c r="AI945" s="132">
        <f t="shared" si="2131"/>
        <v>589</v>
      </c>
      <c r="AJ945" s="113">
        <f t="shared" si="2113"/>
        <v>1859000</v>
      </c>
      <c r="AK945" s="139">
        <f t="shared" si="1837"/>
        <v>2039000</v>
      </c>
      <c r="AL945" s="114">
        <f t="shared" si="2114"/>
        <v>194</v>
      </c>
      <c r="AM945" s="130">
        <f>ROUNDUP(AC945*1.3,0)</f>
        <v>182</v>
      </c>
      <c r="AN945" s="151">
        <f t="shared" si="2115"/>
        <v>297</v>
      </c>
      <c r="AO945" s="152">
        <f t="shared" si="2116"/>
        <v>1569</v>
      </c>
      <c r="AP945" s="153">
        <f t="shared" si="2117"/>
        <v>3316</v>
      </c>
      <c r="AQ945" s="716">
        <f t="shared" si="2128"/>
        <v>112</v>
      </c>
      <c r="AR945" s="154">
        <f t="shared" si="2118"/>
        <v>209000</v>
      </c>
      <c r="AS945" s="158">
        <v>553.66</v>
      </c>
      <c r="AT945" s="144">
        <f t="shared" si="2119"/>
        <v>589</v>
      </c>
    </row>
    <row r="946" spans="2:46" ht="38.25" customHeight="1">
      <c r="B946" s="157" t="s">
        <v>1131</v>
      </c>
      <c r="C946" s="111" t="s">
        <v>1135</v>
      </c>
      <c r="D946" s="112">
        <f t="shared" si="2120"/>
        <v>39.950000000000003</v>
      </c>
      <c r="E946" s="112">
        <f>2*MAX($J946:$V946)</f>
        <v>10.8</v>
      </c>
      <c r="F946" s="112">
        <f t="shared" si="2121"/>
        <v>3</v>
      </c>
      <c r="G946" s="644">
        <f t="shared" si="2130"/>
        <v>10.8</v>
      </c>
      <c r="H946" s="112">
        <f>MIN($P946:$V946)*0.5</f>
        <v>2.7</v>
      </c>
      <c r="I946" s="112"/>
      <c r="J946" s="135"/>
      <c r="K946" s="135">
        <f>[1]IDCost!$L$4</f>
        <v>0</v>
      </c>
      <c r="L946" s="135"/>
      <c r="M946" s="135"/>
      <c r="N946" s="135"/>
      <c r="O946" s="135"/>
      <c r="P946" s="135"/>
      <c r="Q946" s="135"/>
      <c r="R946" s="135"/>
      <c r="S946" s="135"/>
      <c r="T946" s="135"/>
      <c r="U946" s="135"/>
      <c r="V946" s="135">
        <f>[1]IDCost!K4</f>
        <v>5.4</v>
      </c>
      <c r="W946" s="135"/>
      <c r="X946" s="135"/>
      <c r="Y946" s="128">
        <f t="shared" si="2129"/>
        <v>11.880000000000003</v>
      </c>
      <c r="Z946" s="128">
        <f t="shared" si="2122"/>
        <v>11.880000000000003</v>
      </c>
      <c r="AA946" s="128">
        <f t="shared" si="2110"/>
        <v>17.977499999999999</v>
      </c>
      <c r="AB946" s="128">
        <f t="shared" si="2123"/>
        <v>39.950000000000003</v>
      </c>
      <c r="AC946" s="128">
        <f t="shared" si="2124"/>
        <v>39.6</v>
      </c>
      <c r="AD946" s="128">
        <f t="shared" si="2125"/>
        <v>15.980000000000002</v>
      </c>
      <c r="AE946" s="128">
        <f t="shared" si="2126"/>
        <v>17.977499999999999</v>
      </c>
      <c r="AF946" s="128">
        <f t="shared" si="2126"/>
        <v>21.972500000000004</v>
      </c>
      <c r="AG946" s="129">
        <f t="shared" si="2127"/>
        <v>158.4</v>
      </c>
      <c r="AH946" s="129">
        <f>AG946</f>
        <v>158.4</v>
      </c>
      <c r="AI946" s="132">
        <f t="shared" si="2131"/>
        <v>159</v>
      </c>
      <c r="AJ946" s="113">
        <f t="shared" si="2113"/>
        <v>519000</v>
      </c>
      <c r="AK946" s="139">
        <f t="shared" si="1837"/>
        <v>569000</v>
      </c>
      <c r="AL946" s="114">
        <f t="shared" si="2114"/>
        <v>56</v>
      </c>
      <c r="AM946" s="130">
        <f>ROUNDUP(AC946*1.34,0)</f>
        <v>54</v>
      </c>
      <c r="AN946" s="151">
        <f t="shared" si="2115"/>
        <v>85</v>
      </c>
      <c r="AO946" s="152">
        <f t="shared" si="2116"/>
        <v>446</v>
      </c>
      <c r="AP946" s="153">
        <f t="shared" si="2117"/>
        <v>942</v>
      </c>
      <c r="AQ946" s="716">
        <f t="shared" si="2128"/>
        <v>32</v>
      </c>
      <c r="AR946" s="154">
        <f t="shared" si="2118"/>
        <v>59000</v>
      </c>
      <c r="AS946" s="158">
        <v>199</v>
      </c>
      <c r="AT946" s="144">
        <f t="shared" si="2119"/>
        <v>159</v>
      </c>
    </row>
    <row r="947" spans="2:46" ht="38.25" customHeight="1">
      <c r="B947" s="157" t="s">
        <v>1132</v>
      </c>
      <c r="C947" s="111" t="s">
        <v>1136</v>
      </c>
      <c r="D947" s="112">
        <f t="shared" si="2120"/>
        <v>44.95</v>
      </c>
      <c r="E947" s="112">
        <f>2*MAX($J947:$V947)</f>
        <v>12.3</v>
      </c>
      <c r="F947" s="112">
        <f t="shared" si="2121"/>
        <v>3</v>
      </c>
      <c r="G947" s="644">
        <f t="shared" si="2130"/>
        <v>12.3</v>
      </c>
      <c r="H947" s="112">
        <f>MIN($P947:$V947)*0.5</f>
        <v>3.0750000000000002</v>
      </c>
      <c r="I947" s="112"/>
      <c r="J947" s="135"/>
      <c r="K947" s="135">
        <f>[1]IDCost!$L$6</f>
        <v>0</v>
      </c>
      <c r="L947" s="135"/>
      <c r="M947" s="135"/>
      <c r="N947" s="135"/>
      <c r="O947" s="135"/>
      <c r="P947" s="135"/>
      <c r="Q947" s="135"/>
      <c r="R947" s="135"/>
      <c r="S947" s="135"/>
      <c r="T947" s="135"/>
      <c r="U947" s="135"/>
      <c r="V947" s="135">
        <f>[1]IDCost!K6</f>
        <v>6.15</v>
      </c>
      <c r="W947" s="135"/>
      <c r="X947" s="135"/>
      <c r="Y947" s="128">
        <f t="shared" si="2129"/>
        <v>13.530000000000001</v>
      </c>
      <c r="Z947" s="128">
        <f t="shared" si="2122"/>
        <v>13.530000000000001</v>
      </c>
      <c r="AA947" s="128">
        <f t="shared" si="2110"/>
        <v>20.227499999999999</v>
      </c>
      <c r="AB947" s="128">
        <f t="shared" si="2123"/>
        <v>44.95</v>
      </c>
      <c r="AC947" s="128">
        <f t="shared" si="2124"/>
        <v>45.099999999999994</v>
      </c>
      <c r="AD947" s="128">
        <f t="shared" si="2125"/>
        <v>17.98</v>
      </c>
      <c r="AE947" s="128">
        <f t="shared" si="2126"/>
        <v>20.227499999999999</v>
      </c>
      <c r="AF947" s="128">
        <f t="shared" si="2126"/>
        <v>24.722500000000004</v>
      </c>
      <c r="AG947" s="129">
        <f t="shared" si="2127"/>
        <v>180.39999999999998</v>
      </c>
      <c r="AH947" s="129">
        <f t="shared" ref="AH947:AH953" si="2132">AG947</f>
        <v>180.39999999999998</v>
      </c>
      <c r="AI947" s="132">
        <f t="shared" si="2131"/>
        <v>179</v>
      </c>
      <c r="AJ947" s="113">
        <f t="shared" si="2113"/>
        <v>599000</v>
      </c>
      <c r="AK947" s="139">
        <f t="shared" si="1837"/>
        <v>649000</v>
      </c>
      <c r="AL947" s="114">
        <f t="shared" si="2114"/>
        <v>63</v>
      </c>
      <c r="AM947" s="130">
        <f>ROUNDUP(AC947*1.3,0)</f>
        <v>59</v>
      </c>
      <c r="AN947" s="151">
        <f t="shared" si="2115"/>
        <v>97</v>
      </c>
      <c r="AO947" s="152">
        <f t="shared" si="2116"/>
        <v>508</v>
      </c>
      <c r="AP947" s="153">
        <f t="shared" si="2117"/>
        <v>1073</v>
      </c>
      <c r="AQ947" s="716">
        <f t="shared" si="2128"/>
        <v>37</v>
      </c>
      <c r="AR947" s="154">
        <f t="shared" si="2118"/>
        <v>68000</v>
      </c>
      <c r="AS947" s="158">
        <v>229</v>
      </c>
      <c r="AT947" s="144">
        <f t="shared" si="2119"/>
        <v>179</v>
      </c>
    </row>
    <row r="948" spans="2:46" ht="38.25" customHeight="1">
      <c r="B948" s="157" t="s">
        <v>1133</v>
      </c>
      <c r="C948" s="111" t="s">
        <v>1137</v>
      </c>
      <c r="D948" s="112">
        <f t="shared" si="2120"/>
        <v>43.95</v>
      </c>
      <c r="E948" s="112">
        <f>2*MAX($J948:$V948)</f>
        <v>12.1</v>
      </c>
      <c r="F948" s="112">
        <f t="shared" si="2121"/>
        <v>3</v>
      </c>
      <c r="G948" s="644">
        <f t="shared" si="2130"/>
        <v>12.1</v>
      </c>
      <c r="H948" s="112">
        <f>MIN($P948:$V948)*0.5</f>
        <v>3.0249999999999999</v>
      </c>
      <c r="I948" s="112"/>
      <c r="J948" s="135"/>
      <c r="K948" s="135">
        <f>[1]IDCost!$L$7</f>
        <v>0</v>
      </c>
      <c r="L948" s="135"/>
      <c r="M948" s="135"/>
      <c r="N948" s="135"/>
      <c r="O948" s="135"/>
      <c r="P948" s="135"/>
      <c r="Q948" s="135"/>
      <c r="R948" s="135"/>
      <c r="S948" s="135"/>
      <c r="T948" s="135"/>
      <c r="U948" s="135"/>
      <c r="V948" s="135">
        <f>[1]IDCost!K8</f>
        <v>6.05</v>
      </c>
      <c r="W948" s="135"/>
      <c r="X948" s="135"/>
      <c r="Y948" s="128">
        <f t="shared" si="2129"/>
        <v>13.31</v>
      </c>
      <c r="Z948" s="128">
        <f t="shared" si="2122"/>
        <v>13.31</v>
      </c>
      <c r="AA948" s="128">
        <f t="shared" si="2110"/>
        <v>19.7775</v>
      </c>
      <c r="AB948" s="128">
        <f t="shared" si="2123"/>
        <v>43.95</v>
      </c>
      <c r="AC948" s="128">
        <f t="shared" si="2124"/>
        <v>44.36666666666666</v>
      </c>
      <c r="AD948" s="128">
        <f t="shared" si="2125"/>
        <v>17.580000000000002</v>
      </c>
      <c r="AE948" s="128">
        <f t="shared" si="2126"/>
        <v>19.7775</v>
      </c>
      <c r="AF948" s="128">
        <f t="shared" si="2126"/>
        <v>24.172500000000003</v>
      </c>
      <c r="AG948" s="129">
        <f t="shared" si="2127"/>
        <v>177.46666666666664</v>
      </c>
      <c r="AH948" s="129">
        <f t="shared" si="2132"/>
        <v>177.46666666666664</v>
      </c>
      <c r="AI948" s="132">
        <f t="shared" si="2131"/>
        <v>179</v>
      </c>
      <c r="AJ948" s="113">
        <f t="shared" si="2113"/>
        <v>589000</v>
      </c>
      <c r="AK948" s="139">
        <f t="shared" si="1837"/>
        <v>639000</v>
      </c>
      <c r="AL948" s="114">
        <f t="shared" si="2114"/>
        <v>62</v>
      </c>
      <c r="AM948" s="130">
        <f>ROUNDUP(AC948*1.3,0)</f>
        <v>58</v>
      </c>
      <c r="AN948" s="151">
        <f t="shared" si="2115"/>
        <v>95</v>
      </c>
      <c r="AO948" s="152">
        <f t="shared" si="2116"/>
        <v>500</v>
      </c>
      <c r="AP948" s="153">
        <f t="shared" si="2117"/>
        <v>1056</v>
      </c>
      <c r="AQ948" s="716">
        <f t="shared" si="2128"/>
        <v>36</v>
      </c>
      <c r="AR948" s="154">
        <f t="shared" si="2118"/>
        <v>67000</v>
      </c>
      <c r="AS948" s="158">
        <v>229</v>
      </c>
      <c r="AT948" s="144">
        <f t="shared" si="2119"/>
        <v>179</v>
      </c>
    </row>
    <row r="949" spans="2:46" ht="38.25" customHeight="1">
      <c r="B949" s="157" t="s">
        <v>1134</v>
      </c>
      <c r="C949" s="111" t="s">
        <v>1138</v>
      </c>
      <c r="D949" s="112">
        <f t="shared" si="2120"/>
        <v>45.95</v>
      </c>
      <c r="E949" s="112">
        <f>2*MAX($J949:$V949)</f>
        <v>12.5</v>
      </c>
      <c r="F949" s="112">
        <f t="shared" si="2121"/>
        <v>3</v>
      </c>
      <c r="G949" s="644">
        <f t="shared" si="2130"/>
        <v>12.5</v>
      </c>
      <c r="H949" s="112">
        <f>MIN($P949:$V949)*0.5</f>
        <v>3.125</v>
      </c>
      <c r="I949" s="112"/>
      <c r="J949" s="135"/>
      <c r="K949" s="135">
        <f>[1]IDCost!$L$9</f>
        <v>0</v>
      </c>
      <c r="L949" s="135"/>
      <c r="M949" s="135"/>
      <c r="N949" s="135"/>
      <c r="O949" s="135"/>
      <c r="P949" s="135"/>
      <c r="Q949" s="135"/>
      <c r="R949" s="135"/>
      <c r="S949" s="135"/>
      <c r="T949" s="135"/>
      <c r="U949" s="135"/>
      <c r="V949" s="135">
        <f>[1]IDCost!K9</f>
        <v>6.25</v>
      </c>
      <c r="W949" s="135"/>
      <c r="X949" s="135"/>
      <c r="Y949" s="128">
        <f t="shared" si="2129"/>
        <v>13.750000000000002</v>
      </c>
      <c r="Z949" s="128">
        <f t="shared" si="2122"/>
        <v>13.750000000000004</v>
      </c>
      <c r="AA949" s="128">
        <f t="shared" si="2110"/>
        <v>20.677499999999998</v>
      </c>
      <c r="AB949" s="128">
        <f t="shared" si="2123"/>
        <v>45.95</v>
      </c>
      <c r="AC949" s="128">
        <f t="shared" si="2124"/>
        <v>45.833333333333336</v>
      </c>
      <c r="AD949" s="128">
        <f t="shared" si="2125"/>
        <v>18.380000000000003</v>
      </c>
      <c r="AE949" s="128">
        <f t="shared" si="2126"/>
        <v>20.677499999999998</v>
      </c>
      <c r="AF949" s="128">
        <f t="shared" si="2126"/>
        <v>25.272500000000004</v>
      </c>
      <c r="AG949" s="129">
        <f t="shared" si="2127"/>
        <v>183.33333333333334</v>
      </c>
      <c r="AH949" s="129">
        <f t="shared" si="2132"/>
        <v>183.33333333333334</v>
      </c>
      <c r="AI949" s="132">
        <f t="shared" si="2131"/>
        <v>179</v>
      </c>
      <c r="AJ949" s="113">
        <f t="shared" si="2113"/>
        <v>609000</v>
      </c>
      <c r="AK949" s="139">
        <f t="shared" si="1837"/>
        <v>659000</v>
      </c>
      <c r="AL949" s="114">
        <f t="shared" si="2114"/>
        <v>64</v>
      </c>
      <c r="AM949" s="130">
        <f>ROUNDUP(AC949*1.3,0)</f>
        <v>60</v>
      </c>
      <c r="AN949" s="151">
        <f t="shared" si="2115"/>
        <v>98</v>
      </c>
      <c r="AO949" s="152">
        <f t="shared" si="2116"/>
        <v>516</v>
      </c>
      <c r="AP949" s="153">
        <f t="shared" si="2117"/>
        <v>1091</v>
      </c>
      <c r="AQ949" s="716">
        <f t="shared" si="2128"/>
        <v>37</v>
      </c>
      <c r="AR949" s="154">
        <f t="shared" si="2118"/>
        <v>69000</v>
      </c>
      <c r="AS949" s="158">
        <v>239</v>
      </c>
      <c r="AT949" s="144"/>
    </row>
    <row r="950" spans="2:46" ht="38.25" customHeight="1">
      <c r="B950" s="157" t="s">
        <v>1274</v>
      </c>
      <c r="C950" s="111" t="s">
        <v>1278</v>
      </c>
      <c r="D950" s="112">
        <f t="shared" si="2120"/>
        <v>52.95</v>
      </c>
      <c r="E950" s="112">
        <f>2*MAX($J950:$U950)</f>
        <v>13.54</v>
      </c>
      <c r="F950" s="112">
        <f t="shared" si="2121"/>
        <v>9.77</v>
      </c>
      <c r="G950" s="644">
        <f>E950+1</f>
        <v>14.54</v>
      </c>
      <c r="H950" s="112">
        <f>MIN($J950:$U950)*0.5</f>
        <v>0.95</v>
      </c>
      <c r="I950" s="112"/>
      <c r="J950" s="131"/>
      <c r="K950" s="131"/>
      <c r="L950" s="131"/>
      <c r="M950" s="131"/>
      <c r="N950" s="131"/>
      <c r="O950" s="131"/>
      <c r="P950" s="131"/>
      <c r="Q950" s="131">
        <f>[1]shCost!$AF4+[1]shCost!$AX4+[1]shCost!$BD4</f>
        <v>6.02</v>
      </c>
      <c r="R950" s="131">
        <f>[1]shCost!AO4+[1]shCost!$AX4+0.5</f>
        <v>6.77</v>
      </c>
      <c r="S950" s="131"/>
      <c r="T950" s="131">
        <f>[1]shCost!AV4+[1]shCost!$AX4+0.5</f>
        <v>1.9</v>
      </c>
      <c r="U950" s="131"/>
      <c r="V950" s="131"/>
      <c r="W950" s="131"/>
      <c r="X950" s="131"/>
      <c r="Y950" s="128">
        <f t="shared" si="2129"/>
        <v>15.994</v>
      </c>
      <c r="Z950" s="128">
        <f t="shared" si="2122"/>
        <v>15.994</v>
      </c>
      <c r="AA950" s="128">
        <f t="shared" si="2110"/>
        <v>23.827500000000001</v>
      </c>
      <c r="AB950" s="128">
        <f t="shared" si="2123"/>
        <v>52.95</v>
      </c>
      <c r="AC950" s="128">
        <f t="shared" si="2124"/>
        <v>53.313333333333325</v>
      </c>
      <c r="AD950" s="128">
        <f t="shared" si="2125"/>
        <v>21.180000000000003</v>
      </c>
      <c r="AE950" s="128">
        <f t="shared" si="2125"/>
        <v>23.827500000000001</v>
      </c>
      <c r="AF950" s="128">
        <f t="shared" si="2125"/>
        <v>29.122500000000002</v>
      </c>
      <c r="AG950" s="129">
        <f t="shared" si="2127"/>
        <v>213.2533333333333</v>
      </c>
      <c r="AH950" s="129">
        <f t="shared" si="2132"/>
        <v>213.2533333333333</v>
      </c>
      <c r="AI950" s="132">
        <f>MROUND(ROUNDUP(AH950,0)+4,10)-1</f>
        <v>219</v>
      </c>
      <c r="AJ950" s="113">
        <f t="shared" si="2113"/>
        <v>709000</v>
      </c>
      <c r="AK950" s="139">
        <f t="shared" si="1837"/>
        <v>769000</v>
      </c>
      <c r="AL950" s="114">
        <f t="shared" si="2114"/>
        <v>75</v>
      </c>
      <c r="AM950" s="130">
        <f>ROUNDUP(AC950*1.34,0)</f>
        <v>72</v>
      </c>
      <c r="AN950" s="151">
        <f t="shared" si="2115"/>
        <v>114</v>
      </c>
      <c r="AO950" s="152">
        <f t="shared" si="2116"/>
        <v>600</v>
      </c>
      <c r="AP950" s="153">
        <f t="shared" si="2117"/>
        <v>1269</v>
      </c>
      <c r="AQ950" s="716">
        <f t="shared" si="2128"/>
        <v>43</v>
      </c>
      <c r="AR950" s="154">
        <f t="shared" si="2118"/>
        <v>80000</v>
      </c>
      <c r="AS950" s="158">
        <v>219</v>
      </c>
      <c r="AT950" s="144"/>
    </row>
    <row r="951" spans="2:46" ht="38.25" customHeight="1">
      <c r="B951" s="157" t="s">
        <v>1275</v>
      </c>
      <c r="C951" s="111" t="s">
        <v>1279</v>
      </c>
      <c r="D951" s="112">
        <f t="shared" si="2120"/>
        <v>54.95</v>
      </c>
      <c r="E951" s="112">
        <f t="shared" ref="E951:E1006" si="2133">2*MAX($J951:$U951)</f>
        <v>14.239999999999998</v>
      </c>
      <c r="F951" s="112">
        <f t="shared" si="2121"/>
        <v>10.119999999999999</v>
      </c>
      <c r="G951" s="644">
        <f>E951+0.75</f>
        <v>14.989999999999998</v>
      </c>
      <c r="H951" s="112">
        <f t="shared" ref="H951:H1008" si="2134">MIN($J951:$U951)*0.5</f>
        <v>0.95</v>
      </c>
      <c r="I951" s="112"/>
      <c r="J951" s="131"/>
      <c r="K951" s="131"/>
      <c r="L951" s="131"/>
      <c r="M951" s="131"/>
      <c r="N951" s="131"/>
      <c r="O951" s="131"/>
      <c r="P951" s="131"/>
      <c r="Q951" s="131">
        <f>[1]shCost!$AF6+[1]shCost!$AX6+[1]shCost!$BD6</f>
        <v>6.37</v>
      </c>
      <c r="R951" s="131">
        <f>[1]shCost!AO6+[1]shCost!$AX4+0.5</f>
        <v>7.1199999999999992</v>
      </c>
      <c r="S951" s="131"/>
      <c r="T951" s="131">
        <f>[1]shCost!AV6+[1]shCost!$AX4+0.5</f>
        <v>1.9</v>
      </c>
      <c r="U951" s="131"/>
      <c r="V951" s="131"/>
      <c r="W951" s="131"/>
      <c r="X951" s="131"/>
      <c r="Y951" s="128">
        <f t="shared" si="2129"/>
        <v>16.489000000000001</v>
      </c>
      <c r="Z951" s="128">
        <f t="shared" si="2122"/>
        <v>16.489000000000001</v>
      </c>
      <c r="AA951" s="128">
        <f t="shared" si="2110"/>
        <v>24.727499999999999</v>
      </c>
      <c r="AB951" s="128">
        <f t="shared" si="2123"/>
        <v>54.95</v>
      </c>
      <c r="AC951" s="128">
        <f t="shared" si="2124"/>
        <v>54.963333333333331</v>
      </c>
      <c r="AD951" s="128">
        <f t="shared" si="2125"/>
        <v>21.980000000000004</v>
      </c>
      <c r="AE951" s="128">
        <f t="shared" si="2125"/>
        <v>24.727499999999999</v>
      </c>
      <c r="AF951" s="128">
        <f t="shared" si="2125"/>
        <v>30.222500000000004</v>
      </c>
      <c r="AG951" s="129">
        <f t="shared" si="2127"/>
        <v>219.85333333333332</v>
      </c>
      <c r="AH951" s="129">
        <f t="shared" si="2132"/>
        <v>219.85333333333332</v>
      </c>
      <c r="AI951" s="132">
        <f t="shared" ref="AI951:AI957" si="2135">MROUND(ROUNDUP(AH951,0),10)-1</f>
        <v>219</v>
      </c>
      <c r="AJ951" s="113">
        <f t="shared" si="2113"/>
        <v>729000</v>
      </c>
      <c r="AK951" s="139">
        <f t="shared" si="1837"/>
        <v>799000</v>
      </c>
      <c r="AL951" s="114">
        <f t="shared" si="2114"/>
        <v>77</v>
      </c>
      <c r="AM951" s="130">
        <f>ROUNDUP(AC951*1.3,0)</f>
        <v>72</v>
      </c>
      <c r="AN951" s="151">
        <f t="shared" si="2115"/>
        <v>118</v>
      </c>
      <c r="AO951" s="152">
        <f t="shared" si="2116"/>
        <v>619</v>
      </c>
      <c r="AP951" s="153">
        <f t="shared" si="2117"/>
        <v>1308</v>
      </c>
      <c r="AQ951" s="716">
        <f t="shared" si="2128"/>
        <v>44</v>
      </c>
      <c r="AR951" s="154">
        <f t="shared" si="2118"/>
        <v>82000</v>
      </c>
      <c r="AS951" s="158">
        <v>229</v>
      </c>
      <c r="AT951" s="144"/>
    </row>
    <row r="952" spans="2:46" ht="38.25" customHeight="1">
      <c r="B952" s="157" t="s">
        <v>1276</v>
      </c>
      <c r="C952" s="111" t="s">
        <v>1280</v>
      </c>
      <c r="D952" s="112">
        <f t="shared" si="2120"/>
        <v>57.95</v>
      </c>
      <c r="E952" s="112">
        <f t="shared" si="2133"/>
        <v>14.839999999999998</v>
      </c>
      <c r="F952" s="112">
        <f t="shared" si="2121"/>
        <v>10.419999999999998</v>
      </c>
      <c r="G952" s="644">
        <f>E952+1</f>
        <v>15.839999999999998</v>
      </c>
      <c r="H952" s="112">
        <f t="shared" si="2134"/>
        <v>1.0249999999999999</v>
      </c>
      <c r="I952" s="112"/>
      <c r="J952" s="131"/>
      <c r="K952" s="131"/>
      <c r="L952" s="131"/>
      <c r="M952" s="131"/>
      <c r="N952" s="131"/>
      <c r="O952" s="131"/>
      <c r="P952" s="131"/>
      <c r="Q952" s="131">
        <f>[1]shCost!$AF7+[1]shCost!$AX7+[1]shCost!$BD7</f>
        <v>6.47</v>
      </c>
      <c r="R952" s="131">
        <f>[1]shCost!AO7+[1]shCost!$AX4+[1]shCost!$AZ4+0.5</f>
        <v>7.419999999999999</v>
      </c>
      <c r="S952" s="131"/>
      <c r="T952" s="131">
        <f>[1]shCost!AV7+[1]shCost!$AX4+[1]shCost!$AZ4+0.5</f>
        <v>2.0499999999999998</v>
      </c>
      <c r="U952" s="131">
        <v>7.21</v>
      </c>
      <c r="V952" s="131"/>
      <c r="W952" s="131"/>
      <c r="X952" s="131"/>
      <c r="Y952" s="128">
        <f t="shared" si="2129"/>
        <v>17.423999999999999</v>
      </c>
      <c r="Z952" s="128">
        <f t="shared" si="2122"/>
        <v>17.423999999999999</v>
      </c>
      <c r="AA952" s="128">
        <f t="shared" si="2110"/>
        <v>26.077499999999997</v>
      </c>
      <c r="AB952" s="128">
        <f t="shared" si="2123"/>
        <v>57.95</v>
      </c>
      <c r="AC952" s="128">
        <f t="shared" si="2124"/>
        <v>58.079999999999991</v>
      </c>
      <c r="AD952" s="128">
        <f t="shared" si="2125"/>
        <v>23.180000000000003</v>
      </c>
      <c r="AE952" s="128">
        <f t="shared" si="2125"/>
        <v>26.077499999999997</v>
      </c>
      <c r="AF952" s="128">
        <f t="shared" si="2125"/>
        <v>31.872500000000006</v>
      </c>
      <c r="AG952" s="129">
        <f t="shared" si="2127"/>
        <v>232.31999999999996</v>
      </c>
      <c r="AH952" s="129">
        <f t="shared" si="2132"/>
        <v>232.31999999999996</v>
      </c>
      <c r="AI952" s="132">
        <f t="shared" si="2135"/>
        <v>229</v>
      </c>
      <c r="AJ952" s="113">
        <f t="shared" si="2113"/>
        <v>769000</v>
      </c>
      <c r="AK952" s="139">
        <f t="shared" si="1837"/>
        <v>839000</v>
      </c>
      <c r="AL952" s="114">
        <f t="shared" si="2114"/>
        <v>81</v>
      </c>
      <c r="AM952" s="130">
        <f>ROUNDUP(AC952*1.3,0)</f>
        <v>76</v>
      </c>
      <c r="AN952" s="151">
        <f t="shared" si="2115"/>
        <v>124</v>
      </c>
      <c r="AO952" s="152">
        <f t="shared" si="2116"/>
        <v>654</v>
      </c>
      <c r="AP952" s="153">
        <f t="shared" si="2117"/>
        <v>1382</v>
      </c>
      <c r="AQ952" s="716">
        <f t="shared" si="2128"/>
        <v>47</v>
      </c>
      <c r="AR952" s="154">
        <f t="shared" si="2118"/>
        <v>87000</v>
      </c>
      <c r="AS952" s="158">
        <v>239</v>
      </c>
      <c r="AT952" s="144"/>
    </row>
    <row r="953" spans="2:46" ht="38.25" customHeight="1">
      <c r="B953" s="157" t="s">
        <v>1277</v>
      </c>
      <c r="C953" s="111" t="s">
        <v>1281</v>
      </c>
      <c r="D953" s="112">
        <f t="shared" si="2120"/>
        <v>61.95</v>
      </c>
      <c r="E953" s="112">
        <f t="shared" si="2133"/>
        <v>15.540000000000001</v>
      </c>
      <c r="F953" s="112">
        <f t="shared" si="2121"/>
        <v>10.77</v>
      </c>
      <c r="G953" s="644">
        <v>16.948799999999999</v>
      </c>
      <c r="H953" s="112">
        <f t="shared" si="2134"/>
        <v>1.0249999999999999</v>
      </c>
      <c r="I953" s="112"/>
      <c r="J953" s="131"/>
      <c r="K953" s="131"/>
      <c r="L953" s="131"/>
      <c r="M953" s="131"/>
      <c r="N953" s="131"/>
      <c r="O953" s="131"/>
      <c r="P953" s="131"/>
      <c r="Q953" s="131">
        <f>[1]shCost!AM9+[1]shCost!$AX4+[1]shCost!$AZ4+0.5</f>
        <v>7.5200000000000005</v>
      </c>
      <c r="R953" s="131">
        <f>[1]shCost!AO9+[1]shCost!$AX4+[1]shCost!$AZ4+0.5</f>
        <v>7.7700000000000005</v>
      </c>
      <c r="S953" s="131"/>
      <c r="T953" s="131">
        <f>[1]shCost!AV9+[1]shCost!$AX4+[1]shCost!$AZ4+0.5</f>
        <v>2.0499999999999998</v>
      </c>
      <c r="U953" s="131"/>
      <c r="V953" s="131"/>
      <c r="W953" s="131"/>
      <c r="X953" s="131"/>
      <c r="Y953" s="128">
        <f t="shared" si="2129"/>
        <v>18.64368</v>
      </c>
      <c r="Z953" s="128">
        <f t="shared" si="2122"/>
        <v>18.64368</v>
      </c>
      <c r="AA953" s="128">
        <f t="shared" si="2110"/>
        <v>27.877499999999998</v>
      </c>
      <c r="AB953" s="128">
        <f t="shared" si="2123"/>
        <v>61.95</v>
      </c>
      <c r="AC953" s="128">
        <f t="shared" si="2124"/>
        <v>62.145599999999988</v>
      </c>
      <c r="AD953" s="128">
        <f t="shared" si="2125"/>
        <v>24.78</v>
      </c>
      <c r="AE953" s="128">
        <f t="shared" si="2125"/>
        <v>27.877499999999998</v>
      </c>
      <c r="AF953" s="128">
        <f t="shared" si="2125"/>
        <v>34.072500000000005</v>
      </c>
      <c r="AG953" s="129">
        <f t="shared" si="2127"/>
        <v>248.58239999999995</v>
      </c>
      <c r="AH953" s="129">
        <f t="shared" si="2132"/>
        <v>248.58239999999995</v>
      </c>
      <c r="AI953" s="132">
        <f t="shared" si="2135"/>
        <v>249</v>
      </c>
      <c r="AJ953" s="113">
        <f t="shared" si="2113"/>
        <v>819000</v>
      </c>
      <c r="AK953" s="139">
        <f t="shared" si="1837"/>
        <v>899000</v>
      </c>
      <c r="AL953" s="114">
        <f t="shared" si="2114"/>
        <v>87</v>
      </c>
      <c r="AM953" s="130">
        <f>ROUNDUP(AC953*1.3,0)</f>
        <v>81</v>
      </c>
      <c r="AN953" s="151">
        <f t="shared" si="2115"/>
        <v>133</v>
      </c>
      <c r="AO953" s="152">
        <f t="shared" si="2116"/>
        <v>700</v>
      </c>
      <c r="AP953" s="153">
        <f t="shared" si="2117"/>
        <v>1479</v>
      </c>
      <c r="AQ953" s="716">
        <f t="shared" si="2128"/>
        <v>50</v>
      </c>
      <c r="AR953" s="154">
        <f t="shared" si="2118"/>
        <v>93000</v>
      </c>
      <c r="AS953" s="158">
        <v>249</v>
      </c>
      <c r="AT953" s="144"/>
    </row>
    <row r="954" spans="2:46" ht="38.25" customHeight="1">
      <c r="B954" s="157" t="s">
        <v>1282</v>
      </c>
      <c r="C954" s="111" t="s">
        <v>1290</v>
      </c>
      <c r="D954" s="112">
        <f t="shared" si="2120"/>
        <v>48.95</v>
      </c>
      <c r="E954" s="112">
        <f>1.75*MAX($J954:$U954)</f>
        <v>13.352499999999999</v>
      </c>
      <c r="F954" s="112">
        <f t="shared" si="2121"/>
        <v>10.629999999999999</v>
      </c>
      <c r="G954" s="644">
        <f t="shared" ref="G954:G963" si="2136">E954</f>
        <v>13.352499999999999</v>
      </c>
      <c r="H954" s="112">
        <f t="shared" si="2134"/>
        <v>3.26</v>
      </c>
      <c r="I954" s="112"/>
      <c r="J954" s="131"/>
      <c r="K954" s="131"/>
      <c r="L954" s="131"/>
      <c r="M954" s="131"/>
      <c r="N954" s="131"/>
      <c r="O954" s="131"/>
      <c r="P954" s="131"/>
      <c r="Q954" s="131">
        <f>[1]shCost!$AF4+[1]shCost!$AX4+[1]shCost!$BC4</f>
        <v>7.63</v>
      </c>
      <c r="R954" s="131">
        <f>[1]shCost!AM4+[1]shCost!$AX4+0.5</f>
        <v>6.52</v>
      </c>
      <c r="S954" s="131">
        <f>[1]shCost!AO4+[1]shCost!$AX4+0.5</f>
        <v>6.77</v>
      </c>
      <c r="T954" s="131"/>
      <c r="U954" s="131">
        <v>7.41</v>
      </c>
      <c r="V954" s="131"/>
      <c r="W954" s="131"/>
      <c r="X954" s="131"/>
      <c r="Y954" s="128">
        <f t="shared" si="2129"/>
        <v>14.687749999999999</v>
      </c>
      <c r="Z954" s="128">
        <f t="shared" si="2122"/>
        <v>14.687749999999998</v>
      </c>
      <c r="AA954" s="128">
        <f t="shared" si="2110"/>
        <v>22.0275</v>
      </c>
      <c r="AB954" s="128">
        <f t="shared" si="2123"/>
        <v>48.95</v>
      </c>
      <c r="AC954" s="128">
        <f t="shared" si="2124"/>
        <v>48.959166666666654</v>
      </c>
      <c r="AD954" s="128">
        <f t="shared" si="2125"/>
        <v>19.580000000000002</v>
      </c>
      <c r="AE954" s="128">
        <f t="shared" si="2125"/>
        <v>22.0275</v>
      </c>
      <c r="AF954" s="128">
        <f t="shared" si="2125"/>
        <v>26.922500000000003</v>
      </c>
      <c r="AG954" s="129">
        <f t="shared" si="2127"/>
        <v>195.83666666666662</v>
      </c>
      <c r="AH954" s="129">
        <f>AG954</f>
        <v>195.83666666666662</v>
      </c>
      <c r="AI954" s="132">
        <f t="shared" si="2135"/>
        <v>199</v>
      </c>
      <c r="AJ954" s="113">
        <f t="shared" si="2113"/>
        <v>649000</v>
      </c>
      <c r="AK954" s="139">
        <f t="shared" si="1837"/>
        <v>709000</v>
      </c>
      <c r="AL954" s="114">
        <f t="shared" si="2114"/>
        <v>69</v>
      </c>
      <c r="AM954" s="130">
        <f>ROUNDUP(AC954*1.34,0)</f>
        <v>66</v>
      </c>
      <c r="AN954" s="151">
        <f t="shared" si="2115"/>
        <v>105</v>
      </c>
      <c r="AO954" s="152">
        <f t="shared" si="2116"/>
        <v>551</v>
      </c>
      <c r="AP954" s="153">
        <f t="shared" si="2117"/>
        <v>1165</v>
      </c>
      <c r="AQ954" s="716">
        <f t="shared" si="2128"/>
        <v>40</v>
      </c>
      <c r="AR954" s="154">
        <f t="shared" si="2118"/>
        <v>73000</v>
      </c>
      <c r="AS954" s="158">
        <v>189</v>
      </c>
      <c r="AT954" s="144"/>
    </row>
    <row r="955" spans="2:46" ht="38.25" customHeight="1">
      <c r="B955" s="157" t="s">
        <v>1283</v>
      </c>
      <c r="C955" s="111" t="s">
        <v>1291</v>
      </c>
      <c r="D955" s="112">
        <f t="shared" si="2120"/>
        <v>52.95</v>
      </c>
      <c r="E955" s="112">
        <f>1.75*MAX($J955:$U955)</f>
        <v>14.490000000000002</v>
      </c>
      <c r="F955" s="112">
        <f t="shared" si="2121"/>
        <v>11.280000000000001</v>
      </c>
      <c r="G955" s="644">
        <f t="shared" si="2136"/>
        <v>14.490000000000002</v>
      </c>
      <c r="H955" s="112">
        <f t="shared" si="2134"/>
        <v>3.4349999999999996</v>
      </c>
      <c r="I955" s="112"/>
      <c r="J955" s="131"/>
      <c r="K955" s="131"/>
      <c r="L955" s="131"/>
      <c r="M955" s="131"/>
      <c r="N955" s="131"/>
      <c r="O955" s="131"/>
      <c r="P955" s="131"/>
      <c r="Q955" s="131">
        <f>[1]shCost!$AF6+[1]shCost!$AX5+[1]shCost!$BC5</f>
        <v>8.2800000000000011</v>
      </c>
      <c r="R955" s="131">
        <f>[1]shCost!AM6+[1]shCost!$AX4+0.5</f>
        <v>6.8699999999999992</v>
      </c>
      <c r="S955" s="131">
        <f>[1]shCost!AO6+[1]shCost!$AX4+0.5</f>
        <v>7.1199999999999992</v>
      </c>
      <c r="T955" s="131"/>
      <c r="U955" s="131"/>
      <c r="V955" s="131"/>
      <c r="W955" s="131"/>
      <c r="X955" s="131"/>
      <c r="Y955" s="128">
        <f t="shared" si="2129"/>
        <v>15.939000000000004</v>
      </c>
      <c r="Z955" s="128">
        <f t="shared" si="2122"/>
        <v>15.939000000000004</v>
      </c>
      <c r="AA955" s="128">
        <f t="shared" si="2110"/>
        <v>23.827500000000001</v>
      </c>
      <c r="AB955" s="128">
        <f t="shared" si="2123"/>
        <v>52.95</v>
      </c>
      <c r="AC955" s="128">
        <f t="shared" si="2124"/>
        <v>53.13</v>
      </c>
      <c r="AD955" s="128">
        <f t="shared" si="2125"/>
        <v>21.180000000000003</v>
      </c>
      <c r="AE955" s="128">
        <f t="shared" si="2125"/>
        <v>23.827500000000001</v>
      </c>
      <c r="AF955" s="128">
        <f t="shared" si="2125"/>
        <v>29.122500000000002</v>
      </c>
      <c r="AG955" s="129">
        <f t="shared" si="2127"/>
        <v>212.52</v>
      </c>
      <c r="AH955" s="129">
        <f>AG955</f>
        <v>212.52</v>
      </c>
      <c r="AI955" s="132">
        <f t="shared" si="2135"/>
        <v>209</v>
      </c>
      <c r="AJ955" s="113">
        <f t="shared" si="2113"/>
        <v>699000</v>
      </c>
      <c r="AK955" s="139">
        <f t="shared" si="1837"/>
        <v>759000</v>
      </c>
      <c r="AL955" s="114">
        <f t="shared" si="2114"/>
        <v>74</v>
      </c>
      <c r="AM955" s="130">
        <f>ROUNDUP(AC955*1.3,0)</f>
        <v>70</v>
      </c>
      <c r="AN955" s="151">
        <f t="shared" si="2115"/>
        <v>114</v>
      </c>
      <c r="AO955" s="152">
        <f t="shared" si="2116"/>
        <v>598</v>
      </c>
      <c r="AP955" s="153">
        <f t="shared" si="2117"/>
        <v>1264</v>
      </c>
      <c r="AQ955" s="716">
        <f t="shared" si="2128"/>
        <v>43</v>
      </c>
      <c r="AR955" s="154">
        <f t="shared" si="2118"/>
        <v>80000</v>
      </c>
      <c r="AS955" s="158">
        <v>199</v>
      </c>
      <c r="AT955" s="144"/>
    </row>
    <row r="956" spans="2:46" ht="38.25" customHeight="1">
      <c r="B956" s="157" t="s">
        <v>1284</v>
      </c>
      <c r="C956" s="111" t="s">
        <v>1292</v>
      </c>
      <c r="D956" s="112">
        <f t="shared" si="2120"/>
        <v>51.95</v>
      </c>
      <c r="E956" s="112">
        <f>1.7*MAX($J956:$U956)</f>
        <v>14.246</v>
      </c>
      <c r="F956" s="112">
        <f t="shared" si="2121"/>
        <v>11.38</v>
      </c>
      <c r="G956" s="644">
        <f t="shared" si="2136"/>
        <v>14.246</v>
      </c>
      <c r="H956" s="112">
        <f t="shared" si="2134"/>
        <v>3.5849999999999995</v>
      </c>
      <c r="I956" s="112"/>
      <c r="J956" s="131"/>
      <c r="K956" s="131"/>
      <c r="L956" s="131"/>
      <c r="M956" s="131"/>
      <c r="N956" s="131"/>
      <c r="O956" s="131"/>
      <c r="P956" s="131"/>
      <c r="Q956" s="131">
        <f>[1]shCost!AF7+[1]shCost!$AX4+[1]shCost!$AZ4+[1]shCost!$BC7</f>
        <v>8.3800000000000008</v>
      </c>
      <c r="R956" s="131">
        <f>[1]shCost!AM7+[1]shCost!$AX4++[1]shCost!$AZ4+0.5</f>
        <v>7.169999999999999</v>
      </c>
      <c r="S956" s="131">
        <f>[1]shCost!AO7+[1]shCost!$AX4++[1]shCost!$AZ4+0.5</f>
        <v>7.419999999999999</v>
      </c>
      <c r="T956" s="131"/>
      <c r="U956" s="131"/>
      <c r="V956" s="131"/>
      <c r="W956" s="131"/>
      <c r="X956" s="131"/>
      <c r="Y956" s="128">
        <f t="shared" si="2129"/>
        <v>15.670600000000002</v>
      </c>
      <c r="Z956" s="128">
        <f t="shared" si="2122"/>
        <v>15.670600000000002</v>
      </c>
      <c r="AA956" s="128">
        <f t="shared" si="2110"/>
        <v>23.377499999999998</v>
      </c>
      <c r="AB956" s="128">
        <f t="shared" si="2123"/>
        <v>51.95</v>
      </c>
      <c r="AC956" s="128">
        <f t="shared" si="2124"/>
        <v>52.23533333333333</v>
      </c>
      <c r="AD956" s="128">
        <f t="shared" si="2125"/>
        <v>20.78</v>
      </c>
      <c r="AE956" s="128">
        <f t="shared" si="2125"/>
        <v>23.377499999999998</v>
      </c>
      <c r="AF956" s="128">
        <f t="shared" si="2125"/>
        <v>28.572500000000005</v>
      </c>
      <c r="AG956" s="129">
        <f t="shared" si="2127"/>
        <v>208.94133333333332</v>
      </c>
      <c r="AH956" s="129">
        <f>AG956</f>
        <v>208.94133333333332</v>
      </c>
      <c r="AI956" s="132">
        <f t="shared" si="2135"/>
        <v>209</v>
      </c>
      <c r="AJ956" s="113">
        <f t="shared" si="2113"/>
        <v>689000</v>
      </c>
      <c r="AK956" s="139">
        <f t="shared" si="1837"/>
        <v>749000</v>
      </c>
      <c r="AL956" s="114">
        <f t="shared" si="2114"/>
        <v>73</v>
      </c>
      <c r="AM956" s="130">
        <f>ROUNDUP(AC956*1.3,0)</f>
        <v>68</v>
      </c>
      <c r="AN956" s="151">
        <f t="shared" si="2115"/>
        <v>112</v>
      </c>
      <c r="AO956" s="152">
        <f t="shared" si="2116"/>
        <v>588</v>
      </c>
      <c r="AP956" s="153">
        <f t="shared" si="2117"/>
        <v>1243</v>
      </c>
      <c r="AQ956" s="716">
        <f t="shared" si="2128"/>
        <v>42</v>
      </c>
      <c r="AR956" s="154">
        <f t="shared" si="2118"/>
        <v>78000</v>
      </c>
      <c r="AS956" s="158">
        <v>199</v>
      </c>
      <c r="AT956" s="144"/>
    </row>
    <row r="957" spans="2:46" ht="38.25" customHeight="1">
      <c r="B957" s="157" t="s">
        <v>1285</v>
      </c>
      <c r="C957" s="111" t="s">
        <v>1293</v>
      </c>
      <c r="D957" s="112">
        <f t="shared" si="2120"/>
        <v>54.95</v>
      </c>
      <c r="E957" s="112">
        <f>1.7*MAX($J957:$U957)</f>
        <v>14.925999999999998</v>
      </c>
      <c r="F957" s="112">
        <f t="shared" si="2121"/>
        <v>11.78</v>
      </c>
      <c r="G957" s="644">
        <f t="shared" si="2136"/>
        <v>14.925999999999998</v>
      </c>
      <c r="H957" s="112">
        <f t="shared" si="2134"/>
        <v>3.7600000000000002</v>
      </c>
      <c r="I957" s="112"/>
      <c r="J957" s="131"/>
      <c r="K957" s="131"/>
      <c r="L957" s="131"/>
      <c r="M957" s="131"/>
      <c r="N957" s="131"/>
      <c r="O957" s="131"/>
      <c r="P957" s="131"/>
      <c r="Q957" s="131">
        <f>[1]shCost!AF9+[1]shCost!$AX4+[1]shCost!$AZ4+[1]shCost!$BC9</f>
        <v>8.7799999999999994</v>
      </c>
      <c r="R957" s="131">
        <f>[1]shCost!AM9+[1]shCost!$AX4++[1]shCost!$AZ4+0.5</f>
        <v>7.5200000000000005</v>
      </c>
      <c r="S957" s="131">
        <f>[1]shCost!AO9+[1]shCost!$AX4++[1]shCost!$AZ4+0.5</f>
        <v>7.7700000000000005</v>
      </c>
      <c r="T957" s="131"/>
      <c r="U957" s="131"/>
      <c r="V957" s="131"/>
      <c r="W957" s="131"/>
      <c r="X957" s="131"/>
      <c r="Y957" s="128">
        <f t="shared" si="2129"/>
        <v>16.418599999999998</v>
      </c>
      <c r="Z957" s="128">
        <f t="shared" si="2122"/>
        <v>16.418599999999998</v>
      </c>
      <c r="AA957" s="128">
        <f t="shared" si="2110"/>
        <v>24.727499999999999</v>
      </c>
      <c r="AB957" s="128">
        <f t="shared" si="2123"/>
        <v>54.95</v>
      </c>
      <c r="AC957" s="128">
        <f t="shared" si="2124"/>
        <v>54.728666666666655</v>
      </c>
      <c r="AD957" s="128">
        <f t="shared" si="2125"/>
        <v>21.980000000000004</v>
      </c>
      <c r="AE957" s="128">
        <f t="shared" si="2125"/>
        <v>24.727499999999999</v>
      </c>
      <c r="AF957" s="128">
        <f t="shared" si="2125"/>
        <v>30.222500000000004</v>
      </c>
      <c r="AG957" s="129">
        <f t="shared" si="2127"/>
        <v>218.91466666666662</v>
      </c>
      <c r="AH957" s="129">
        <f>AG957</f>
        <v>218.91466666666662</v>
      </c>
      <c r="AI957" s="132">
        <f t="shared" si="2135"/>
        <v>219</v>
      </c>
      <c r="AJ957" s="113">
        <f t="shared" si="2113"/>
        <v>729000</v>
      </c>
      <c r="AK957" s="139">
        <f t="shared" si="1837"/>
        <v>799000</v>
      </c>
      <c r="AL957" s="114">
        <f t="shared" si="2114"/>
        <v>77</v>
      </c>
      <c r="AM957" s="130">
        <f>ROUNDUP(AC957*1.3,0)</f>
        <v>72</v>
      </c>
      <c r="AN957" s="151">
        <f t="shared" si="2115"/>
        <v>117</v>
      </c>
      <c r="AO957" s="152">
        <f t="shared" si="2116"/>
        <v>616</v>
      </c>
      <c r="AP957" s="153">
        <f t="shared" si="2117"/>
        <v>1302</v>
      </c>
      <c r="AQ957" s="716">
        <f t="shared" si="2128"/>
        <v>44</v>
      </c>
      <c r="AR957" s="154">
        <f t="shared" si="2118"/>
        <v>82000</v>
      </c>
      <c r="AS957" s="158">
        <v>209</v>
      </c>
      <c r="AT957" s="144"/>
    </row>
    <row r="958" spans="2:46" ht="38.25" customHeight="1">
      <c r="B958" s="157" t="s">
        <v>925</v>
      </c>
      <c r="C958" s="111" t="s">
        <v>1080</v>
      </c>
      <c r="D958" s="112">
        <f t="shared" si="2120"/>
        <v>53.95</v>
      </c>
      <c r="E958" s="112">
        <f t="shared" si="2133"/>
        <v>14.6</v>
      </c>
      <c r="F958" s="112">
        <f t="shared" si="2121"/>
        <v>10.3</v>
      </c>
      <c r="G958" s="644">
        <f>E958</f>
        <v>14.6</v>
      </c>
      <c r="H958" s="112">
        <f t="shared" si="2134"/>
        <v>3.65</v>
      </c>
      <c r="I958" s="112"/>
      <c r="J958" s="135"/>
      <c r="K958" s="135"/>
      <c r="L958" s="135"/>
      <c r="M958" s="135"/>
      <c r="N958" s="135">
        <f>[1]tiCost!$AH$4</f>
        <v>7.3</v>
      </c>
      <c r="O958" s="135"/>
      <c r="P958" s="135"/>
      <c r="Q958" s="135"/>
      <c r="R958" s="135"/>
      <c r="S958" s="135"/>
      <c r="T958" s="135"/>
      <c r="U958" s="135"/>
      <c r="V958" s="135"/>
      <c r="W958" s="135"/>
      <c r="X958" s="135"/>
      <c r="Y958" s="128">
        <f t="shared" si="2129"/>
        <v>16.060000000000002</v>
      </c>
      <c r="Z958" s="128">
        <f t="shared" si="2122"/>
        <v>16.060000000000002</v>
      </c>
      <c r="AA958" s="128">
        <f t="shared" si="2110"/>
        <v>24.2775</v>
      </c>
      <c r="AB958" s="128">
        <f t="shared" si="2123"/>
        <v>53.95</v>
      </c>
      <c r="AC958" s="128">
        <f t="shared" si="2124"/>
        <v>53.533333333333331</v>
      </c>
      <c r="AD958" s="128">
        <f t="shared" si="2125"/>
        <v>21.580000000000002</v>
      </c>
      <c r="AE958" s="128">
        <f t="shared" si="2125"/>
        <v>24.2775</v>
      </c>
      <c r="AF958" s="128">
        <f t="shared" si="2125"/>
        <v>29.672500000000003</v>
      </c>
      <c r="AG958" s="129">
        <f t="shared" si="2127"/>
        <v>214.13333333333333</v>
      </c>
      <c r="AH958" s="129">
        <f t="shared" si="2111"/>
        <v>226.98133333333334</v>
      </c>
      <c r="AI958" s="132">
        <f t="shared" si="2131"/>
        <v>229</v>
      </c>
      <c r="AJ958" s="113">
        <f t="shared" si="2113"/>
        <v>709000</v>
      </c>
      <c r="AK958" s="139">
        <f t="shared" si="1837"/>
        <v>769000</v>
      </c>
      <c r="AL958" s="114">
        <f t="shared" si="2114"/>
        <v>75</v>
      </c>
      <c r="AM958" s="130">
        <f>ROUNDUP(AC958*1.34,0)</f>
        <v>72</v>
      </c>
      <c r="AN958" s="151">
        <f t="shared" si="2115"/>
        <v>115</v>
      </c>
      <c r="AO958" s="152">
        <f t="shared" si="2116"/>
        <v>603</v>
      </c>
      <c r="AP958" s="153">
        <f t="shared" si="2117"/>
        <v>1274</v>
      </c>
      <c r="AQ958" s="716">
        <f t="shared" si="2128"/>
        <v>43</v>
      </c>
      <c r="AR958" s="154">
        <f t="shared" si="2118"/>
        <v>80000</v>
      </c>
      <c r="AS958" s="158">
        <v>229</v>
      </c>
      <c r="AT958" s="144"/>
    </row>
    <row r="959" spans="2:46" ht="38.25" customHeight="1">
      <c r="B959" s="157" t="s">
        <v>927</v>
      </c>
      <c r="C959" s="111" t="s">
        <v>1094</v>
      </c>
      <c r="D959" s="112">
        <f t="shared" si="2120"/>
        <v>54.95</v>
      </c>
      <c r="E959" s="112">
        <f t="shared" si="2133"/>
        <v>15.1</v>
      </c>
      <c r="F959" s="112">
        <f t="shared" si="2121"/>
        <v>10.55</v>
      </c>
      <c r="G959" s="644">
        <f t="shared" si="2136"/>
        <v>15.1</v>
      </c>
      <c r="H959" s="112">
        <f t="shared" si="2134"/>
        <v>3.7749999999999999</v>
      </c>
      <c r="I959" s="112"/>
      <c r="J959" s="135"/>
      <c r="K959" s="135"/>
      <c r="L959" s="135"/>
      <c r="M959" s="135"/>
      <c r="N959" s="135">
        <f>[1]tiCost!$AH$5</f>
        <v>7.55</v>
      </c>
      <c r="O959" s="135"/>
      <c r="P959" s="135"/>
      <c r="Q959" s="135"/>
      <c r="R959" s="135"/>
      <c r="S959" s="135"/>
      <c r="T959" s="135"/>
      <c r="U959" s="135"/>
      <c r="V959" s="135"/>
      <c r="W959" s="135"/>
      <c r="X959" s="135"/>
      <c r="Y959" s="128">
        <f t="shared" si="2129"/>
        <v>16.61</v>
      </c>
      <c r="Z959" s="128">
        <f t="shared" si="2122"/>
        <v>16.61</v>
      </c>
      <c r="AA959" s="128">
        <f t="shared" si="2110"/>
        <v>24.727499999999999</v>
      </c>
      <c r="AB959" s="128">
        <f t="shared" si="2123"/>
        <v>54.95</v>
      </c>
      <c r="AC959" s="128">
        <f t="shared" si="2124"/>
        <v>55.36666666666666</v>
      </c>
      <c r="AD959" s="128">
        <f t="shared" si="2125"/>
        <v>21.980000000000004</v>
      </c>
      <c r="AE959" s="128">
        <f t="shared" si="2125"/>
        <v>24.727499999999999</v>
      </c>
      <c r="AF959" s="128">
        <f t="shared" si="2125"/>
        <v>30.222500000000004</v>
      </c>
      <c r="AG959" s="129">
        <f t="shared" si="2127"/>
        <v>221.46666666666664</v>
      </c>
      <c r="AH959" s="129">
        <f t="shared" si="2111"/>
        <v>234.75466666666665</v>
      </c>
      <c r="AI959" s="132">
        <f t="shared" si="2131"/>
        <v>239</v>
      </c>
      <c r="AJ959" s="113">
        <f t="shared" si="2113"/>
        <v>729000</v>
      </c>
      <c r="AK959" s="139">
        <f t="shared" si="1837"/>
        <v>799000</v>
      </c>
      <c r="AL959" s="114">
        <f t="shared" si="2114"/>
        <v>77</v>
      </c>
      <c r="AM959" s="130">
        <f>ROUNDUP(AC959*1.3,0)</f>
        <v>72</v>
      </c>
      <c r="AN959" s="151">
        <f t="shared" si="2115"/>
        <v>118</v>
      </c>
      <c r="AO959" s="152">
        <f t="shared" si="2116"/>
        <v>623</v>
      </c>
      <c r="AP959" s="153">
        <f t="shared" si="2117"/>
        <v>1317</v>
      </c>
      <c r="AQ959" s="716">
        <f t="shared" si="2128"/>
        <v>45</v>
      </c>
      <c r="AR959" s="154">
        <f t="shared" si="2118"/>
        <v>83000</v>
      </c>
      <c r="AS959" s="158">
        <v>239</v>
      </c>
      <c r="AT959" s="144"/>
    </row>
    <row r="960" spans="2:46" ht="38.25" customHeight="1">
      <c r="B960" s="157" t="s">
        <v>926</v>
      </c>
      <c r="C960" s="111" t="s">
        <v>1110</v>
      </c>
      <c r="D960" s="112">
        <f t="shared" si="2120"/>
        <v>54.95</v>
      </c>
      <c r="E960" s="112">
        <f t="shared" si="2133"/>
        <v>15.1</v>
      </c>
      <c r="F960" s="112">
        <f t="shared" si="2121"/>
        <v>10.55</v>
      </c>
      <c r="G960" s="644">
        <f t="shared" si="2136"/>
        <v>15.1</v>
      </c>
      <c r="H960" s="112">
        <f t="shared" si="2134"/>
        <v>3.7749999999999999</v>
      </c>
      <c r="I960" s="112"/>
      <c r="J960" s="135"/>
      <c r="K960" s="135"/>
      <c r="L960" s="135"/>
      <c r="M960" s="135"/>
      <c r="N960" s="135">
        <f>[1]tiCost!$AH$6</f>
        <v>7.55</v>
      </c>
      <c r="O960" s="135"/>
      <c r="P960" s="135"/>
      <c r="Q960" s="135"/>
      <c r="R960" s="135"/>
      <c r="S960" s="135"/>
      <c r="T960" s="135"/>
      <c r="U960" s="135"/>
      <c r="V960" s="135"/>
      <c r="W960" s="135"/>
      <c r="X960" s="135"/>
      <c r="Y960" s="128">
        <f t="shared" si="2129"/>
        <v>16.61</v>
      </c>
      <c r="Z960" s="128">
        <f t="shared" si="2122"/>
        <v>16.61</v>
      </c>
      <c r="AA960" s="128">
        <f t="shared" si="2110"/>
        <v>24.727499999999999</v>
      </c>
      <c r="AB960" s="128">
        <f t="shared" si="2123"/>
        <v>54.95</v>
      </c>
      <c r="AC960" s="128">
        <f t="shared" si="2124"/>
        <v>55.36666666666666</v>
      </c>
      <c r="AD960" s="128">
        <f t="shared" si="2125"/>
        <v>21.980000000000004</v>
      </c>
      <c r="AE960" s="128">
        <f t="shared" si="2125"/>
        <v>24.727499999999999</v>
      </c>
      <c r="AF960" s="128">
        <f t="shared" si="2125"/>
        <v>30.222500000000004</v>
      </c>
      <c r="AG960" s="129">
        <f t="shared" si="2127"/>
        <v>221.46666666666664</v>
      </c>
      <c r="AH960" s="129">
        <f t="shared" si="2111"/>
        <v>234.75466666666665</v>
      </c>
      <c r="AI960" s="132">
        <f t="shared" si="2131"/>
        <v>239</v>
      </c>
      <c r="AJ960" s="113">
        <f t="shared" si="2113"/>
        <v>729000</v>
      </c>
      <c r="AK960" s="139">
        <f t="shared" si="1837"/>
        <v>799000</v>
      </c>
      <c r="AL960" s="114">
        <f t="shared" si="2114"/>
        <v>77</v>
      </c>
      <c r="AM960" s="130">
        <f>ROUNDUP(AC960*1.3,0)</f>
        <v>72</v>
      </c>
      <c r="AN960" s="151">
        <f t="shared" si="2115"/>
        <v>118</v>
      </c>
      <c r="AO960" s="152">
        <f t="shared" si="2116"/>
        <v>623</v>
      </c>
      <c r="AP960" s="153">
        <f t="shared" si="2117"/>
        <v>1317</v>
      </c>
      <c r="AQ960" s="716">
        <f t="shared" si="2128"/>
        <v>45</v>
      </c>
      <c r="AR960" s="154">
        <f t="shared" si="2118"/>
        <v>83000</v>
      </c>
      <c r="AS960" s="158">
        <v>239</v>
      </c>
      <c r="AT960" s="144"/>
    </row>
    <row r="961" spans="2:46" ht="38.25" customHeight="1">
      <c r="B961" s="157" t="s">
        <v>928</v>
      </c>
      <c r="C961" s="111" t="s">
        <v>1111</v>
      </c>
      <c r="D961" s="112">
        <f t="shared" si="2120"/>
        <v>57.95</v>
      </c>
      <c r="E961" s="112">
        <f t="shared" si="2133"/>
        <v>15.9</v>
      </c>
      <c r="F961" s="112">
        <f t="shared" si="2121"/>
        <v>10.95</v>
      </c>
      <c r="G961" s="644">
        <f t="shared" si="2136"/>
        <v>15.9</v>
      </c>
      <c r="H961" s="112">
        <f t="shared" si="2134"/>
        <v>3.9750000000000001</v>
      </c>
      <c r="I961" s="112"/>
      <c r="J961" s="135"/>
      <c r="K961" s="135"/>
      <c r="L961" s="135"/>
      <c r="M961" s="135"/>
      <c r="N961" s="135">
        <f>[1]tiCost!$AH$7</f>
        <v>7.95</v>
      </c>
      <c r="O961" s="135"/>
      <c r="P961" s="135"/>
      <c r="Q961" s="135"/>
      <c r="R961" s="135"/>
      <c r="S961" s="135"/>
      <c r="T961" s="135"/>
      <c r="U961" s="135"/>
      <c r="V961" s="135"/>
      <c r="W961" s="135"/>
      <c r="X961" s="135"/>
      <c r="Y961" s="128">
        <f t="shared" si="2129"/>
        <v>17.490000000000002</v>
      </c>
      <c r="Z961" s="128">
        <f t="shared" si="2122"/>
        <v>17.490000000000002</v>
      </c>
      <c r="AA961" s="128">
        <f t="shared" si="2110"/>
        <v>26.077499999999997</v>
      </c>
      <c r="AB961" s="128">
        <f t="shared" si="2123"/>
        <v>57.95</v>
      </c>
      <c r="AC961" s="128">
        <f t="shared" si="2124"/>
        <v>58.3</v>
      </c>
      <c r="AD961" s="128">
        <f t="shared" si="2125"/>
        <v>23.180000000000003</v>
      </c>
      <c r="AE961" s="128">
        <f t="shared" si="2125"/>
        <v>26.077499999999997</v>
      </c>
      <c r="AF961" s="128">
        <f t="shared" si="2125"/>
        <v>31.872500000000006</v>
      </c>
      <c r="AG961" s="129">
        <f t="shared" si="2127"/>
        <v>233.2</v>
      </c>
      <c r="AH961" s="129">
        <f t="shared" si="2111"/>
        <v>247.19200000000001</v>
      </c>
      <c r="AI961" s="132">
        <f t="shared" si="2131"/>
        <v>249</v>
      </c>
      <c r="AJ961" s="113">
        <f t="shared" si="2113"/>
        <v>769000</v>
      </c>
      <c r="AK961" s="139">
        <f t="shared" si="1837"/>
        <v>839000</v>
      </c>
      <c r="AL961" s="114">
        <f t="shared" si="2114"/>
        <v>82</v>
      </c>
      <c r="AM961" s="130">
        <f>ROUNDUP(AC961*1.3,0)</f>
        <v>76</v>
      </c>
      <c r="AN961" s="151">
        <f t="shared" si="2115"/>
        <v>125</v>
      </c>
      <c r="AO961" s="152">
        <f t="shared" si="2116"/>
        <v>656</v>
      </c>
      <c r="AP961" s="153">
        <f t="shared" si="2117"/>
        <v>1387</v>
      </c>
      <c r="AQ961" s="716">
        <f t="shared" si="2128"/>
        <v>47</v>
      </c>
      <c r="AR961" s="154">
        <f t="shared" si="2118"/>
        <v>87000</v>
      </c>
      <c r="AS961" s="158">
        <v>249</v>
      </c>
      <c r="AT961" s="144"/>
    </row>
    <row r="962" spans="2:46" ht="38.25" customHeight="1">
      <c r="B962" s="157" t="s">
        <v>968</v>
      </c>
      <c r="C962" s="111" t="s">
        <v>1095</v>
      </c>
      <c r="D962" s="112">
        <f t="shared" si="2120"/>
        <v>57.95</v>
      </c>
      <c r="E962" s="112">
        <f t="shared" si="2133"/>
        <v>15.9</v>
      </c>
      <c r="F962" s="112">
        <f t="shared" si="2121"/>
        <v>10.95</v>
      </c>
      <c r="G962" s="644">
        <f t="shared" si="2136"/>
        <v>15.9</v>
      </c>
      <c r="H962" s="112">
        <f t="shared" si="2134"/>
        <v>3.9750000000000001</v>
      </c>
      <c r="I962" s="112"/>
      <c r="J962" s="135"/>
      <c r="K962" s="135"/>
      <c r="L962" s="135"/>
      <c r="M962" s="135"/>
      <c r="N962" s="135">
        <f>[1]tiCost!$AH$7</f>
        <v>7.95</v>
      </c>
      <c r="O962" s="135"/>
      <c r="P962" s="135"/>
      <c r="Q962" s="135"/>
      <c r="R962" s="135"/>
      <c r="S962" s="135"/>
      <c r="T962" s="135"/>
      <c r="U962" s="135"/>
      <c r="V962" s="135"/>
      <c r="W962" s="135"/>
      <c r="X962" s="135"/>
      <c r="Y962" s="128">
        <f t="shared" si="2129"/>
        <v>17.490000000000002</v>
      </c>
      <c r="Z962" s="128">
        <f t="shared" si="2122"/>
        <v>17.490000000000002</v>
      </c>
      <c r="AA962" s="128">
        <f t="shared" si="2110"/>
        <v>26.077499999999997</v>
      </c>
      <c r="AB962" s="128">
        <f t="shared" si="2123"/>
        <v>57.95</v>
      </c>
      <c r="AC962" s="128">
        <f t="shared" si="2124"/>
        <v>58.3</v>
      </c>
      <c r="AD962" s="128">
        <f t="shared" si="2125"/>
        <v>23.180000000000003</v>
      </c>
      <c r="AE962" s="128">
        <f t="shared" si="2125"/>
        <v>26.077499999999997</v>
      </c>
      <c r="AF962" s="128">
        <f t="shared" si="2125"/>
        <v>31.872500000000006</v>
      </c>
      <c r="AG962" s="129">
        <f t="shared" si="2127"/>
        <v>233.2</v>
      </c>
      <c r="AH962" s="129">
        <f t="shared" si="2111"/>
        <v>247.19200000000001</v>
      </c>
      <c r="AI962" s="132">
        <f t="shared" si="2131"/>
        <v>249</v>
      </c>
      <c r="AJ962" s="113">
        <f t="shared" si="2113"/>
        <v>769000</v>
      </c>
      <c r="AK962" s="139">
        <f t="shared" si="1837"/>
        <v>839000</v>
      </c>
      <c r="AL962" s="114">
        <f t="shared" si="2114"/>
        <v>82</v>
      </c>
      <c r="AM962" s="130">
        <f>ROUNDUP(AC962*1.3,0)</f>
        <v>76</v>
      </c>
      <c r="AN962" s="151">
        <f t="shared" si="2115"/>
        <v>125</v>
      </c>
      <c r="AO962" s="152">
        <f t="shared" si="2116"/>
        <v>656</v>
      </c>
      <c r="AP962" s="153">
        <f t="shared" si="2117"/>
        <v>1387</v>
      </c>
      <c r="AQ962" s="716">
        <f t="shared" si="2128"/>
        <v>47</v>
      </c>
      <c r="AR962" s="154">
        <f t="shared" si="2118"/>
        <v>87000</v>
      </c>
      <c r="AS962" s="158">
        <v>249</v>
      </c>
      <c r="AT962" s="144"/>
    </row>
    <row r="963" spans="2:46" ht="38.25" customHeight="1">
      <c r="B963" s="157" t="s">
        <v>933</v>
      </c>
      <c r="C963" s="111" t="s">
        <v>1096</v>
      </c>
      <c r="D963" s="112">
        <f t="shared" si="2120"/>
        <v>57.95</v>
      </c>
      <c r="E963" s="112">
        <f t="shared" si="2133"/>
        <v>15.9</v>
      </c>
      <c r="F963" s="112">
        <f t="shared" si="2121"/>
        <v>10.95</v>
      </c>
      <c r="G963" s="644">
        <f t="shared" si="2136"/>
        <v>15.9</v>
      </c>
      <c r="H963" s="112">
        <f t="shared" si="2134"/>
        <v>3.9750000000000001</v>
      </c>
      <c r="I963" s="112"/>
      <c r="J963" s="135"/>
      <c r="K963" s="135"/>
      <c r="L963" s="135"/>
      <c r="M963" s="135"/>
      <c r="N963" s="135">
        <f>[1]tiCost!$AH$7</f>
        <v>7.95</v>
      </c>
      <c r="O963" s="135"/>
      <c r="P963" s="135"/>
      <c r="Q963" s="135"/>
      <c r="R963" s="135"/>
      <c r="S963" s="135"/>
      <c r="T963" s="135"/>
      <c r="U963" s="135"/>
      <c r="V963" s="135"/>
      <c r="W963" s="135"/>
      <c r="X963" s="135"/>
      <c r="Y963" s="128">
        <f t="shared" si="2129"/>
        <v>17.490000000000002</v>
      </c>
      <c r="Z963" s="128">
        <f t="shared" si="2122"/>
        <v>17.490000000000002</v>
      </c>
      <c r="AA963" s="128">
        <f t="shared" si="2110"/>
        <v>26.077499999999997</v>
      </c>
      <c r="AB963" s="128">
        <f t="shared" si="2123"/>
        <v>57.95</v>
      </c>
      <c r="AC963" s="128">
        <f t="shared" si="2124"/>
        <v>58.3</v>
      </c>
      <c r="AD963" s="128">
        <f t="shared" si="2125"/>
        <v>23.180000000000003</v>
      </c>
      <c r="AE963" s="128">
        <f t="shared" si="2125"/>
        <v>26.077499999999997</v>
      </c>
      <c r="AF963" s="128">
        <f t="shared" si="2125"/>
        <v>31.872500000000006</v>
      </c>
      <c r="AG963" s="129">
        <f t="shared" si="2127"/>
        <v>233.2</v>
      </c>
      <c r="AH963" s="129">
        <f t="shared" si="2111"/>
        <v>247.19200000000001</v>
      </c>
      <c r="AI963" s="132">
        <f t="shared" si="2131"/>
        <v>249</v>
      </c>
      <c r="AJ963" s="113">
        <f t="shared" si="2113"/>
        <v>769000</v>
      </c>
      <c r="AK963" s="139">
        <f t="shared" si="1837"/>
        <v>839000</v>
      </c>
      <c r="AL963" s="114">
        <f t="shared" si="2114"/>
        <v>82</v>
      </c>
      <c r="AM963" s="130">
        <f>ROUNDUP(AC963*1.3,0)</f>
        <v>76</v>
      </c>
      <c r="AN963" s="151">
        <f t="shared" si="2115"/>
        <v>125</v>
      </c>
      <c r="AO963" s="152">
        <f t="shared" si="2116"/>
        <v>656</v>
      </c>
      <c r="AP963" s="153">
        <f t="shared" si="2117"/>
        <v>1387</v>
      </c>
      <c r="AQ963" s="716">
        <f t="shared" si="2128"/>
        <v>47</v>
      </c>
      <c r="AR963" s="154">
        <f t="shared" si="2118"/>
        <v>87000</v>
      </c>
      <c r="AS963" s="158">
        <v>249</v>
      </c>
      <c r="AT963" s="144"/>
    </row>
    <row r="964" spans="2:46" ht="38.25" customHeight="1">
      <c r="B964" s="157" t="s">
        <v>1207</v>
      </c>
      <c r="C964" s="111" t="s">
        <v>1079</v>
      </c>
      <c r="D964" s="112">
        <f t="shared" si="2120"/>
        <v>37.950000000000003</v>
      </c>
      <c r="E964" s="112">
        <f t="shared" si="2133"/>
        <v>10.290000000000001</v>
      </c>
      <c r="F964" s="112">
        <f t="shared" si="2121"/>
        <v>8.1449999999999996</v>
      </c>
      <c r="G964" s="644">
        <f t="shared" si="2130"/>
        <v>10.290000000000001</v>
      </c>
      <c r="H964" s="112">
        <f t="shared" si="2134"/>
        <v>2.4500000000000002</v>
      </c>
      <c r="I964" s="112"/>
      <c r="J964" s="131">
        <f>[1]shCost!$H$4</f>
        <v>4.9000000000000004</v>
      </c>
      <c r="K964" s="123"/>
      <c r="L964" s="131"/>
      <c r="M964" s="131"/>
      <c r="N964" s="131"/>
      <c r="O964" s="131">
        <f>J964*1.05</f>
        <v>5.1450000000000005</v>
      </c>
      <c r="P964" s="131"/>
      <c r="Q964" s="131"/>
      <c r="R964" s="131"/>
      <c r="S964" s="131"/>
      <c r="T964" s="131"/>
      <c r="U964" s="131"/>
      <c r="V964" s="123"/>
      <c r="W964" s="123"/>
      <c r="X964" s="123"/>
      <c r="Y964" s="128">
        <f t="shared" si="2129"/>
        <v>11.319000000000003</v>
      </c>
      <c r="Z964" s="128">
        <f t="shared" si="2122"/>
        <v>11.319000000000003</v>
      </c>
      <c r="AA964" s="128">
        <f t="shared" si="2110"/>
        <v>17.077500000000001</v>
      </c>
      <c r="AB964" s="128">
        <f t="shared" si="2123"/>
        <v>37.950000000000003</v>
      </c>
      <c r="AC964" s="128">
        <f t="shared" si="2124"/>
        <v>37.730000000000004</v>
      </c>
      <c r="AD964" s="128">
        <f t="shared" si="2125"/>
        <v>15.180000000000001</v>
      </c>
      <c r="AE964" s="128">
        <f t="shared" si="2125"/>
        <v>17.077500000000001</v>
      </c>
      <c r="AF964" s="128">
        <f t="shared" si="2125"/>
        <v>20.872500000000002</v>
      </c>
      <c r="AG964" s="129">
        <f t="shared" si="2127"/>
        <v>150.92000000000002</v>
      </c>
      <c r="AH964" s="129">
        <f t="shared" si="2111"/>
        <v>159.97520000000003</v>
      </c>
      <c r="AI964" s="132">
        <f t="shared" si="2131"/>
        <v>159</v>
      </c>
      <c r="AJ964" s="113">
        <f t="shared" si="2113"/>
        <v>499000</v>
      </c>
      <c r="AK964" s="139">
        <f t="shared" si="1837"/>
        <v>539000</v>
      </c>
      <c r="AL964" s="114">
        <f t="shared" si="2114"/>
        <v>53</v>
      </c>
      <c r="AM964" s="130">
        <f>ROUNDUP(AC964*1.34,0)</f>
        <v>51</v>
      </c>
      <c r="AN964" s="151">
        <f t="shared" si="2115"/>
        <v>81</v>
      </c>
      <c r="AO964" s="152">
        <f t="shared" si="2116"/>
        <v>425</v>
      </c>
      <c r="AP964" s="153">
        <f t="shared" si="2117"/>
        <v>898</v>
      </c>
      <c r="AQ964" s="716">
        <f t="shared" si="2128"/>
        <v>31</v>
      </c>
      <c r="AR964" s="154">
        <f t="shared" si="2118"/>
        <v>57000</v>
      </c>
      <c r="AS964" s="158">
        <v>159</v>
      </c>
      <c r="AT964" s="144"/>
    </row>
    <row r="965" spans="2:46" ht="38.25" customHeight="1">
      <c r="B965" s="159" t="s">
        <v>1208</v>
      </c>
      <c r="C965" s="115" t="s">
        <v>1097</v>
      </c>
      <c r="D965" s="112">
        <f t="shared" si="2120"/>
        <v>40.950000000000003</v>
      </c>
      <c r="E965" s="112">
        <f t="shared" si="2133"/>
        <v>11.3</v>
      </c>
      <c r="F965" s="112">
        <f t="shared" si="2121"/>
        <v>8.65</v>
      </c>
      <c r="G965" s="644">
        <f t="shared" si="2130"/>
        <v>11.3</v>
      </c>
      <c r="H965" s="112">
        <f t="shared" si="2134"/>
        <v>2.8250000000000002</v>
      </c>
      <c r="I965" s="112"/>
      <c r="J965" s="131">
        <f>[1]shCost!$H$6</f>
        <v>5.65</v>
      </c>
      <c r="K965" s="123"/>
      <c r="L965" s="131"/>
      <c r="M965" s="131"/>
      <c r="N965" s="131"/>
      <c r="O965" s="131">
        <f>J965</f>
        <v>5.65</v>
      </c>
      <c r="P965" s="131"/>
      <c r="Q965" s="131"/>
      <c r="R965" s="131"/>
      <c r="S965" s="131"/>
      <c r="T965" s="131"/>
      <c r="U965" s="131"/>
      <c r="V965" s="123"/>
      <c r="W965" s="123"/>
      <c r="X965" s="123"/>
      <c r="Y965" s="128">
        <f t="shared" si="2129"/>
        <v>12.430000000000001</v>
      </c>
      <c r="Z965" s="128">
        <f t="shared" si="2122"/>
        <v>12.430000000000001</v>
      </c>
      <c r="AA965" s="128">
        <f t="shared" si="2110"/>
        <v>18.427499999999998</v>
      </c>
      <c r="AB965" s="128">
        <f t="shared" si="2123"/>
        <v>40.950000000000003</v>
      </c>
      <c r="AC965" s="128">
        <f t="shared" si="2124"/>
        <v>41.43333333333333</v>
      </c>
      <c r="AD965" s="128">
        <f t="shared" si="2125"/>
        <v>16.380000000000003</v>
      </c>
      <c r="AE965" s="128">
        <f t="shared" si="2125"/>
        <v>18.427499999999998</v>
      </c>
      <c r="AF965" s="128">
        <f t="shared" si="2125"/>
        <v>22.522500000000004</v>
      </c>
      <c r="AG965" s="129">
        <f t="shared" si="2127"/>
        <v>165.73333333333332</v>
      </c>
      <c r="AH965" s="129">
        <f t="shared" si="2111"/>
        <v>175.67733333333334</v>
      </c>
      <c r="AI965" s="132">
        <f t="shared" si="2131"/>
        <v>179</v>
      </c>
      <c r="AJ965" s="113">
        <f t="shared" si="2113"/>
        <v>549000</v>
      </c>
      <c r="AK965" s="139">
        <f t="shared" si="1837"/>
        <v>599000</v>
      </c>
      <c r="AL965" s="114">
        <f t="shared" si="2114"/>
        <v>58</v>
      </c>
      <c r="AM965" s="130">
        <f>ROUNDUP(AC965*1.3,0)</f>
        <v>54</v>
      </c>
      <c r="AN965" s="151">
        <f t="shared" si="2115"/>
        <v>89</v>
      </c>
      <c r="AO965" s="152">
        <f t="shared" si="2116"/>
        <v>467</v>
      </c>
      <c r="AP965" s="153">
        <f t="shared" si="2117"/>
        <v>986</v>
      </c>
      <c r="AQ965" s="716">
        <f t="shared" si="2128"/>
        <v>34</v>
      </c>
      <c r="AR965" s="154">
        <f t="shared" si="2118"/>
        <v>62000</v>
      </c>
      <c r="AS965" s="158">
        <v>179</v>
      </c>
      <c r="AT965" s="144"/>
    </row>
    <row r="966" spans="2:46" ht="38.25" customHeight="1">
      <c r="B966" s="157" t="s">
        <v>1209</v>
      </c>
      <c r="C966" s="111" t="s">
        <v>1112</v>
      </c>
      <c r="D966" s="112">
        <f t="shared" si="2120"/>
        <v>42.95</v>
      </c>
      <c r="E966" s="112">
        <f t="shared" si="2133"/>
        <v>11.7</v>
      </c>
      <c r="F966" s="112">
        <f t="shared" si="2121"/>
        <v>8.85</v>
      </c>
      <c r="G966" s="644">
        <f t="shared" si="2130"/>
        <v>11.7</v>
      </c>
      <c r="H966" s="112">
        <f t="shared" si="2134"/>
        <v>2.9249999999999998</v>
      </c>
      <c r="I966" s="112"/>
      <c r="J966" s="131">
        <f>[1]shCost!$H$7</f>
        <v>5.85</v>
      </c>
      <c r="K966" s="123"/>
      <c r="L966" s="131"/>
      <c r="M966" s="131"/>
      <c r="N966" s="131"/>
      <c r="O966" s="131">
        <f>J966</f>
        <v>5.85</v>
      </c>
      <c r="P966" s="131"/>
      <c r="Q966" s="131"/>
      <c r="R966" s="131"/>
      <c r="S966" s="131"/>
      <c r="T966" s="131"/>
      <c r="U966" s="131"/>
      <c r="V966" s="123"/>
      <c r="W966" s="123"/>
      <c r="X966" s="123"/>
      <c r="Y966" s="128">
        <f t="shared" si="2129"/>
        <v>12.870000000000001</v>
      </c>
      <c r="Z966" s="128">
        <f t="shared" si="2122"/>
        <v>12.870000000000001</v>
      </c>
      <c r="AA966" s="128">
        <f t="shared" ref="AA966:AA991" si="2137">(AB966*(1-AA$933))</f>
        <v>19.327500000000001</v>
      </c>
      <c r="AB966" s="128">
        <f t="shared" si="2123"/>
        <v>42.95</v>
      </c>
      <c r="AC966" s="128">
        <f t="shared" si="2124"/>
        <v>42.9</v>
      </c>
      <c r="AD966" s="128">
        <f t="shared" si="2125"/>
        <v>17.180000000000003</v>
      </c>
      <c r="AE966" s="128">
        <f t="shared" si="2125"/>
        <v>19.327500000000001</v>
      </c>
      <c r="AF966" s="128">
        <f t="shared" si="2125"/>
        <v>23.622500000000002</v>
      </c>
      <c r="AG966" s="129">
        <f t="shared" si="2127"/>
        <v>171.6</v>
      </c>
      <c r="AH966" s="129">
        <f t="shared" ref="AH966:AH991" si="2138">AG966*(1+AH$933)</f>
        <v>181.89600000000002</v>
      </c>
      <c r="AI966" s="132">
        <f t="shared" si="2131"/>
        <v>179</v>
      </c>
      <c r="AJ966" s="113">
        <f t="shared" ref="AJ966:AJ991" si="2139">ROUNDUP(FLOOR(AC966*13350,10000),-3)-1000</f>
        <v>569000</v>
      </c>
      <c r="AK966" s="139">
        <f t="shared" si="1837"/>
        <v>619000</v>
      </c>
      <c r="AL966" s="114">
        <f t="shared" ref="AL966:AL991" si="2140">ROUNDUP(AC966*1.39,0)</f>
        <v>60</v>
      </c>
      <c r="AM966" s="130">
        <f>ROUNDUP(AC966*1.3,0)</f>
        <v>56</v>
      </c>
      <c r="AN966" s="151">
        <f t="shared" ref="AN966:AN991" si="2141">ROUNDUP(AC966*0.71*3,0)</f>
        <v>92</v>
      </c>
      <c r="AO966" s="152">
        <f t="shared" ref="AO966:AO991" si="2142">ROUNDUP(AC966*3.7502*3,0)</f>
        <v>483</v>
      </c>
      <c r="AP966" s="153">
        <f t="shared" ref="AP966:AP991" si="2143">ROUNDUP(AC966*7.9284*3,0)</f>
        <v>1021</v>
      </c>
      <c r="AQ966" s="716">
        <f t="shared" si="2128"/>
        <v>35</v>
      </c>
      <c r="AR966" s="154">
        <f t="shared" ref="AR966:AR991" si="2144">MROUND(ROUNDUP(AC966*1500,0),1000)</f>
        <v>64000</v>
      </c>
      <c r="AS966" s="158">
        <v>179</v>
      </c>
      <c r="AT966" s="144"/>
    </row>
    <row r="967" spans="2:46" ht="38.25" customHeight="1">
      <c r="B967" s="157" t="s">
        <v>1210</v>
      </c>
      <c r="C967" s="111" t="s">
        <v>1113</v>
      </c>
      <c r="D967" s="112">
        <f t="shared" si="2120"/>
        <v>50.95</v>
      </c>
      <c r="E967" s="112">
        <f t="shared" si="2133"/>
        <v>13.965000000000002</v>
      </c>
      <c r="F967" s="112">
        <f t="shared" si="2121"/>
        <v>9.9825000000000017</v>
      </c>
      <c r="G967" s="644">
        <f t="shared" si="2130"/>
        <v>13.965000000000002</v>
      </c>
      <c r="H967" s="112">
        <f t="shared" si="2134"/>
        <v>3.3250000000000002</v>
      </c>
      <c r="I967" s="112"/>
      <c r="J967" s="131">
        <f>[1]shCost!$H$9</f>
        <v>6.65</v>
      </c>
      <c r="K967" s="123"/>
      <c r="L967" s="131"/>
      <c r="M967" s="131"/>
      <c r="N967" s="131"/>
      <c r="O967" s="131">
        <f>J967*1.05</f>
        <v>6.9825000000000008</v>
      </c>
      <c r="P967" s="131"/>
      <c r="Q967" s="131"/>
      <c r="R967" s="131"/>
      <c r="S967" s="131"/>
      <c r="T967" s="131"/>
      <c r="U967" s="131"/>
      <c r="V967" s="123"/>
      <c r="W967" s="123"/>
      <c r="X967" s="123"/>
      <c r="Y967" s="128">
        <f t="shared" si="2129"/>
        <v>15.361500000000003</v>
      </c>
      <c r="Z967" s="128">
        <f t="shared" si="2122"/>
        <v>15.361500000000003</v>
      </c>
      <c r="AA967" s="128">
        <f t="shared" si="2137"/>
        <v>22.927499999999998</v>
      </c>
      <c r="AB967" s="128">
        <f t="shared" si="2123"/>
        <v>50.95</v>
      </c>
      <c r="AC967" s="128">
        <f t="shared" si="2124"/>
        <v>51.205000000000005</v>
      </c>
      <c r="AD967" s="128">
        <f t="shared" ref="AD967:AF988" si="2145">$AB967*(1-AD$933)</f>
        <v>20.380000000000003</v>
      </c>
      <c r="AE967" s="128">
        <f t="shared" si="2145"/>
        <v>22.927499999999998</v>
      </c>
      <c r="AF967" s="128">
        <f t="shared" si="2145"/>
        <v>28.022500000000004</v>
      </c>
      <c r="AG967" s="129">
        <f t="shared" si="2127"/>
        <v>204.82000000000002</v>
      </c>
      <c r="AH967" s="129">
        <f t="shared" si="2138"/>
        <v>217.10920000000004</v>
      </c>
      <c r="AI967" s="132">
        <f t="shared" si="2131"/>
        <v>219</v>
      </c>
      <c r="AJ967" s="113">
        <f t="shared" si="2139"/>
        <v>679000</v>
      </c>
      <c r="AK967" s="139">
        <f t="shared" si="1837"/>
        <v>739000</v>
      </c>
      <c r="AL967" s="114">
        <f t="shared" si="2140"/>
        <v>72</v>
      </c>
      <c r="AM967" s="130">
        <f>ROUNDUP(AC967*1.3,0)</f>
        <v>67</v>
      </c>
      <c r="AN967" s="151">
        <f t="shared" si="2141"/>
        <v>110</v>
      </c>
      <c r="AO967" s="152">
        <f t="shared" si="2142"/>
        <v>577</v>
      </c>
      <c r="AP967" s="153">
        <f t="shared" si="2143"/>
        <v>1218</v>
      </c>
      <c r="AQ967" s="716">
        <f t="shared" si="2128"/>
        <v>41</v>
      </c>
      <c r="AR967" s="154">
        <f t="shared" si="2144"/>
        <v>77000</v>
      </c>
      <c r="AS967" s="158">
        <v>219</v>
      </c>
      <c r="AT967" s="144"/>
    </row>
    <row r="968" spans="2:46" ht="38.25" customHeight="1">
      <c r="B968" s="157" t="s">
        <v>1177</v>
      </c>
      <c r="C968" s="111" t="s">
        <v>1070</v>
      </c>
      <c r="D968" s="112"/>
      <c r="E968" s="112"/>
      <c r="F968" s="112"/>
      <c r="G968" s="644"/>
      <c r="H968" s="112"/>
      <c r="I968" s="112"/>
      <c r="J968" s="131"/>
      <c r="K968" s="131"/>
      <c r="L968" s="131"/>
      <c r="M968" s="131"/>
      <c r="N968" s="131"/>
      <c r="O968" s="131"/>
      <c r="P968" s="131"/>
      <c r="Q968" s="131"/>
      <c r="R968" s="131"/>
      <c r="S968" s="131"/>
      <c r="T968" s="131"/>
      <c r="U968" s="131"/>
      <c r="V968" s="131"/>
      <c r="W968" s="131"/>
      <c r="X968" s="131"/>
      <c r="Y968" s="128">
        <f t="shared" si="2129"/>
        <v>0</v>
      </c>
      <c r="Z968" s="128">
        <f t="shared" si="2122"/>
        <v>0</v>
      </c>
      <c r="AA968" s="128">
        <f t="shared" si="2137"/>
        <v>-2.2499999999999999E-2</v>
      </c>
      <c r="AB968" s="128">
        <f t="shared" si="2123"/>
        <v>-0.05</v>
      </c>
      <c r="AC968" s="128">
        <f t="shared" si="2124"/>
        <v>0</v>
      </c>
      <c r="AD968" s="128">
        <f t="shared" si="2145"/>
        <v>-2.0000000000000004E-2</v>
      </c>
      <c r="AE968" s="128">
        <f t="shared" si="2145"/>
        <v>-2.2499999999999999E-2</v>
      </c>
      <c r="AF968" s="128">
        <f t="shared" si="2145"/>
        <v>-2.7500000000000004E-2</v>
      </c>
      <c r="AG968" s="129">
        <f t="shared" si="2127"/>
        <v>0</v>
      </c>
      <c r="AH968" s="129">
        <f t="shared" si="2138"/>
        <v>0</v>
      </c>
      <c r="AI968" s="132">
        <f t="shared" si="2131"/>
        <v>-1</v>
      </c>
      <c r="AJ968" s="113">
        <f t="shared" si="2139"/>
        <v>-1000</v>
      </c>
      <c r="AK968" s="139">
        <f t="shared" si="1837"/>
        <v>-11000</v>
      </c>
      <c r="AL968" s="114">
        <f t="shared" si="2140"/>
        <v>0</v>
      </c>
      <c r="AM968" s="130">
        <f>ROUNDUP(AC968*1.34,0)</f>
        <v>0</v>
      </c>
      <c r="AN968" s="151">
        <f t="shared" si="2141"/>
        <v>0</v>
      </c>
      <c r="AO968" s="152">
        <f t="shared" si="2142"/>
        <v>0</v>
      </c>
      <c r="AP968" s="153">
        <f t="shared" si="2143"/>
        <v>0</v>
      </c>
      <c r="AQ968" s="716">
        <f t="shared" si="2128"/>
        <v>0</v>
      </c>
      <c r="AR968" s="154">
        <f t="shared" si="2144"/>
        <v>0</v>
      </c>
      <c r="AS968" s="158">
        <v>119</v>
      </c>
      <c r="AT968" s="144"/>
    </row>
    <row r="969" spans="2:46" ht="38.25" customHeight="1">
      <c r="B969" s="157" t="s">
        <v>1183</v>
      </c>
      <c r="C969" s="111" t="s">
        <v>1073</v>
      </c>
      <c r="D969" s="112"/>
      <c r="E969" s="112"/>
      <c r="F969" s="112"/>
      <c r="G969" s="644"/>
      <c r="H969" s="112"/>
      <c r="I969" s="112"/>
      <c r="J969" s="131"/>
      <c r="K969" s="131"/>
      <c r="L969" s="131"/>
      <c r="M969" s="131"/>
      <c r="N969" s="131"/>
      <c r="O969" s="131"/>
      <c r="P969" s="131"/>
      <c r="Q969" s="131"/>
      <c r="R969" s="131"/>
      <c r="S969" s="131"/>
      <c r="T969" s="131"/>
      <c r="U969" s="131"/>
      <c r="V969" s="131"/>
      <c r="W969" s="131"/>
      <c r="X969" s="131"/>
      <c r="Y969" s="128">
        <f t="shared" si="2129"/>
        <v>0</v>
      </c>
      <c r="Z969" s="128">
        <f t="shared" si="2122"/>
        <v>0</v>
      </c>
      <c r="AA969" s="128">
        <f t="shared" si="2137"/>
        <v>-2.2499999999999999E-2</v>
      </c>
      <c r="AB969" s="128">
        <f t="shared" si="2123"/>
        <v>-0.05</v>
      </c>
      <c r="AC969" s="128">
        <f t="shared" si="2124"/>
        <v>0</v>
      </c>
      <c r="AD969" s="128">
        <f t="shared" si="2145"/>
        <v>-2.0000000000000004E-2</v>
      </c>
      <c r="AE969" s="128">
        <f t="shared" si="2145"/>
        <v>-2.2499999999999999E-2</v>
      </c>
      <c r="AF969" s="128">
        <f t="shared" si="2145"/>
        <v>-2.7500000000000004E-2</v>
      </c>
      <c r="AG969" s="129">
        <f t="shared" si="2127"/>
        <v>0</v>
      </c>
      <c r="AH969" s="129">
        <f t="shared" si="2138"/>
        <v>0</v>
      </c>
      <c r="AI969" s="132">
        <f t="shared" si="2131"/>
        <v>-1</v>
      </c>
      <c r="AJ969" s="113">
        <f t="shared" si="2139"/>
        <v>-1000</v>
      </c>
      <c r="AK969" s="139">
        <f t="shared" si="1837"/>
        <v>-11000</v>
      </c>
      <c r="AL969" s="114">
        <f t="shared" si="2140"/>
        <v>0</v>
      </c>
      <c r="AM969" s="130">
        <f>ROUNDUP(AC969*1.3,0)</f>
        <v>0</v>
      </c>
      <c r="AN969" s="151">
        <f t="shared" si="2141"/>
        <v>0</v>
      </c>
      <c r="AO969" s="152">
        <f t="shared" si="2142"/>
        <v>0</v>
      </c>
      <c r="AP969" s="153">
        <f t="shared" si="2143"/>
        <v>0</v>
      </c>
      <c r="AQ969" s="716">
        <f t="shared" si="2128"/>
        <v>0</v>
      </c>
      <c r="AR969" s="154">
        <f t="shared" si="2144"/>
        <v>0</v>
      </c>
      <c r="AS969" s="158">
        <v>149</v>
      </c>
      <c r="AT969" s="144"/>
    </row>
    <row r="970" spans="2:46" ht="38.25" customHeight="1">
      <c r="B970" s="157" t="s">
        <v>1178</v>
      </c>
      <c r="C970" s="111" t="s">
        <v>1078</v>
      </c>
      <c r="D970" s="112">
        <f t="shared" si="2120"/>
        <v>35.950000000000003</v>
      </c>
      <c r="E970" s="112">
        <f t="shared" si="2133"/>
        <v>9.9</v>
      </c>
      <c r="F970" s="112">
        <f t="shared" si="2121"/>
        <v>7.95</v>
      </c>
      <c r="G970" s="644">
        <f t="shared" si="2130"/>
        <v>9.9</v>
      </c>
      <c r="H970" s="112">
        <f t="shared" si="2134"/>
        <v>2.4750000000000001</v>
      </c>
      <c r="I970" s="112"/>
      <c r="J970" s="131">
        <f>[1]shCost!$Q$4</f>
        <v>4.95</v>
      </c>
      <c r="K970" s="131"/>
      <c r="L970" s="131"/>
      <c r="M970" s="131"/>
      <c r="N970" s="131"/>
      <c r="O970" s="131"/>
      <c r="P970" s="131"/>
      <c r="Q970" s="131"/>
      <c r="R970" s="131"/>
      <c r="S970" s="131"/>
      <c r="T970" s="131"/>
      <c r="U970" s="131"/>
      <c r="V970" s="131"/>
      <c r="W970" s="131"/>
      <c r="X970" s="131"/>
      <c r="Y970" s="128">
        <f t="shared" si="2129"/>
        <v>10.89</v>
      </c>
      <c r="Z970" s="128">
        <f t="shared" si="2122"/>
        <v>10.89</v>
      </c>
      <c r="AA970" s="128">
        <f t="shared" si="2137"/>
        <v>16.177499999999998</v>
      </c>
      <c r="AB970" s="128">
        <f t="shared" si="2123"/>
        <v>35.950000000000003</v>
      </c>
      <c r="AC970" s="128">
        <f t="shared" si="2124"/>
        <v>36.299999999999997</v>
      </c>
      <c r="AD970" s="128">
        <f t="shared" si="2145"/>
        <v>14.380000000000003</v>
      </c>
      <c r="AE970" s="128">
        <f t="shared" si="2145"/>
        <v>16.177499999999998</v>
      </c>
      <c r="AF970" s="128">
        <f t="shared" si="2145"/>
        <v>19.772500000000004</v>
      </c>
      <c r="AG970" s="129">
        <f t="shared" si="2127"/>
        <v>145.19999999999999</v>
      </c>
      <c r="AH970" s="129">
        <f t="shared" si="2138"/>
        <v>153.91200000000001</v>
      </c>
      <c r="AI970" s="132">
        <f t="shared" si="2131"/>
        <v>149</v>
      </c>
      <c r="AJ970" s="113">
        <f t="shared" si="2139"/>
        <v>479000</v>
      </c>
      <c r="AK970" s="139">
        <f t="shared" si="1837"/>
        <v>519000</v>
      </c>
      <c r="AL970" s="114">
        <f t="shared" si="2140"/>
        <v>51</v>
      </c>
      <c r="AM970" s="130">
        <f>ROUNDUP(AC970*1.34,0)</f>
        <v>49</v>
      </c>
      <c r="AN970" s="151">
        <f t="shared" si="2141"/>
        <v>78</v>
      </c>
      <c r="AO970" s="152">
        <f t="shared" si="2142"/>
        <v>409</v>
      </c>
      <c r="AP970" s="153">
        <f t="shared" si="2143"/>
        <v>864</v>
      </c>
      <c r="AQ970" s="716">
        <f t="shared" si="2128"/>
        <v>30</v>
      </c>
      <c r="AR970" s="154">
        <f t="shared" si="2144"/>
        <v>54000</v>
      </c>
      <c r="AS970" s="158">
        <v>149</v>
      </c>
      <c r="AT970" s="144"/>
    </row>
    <row r="971" spans="2:46" ht="38.25" customHeight="1">
      <c r="B971" s="157" t="s">
        <v>1179</v>
      </c>
      <c r="C971" s="111" t="s">
        <v>1077</v>
      </c>
      <c r="D971" s="112">
        <f t="shared" si="2120"/>
        <v>29.95</v>
      </c>
      <c r="E971" s="112">
        <f t="shared" si="2133"/>
        <v>8.1</v>
      </c>
      <c r="F971" s="112">
        <f t="shared" si="2121"/>
        <v>7.05</v>
      </c>
      <c r="G971" s="644">
        <f t="shared" si="2130"/>
        <v>8.1</v>
      </c>
      <c r="H971" s="112">
        <f t="shared" si="2134"/>
        <v>2.0249999999999999</v>
      </c>
      <c r="I971" s="112"/>
      <c r="J971" s="131">
        <f>[1]shCost!$P$4</f>
        <v>4.05</v>
      </c>
      <c r="K971" s="131"/>
      <c r="L971" s="131"/>
      <c r="M971" s="131"/>
      <c r="N971" s="131"/>
      <c r="O971" s="131"/>
      <c r="P971" s="131"/>
      <c r="Q971" s="131"/>
      <c r="R971" s="131"/>
      <c r="S971" s="131"/>
      <c r="T971" s="131"/>
      <c r="U971" s="131"/>
      <c r="V971" s="131"/>
      <c r="W971" s="131"/>
      <c r="X971" s="131"/>
      <c r="Y971" s="128">
        <f t="shared" si="2129"/>
        <v>8.91</v>
      </c>
      <c r="Z971" s="128">
        <f t="shared" si="2122"/>
        <v>8.91</v>
      </c>
      <c r="AA971" s="128">
        <f t="shared" si="2137"/>
        <v>13.477499999999999</v>
      </c>
      <c r="AB971" s="128">
        <f t="shared" si="2123"/>
        <v>29.95</v>
      </c>
      <c r="AC971" s="128">
        <f t="shared" si="2124"/>
        <v>29.699999999999996</v>
      </c>
      <c r="AD971" s="128">
        <f t="shared" si="2145"/>
        <v>11.98</v>
      </c>
      <c r="AE971" s="128">
        <f t="shared" si="2145"/>
        <v>13.477499999999999</v>
      </c>
      <c r="AF971" s="128">
        <f t="shared" si="2145"/>
        <v>16.4725</v>
      </c>
      <c r="AG971" s="129">
        <f t="shared" si="2127"/>
        <v>118.79999999999998</v>
      </c>
      <c r="AH971" s="129">
        <f t="shared" si="2138"/>
        <v>125.92799999999998</v>
      </c>
      <c r="AI971" s="132">
        <f t="shared" si="2131"/>
        <v>129</v>
      </c>
      <c r="AJ971" s="113">
        <f t="shared" si="2139"/>
        <v>389000</v>
      </c>
      <c r="AK971" s="139">
        <f t="shared" si="1837"/>
        <v>419000</v>
      </c>
      <c r="AL971" s="114">
        <f t="shared" si="2140"/>
        <v>42</v>
      </c>
      <c r="AM971" s="130">
        <f>ROUNDUP(AC971*1.34,0)</f>
        <v>40</v>
      </c>
      <c r="AN971" s="151">
        <f t="shared" si="2141"/>
        <v>64</v>
      </c>
      <c r="AO971" s="152">
        <f t="shared" si="2142"/>
        <v>335</v>
      </c>
      <c r="AP971" s="153">
        <f t="shared" si="2143"/>
        <v>707</v>
      </c>
      <c r="AQ971" s="716">
        <f t="shared" si="2128"/>
        <v>24</v>
      </c>
      <c r="AR971" s="154">
        <f t="shared" si="2144"/>
        <v>45000</v>
      </c>
      <c r="AS971" s="158">
        <v>129</v>
      </c>
      <c r="AT971" s="144"/>
    </row>
    <row r="972" spans="2:46" ht="38.25" customHeight="1">
      <c r="B972" s="157" t="s">
        <v>1119</v>
      </c>
      <c r="C972" s="111" t="s">
        <v>1068</v>
      </c>
      <c r="D972" s="112">
        <f t="shared" si="2120"/>
        <v>31.95</v>
      </c>
      <c r="E972" s="112">
        <f t="shared" si="2133"/>
        <v>8.8000000000000007</v>
      </c>
      <c r="F972" s="112">
        <f t="shared" si="2121"/>
        <v>7.4</v>
      </c>
      <c r="G972" s="644">
        <f t="shared" si="2130"/>
        <v>8.8000000000000007</v>
      </c>
      <c r="H972" s="112">
        <f t="shared" si="2134"/>
        <v>2.2000000000000002</v>
      </c>
      <c r="I972" s="112"/>
      <c r="J972" s="131">
        <f>[1]shCost!$F$4</f>
        <v>4.4000000000000004</v>
      </c>
      <c r="K972" s="123"/>
      <c r="L972" s="131"/>
      <c r="M972" s="131"/>
      <c r="N972" s="131"/>
      <c r="O972" s="131"/>
      <c r="P972" s="131"/>
      <c r="Q972" s="131"/>
      <c r="R972" s="131"/>
      <c r="S972" s="131"/>
      <c r="T972" s="131"/>
      <c r="U972" s="131"/>
      <c r="V972" s="123"/>
      <c r="W972" s="123"/>
      <c r="X972" s="123"/>
      <c r="Y972" s="128">
        <f t="shared" si="2129"/>
        <v>9.6800000000000015</v>
      </c>
      <c r="Z972" s="128">
        <f t="shared" si="2122"/>
        <v>9.6800000000000015</v>
      </c>
      <c r="AA972" s="128">
        <f t="shared" si="2137"/>
        <v>14.377499999999998</v>
      </c>
      <c r="AB972" s="128">
        <f t="shared" si="2123"/>
        <v>31.95</v>
      </c>
      <c r="AC972" s="128">
        <f t="shared" si="2124"/>
        <v>32.266666666666666</v>
      </c>
      <c r="AD972" s="128">
        <f t="shared" si="2145"/>
        <v>12.780000000000001</v>
      </c>
      <c r="AE972" s="128">
        <f t="shared" si="2145"/>
        <v>14.377499999999998</v>
      </c>
      <c r="AF972" s="128">
        <f t="shared" si="2145"/>
        <v>17.572500000000002</v>
      </c>
      <c r="AG972" s="129">
        <f t="shared" si="2127"/>
        <v>129.06666666666666</v>
      </c>
      <c r="AH972" s="129">
        <f t="shared" si="2138"/>
        <v>136.81066666666666</v>
      </c>
      <c r="AI972" s="132">
        <f t="shared" si="2131"/>
        <v>139</v>
      </c>
      <c r="AJ972" s="113">
        <f t="shared" si="2139"/>
        <v>429000</v>
      </c>
      <c r="AK972" s="139">
        <f t="shared" si="1837"/>
        <v>469000</v>
      </c>
      <c r="AL972" s="114">
        <f t="shared" si="2140"/>
        <v>45</v>
      </c>
      <c r="AM972" s="130">
        <f>ROUNDUP(AC972*1.34,0)</f>
        <v>44</v>
      </c>
      <c r="AN972" s="151">
        <f t="shared" si="2141"/>
        <v>69</v>
      </c>
      <c r="AO972" s="152">
        <f t="shared" si="2142"/>
        <v>364</v>
      </c>
      <c r="AP972" s="153">
        <f t="shared" si="2143"/>
        <v>768</v>
      </c>
      <c r="AQ972" s="716">
        <f t="shared" si="2128"/>
        <v>26</v>
      </c>
      <c r="AR972" s="154">
        <f t="shared" si="2144"/>
        <v>48000</v>
      </c>
      <c r="AS972" s="158">
        <v>139</v>
      </c>
      <c r="AT972" s="144"/>
    </row>
    <row r="973" spans="2:46" ht="38.25" customHeight="1">
      <c r="B973" s="157" t="s">
        <v>1120</v>
      </c>
      <c r="C973" s="111" t="s">
        <v>1071</v>
      </c>
      <c r="D973" s="112">
        <f t="shared" si="2120"/>
        <v>34.950000000000003</v>
      </c>
      <c r="E973" s="112">
        <f t="shared" si="2133"/>
        <v>9.6</v>
      </c>
      <c r="F973" s="112">
        <f t="shared" si="2121"/>
        <v>7.8</v>
      </c>
      <c r="G973" s="644">
        <f t="shared" si="2130"/>
        <v>9.6</v>
      </c>
      <c r="H973" s="112">
        <f t="shared" si="2134"/>
        <v>2.4</v>
      </c>
      <c r="I973" s="112"/>
      <c r="J973" s="131">
        <f>[1]shCost!$F$6</f>
        <v>4.8</v>
      </c>
      <c r="K973" s="123"/>
      <c r="L973" s="131"/>
      <c r="M973" s="131"/>
      <c r="N973" s="131"/>
      <c r="O973" s="131"/>
      <c r="P973" s="131"/>
      <c r="Q973" s="131"/>
      <c r="R973" s="131"/>
      <c r="S973" s="131"/>
      <c r="T973" s="131"/>
      <c r="U973" s="131"/>
      <c r="V973" s="123"/>
      <c r="W973" s="123"/>
      <c r="X973" s="123"/>
      <c r="Y973" s="128">
        <f t="shared" si="2129"/>
        <v>10.56</v>
      </c>
      <c r="Z973" s="128">
        <f t="shared" si="2122"/>
        <v>10.56</v>
      </c>
      <c r="AA973" s="128">
        <f t="shared" si="2137"/>
        <v>15.727499999999999</v>
      </c>
      <c r="AB973" s="128">
        <f t="shared" si="2123"/>
        <v>34.950000000000003</v>
      </c>
      <c r="AC973" s="128">
        <f t="shared" si="2124"/>
        <v>35.199999999999996</v>
      </c>
      <c r="AD973" s="128">
        <f t="shared" si="2145"/>
        <v>13.980000000000002</v>
      </c>
      <c r="AE973" s="128">
        <f t="shared" si="2145"/>
        <v>15.727499999999999</v>
      </c>
      <c r="AF973" s="128">
        <f t="shared" si="2145"/>
        <v>19.222500000000004</v>
      </c>
      <c r="AG973" s="129">
        <f t="shared" si="2127"/>
        <v>140.79999999999998</v>
      </c>
      <c r="AH973" s="129">
        <f t="shared" si="2138"/>
        <v>149.24799999999999</v>
      </c>
      <c r="AI973" s="132">
        <f t="shared" si="2131"/>
        <v>149</v>
      </c>
      <c r="AJ973" s="113">
        <f t="shared" si="2139"/>
        <v>459000</v>
      </c>
      <c r="AK973" s="139">
        <f t="shared" si="1837"/>
        <v>499000</v>
      </c>
      <c r="AL973" s="114">
        <f t="shared" si="2140"/>
        <v>49</v>
      </c>
      <c r="AM973" s="130">
        <f>ROUNDUP(AC973*1.3,0)</f>
        <v>46</v>
      </c>
      <c r="AN973" s="151">
        <f t="shared" si="2141"/>
        <v>75</v>
      </c>
      <c r="AO973" s="152">
        <f t="shared" si="2142"/>
        <v>397</v>
      </c>
      <c r="AP973" s="153">
        <f t="shared" si="2143"/>
        <v>838</v>
      </c>
      <c r="AQ973" s="716">
        <f t="shared" si="2128"/>
        <v>29</v>
      </c>
      <c r="AR973" s="154">
        <f t="shared" si="2144"/>
        <v>53000</v>
      </c>
      <c r="AS973" s="158">
        <v>149</v>
      </c>
      <c r="AT973" s="144"/>
    </row>
    <row r="974" spans="2:46" ht="38.25" customHeight="1">
      <c r="B974" s="157" t="s">
        <v>1122</v>
      </c>
      <c r="C974" s="111" t="s">
        <v>1114</v>
      </c>
      <c r="D974" s="112">
        <f t="shared" si="2120"/>
        <v>35.950000000000003</v>
      </c>
      <c r="E974" s="112">
        <f t="shared" si="2133"/>
        <v>9.6999999999999993</v>
      </c>
      <c r="F974" s="112">
        <f t="shared" si="2121"/>
        <v>7.85</v>
      </c>
      <c r="G974" s="644">
        <f t="shared" ref="G974:G1013" si="2146">E974</f>
        <v>9.6999999999999993</v>
      </c>
      <c r="H974" s="112">
        <f t="shared" si="2134"/>
        <v>2.4249999999999998</v>
      </c>
      <c r="I974" s="112"/>
      <c r="J974" s="131">
        <f>[1]shCost!$F$7</f>
        <v>4.8499999999999996</v>
      </c>
      <c r="K974" s="123"/>
      <c r="L974" s="131"/>
      <c r="M974" s="131"/>
      <c r="N974" s="131"/>
      <c r="O974" s="131"/>
      <c r="P974" s="131"/>
      <c r="Q974" s="131"/>
      <c r="R974" s="131"/>
      <c r="S974" s="131"/>
      <c r="T974" s="131"/>
      <c r="U974" s="131"/>
      <c r="V974" s="123"/>
      <c r="W974" s="123"/>
      <c r="X974" s="123"/>
      <c r="Y974" s="128">
        <f t="shared" si="2129"/>
        <v>10.67</v>
      </c>
      <c r="Z974" s="128">
        <f t="shared" si="2122"/>
        <v>10.67</v>
      </c>
      <c r="AA974" s="128">
        <f t="shared" si="2137"/>
        <v>16.177499999999998</v>
      </c>
      <c r="AB974" s="128">
        <f t="shared" si="2123"/>
        <v>35.950000000000003</v>
      </c>
      <c r="AC974" s="128">
        <f t="shared" si="2124"/>
        <v>35.566666666666663</v>
      </c>
      <c r="AD974" s="128">
        <f t="shared" si="2145"/>
        <v>14.380000000000003</v>
      </c>
      <c r="AE974" s="128">
        <f t="shared" si="2145"/>
        <v>16.177499999999998</v>
      </c>
      <c r="AF974" s="128">
        <f t="shared" si="2145"/>
        <v>19.772500000000004</v>
      </c>
      <c r="AG974" s="129">
        <f t="shared" si="2127"/>
        <v>142.26666666666665</v>
      </c>
      <c r="AH974" s="129">
        <f t="shared" si="2138"/>
        <v>150.80266666666665</v>
      </c>
      <c r="AI974" s="132">
        <f t="shared" si="2131"/>
        <v>149</v>
      </c>
      <c r="AJ974" s="113">
        <f t="shared" si="2139"/>
        <v>469000</v>
      </c>
      <c r="AK974" s="139">
        <f t="shared" si="1837"/>
        <v>509000</v>
      </c>
      <c r="AL974" s="114">
        <f t="shared" si="2140"/>
        <v>50</v>
      </c>
      <c r="AM974" s="130">
        <f>ROUNDUP(AC974*1.3,0)</f>
        <v>47</v>
      </c>
      <c r="AN974" s="151">
        <f t="shared" si="2141"/>
        <v>76</v>
      </c>
      <c r="AO974" s="152">
        <f t="shared" si="2142"/>
        <v>401</v>
      </c>
      <c r="AP974" s="153">
        <f t="shared" si="2143"/>
        <v>846</v>
      </c>
      <c r="AQ974" s="716">
        <f t="shared" si="2128"/>
        <v>29</v>
      </c>
      <c r="AR974" s="154">
        <f t="shared" si="2144"/>
        <v>53000</v>
      </c>
      <c r="AS974" s="158">
        <v>149</v>
      </c>
      <c r="AT974" s="144"/>
    </row>
    <row r="975" spans="2:46" ht="38.25" customHeight="1">
      <c r="B975" s="157" t="s">
        <v>1121</v>
      </c>
      <c r="C975" s="111" t="s">
        <v>1115</v>
      </c>
      <c r="D975" s="112">
        <f t="shared" si="2120"/>
        <v>37.950000000000003</v>
      </c>
      <c r="E975" s="112">
        <f t="shared" si="2133"/>
        <v>10.4</v>
      </c>
      <c r="F975" s="112">
        <f t="shared" si="2121"/>
        <v>8.1999999999999993</v>
      </c>
      <c r="G975" s="644">
        <f t="shared" si="2146"/>
        <v>10.4</v>
      </c>
      <c r="H975" s="112">
        <f t="shared" si="2134"/>
        <v>2.6</v>
      </c>
      <c r="I975" s="112"/>
      <c r="J975" s="131">
        <f>[1]shCost!$F$9</f>
        <v>5.2</v>
      </c>
      <c r="K975" s="123"/>
      <c r="L975" s="131"/>
      <c r="M975" s="131"/>
      <c r="N975" s="131"/>
      <c r="O975" s="131"/>
      <c r="P975" s="131"/>
      <c r="Q975" s="131"/>
      <c r="R975" s="131"/>
      <c r="S975" s="131"/>
      <c r="T975" s="131"/>
      <c r="U975" s="131"/>
      <c r="V975" s="123"/>
      <c r="W975" s="123"/>
      <c r="X975" s="123"/>
      <c r="Y975" s="128">
        <f t="shared" si="2129"/>
        <v>11.440000000000001</v>
      </c>
      <c r="Z975" s="128">
        <f t="shared" si="2122"/>
        <v>11.440000000000001</v>
      </c>
      <c r="AA975" s="128">
        <f t="shared" si="2137"/>
        <v>17.077500000000001</v>
      </c>
      <c r="AB975" s="128">
        <f t="shared" si="2123"/>
        <v>37.950000000000003</v>
      </c>
      <c r="AC975" s="128">
        <f t="shared" si="2124"/>
        <v>38.133333333333333</v>
      </c>
      <c r="AD975" s="128">
        <f t="shared" si="2145"/>
        <v>15.180000000000001</v>
      </c>
      <c r="AE975" s="128">
        <f t="shared" si="2145"/>
        <v>17.077500000000001</v>
      </c>
      <c r="AF975" s="128">
        <f t="shared" si="2145"/>
        <v>20.872500000000002</v>
      </c>
      <c r="AG975" s="129">
        <f t="shared" si="2127"/>
        <v>152.53333333333333</v>
      </c>
      <c r="AH975" s="129">
        <f t="shared" si="2138"/>
        <v>161.68533333333335</v>
      </c>
      <c r="AI975" s="132">
        <f t="shared" si="2131"/>
        <v>159</v>
      </c>
      <c r="AJ975" s="113">
        <f t="shared" si="2139"/>
        <v>499000</v>
      </c>
      <c r="AK975" s="139">
        <f t="shared" si="1837"/>
        <v>539000</v>
      </c>
      <c r="AL975" s="114">
        <f t="shared" si="2140"/>
        <v>54</v>
      </c>
      <c r="AM975" s="130">
        <f>ROUNDUP(AC975*1.3,0)</f>
        <v>50</v>
      </c>
      <c r="AN975" s="151">
        <f t="shared" si="2141"/>
        <v>82</v>
      </c>
      <c r="AO975" s="152">
        <f t="shared" si="2142"/>
        <v>430</v>
      </c>
      <c r="AP975" s="153">
        <f t="shared" si="2143"/>
        <v>908</v>
      </c>
      <c r="AQ975" s="716">
        <f t="shared" si="2128"/>
        <v>31</v>
      </c>
      <c r="AR975" s="154">
        <f t="shared" si="2144"/>
        <v>57000</v>
      </c>
      <c r="AS975" s="158">
        <v>159</v>
      </c>
      <c r="AT975" s="144"/>
    </row>
    <row r="976" spans="2:46" ht="38.25" customHeight="1">
      <c r="B976" s="157" t="s">
        <v>1123</v>
      </c>
      <c r="C976" s="111" t="s">
        <v>1069</v>
      </c>
      <c r="D976" s="112">
        <f t="shared" si="2120"/>
        <v>29.95</v>
      </c>
      <c r="E976" s="112">
        <f t="shared" si="2133"/>
        <v>8.1999999999999993</v>
      </c>
      <c r="F976" s="112">
        <f t="shared" si="2121"/>
        <v>7.1</v>
      </c>
      <c r="G976" s="644">
        <f t="shared" si="2146"/>
        <v>8.1999999999999993</v>
      </c>
      <c r="H976" s="112">
        <f t="shared" si="2134"/>
        <v>2.0499999999999998</v>
      </c>
      <c r="I976" s="112"/>
      <c r="J976" s="131">
        <f>[1]shCost!$D$4</f>
        <v>4.0999999999999996</v>
      </c>
      <c r="K976" s="123"/>
      <c r="L976" s="131"/>
      <c r="M976" s="131"/>
      <c r="N976" s="131"/>
      <c r="O976" s="131"/>
      <c r="P976" s="131"/>
      <c r="Q976" s="131"/>
      <c r="R976" s="131"/>
      <c r="S976" s="131"/>
      <c r="T976" s="131"/>
      <c r="U976" s="131"/>
      <c r="V976" s="123"/>
      <c r="W976" s="123"/>
      <c r="X976" s="123"/>
      <c r="Y976" s="128">
        <f t="shared" si="2129"/>
        <v>9.02</v>
      </c>
      <c r="Z976" s="128">
        <f t="shared" si="2122"/>
        <v>9.02</v>
      </c>
      <c r="AA976" s="128">
        <f t="shared" si="2137"/>
        <v>13.477499999999999</v>
      </c>
      <c r="AB976" s="128">
        <f t="shared" si="2123"/>
        <v>29.95</v>
      </c>
      <c r="AC976" s="128">
        <f t="shared" si="2124"/>
        <v>30.066666666666659</v>
      </c>
      <c r="AD976" s="128">
        <f t="shared" si="2145"/>
        <v>11.98</v>
      </c>
      <c r="AE976" s="128">
        <f t="shared" si="2145"/>
        <v>13.477499999999999</v>
      </c>
      <c r="AF976" s="128">
        <f t="shared" si="2145"/>
        <v>16.4725</v>
      </c>
      <c r="AG976" s="129">
        <f t="shared" si="2127"/>
        <v>120.26666666666664</v>
      </c>
      <c r="AH976" s="129">
        <f t="shared" si="2138"/>
        <v>127.48266666666665</v>
      </c>
      <c r="AI976" s="132">
        <f t="shared" si="2131"/>
        <v>129</v>
      </c>
      <c r="AJ976" s="113">
        <f t="shared" si="2139"/>
        <v>399000</v>
      </c>
      <c r="AK976" s="139">
        <f t="shared" si="1837"/>
        <v>429000</v>
      </c>
      <c r="AL976" s="114">
        <f t="shared" si="2140"/>
        <v>42</v>
      </c>
      <c r="AM976" s="130">
        <f>ROUNDUP(AC976*1.34,0)</f>
        <v>41</v>
      </c>
      <c r="AN976" s="151">
        <f t="shared" si="2141"/>
        <v>65</v>
      </c>
      <c r="AO976" s="152">
        <f t="shared" si="2142"/>
        <v>339</v>
      </c>
      <c r="AP976" s="153">
        <f t="shared" si="2143"/>
        <v>716</v>
      </c>
      <c r="AQ976" s="716">
        <f t="shared" si="2128"/>
        <v>25</v>
      </c>
      <c r="AR976" s="154">
        <f t="shared" si="2144"/>
        <v>45000</v>
      </c>
      <c r="AS976" s="158">
        <v>129</v>
      </c>
      <c r="AT976" s="144"/>
    </row>
    <row r="977" spans="2:46" ht="38.25" customHeight="1">
      <c r="B977" s="157" t="s">
        <v>1124</v>
      </c>
      <c r="C977" s="111" t="s">
        <v>1072</v>
      </c>
      <c r="D977" s="112">
        <f t="shared" si="2120"/>
        <v>32.950000000000003</v>
      </c>
      <c r="E977" s="112">
        <f t="shared" si="2133"/>
        <v>9</v>
      </c>
      <c r="F977" s="112">
        <f t="shared" si="2121"/>
        <v>7.5</v>
      </c>
      <c r="G977" s="644">
        <f t="shared" si="2146"/>
        <v>9</v>
      </c>
      <c r="H977" s="112">
        <f t="shared" si="2134"/>
        <v>2.25</v>
      </c>
      <c r="I977" s="112"/>
      <c r="J977" s="131">
        <f>[1]shCost!$D$6</f>
        <v>4.5</v>
      </c>
      <c r="K977" s="123"/>
      <c r="L977" s="131"/>
      <c r="M977" s="131"/>
      <c r="N977" s="131"/>
      <c r="O977" s="131"/>
      <c r="P977" s="131"/>
      <c r="Q977" s="131"/>
      <c r="R977" s="131"/>
      <c r="S977" s="131"/>
      <c r="T977" s="131"/>
      <c r="U977" s="131"/>
      <c r="V977" s="123"/>
      <c r="W977" s="123"/>
      <c r="X977" s="123"/>
      <c r="Y977" s="128">
        <f t="shared" si="2129"/>
        <v>9.9</v>
      </c>
      <c r="Z977" s="128">
        <f t="shared" si="2122"/>
        <v>9.8999999999999986</v>
      </c>
      <c r="AA977" s="128">
        <f t="shared" si="2137"/>
        <v>14.827500000000001</v>
      </c>
      <c r="AB977" s="128">
        <f t="shared" si="2123"/>
        <v>32.950000000000003</v>
      </c>
      <c r="AC977" s="128">
        <f t="shared" si="2124"/>
        <v>32.999999999999993</v>
      </c>
      <c r="AD977" s="128">
        <f t="shared" si="2145"/>
        <v>13.180000000000001</v>
      </c>
      <c r="AE977" s="128">
        <f t="shared" si="2145"/>
        <v>14.827500000000001</v>
      </c>
      <c r="AF977" s="128">
        <f t="shared" si="2145"/>
        <v>18.122500000000002</v>
      </c>
      <c r="AG977" s="129">
        <f t="shared" si="2127"/>
        <v>131.99999999999997</v>
      </c>
      <c r="AH977" s="129">
        <f t="shared" si="2138"/>
        <v>139.91999999999999</v>
      </c>
      <c r="AI977" s="132">
        <f t="shared" si="2131"/>
        <v>139</v>
      </c>
      <c r="AJ977" s="113">
        <f t="shared" si="2139"/>
        <v>439000</v>
      </c>
      <c r="AK977" s="139">
        <f t="shared" si="1837"/>
        <v>479000</v>
      </c>
      <c r="AL977" s="114">
        <f t="shared" si="2140"/>
        <v>46</v>
      </c>
      <c r="AM977" s="130">
        <f t="shared" ref="AM977:AM985" si="2147">ROUNDUP(AC977*1.3,0)</f>
        <v>43</v>
      </c>
      <c r="AN977" s="151">
        <f t="shared" si="2141"/>
        <v>71</v>
      </c>
      <c r="AO977" s="152">
        <f t="shared" si="2142"/>
        <v>372</v>
      </c>
      <c r="AP977" s="153">
        <f t="shared" si="2143"/>
        <v>785</v>
      </c>
      <c r="AQ977" s="716">
        <f t="shared" si="2128"/>
        <v>27</v>
      </c>
      <c r="AR977" s="154">
        <f t="shared" si="2144"/>
        <v>50000</v>
      </c>
      <c r="AS977" s="158">
        <v>139</v>
      </c>
      <c r="AT977" s="144"/>
    </row>
    <row r="978" spans="2:46" ht="38.25" customHeight="1">
      <c r="B978" s="157" t="s">
        <v>1125</v>
      </c>
      <c r="C978" s="111" t="s">
        <v>1074</v>
      </c>
      <c r="D978" s="112">
        <f t="shared" si="2120"/>
        <v>35.950000000000003</v>
      </c>
      <c r="E978" s="112">
        <f t="shared" si="2133"/>
        <v>9.6999999999999993</v>
      </c>
      <c r="F978" s="112">
        <f t="shared" si="2121"/>
        <v>7.85</v>
      </c>
      <c r="G978" s="644">
        <f t="shared" si="2146"/>
        <v>9.6999999999999993</v>
      </c>
      <c r="H978" s="112">
        <f t="shared" si="2134"/>
        <v>2.4249999999999998</v>
      </c>
      <c r="I978" s="112"/>
      <c r="J978" s="131">
        <f>[1]shCost!$F$7</f>
        <v>4.8499999999999996</v>
      </c>
      <c r="K978" s="123"/>
      <c r="L978" s="131"/>
      <c r="M978" s="131"/>
      <c r="N978" s="131"/>
      <c r="O978" s="131"/>
      <c r="P978" s="131"/>
      <c r="Q978" s="131"/>
      <c r="R978" s="131"/>
      <c r="S978" s="131"/>
      <c r="T978" s="131"/>
      <c r="U978" s="131"/>
      <c r="V978" s="123"/>
      <c r="W978" s="123"/>
      <c r="X978" s="123"/>
      <c r="Y978" s="128">
        <f t="shared" si="2129"/>
        <v>10.67</v>
      </c>
      <c r="Z978" s="128">
        <f t="shared" si="2122"/>
        <v>10.67</v>
      </c>
      <c r="AA978" s="128">
        <f t="shared" si="2137"/>
        <v>16.177499999999998</v>
      </c>
      <c r="AB978" s="128">
        <f t="shared" si="2123"/>
        <v>35.950000000000003</v>
      </c>
      <c r="AC978" s="128">
        <f t="shared" si="2124"/>
        <v>35.566666666666663</v>
      </c>
      <c r="AD978" s="128">
        <f t="shared" si="2145"/>
        <v>14.380000000000003</v>
      </c>
      <c r="AE978" s="128">
        <f t="shared" si="2145"/>
        <v>16.177499999999998</v>
      </c>
      <c r="AF978" s="128">
        <f t="shared" si="2145"/>
        <v>19.772500000000004</v>
      </c>
      <c r="AG978" s="129">
        <f t="shared" si="2127"/>
        <v>142.26666666666665</v>
      </c>
      <c r="AH978" s="129">
        <f t="shared" si="2138"/>
        <v>150.80266666666665</v>
      </c>
      <c r="AI978" s="132">
        <f t="shared" si="2131"/>
        <v>149</v>
      </c>
      <c r="AJ978" s="113">
        <f t="shared" si="2139"/>
        <v>469000</v>
      </c>
      <c r="AK978" s="139">
        <f t="shared" si="1837"/>
        <v>509000</v>
      </c>
      <c r="AL978" s="114">
        <f t="shared" si="2140"/>
        <v>50</v>
      </c>
      <c r="AM978" s="130">
        <f t="shared" si="2147"/>
        <v>47</v>
      </c>
      <c r="AN978" s="151">
        <f t="shared" si="2141"/>
        <v>76</v>
      </c>
      <c r="AO978" s="152">
        <f t="shared" si="2142"/>
        <v>401</v>
      </c>
      <c r="AP978" s="153">
        <f t="shared" si="2143"/>
        <v>846</v>
      </c>
      <c r="AQ978" s="716">
        <f t="shared" si="2128"/>
        <v>29</v>
      </c>
      <c r="AR978" s="154">
        <f t="shared" si="2144"/>
        <v>53000</v>
      </c>
      <c r="AS978" s="158">
        <v>149</v>
      </c>
      <c r="AT978" s="144"/>
    </row>
    <row r="979" spans="2:46" ht="38.25" customHeight="1">
      <c r="B979" s="157" t="s">
        <v>1126</v>
      </c>
      <c r="C979" s="111" t="s">
        <v>1075</v>
      </c>
      <c r="D979" s="112">
        <f t="shared" si="2120"/>
        <v>35.950000000000003</v>
      </c>
      <c r="E979" s="112">
        <f t="shared" si="2133"/>
        <v>9.9</v>
      </c>
      <c r="F979" s="112">
        <f t="shared" si="2121"/>
        <v>7.95</v>
      </c>
      <c r="G979" s="644">
        <f t="shared" si="2146"/>
        <v>9.9</v>
      </c>
      <c r="H979" s="112">
        <f t="shared" si="2134"/>
        <v>2.4750000000000001</v>
      </c>
      <c r="I979" s="112"/>
      <c r="J979" s="131">
        <f>[1]shCost!$D$9</f>
        <v>4.95</v>
      </c>
      <c r="K979" s="123"/>
      <c r="L979" s="131"/>
      <c r="M979" s="131"/>
      <c r="N979" s="131"/>
      <c r="O979" s="131"/>
      <c r="P979" s="131"/>
      <c r="Q979" s="131"/>
      <c r="R979" s="131"/>
      <c r="S979" s="131"/>
      <c r="T979" s="131"/>
      <c r="U979" s="131"/>
      <c r="V979" s="123"/>
      <c r="W979" s="123"/>
      <c r="X979" s="123"/>
      <c r="Y979" s="128">
        <f t="shared" si="2129"/>
        <v>10.89</v>
      </c>
      <c r="Z979" s="128">
        <f t="shared" si="2122"/>
        <v>10.89</v>
      </c>
      <c r="AA979" s="128">
        <f t="shared" si="2137"/>
        <v>16.177499999999998</v>
      </c>
      <c r="AB979" s="128">
        <f t="shared" si="2123"/>
        <v>35.950000000000003</v>
      </c>
      <c r="AC979" s="128">
        <f t="shared" si="2124"/>
        <v>36.299999999999997</v>
      </c>
      <c r="AD979" s="128">
        <f t="shared" si="2145"/>
        <v>14.380000000000003</v>
      </c>
      <c r="AE979" s="128">
        <f t="shared" si="2145"/>
        <v>16.177499999999998</v>
      </c>
      <c r="AF979" s="128">
        <f t="shared" si="2145"/>
        <v>19.772500000000004</v>
      </c>
      <c r="AG979" s="129">
        <f t="shared" si="2127"/>
        <v>145.19999999999999</v>
      </c>
      <c r="AH979" s="129">
        <f t="shared" si="2138"/>
        <v>153.91200000000001</v>
      </c>
      <c r="AI979" s="132">
        <f t="shared" si="2131"/>
        <v>149</v>
      </c>
      <c r="AJ979" s="113">
        <f t="shared" si="2139"/>
        <v>479000</v>
      </c>
      <c r="AK979" s="139">
        <f t="shared" si="1837"/>
        <v>519000</v>
      </c>
      <c r="AL979" s="114">
        <f t="shared" si="2140"/>
        <v>51</v>
      </c>
      <c r="AM979" s="130">
        <f t="shared" si="2147"/>
        <v>48</v>
      </c>
      <c r="AN979" s="151">
        <f t="shared" si="2141"/>
        <v>78</v>
      </c>
      <c r="AO979" s="152">
        <f t="shared" si="2142"/>
        <v>409</v>
      </c>
      <c r="AP979" s="153">
        <f t="shared" si="2143"/>
        <v>864</v>
      </c>
      <c r="AQ979" s="716">
        <f t="shared" si="2128"/>
        <v>30</v>
      </c>
      <c r="AR979" s="154">
        <f t="shared" si="2144"/>
        <v>54000</v>
      </c>
      <c r="AS979" s="158">
        <v>149</v>
      </c>
      <c r="AT979" s="144"/>
    </row>
    <row r="980" spans="2:46" ht="38.25" customHeight="1">
      <c r="B980" s="157" t="s">
        <v>1127</v>
      </c>
      <c r="C980" s="111" t="s">
        <v>1107</v>
      </c>
      <c r="D980" s="112">
        <f t="shared" si="2120"/>
        <v>-0.05</v>
      </c>
      <c r="E980" s="112">
        <f t="shared" si="2133"/>
        <v>0</v>
      </c>
      <c r="F980" s="112">
        <f t="shared" si="2121"/>
        <v>3</v>
      </c>
      <c r="G980" s="644">
        <f t="shared" si="2146"/>
        <v>0</v>
      </c>
      <c r="H980" s="112">
        <f t="shared" si="2134"/>
        <v>0</v>
      </c>
      <c r="I980" s="112"/>
      <c r="J980" s="131"/>
      <c r="K980" s="131"/>
      <c r="L980" s="131"/>
      <c r="M980" s="131"/>
      <c r="N980" s="131"/>
      <c r="O980" s="131"/>
      <c r="P980" s="131"/>
      <c r="Q980" s="131"/>
      <c r="R980" s="131"/>
      <c r="S980" s="131"/>
      <c r="T980" s="131"/>
      <c r="U980" s="131"/>
      <c r="V980" s="131"/>
      <c r="W980" s="131"/>
      <c r="X980" s="131"/>
      <c r="Y980" s="128">
        <f t="shared" si="2129"/>
        <v>0</v>
      </c>
      <c r="Z980" s="128">
        <f t="shared" si="2122"/>
        <v>0</v>
      </c>
      <c r="AA980" s="128">
        <f t="shared" si="2137"/>
        <v>-2.2499999999999999E-2</v>
      </c>
      <c r="AB980" s="128">
        <f t="shared" si="2123"/>
        <v>-0.05</v>
      </c>
      <c r="AC980" s="128">
        <f t="shared" si="2124"/>
        <v>0</v>
      </c>
      <c r="AD980" s="128">
        <f t="shared" si="2145"/>
        <v>-2.0000000000000004E-2</v>
      </c>
      <c r="AE980" s="128">
        <f t="shared" si="2145"/>
        <v>-2.2499999999999999E-2</v>
      </c>
      <c r="AF980" s="128">
        <f t="shared" si="2145"/>
        <v>-2.7500000000000004E-2</v>
      </c>
      <c r="AG980" s="129">
        <f t="shared" si="2127"/>
        <v>0</v>
      </c>
      <c r="AH980" s="129">
        <f t="shared" si="2138"/>
        <v>0</v>
      </c>
      <c r="AI980" s="132">
        <f t="shared" si="2131"/>
        <v>-1</v>
      </c>
      <c r="AJ980" s="113">
        <f t="shared" si="2139"/>
        <v>-1000</v>
      </c>
      <c r="AK980" s="139">
        <f t="shared" ref="AK980:AK991" si="2148">ROUNDUP(FLOOR(AJ980*1.1,10000),-3)-1000</f>
        <v>-11000</v>
      </c>
      <c r="AL980" s="114">
        <f t="shared" si="2140"/>
        <v>0</v>
      </c>
      <c r="AM980" s="130">
        <f t="shared" si="2147"/>
        <v>0</v>
      </c>
      <c r="AN980" s="151">
        <f t="shared" si="2141"/>
        <v>0</v>
      </c>
      <c r="AO980" s="152">
        <f t="shared" si="2142"/>
        <v>0</v>
      </c>
      <c r="AP980" s="153">
        <f t="shared" si="2143"/>
        <v>0</v>
      </c>
      <c r="AQ980" s="716">
        <f t="shared" si="2128"/>
        <v>0</v>
      </c>
      <c r="AR980" s="154">
        <f t="shared" si="2144"/>
        <v>0</v>
      </c>
      <c r="AS980" s="158">
        <v>189</v>
      </c>
      <c r="AT980" s="144"/>
    </row>
    <row r="981" spans="2:46" ht="38.25" customHeight="1">
      <c r="B981" s="157" t="s">
        <v>1128</v>
      </c>
      <c r="C981" s="111" t="s">
        <v>1098</v>
      </c>
      <c r="D981" s="112">
        <f t="shared" si="2120"/>
        <v>-0.05</v>
      </c>
      <c r="E981" s="112">
        <f t="shared" si="2133"/>
        <v>0</v>
      </c>
      <c r="F981" s="112">
        <f t="shared" si="2121"/>
        <v>3</v>
      </c>
      <c r="G981" s="644">
        <f t="shared" si="2146"/>
        <v>0</v>
      </c>
      <c r="H981" s="112">
        <f t="shared" si="2134"/>
        <v>0</v>
      </c>
      <c r="I981" s="112"/>
      <c r="J981" s="131"/>
      <c r="K981" s="131"/>
      <c r="L981" s="131"/>
      <c r="M981" s="131"/>
      <c r="N981" s="131"/>
      <c r="O981" s="131"/>
      <c r="P981" s="131"/>
      <c r="Q981" s="131"/>
      <c r="R981" s="131"/>
      <c r="S981" s="131"/>
      <c r="T981" s="131"/>
      <c r="U981" s="131"/>
      <c r="V981" s="131"/>
      <c r="W981" s="131"/>
      <c r="X981" s="131"/>
      <c r="Y981" s="128">
        <f t="shared" si="2129"/>
        <v>0</v>
      </c>
      <c r="Z981" s="128">
        <f t="shared" si="2122"/>
        <v>0</v>
      </c>
      <c r="AA981" s="128">
        <f t="shared" si="2137"/>
        <v>-2.2499999999999999E-2</v>
      </c>
      <c r="AB981" s="128">
        <f t="shared" si="2123"/>
        <v>-0.05</v>
      </c>
      <c r="AC981" s="128">
        <f t="shared" si="2124"/>
        <v>0</v>
      </c>
      <c r="AD981" s="128">
        <f t="shared" si="2145"/>
        <v>-2.0000000000000004E-2</v>
      </c>
      <c r="AE981" s="128">
        <f t="shared" si="2145"/>
        <v>-2.2499999999999999E-2</v>
      </c>
      <c r="AF981" s="128">
        <f t="shared" si="2145"/>
        <v>-2.7500000000000004E-2</v>
      </c>
      <c r="AG981" s="129">
        <f t="shared" si="2127"/>
        <v>0</v>
      </c>
      <c r="AH981" s="129">
        <f t="shared" si="2138"/>
        <v>0</v>
      </c>
      <c r="AI981" s="132">
        <f t="shared" si="2131"/>
        <v>-1</v>
      </c>
      <c r="AJ981" s="113">
        <f t="shared" si="2139"/>
        <v>-1000</v>
      </c>
      <c r="AK981" s="139">
        <f t="shared" si="2148"/>
        <v>-11000</v>
      </c>
      <c r="AL981" s="114">
        <f t="shared" si="2140"/>
        <v>0</v>
      </c>
      <c r="AM981" s="130">
        <f t="shared" si="2147"/>
        <v>0</v>
      </c>
      <c r="AN981" s="151">
        <f t="shared" si="2141"/>
        <v>0</v>
      </c>
      <c r="AO981" s="152">
        <f t="shared" si="2142"/>
        <v>0</v>
      </c>
      <c r="AP981" s="153">
        <f t="shared" si="2143"/>
        <v>0</v>
      </c>
      <c r="AQ981" s="716">
        <f t="shared" si="2128"/>
        <v>0</v>
      </c>
      <c r="AR981" s="154">
        <f t="shared" si="2144"/>
        <v>0</v>
      </c>
      <c r="AS981" s="158">
        <v>229</v>
      </c>
      <c r="AT981" s="144"/>
    </row>
    <row r="982" spans="2:46" ht="38.25" customHeight="1">
      <c r="B982" s="157" t="s">
        <v>1378</v>
      </c>
      <c r="C982" s="111" t="s">
        <v>1107</v>
      </c>
      <c r="D982" s="112">
        <f t="shared" si="2120"/>
        <v>-0.05</v>
      </c>
      <c r="E982" s="112">
        <f t="shared" si="2133"/>
        <v>0</v>
      </c>
      <c r="F982" s="112">
        <f t="shared" si="2121"/>
        <v>3</v>
      </c>
      <c r="G982" s="644">
        <f>E982</f>
        <v>0</v>
      </c>
      <c r="H982" s="112">
        <f t="shared" si="2134"/>
        <v>0</v>
      </c>
      <c r="I982" s="112"/>
      <c r="J982" s="131"/>
      <c r="K982" s="131"/>
      <c r="L982" s="131"/>
      <c r="M982" s="131"/>
      <c r="N982" s="131"/>
      <c r="O982" s="131"/>
      <c r="P982" s="131"/>
      <c r="Q982" s="131"/>
      <c r="R982" s="131"/>
      <c r="S982" s="131"/>
      <c r="T982" s="131"/>
      <c r="U982" s="131"/>
      <c r="V982" s="131"/>
      <c r="W982" s="131"/>
      <c r="X982" s="131"/>
      <c r="Y982" s="128">
        <f t="shared" si="2129"/>
        <v>0</v>
      </c>
      <c r="Z982" s="128">
        <f t="shared" si="2122"/>
        <v>0</v>
      </c>
      <c r="AA982" s="128">
        <f t="shared" si="2137"/>
        <v>-2.2499999999999999E-2</v>
      </c>
      <c r="AB982" s="128">
        <f t="shared" si="2123"/>
        <v>-0.05</v>
      </c>
      <c r="AC982" s="128">
        <f t="shared" si="2124"/>
        <v>0</v>
      </c>
      <c r="AD982" s="128">
        <f t="shared" si="2145"/>
        <v>-2.0000000000000004E-2</v>
      </c>
      <c r="AE982" s="128">
        <f t="shared" si="2145"/>
        <v>-2.2499999999999999E-2</v>
      </c>
      <c r="AF982" s="128">
        <f t="shared" si="2145"/>
        <v>-2.7500000000000004E-2</v>
      </c>
      <c r="AG982" s="129">
        <f t="shared" si="2127"/>
        <v>0</v>
      </c>
      <c r="AH982" s="129">
        <f t="shared" si="2138"/>
        <v>0</v>
      </c>
      <c r="AI982" s="132">
        <f>MROUND(ROUNDUP(AH982,0),10)-1</f>
        <v>-1</v>
      </c>
      <c r="AJ982" s="113">
        <f t="shared" si="2139"/>
        <v>-1000</v>
      </c>
      <c r="AK982" s="139">
        <f t="shared" si="2148"/>
        <v>-11000</v>
      </c>
      <c r="AL982" s="114">
        <f t="shared" si="2140"/>
        <v>0</v>
      </c>
      <c r="AM982" s="130">
        <f t="shared" si="2147"/>
        <v>0</v>
      </c>
      <c r="AN982" s="151">
        <f t="shared" si="2141"/>
        <v>0</v>
      </c>
      <c r="AO982" s="152">
        <f t="shared" si="2142"/>
        <v>0</v>
      </c>
      <c r="AP982" s="153">
        <f t="shared" si="2143"/>
        <v>0</v>
      </c>
      <c r="AQ982" s="716">
        <f t="shared" si="2128"/>
        <v>0</v>
      </c>
      <c r="AR982" s="154">
        <f t="shared" si="2144"/>
        <v>0</v>
      </c>
      <c r="AS982" s="158">
        <v>229</v>
      </c>
      <c r="AT982" s="144"/>
    </row>
    <row r="983" spans="2:46" ht="38.25" customHeight="1">
      <c r="B983" s="157" t="s">
        <v>1379</v>
      </c>
      <c r="C983" s="111" t="s">
        <v>1098</v>
      </c>
      <c r="D983" s="112">
        <f t="shared" si="2120"/>
        <v>-0.05</v>
      </c>
      <c r="E983" s="112">
        <f t="shared" si="2133"/>
        <v>0</v>
      </c>
      <c r="F983" s="112">
        <f t="shared" si="2121"/>
        <v>3</v>
      </c>
      <c r="G983" s="644">
        <f>E983</f>
        <v>0</v>
      </c>
      <c r="H983" s="112">
        <f t="shared" si="2134"/>
        <v>0</v>
      </c>
      <c r="I983" s="112"/>
      <c r="J983" s="131"/>
      <c r="K983" s="131"/>
      <c r="L983" s="131"/>
      <c r="M983" s="131"/>
      <c r="N983" s="131"/>
      <c r="O983" s="131"/>
      <c r="P983" s="131"/>
      <c r="Q983" s="131"/>
      <c r="R983" s="131"/>
      <c r="S983" s="131"/>
      <c r="T983" s="131"/>
      <c r="U983" s="131"/>
      <c r="V983" s="131"/>
      <c r="W983" s="131"/>
      <c r="X983" s="131"/>
      <c r="Y983" s="128">
        <f t="shared" si="2129"/>
        <v>0</v>
      </c>
      <c r="Z983" s="128">
        <f t="shared" si="2122"/>
        <v>0</v>
      </c>
      <c r="AA983" s="128">
        <f t="shared" si="2137"/>
        <v>-2.2499999999999999E-2</v>
      </c>
      <c r="AB983" s="128">
        <f t="shared" si="2123"/>
        <v>-0.05</v>
      </c>
      <c r="AC983" s="128">
        <f t="shared" si="2124"/>
        <v>0</v>
      </c>
      <c r="AD983" s="128">
        <f t="shared" si="2145"/>
        <v>-2.0000000000000004E-2</v>
      </c>
      <c r="AE983" s="128">
        <f t="shared" si="2145"/>
        <v>-2.2499999999999999E-2</v>
      </c>
      <c r="AF983" s="128">
        <f t="shared" si="2145"/>
        <v>-2.7500000000000004E-2</v>
      </c>
      <c r="AG983" s="129">
        <f t="shared" si="2127"/>
        <v>0</v>
      </c>
      <c r="AH983" s="129">
        <f t="shared" si="2138"/>
        <v>0</v>
      </c>
      <c r="AI983" s="132">
        <f>MROUND(ROUNDUP(AH983,0),10)-1</f>
        <v>-1</v>
      </c>
      <c r="AJ983" s="113">
        <f t="shared" si="2139"/>
        <v>-1000</v>
      </c>
      <c r="AK983" s="139">
        <f t="shared" si="2148"/>
        <v>-11000</v>
      </c>
      <c r="AL983" s="114">
        <f t="shared" si="2140"/>
        <v>0</v>
      </c>
      <c r="AM983" s="130">
        <f t="shared" si="2147"/>
        <v>0</v>
      </c>
      <c r="AN983" s="151">
        <f t="shared" si="2141"/>
        <v>0</v>
      </c>
      <c r="AO983" s="152">
        <f t="shared" si="2142"/>
        <v>0</v>
      </c>
      <c r="AP983" s="153">
        <f t="shared" si="2143"/>
        <v>0</v>
      </c>
      <c r="AQ983" s="716">
        <f t="shared" si="2128"/>
        <v>0</v>
      </c>
      <c r="AR983" s="154">
        <f t="shared" si="2144"/>
        <v>0</v>
      </c>
      <c r="AS983" s="158">
        <v>239</v>
      </c>
      <c r="AT983" s="144"/>
    </row>
    <row r="984" spans="2:46" ht="38.25" customHeight="1">
      <c r="B984" s="157" t="s">
        <v>1129</v>
      </c>
      <c r="C984" s="111" t="s">
        <v>1100</v>
      </c>
      <c r="D984" s="112">
        <f t="shared" si="2120"/>
        <v>-0.05</v>
      </c>
      <c r="E984" s="112">
        <f t="shared" si="2133"/>
        <v>0</v>
      </c>
      <c r="F984" s="112">
        <f t="shared" si="2121"/>
        <v>3</v>
      </c>
      <c r="G984" s="644">
        <f t="shared" si="2146"/>
        <v>0</v>
      </c>
      <c r="H984" s="112">
        <f t="shared" si="2134"/>
        <v>0</v>
      </c>
      <c r="I984" s="112"/>
      <c r="J984" s="131"/>
      <c r="K984" s="131"/>
      <c r="L984" s="131"/>
      <c r="M984" s="131"/>
      <c r="N984" s="131"/>
      <c r="O984" s="131"/>
      <c r="P984" s="131"/>
      <c r="Q984" s="131"/>
      <c r="R984" s="131"/>
      <c r="S984" s="131"/>
      <c r="T984" s="131"/>
      <c r="U984" s="131"/>
      <c r="V984" s="131"/>
      <c r="W984" s="131"/>
      <c r="X984" s="131"/>
      <c r="Y984" s="128">
        <f t="shared" si="2129"/>
        <v>0</v>
      </c>
      <c r="Z984" s="128">
        <f t="shared" si="2122"/>
        <v>0</v>
      </c>
      <c r="AA984" s="128">
        <f t="shared" si="2137"/>
        <v>-2.2499999999999999E-2</v>
      </c>
      <c r="AB984" s="128">
        <f t="shared" si="2123"/>
        <v>-0.05</v>
      </c>
      <c r="AC984" s="128">
        <f t="shared" si="2124"/>
        <v>0</v>
      </c>
      <c r="AD984" s="128">
        <f t="shared" si="2145"/>
        <v>-2.0000000000000004E-2</v>
      </c>
      <c r="AE984" s="128">
        <f t="shared" si="2145"/>
        <v>-2.2499999999999999E-2</v>
      </c>
      <c r="AF984" s="128">
        <f t="shared" si="2145"/>
        <v>-2.7500000000000004E-2</v>
      </c>
      <c r="AG984" s="129">
        <f t="shared" si="2127"/>
        <v>0</v>
      </c>
      <c r="AH984" s="129">
        <f t="shared" si="2138"/>
        <v>0</v>
      </c>
      <c r="AI984" s="132">
        <f t="shared" si="2131"/>
        <v>-1</v>
      </c>
      <c r="AJ984" s="113">
        <f t="shared" si="2139"/>
        <v>-1000</v>
      </c>
      <c r="AK984" s="139">
        <f t="shared" si="2148"/>
        <v>-11000</v>
      </c>
      <c r="AL984" s="114">
        <f t="shared" si="2140"/>
        <v>0</v>
      </c>
      <c r="AM984" s="130">
        <f t="shared" si="2147"/>
        <v>0</v>
      </c>
      <c r="AN984" s="151">
        <f t="shared" si="2141"/>
        <v>0</v>
      </c>
      <c r="AO984" s="152">
        <f t="shared" si="2142"/>
        <v>0</v>
      </c>
      <c r="AP984" s="153">
        <f t="shared" si="2143"/>
        <v>0</v>
      </c>
      <c r="AQ984" s="716">
        <f t="shared" si="2128"/>
        <v>0</v>
      </c>
      <c r="AR984" s="154">
        <f t="shared" si="2144"/>
        <v>0</v>
      </c>
      <c r="AS984" s="158">
        <v>239</v>
      </c>
      <c r="AT984" s="144"/>
    </row>
    <row r="985" spans="2:46" ht="38.25" customHeight="1">
      <c r="B985" s="157" t="s">
        <v>1130</v>
      </c>
      <c r="C985" s="111" t="s">
        <v>1099</v>
      </c>
      <c r="D985" s="112">
        <f t="shared" si="2120"/>
        <v>-0.05</v>
      </c>
      <c r="E985" s="112">
        <f t="shared" si="2133"/>
        <v>0</v>
      </c>
      <c r="F985" s="112">
        <f t="shared" si="2121"/>
        <v>3</v>
      </c>
      <c r="G985" s="644">
        <f t="shared" si="2146"/>
        <v>0</v>
      </c>
      <c r="H985" s="112">
        <f t="shared" si="2134"/>
        <v>0</v>
      </c>
      <c r="I985" s="112"/>
      <c r="J985" s="131"/>
      <c r="K985" s="131"/>
      <c r="L985" s="131"/>
      <c r="M985" s="131"/>
      <c r="N985" s="131"/>
      <c r="O985" s="131"/>
      <c r="P985" s="131"/>
      <c r="Q985" s="131"/>
      <c r="R985" s="131"/>
      <c r="S985" s="131"/>
      <c r="T985" s="131"/>
      <c r="U985" s="131"/>
      <c r="V985" s="131"/>
      <c r="W985" s="131"/>
      <c r="X985" s="131"/>
      <c r="Y985" s="128">
        <f t="shared" si="2129"/>
        <v>0</v>
      </c>
      <c r="Z985" s="128">
        <f t="shared" si="2122"/>
        <v>0</v>
      </c>
      <c r="AA985" s="128">
        <f t="shared" si="2137"/>
        <v>-2.2499999999999999E-2</v>
      </c>
      <c r="AB985" s="128">
        <f t="shared" si="2123"/>
        <v>-0.05</v>
      </c>
      <c r="AC985" s="128">
        <f t="shared" si="2124"/>
        <v>0</v>
      </c>
      <c r="AD985" s="128">
        <f t="shared" si="2145"/>
        <v>-2.0000000000000004E-2</v>
      </c>
      <c r="AE985" s="128">
        <f t="shared" si="2145"/>
        <v>-2.2499999999999999E-2</v>
      </c>
      <c r="AF985" s="128">
        <f t="shared" si="2145"/>
        <v>-2.7500000000000004E-2</v>
      </c>
      <c r="AG985" s="129">
        <f t="shared" si="2127"/>
        <v>0</v>
      </c>
      <c r="AH985" s="129">
        <f t="shared" si="2138"/>
        <v>0</v>
      </c>
      <c r="AI985" s="132">
        <f t="shared" si="2131"/>
        <v>-1</v>
      </c>
      <c r="AJ985" s="113">
        <f t="shared" si="2139"/>
        <v>-1000</v>
      </c>
      <c r="AK985" s="139">
        <f t="shared" si="2148"/>
        <v>-11000</v>
      </c>
      <c r="AL985" s="114">
        <f t="shared" si="2140"/>
        <v>0</v>
      </c>
      <c r="AM985" s="130">
        <f t="shared" si="2147"/>
        <v>0</v>
      </c>
      <c r="AN985" s="151">
        <f t="shared" si="2141"/>
        <v>0</v>
      </c>
      <c r="AO985" s="152">
        <f t="shared" si="2142"/>
        <v>0</v>
      </c>
      <c r="AP985" s="153">
        <f t="shared" si="2143"/>
        <v>0</v>
      </c>
      <c r="AQ985" s="716">
        <f t="shared" si="2128"/>
        <v>0</v>
      </c>
      <c r="AR985" s="154">
        <f t="shared" si="2144"/>
        <v>0</v>
      </c>
      <c r="AS985" s="158">
        <v>239</v>
      </c>
      <c r="AT985" s="144"/>
    </row>
    <row r="986" spans="2:46" ht="38.25" customHeight="1">
      <c r="B986" s="157" t="s">
        <v>1180</v>
      </c>
      <c r="C986" s="111" t="s">
        <v>1104</v>
      </c>
      <c r="D986" s="112">
        <f t="shared" si="2120"/>
        <v>50.95</v>
      </c>
      <c r="E986" s="112">
        <f t="shared" si="2133"/>
        <v>13.9</v>
      </c>
      <c r="F986" s="112">
        <f t="shared" si="2121"/>
        <v>9.9499999999999993</v>
      </c>
      <c r="G986" s="644">
        <f t="shared" si="2146"/>
        <v>13.9</v>
      </c>
      <c r="H986" s="112">
        <f t="shared" si="2134"/>
        <v>3.4750000000000001</v>
      </c>
      <c r="I986" s="112"/>
      <c r="J986" s="135">
        <f>[1]shCost!$Z$4</f>
        <v>6.95</v>
      </c>
      <c r="K986" s="135"/>
      <c r="L986" s="135"/>
      <c r="M986" s="135"/>
      <c r="N986" s="135"/>
      <c r="O986" s="135"/>
      <c r="P986" s="135"/>
      <c r="Q986" s="135"/>
      <c r="R986" s="135"/>
      <c r="S986" s="135"/>
      <c r="T986" s="135"/>
      <c r="U986" s="135"/>
      <c r="V986" s="135"/>
      <c r="W986" s="135"/>
      <c r="X986" s="135"/>
      <c r="Y986" s="128">
        <f t="shared" si="2129"/>
        <v>15.290000000000001</v>
      </c>
      <c r="Z986" s="128">
        <f t="shared" si="2122"/>
        <v>15.290000000000001</v>
      </c>
      <c r="AA986" s="128">
        <f t="shared" si="2137"/>
        <v>22.927499999999998</v>
      </c>
      <c r="AB986" s="128">
        <f t="shared" si="2123"/>
        <v>50.95</v>
      </c>
      <c r="AC986" s="128">
        <f t="shared" si="2124"/>
        <v>50.966666666666661</v>
      </c>
      <c r="AD986" s="128">
        <f t="shared" si="2145"/>
        <v>20.380000000000003</v>
      </c>
      <c r="AE986" s="128">
        <f t="shared" si="2145"/>
        <v>22.927499999999998</v>
      </c>
      <c r="AF986" s="128">
        <f t="shared" si="2145"/>
        <v>28.022500000000004</v>
      </c>
      <c r="AG986" s="129">
        <f t="shared" si="2127"/>
        <v>203.86666666666665</v>
      </c>
      <c r="AH986" s="129">
        <f t="shared" si="2138"/>
        <v>216.09866666666665</v>
      </c>
      <c r="AI986" s="132">
        <f t="shared" si="2131"/>
        <v>219</v>
      </c>
      <c r="AJ986" s="113">
        <f t="shared" si="2139"/>
        <v>679000</v>
      </c>
      <c r="AK986" s="139">
        <f t="shared" si="2148"/>
        <v>739000</v>
      </c>
      <c r="AL986" s="114">
        <f t="shared" si="2140"/>
        <v>71</v>
      </c>
      <c r="AM986" s="130">
        <f>ROUNDUP(AC986*1.34,0)</f>
        <v>69</v>
      </c>
      <c r="AN986" s="151">
        <f t="shared" si="2141"/>
        <v>109</v>
      </c>
      <c r="AO986" s="152">
        <f t="shared" si="2142"/>
        <v>574</v>
      </c>
      <c r="AP986" s="153">
        <f t="shared" si="2143"/>
        <v>1213</v>
      </c>
      <c r="AQ986" s="716">
        <f t="shared" si="2128"/>
        <v>41</v>
      </c>
      <c r="AR986" s="154">
        <f t="shared" si="2144"/>
        <v>76000</v>
      </c>
      <c r="AS986" s="158">
        <v>219</v>
      </c>
      <c r="AT986" s="144"/>
    </row>
    <row r="987" spans="2:46" ht="38.25" customHeight="1">
      <c r="B987" s="157" t="s">
        <v>1184</v>
      </c>
      <c r="C987" s="111" t="s">
        <v>1105</v>
      </c>
      <c r="D987" s="112">
        <f t="shared" si="2120"/>
        <v>54.95</v>
      </c>
      <c r="E987" s="112">
        <f t="shared" si="2133"/>
        <v>15</v>
      </c>
      <c r="F987" s="112">
        <f t="shared" si="2121"/>
        <v>10.5</v>
      </c>
      <c r="G987" s="644">
        <f t="shared" si="2146"/>
        <v>15</v>
      </c>
      <c r="H987" s="112">
        <f t="shared" si="2134"/>
        <v>3.75</v>
      </c>
      <c r="I987" s="112"/>
      <c r="J987" s="135">
        <f>[1]shCost!$Z$6</f>
        <v>7.5</v>
      </c>
      <c r="K987" s="135"/>
      <c r="L987" s="135"/>
      <c r="M987" s="135"/>
      <c r="N987" s="135"/>
      <c r="O987" s="135"/>
      <c r="P987" s="135"/>
      <c r="Q987" s="135"/>
      <c r="R987" s="135"/>
      <c r="S987" s="135"/>
      <c r="T987" s="135"/>
      <c r="U987" s="135"/>
      <c r="V987" s="135"/>
      <c r="W987" s="135"/>
      <c r="X987" s="135"/>
      <c r="Y987" s="128">
        <f t="shared" si="2129"/>
        <v>16.5</v>
      </c>
      <c r="Z987" s="128">
        <f t="shared" si="2122"/>
        <v>16.5</v>
      </c>
      <c r="AA987" s="128">
        <f t="shared" si="2137"/>
        <v>24.727499999999999</v>
      </c>
      <c r="AB987" s="128">
        <f t="shared" si="2123"/>
        <v>54.95</v>
      </c>
      <c r="AC987" s="128">
        <f t="shared" si="2124"/>
        <v>54.999999999999993</v>
      </c>
      <c r="AD987" s="128">
        <f t="shared" si="2145"/>
        <v>21.980000000000004</v>
      </c>
      <c r="AE987" s="128">
        <f t="shared" si="2145"/>
        <v>24.727499999999999</v>
      </c>
      <c r="AF987" s="128">
        <f t="shared" si="2145"/>
        <v>30.222500000000004</v>
      </c>
      <c r="AG987" s="129">
        <f t="shared" si="2127"/>
        <v>219.99999999999997</v>
      </c>
      <c r="AH987" s="129">
        <f t="shared" si="2138"/>
        <v>233.2</v>
      </c>
      <c r="AI987" s="132">
        <f t="shared" si="2131"/>
        <v>229</v>
      </c>
      <c r="AJ987" s="113">
        <f t="shared" si="2139"/>
        <v>729000</v>
      </c>
      <c r="AK987" s="139">
        <f t="shared" si="2148"/>
        <v>799000</v>
      </c>
      <c r="AL987" s="114">
        <f t="shared" si="2140"/>
        <v>77</v>
      </c>
      <c r="AM987" s="130">
        <f>ROUNDUP(AC987*1.3,0)</f>
        <v>72</v>
      </c>
      <c r="AN987" s="151">
        <f t="shared" si="2141"/>
        <v>118</v>
      </c>
      <c r="AO987" s="152">
        <f t="shared" si="2142"/>
        <v>619</v>
      </c>
      <c r="AP987" s="153">
        <f t="shared" si="2143"/>
        <v>1309</v>
      </c>
      <c r="AQ987" s="716">
        <f t="shared" si="2128"/>
        <v>44</v>
      </c>
      <c r="AR987" s="154">
        <f t="shared" si="2144"/>
        <v>83000</v>
      </c>
      <c r="AS987" s="158">
        <v>229</v>
      </c>
      <c r="AT987" s="144"/>
    </row>
    <row r="988" spans="2:46" ht="38.25" customHeight="1">
      <c r="B988" s="157" t="s">
        <v>1188</v>
      </c>
      <c r="C988" s="111" t="s">
        <v>1101</v>
      </c>
      <c r="D988" s="112">
        <f t="shared" si="2120"/>
        <v>57.95</v>
      </c>
      <c r="E988" s="112">
        <f t="shared" si="2133"/>
        <v>15.8</v>
      </c>
      <c r="F988" s="112">
        <f t="shared" si="2121"/>
        <v>10.9</v>
      </c>
      <c r="G988" s="644">
        <f t="shared" si="2146"/>
        <v>15.8</v>
      </c>
      <c r="H988" s="112">
        <f t="shared" si="2134"/>
        <v>3.95</v>
      </c>
      <c r="I988" s="112"/>
      <c r="J988" s="135">
        <f>[1]shCost!$Z$7</f>
        <v>7.9</v>
      </c>
      <c r="K988" s="135"/>
      <c r="L988" s="135"/>
      <c r="M988" s="135"/>
      <c r="N988" s="135"/>
      <c r="O988" s="135"/>
      <c r="P988" s="135"/>
      <c r="Q988" s="135"/>
      <c r="R988" s="135"/>
      <c r="S988" s="135"/>
      <c r="T988" s="135"/>
      <c r="U988" s="135"/>
      <c r="V988" s="135"/>
      <c r="W988" s="135"/>
      <c r="X988" s="135"/>
      <c r="Y988" s="128">
        <f t="shared" si="2129"/>
        <v>17.380000000000003</v>
      </c>
      <c r="Z988" s="128">
        <f t="shared" si="2122"/>
        <v>17.380000000000003</v>
      </c>
      <c r="AA988" s="128">
        <f t="shared" si="2137"/>
        <v>26.077499999999997</v>
      </c>
      <c r="AB988" s="128">
        <f t="shared" si="2123"/>
        <v>57.95</v>
      </c>
      <c r="AC988" s="128">
        <f t="shared" si="2124"/>
        <v>57.93333333333333</v>
      </c>
      <c r="AD988" s="128">
        <f t="shared" si="2145"/>
        <v>23.180000000000003</v>
      </c>
      <c r="AE988" s="128">
        <f t="shared" si="2145"/>
        <v>26.077499999999997</v>
      </c>
      <c r="AF988" s="128">
        <f t="shared" si="2145"/>
        <v>31.872500000000006</v>
      </c>
      <c r="AG988" s="129">
        <f t="shared" si="2127"/>
        <v>231.73333333333332</v>
      </c>
      <c r="AH988" s="129">
        <f t="shared" si="2138"/>
        <v>245.63733333333334</v>
      </c>
      <c r="AI988" s="132">
        <f t="shared" si="2131"/>
        <v>249</v>
      </c>
      <c r="AJ988" s="113">
        <f t="shared" si="2139"/>
        <v>769000</v>
      </c>
      <c r="AK988" s="139">
        <f t="shared" si="2148"/>
        <v>839000</v>
      </c>
      <c r="AL988" s="114">
        <f t="shared" si="2140"/>
        <v>81</v>
      </c>
      <c r="AM988" s="130">
        <f>ROUNDUP(AC988*1.3,0)</f>
        <v>76</v>
      </c>
      <c r="AN988" s="151">
        <f t="shared" si="2141"/>
        <v>124</v>
      </c>
      <c r="AO988" s="152">
        <f t="shared" si="2142"/>
        <v>652</v>
      </c>
      <c r="AP988" s="153">
        <f t="shared" si="2143"/>
        <v>1378</v>
      </c>
      <c r="AQ988" s="716">
        <f t="shared" si="2128"/>
        <v>47</v>
      </c>
      <c r="AR988" s="154">
        <f t="shared" si="2144"/>
        <v>87000</v>
      </c>
      <c r="AS988" s="158">
        <v>249</v>
      </c>
      <c r="AT988" s="144"/>
    </row>
    <row r="989" spans="2:46" ht="38.25" customHeight="1">
      <c r="B989" s="157" t="s">
        <v>1186</v>
      </c>
      <c r="C989" s="111" t="s">
        <v>1106</v>
      </c>
      <c r="D989" s="112">
        <f t="shared" ref="D989:D1021" si="2149">AB989</f>
        <v>59.95</v>
      </c>
      <c r="E989" s="112">
        <f t="shared" si="2133"/>
        <v>16.3</v>
      </c>
      <c r="F989" s="112">
        <f t="shared" ref="F989:F1021" si="2150">MAX($J989:$U989)+3</f>
        <v>11.15</v>
      </c>
      <c r="G989" s="644">
        <f t="shared" si="2146"/>
        <v>16.3</v>
      </c>
      <c r="H989" s="112">
        <f t="shared" si="2134"/>
        <v>4.0750000000000002</v>
      </c>
      <c r="I989" s="112"/>
      <c r="J989" s="137">
        <f>[1]shCost!$Z$9</f>
        <v>8.15</v>
      </c>
      <c r="K989" s="137"/>
      <c r="L989" s="137"/>
      <c r="M989" s="137"/>
      <c r="N989" s="137"/>
      <c r="O989" s="137"/>
      <c r="P989" s="137"/>
      <c r="Q989" s="137"/>
      <c r="R989" s="137"/>
      <c r="S989" s="137"/>
      <c r="T989" s="137"/>
      <c r="U989" s="137"/>
      <c r="V989" s="137"/>
      <c r="W989" s="137"/>
      <c r="X989" s="137"/>
      <c r="Y989" s="128">
        <f t="shared" si="2129"/>
        <v>17.930000000000003</v>
      </c>
      <c r="Z989" s="128">
        <f>(AC989*(1-Z$933))</f>
        <v>17.930000000000003</v>
      </c>
      <c r="AA989" s="128">
        <f t="shared" si="2137"/>
        <v>26.977499999999999</v>
      </c>
      <c r="AB989" s="128">
        <f t="shared" ref="AB989:AB994" si="2151">MROUND(AC989,1)-0.05</f>
        <v>59.95</v>
      </c>
      <c r="AC989" s="128">
        <f>Y989/(1-AC$933)</f>
        <v>59.766666666666666</v>
      </c>
      <c r="AD989" s="128">
        <f t="shared" ref="AD989:AF991" si="2152">$AB989*(1-AD$933)</f>
        <v>23.980000000000004</v>
      </c>
      <c r="AE989" s="128">
        <f t="shared" si="2152"/>
        <v>26.977499999999999</v>
      </c>
      <c r="AF989" s="128">
        <f t="shared" si="2152"/>
        <v>32.972500000000004</v>
      </c>
      <c r="AG989" s="129">
        <f t="shared" ref="AG989:AG1021" si="2153">AC989*4</f>
        <v>239.06666666666666</v>
      </c>
      <c r="AH989" s="129">
        <f t="shared" si="2138"/>
        <v>253.41066666666669</v>
      </c>
      <c r="AI989" s="132">
        <f t="shared" si="2131"/>
        <v>249</v>
      </c>
      <c r="AJ989" s="113">
        <f t="shared" si="2139"/>
        <v>789000</v>
      </c>
      <c r="AK989" s="139">
        <f t="shared" si="2148"/>
        <v>859000</v>
      </c>
      <c r="AL989" s="114">
        <f t="shared" si="2140"/>
        <v>84</v>
      </c>
      <c r="AM989" s="130">
        <f>ROUNDUP(AC989*1.3,0)</f>
        <v>78</v>
      </c>
      <c r="AN989" s="151">
        <f t="shared" si="2141"/>
        <v>128</v>
      </c>
      <c r="AO989" s="152">
        <f t="shared" si="2142"/>
        <v>673</v>
      </c>
      <c r="AP989" s="153">
        <f t="shared" si="2143"/>
        <v>1422</v>
      </c>
      <c r="AQ989" s="716">
        <f t="shared" si="2128"/>
        <v>48</v>
      </c>
      <c r="AR989" s="154">
        <f t="shared" si="2144"/>
        <v>90000</v>
      </c>
      <c r="AS989" s="158">
        <v>249</v>
      </c>
      <c r="AT989" s="144"/>
    </row>
    <row r="990" spans="2:46" ht="38.25" customHeight="1">
      <c r="B990" s="157" t="s">
        <v>969</v>
      </c>
      <c r="C990" s="111" t="s">
        <v>1102</v>
      </c>
      <c r="D990" s="112">
        <f t="shared" si="2149"/>
        <v>59.95</v>
      </c>
      <c r="E990" s="112">
        <f t="shared" si="2133"/>
        <v>16.3</v>
      </c>
      <c r="F990" s="112">
        <f t="shared" si="2150"/>
        <v>11.15</v>
      </c>
      <c r="G990" s="644">
        <f t="shared" si="2146"/>
        <v>16.3</v>
      </c>
      <c r="H990" s="112">
        <f t="shared" si="2134"/>
        <v>4.0750000000000002</v>
      </c>
      <c r="I990" s="112"/>
      <c r="J990" s="137">
        <f>[1]shCost!$Z$9</f>
        <v>8.15</v>
      </c>
      <c r="K990" s="135"/>
      <c r="L990" s="135"/>
      <c r="M990" s="135"/>
      <c r="N990" s="135"/>
      <c r="O990" s="135"/>
      <c r="P990" s="135"/>
      <c r="Q990" s="135"/>
      <c r="R990" s="135"/>
      <c r="S990" s="135"/>
      <c r="T990" s="135"/>
      <c r="U990" s="135"/>
      <c r="V990" s="135"/>
      <c r="W990" s="135"/>
      <c r="X990" s="135"/>
      <c r="Y990" s="128">
        <f>$G990*(1+Y$933)</f>
        <v>17.930000000000003</v>
      </c>
      <c r="Z990" s="128">
        <f>(AC990*(1-Z$933))</f>
        <v>17.930000000000003</v>
      </c>
      <c r="AA990" s="128">
        <f t="shared" si="2137"/>
        <v>26.977499999999999</v>
      </c>
      <c r="AB990" s="128">
        <f t="shared" si="2151"/>
        <v>59.95</v>
      </c>
      <c r="AC990" s="128">
        <f>Y990/(1-AC$933)</f>
        <v>59.766666666666666</v>
      </c>
      <c r="AD990" s="128">
        <f t="shared" si="2152"/>
        <v>23.980000000000004</v>
      </c>
      <c r="AE990" s="128">
        <f t="shared" si="2152"/>
        <v>26.977499999999999</v>
      </c>
      <c r="AF990" s="128">
        <f t="shared" si="2152"/>
        <v>32.972500000000004</v>
      </c>
      <c r="AG990" s="129">
        <f t="shared" si="2153"/>
        <v>239.06666666666666</v>
      </c>
      <c r="AH990" s="129">
        <f t="shared" si="2138"/>
        <v>253.41066666666669</v>
      </c>
      <c r="AI990" s="132">
        <f t="shared" si="2131"/>
        <v>249</v>
      </c>
      <c r="AJ990" s="113">
        <f t="shared" si="2139"/>
        <v>789000</v>
      </c>
      <c r="AK990" s="139">
        <f t="shared" si="2148"/>
        <v>859000</v>
      </c>
      <c r="AL990" s="114">
        <f t="shared" si="2140"/>
        <v>84</v>
      </c>
      <c r="AM990" s="130">
        <f>ROUNDUP(AC990*1.3,0)</f>
        <v>78</v>
      </c>
      <c r="AN990" s="151">
        <f t="shared" si="2141"/>
        <v>128</v>
      </c>
      <c r="AO990" s="152">
        <f t="shared" si="2142"/>
        <v>673</v>
      </c>
      <c r="AP990" s="153">
        <f t="shared" si="2143"/>
        <v>1422</v>
      </c>
      <c r="AQ990" s="716">
        <f t="shared" si="2128"/>
        <v>48</v>
      </c>
      <c r="AR990" s="154">
        <f t="shared" si="2144"/>
        <v>90000</v>
      </c>
      <c r="AS990" s="158">
        <v>249</v>
      </c>
      <c r="AT990" s="144"/>
    </row>
    <row r="991" spans="2:46" ht="38.25" customHeight="1">
      <c r="B991" s="157" t="s">
        <v>934</v>
      </c>
      <c r="C991" s="111" t="s">
        <v>1103</v>
      </c>
      <c r="D991" s="112">
        <f t="shared" si="2149"/>
        <v>59.95</v>
      </c>
      <c r="E991" s="112">
        <f t="shared" si="2133"/>
        <v>16.3</v>
      </c>
      <c r="F991" s="112">
        <f t="shared" si="2150"/>
        <v>11.15</v>
      </c>
      <c r="G991" s="644">
        <f t="shared" si="2146"/>
        <v>16.3</v>
      </c>
      <c r="H991" s="112">
        <f t="shared" si="2134"/>
        <v>4.0750000000000002</v>
      </c>
      <c r="I991" s="112"/>
      <c r="J991" s="137">
        <f>[1]shCost!$Z$9</f>
        <v>8.15</v>
      </c>
      <c r="K991" s="135"/>
      <c r="L991" s="135"/>
      <c r="M991" s="135"/>
      <c r="N991" s="135"/>
      <c r="O991" s="135"/>
      <c r="P991" s="135"/>
      <c r="Q991" s="135"/>
      <c r="R991" s="135"/>
      <c r="S991" s="135"/>
      <c r="T991" s="135"/>
      <c r="U991" s="135"/>
      <c r="V991" s="135"/>
      <c r="W991" s="135"/>
      <c r="X991" s="135"/>
      <c r="Y991" s="128">
        <f>$G991*(1+Y$933)</f>
        <v>17.930000000000003</v>
      </c>
      <c r="Z991" s="128">
        <f>(AC991*(1-Z$933))</f>
        <v>17.930000000000003</v>
      </c>
      <c r="AA991" s="128">
        <f t="shared" si="2137"/>
        <v>26.977499999999999</v>
      </c>
      <c r="AB991" s="128">
        <f t="shared" si="2151"/>
        <v>59.95</v>
      </c>
      <c r="AC991" s="128">
        <f>Y991/(1-AC$933)</f>
        <v>59.766666666666666</v>
      </c>
      <c r="AD991" s="128">
        <f t="shared" si="2152"/>
        <v>23.980000000000004</v>
      </c>
      <c r="AE991" s="128">
        <f t="shared" si="2152"/>
        <v>26.977499999999999</v>
      </c>
      <c r="AF991" s="128">
        <f t="shared" si="2152"/>
        <v>32.972500000000004</v>
      </c>
      <c r="AG991" s="129">
        <f t="shared" si="2153"/>
        <v>239.06666666666666</v>
      </c>
      <c r="AH991" s="129">
        <f t="shared" si="2138"/>
        <v>253.41066666666669</v>
      </c>
      <c r="AI991" s="132">
        <f t="shared" si="2131"/>
        <v>249</v>
      </c>
      <c r="AJ991" s="113">
        <f t="shared" si="2139"/>
        <v>789000</v>
      </c>
      <c r="AK991" s="139">
        <f t="shared" si="2148"/>
        <v>859000</v>
      </c>
      <c r="AL991" s="114">
        <f t="shared" si="2140"/>
        <v>84</v>
      </c>
      <c r="AM991" s="130">
        <f>ROUNDUP(AC991*1.3,0)</f>
        <v>78</v>
      </c>
      <c r="AN991" s="151">
        <f t="shared" si="2141"/>
        <v>128</v>
      </c>
      <c r="AO991" s="152">
        <f t="shared" si="2142"/>
        <v>673</v>
      </c>
      <c r="AP991" s="153">
        <f t="shared" si="2143"/>
        <v>1422</v>
      </c>
      <c r="AQ991" s="716">
        <f t="shared" si="2128"/>
        <v>48</v>
      </c>
      <c r="AR991" s="154">
        <f t="shared" si="2144"/>
        <v>90000</v>
      </c>
      <c r="AS991" s="158">
        <v>249</v>
      </c>
      <c r="AT991" s="144"/>
    </row>
    <row r="992" spans="2:46" ht="38.25" customHeight="1">
      <c r="B992" s="900" t="s">
        <v>1408</v>
      </c>
      <c r="C992" s="901"/>
      <c r="D992" s="901"/>
      <c r="E992" s="901"/>
      <c r="F992" s="901"/>
      <c r="G992" s="901"/>
      <c r="H992" s="901"/>
      <c r="I992" s="901"/>
      <c r="J992" s="901"/>
      <c r="K992" s="901"/>
      <c r="L992" s="901"/>
      <c r="M992" s="901"/>
      <c r="N992" s="901"/>
      <c r="O992" s="901"/>
      <c r="P992" s="901"/>
      <c r="Q992" s="901"/>
      <c r="R992" s="901"/>
      <c r="S992" s="901"/>
      <c r="T992" s="901"/>
      <c r="U992" s="901"/>
      <c r="V992" s="901"/>
      <c r="W992" s="901"/>
      <c r="X992" s="901"/>
      <c r="Y992" s="901"/>
      <c r="Z992" s="901"/>
      <c r="AA992" s="901"/>
      <c r="AB992" s="901"/>
      <c r="AC992" s="901"/>
      <c r="AD992" s="901"/>
      <c r="AE992" s="901"/>
      <c r="AF992" s="901"/>
      <c r="AG992" s="901"/>
      <c r="AH992" s="901"/>
      <c r="AI992" s="902"/>
      <c r="AJ992" s="113"/>
      <c r="AK992" s="139"/>
      <c r="AL992" s="114"/>
      <c r="AM992" s="130"/>
      <c r="AN992" s="151"/>
      <c r="AO992" s="152"/>
      <c r="AP992" s="153"/>
      <c r="AQ992" s="716"/>
      <c r="AR992" s="154"/>
      <c r="AS992" s="158"/>
      <c r="AT992" s="144"/>
    </row>
    <row r="993" spans="2:46" s="42" customFormat="1" ht="38.25" customHeight="1">
      <c r="B993" s="156"/>
      <c r="C993" s="149"/>
      <c r="D993" s="149"/>
      <c r="E993" s="149"/>
      <c r="F993" s="149"/>
      <c r="G993" s="643"/>
      <c r="H993" s="149"/>
      <c r="I993" s="149"/>
      <c r="J993" s="149"/>
      <c r="K993" s="149"/>
      <c r="L993" s="149"/>
      <c r="M993" s="149"/>
      <c r="N993" s="149"/>
      <c r="O993" s="149"/>
      <c r="P993" s="149"/>
      <c r="Q993" s="149"/>
      <c r="R993" s="149"/>
      <c r="S993" s="149"/>
      <c r="T993" s="149"/>
      <c r="U993" s="149"/>
      <c r="V993" s="149"/>
      <c r="W993" s="149"/>
      <c r="X993" s="149"/>
      <c r="Y993" s="150">
        <v>0.1</v>
      </c>
      <c r="Z993" s="150">
        <v>0.6</v>
      </c>
      <c r="AA993" s="150">
        <v>0.55000000000000004</v>
      </c>
      <c r="AB993" s="149"/>
      <c r="AC993" s="150">
        <v>0.6</v>
      </c>
      <c r="AD993" s="150">
        <v>0.55000000000000004</v>
      </c>
      <c r="AE993" s="150">
        <v>0.5</v>
      </c>
      <c r="AF993" s="150">
        <v>0.45</v>
      </c>
      <c r="AG993" s="149"/>
      <c r="AH993" s="150">
        <v>0</v>
      </c>
      <c r="AI993" s="149"/>
      <c r="AJ993" s="125"/>
      <c r="AK993" s="140">
        <v>0.1</v>
      </c>
      <c r="AL993" s="126"/>
      <c r="AM993" s="127"/>
      <c r="AN993" s="145"/>
      <c r="AO993" s="146"/>
      <c r="AP993" s="147"/>
      <c r="AQ993" s="716"/>
      <c r="AR993" s="154"/>
      <c r="AS993" s="155"/>
      <c r="AT993" s="144"/>
    </row>
    <row r="994" spans="2:46" ht="38.25" customHeight="1">
      <c r="B994" s="157" t="s">
        <v>1286</v>
      </c>
      <c r="C994" s="111" t="s">
        <v>1294</v>
      </c>
      <c r="D994" s="112">
        <f t="shared" si="2149"/>
        <v>33.950000000000003</v>
      </c>
      <c r="E994" s="112">
        <f>1.96*MAX($J994:$U994)</f>
        <v>12.289199999999999</v>
      </c>
      <c r="F994" s="112">
        <f t="shared" si="2150"/>
        <v>9.27</v>
      </c>
      <c r="G994" s="644">
        <f t="shared" si="2146"/>
        <v>12.289199999999999</v>
      </c>
      <c r="H994" s="112">
        <f t="shared" si="2134"/>
        <v>2.9992187499999998</v>
      </c>
      <c r="I994" s="112"/>
      <c r="J994" s="131"/>
      <c r="K994" s="131"/>
      <c r="L994" s="131">
        <f>[1]sbCost!$G4</f>
        <v>5.9984374999999996</v>
      </c>
      <c r="M994" s="131"/>
      <c r="N994" s="131"/>
      <c r="O994" s="131"/>
      <c r="P994" s="131"/>
      <c r="Q994" s="131">
        <f>[1]shCost!$AO4+[1]shCost!$AX4</f>
        <v>6.27</v>
      </c>
      <c r="R994" s="131">
        <f>[1]shCost!$AO4+[1]shCost!$AX4</f>
        <v>6.27</v>
      </c>
      <c r="S994" s="131">
        <f>[1]shCost!$AO4+[1]shCost!$AX4</f>
        <v>6.27</v>
      </c>
      <c r="T994" s="131">
        <f>[1]shCost!$AO4+[1]shCost!$AX4</f>
        <v>6.27</v>
      </c>
      <c r="U994" s="131"/>
      <c r="V994" s="131"/>
      <c r="W994" s="131"/>
      <c r="X994" s="131"/>
      <c r="Y994" s="128">
        <f>$G994*(1+Y$993)</f>
        <v>13.51812</v>
      </c>
      <c r="Z994" s="128">
        <f>(AC994*(1-Z$993))</f>
        <v>13.51812</v>
      </c>
      <c r="AA994" s="128">
        <f t="shared" ref="AA994:AA1021" si="2154">(AB994*(1-AA$993))</f>
        <v>15.2775</v>
      </c>
      <c r="AB994" s="128">
        <f t="shared" si="2151"/>
        <v>33.950000000000003</v>
      </c>
      <c r="AC994" s="128">
        <f>Y994/(1-AC$993)</f>
        <v>33.795299999999997</v>
      </c>
      <c r="AD994" s="128">
        <f>$AB994*(1-AD$993)</f>
        <v>15.2775</v>
      </c>
      <c r="AE994" s="128">
        <f>$AB994*(1-AE$993)</f>
        <v>16.975000000000001</v>
      </c>
      <c r="AF994" s="128">
        <f>$AB994*(1-AF$993)</f>
        <v>18.672500000000003</v>
      </c>
      <c r="AG994" s="129">
        <f t="shared" si="2153"/>
        <v>135.18119999999999</v>
      </c>
      <c r="AH994" s="129">
        <f>AG994</f>
        <v>135.18119999999999</v>
      </c>
      <c r="AI994" s="132">
        <f>MROUND(ROUNDUP(AH994,0)+4,10)-1</f>
        <v>139</v>
      </c>
      <c r="AJ994" s="113">
        <f t="shared" ref="AJ994:AJ1021" si="2155">ROUNDUP(FLOOR(AC994*13350,10000),-3)-1000</f>
        <v>449000</v>
      </c>
      <c r="AK994" s="139">
        <f t="shared" ref="AK994:AK1030" si="2156">ROUNDUP(FLOOR(AJ994*1.1,10000),-3)-1000</f>
        <v>489000</v>
      </c>
      <c r="AL994" s="114">
        <f t="shared" ref="AL994:AL1021" si="2157">ROUNDUP(AC994*1.39,0)</f>
        <v>47</v>
      </c>
      <c r="AM994" s="130">
        <f>ROUNDUP(AC994*1.34,0)</f>
        <v>46</v>
      </c>
      <c r="AN994" s="151">
        <f t="shared" ref="AN994:AN1021" si="2158">ROUNDUP(AC994*0.71*3,0)</f>
        <v>72</v>
      </c>
      <c r="AO994" s="152">
        <f t="shared" ref="AO994:AO1021" si="2159">ROUNDUP(AC994*3.7502*3,0)</f>
        <v>381</v>
      </c>
      <c r="AP994" s="153">
        <f t="shared" ref="AP994:AP1021" si="2160">ROUNDUP(AC994*7.9284*3,0)</f>
        <v>804</v>
      </c>
      <c r="AQ994" s="716">
        <f>ROUNDUP(AC994*0.8,0)</f>
        <v>28</v>
      </c>
      <c r="AR994" s="154">
        <f t="shared" ref="AR994:AR1025" si="2161">MROUND(ROUNDUP(AC994*1500,0),1000)</f>
        <v>51000</v>
      </c>
      <c r="AS994" s="158">
        <v>139</v>
      </c>
      <c r="AT994" s="144">
        <f t="shared" ref="AT994:AT1021" si="2162">AI994*(1-AH$6)</f>
        <v>139</v>
      </c>
    </row>
    <row r="995" spans="2:46" ht="38.25" customHeight="1">
      <c r="B995" s="157" t="s">
        <v>1287</v>
      </c>
      <c r="C995" s="111" t="s">
        <v>1295</v>
      </c>
      <c r="D995" s="112">
        <f t="shared" si="2149"/>
        <v>35.950000000000003</v>
      </c>
      <c r="E995" s="112">
        <f t="shared" si="2133"/>
        <v>13.239999999999998</v>
      </c>
      <c r="F995" s="112">
        <f t="shared" si="2150"/>
        <v>9.6199999999999992</v>
      </c>
      <c r="G995" s="644">
        <f>E995</f>
        <v>13.239999999999998</v>
      </c>
      <c r="H995" s="112">
        <f t="shared" si="2134"/>
        <v>3.13671875</v>
      </c>
      <c r="I995" s="112"/>
      <c r="J995" s="131"/>
      <c r="K995" s="131"/>
      <c r="L995" s="131">
        <f>[1]sbCost!$G6</f>
        <v>6.2734375</v>
      </c>
      <c r="M995" s="131"/>
      <c r="N995" s="131"/>
      <c r="O995" s="131"/>
      <c r="P995" s="131"/>
      <c r="Q995" s="131">
        <f>[1]shCost!$AO6+[1]shCost!$AX4</f>
        <v>6.6199999999999992</v>
      </c>
      <c r="R995" s="131">
        <f>[1]shCost!$AO6+[1]shCost!$AX4</f>
        <v>6.6199999999999992</v>
      </c>
      <c r="S995" s="131">
        <f>[1]shCost!$AO6+[1]shCost!$AX4</f>
        <v>6.6199999999999992</v>
      </c>
      <c r="T995" s="131">
        <f>[1]shCost!$AO6+[1]shCost!$AX4</f>
        <v>6.6199999999999992</v>
      </c>
      <c r="U995" s="131"/>
      <c r="V995" s="131"/>
      <c r="W995" s="131"/>
      <c r="X995" s="131"/>
      <c r="Y995" s="128">
        <f t="shared" ref="Y995:Y1021" si="2163">$G995*(1+Y$993)</f>
        <v>14.564</v>
      </c>
      <c r="Z995" s="128">
        <f t="shared" ref="Z995:Z1021" si="2164">(AC995*(1-Z$993))</f>
        <v>14.564</v>
      </c>
      <c r="AA995" s="128">
        <f t="shared" si="2154"/>
        <v>16.177499999999998</v>
      </c>
      <c r="AB995" s="128">
        <f t="shared" ref="AB995:AB1021" si="2165">MROUND(AC995,1)-0.05</f>
        <v>35.950000000000003</v>
      </c>
      <c r="AC995" s="128">
        <f t="shared" ref="AC995:AC1021" si="2166">Y995/(1-AC$993)</f>
        <v>36.409999999999997</v>
      </c>
      <c r="AD995" s="128">
        <f t="shared" ref="AD995:AF1021" si="2167">$AB995*(1-AD$993)</f>
        <v>16.177499999999998</v>
      </c>
      <c r="AE995" s="128">
        <f t="shared" si="2167"/>
        <v>17.975000000000001</v>
      </c>
      <c r="AF995" s="128">
        <f t="shared" si="2167"/>
        <v>19.772500000000004</v>
      </c>
      <c r="AG995" s="129">
        <f t="shared" si="2153"/>
        <v>145.63999999999999</v>
      </c>
      <c r="AH995" s="129">
        <f t="shared" ref="AH995:AH1021" si="2168">AG995</f>
        <v>145.63999999999999</v>
      </c>
      <c r="AI995" s="132">
        <f>MROUND(ROUNDUP(AH995,0)+5,10)-1</f>
        <v>149</v>
      </c>
      <c r="AJ995" s="113">
        <f t="shared" si="2155"/>
        <v>479000</v>
      </c>
      <c r="AK995" s="139">
        <f t="shared" si="2156"/>
        <v>519000</v>
      </c>
      <c r="AL995" s="114">
        <f t="shared" si="2157"/>
        <v>51</v>
      </c>
      <c r="AM995" s="130">
        <f>ROUNDUP(AC995*1.3,0)</f>
        <v>48</v>
      </c>
      <c r="AN995" s="151">
        <f t="shared" si="2158"/>
        <v>78</v>
      </c>
      <c r="AO995" s="152">
        <f t="shared" si="2159"/>
        <v>410</v>
      </c>
      <c r="AP995" s="153">
        <f t="shared" si="2160"/>
        <v>867</v>
      </c>
      <c r="AQ995" s="716">
        <f t="shared" ref="AQ995:AQ1049" si="2169">ROUNDUP(AC995*0.8,0)</f>
        <v>30</v>
      </c>
      <c r="AR995" s="154">
        <f t="shared" si="2161"/>
        <v>55000</v>
      </c>
      <c r="AS995" s="158">
        <v>149</v>
      </c>
      <c r="AT995" s="144">
        <f t="shared" si="2162"/>
        <v>149</v>
      </c>
    </row>
    <row r="996" spans="2:46" ht="38.25" customHeight="1">
      <c r="B996" s="157" t="s">
        <v>1288</v>
      </c>
      <c r="C996" s="111" t="s">
        <v>1296</v>
      </c>
      <c r="D996" s="112">
        <f t="shared" si="2149"/>
        <v>37.950000000000003</v>
      </c>
      <c r="E996" s="112">
        <f t="shared" si="2133"/>
        <v>13.839999999999998</v>
      </c>
      <c r="F996" s="112">
        <f t="shared" si="2150"/>
        <v>9.9199999999999982</v>
      </c>
      <c r="G996" s="644">
        <f t="shared" si="2146"/>
        <v>13.839999999999998</v>
      </c>
      <c r="H996" s="112">
        <f t="shared" si="2134"/>
        <v>3.0765625000000001</v>
      </c>
      <c r="I996" s="112"/>
      <c r="J996" s="131"/>
      <c r="K996" s="131"/>
      <c r="L996" s="131">
        <f>[1]sbCost!$G7</f>
        <v>6.1531250000000002</v>
      </c>
      <c r="M996" s="131"/>
      <c r="N996" s="131"/>
      <c r="O996" s="131"/>
      <c r="P996" s="131"/>
      <c r="Q996" s="131">
        <f>[1]shCost!$AO7+[1]shCost!$AX4+[1]shCost!$AZ4</f>
        <v>6.919999999999999</v>
      </c>
      <c r="R996" s="131">
        <f>[1]shCost!$AO7+[1]shCost!$AX4+[1]shCost!$AZ4</f>
        <v>6.919999999999999</v>
      </c>
      <c r="S996" s="131">
        <f>[1]shCost!$AO7+[1]shCost!$AX4+[1]shCost!$AZ4</f>
        <v>6.919999999999999</v>
      </c>
      <c r="T996" s="131">
        <f>[1]shCost!$AO7+[1]shCost!$AX4+[1]shCost!$AZ4</f>
        <v>6.919999999999999</v>
      </c>
      <c r="U996" s="131"/>
      <c r="V996" s="131"/>
      <c r="W996" s="131"/>
      <c r="X996" s="131"/>
      <c r="Y996" s="128">
        <f t="shared" si="2163"/>
        <v>15.223999999999998</v>
      </c>
      <c r="Z996" s="128">
        <f t="shared" si="2164"/>
        <v>15.223999999999998</v>
      </c>
      <c r="AA996" s="128">
        <f t="shared" si="2154"/>
        <v>17.077500000000001</v>
      </c>
      <c r="AB996" s="128">
        <f t="shared" si="2165"/>
        <v>37.950000000000003</v>
      </c>
      <c r="AC996" s="128">
        <f t="shared" si="2166"/>
        <v>38.059999999999995</v>
      </c>
      <c r="AD996" s="128">
        <f t="shared" si="2167"/>
        <v>17.077500000000001</v>
      </c>
      <c r="AE996" s="128">
        <f t="shared" si="2167"/>
        <v>18.975000000000001</v>
      </c>
      <c r="AF996" s="128">
        <f t="shared" si="2167"/>
        <v>20.872500000000002</v>
      </c>
      <c r="AG996" s="129">
        <f t="shared" si="2153"/>
        <v>152.23999999999998</v>
      </c>
      <c r="AH996" s="129">
        <f t="shared" si="2168"/>
        <v>152.23999999999998</v>
      </c>
      <c r="AI996" s="132">
        <f>MROUND(ROUNDUP(AH996,0)+5,10)-1</f>
        <v>159</v>
      </c>
      <c r="AJ996" s="113">
        <f t="shared" si="2155"/>
        <v>499000</v>
      </c>
      <c r="AK996" s="139">
        <f t="shared" si="2156"/>
        <v>539000</v>
      </c>
      <c r="AL996" s="114">
        <f t="shared" si="2157"/>
        <v>53</v>
      </c>
      <c r="AM996" s="130">
        <f>ROUNDUP(AC996*1.3,0)</f>
        <v>50</v>
      </c>
      <c r="AN996" s="151">
        <f t="shared" si="2158"/>
        <v>82</v>
      </c>
      <c r="AO996" s="152">
        <f t="shared" si="2159"/>
        <v>429</v>
      </c>
      <c r="AP996" s="153">
        <f t="shared" si="2160"/>
        <v>906</v>
      </c>
      <c r="AQ996" s="716">
        <f t="shared" si="2169"/>
        <v>31</v>
      </c>
      <c r="AR996" s="154">
        <f t="shared" si="2161"/>
        <v>57000</v>
      </c>
      <c r="AS996" s="158">
        <v>159</v>
      </c>
      <c r="AT996" s="144">
        <f t="shared" si="2162"/>
        <v>159</v>
      </c>
    </row>
    <row r="997" spans="2:46" ht="38.25" customHeight="1">
      <c r="B997" s="157" t="s">
        <v>1289</v>
      </c>
      <c r="C997" s="111" t="s">
        <v>1297</v>
      </c>
      <c r="D997" s="112">
        <f t="shared" si="2149"/>
        <v>39.950000000000003</v>
      </c>
      <c r="E997" s="112">
        <f t="shared" si="2133"/>
        <v>14.540000000000001</v>
      </c>
      <c r="F997" s="112">
        <f t="shared" si="2150"/>
        <v>10.27</v>
      </c>
      <c r="G997" s="644">
        <f t="shared" si="2146"/>
        <v>14.540000000000001</v>
      </c>
      <c r="H997" s="112">
        <f t="shared" si="2134"/>
        <v>3.3429687499999998</v>
      </c>
      <c r="I997" s="112"/>
      <c r="J997" s="131"/>
      <c r="K997" s="131"/>
      <c r="L997" s="131">
        <f>[1]sbCost!$G9</f>
        <v>6.6859374999999996</v>
      </c>
      <c r="M997" s="131"/>
      <c r="N997" s="131"/>
      <c r="O997" s="131"/>
      <c r="P997" s="131"/>
      <c r="Q997" s="131">
        <f>[1]shCost!$AO9+[1]shCost!$AX4+[1]shCost!$AZ4</f>
        <v>7.2700000000000005</v>
      </c>
      <c r="R997" s="131">
        <f>[1]shCost!$AO9+[1]shCost!$AX4+[1]shCost!$AZ4</f>
        <v>7.2700000000000005</v>
      </c>
      <c r="S997" s="131">
        <f>[1]shCost!$AO9+[1]shCost!$AX4+[1]shCost!$AZ4</f>
        <v>7.2700000000000005</v>
      </c>
      <c r="T997" s="131">
        <f>[1]shCost!$AO9+[1]shCost!$AX4+[1]shCost!$AZ4</f>
        <v>7.2700000000000005</v>
      </c>
      <c r="U997" s="131"/>
      <c r="V997" s="131"/>
      <c r="W997" s="131"/>
      <c r="X997" s="131"/>
      <c r="Y997" s="128">
        <f t="shared" si="2163"/>
        <v>15.994000000000002</v>
      </c>
      <c r="Z997" s="128">
        <f t="shared" si="2164"/>
        <v>15.994</v>
      </c>
      <c r="AA997" s="128">
        <f t="shared" si="2154"/>
        <v>17.977499999999999</v>
      </c>
      <c r="AB997" s="128">
        <f t="shared" si="2165"/>
        <v>39.950000000000003</v>
      </c>
      <c r="AC997" s="128">
        <f t="shared" si="2166"/>
        <v>39.984999999999999</v>
      </c>
      <c r="AD997" s="128">
        <f t="shared" si="2167"/>
        <v>17.977499999999999</v>
      </c>
      <c r="AE997" s="128">
        <f t="shared" si="2167"/>
        <v>19.975000000000001</v>
      </c>
      <c r="AF997" s="128">
        <f t="shared" si="2167"/>
        <v>21.972500000000004</v>
      </c>
      <c r="AG997" s="129">
        <f t="shared" si="2153"/>
        <v>159.94</v>
      </c>
      <c r="AH997" s="129">
        <f t="shared" si="2168"/>
        <v>159.94</v>
      </c>
      <c r="AI997" s="132">
        <f>MROUND(ROUNDUP(AH997,0)+4,10)-1</f>
        <v>159</v>
      </c>
      <c r="AJ997" s="113">
        <f t="shared" si="2155"/>
        <v>529000</v>
      </c>
      <c r="AK997" s="139">
        <f t="shared" si="2156"/>
        <v>579000</v>
      </c>
      <c r="AL997" s="114">
        <f t="shared" si="2157"/>
        <v>56</v>
      </c>
      <c r="AM997" s="130">
        <f>ROUNDUP(AC997*1.3,0)</f>
        <v>52</v>
      </c>
      <c r="AN997" s="151">
        <f t="shared" si="2158"/>
        <v>86</v>
      </c>
      <c r="AO997" s="152">
        <f t="shared" si="2159"/>
        <v>450</v>
      </c>
      <c r="AP997" s="153">
        <f t="shared" si="2160"/>
        <v>952</v>
      </c>
      <c r="AQ997" s="716">
        <f t="shared" si="2169"/>
        <v>32</v>
      </c>
      <c r="AR997" s="154">
        <f t="shared" si="2161"/>
        <v>60000</v>
      </c>
      <c r="AS997" s="158">
        <v>169</v>
      </c>
      <c r="AT997" s="144">
        <f t="shared" si="2162"/>
        <v>159</v>
      </c>
    </row>
    <row r="998" spans="2:46" ht="38.25" customHeight="1">
      <c r="B998" s="157" t="s">
        <v>1346</v>
      </c>
      <c r="C998" s="111" t="s">
        <v>1189</v>
      </c>
      <c r="D998" s="112">
        <f t="shared" si="2149"/>
        <v>27.95</v>
      </c>
      <c r="E998" s="112">
        <f t="shared" si="2133"/>
        <v>10.18</v>
      </c>
      <c r="F998" s="112">
        <f t="shared" si="2150"/>
        <v>8.09</v>
      </c>
      <c r="G998" s="644">
        <f t="shared" si="2146"/>
        <v>10.18</v>
      </c>
      <c r="H998" s="112">
        <f t="shared" si="2134"/>
        <v>2.5449999999999999</v>
      </c>
      <c r="I998" s="112"/>
      <c r="J998" s="136"/>
      <c r="K998" s="136"/>
      <c r="L998" s="136"/>
      <c r="M998" s="136"/>
      <c r="N998" s="136"/>
      <c r="O998" s="136"/>
      <c r="P998" s="136">
        <f>[1]vlCost!$AB$4</f>
        <v>5.09</v>
      </c>
      <c r="Q998" s="136"/>
      <c r="R998" s="136"/>
      <c r="S998" s="136"/>
      <c r="T998" s="136"/>
      <c r="U998" s="136"/>
      <c r="V998" s="136"/>
      <c r="W998" s="136"/>
      <c r="X998" s="136"/>
      <c r="Y998" s="128">
        <f t="shared" si="2163"/>
        <v>11.198</v>
      </c>
      <c r="Z998" s="128">
        <f t="shared" si="2164"/>
        <v>11.198</v>
      </c>
      <c r="AA998" s="128">
        <f t="shared" si="2154"/>
        <v>12.577499999999999</v>
      </c>
      <c r="AB998" s="128">
        <f t="shared" si="2165"/>
        <v>27.95</v>
      </c>
      <c r="AC998" s="128">
        <f t="shared" si="2166"/>
        <v>27.995000000000001</v>
      </c>
      <c r="AD998" s="128">
        <f t="shared" si="2167"/>
        <v>12.577499999999999</v>
      </c>
      <c r="AE998" s="128">
        <f t="shared" si="2167"/>
        <v>13.975</v>
      </c>
      <c r="AF998" s="128">
        <f t="shared" si="2167"/>
        <v>15.3725</v>
      </c>
      <c r="AG998" s="129">
        <f t="shared" si="2153"/>
        <v>111.98</v>
      </c>
      <c r="AH998" s="129">
        <f t="shared" si="2168"/>
        <v>111.98</v>
      </c>
      <c r="AI998" s="132">
        <f>MROUND(ROUNDUP(AH998+7,0),10)-1</f>
        <v>119</v>
      </c>
      <c r="AJ998" s="113">
        <f t="shared" si="2155"/>
        <v>369000</v>
      </c>
      <c r="AK998" s="139">
        <f t="shared" si="2156"/>
        <v>399000</v>
      </c>
      <c r="AL998" s="114">
        <f t="shared" si="2157"/>
        <v>39</v>
      </c>
      <c r="AM998" s="130">
        <f>ROUNDUP(AC998*1.34,0)</f>
        <v>38</v>
      </c>
      <c r="AN998" s="151">
        <f t="shared" si="2158"/>
        <v>60</v>
      </c>
      <c r="AO998" s="152">
        <f t="shared" si="2159"/>
        <v>315</v>
      </c>
      <c r="AP998" s="153">
        <f t="shared" si="2160"/>
        <v>666</v>
      </c>
      <c r="AQ998" s="716">
        <f t="shared" si="2169"/>
        <v>23</v>
      </c>
      <c r="AR998" s="154">
        <f t="shared" si="2161"/>
        <v>42000</v>
      </c>
      <c r="AS998" s="158">
        <v>111.86</v>
      </c>
      <c r="AT998" s="144">
        <f t="shared" si="2162"/>
        <v>119</v>
      </c>
    </row>
    <row r="999" spans="2:46" ht="38.25" customHeight="1">
      <c r="B999" s="157" t="s">
        <v>1347</v>
      </c>
      <c r="C999" s="111" t="s">
        <v>1190</v>
      </c>
      <c r="D999" s="112">
        <f t="shared" si="2149"/>
        <v>30.95</v>
      </c>
      <c r="E999" s="112">
        <f t="shared" si="2133"/>
        <v>11.18</v>
      </c>
      <c r="F999" s="112">
        <f t="shared" si="2150"/>
        <v>8.59</v>
      </c>
      <c r="G999" s="644">
        <f t="shared" si="2146"/>
        <v>11.18</v>
      </c>
      <c r="H999" s="112">
        <f t="shared" si="2134"/>
        <v>2.7949999999999999</v>
      </c>
      <c r="I999" s="112"/>
      <c r="J999" s="135"/>
      <c r="K999" s="135"/>
      <c r="L999" s="135"/>
      <c r="M999" s="135"/>
      <c r="N999" s="135"/>
      <c r="O999" s="135"/>
      <c r="P999" s="135">
        <f>[1]vlCost!$AB$5</f>
        <v>5.59</v>
      </c>
      <c r="Q999" s="135"/>
      <c r="R999" s="135"/>
      <c r="S999" s="135"/>
      <c r="T999" s="135"/>
      <c r="U999" s="135"/>
      <c r="V999" s="135"/>
      <c r="W999" s="135"/>
      <c r="X999" s="135"/>
      <c r="Y999" s="128">
        <f t="shared" si="2163"/>
        <v>12.298</v>
      </c>
      <c r="Z999" s="128">
        <f t="shared" si="2164"/>
        <v>12.298</v>
      </c>
      <c r="AA999" s="128">
        <f t="shared" si="2154"/>
        <v>13.927499999999998</v>
      </c>
      <c r="AB999" s="128">
        <f t="shared" si="2165"/>
        <v>30.95</v>
      </c>
      <c r="AC999" s="128">
        <f t="shared" si="2166"/>
        <v>30.744999999999997</v>
      </c>
      <c r="AD999" s="128">
        <f t="shared" si="2167"/>
        <v>13.927499999999998</v>
      </c>
      <c r="AE999" s="128">
        <f t="shared" si="2167"/>
        <v>15.475</v>
      </c>
      <c r="AF999" s="128">
        <f t="shared" si="2167"/>
        <v>17.022500000000001</v>
      </c>
      <c r="AG999" s="129">
        <f t="shared" si="2153"/>
        <v>122.97999999999999</v>
      </c>
      <c r="AH999" s="129">
        <f t="shared" si="2168"/>
        <v>122.97999999999999</v>
      </c>
      <c r="AI999" s="132">
        <f>MROUND(ROUNDUP(AH999+5,0),10)-1</f>
        <v>129</v>
      </c>
      <c r="AJ999" s="113">
        <f t="shared" si="2155"/>
        <v>409000</v>
      </c>
      <c r="AK999" s="139">
        <f t="shared" si="2156"/>
        <v>439000</v>
      </c>
      <c r="AL999" s="114">
        <f t="shared" si="2157"/>
        <v>43</v>
      </c>
      <c r="AM999" s="130">
        <f>ROUNDUP(AC999*1.3,0)</f>
        <v>40</v>
      </c>
      <c r="AN999" s="151">
        <f t="shared" si="2158"/>
        <v>66</v>
      </c>
      <c r="AO999" s="152">
        <f t="shared" si="2159"/>
        <v>346</v>
      </c>
      <c r="AP999" s="153">
        <f t="shared" si="2160"/>
        <v>732</v>
      </c>
      <c r="AQ999" s="716">
        <f t="shared" si="2169"/>
        <v>25</v>
      </c>
      <c r="AR999" s="154">
        <f t="shared" si="2161"/>
        <v>46000</v>
      </c>
      <c r="AS999" s="158">
        <v>121.25999999999999</v>
      </c>
      <c r="AT999" s="144">
        <f t="shared" si="2162"/>
        <v>129</v>
      </c>
    </row>
    <row r="1000" spans="2:46" ht="38.25" customHeight="1">
      <c r="B1000" s="157" t="s">
        <v>1348</v>
      </c>
      <c r="C1000" s="111" t="s">
        <v>1191</v>
      </c>
      <c r="D1000" s="112">
        <f t="shared" si="2149"/>
        <v>30.95</v>
      </c>
      <c r="E1000" s="112">
        <f t="shared" si="2133"/>
        <v>11.28</v>
      </c>
      <c r="F1000" s="112">
        <f t="shared" si="2150"/>
        <v>8.64</v>
      </c>
      <c r="G1000" s="644">
        <f t="shared" si="2146"/>
        <v>11.28</v>
      </c>
      <c r="H1000" s="112">
        <f t="shared" si="2134"/>
        <v>2.82</v>
      </c>
      <c r="I1000" s="112"/>
      <c r="J1000" s="136"/>
      <c r="K1000" s="136"/>
      <c r="L1000" s="136"/>
      <c r="M1000" s="136"/>
      <c r="N1000" s="136"/>
      <c r="O1000" s="136"/>
      <c r="P1000" s="136">
        <f>[1]vlCost!$AB$6</f>
        <v>5.64</v>
      </c>
      <c r="Q1000" s="136"/>
      <c r="R1000" s="136"/>
      <c r="S1000" s="136"/>
      <c r="T1000" s="136"/>
      <c r="U1000" s="136"/>
      <c r="V1000" s="136"/>
      <c r="W1000" s="136"/>
      <c r="X1000" s="136"/>
      <c r="Y1000" s="128">
        <f t="shared" si="2163"/>
        <v>12.407999999999999</v>
      </c>
      <c r="Z1000" s="128">
        <f t="shared" si="2164"/>
        <v>12.407999999999999</v>
      </c>
      <c r="AA1000" s="128">
        <f t="shared" si="2154"/>
        <v>13.927499999999998</v>
      </c>
      <c r="AB1000" s="128">
        <f t="shared" si="2165"/>
        <v>30.95</v>
      </c>
      <c r="AC1000" s="128">
        <f t="shared" si="2166"/>
        <v>31.019999999999996</v>
      </c>
      <c r="AD1000" s="128">
        <f t="shared" si="2167"/>
        <v>13.927499999999998</v>
      </c>
      <c r="AE1000" s="128">
        <f t="shared" si="2167"/>
        <v>15.475</v>
      </c>
      <c r="AF1000" s="128">
        <f t="shared" si="2167"/>
        <v>17.022500000000001</v>
      </c>
      <c r="AG1000" s="129">
        <f t="shared" si="2153"/>
        <v>124.07999999999998</v>
      </c>
      <c r="AH1000" s="129">
        <f t="shared" si="2168"/>
        <v>124.07999999999998</v>
      </c>
      <c r="AI1000" s="132">
        <f t="shared" si="2131"/>
        <v>129</v>
      </c>
      <c r="AJ1000" s="113">
        <f t="shared" si="2155"/>
        <v>409000</v>
      </c>
      <c r="AK1000" s="139">
        <f t="shared" si="2156"/>
        <v>439000</v>
      </c>
      <c r="AL1000" s="114">
        <f t="shared" si="2157"/>
        <v>44</v>
      </c>
      <c r="AM1000" s="130">
        <f>ROUNDUP(AC1000*1.3,0)</f>
        <v>41</v>
      </c>
      <c r="AN1000" s="151">
        <f t="shared" si="2158"/>
        <v>67</v>
      </c>
      <c r="AO1000" s="152">
        <f t="shared" si="2159"/>
        <v>349</v>
      </c>
      <c r="AP1000" s="153">
        <f t="shared" si="2160"/>
        <v>738</v>
      </c>
      <c r="AQ1000" s="716">
        <f t="shared" si="2169"/>
        <v>25</v>
      </c>
      <c r="AR1000" s="154">
        <f t="shared" si="2161"/>
        <v>47000</v>
      </c>
      <c r="AS1000" s="158">
        <v>121.25999999999999</v>
      </c>
      <c r="AT1000" s="144">
        <f t="shared" si="2162"/>
        <v>129</v>
      </c>
    </row>
    <row r="1001" spans="2:46" ht="38.25" customHeight="1">
      <c r="B1001" s="157" t="s">
        <v>1349</v>
      </c>
      <c r="C1001" s="111" t="s">
        <v>1192</v>
      </c>
      <c r="D1001" s="112">
        <f t="shared" si="2149"/>
        <v>30.95</v>
      </c>
      <c r="E1001" s="112">
        <f t="shared" si="2133"/>
        <v>11.4</v>
      </c>
      <c r="F1001" s="112">
        <f t="shared" si="2150"/>
        <v>8.6999999999999993</v>
      </c>
      <c r="G1001" s="644">
        <f t="shared" si="2146"/>
        <v>11.4</v>
      </c>
      <c r="H1001" s="112">
        <f t="shared" si="2134"/>
        <v>2.85</v>
      </c>
      <c r="I1001" s="112"/>
      <c r="J1001" s="136"/>
      <c r="K1001" s="136"/>
      <c r="L1001" s="136"/>
      <c r="M1001" s="136"/>
      <c r="N1001" s="136"/>
      <c r="O1001" s="136"/>
      <c r="P1001" s="136">
        <f>[1]vlCost!$AB$7</f>
        <v>5.7</v>
      </c>
      <c r="Q1001" s="136"/>
      <c r="R1001" s="136"/>
      <c r="S1001" s="136"/>
      <c r="T1001" s="136"/>
      <c r="U1001" s="136"/>
      <c r="V1001" s="136"/>
      <c r="W1001" s="136"/>
      <c r="X1001" s="136"/>
      <c r="Y1001" s="128">
        <f t="shared" si="2163"/>
        <v>12.540000000000001</v>
      </c>
      <c r="Z1001" s="128">
        <f t="shared" si="2164"/>
        <v>12.540000000000001</v>
      </c>
      <c r="AA1001" s="128">
        <f t="shared" si="2154"/>
        <v>13.927499999999998</v>
      </c>
      <c r="AB1001" s="128">
        <f t="shared" si="2165"/>
        <v>30.95</v>
      </c>
      <c r="AC1001" s="128">
        <f t="shared" si="2166"/>
        <v>31.35</v>
      </c>
      <c r="AD1001" s="128">
        <f t="shared" si="2167"/>
        <v>13.927499999999998</v>
      </c>
      <c r="AE1001" s="128">
        <f t="shared" si="2167"/>
        <v>15.475</v>
      </c>
      <c r="AF1001" s="128">
        <f t="shared" si="2167"/>
        <v>17.022500000000001</v>
      </c>
      <c r="AG1001" s="129">
        <f t="shared" si="2153"/>
        <v>125.4</v>
      </c>
      <c r="AH1001" s="129">
        <f t="shared" si="2168"/>
        <v>125.4</v>
      </c>
      <c r="AI1001" s="132">
        <f>MROUND(ROUNDUP(AH1001+7,0),10)-1</f>
        <v>129</v>
      </c>
      <c r="AJ1001" s="113">
        <f t="shared" si="2155"/>
        <v>409000</v>
      </c>
      <c r="AK1001" s="139">
        <f t="shared" si="2156"/>
        <v>439000</v>
      </c>
      <c r="AL1001" s="114">
        <f t="shared" si="2157"/>
        <v>44</v>
      </c>
      <c r="AM1001" s="130">
        <f>ROUNDUP(AC1001*1.3,0)</f>
        <v>41</v>
      </c>
      <c r="AN1001" s="151">
        <f t="shared" si="2158"/>
        <v>67</v>
      </c>
      <c r="AO1001" s="152">
        <f t="shared" si="2159"/>
        <v>353</v>
      </c>
      <c r="AP1001" s="153">
        <f t="shared" si="2160"/>
        <v>746</v>
      </c>
      <c r="AQ1001" s="716">
        <f t="shared" si="2169"/>
        <v>26</v>
      </c>
      <c r="AR1001" s="154">
        <f t="shared" si="2161"/>
        <v>47000</v>
      </c>
      <c r="AS1001" s="158">
        <v>121.25999999999999</v>
      </c>
      <c r="AT1001" s="144">
        <f t="shared" si="2162"/>
        <v>129</v>
      </c>
    </row>
    <row r="1002" spans="2:46" ht="38.25" customHeight="1">
      <c r="B1002" s="157" t="s">
        <v>1266</v>
      </c>
      <c r="C1002" s="111" t="s">
        <v>1189</v>
      </c>
      <c r="D1002" s="112">
        <f t="shared" si="2149"/>
        <v>27.95</v>
      </c>
      <c r="E1002" s="112">
        <f t="shared" si="2133"/>
        <v>10.18</v>
      </c>
      <c r="F1002" s="112">
        <f t="shared" si="2150"/>
        <v>8.09</v>
      </c>
      <c r="G1002" s="644">
        <f t="shared" ref="G1002:G1009" si="2170">E1002</f>
        <v>10.18</v>
      </c>
      <c r="H1002" s="112">
        <f t="shared" si="2134"/>
        <v>2.5449999999999999</v>
      </c>
      <c r="I1002" s="112"/>
      <c r="J1002" s="136"/>
      <c r="K1002" s="136"/>
      <c r="L1002" s="136"/>
      <c r="M1002" s="136"/>
      <c r="N1002" s="136"/>
      <c r="O1002" s="136"/>
      <c r="P1002" s="136">
        <f>[1]vlCost!$AB$4</f>
        <v>5.09</v>
      </c>
      <c r="Q1002" s="136"/>
      <c r="R1002" s="136"/>
      <c r="S1002" s="136"/>
      <c r="T1002" s="136"/>
      <c r="U1002" s="136"/>
      <c r="V1002" s="136"/>
      <c r="W1002" s="136"/>
      <c r="X1002" s="136"/>
      <c r="Y1002" s="128">
        <f t="shared" si="2163"/>
        <v>11.198</v>
      </c>
      <c r="Z1002" s="128">
        <f t="shared" si="2164"/>
        <v>11.198</v>
      </c>
      <c r="AA1002" s="128">
        <f t="shared" si="2154"/>
        <v>12.577499999999999</v>
      </c>
      <c r="AB1002" s="128">
        <f t="shared" si="2165"/>
        <v>27.95</v>
      </c>
      <c r="AC1002" s="128">
        <f t="shared" si="2166"/>
        <v>27.995000000000001</v>
      </c>
      <c r="AD1002" s="128">
        <f t="shared" si="2167"/>
        <v>12.577499999999999</v>
      </c>
      <c r="AE1002" s="128">
        <f t="shared" si="2167"/>
        <v>13.975</v>
      </c>
      <c r="AF1002" s="128">
        <f t="shared" si="2167"/>
        <v>15.3725</v>
      </c>
      <c r="AG1002" s="129">
        <f t="shared" si="2153"/>
        <v>111.98</v>
      </c>
      <c r="AH1002" s="129">
        <f t="shared" si="2168"/>
        <v>111.98</v>
      </c>
      <c r="AI1002" s="132">
        <f>MROUND(ROUNDUP(AH1002+7,0),10)-1</f>
        <v>119</v>
      </c>
      <c r="AJ1002" s="113">
        <f t="shared" si="2155"/>
        <v>369000</v>
      </c>
      <c r="AK1002" s="139">
        <f t="shared" si="2156"/>
        <v>399000</v>
      </c>
      <c r="AL1002" s="114">
        <f t="shared" si="2157"/>
        <v>39</v>
      </c>
      <c r="AM1002" s="130">
        <f>ROUNDUP(AC1002*1.34,0)</f>
        <v>38</v>
      </c>
      <c r="AN1002" s="151">
        <f t="shared" si="2158"/>
        <v>60</v>
      </c>
      <c r="AO1002" s="152">
        <f t="shared" si="2159"/>
        <v>315</v>
      </c>
      <c r="AP1002" s="153">
        <f t="shared" si="2160"/>
        <v>666</v>
      </c>
      <c r="AQ1002" s="716">
        <f t="shared" si="2169"/>
        <v>23</v>
      </c>
      <c r="AR1002" s="154">
        <f t="shared" si="2161"/>
        <v>42000</v>
      </c>
      <c r="AS1002" s="158">
        <v>111.86</v>
      </c>
      <c r="AT1002" s="144">
        <f t="shared" si="2162"/>
        <v>119</v>
      </c>
    </row>
    <row r="1003" spans="2:46" ht="38.25" customHeight="1">
      <c r="B1003" s="157" t="s">
        <v>1267</v>
      </c>
      <c r="C1003" s="111" t="s">
        <v>1190</v>
      </c>
      <c r="D1003" s="112">
        <f t="shared" si="2149"/>
        <v>30.95</v>
      </c>
      <c r="E1003" s="112">
        <f t="shared" si="2133"/>
        <v>11.18</v>
      </c>
      <c r="F1003" s="112">
        <f t="shared" si="2150"/>
        <v>8.59</v>
      </c>
      <c r="G1003" s="644">
        <f t="shared" si="2170"/>
        <v>11.18</v>
      </c>
      <c r="H1003" s="112">
        <f t="shared" si="2134"/>
        <v>2.7949999999999999</v>
      </c>
      <c r="I1003" s="112"/>
      <c r="J1003" s="135"/>
      <c r="K1003" s="135"/>
      <c r="L1003" s="135"/>
      <c r="M1003" s="135"/>
      <c r="N1003" s="135"/>
      <c r="O1003" s="135"/>
      <c r="P1003" s="135">
        <f>[1]vlCost!$AB$5</f>
        <v>5.59</v>
      </c>
      <c r="Q1003" s="135"/>
      <c r="R1003" s="135"/>
      <c r="S1003" s="135"/>
      <c r="T1003" s="135"/>
      <c r="U1003" s="135"/>
      <c r="V1003" s="135"/>
      <c r="W1003" s="135"/>
      <c r="X1003" s="135"/>
      <c r="Y1003" s="128">
        <f t="shared" si="2163"/>
        <v>12.298</v>
      </c>
      <c r="Z1003" s="128">
        <f t="shared" si="2164"/>
        <v>12.298</v>
      </c>
      <c r="AA1003" s="128">
        <f t="shared" si="2154"/>
        <v>13.927499999999998</v>
      </c>
      <c r="AB1003" s="128">
        <f t="shared" si="2165"/>
        <v>30.95</v>
      </c>
      <c r="AC1003" s="128">
        <f t="shared" si="2166"/>
        <v>30.744999999999997</v>
      </c>
      <c r="AD1003" s="128">
        <f t="shared" si="2167"/>
        <v>13.927499999999998</v>
      </c>
      <c r="AE1003" s="128">
        <f t="shared" si="2167"/>
        <v>15.475</v>
      </c>
      <c r="AF1003" s="128">
        <f t="shared" si="2167"/>
        <v>17.022500000000001</v>
      </c>
      <c r="AG1003" s="129">
        <f t="shared" si="2153"/>
        <v>122.97999999999999</v>
      </c>
      <c r="AH1003" s="129">
        <f t="shared" si="2168"/>
        <v>122.97999999999999</v>
      </c>
      <c r="AI1003" s="132">
        <f>MROUND(ROUNDUP(AH1003+5,0),10)-1</f>
        <v>129</v>
      </c>
      <c r="AJ1003" s="113">
        <f t="shared" si="2155"/>
        <v>409000</v>
      </c>
      <c r="AK1003" s="139">
        <f t="shared" si="2156"/>
        <v>439000</v>
      </c>
      <c r="AL1003" s="114">
        <f t="shared" si="2157"/>
        <v>43</v>
      </c>
      <c r="AM1003" s="130">
        <f>ROUNDUP(AC1003*1.3,0)</f>
        <v>40</v>
      </c>
      <c r="AN1003" s="151">
        <f t="shared" si="2158"/>
        <v>66</v>
      </c>
      <c r="AO1003" s="152">
        <f t="shared" si="2159"/>
        <v>346</v>
      </c>
      <c r="AP1003" s="153">
        <f t="shared" si="2160"/>
        <v>732</v>
      </c>
      <c r="AQ1003" s="716">
        <f t="shared" si="2169"/>
        <v>25</v>
      </c>
      <c r="AR1003" s="154">
        <f t="shared" si="2161"/>
        <v>46000</v>
      </c>
      <c r="AS1003" s="158">
        <v>121.25999999999999</v>
      </c>
      <c r="AT1003" s="144">
        <f t="shared" si="2162"/>
        <v>129</v>
      </c>
    </row>
    <row r="1004" spans="2:46" ht="38.25" customHeight="1">
      <c r="B1004" s="157" t="s">
        <v>1268</v>
      </c>
      <c r="C1004" s="111" t="s">
        <v>1191</v>
      </c>
      <c r="D1004" s="112">
        <f t="shared" si="2149"/>
        <v>30.95</v>
      </c>
      <c r="E1004" s="112">
        <f t="shared" si="2133"/>
        <v>11.28</v>
      </c>
      <c r="F1004" s="112">
        <f t="shared" si="2150"/>
        <v>8.64</v>
      </c>
      <c r="G1004" s="644">
        <f t="shared" si="2170"/>
        <v>11.28</v>
      </c>
      <c r="H1004" s="112">
        <f t="shared" si="2134"/>
        <v>2.82</v>
      </c>
      <c r="I1004" s="112"/>
      <c r="J1004" s="136"/>
      <c r="K1004" s="136"/>
      <c r="L1004" s="136"/>
      <c r="M1004" s="136"/>
      <c r="N1004" s="136"/>
      <c r="O1004" s="136"/>
      <c r="P1004" s="136">
        <f>[1]vlCost!$AB$6</f>
        <v>5.64</v>
      </c>
      <c r="Q1004" s="136"/>
      <c r="R1004" s="136"/>
      <c r="S1004" s="136"/>
      <c r="T1004" s="136"/>
      <c r="U1004" s="136"/>
      <c r="V1004" s="136"/>
      <c r="W1004" s="136"/>
      <c r="X1004" s="136"/>
      <c r="Y1004" s="128">
        <f t="shared" si="2163"/>
        <v>12.407999999999999</v>
      </c>
      <c r="Z1004" s="128">
        <f t="shared" si="2164"/>
        <v>12.407999999999999</v>
      </c>
      <c r="AA1004" s="128">
        <f t="shared" si="2154"/>
        <v>13.927499999999998</v>
      </c>
      <c r="AB1004" s="128">
        <f t="shared" si="2165"/>
        <v>30.95</v>
      </c>
      <c r="AC1004" s="128">
        <f t="shared" si="2166"/>
        <v>31.019999999999996</v>
      </c>
      <c r="AD1004" s="128">
        <f t="shared" si="2167"/>
        <v>13.927499999999998</v>
      </c>
      <c r="AE1004" s="128">
        <f t="shared" si="2167"/>
        <v>15.475</v>
      </c>
      <c r="AF1004" s="128">
        <f t="shared" si="2167"/>
        <v>17.022500000000001</v>
      </c>
      <c r="AG1004" s="129">
        <f t="shared" si="2153"/>
        <v>124.07999999999998</v>
      </c>
      <c r="AH1004" s="129">
        <f t="shared" si="2168"/>
        <v>124.07999999999998</v>
      </c>
      <c r="AI1004" s="132">
        <f>MROUND(ROUNDUP(AH1004,0),10)-1</f>
        <v>129</v>
      </c>
      <c r="AJ1004" s="113">
        <f t="shared" si="2155"/>
        <v>409000</v>
      </c>
      <c r="AK1004" s="139">
        <f t="shared" si="2156"/>
        <v>439000</v>
      </c>
      <c r="AL1004" s="114">
        <f t="shared" si="2157"/>
        <v>44</v>
      </c>
      <c r="AM1004" s="130">
        <f>ROUNDUP(AC1004*1.3,0)</f>
        <v>41</v>
      </c>
      <c r="AN1004" s="151">
        <f t="shared" si="2158"/>
        <v>67</v>
      </c>
      <c r="AO1004" s="152">
        <f t="shared" si="2159"/>
        <v>349</v>
      </c>
      <c r="AP1004" s="153">
        <f t="shared" si="2160"/>
        <v>738</v>
      </c>
      <c r="AQ1004" s="716">
        <f t="shared" si="2169"/>
        <v>25</v>
      </c>
      <c r="AR1004" s="154">
        <f t="shared" si="2161"/>
        <v>47000</v>
      </c>
      <c r="AS1004" s="158">
        <v>121.25999999999999</v>
      </c>
      <c r="AT1004" s="144">
        <f t="shared" si="2162"/>
        <v>129</v>
      </c>
    </row>
    <row r="1005" spans="2:46" ht="38.25" customHeight="1">
      <c r="B1005" s="157" t="s">
        <v>1269</v>
      </c>
      <c r="C1005" s="111" t="s">
        <v>1192</v>
      </c>
      <c r="D1005" s="112">
        <f t="shared" si="2149"/>
        <v>30.95</v>
      </c>
      <c r="E1005" s="112">
        <f t="shared" si="2133"/>
        <v>11.4</v>
      </c>
      <c r="F1005" s="112">
        <f t="shared" si="2150"/>
        <v>8.6999999999999993</v>
      </c>
      <c r="G1005" s="644">
        <f t="shared" si="2170"/>
        <v>11.4</v>
      </c>
      <c r="H1005" s="112">
        <f t="shared" si="2134"/>
        <v>2.85</v>
      </c>
      <c r="I1005" s="112"/>
      <c r="J1005" s="136"/>
      <c r="K1005" s="136"/>
      <c r="L1005" s="136"/>
      <c r="M1005" s="136"/>
      <c r="N1005" s="136"/>
      <c r="O1005" s="136"/>
      <c r="P1005" s="136">
        <f>[1]vlCost!$AB$7</f>
        <v>5.7</v>
      </c>
      <c r="Q1005" s="136"/>
      <c r="R1005" s="136"/>
      <c r="S1005" s="136"/>
      <c r="T1005" s="136"/>
      <c r="U1005" s="136"/>
      <c r="V1005" s="136"/>
      <c r="W1005" s="136"/>
      <c r="X1005" s="136"/>
      <c r="Y1005" s="128">
        <f t="shared" si="2163"/>
        <v>12.540000000000001</v>
      </c>
      <c r="Z1005" s="128">
        <f t="shared" si="2164"/>
        <v>12.540000000000001</v>
      </c>
      <c r="AA1005" s="128">
        <f t="shared" si="2154"/>
        <v>13.927499999999998</v>
      </c>
      <c r="AB1005" s="128">
        <f t="shared" si="2165"/>
        <v>30.95</v>
      </c>
      <c r="AC1005" s="128">
        <f t="shared" si="2166"/>
        <v>31.35</v>
      </c>
      <c r="AD1005" s="128">
        <f t="shared" si="2167"/>
        <v>13.927499999999998</v>
      </c>
      <c r="AE1005" s="128">
        <f t="shared" si="2167"/>
        <v>15.475</v>
      </c>
      <c r="AF1005" s="128">
        <f t="shared" si="2167"/>
        <v>17.022500000000001</v>
      </c>
      <c r="AG1005" s="129">
        <f t="shared" si="2153"/>
        <v>125.4</v>
      </c>
      <c r="AH1005" s="129">
        <f t="shared" si="2168"/>
        <v>125.4</v>
      </c>
      <c r="AI1005" s="132">
        <f>MROUND(ROUNDUP(AH1005+7,0),10)-1</f>
        <v>129</v>
      </c>
      <c r="AJ1005" s="113">
        <f t="shared" si="2155"/>
        <v>409000</v>
      </c>
      <c r="AK1005" s="139">
        <f t="shared" si="2156"/>
        <v>439000</v>
      </c>
      <c r="AL1005" s="114">
        <f t="shared" si="2157"/>
        <v>44</v>
      </c>
      <c r="AM1005" s="130">
        <f>ROUNDUP(AC1005*1.3,0)</f>
        <v>41</v>
      </c>
      <c r="AN1005" s="151">
        <f t="shared" si="2158"/>
        <v>67</v>
      </c>
      <c r="AO1005" s="152">
        <f t="shared" si="2159"/>
        <v>353</v>
      </c>
      <c r="AP1005" s="153">
        <f t="shared" si="2160"/>
        <v>746</v>
      </c>
      <c r="AQ1005" s="716">
        <f t="shared" si="2169"/>
        <v>26</v>
      </c>
      <c r="AR1005" s="154">
        <f t="shared" si="2161"/>
        <v>47000</v>
      </c>
      <c r="AS1005" s="158">
        <v>121.25999999999999</v>
      </c>
      <c r="AT1005" s="144">
        <f t="shared" si="2162"/>
        <v>129</v>
      </c>
    </row>
    <row r="1006" spans="2:46" ht="38.25" customHeight="1">
      <c r="B1006" s="157" t="s">
        <v>1262</v>
      </c>
      <c r="C1006" s="111" t="s">
        <v>1189</v>
      </c>
      <c r="D1006" s="112">
        <f t="shared" si="2149"/>
        <v>27.95</v>
      </c>
      <c r="E1006" s="112">
        <f t="shared" si="2133"/>
        <v>10.18</v>
      </c>
      <c r="F1006" s="112">
        <f t="shared" si="2150"/>
        <v>8.09</v>
      </c>
      <c r="G1006" s="644">
        <f t="shared" si="2170"/>
        <v>10.18</v>
      </c>
      <c r="H1006" s="112">
        <f t="shared" si="2134"/>
        <v>2.5449999999999999</v>
      </c>
      <c r="I1006" s="112"/>
      <c r="J1006" s="136"/>
      <c r="K1006" s="136"/>
      <c r="L1006" s="136"/>
      <c r="M1006" s="136"/>
      <c r="N1006" s="136"/>
      <c r="O1006" s="136"/>
      <c r="P1006" s="136">
        <f>[1]vlCost!$AB$4</f>
        <v>5.09</v>
      </c>
      <c r="Q1006" s="136"/>
      <c r="R1006" s="136"/>
      <c r="S1006" s="136"/>
      <c r="T1006" s="136"/>
      <c r="U1006" s="136"/>
      <c r="V1006" s="136"/>
      <c r="W1006" s="136"/>
      <c r="X1006" s="136"/>
      <c r="Y1006" s="128">
        <f t="shared" si="2163"/>
        <v>11.198</v>
      </c>
      <c r="Z1006" s="128">
        <f t="shared" si="2164"/>
        <v>11.198</v>
      </c>
      <c r="AA1006" s="128">
        <f t="shared" si="2154"/>
        <v>12.577499999999999</v>
      </c>
      <c r="AB1006" s="128">
        <f t="shared" si="2165"/>
        <v>27.95</v>
      </c>
      <c r="AC1006" s="128">
        <f t="shared" si="2166"/>
        <v>27.995000000000001</v>
      </c>
      <c r="AD1006" s="128">
        <f t="shared" si="2167"/>
        <v>12.577499999999999</v>
      </c>
      <c r="AE1006" s="128">
        <f t="shared" si="2167"/>
        <v>13.975</v>
      </c>
      <c r="AF1006" s="128">
        <f t="shared" si="2167"/>
        <v>15.3725</v>
      </c>
      <c r="AG1006" s="129">
        <f t="shared" si="2153"/>
        <v>111.98</v>
      </c>
      <c r="AH1006" s="129">
        <f t="shared" si="2168"/>
        <v>111.98</v>
      </c>
      <c r="AI1006" s="132">
        <f>MROUND(ROUNDUP(AH1006+7,0),10)-1</f>
        <v>119</v>
      </c>
      <c r="AJ1006" s="113">
        <f t="shared" si="2155"/>
        <v>369000</v>
      </c>
      <c r="AK1006" s="139">
        <f t="shared" si="2156"/>
        <v>399000</v>
      </c>
      <c r="AL1006" s="114">
        <f t="shared" si="2157"/>
        <v>39</v>
      </c>
      <c r="AM1006" s="130">
        <f>ROUNDUP(AC1006*1.34,0)</f>
        <v>38</v>
      </c>
      <c r="AN1006" s="151">
        <f t="shared" si="2158"/>
        <v>60</v>
      </c>
      <c r="AO1006" s="152">
        <f t="shared" si="2159"/>
        <v>315</v>
      </c>
      <c r="AP1006" s="153">
        <f t="shared" si="2160"/>
        <v>666</v>
      </c>
      <c r="AQ1006" s="716">
        <f t="shared" si="2169"/>
        <v>23</v>
      </c>
      <c r="AR1006" s="154">
        <f t="shared" si="2161"/>
        <v>42000</v>
      </c>
      <c r="AS1006" s="158">
        <v>119</v>
      </c>
      <c r="AT1006" s="144">
        <f t="shared" si="2162"/>
        <v>119</v>
      </c>
    </row>
    <row r="1007" spans="2:46" ht="38.25" customHeight="1">
      <c r="B1007" s="157" t="s">
        <v>1263</v>
      </c>
      <c r="C1007" s="111" t="s">
        <v>1190</v>
      </c>
      <c r="D1007" s="112">
        <f t="shared" si="2149"/>
        <v>30.95</v>
      </c>
      <c r="E1007" s="112">
        <f t="shared" ref="E1007:E1021" si="2171">2*MAX($J1007:$U1007)</f>
        <v>11.18</v>
      </c>
      <c r="F1007" s="112">
        <f t="shared" si="2150"/>
        <v>8.59</v>
      </c>
      <c r="G1007" s="644">
        <f t="shared" si="2170"/>
        <v>11.18</v>
      </c>
      <c r="H1007" s="112">
        <f t="shared" si="2134"/>
        <v>2.7949999999999999</v>
      </c>
      <c r="I1007" s="112"/>
      <c r="J1007" s="135"/>
      <c r="K1007" s="135"/>
      <c r="L1007" s="135"/>
      <c r="M1007" s="135"/>
      <c r="N1007" s="135"/>
      <c r="O1007" s="135"/>
      <c r="P1007" s="135">
        <f>[1]vlCost!$AB$5</f>
        <v>5.59</v>
      </c>
      <c r="Q1007" s="135"/>
      <c r="R1007" s="135"/>
      <c r="S1007" s="135"/>
      <c r="T1007" s="135"/>
      <c r="U1007" s="135"/>
      <c r="V1007" s="135"/>
      <c r="W1007" s="135"/>
      <c r="X1007" s="135"/>
      <c r="Y1007" s="128">
        <f t="shared" si="2163"/>
        <v>12.298</v>
      </c>
      <c r="Z1007" s="128">
        <f t="shared" si="2164"/>
        <v>12.298</v>
      </c>
      <c r="AA1007" s="128">
        <f t="shared" si="2154"/>
        <v>13.927499999999998</v>
      </c>
      <c r="AB1007" s="128">
        <f t="shared" si="2165"/>
        <v>30.95</v>
      </c>
      <c r="AC1007" s="128">
        <f t="shared" si="2166"/>
        <v>30.744999999999997</v>
      </c>
      <c r="AD1007" s="128">
        <f t="shared" si="2167"/>
        <v>13.927499999999998</v>
      </c>
      <c r="AE1007" s="128">
        <f t="shared" si="2167"/>
        <v>15.475</v>
      </c>
      <c r="AF1007" s="128">
        <f t="shared" si="2167"/>
        <v>17.022500000000001</v>
      </c>
      <c r="AG1007" s="129">
        <f t="shared" si="2153"/>
        <v>122.97999999999999</v>
      </c>
      <c r="AH1007" s="129">
        <f t="shared" si="2168"/>
        <v>122.97999999999999</v>
      </c>
      <c r="AI1007" s="132">
        <f>MROUND(ROUNDUP(AH1007+5,0),10)-1</f>
        <v>129</v>
      </c>
      <c r="AJ1007" s="113">
        <f t="shared" si="2155"/>
        <v>409000</v>
      </c>
      <c r="AK1007" s="139">
        <f t="shared" si="2156"/>
        <v>439000</v>
      </c>
      <c r="AL1007" s="114">
        <f t="shared" si="2157"/>
        <v>43</v>
      </c>
      <c r="AM1007" s="130">
        <f>ROUNDUP(AC1007*1.3,0)</f>
        <v>40</v>
      </c>
      <c r="AN1007" s="151">
        <f t="shared" si="2158"/>
        <v>66</v>
      </c>
      <c r="AO1007" s="152">
        <f t="shared" si="2159"/>
        <v>346</v>
      </c>
      <c r="AP1007" s="153">
        <f t="shared" si="2160"/>
        <v>732</v>
      </c>
      <c r="AQ1007" s="716">
        <f t="shared" si="2169"/>
        <v>25</v>
      </c>
      <c r="AR1007" s="154">
        <f t="shared" si="2161"/>
        <v>46000</v>
      </c>
      <c r="AS1007" s="158">
        <v>129</v>
      </c>
      <c r="AT1007" s="144">
        <f t="shared" si="2162"/>
        <v>129</v>
      </c>
    </row>
    <row r="1008" spans="2:46" ht="38.25" customHeight="1">
      <c r="B1008" s="157" t="s">
        <v>1264</v>
      </c>
      <c r="C1008" s="111" t="s">
        <v>1191</v>
      </c>
      <c r="D1008" s="112">
        <f t="shared" si="2149"/>
        <v>30.95</v>
      </c>
      <c r="E1008" s="112">
        <f t="shared" si="2171"/>
        <v>11.28</v>
      </c>
      <c r="F1008" s="112">
        <f t="shared" si="2150"/>
        <v>8.64</v>
      </c>
      <c r="G1008" s="644">
        <f t="shared" si="2170"/>
        <v>11.28</v>
      </c>
      <c r="H1008" s="112">
        <f t="shared" si="2134"/>
        <v>2.82</v>
      </c>
      <c r="I1008" s="112"/>
      <c r="J1008" s="136"/>
      <c r="K1008" s="136"/>
      <c r="L1008" s="136"/>
      <c r="M1008" s="136"/>
      <c r="N1008" s="136"/>
      <c r="O1008" s="136"/>
      <c r="P1008" s="136">
        <f>[1]vlCost!$AB$6</f>
        <v>5.64</v>
      </c>
      <c r="Q1008" s="136"/>
      <c r="R1008" s="136"/>
      <c r="S1008" s="136"/>
      <c r="T1008" s="136"/>
      <c r="U1008" s="136"/>
      <c r="V1008" s="136"/>
      <c r="W1008" s="136"/>
      <c r="X1008" s="136"/>
      <c r="Y1008" s="128">
        <f t="shared" si="2163"/>
        <v>12.407999999999999</v>
      </c>
      <c r="Z1008" s="128">
        <f t="shared" si="2164"/>
        <v>12.407999999999999</v>
      </c>
      <c r="AA1008" s="128">
        <f t="shared" si="2154"/>
        <v>13.927499999999998</v>
      </c>
      <c r="AB1008" s="128">
        <f t="shared" si="2165"/>
        <v>30.95</v>
      </c>
      <c r="AC1008" s="128">
        <f t="shared" si="2166"/>
        <v>31.019999999999996</v>
      </c>
      <c r="AD1008" s="128">
        <f t="shared" si="2167"/>
        <v>13.927499999999998</v>
      </c>
      <c r="AE1008" s="128">
        <f t="shared" si="2167"/>
        <v>15.475</v>
      </c>
      <c r="AF1008" s="128">
        <f t="shared" si="2167"/>
        <v>17.022500000000001</v>
      </c>
      <c r="AG1008" s="129">
        <f t="shared" si="2153"/>
        <v>124.07999999999998</v>
      </c>
      <c r="AH1008" s="129">
        <f t="shared" si="2168"/>
        <v>124.07999999999998</v>
      </c>
      <c r="AI1008" s="132">
        <f>MROUND(ROUNDUP(AH1008,0),10)-1</f>
        <v>129</v>
      </c>
      <c r="AJ1008" s="113">
        <f t="shared" si="2155"/>
        <v>409000</v>
      </c>
      <c r="AK1008" s="139">
        <f t="shared" si="2156"/>
        <v>439000</v>
      </c>
      <c r="AL1008" s="114">
        <f t="shared" si="2157"/>
        <v>44</v>
      </c>
      <c r="AM1008" s="130">
        <f>ROUNDUP(AC1008*1.3,0)</f>
        <v>41</v>
      </c>
      <c r="AN1008" s="151">
        <f t="shared" si="2158"/>
        <v>67</v>
      </c>
      <c r="AO1008" s="152">
        <f t="shared" si="2159"/>
        <v>349</v>
      </c>
      <c r="AP1008" s="153">
        <f t="shared" si="2160"/>
        <v>738</v>
      </c>
      <c r="AQ1008" s="716">
        <f t="shared" si="2169"/>
        <v>25</v>
      </c>
      <c r="AR1008" s="154">
        <f t="shared" si="2161"/>
        <v>47000</v>
      </c>
      <c r="AS1008" s="158">
        <v>129</v>
      </c>
      <c r="AT1008" s="144">
        <f t="shared" si="2162"/>
        <v>129</v>
      </c>
    </row>
    <row r="1009" spans="2:46" ht="38.25" customHeight="1">
      <c r="B1009" s="157" t="s">
        <v>1265</v>
      </c>
      <c r="C1009" s="111" t="s">
        <v>1192</v>
      </c>
      <c r="D1009" s="112">
        <f t="shared" si="2149"/>
        <v>30.95</v>
      </c>
      <c r="E1009" s="112">
        <f t="shared" si="2171"/>
        <v>11.4</v>
      </c>
      <c r="F1009" s="112">
        <f t="shared" si="2150"/>
        <v>8.6999999999999993</v>
      </c>
      <c r="G1009" s="644">
        <f t="shared" si="2170"/>
        <v>11.4</v>
      </c>
      <c r="H1009" s="112">
        <f t="shared" ref="H1009:H1021" si="2172">MIN($J1009:$U1009)*0.5</f>
        <v>2.85</v>
      </c>
      <c r="I1009" s="112"/>
      <c r="J1009" s="136"/>
      <c r="K1009" s="136"/>
      <c r="L1009" s="136"/>
      <c r="M1009" s="136"/>
      <c r="N1009" s="136"/>
      <c r="O1009" s="136"/>
      <c r="P1009" s="136">
        <f>[1]vlCost!$AB$7</f>
        <v>5.7</v>
      </c>
      <c r="Q1009" s="136"/>
      <c r="R1009" s="136"/>
      <c r="S1009" s="136"/>
      <c r="T1009" s="136"/>
      <c r="U1009" s="136"/>
      <c r="V1009" s="136"/>
      <c r="W1009" s="136"/>
      <c r="X1009" s="136"/>
      <c r="Y1009" s="128">
        <f t="shared" si="2163"/>
        <v>12.540000000000001</v>
      </c>
      <c r="Z1009" s="128">
        <f t="shared" si="2164"/>
        <v>12.540000000000001</v>
      </c>
      <c r="AA1009" s="128">
        <f t="shared" si="2154"/>
        <v>13.927499999999998</v>
      </c>
      <c r="AB1009" s="128">
        <f t="shared" si="2165"/>
        <v>30.95</v>
      </c>
      <c r="AC1009" s="128">
        <f t="shared" si="2166"/>
        <v>31.35</v>
      </c>
      <c r="AD1009" s="128">
        <f t="shared" si="2167"/>
        <v>13.927499999999998</v>
      </c>
      <c r="AE1009" s="128">
        <f t="shared" si="2167"/>
        <v>15.475</v>
      </c>
      <c r="AF1009" s="128">
        <f t="shared" si="2167"/>
        <v>17.022500000000001</v>
      </c>
      <c r="AG1009" s="129">
        <f t="shared" si="2153"/>
        <v>125.4</v>
      </c>
      <c r="AH1009" s="129">
        <f t="shared" si="2168"/>
        <v>125.4</v>
      </c>
      <c r="AI1009" s="132">
        <f>MROUND(ROUNDUP(AH1009+7,0),10)-1</f>
        <v>129</v>
      </c>
      <c r="AJ1009" s="113">
        <f t="shared" si="2155"/>
        <v>409000</v>
      </c>
      <c r="AK1009" s="139">
        <f t="shared" si="2156"/>
        <v>439000</v>
      </c>
      <c r="AL1009" s="114">
        <f t="shared" si="2157"/>
        <v>44</v>
      </c>
      <c r="AM1009" s="130">
        <f>ROUNDUP(AC1009*1.3,0)</f>
        <v>41</v>
      </c>
      <c r="AN1009" s="151">
        <f t="shared" si="2158"/>
        <v>67</v>
      </c>
      <c r="AO1009" s="152">
        <f t="shared" si="2159"/>
        <v>353</v>
      </c>
      <c r="AP1009" s="153">
        <f t="shared" si="2160"/>
        <v>746</v>
      </c>
      <c r="AQ1009" s="716">
        <f t="shared" si="2169"/>
        <v>26</v>
      </c>
      <c r="AR1009" s="154">
        <f t="shared" si="2161"/>
        <v>47000</v>
      </c>
      <c r="AS1009" s="158">
        <v>129</v>
      </c>
      <c r="AT1009" s="144">
        <f t="shared" si="2162"/>
        <v>129</v>
      </c>
    </row>
    <row r="1010" spans="2:46" ht="38.25" customHeight="1">
      <c r="B1010" s="157" t="s">
        <v>1342</v>
      </c>
      <c r="C1010" s="111" t="s">
        <v>1193</v>
      </c>
      <c r="D1010" s="112">
        <f t="shared" si="2149"/>
        <v>28.95</v>
      </c>
      <c r="E1010" s="112">
        <f t="shared" si="2171"/>
        <v>10.44</v>
      </c>
      <c r="F1010" s="112">
        <f t="shared" si="2150"/>
        <v>8.2199999999999989</v>
      </c>
      <c r="G1010" s="644">
        <f t="shared" si="2146"/>
        <v>10.44</v>
      </c>
      <c r="H1010" s="112">
        <f t="shared" si="2172"/>
        <v>2.61</v>
      </c>
      <c r="I1010" s="112"/>
      <c r="J1010" s="136"/>
      <c r="K1010" s="136"/>
      <c r="L1010" s="136"/>
      <c r="M1010" s="136"/>
      <c r="N1010" s="136"/>
      <c r="O1010" s="136"/>
      <c r="P1010" s="136">
        <f>[1]vlCost!$AC$4</f>
        <v>5.22</v>
      </c>
      <c r="Q1010" s="136"/>
      <c r="R1010" s="136"/>
      <c r="S1010" s="136"/>
      <c r="T1010" s="136"/>
      <c r="U1010" s="136"/>
      <c r="V1010" s="136"/>
      <c r="W1010" s="136"/>
      <c r="X1010" s="136"/>
      <c r="Y1010" s="128">
        <f t="shared" si="2163"/>
        <v>11.484</v>
      </c>
      <c r="Z1010" s="128">
        <f t="shared" si="2164"/>
        <v>11.484</v>
      </c>
      <c r="AA1010" s="128">
        <f t="shared" si="2154"/>
        <v>13.027499999999998</v>
      </c>
      <c r="AB1010" s="128">
        <f t="shared" si="2165"/>
        <v>28.95</v>
      </c>
      <c r="AC1010" s="128">
        <f t="shared" si="2166"/>
        <v>28.709999999999997</v>
      </c>
      <c r="AD1010" s="128">
        <f t="shared" si="2167"/>
        <v>13.027499999999998</v>
      </c>
      <c r="AE1010" s="128">
        <f t="shared" si="2167"/>
        <v>14.475</v>
      </c>
      <c r="AF1010" s="128">
        <f t="shared" si="2167"/>
        <v>15.922500000000001</v>
      </c>
      <c r="AG1010" s="129">
        <f t="shared" si="2153"/>
        <v>114.83999999999999</v>
      </c>
      <c r="AH1010" s="129">
        <f t="shared" si="2168"/>
        <v>114.83999999999999</v>
      </c>
      <c r="AI1010" s="132">
        <f>MROUND(ROUNDUP(AH1010+7,0),10)-1</f>
        <v>119</v>
      </c>
      <c r="AJ1010" s="113">
        <f t="shared" si="2155"/>
        <v>379000</v>
      </c>
      <c r="AK1010" s="139">
        <f t="shared" si="2156"/>
        <v>409000</v>
      </c>
      <c r="AL1010" s="114">
        <f t="shared" si="2157"/>
        <v>40</v>
      </c>
      <c r="AM1010" s="130">
        <f>ROUNDUP(AC1010*1.34,0)</f>
        <v>39</v>
      </c>
      <c r="AN1010" s="151">
        <f t="shared" si="2158"/>
        <v>62</v>
      </c>
      <c r="AO1010" s="152">
        <f t="shared" si="2159"/>
        <v>324</v>
      </c>
      <c r="AP1010" s="153">
        <f t="shared" si="2160"/>
        <v>683</v>
      </c>
      <c r="AQ1010" s="716">
        <f t="shared" si="2169"/>
        <v>23</v>
      </c>
      <c r="AR1010" s="154">
        <f t="shared" si="2161"/>
        <v>43000</v>
      </c>
      <c r="AS1010" s="158">
        <v>111.86</v>
      </c>
      <c r="AT1010" s="144">
        <f t="shared" si="2162"/>
        <v>119</v>
      </c>
    </row>
    <row r="1011" spans="2:46" ht="38.25" customHeight="1">
      <c r="B1011" s="157" t="s">
        <v>1343</v>
      </c>
      <c r="C1011" s="111" t="s">
        <v>1194</v>
      </c>
      <c r="D1011" s="112">
        <f t="shared" si="2149"/>
        <v>30.95</v>
      </c>
      <c r="E1011" s="112">
        <f t="shared" si="2171"/>
        <v>11.44</v>
      </c>
      <c r="F1011" s="112">
        <f t="shared" si="2150"/>
        <v>8.7199999999999989</v>
      </c>
      <c r="G1011" s="644">
        <f t="shared" si="2146"/>
        <v>11.44</v>
      </c>
      <c r="H1011" s="112">
        <f t="shared" si="2172"/>
        <v>2.86</v>
      </c>
      <c r="I1011" s="112"/>
      <c r="J1011" s="135"/>
      <c r="K1011" s="135"/>
      <c r="L1011" s="135"/>
      <c r="M1011" s="135"/>
      <c r="N1011" s="135"/>
      <c r="O1011" s="135"/>
      <c r="P1011" s="135">
        <f>[1]vlCost!$AC$5</f>
        <v>5.72</v>
      </c>
      <c r="Q1011" s="135"/>
      <c r="R1011" s="135"/>
      <c r="S1011" s="135"/>
      <c r="T1011" s="135"/>
      <c r="U1011" s="135"/>
      <c r="V1011" s="135"/>
      <c r="W1011" s="135"/>
      <c r="X1011" s="135"/>
      <c r="Y1011" s="128">
        <f t="shared" si="2163"/>
        <v>12.584</v>
      </c>
      <c r="Z1011" s="128">
        <f t="shared" si="2164"/>
        <v>12.584</v>
      </c>
      <c r="AA1011" s="128">
        <f t="shared" si="2154"/>
        <v>13.927499999999998</v>
      </c>
      <c r="AB1011" s="128">
        <f t="shared" si="2165"/>
        <v>30.95</v>
      </c>
      <c r="AC1011" s="128">
        <f t="shared" si="2166"/>
        <v>31.459999999999997</v>
      </c>
      <c r="AD1011" s="128">
        <f t="shared" si="2167"/>
        <v>13.927499999999998</v>
      </c>
      <c r="AE1011" s="128">
        <f t="shared" si="2167"/>
        <v>15.475</v>
      </c>
      <c r="AF1011" s="128">
        <f t="shared" si="2167"/>
        <v>17.022500000000001</v>
      </c>
      <c r="AG1011" s="129">
        <f t="shared" si="2153"/>
        <v>125.83999999999999</v>
      </c>
      <c r="AH1011" s="129">
        <f t="shared" si="2168"/>
        <v>125.83999999999999</v>
      </c>
      <c r="AI1011" s="132">
        <f t="shared" si="2131"/>
        <v>129</v>
      </c>
      <c r="AJ1011" s="113">
        <f t="shared" si="2155"/>
        <v>409000</v>
      </c>
      <c r="AK1011" s="139">
        <f t="shared" si="2156"/>
        <v>439000</v>
      </c>
      <c r="AL1011" s="114">
        <f t="shared" si="2157"/>
        <v>44</v>
      </c>
      <c r="AM1011" s="130">
        <f>ROUNDUP(AC1011*1.3,0)</f>
        <v>41</v>
      </c>
      <c r="AN1011" s="151">
        <f t="shared" si="2158"/>
        <v>68</v>
      </c>
      <c r="AO1011" s="152">
        <f t="shared" si="2159"/>
        <v>354</v>
      </c>
      <c r="AP1011" s="153">
        <f t="shared" si="2160"/>
        <v>749</v>
      </c>
      <c r="AQ1011" s="716">
        <f t="shared" si="2169"/>
        <v>26</v>
      </c>
      <c r="AR1011" s="154">
        <f t="shared" si="2161"/>
        <v>47000</v>
      </c>
      <c r="AS1011" s="158">
        <v>121.25999999999999</v>
      </c>
      <c r="AT1011" s="144">
        <f t="shared" si="2162"/>
        <v>129</v>
      </c>
    </row>
    <row r="1012" spans="2:46" ht="38.25" customHeight="1">
      <c r="B1012" s="157" t="s">
        <v>1344</v>
      </c>
      <c r="C1012" s="111" t="s">
        <v>1195</v>
      </c>
      <c r="D1012" s="112">
        <f t="shared" si="2149"/>
        <v>31.95</v>
      </c>
      <c r="E1012" s="112">
        <f t="shared" si="2171"/>
        <v>11.54</v>
      </c>
      <c r="F1012" s="112">
        <f t="shared" si="2150"/>
        <v>8.77</v>
      </c>
      <c r="G1012" s="644">
        <f t="shared" si="2146"/>
        <v>11.54</v>
      </c>
      <c r="H1012" s="112">
        <f t="shared" si="2172"/>
        <v>2.8849999999999998</v>
      </c>
      <c r="I1012" s="112"/>
      <c r="J1012" s="136"/>
      <c r="K1012" s="136"/>
      <c r="L1012" s="136"/>
      <c r="M1012" s="136"/>
      <c r="N1012" s="136"/>
      <c r="O1012" s="136"/>
      <c r="P1012" s="136">
        <f>[1]vlCost!$AC$6</f>
        <v>5.77</v>
      </c>
      <c r="Q1012" s="136"/>
      <c r="R1012" s="136"/>
      <c r="S1012" s="136"/>
      <c r="T1012" s="136"/>
      <c r="U1012" s="136"/>
      <c r="V1012" s="136"/>
      <c r="W1012" s="136"/>
      <c r="X1012" s="136"/>
      <c r="Y1012" s="128">
        <f t="shared" si="2163"/>
        <v>12.694000000000001</v>
      </c>
      <c r="Z1012" s="128">
        <f t="shared" si="2164"/>
        <v>12.694000000000001</v>
      </c>
      <c r="AA1012" s="128">
        <f t="shared" si="2154"/>
        <v>14.377499999999998</v>
      </c>
      <c r="AB1012" s="128">
        <f t="shared" si="2165"/>
        <v>31.95</v>
      </c>
      <c r="AC1012" s="128">
        <f t="shared" si="2166"/>
        <v>31.734999999999999</v>
      </c>
      <c r="AD1012" s="128">
        <f t="shared" si="2167"/>
        <v>14.377499999999998</v>
      </c>
      <c r="AE1012" s="128">
        <f t="shared" si="2167"/>
        <v>15.975</v>
      </c>
      <c r="AF1012" s="128">
        <f t="shared" si="2167"/>
        <v>17.572500000000002</v>
      </c>
      <c r="AG1012" s="129">
        <f t="shared" si="2153"/>
        <v>126.94</v>
      </c>
      <c r="AH1012" s="129">
        <f t="shared" si="2168"/>
        <v>126.94</v>
      </c>
      <c r="AI1012" s="132">
        <f t="shared" si="2131"/>
        <v>129</v>
      </c>
      <c r="AJ1012" s="113">
        <f t="shared" si="2155"/>
        <v>419000</v>
      </c>
      <c r="AK1012" s="139">
        <f t="shared" si="2156"/>
        <v>459000</v>
      </c>
      <c r="AL1012" s="114">
        <f t="shared" si="2157"/>
        <v>45</v>
      </c>
      <c r="AM1012" s="130">
        <f>ROUNDUP(AC1012*1.3,0)</f>
        <v>42</v>
      </c>
      <c r="AN1012" s="151">
        <f t="shared" si="2158"/>
        <v>68</v>
      </c>
      <c r="AO1012" s="152">
        <f t="shared" si="2159"/>
        <v>358</v>
      </c>
      <c r="AP1012" s="153">
        <f t="shared" si="2160"/>
        <v>755</v>
      </c>
      <c r="AQ1012" s="716">
        <f t="shared" si="2169"/>
        <v>26</v>
      </c>
      <c r="AR1012" s="154">
        <f t="shared" si="2161"/>
        <v>48000</v>
      </c>
      <c r="AS1012" s="158">
        <v>121.25999999999999</v>
      </c>
      <c r="AT1012" s="144">
        <f t="shared" si="2162"/>
        <v>129</v>
      </c>
    </row>
    <row r="1013" spans="2:46" ht="38.25" customHeight="1">
      <c r="B1013" s="157" t="s">
        <v>1345</v>
      </c>
      <c r="C1013" s="111" t="s">
        <v>1196</v>
      </c>
      <c r="D1013" s="112">
        <f t="shared" si="2149"/>
        <v>31.95</v>
      </c>
      <c r="E1013" s="112">
        <f t="shared" si="2171"/>
        <v>11.6</v>
      </c>
      <c r="F1013" s="112">
        <f t="shared" si="2150"/>
        <v>8.8000000000000007</v>
      </c>
      <c r="G1013" s="644">
        <f t="shared" si="2146"/>
        <v>11.6</v>
      </c>
      <c r="H1013" s="112">
        <f t="shared" si="2172"/>
        <v>2.9</v>
      </c>
      <c r="I1013" s="112"/>
      <c r="J1013" s="136"/>
      <c r="K1013" s="136"/>
      <c r="L1013" s="136"/>
      <c r="M1013" s="136"/>
      <c r="N1013" s="136"/>
      <c r="O1013" s="136"/>
      <c r="P1013" s="136">
        <f>[1]vlCost!$AC$7</f>
        <v>5.8</v>
      </c>
      <c r="Q1013" s="136"/>
      <c r="R1013" s="136"/>
      <c r="S1013" s="136"/>
      <c r="T1013" s="136"/>
      <c r="U1013" s="136"/>
      <c r="V1013" s="136"/>
      <c r="W1013" s="136"/>
      <c r="X1013" s="136"/>
      <c r="Y1013" s="128">
        <f t="shared" si="2163"/>
        <v>12.76</v>
      </c>
      <c r="Z1013" s="128">
        <f t="shared" si="2164"/>
        <v>12.76</v>
      </c>
      <c r="AA1013" s="128">
        <f t="shared" si="2154"/>
        <v>14.377499999999998</v>
      </c>
      <c r="AB1013" s="128">
        <f t="shared" si="2165"/>
        <v>31.95</v>
      </c>
      <c r="AC1013" s="128">
        <f t="shared" si="2166"/>
        <v>31.9</v>
      </c>
      <c r="AD1013" s="128">
        <f t="shared" si="2167"/>
        <v>14.377499999999998</v>
      </c>
      <c r="AE1013" s="128">
        <f t="shared" si="2167"/>
        <v>15.975</v>
      </c>
      <c r="AF1013" s="128">
        <f t="shared" si="2167"/>
        <v>17.572500000000002</v>
      </c>
      <c r="AG1013" s="129">
        <f t="shared" si="2153"/>
        <v>127.6</v>
      </c>
      <c r="AH1013" s="129">
        <f t="shared" si="2168"/>
        <v>127.6</v>
      </c>
      <c r="AI1013" s="132">
        <f>MROUND(ROUNDUP(AH1013+5,0),10)-1</f>
        <v>129</v>
      </c>
      <c r="AJ1013" s="113">
        <f t="shared" si="2155"/>
        <v>419000</v>
      </c>
      <c r="AK1013" s="139">
        <f t="shared" si="2156"/>
        <v>459000</v>
      </c>
      <c r="AL1013" s="114">
        <f t="shared" si="2157"/>
        <v>45</v>
      </c>
      <c r="AM1013" s="130">
        <f>ROUNDUP(AC1013*1.3,0)</f>
        <v>42</v>
      </c>
      <c r="AN1013" s="151">
        <f t="shared" si="2158"/>
        <v>68</v>
      </c>
      <c r="AO1013" s="152">
        <f t="shared" si="2159"/>
        <v>359</v>
      </c>
      <c r="AP1013" s="153">
        <f t="shared" si="2160"/>
        <v>759</v>
      </c>
      <c r="AQ1013" s="716">
        <f t="shared" si="2169"/>
        <v>26</v>
      </c>
      <c r="AR1013" s="154">
        <f t="shared" si="2161"/>
        <v>48000</v>
      </c>
      <c r="AS1013" s="158">
        <v>121.25999999999999</v>
      </c>
      <c r="AT1013" s="144">
        <f t="shared" si="2162"/>
        <v>129</v>
      </c>
    </row>
    <row r="1014" spans="2:46" ht="38.25" customHeight="1">
      <c r="B1014" s="157" t="s">
        <v>1270</v>
      </c>
      <c r="C1014" s="111" t="s">
        <v>1193</v>
      </c>
      <c r="D1014" s="112">
        <f t="shared" si="2149"/>
        <v>28.95</v>
      </c>
      <c r="E1014" s="112">
        <f t="shared" si="2171"/>
        <v>10.44</v>
      </c>
      <c r="F1014" s="112">
        <f t="shared" si="2150"/>
        <v>8.2199999999999989</v>
      </c>
      <c r="G1014" s="644">
        <f t="shared" ref="G1014:G1021" si="2173">E1014</f>
        <v>10.44</v>
      </c>
      <c r="H1014" s="112">
        <f t="shared" si="2172"/>
        <v>2.61</v>
      </c>
      <c r="I1014" s="112"/>
      <c r="J1014" s="136"/>
      <c r="K1014" s="136"/>
      <c r="L1014" s="136"/>
      <c r="M1014" s="136"/>
      <c r="N1014" s="136"/>
      <c r="O1014" s="136"/>
      <c r="P1014" s="136">
        <f>[1]vlCost!$AC$4</f>
        <v>5.22</v>
      </c>
      <c r="Q1014" s="136"/>
      <c r="R1014" s="136"/>
      <c r="S1014" s="136"/>
      <c r="T1014" s="136"/>
      <c r="U1014" s="136"/>
      <c r="V1014" s="136"/>
      <c r="W1014" s="136"/>
      <c r="X1014" s="136"/>
      <c r="Y1014" s="128">
        <f t="shared" si="2163"/>
        <v>11.484</v>
      </c>
      <c r="Z1014" s="128">
        <f t="shared" si="2164"/>
        <v>11.484</v>
      </c>
      <c r="AA1014" s="128">
        <f t="shared" si="2154"/>
        <v>13.027499999999998</v>
      </c>
      <c r="AB1014" s="128">
        <f t="shared" si="2165"/>
        <v>28.95</v>
      </c>
      <c r="AC1014" s="128">
        <f t="shared" si="2166"/>
        <v>28.709999999999997</v>
      </c>
      <c r="AD1014" s="128">
        <f t="shared" si="2167"/>
        <v>13.027499999999998</v>
      </c>
      <c r="AE1014" s="128">
        <f t="shared" si="2167"/>
        <v>14.475</v>
      </c>
      <c r="AF1014" s="128">
        <f t="shared" si="2167"/>
        <v>15.922500000000001</v>
      </c>
      <c r="AG1014" s="129">
        <f t="shared" si="2153"/>
        <v>114.83999999999999</v>
      </c>
      <c r="AH1014" s="129">
        <f t="shared" si="2168"/>
        <v>114.83999999999999</v>
      </c>
      <c r="AI1014" s="132">
        <f>MROUND(ROUNDUP(AH1014+7,0),10)-1</f>
        <v>119</v>
      </c>
      <c r="AJ1014" s="113">
        <f t="shared" si="2155"/>
        <v>379000</v>
      </c>
      <c r="AK1014" s="139">
        <f t="shared" si="2156"/>
        <v>409000</v>
      </c>
      <c r="AL1014" s="114">
        <f t="shared" si="2157"/>
        <v>40</v>
      </c>
      <c r="AM1014" s="130">
        <f>ROUNDUP(AC1014*1.34,0)</f>
        <v>39</v>
      </c>
      <c r="AN1014" s="151">
        <f t="shared" si="2158"/>
        <v>62</v>
      </c>
      <c r="AO1014" s="152">
        <f t="shared" si="2159"/>
        <v>324</v>
      </c>
      <c r="AP1014" s="153">
        <f t="shared" si="2160"/>
        <v>683</v>
      </c>
      <c r="AQ1014" s="716">
        <f t="shared" si="2169"/>
        <v>23</v>
      </c>
      <c r="AR1014" s="154">
        <f t="shared" si="2161"/>
        <v>43000</v>
      </c>
      <c r="AS1014" s="158">
        <v>111.86</v>
      </c>
      <c r="AT1014" s="144">
        <f t="shared" si="2162"/>
        <v>119</v>
      </c>
    </row>
    <row r="1015" spans="2:46" ht="38.25" customHeight="1">
      <c r="B1015" s="157" t="s">
        <v>1271</v>
      </c>
      <c r="C1015" s="111" t="s">
        <v>1194</v>
      </c>
      <c r="D1015" s="112">
        <f t="shared" si="2149"/>
        <v>30.95</v>
      </c>
      <c r="E1015" s="112">
        <f t="shared" si="2171"/>
        <v>11.44</v>
      </c>
      <c r="F1015" s="112">
        <f t="shared" si="2150"/>
        <v>8.7199999999999989</v>
      </c>
      <c r="G1015" s="644">
        <f t="shared" si="2173"/>
        <v>11.44</v>
      </c>
      <c r="H1015" s="112">
        <f t="shared" si="2172"/>
        <v>2.86</v>
      </c>
      <c r="I1015" s="112"/>
      <c r="J1015" s="135"/>
      <c r="K1015" s="135"/>
      <c r="L1015" s="135"/>
      <c r="M1015" s="135"/>
      <c r="N1015" s="135"/>
      <c r="O1015" s="135"/>
      <c r="P1015" s="135">
        <f>[1]vlCost!$AC$5</f>
        <v>5.72</v>
      </c>
      <c r="Q1015" s="135"/>
      <c r="R1015" s="135"/>
      <c r="S1015" s="135"/>
      <c r="T1015" s="135"/>
      <c r="U1015" s="135"/>
      <c r="V1015" s="135"/>
      <c r="W1015" s="135"/>
      <c r="X1015" s="135"/>
      <c r="Y1015" s="128">
        <f t="shared" si="2163"/>
        <v>12.584</v>
      </c>
      <c r="Z1015" s="128">
        <f t="shared" si="2164"/>
        <v>12.584</v>
      </c>
      <c r="AA1015" s="128">
        <f t="shared" si="2154"/>
        <v>13.927499999999998</v>
      </c>
      <c r="AB1015" s="128">
        <f t="shared" si="2165"/>
        <v>30.95</v>
      </c>
      <c r="AC1015" s="128">
        <f t="shared" si="2166"/>
        <v>31.459999999999997</v>
      </c>
      <c r="AD1015" s="128">
        <f t="shared" si="2167"/>
        <v>13.927499999999998</v>
      </c>
      <c r="AE1015" s="128">
        <f t="shared" si="2167"/>
        <v>15.475</v>
      </c>
      <c r="AF1015" s="128">
        <f t="shared" si="2167"/>
        <v>17.022500000000001</v>
      </c>
      <c r="AG1015" s="129">
        <f t="shared" si="2153"/>
        <v>125.83999999999999</v>
      </c>
      <c r="AH1015" s="129">
        <f t="shared" si="2168"/>
        <v>125.83999999999999</v>
      </c>
      <c r="AI1015" s="132">
        <f t="shared" ref="AI1015:AI1020" si="2174">MROUND(ROUNDUP(AH1015,0),10)-1</f>
        <v>129</v>
      </c>
      <c r="AJ1015" s="113">
        <f t="shared" si="2155"/>
        <v>409000</v>
      </c>
      <c r="AK1015" s="139">
        <f t="shared" si="2156"/>
        <v>439000</v>
      </c>
      <c r="AL1015" s="114">
        <f t="shared" si="2157"/>
        <v>44</v>
      </c>
      <c r="AM1015" s="130">
        <f>ROUNDUP(AC1015*1.3,0)</f>
        <v>41</v>
      </c>
      <c r="AN1015" s="151">
        <f t="shared" si="2158"/>
        <v>68</v>
      </c>
      <c r="AO1015" s="152">
        <f t="shared" si="2159"/>
        <v>354</v>
      </c>
      <c r="AP1015" s="153">
        <f t="shared" si="2160"/>
        <v>749</v>
      </c>
      <c r="AQ1015" s="716">
        <f t="shared" si="2169"/>
        <v>26</v>
      </c>
      <c r="AR1015" s="154">
        <f t="shared" si="2161"/>
        <v>47000</v>
      </c>
      <c r="AS1015" s="158">
        <v>121.25999999999999</v>
      </c>
      <c r="AT1015" s="144">
        <f t="shared" si="2162"/>
        <v>129</v>
      </c>
    </row>
    <row r="1016" spans="2:46" ht="38.25" customHeight="1">
      <c r="B1016" s="157" t="s">
        <v>1272</v>
      </c>
      <c r="C1016" s="111" t="s">
        <v>1195</v>
      </c>
      <c r="D1016" s="112">
        <f t="shared" si="2149"/>
        <v>31.95</v>
      </c>
      <c r="E1016" s="112">
        <f t="shared" si="2171"/>
        <v>11.54</v>
      </c>
      <c r="F1016" s="112">
        <f t="shared" si="2150"/>
        <v>8.77</v>
      </c>
      <c r="G1016" s="644">
        <f t="shared" si="2173"/>
        <v>11.54</v>
      </c>
      <c r="H1016" s="112">
        <f t="shared" si="2172"/>
        <v>2.8849999999999998</v>
      </c>
      <c r="I1016" s="112"/>
      <c r="J1016" s="136"/>
      <c r="K1016" s="136"/>
      <c r="L1016" s="136"/>
      <c r="M1016" s="136"/>
      <c r="N1016" s="136"/>
      <c r="O1016" s="136"/>
      <c r="P1016" s="136">
        <f>[1]vlCost!$AC$6</f>
        <v>5.77</v>
      </c>
      <c r="Q1016" s="136"/>
      <c r="R1016" s="136"/>
      <c r="S1016" s="136"/>
      <c r="T1016" s="136"/>
      <c r="U1016" s="136"/>
      <c r="V1016" s="136"/>
      <c r="W1016" s="136"/>
      <c r="X1016" s="136"/>
      <c r="Y1016" s="128">
        <f t="shared" si="2163"/>
        <v>12.694000000000001</v>
      </c>
      <c r="Z1016" s="128">
        <f t="shared" si="2164"/>
        <v>12.694000000000001</v>
      </c>
      <c r="AA1016" s="128">
        <f t="shared" si="2154"/>
        <v>14.377499999999998</v>
      </c>
      <c r="AB1016" s="128">
        <f t="shared" si="2165"/>
        <v>31.95</v>
      </c>
      <c r="AC1016" s="128">
        <f t="shared" si="2166"/>
        <v>31.734999999999999</v>
      </c>
      <c r="AD1016" s="128">
        <f t="shared" si="2167"/>
        <v>14.377499999999998</v>
      </c>
      <c r="AE1016" s="128">
        <f t="shared" si="2167"/>
        <v>15.975</v>
      </c>
      <c r="AF1016" s="128">
        <f t="shared" si="2167"/>
        <v>17.572500000000002</v>
      </c>
      <c r="AG1016" s="129">
        <f t="shared" si="2153"/>
        <v>126.94</v>
      </c>
      <c r="AH1016" s="129">
        <f t="shared" si="2168"/>
        <v>126.94</v>
      </c>
      <c r="AI1016" s="132">
        <f t="shared" si="2174"/>
        <v>129</v>
      </c>
      <c r="AJ1016" s="113">
        <f t="shared" si="2155"/>
        <v>419000</v>
      </c>
      <c r="AK1016" s="139">
        <f t="shared" si="2156"/>
        <v>459000</v>
      </c>
      <c r="AL1016" s="114">
        <f t="shared" si="2157"/>
        <v>45</v>
      </c>
      <c r="AM1016" s="130">
        <f>ROUNDUP(AC1016*1.3,0)</f>
        <v>42</v>
      </c>
      <c r="AN1016" s="151">
        <f t="shared" si="2158"/>
        <v>68</v>
      </c>
      <c r="AO1016" s="152">
        <f t="shared" si="2159"/>
        <v>358</v>
      </c>
      <c r="AP1016" s="153">
        <f t="shared" si="2160"/>
        <v>755</v>
      </c>
      <c r="AQ1016" s="716">
        <f t="shared" si="2169"/>
        <v>26</v>
      </c>
      <c r="AR1016" s="154">
        <f t="shared" si="2161"/>
        <v>48000</v>
      </c>
      <c r="AS1016" s="158">
        <v>121.25999999999999</v>
      </c>
      <c r="AT1016" s="144">
        <f t="shared" si="2162"/>
        <v>129</v>
      </c>
    </row>
    <row r="1017" spans="2:46" ht="38.25" customHeight="1">
      <c r="B1017" s="157" t="s">
        <v>1273</v>
      </c>
      <c r="C1017" s="111" t="s">
        <v>1196</v>
      </c>
      <c r="D1017" s="112">
        <f t="shared" si="2149"/>
        <v>31.95</v>
      </c>
      <c r="E1017" s="112">
        <f t="shared" si="2171"/>
        <v>11.6</v>
      </c>
      <c r="F1017" s="112">
        <f t="shared" si="2150"/>
        <v>8.8000000000000007</v>
      </c>
      <c r="G1017" s="644">
        <f t="shared" si="2173"/>
        <v>11.6</v>
      </c>
      <c r="H1017" s="112">
        <f t="shared" si="2172"/>
        <v>2.9</v>
      </c>
      <c r="I1017" s="112"/>
      <c r="J1017" s="136"/>
      <c r="K1017" s="136"/>
      <c r="L1017" s="136"/>
      <c r="M1017" s="136"/>
      <c r="N1017" s="136"/>
      <c r="O1017" s="136"/>
      <c r="P1017" s="136">
        <f>[1]vlCost!$AC$7</f>
        <v>5.8</v>
      </c>
      <c r="Q1017" s="136"/>
      <c r="R1017" s="136"/>
      <c r="S1017" s="136"/>
      <c r="T1017" s="136"/>
      <c r="U1017" s="136"/>
      <c r="V1017" s="136"/>
      <c r="W1017" s="136"/>
      <c r="X1017" s="136"/>
      <c r="Y1017" s="128">
        <f t="shared" si="2163"/>
        <v>12.76</v>
      </c>
      <c r="Z1017" s="128">
        <f t="shared" si="2164"/>
        <v>12.76</v>
      </c>
      <c r="AA1017" s="128">
        <f t="shared" si="2154"/>
        <v>14.377499999999998</v>
      </c>
      <c r="AB1017" s="128">
        <f t="shared" si="2165"/>
        <v>31.95</v>
      </c>
      <c r="AC1017" s="128">
        <f t="shared" si="2166"/>
        <v>31.9</v>
      </c>
      <c r="AD1017" s="128">
        <f t="shared" si="2167"/>
        <v>14.377499999999998</v>
      </c>
      <c r="AE1017" s="128">
        <f t="shared" si="2167"/>
        <v>15.975</v>
      </c>
      <c r="AF1017" s="128">
        <f t="shared" si="2167"/>
        <v>17.572500000000002</v>
      </c>
      <c r="AG1017" s="129">
        <f t="shared" si="2153"/>
        <v>127.6</v>
      </c>
      <c r="AH1017" s="129">
        <f t="shared" si="2168"/>
        <v>127.6</v>
      </c>
      <c r="AI1017" s="132">
        <f>MROUND(ROUNDUP(AH1017+5,0),10)-1</f>
        <v>129</v>
      </c>
      <c r="AJ1017" s="113">
        <f t="shared" si="2155"/>
        <v>419000</v>
      </c>
      <c r="AK1017" s="139">
        <f t="shared" si="2156"/>
        <v>459000</v>
      </c>
      <c r="AL1017" s="114">
        <f t="shared" si="2157"/>
        <v>45</v>
      </c>
      <c r="AM1017" s="130">
        <f>ROUNDUP(AC1017*1.3,0)</f>
        <v>42</v>
      </c>
      <c r="AN1017" s="151">
        <f t="shared" si="2158"/>
        <v>68</v>
      </c>
      <c r="AO1017" s="152">
        <f t="shared" si="2159"/>
        <v>359</v>
      </c>
      <c r="AP1017" s="153">
        <f t="shared" si="2160"/>
        <v>759</v>
      </c>
      <c r="AQ1017" s="716">
        <f t="shared" si="2169"/>
        <v>26</v>
      </c>
      <c r="AR1017" s="154">
        <f t="shared" si="2161"/>
        <v>48000</v>
      </c>
      <c r="AS1017" s="158">
        <v>121.25999999999999</v>
      </c>
      <c r="AT1017" s="144">
        <f t="shared" si="2162"/>
        <v>129</v>
      </c>
    </row>
    <row r="1018" spans="2:46" ht="38.25" customHeight="1">
      <c r="B1018" s="157" t="s">
        <v>1254</v>
      </c>
      <c r="C1018" s="111" t="s">
        <v>1193</v>
      </c>
      <c r="D1018" s="112">
        <f t="shared" si="2149"/>
        <v>28.95</v>
      </c>
      <c r="E1018" s="112">
        <f t="shared" si="2171"/>
        <v>10.44</v>
      </c>
      <c r="F1018" s="112">
        <f t="shared" si="2150"/>
        <v>8.2199999999999989</v>
      </c>
      <c r="G1018" s="644">
        <f t="shared" si="2173"/>
        <v>10.44</v>
      </c>
      <c r="H1018" s="112">
        <f t="shared" si="2172"/>
        <v>2.61</v>
      </c>
      <c r="I1018" s="112"/>
      <c r="J1018" s="136"/>
      <c r="K1018" s="136"/>
      <c r="L1018" s="136"/>
      <c r="M1018" s="136"/>
      <c r="N1018" s="136"/>
      <c r="O1018" s="136"/>
      <c r="P1018" s="136">
        <f>[1]vlCost!$AC$4</f>
        <v>5.22</v>
      </c>
      <c r="Q1018" s="136"/>
      <c r="R1018" s="136"/>
      <c r="S1018" s="136"/>
      <c r="T1018" s="136"/>
      <c r="U1018" s="136"/>
      <c r="V1018" s="136"/>
      <c r="W1018" s="136"/>
      <c r="X1018" s="136"/>
      <c r="Y1018" s="128">
        <f t="shared" si="2163"/>
        <v>11.484</v>
      </c>
      <c r="Z1018" s="128">
        <f t="shared" si="2164"/>
        <v>11.484</v>
      </c>
      <c r="AA1018" s="128">
        <f t="shared" si="2154"/>
        <v>13.027499999999998</v>
      </c>
      <c r="AB1018" s="128">
        <f t="shared" si="2165"/>
        <v>28.95</v>
      </c>
      <c r="AC1018" s="128">
        <f t="shared" si="2166"/>
        <v>28.709999999999997</v>
      </c>
      <c r="AD1018" s="128">
        <f t="shared" si="2167"/>
        <v>13.027499999999998</v>
      </c>
      <c r="AE1018" s="128">
        <f t="shared" si="2167"/>
        <v>14.475</v>
      </c>
      <c r="AF1018" s="128">
        <f t="shared" si="2167"/>
        <v>15.922500000000001</v>
      </c>
      <c r="AG1018" s="129">
        <f t="shared" si="2153"/>
        <v>114.83999999999999</v>
      </c>
      <c r="AH1018" s="129">
        <f t="shared" si="2168"/>
        <v>114.83999999999999</v>
      </c>
      <c r="AI1018" s="132">
        <f>MROUND(ROUNDUP(AH1018+7,0),10)-1</f>
        <v>119</v>
      </c>
      <c r="AJ1018" s="113">
        <f t="shared" si="2155"/>
        <v>379000</v>
      </c>
      <c r="AK1018" s="139">
        <f t="shared" si="2156"/>
        <v>409000</v>
      </c>
      <c r="AL1018" s="114">
        <f t="shared" si="2157"/>
        <v>40</v>
      </c>
      <c r="AM1018" s="130">
        <f>ROUNDUP(AC1018*1.34,0)</f>
        <v>39</v>
      </c>
      <c r="AN1018" s="151">
        <f t="shared" si="2158"/>
        <v>62</v>
      </c>
      <c r="AO1018" s="152">
        <f t="shared" si="2159"/>
        <v>324</v>
      </c>
      <c r="AP1018" s="153">
        <f t="shared" si="2160"/>
        <v>683</v>
      </c>
      <c r="AQ1018" s="716">
        <f t="shared" si="2169"/>
        <v>23</v>
      </c>
      <c r="AR1018" s="154">
        <f t="shared" si="2161"/>
        <v>43000</v>
      </c>
      <c r="AS1018" s="158">
        <v>119</v>
      </c>
      <c r="AT1018" s="144">
        <f t="shared" si="2162"/>
        <v>119</v>
      </c>
    </row>
    <row r="1019" spans="2:46" ht="38.25" customHeight="1">
      <c r="B1019" s="157" t="s">
        <v>1255</v>
      </c>
      <c r="C1019" s="111" t="s">
        <v>1194</v>
      </c>
      <c r="D1019" s="112">
        <f t="shared" si="2149"/>
        <v>30.95</v>
      </c>
      <c r="E1019" s="112">
        <f t="shared" si="2171"/>
        <v>11.44</v>
      </c>
      <c r="F1019" s="112">
        <f t="shared" si="2150"/>
        <v>8.7199999999999989</v>
      </c>
      <c r="G1019" s="644">
        <f t="shared" si="2173"/>
        <v>11.44</v>
      </c>
      <c r="H1019" s="112">
        <f t="shared" si="2172"/>
        <v>2.86</v>
      </c>
      <c r="I1019" s="112"/>
      <c r="J1019" s="135"/>
      <c r="K1019" s="135"/>
      <c r="L1019" s="135"/>
      <c r="M1019" s="135"/>
      <c r="N1019" s="135"/>
      <c r="O1019" s="135"/>
      <c r="P1019" s="135">
        <f>[1]vlCost!$AC$5</f>
        <v>5.72</v>
      </c>
      <c r="Q1019" s="135"/>
      <c r="R1019" s="135"/>
      <c r="S1019" s="135"/>
      <c r="T1019" s="135"/>
      <c r="U1019" s="135"/>
      <c r="V1019" s="135"/>
      <c r="W1019" s="135"/>
      <c r="X1019" s="135"/>
      <c r="Y1019" s="128">
        <f t="shared" si="2163"/>
        <v>12.584</v>
      </c>
      <c r="Z1019" s="128">
        <f t="shared" si="2164"/>
        <v>12.584</v>
      </c>
      <c r="AA1019" s="128">
        <f t="shared" si="2154"/>
        <v>13.927499999999998</v>
      </c>
      <c r="AB1019" s="128">
        <f t="shared" si="2165"/>
        <v>30.95</v>
      </c>
      <c r="AC1019" s="128">
        <f t="shared" si="2166"/>
        <v>31.459999999999997</v>
      </c>
      <c r="AD1019" s="128">
        <f t="shared" si="2167"/>
        <v>13.927499999999998</v>
      </c>
      <c r="AE1019" s="128">
        <f t="shared" si="2167"/>
        <v>15.475</v>
      </c>
      <c r="AF1019" s="128">
        <f t="shared" si="2167"/>
        <v>17.022500000000001</v>
      </c>
      <c r="AG1019" s="129">
        <f t="shared" si="2153"/>
        <v>125.83999999999999</v>
      </c>
      <c r="AH1019" s="129">
        <f t="shared" si="2168"/>
        <v>125.83999999999999</v>
      </c>
      <c r="AI1019" s="132">
        <f t="shared" si="2174"/>
        <v>129</v>
      </c>
      <c r="AJ1019" s="113">
        <f t="shared" si="2155"/>
        <v>409000</v>
      </c>
      <c r="AK1019" s="139">
        <f t="shared" si="2156"/>
        <v>439000</v>
      </c>
      <c r="AL1019" s="114">
        <f t="shared" si="2157"/>
        <v>44</v>
      </c>
      <c r="AM1019" s="130">
        <f>ROUNDUP(AC1019*1.3,0)</f>
        <v>41</v>
      </c>
      <c r="AN1019" s="151">
        <f t="shared" si="2158"/>
        <v>68</v>
      </c>
      <c r="AO1019" s="152">
        <f t="shared" si="2159"/>
        <v>354</v>
      </c>
      <c r="AP1019" s="153">
        <f t="shared" si="2160"/>
        <v>749</v>
      </c>
      <c r="AQ1019" s="716">
        <f t="shared" si="2169"/>
        <v>26</v>
      </c>
      <c r="AR1019" s="154">
        <f t="shared" si="2161"/>
        <v>47000</v>
      </c>
      <c r="AS1019" s="158">
        <v>129</v>
      </c>
      <c r="AT1019" s="144">
        <f t="shared" si="2162"/>
        <v>129</v>
      </c>
    </row>
    <row r="1020" spans="2:46" ht="38.25" customHeight="1">
      <c r="B1020" s="157" t="s">
        <v>1256</v>
      </c>
      <c r="C1020" s="111" t="s">
        <v>1195</v>
      </c>
      <c r="D1020" s="112">
        <f t="shared" si="2149"/>
        <v>31.95</v>
      </c>
      <c r="E1020" s="112">
        <f t="shared" si="2171"/>
        <v>11.54</v>
      </c>
      <c r="F1020" s="112">
        <f t="shared" si="2150"/>
        <v>8.77</v>
      </c>
      <c r="G1020" s="644">
        <f t="shared" si="2173"/>
        <v>11.54</v>
      </c>
      <c r="H1020" s="112">
        <f t="shared" si="2172"/>
        <v>2.8849999999999998</v>
      </c>
      <c r="I1020" s="112"/>
      <c r="J1020" s="136"/>
      <c r="K1020" s="136"/>
      <c r="L1020" s="136"/>
      <c r="M1020" s="136"/>
      <c r="N1020" s="136"/>
      <c r="O1020" s="136"/>
      <c r="P1020" s="136">
        <f>[1]vlCost!$AC$6</f>
        <v>5.77</v>
      </c>
      <c r="Q1020" s="136"/>
      <c r="R1020" s="136"/>
      <c r="S1020" s="136"/>
      <c r="T1020" s="136"/>
      <c r="U1020" s="136"/>
      <c r="V1020" s="136"/>
      <c r="W1020" s="136"/>
      <c r="X1020" s="136"/>
      <c r="Y1020" s="128">
        <f t="shared" si="2163"/>
        <v>12.694000000000001</v>
      </c>
      <c r="Z1020" s="128">
        <f t="shared" si="2164"/>
        <v>12.694000000000001</v>
      </c>
      <c r="AA1020" s="128">
        <f t="shared" si="2154"/>
        <v>14.377499999999998</v>
      </c>
      <c r="AB1020" s="128">
        <f t="shared" si="2165"/>
        <v>31.95</v>
      </c>
      <c r="AC1020" s="128">
        <f t="shared" si="2166"/>
        <v>31.734999999999999</v>
      </c>
      <c r="AD1020" s="128">
        <f t="shared" si="2167"/>
        <v>14.377499999999998</v>
      </c>
      <c r="AE1020" s="128">
        <f t="shared" si="2167"/>
        <v>15.975</v>
      </c>
      <c r="AF1020" s="128">
        <f t="shared" si="2167"/>
        <v>17.572500000000002</v>
      </c>
      <c r="AG1020" s="129">
        <f t="shared" si="2153"/>
        <v>126.94</v>
      </c>
      <c r="AH1020" s="129">
        <f t="shared" si="2168"/>
        <v>126.94</v>
      </c>
      <c r="AI1020" s="132">
        <f t="shared" si="2174"/>
        <v>129</v>
      </c>
      <c r="AJ1020" s="113">
        <f t="shared" si="2155"/>
        <v>419000</v>
      </c>
      <c r="AK1020" s="139">
        <f t="shared" si="2156"/>
        <v>459000</v>
      </c>
      <c r="AL1020" s="114">
        <f t="shared" si="2157"/>
        <v>45</v>
      </c>
      <c r="AM1020" s="130">
        <f>ROUNDUP(AC1020*1.3,0)</f>
        <v>42</v>
      </c>
      <c r="AN1020" s="151">
        <f t="shared" si="2158"/>
        <v>68</v>
      </c>
      <c r="AO1020" s="152">
        <f t="shared" si="2159"/>
        <v>358</v>
      </c>
      <c r="AP1020" s="153">
        <f t="shared" si="2160"/>
        <v>755</v>
      </c>
      <c r="AQ1020" s="716">
        <f t="shared" si="2169"/>
        <v>26</v>
      </c>
      <c r="AR1020" s="154">
        <f t="shared" si="2161"/>
        <v>48000</v>
      </c>
      <c r="AS1020" s="158">
        <v>129</v>
      </c>
      <c r="AT1020" s="144">
        <f t="shared" si="2162"/>
        <v>129</v>
      </c>
    </row>
    <row r="1021" spans="2:46" ht="38.25" customHeight="1">
      <c r="B1021" s="157" t="s">
        <v>1257</v>
      </c>
      <c r="C1021" s="111" t="s">
        <v>1196</v>
      </c>
      <c r="D1021" s="112">
        <f t="shared" si="2149"/>
        <v>31.95</v>
      </c>
      <c r="E1021" s="112">
        <f t="shared" si="2171"/>
        <v>11.6</v>
      </c>
      <c r="F1021" s="112">
        <f t="shared" si="2150"/>
        <v>8.8000000000000007</v>
      </c>
      <c r="G1021" s="644">
        <f t="shared" si="2173"/>
        <v>11.6</v>
      </c>
      <c r="H1021" s="112">
        <f t="shared" si="2172"/>
        <v>2.9</v>
      </c>
      <c r="I1021" s="112"/>
      <c r="J1021" s="136"/>
      <c r="K1021" s="136"/>
      <c r="L1021" s="136"/>
      <c r="M1021" s="136"/>
      <c r="N1021" s="136"/>
      <c r="O1021" s="136"/>
      <c r="P1021" s="136">
        <f>[1]vlCost!$AC$7</f>
        <v>5.8</v>
      </c>
      <c r="Q1021" s="136"/>
      <c r="R1021" s="136"/>
      <c r="S1021" s="136"/>
      <c r="T1021" s="136"/>
      <c r="U1021" s="136"/>
      <c r="V1021" s="136"/>
      <c r="W1021" s="136"/>
      <c r="X1021" s="136"/>
      <c r="Y1021" s="128">
        <f t="shared" si="2163"/>
        <v>12.76</v>
      </c>
      <c r="Z1021" s="128">
        <f t="shared" si="2164"/>
        <v>12.76</v>
      </c>
      <c r="AA1021" s="128">
        <f t="shared" si="2154"/>
        <v>14.377499999999998</v>
      </c>
      <c r="AB1021" s="128">
        <f t="shared" si="2165"/>
        <v>31.95</v>
      </c>
      <c r="AC1021" s="128">
        <f t="shared" si="2166"/>
        <v>31.9</v>
      </c>
      <c r="AD1021" s="128">
        <f t="shared" si="2167"/>
        <v>14.377499999999998</v>
      </c>
      <c r="AE1021" s="128">
        <f t="shared" si="2167"/>
        <v>15.975</v>
      </c>
      <c r="AF1021" s="128">
        <f t="shared" si="2167"/>
        <v>17.572500000000002</v>
      </c>
      <c r="AG1021" s="129">
        <f t="shared" si="2153"/>
        <v>127.6</v>
      </c>
      <c r="AH1021" s="129">
        <f t="shared" si="2168"/>
        <v>127.6</v>
      </c>
      <c r="AI1021" s="132">
        <f>MROUND(ROUNDUP(AH1021+5,0),10)-1</f>
        <v>129</v>
      </c>
      <c r="AJ1021" s="113">
        <f t="shared" si="2155"/>
        <v>419000</v>
      </c>
      <c r="AK1021" s="139">
        <f t="shared" si="2156"/>
        <v>459000</v>
      </c>
      <c r="AL1021" s="114">
        <f t="shared" si="2157"/>
        <v>45</v>
      </c>
      <c r="AM1021" s="130">
        <f>ROUNDUP(AC1021*1.3,0)</f>
        <v>42</v>
      </c>
      <c r="AN1021" s="151">
        <f t="shared" si="2158"/>
        <v>68</v>
      </c>
      <c r="AO1021" s="152">
        <f t="shared" si="2159"/>
        <v>359</v>
      </c>
      <c r="AP1021" s="153">
        <f t="shared" si="2160"/>
        <v>759</v>
      </c>
      <c r="AQ1021" s="716">
        <f t="shared" si="2169"/>
        <v>26</v>
      </c>
      <c r="AR1021" s="154">
        <f t="shared" si="2161"/>
        <v>48000</v>
      </c>
      <c r="AS1021" s="158">
        <v>129</v>
      </c>
      <c r="AT1021" s="144">
        <f t="shared" si="2162"/>
        <v>129</v>
      </c>
    </row>
    <row r="1022" spans="2:46" ht="20.45" customHeight="1">
      <c r="B1022" s="412" t="s">
        <v>2838</v>
      </c>
      <c r="C1022" s="413" t="s">
        <v>2849</v>
      </c>
      <c r="D1022" s="414">
        <f t="shared" ref="D1022:D1049" si="2175">AB1022</f>
        <v>37.950000000000003</v>
      </c>
      <c r="E1022" s="414">
        <f t="shared" ref="E1022:E1049" si="2176">2*MAX($J1022:$X1022)</f>
        <v>14.644031170745142</v>
      </c>
      <c r="F1022" s="414">
        <f t="shared" ref="F1022:F1027" si="2177">MAX($J1022:$U1022)+3</f>
        <v>3</v>
      </c>
      <c r="G1022" s="651">
        <v>13.99</v>
      </c>
      <c r="H1022" s="414">
        <f t="shared" ref="H1022:H1049" si="2178">MIN($J1022:$X1022)*0.5</f>
        <v>3.6610077926862856</v>
      </c>
      <c r="I1022" s="414"/>
      <c r="J1022" s="415"/>
      <c r="K1022" s="415"/>
      <c r="L1022" s="415"/>
      <c r="M1022" s="415"/>
      <c r="N1022" s="415"/>
      <c r="O1022" s="415"/>
      <c r="P1022" s="415"/>
      <c r="Q1022" s="415"/>
      <c r="R1022" s="415"/>
      <c r="S1022" s="415"/>
      <c r="T1022" s="415"/>
      <c r="U1022" s="415"/>
      <c r="V1022" s="415"/>
      <c r="W1022" s="415"/>
      <c r="X1022" s="415">
        <f>[1]BICost!$H3+[1]BICost!$BB3</f>
        <v>7.3220155853725712</v>
      </c>
      <c r="Y1022" s="416">
        <f t="shared" ref="Y1022:Y1037" si="2179">$G1022*(1+Y$53)</f>
        <v>15.389000000000001</v>
      </c>
      <c r="Z1022" s="416">
        <f t="shared" ref="Z1022:Z1029" si="2180">(AC1022*(1-Z$53))</f>
        <v>15.389000000000003</v>
      </c>
      <c r="AA1022" s="416">
        <f t="shared" ref="AA1022:AA1029" si="2181">(AB1022*(1-AA$53))</f>
        <v>17.077500000000001</v>
      </c>
      <c r="AB1022" s="416">
        <f t="shared" ref="AB1022:AB1049" si="2182">MROUND(AC1022,1)-0.05</f>
        <v>37.950000000000003</v>
      </c>
      <c r="AC1022" s="416">
        <f t="shared" ref="AC1022:AC1029" si="2183">Y1022/(1-AC$53)</f>
        <v>38.472500000000004</v>
      </c>
      <c r="AD1022" s="416">
        <f t="shared" ref="AD1022:AF1041" si="2184">$AB1022*(1-AD$53)</f>
        <v>17.077500000000001</v>
      </c>
      <c r="AE1022" s="416">
        <f t="shared" si="2184"/>
        <v>18.975000000000001</v>
      </c>
      <c r="AF1022" s="416">
        <f t="shared" si="2184"/>
        <v>20.872500000000002</v>
      </c>
      <c r="AG1022" s="417">
        <f t="shared" ref="AG1022:AG1032" si="2185">AC1022*4.15</f>
        <v>159.66087500000003</v>
      </c>
      <c r="AH1022" s="417">
        <f t="shared" ref="AH1022:AH1032" si="2186">AG1022*(1+AH$53)</f>
        <v>159.66087500000003</v>
      </c>
      <c r="AI1022" s="417">
        <f>MROUND(ROUNDUP(AH1022,0),5)-1</f>
        <v>159</v>
      </c>
      <c r="AJ1022" s="113">
        <f t="shared" ref="AJ1022:AJ1049" si="2187">ROUNDUP(FLOOR(AC1022*13350,10000),-3)-1000</f>
        <v>509000</v>
      </c>
      <c r="AK1022" s="139">
        <f t="shared" si="2156"/>
        <v>549000</v>
      </c>
      <c r="AL1022" s="114">
        <f t="shared" ref="AL1022:AL1049" si="2188">ROUNDUP(AC1022*1.39,0)</f>
        <v>54</v>
      </c>
      <c r="AM1022" s="130">
        <f>ROUNDUP(AC1022*1.34,0)</f>
        <v>52</v>
      </c>
      <c r="AN1022" s="151">
        <f t="shared" ref="AN1022:AN1049" si="2189">ROUNDUP(AC1022*0.71*3,0)</f>
        <v>82</v>
      </c>
      <c r="AO1022" s="152">
        <f t="shared" ref="AO1022:AO1049" si="2190">ROUNDUP(AC1022*3.7502*3,0)</f>
        <v>433</v>
      </c>
      <c r="AP1022" s="153">
        <f t="shared" ref="AP1022:AP1049" si="2191">ROUNDUP(AC1022*7.9284*3,0)</f>
        <v>916</v>
      </c>
      <c r="AQ1022" s="716">
        <f t="shared" si="2169"/>
        <v>31</v>
      </c>
      <c r="AR1022" s="154">
        <f t="shared" si="2161"/>
        <v>58000</v>
      </c>
      <c r="AS1022" s="158">
        <v>159</v>
      </c>
      <c r="AT1022" s="144">
        <f t="shared" ref="AT1022:AT1035" si="2192">AI1022*(1-AH$6)</f>
        <v>159</v>
      </c>
    </row>
    <row r="1023" spans="2:46" ht="18.75" customHeight="1">
      <c r="B1023" s="412" t="s">
        <v>2839</v>
      </c>
      <c r="C1023" s="413" t="s">
        <v>2850</v>
      </c>
      <c r="D1023" s="414">
        <f t="shared" si="2175"/>
        <v>41.95</v>
      </c>
      <c r="E1023" s="414">
        <f t="shared" si="2176"/>
        <v>16.202532436567928</v>
      </c>
      <c r="F1023" s="414">
        <f t="shared" si="2177"/>
        <v>3</v>
      </c>
      <c r="G1023" s="651">
        <v>15.45</v>
      </c>
      <c r="H1023" s="414">
        <f t="shared" si="2178"/>
        <v>4.050633109141982</v>
      </c>
      <c r="I1023" s="414"/>
      <c r="J1023" s="415"/>
      <c r="K1023" s="415"/>
      <c r="L1023" s="415"/>
      <c r="M1023" s="415"/>
      <c r="N1023" s="415"/>
      <c r="O1023" s="415"/>
      <c r="P1023" s="415"/>
      <c r="Q1023" s="415"/>
      <c r="R1023" s="415"/>
      <c r="S1023" s="415"/>
      <c r="T1023" s="415"/>
      <c r="U1023" s="415"/>
      <c r="V1023" s="415"/>
      <c r="W1023" s="415"/>
      <c r="X1023" s="415">
        <f>[1]BICost!$H4+[1]BICost!$BB4</f>
        <v>8.1012662182839641</v>
      </c>
      <c r="Y1023" s="416">
        <f t="shared" si="2179"/>
        <v>16.995000000000001</v>
      </c>
      <c r="Z1023" s="416">
        <f t="shared" si="2180"/>
        <v>16.995000000000001</v>
      </c>
      <c r="AA1023" s="416">
        <f t="shared" si="2181"/>
        <v>18.877499999999998</v>
      </c>
      <c r="AB1023" s="416">
        <f t="shared" si="2182"/>
        <v>41.95</v>
      </c>
      <c r="AC1023" s="416">
        <f t="shared" si="2183"/>
        <v>42.487499999999997</v>
      </c>
      <c r="AD1023" s="416">
        <f t="shared" si="2184"/>
        <v>18.877499999999998</v>
      </c>
      <c r="AE1023" s="416">
        <f t="shared" si="2184"/>
        <v>20.975000000000001</v>
      </c>
      <c r="AF1023" s="416">
        <f t="shared" si="2184"/>
        <v>23.072500000000005</v>
      </c>
      <c r="AG1023" s="417">
        <f t="shared" si="2185"/>
        <v>176.323125</v>
      </c>
      <c r="AH1023" s="417">
        <f t="shared" si="2186"/>
        <v>176.323125</v>
      </c>
      <c r="AI1023" s="417">
        <f>MROUND(ROUNDUP(AH1023,0),10)-1</f>
        <v>179</v>
      </c>
      <c r="AJ1023" s="113">
        <f t="shared" si="2187"/>
        <v>559000</v>
      </c>
      <c r="AK1023" s="139">
        <f t="shared" si="2156"/>
        <v>609000</v>
      </c>
      <c r="AL1023" s="114">
        <f t="shared" si="2188"/>
        <v>60</v>
      </c>
      <c r="AM1023" s="130">
        <f t="shared" ref="AM1023:AM1032" si="2193">ROUNDUP(AC1023*1.3,0)</f>
        <v>56</v>
      </c>
      <c r="AN1023" s="151">
        <f t="shared" si="2189"/>
        <v>91</v>
      </c>
      <c r="AO1023" s="152">
        <f t="shared" si="2190"/>
        <v>479</v>
      </c>
      <c r="AP1023" s="153">
        <f t="shared" si="2191"/>
        <v>1011</v>
      </c>
      <c r="AQ1023" s="716">
        <f t="shared" si="2169"/>
        <v>34</v>
      </c>
      <c r="AR1023" s="154">
        <f t="shared" si="2161"/>
        <v>64000</v>
      </c>
      <c r="AS1023" s="158">
        <v>179</v>
      </c>
      <c r="AT1023" s="144">
        <f t="shared" si="2192"/>
        <v>179</v>
      </c>
    </row>
    <row r="1024" spans="2:46" ht="18.75" customHeight="1">
      <c r="B1024" s="412" t="s">
        <v>2840</v>
      </c>
      <c r="C1024" s="413" t="s">
        <v>2851</v>
      </c>
      <c r="D1024" s="414">
        <f t="shared" si="2175"/>
        <v>41.95</v>
      </c>
      <c r="E1024" s="414">
        <f t="shared" si="2176"/>
        <v>16.817885955555273</v>
      </c>
      <c r="F1024" s="414">
        <f t="shared" si="2177"/>
        <v>3</v>
      </c>
      <c r="G1024" s="651">
        <v>15.45</v>
      </c>
      <c r="H1024" s="414">
        <f t="shared" si="2178"/>
        <v>4.2044714888888182</v>
      </c>
      <c r="I1024" s="414"/>
      <c r="J1024" s="415"/>
      <c r="K1024" s="415"/>
      <c r="L1024" s="415"/>
      <c r="M1024" s="415"/>
      <c r="N1024" s="415"/>
      <c r="O1024" s="415"/>
      <c r="P1024" s="415"/>
      <c r="Q1024" s="415"/>
      <c r="R1024" s="415"/>
      <c r="S1024" s="415"/>
      <c r="T1024" s="415"/>
      <c r="U1024" s="415"/>
      <c r="V1024" s="415"/>
      <c r="W1024" s="415"/>
      <c r="X1024" s="415">
        <f>[1]BICost!$H5+[1]BICost!$BB5</f>
        <v>8.4089429777776363</v>
      </c>
      <c r="Y1024" s="416">
        <f t="shared" si="2179"/>
        <v>16.995000000000001</v>
      </c>
      <c r="Z1024" s="416">
        <f t="shared" si="2180"/>
        <v>16.995000000000001</v>
      </c>
      <c r="AA1024" s="416">
        <f t="shared" si="2181"/>
        <v>18.877499999999998</v>
      </c>
      <c r="AB1024" s="416">
        <f t="shared" si="2182"/>
        <v>41.95</v>
      </c>
      <c r="AC1024" s="416">
        <f t="shared" si="2183"/>
        <v>42.487499999999997</v>
      </c>
      <c r="AD1024" s="416">
        <f t="shared" si="2184"/>
        <v>18.877499999999998</v>
      </c>
      <c r="AE1024" s="416">
        <f t="shared" si="2184"/>
        <v>20.975000000000001</v>
      </c>
      <c r="AF1024" s="416">
        <f t="shared" si="2184"/>
        <v>23.072500000000005</v>
      </c>
      <c r="AG1024" s="417">
        <f t="shared" si="2185"/>
        <v>176.323125</v>
      </c>
      <c r="AH1024" s="417">
        <f t="shared" si="2186"/>
        <v>176.323125</v>
      </c>
      <c r="AI1024" s="417">
        <f>MROUND(ROUNDUP(AH1024,0),10)-1</f>
        <v>179</v>
      </c>
      <c r="AJ1024" s="113">
        <f t="shared" si="2187"/>
        <v>559000</v>
      </c>
      <c r="AK1024" s="139">
        <f t="shared" si="2156"/>
        <v>609000</v>
      </c>
      <c r="AL1024" s="114">
        <f t="shared" si="2188"/>
        <v>60</v>
      </c>
      <c r="AM1024" s="130">
        <f t="shared" si="2193"/>
        <v>56</v>
      </c>
      <c r="AN1024" s="151">
        <f t="shared" si="2189"/>
        <v>91</v>
      </c>
      <c r="AO1024" s="152">
        <f t="shared" si="2190"/>
        <v>479</v>
      </c>
      <c r="AP1024" s="153">
        <f t="shared" si="2191"/>
        <v>1011</v>
      </c>
      <c r="AQ1024" s="716">
        <f t="shared" si="2169"/>
        <v>34</v>
      </c>
      <c r="AR1024" s="154">
        <f t="shared" si="2161"/>
        <v>64000</v>
      </c>
      <c r="AS1024" s="158">
        <v>179</v>
      </c>
      <c r="AT1024" s="144">
        <f t="shared" si="2192"/>
        <v>179</v>
      </c>
    </row>
    <row r="1025" spans="1:46" ht="18.75" customHeight="1">
      <c r="B1025" s="412" t="s">
        <v>2841</v>
      </c>
      <c r="C1025" s="413" t="s">
        <v>2852</v>
      </c>
      <c r="D1025" s="414">
        <f t="shared" si="2175"/>
        <v>43.95</v>
      </c>
      <c r="E1025" s="414">
        <f t="shared" si="2176"/>
        <v>18.202704993529952</v>
      </c>
      <c r="F1025" s="414">
        <f t="shared" si="2177"/>
        <v>3</v>
      </c>
      <c r="G1025" s="651">
        <v>16.18</v>
      </c>
      <c r="H1025" s="414">
        <f t="shared" si="2178"/>
        <v>4.5506762483824881</v>
      </c>
      <c r="I1025" s="414"/>
      <c r="J1025" s="415"/>
      <c r="K1025" s="415"/>
      <c r="L1025" s="415"/>
      <c r="M1025" s="415"/>
      <c r="N1025" s="415"/>
      <c r="O1025" s="415"/>
      <c r="P1025" s="415"/>
      <c r="Q1025" s="415"/>
      <c r="R1025" s="415"/>
      <c r="S1025" s="415"/>
      <c r="T1025" s="415"/>
      <c r="U1025" s="415"/>
      <c r="V1025" s="415"/>
      <c r="W1025" s="415"/>
      <c r="X1025" s="415">
        <f>[1]BICost!$H6+[1]BICost!$BB6</f>
        <v>9.1013524967649762</v>
      </c>
      <c r="Y1025" s="416">
        <f t="shared" si="2179"/>
        <v>17.798000000000002</v>
      </c>
      <c r="Z1025" s="416">
        <f t="shared" si="2180"/>
        <v>17.798000000000002</v>
      </c>
      <c r="AA1025" s="416">
        <f t="shared" si="2181"/>
        <v>19.7775</v>
      </c>
      <c r="AB1025" s="416">
        <f t="shared" si="2182"/>
        <v>43.95</v>
      </c>
      <c r="AC1025" s="416">
        <f t="shared" si="2183"/>
        <v>44.495000000000005</v>
      </c>
      <c r="AD1025" s="416">
        <f t="shared" si="2184"/>
        <v>19.7775</v>
      </c>
      <c r="AE1025" s="416">
        <f t="shared" si="2184"/>
        <v>21.975000000000001</v>
      </c>
      <c r="AF1025" s="416">
        <f t="shared" si="2184"/>
        <v>24.172500000000003</v>
      </c>
      <c r="AG1025" s="417">
        <f t="shared" si="2185"/>
        <v>184.65425000000005</v>
      </c>
      <c r="AH1025" s="417">
        <f t="shared" si="2186"/>
        <v>184.65425000000005</v>
      </c>
      <c r="AI1025" s="417">
        <f>MROUND(ROUNDUP(AH1025,0),5)-1</f>
        <v>184</v>
      </c>
      <c r="AJ1025" s="113">
        <f t="shared" si="2187"/>
        <v>589000</v>
      </c>
      <c r="AK1025" s="139">
        <f t="shared" si="2156"/>
        <v>639000</v>
      </c>
      <c r="AL1025" s="114">
        <f t="shared" si="2188"/>
        <v>62</v>
      </c>
      <c r="AM1025" s="130">
        <f t="shared" si="2193"/>
        <v>58</v>
      </c>
      <c r="AN1025" s="151">
        <f t="shared" si="2189"/>
        <v>95</v>
      </c>
      <c r="AO1025" s="152">
        <f t="shared" si="2190"/>
        <v>501</v>
      </c>
      <c r="AP1025" s="153">
        <f t="shared" si="2191"/>
        <v>1059</v>
      </c>
      <c r="AQ1025" s="716">
        <f t="shared" si="2169"/>
        <v>36</v>
      </c>
      <c r="AR1025" s="154">
        <f t="shared" si="2161"/>
        <v>67000</v>
      </c>
      <c r="AS1025" s="158">
        <v>189</v>
      </c>
      <c r="AT1025" s="144">
        <f t="shared" si="2192"/>
        <v>184</v>
      </c>
    </row>
    <row r="1026" spans="1:46" ht="18.75" customHeight="1">
      <c r="A1026"/>
      <c r="B1026" s="412" t="s">
        <v>2842</v>
      </c>
      <c r="C1026" s="413" t="s">
        <v>2853</v>
      </c>
      <c r="D1026" s="414">
        <f t="shared" si="2175"/>
        <v>37.950000000000003</v>
      </c>
      <c r="E1026" s="414">
        <f t="shared" si="2176"/>
        <v>13.348843322643878</v>
      </c>
      <c r="F1026" s="414">
        <f t="shared" si="2177"/>
        <v>3</v>
      </c>
      <c r="G1026" s="651">
        <v>13.99</v>
      </c>
      <c r="H1026" s="414">
        <f t="shared" si="2178"/>
        <v>3.3372108306609696</v>
      </c>
      <c r="I1026" s="414"/>
      <c r="J1026" s="415"/>
      <c r="K1026" s="415"/>
      <c r="L1026" s="415"/>
      <c r="M1026" s="415"/>
      <c r="N1026" s="415"/>
      <c r="O1026" s="415"/>
      <c r="P1026" s="415"/>
      <c r="Q1026" s="415"/>
      <c r="R1026" s="415"/>
      <c r="S1026" s="415"/>
      <c r="T1026" s="415"/>
      <c r="U1026" s="415"/>
      <c r="V1026" s="415"/>
      <c r="W1026" s="415"/>
      <c r="X1026" s="415">
        <f>[1]BICost!$H7+[1]BICost!$BB7</f>
        <v>6.6744216613219391</v>
      </c>
      <c r="Y1026" s="416">
        <f t="shared" si="2179"/>
        <v>15.389000000000001</v>
      </c>
      <c r="Z1026" s="416">
        <f t="shared" si="2180"/>
        <v>15.389000000000003</v>
      </c>
      <c r="AA1026" s="416">
        <f t="shared" si="2181"/>
        <v>17.077500000000001</v>
      </c>
      <c r="AB1026" s="416">
        <f t="shared" si="2182"/>
        <v>37.950000000000003</v>
      </c>
      <c r="AC1026" s="416">
        <f t="shared" si="2183"/>
        <v>38.472500000000004</v>
      </c>
      <c r="AD1026" s="416">
        <f t="shared" si="2184"/>
        <v>17.077500000000001</v>
      </c>
      <c r="AE1026" s="416">
        <f t="shared" si="2184"/>
        <v>18.975000000000001</v>
      </c>
      <c r="AF1026" s="416">
        <f t="shared" si="2184"/>
        <v>20.872500000000002</v>
      </c>
      <c r="AG1026" s="417">
        <f t="shared" si="2185"/>
        <v>159.66087500000003</v>
      </c>
      <c r="AH1026" s="417">
        <f t="shared" si="2186"/>
        <v>159.66087500000003</v>
      </c>
      <c r="AI1026" s="417">
        <f t="shared" ref="AI1026:AI1032" si="2194">MROUND(ROUNDUP(AG1026,0),5)-1</f>
        <v>159</v>
      </c>
      <c r="AJ1026" s="113">
        <f t="shared" si="2187"/>
        <v>509000</v>
      </c>
      <c r="AK1026" s="139">
        <f t="shared" si="2156"/>
        <v>549000</v>
      </c>
      <c r="AL1026" s="114">
        <f t="shared" si="2188"/>
        <v>54</v>
      </c>
      <c r="AM1026" s="130">
        <f t="shared" si="2193"/>
        <v>51</v>
      </c>
      <c r="AN1026" s="151">
        <f t="shared" si="2189"/>
        <v>82</v>
      </c>
      <c r="AO1026" s="152">
        <f t="shared" si="2190"/>
        <v>433</v>
      </c>
      <c r="AP1026" s="153">
        <f t="shared" si="2191"/>
        <v>916</v>
      </c>
      <c r="AQ1026" s="716">
        <f t="shared" si="2169"/>
        <v>31</v>
      </c>
      <c r="AR1026" s="154">
        <f t="shared" ref="AR1026:AR1049" si="2195">MROUND(ROUNDUP(AC1026*1500,0),1000)</f>
        <v>58000</v>
      </c>
      <c r="AS1026" s="158">
        <v>149</v>
      </c>
      <c r="AT1026" s="144">
        <f t="shared" si="2192"/>
        <v>159</v>
      </c>
    </row>
    <row r="1027" spans="1:46" ht="20.45" customHeight="1">
      <c r="B1027" s="412" t="s">
        <v>2843</v>
      </c>
      <c r="C1027" s="413" t="s">
        <v>2854</v>
      </c>
      <c r="D1027" s="414">
        <f t="shared" si="2175"/>
        <v>41.95</v>
      </c>
      <c r="E1027" s="414">
        <f t="shared" si="2176"/>
        <v>16.463889398593242</v>
      </c>
      <c r="F1027" s="414">
        <f t="shared" si="2177"/>
        <v>3</v>
      </c>
      <c r="G1027" s="651">
        <v>15.45</v>
      </c>
      <c r="H1027" s="414">
        <f t="shared" si="2178"/>
        <v>4.1159723496483105</v>
      </c>
      <c r="I1027" s="414"/>
      <c r="J1027" s="415"/>
      <c r="K1027" s="415"/>
      <c r="L1027" s="415"/>
      <c r="M1027" s="415"/>
      <c r="N1027" s="415"/>
      <c r="O1027" s="415"/>
      <c r="P1027" s="415"/>
      <c r="Q1027" s="415"/>
      <c r="R1027" s="415"/>
      <c r="S1027" s="415"/>
      <c r="T1027" s="415"/>
      <c r="U1027" s="415"/>
      <c r="V1027" s="415"/>
      <c r="W1027" s="415"/>
      <c r="X1027" s="415">
        <f>[1]BICost!$H8+[1]BICost!$BB8</f>
        <v>8.231944699296621</v>
      </c>
      <c r="Y1027" s="416">
        <f t="shared" si="2179"/>
        <v>16.995000000000001</v>
      </c>
      <c r="Z1027" s="416">
        <f t="shared" si="2180"/>
        <v>16.995000000000001</v>
      </c>
      <c r="AA1027" s="416">
        <f t="shared" si="2181"/>
        <v>18.877499999999998</v>
      </c>
      <c r="AB1027" s="416">
        <f t="shared" si="2182"/>
        <v>41.95</v>
      </c>
      <c r="AC1027" s="416">
        <f t="shared" si="2183"/>
        <v>42.487499999999997</v>
      </c>
      <c r="AD1027" s="416">
        <f t="shared" si="2184"/>
        <v>18.877499999999998</v>
      </c>
      <c r="AE1027" s="416">
        <f t="shared" si="2184"/>
        <v>20.975000000000001</v>
      </c>
      <c r="AF1027" s="416">
        <f t="shared" si="2184"/>
        <v>23.072500000000005</v>
      </c>
      <c r="AG1027" s="417">
        <f t="shared" si="2185"/>
        <v>176.323125</v>
      </c>
      <c r="AH1027" s="417">
        <f t="shared" si="2186"/>
        <v>176.323125</v>
      </c>
      <c r="AI1027" s="417">
        <f t="shared" si="2194"/>
        <v>174</v>
      </c>
      <c r="AJ1027" s="113">
        <f t="shared" si="2187"/>
        <v>559000</v>
      </c>
      <c r="AK1027" s="139">
        <f t="shared" si="2156"/>
        <v>609000</v>
      </c>
      <c r="AL1027" s="114">
        <f t="shared" si="2188"/>
        <v>60</v>
      </c>
      <c r="AM1027" s="130">
        <f t="shared" si="2193"/>
        <v>56</v>
      </c>
      <c r="AN1027" s="151">
        <f t="shared" si="2189"/>
        <v>91</v>
      </c>
      <c r="AO1027" s="152">
        <f t="shared" si="2190"/>
        <v>479</v>
      </c>
      <c r="AP1027" s="153">
        <f t="shared" si="2191"/>
        <v>1011</v>
      </c>
      <c r="AQ1027" s="716">
        <f t="shared" si="2169"/>
        <v>34</v>
      </c>
      <c r="AR1027" s="154">
        <f t="shared" si="2195"/>
        <v>64000</v>
      </c>
      <c r="AS1027" s="158">
        <v>179</v>
      </c>
      <c r="AT1027" s="144">
        <f t="shared" si="2192"/>
        <v>174</v>
      </c>
    </row>
    <row r="1028" spans="1:46" ht="20.25" customHeight="1">
      <c r="A1028"/>
      <c r="B1028" s="412" t="s">
        <v>2871</v>
      </c>
      <c r="C1028" s="413" t="s">
        <v>2855</v>
      </c>
      <c r="D1028" s="414">
        <f t="shared" si="2175"/>
        <v>37.950000000000003</v>
      </c>
      <c r="E1028" s="414">
        <f t="shared" si="2176"/>
        <v>14.430267120112232</v>
      </c>
      <c r="F1028" s="414">
        <f>MAX($J1028:$X1028)+3</f>
        <v>10.215133560056117</v>
      </c>
      <c r="G1028" s="651">
        <v>13.99</v>
      </c>
      <c r="H1028" s="414">
        <f t="shared" si="2178"/>
        <v>3.607566780028058</v>
      </c>
      <c r="I1028" s="414"/>
      <c r="J1028" s="415"/>
      <c r="K1028" s="415"/>
      <c r="L1028" s="415"/>
      <c r="M1028" s="415"/>
      <c r="N1028" s="415"/>
      <c r="O1028" s="415"/>
      <c r="P1028" s="415"/>
      <c r="Q1028" s="415"/>
      <c r="R1028" s="415"/>
      <c r="S1028" s="415"/>
      <c r="T1028" s="415"/>
      <c r="U1028" s="415"/>
      <c r="V1028" s="415"/>
      <c r="W1028" s="415"/>
      <c r="X1028" s="415">
        <f>[1]BICost!$H9+[1]BICost!$BB9</f>
        <v>7.2151335600561159</v>
      </c>
      <c r="Y1028" s="518">
        <f t="shared" si="2179"/>
        <v>15.389000000000001</v>
      </c>
      <c r="Z1028" s="518">
        <f t="shared" si="2180"/>
        <v>15.389000000000003</v>
      </c>
      <c r="AA1028" s="518">
        <f t="shared" si="2181"/>
        <v>17.077500000000001</v>
      </c>
      <c r="AB1028" s="518">
        <f t="shared" si="2182"/>
        <v>37.950000000000003</v>
      </c>
      <c r="AC1028" s="518">
        <f t="shared" si="2183"/>
        <v>38.472500000000004</v>
      </c>
      <c r="AD1028" s="518">
        <f t="shared" si="2184"/>
        <v>17.077500000000001</v>
      </c>
      <c r="AE1028" s="518">
        <f t="shared" si="2184"/>
        <v>18.975000000000001</v>
      </c>
      <c r="AF1028" s="518">
        <f t="shared" si="2184"/>
        <v>20.872500000000002</v>
      </c>
      <c r="AG1028" s="519">
        <f t="shared" si="2185"/>
        <v>159.66087500000003</v>
      </c>
      <c r="AH1028" s="519">
        <f t="shared" si="2186"/>
        <v>159.66087500000003</v>
      </c>
      <c r="AI1028" s="519">
        <f t="shared" si="2194"/>
        <v>159</v>
      </c>
      <c r="AJ1028" s="113">
        <f t="shared" si="2187"/>
        <v>509000</v>
      </c>
      <c r="AK1028" s="139">
        <f t="shared" si="2156"/>
        <v>549000</v>
      </c>
      <c r="AL1028" s="114">
        <f t="shared" si="2188"/>
        <v>54</v>
      </c>
      <c r="AM1028" s="130">
        <f t="shared" si="2193"/>
        <v>51</v>
      </c>
      <c r="AN1028" s="151">
        <f t="shared" si="2189"/>
        <v>82</v>
      </c>
      <c r="AO1028" s="152">
        <f t="shared" si="2190"/>
        <v>433</v>
      </c>
      <c r="AP1028" s="153">
        <f t="shared" si="2191"/>
        <v>916</v>
      </c>
      <c r="AQ1028" s="716">
        <f t="shared" si="2169"/>
        <v>31</v>
      </c>
      <c r="AR1028" s="154">
        <f t="shared" si="2195"/>
        <v>58000</v>
      </c>
      <c r="AS1028" s="158">
        <v>159</v>
      </c>
      <c r="AT1028" s="144">
        <f t="shared" si="2192"/>
        <v>159</v>
      </c>
    </row>
    <row r="1029" spans="1:46" ht="18.75" customHeight="1">
      <c r="A1029"/>
      <c r="B1029" s="412" t="s">
        <v>2844</v>
      </c>
      <c r="C1029" s="413" t="s">
        <v>2856</v>
      </c>
      <c r="D1029" s="414">
        <f t="shared" si="2175"/>
        <v>37.950000000000003</v>
      </c>
      <c r="E1029" s="414">
        <f t="shared" si="2176"/>
        <v>11.397406360618563</v>
      </c>
      <c r="F1029" s="414">
        <f>MAX($J1029:$X1029)+3</f>
        <v>8.6987031803092805</v>
      </c>
      <c r="G1029" s="651">
        <v>13.99</v>
      </c>
      <c r="H1029" s="414">
        <f t="shared" si="2178"/>
        <v>2.8493515901546407</v>
      </c>
      <c r="I1029" s="414"/>
      <c r="J1029" s="415"/>
      <c r="K1029" s="415"/>
      <c r="L1029" s="415"/>
      <c r="M1029" s="415"/>
      <c r="N1029" s="415"/>
      <c r="O1029" s="415"/>
      <c r="P1029" s="415"/>
      <c r="Q1029" s="415"/>
      <c r="R1029" s="415"/>
      <c r="S1029" s="415"/>
      <c r="T1029" s="415"/>
      <c r="U1029" s="415"/>
      <c r="V1029" s="415"/>
      <c r="W1029" s="415"/>
      <c r="X1029" s="415">
        <f>[1]BICost!$H10+[1]BICost!$BB10</f>
        <v>5.6987031803092814</v>
      </c>
      <c r="Y1029" s="518">
        <f t="shared" si="2179"/>
        <v>15.389000000000001</v>
      </c>
      <c r="Z1029" s="518">
        <f t="shared" si="2180"/>
        <v>15.389000000000003</v>
      </c>
      <c r="AA1029" s="518">
        <f t="shared" si="2181"/>
        <v>17.077500000000001</v>
      </c>
      <c r="AB1029" s="518">
        <f t="shared" si="2182"/>
        <v>37.950000000000003</v>
      </c>
      <c r="AC1029" s="518">
        <f t="shared" si="2183"/>
        <v>38.472500000000004</v>
      </c>
      <c r="AD1029" s="518">
        <f t="shared" si="2184"/>
        <v>17.077500000000001</v>
      </c>
      <c r="AE1029" s="518">
        <f t="shared" si="2184"/>
        <v>18.975000000000001</v>
      </c>
      <c r="AF1029" s="518">
        <f t="shared" si="2184"/>
        <v>20.872500000000002</v>
      </c>
      <c r="AG1029" s="519">
        <f t="shared" si="2185"/>
        <v>159.66087500000003</v>
      </c>
      <c r="AH1029" s="519">
        <f t="shared" si="2186"/>
        <v>159.66087500000003</v>
      </c>
      <c r="AI1029" s="519">
        <f t="shared" si="2194"/>
        <v>159</v>
      </c>
      <c r="AJ1029" s="113">
        <f t="shared" si="2187"/>
        <v>509000</v>
      </c>
      <c r="AK1029" s="139">
        <f t="shared" si="2156"/>
        <v>549000</v>
      </c>
      <c r="AL1029" s="114">
        <f t="shared" si="2188"/>
        <v>54</v>
      </c>
      <c r="AM1029" s="130">
        <f t="shared" si="2193"/>
        <v>51</v>
      </c>
      <c r="AN1029" s="151">
        <f t="shared" si="2189"/>
        <v>82</v>
      </c>
      <c r="AO1029" s="152">
        <f t="shared" si="2190"/>
        <v>433</v>
      </c>
      <c r="AP1029" s="153">
        <f t="shared" si="2191"/>
        <v>916</v>
      </c>
      <c r="AQ1029" s="716">
        <f t="shared" si="2169"/>
        <v>31</v>
      </c>
      <c r="AR1029" s="154">
        <f t="shared" si="2195"/>
        <v>58000</v>
      </c>
      <c r="AS1029" s="158">
        <v>139</v>
      </c>
      <c r="AT1029" s="144">
        <f t="shared" si="2192"/>
        <v>159</v>
      </c>
    </row>
    <row r="1030" spans="1:46" ht="18.75" customHeight="1">
      <c r="A1030"/>
      <c r="B1030" s="412" t="s">
        <v>2845</v>
      </c>
      <c r="C1030" s="413" t="s">
        <v>2857</v>
      </c>
      <c r="D1030" s="414">
        <f t="shared" si="2175"/>
        <v>37.950000000000003</v>
      </c>
      <c r="E1030" s="414">
        <f t="shared" si="2176"/>
        <v>14.343998765681851</v>
      </c>
      <c r="F1030" s="414">
        <f>MAX($J1030:$X1030)+3</f>
        <v>10.171999382840927</v>
      </c>
      <c r="G1030" s="651">
        <v>13.99</v>
      </c>
      <c r="H1030" s="414">
        <f t="shared" si="2178"/>
        <v>3.5859996914204628</v>
      </c>
      <c r="I1030" s="414"/>
      <c r="J1030" s="415"/>
      <c r="K1030" s="415"/>
      <c r="L1030" s="415"/>
      <c r="M1030" s="415"/>
      <c r="N1030" s="415"/>
      <c r="O1030" s="415"/>
      <c r="P1030" s="415"/>
      <c r="Q1030" s="415"/>
      <c r="R1030" s="415"/>
      <c r="S1030" s="415"/>
      <c r="T1030" s="415"/>
      <c r="U1030" s="415"/>
      <c r="V1030" s="415"/>
      <c r="W1030" s="415"/>
      <c r="X1030" s="415">
        <f>[1]BICost!$H11+[1]BICost!$BB11</f>
        <v>7.1719993828409256</v>
      </c>
      <c r="Y1030" s="518">
        <f t="shared" si="2179"/>
        <v>15.389000000000001</v>
      </c>
      <c r="Z1030" s="518">
        <f t="shared" ref="Z1030:Z1035" si="2196">(AC1030*(1-Z$53))</f>
        <v>15.389000000000003</v>
      </c>
      <c r="AA1030" s="518">
        <f t="shared" ref="AA1030:AA1035" si="2197">(AB1030*(1-AA$53))</f>
        <v>17.077500000000001</v>
      </c>
      <c r="AB1030" s="518">
        <f t="shared" ref="AB1030:AB1035" si="2198">MROUND(AC1030,1)-0.05</f>
        <v>37.950000000000003</v>
      </c>
      <c r="AC1030" s="518">
        <f t="shared" ref="AC1030:AC1035" si="2199">Y1030/(1-AC$53)</f>
        <v>38.472500000000004</v>
      </c>
      <c r="AD1030" s="518">
        <f t="shared" si="2184"/>
        <v>17.077500000000001</v>
      </c>
      <c r="AE1030" s="518">
        <f t="shared" si="2184"/>
        <v>18.975000000000001</v>
      </c>
      <c r="AF1030" s="518">
        <f t="shared" si="2184"/>
        <v>20.872500000000002</v>
      </c>
      <c r="AG1030" s="519">
        <f t="shared" si="2185"/>
        <v>159.66087500000003</v>
      </c>
      <c r="AH1030" s="519">
        <f t="shared" si="2186"/>
        <v>159.66087500000003</v>
      </c>
      <c r="AI1030" s="519">
        <f t="shared" si="2194"/>
        <v>159</v>
      </c>
      <c r="AJ1030" s="113">
        <f t="shared" si="2187"/>
        <v>509000</v>
      </c>
      <c r="AK1030" s="139">
        <f t="shared" si="2156"/>
        <v>549000</v>
      </c>
      <c r="AL1030" s="114">
        <f t="shared" si="2188"/>
        <v>54</v>
      </c>
      <c r="AM1030" s="130">
        <f t="shared" si="2193"/>
        <v>51</v>
      </c>
      <c r="AN1030" s="151">
        <f t="shared" si="2189"/>
        <v>82</v>
      </c>
      <c r="AO1030" s="152">
        <f t="shared" si="2190"/>
        <v>433</v>
      </c>
      <c r="AP1030" s="153">
        <f t="shared" si="2191"/>
        <v>916</v>
      </c>
      <c r="AQ1030" s="716">
        <f t="shared" si="2169"/>
        <v>31</v>
      </c>
      <c r="AR1030" s="154">
        <f t="shared" si="2195"/>
        <v>58000</v>
      </c>
      <c r="AS1030" s="158">
        <v>149</v>
      </c>
      <c r="AT1030" s="144">
        <f t="shared" si="2192"/>
        <v>159</v>
      </c>
    </row>
    <row r="1031" spans="1:46" ht="18.75" customHeight="1">
      <c r="A1031"/>
      <c r="B1031" s="412" t="s">
        <v>2846</v>
      </c>
      <c r="C1031" s="413" t="s">
        <v>3083</v>
      </c>
      <c r="D1031" s="414">
        <f t="shared" si="2175"/>
        <v>27.95</v>
      </c>
      <c r="E1031" s="414">
        <f t="shared" si="2176"/>
        <v>8.00058813277046</v>
      </c>
      <c r="F1031" s="414">
        <f>MAX($J1031:$X1031)+3</f>
        <v>7.00029406638523</v>
      </c>
      <c r="G1031" s="651">
        <v>10.36</v>
      </c>
      <c r="H1031" s="414">
        <f t="shared" si="2178"/>
        <v>2.000147033192615</v>
      </c>
      <c r="I1031" s="414"/>
      <c r="J1031" s="414"/>
      <c r="K1031" s="414"/>
      <c r="L1031" s="414"/>
      <c r="M1031" s="414"/>
      <c r="N1031" s="414"/>
      <c r="O1031" s="414"/>
      <c r="P1031" s="414"/>
      <c r="Q1031" s="414"/>
      <c r="R1031" s="414"/>
      <c r="S1031" s="414"/>
      <c r="T1031" s="414"/>
      <c r="U1031" s="414"/>
      <c r="V1031" s="414"/>
      <c r="W1031" s="414"/>
      <c r="X1031" s="415">
        <f>[1]BICost!$H13+[1]BICost!$BB13</f>
        <v>4.00029406638523</v>
      </c>
      <c r="Y1031" s="518">
        <f t="shared" si="2179"/>
        <v>11.396000000000001</v>
      </c>
      <c r="Z1031" s="518">
        <f t="shared" si="2196"/>
        <v>11.396000000000001</v>
      </c>
      <c r="AA1031" s="518">
        <f t="shared" si="2197"/>
        <v>12.577499999999999</v>
      </c>
      <c r="AB1031" s="518">
        <f t="shared" si="2198"/>
        <v>27.95</v>
      </c>
      <c r="AC1031" s="518">
        <f t="shared" si="2199"/>
        <v>28.490000000000002</v>
      </c>
      <c r="AD1031" s="518">
        <f t="shared" si="2184"/>
        <v>12.577499999999999</v>
      </c>
      <c r="AE1031" s="518">
        <f t="shared" si="2184"/>
        <v>13.975</v>
      </c>
      <c r="AF1031" s="518">
        <f t="shared" si="2184"/>
        <v>15.3725</v>
      </c>
      <c r="AG1031" s="519">
        <f t="shared" si="2185"/>
        <v>118.23350000000002</v>
      </c>
      <c r="AH1031" s="519">
        <f t="shared" si="2186"/>
        <v>118.23350000000002</v>
      </c>
      <c r="AI1031" s="519">
        <f t="shared" si="2194"/>
        <v>119</v>
      </c>
      <c r="AJ1031" s="113">
        <f t="shared" si="2187"/>
        <v>379000</v>
      </c>
      <c r="AK1031" s="139">
        <f t="shared" ref="AK1031:AK1042" si="2200">ROUNDUP(FLOOR(AJ1031*1.1,10000),-3)-1000</f>
        <v>409000</v>
      </c>
      <c r="AL1031" s="114">
        <f t="shared" si="2188"/>
        <v>40</v>
      </c>
      <c r="AM1031" s="130">
        <f t="shared" si="2193"/>
        <v>38</v>
      </c>
      <c r="AN1031" s="151">
        <f t="shared" si="2189"/>
        <v>61</v>
      </c>
      <c r="AO1031" s="152">
        <f t="shared" si="2190"/>
        <v>321</v>
      </c>
      <c r="AP1031" s="153">
        <f t="shared" si="2191"/>
        <v>678</v>
      </c>
      <c r="AQ1031" s="716">
        <f t="shared" si="2169"/>
        <v>23</v>
      </c>
      <c r="AR1031" s="154">
        <f t="shared" si="2195"/>
        <v>43000</v>
      </c>
      <c r="AS1031" s="158">
        <v>119</v>
      </c>
      <c r="AT1031" s="144">
        <f t="shared" si="2192"/>
        <v>119</v>
      </c>
    </row>
    <row r="1032" spans="1:46" ht="18.75" customHeight="1">
      <c r="A1032"/>
      <c r="B1032" s="412" t="s">
        <v>2847</v>
      </c>
      <c r="C1032" s="413" t="s">
        <v>3035</v>
      </c>
      <c r="D1032" s="414">
        <f t="shared" si="2175"/>
        <v>32.950000000000003</v>
      </c>
      <c r="E1032" s="414">
        <f t="shared" si="2176"/>
        <v>10.175486360618564</v>
      </c>
      <c r="F1032" s="414">
        <f>MAX($J1032:$X1032)+3</f>
        <v>8.0877431803092819</v>
      </c>
      <c r="G1032" s="651">
        <v>12.18</v>
      </c>
      <c r="H1032" s="414">
        <f t="shared" si="2178"/>
        <v>2.5438715901546409</v>
      </c>
      <c r="I1032" s="414"/>
      <c r="J1032" s="414"/>
      <c r="K1032" s="414"/>
      <c r="L1032" s="414"/>
      <c r="M1032" s="414"/>
      <c r="N1032" s="414"/>
      <c r="O1032" s="414"/>
      <c r="P1032" s="414"/>
      <c r="Q1032" s="414"/>
      <c r="R1032" s="414"/>
      <c r="S1032" s="414"/>
      <c r="T1032" s="414"/>
      <c r="U1032" s="414"/>
      <c r="V1032" s="414"/>
      <c r="W1032" s="414"/>
      <c r="X1032" s="415">
        <f>[1]BICost!$H14+[1]BICost!$BB14</f>
        <v>5.0877431803092819</v>
      </c>
      <c r="Y1032" s="518">
        <f t="shared" si="2179"/>
        <v>13.398000000000001</v>
      </c>
      <c r="Z1032" s="518">
        <f t="shared" si="2196"/>
        <v>13.398000000000003</v>
      </c>
      <c r="AA1032" s="518">
        <f t="shared" si="2197"/>
        <v>14.827500000000001</v>
      </c>
      <c r="AB1032" s="518">
        <f t="shared" si="2198"/>
        <v>32.950000000000003</v>
      </c>
      <c r="AC1032" s="518">
        <f t="shared" si="2199"/>
        <v>33.495000000000005</v>
      </c>
      <c r="AD1032" s="518">
        <f t="shared" si="2184"/>
        <v>14.827500000000001</v>
      </c>
      <c r="AE1032" s="518">
        <f t="shared" si="2184"/>
        <v>16.475000000000001</v>
      </c>
      <c r="AF1032" s="518">
        <f t="shared" si="2184"/>
        <v>18.122500000000002</v>
      </c>
      <c r="AG1032" s="519">
        <f t="shared" si="2185"/>
        <v>139.00425000000004</v>
      </c>
      <c r="AH1032" s="519">
        <f t="shared" si="2186"/>
        <v>139.00425000000004</v>
      </c>
      <c r="AI1032" s="519">
        <f t="shared" si="2194"/>
        <v>139</v>
      </c>
      <c r="AJ1032" s="113">
        <f t="shared" si="2187"/>
        <v>439000</v>
      </c>
      <c r="AK1032" s="139">
        <f t="shared" si="2200"/>
        <v>479000</v>
      </c>
      <c r="AL1032" s="114">
        <f t="shared" si="2188"/>
        <v>47</v>
      </c>
      <c r="AM1032" s="130">
        <f t="shared" si="2193"/>
        <v>44</v>
      </c>
      <c r="AN1032" s="151">
        <f t="shared" si="2189"/>
        <v>72</v>
      </c>
      <c r="AO1032" s="152">
        <f t="shared" si="2190"/>
        <v>377</v>
      </c>
      <c r="AP1032" s="153">
        <f t="shared" si="2191"/>
        <v>797</v>
      </c>
      <c r="AQ1032" s="716">
        <f t="shared" si="2169"/>
        <v>27</v>
      </c>
      <c r="AR1032" s="154">
        <f t="shared" si="2195"/>
        <v>50000</v>
      </c>
      <c r="AS1032" s="158">
        <v>139</v>
      </c>
      <c r="AT1032" s="144">
        <f t="shared" si="2192"/>
        <v>139</v>
      </c>
    </row>
    <row r="1033" spans="1:46" ht="21.6" customHeight="1">
      <c r="B1033" s="412" t="s">
        <v>2848</v>
      </c>
      <c r="C1033" s="413" t="s">
        <v>2859</v>
      </c>
      <c r="D1033" s="414">
        <f t="shared" si="2175"/>
        <v>13.95</v>
      </c>
      <c r="E1033" s="414">
        <f t="shared" si="2176"/>
        <v>3.4929595758084346</v>
      </c>
      <c r="F1033" s="414">
        <f>MAX($J1033:$W1033)+3</f>
        <v>3</v>
      </c>
      <c r="G1033" s="651">
        <v>5</v>
      </c>
      <c r="H1033" s="414">
        <f t="shared" si="2178"/>
        <v>0.87323989395210866</v>
      </c>
      <c r="I1033" s="414"/>
      <c r="J1033" s="415"/>
      <c r="K1033" s="415"/>
      <c r="L1033" s="415"/>
      <c r="M1033" s="415"/>
      <c r="N1033" s="415"/>
      <c r="O1033" s="415"/>
      <c r="P1033" s="415"/>
      <c r="Q1033" s="415"/>
      <c r="R1033" s="415"/>
      <c r="S1033" s="415"/>
      <c r="T1033" s="415"/>
      <c r="U1033" s="415"/>
      <c r="V1033" s="415"/>
      <c r="W1033" s="415"/>
      <c r="X1033" s="415">
        <f>[1]BICost!$H15+[1]BICost!$BB15</f>
        <v>1.7464797879042173</v>
      </c>
      <c r="Y1033" s="518">
        <f t="shared" si="2179"/>
        <v>5.5</v>
      </c>
      <c r="Z1033" s="518">
        <f t="shared" si="2196"/>
        <v>5.5</v>
      </c>
      <c r="AA1033" s="518">
        <f t="shared" si="2197"/>
        <v>6.277499999999999</v>
      </c>
      <c r="AB1033" s="518">
        <f t="shared" si="2198"/>
        <v>13.95</v>
      </c>
      <c r="AC1033" s="518">
        <f t="shared" si="2199"/>
        <v>13.75</v>
      </c>
      <c r="AD1033" s="518">
        <f t="shared" si="2184"/>
        <v>6.277499999999999</v>
      </c>
      <c r="AE1033" s="518">
        <f t="shared" si="2184"/>
        <v>6.9749999999999996</v>
      </c>
      <c r="AF1033" s="518">
        <f t="shared" si="2184"/>
        <v>7.6725000000000003</v>
      </c>
      <c r="AG1033" s="129">
        <f>AC1033*4.2</f>
        <v>57.75</v>
      </c>
      <c r="AH1033" s="129">
        <f>AG1033</f>
        <v>57.75</v>
      </c>
      <c r="AI1033" s="132">
        <f>MROUND(ROUNDUP(AH1033,5),1)-1</f>
        <v>57</v>
      </c>
      <c r="AJ1033" s="113">
        <f t="shared" si="2187"/>
        <v>179000</v>
      </c>
      <c r="AK1033" s="139">
        <f t="shared" si="2200"/>
        <v>189000</v>
      </c>
      <c r="AL1033" s="114">
        <f t="shared" si="2188"/>
        <v>20</v>
      </c>
      <c r="AM1033" s="130">
        <f t="shared" ref="AM1033:AM1038" si="2201">ROUNDUP(AC1033*1.34,0)</f>
        <v>19</v>
      </c>
      <c r="AN1033" s="151">
        <f t="shared" si="2189"/>
        <v>30</v>
      </c>
      <c r="AO1033" s="152">
        <f t="shared" si="2190"/>
        <v>155</v>
      </c>
      <c r="AP1033" s="153">
        <f t="shared" si="2191"/>
        <v>328</v>
      </c>
      <c r="AQ1033" s="716">
        <f t="shared" si="2169"/>
        <v>11</v>
      </c>
      <c r="AR1033" s="154">
        <f t="shared" si="2195"/>
        <v>21000</v>
      </c>
      <c r="AS1033" s="158">
        <v>49</v>
      </c>
      <c r="AT1033" s="144">
        <f t="shared" si="2192"/>
        <v>57</v>
      </c>
    </row>
    <row r="1034" spans="1:46" ht="21.6" customHeight="1">
      <c r="B1034" s="412" t="s">
        <v>3034</v>
      </c>
      <c r="C1034" s="413" t="s">
        <v>3084</v>
      </c>
      <c r="D1034" s="414">
        <f t="shared" ref="D1034" si="2202">AB1034</f>
        <v>35.950000000000003</v>
      </c>
      <c r="E1034" s="414">
        <f t="shared" si="2176"/>
        <v>9.9214590188464111</v>
      </c>
      <c r="F1034" s="414">
        <f>MAX($J1034:$W1034)+3</f>
        <v>3</v>
      </c>
      <c r="G1034" s="651">
        <v>13.27</v>
      </c>
      <c r="H1034" s="414">
        <f t="shared" si="2178"/>
        <v>2.4803647547116028</v>
      </c>
      <c r="I1034" s="414"/>
      <c r="J1034" s="415"/>
      <c r="K1034" s="415"/>
      <c r="L1034" s="415"/>
      <c r="M1034" s="415"/>
      <c r="N1034" s="415"/>
      <c r="O1034" s="415"/>
      <c r="P1034" s="415"/>
      <c r="Q1034" s="415"/>
      <c r="R1034" s="415"/>
      <c r="S1034" s="415"/>
      <c r="T1034" s="415"/>
      <c r="U1034" s="415"/>
      <c r="V1034" s="415"/>
      <c r="W1034" s="415"/>
      <c r="X1034" s="415">
        <f>[1]BICost!$H17+[1]BICost!$BB17</f>
        <v>4.9607295094232056</v>
      </c>
      <c r="Y1034" s="518">
        <f t="shared" si="2179"/>
        <v>14.597000000000001</v>
      </c>
      <c r="Z1034" s="518">
        <f t="shared" si="2196"/>
        <v>14.597000000000001</v>
      </c>
      <c r="AA1034" s="518">
        <f t="shared" si="2197"/>
        <v>16.177499999999998</v>
      </c>
      <c r="AB1034" s="518">
        <f t="shared" si="2198"/>
        <v>35.950000000000003</v>
      </c>
      <c r="AC1034" s="518">
        <f t="shared" si="2199"/>
        <v>36.4925</v>
      </c>
      <c r="AD1034" s="518">
        <f t="shared" si="2184"/>
        <v>16.177499999999998</v>
      </c>
      <c r="AE1034" s="518">
        <f t="shared" si="2184"/>
        <v>17.975000000000001</v>
      </c>
      <c r="AF1034" s="518">
        <f t="shared" si="2184"/>
        <v>19.772500000000004</v>
      </c>
      <c r="AG1034" s="129">
        <f>AC1034*4.2</f>
        <v>153.26850000000002</v>
      </c>
      <c r="AH1034" s="129">
        <f>AG1034</f>
        <v>153.26850000000002</v>
      </c>
      <c r="AI1034" s="132">
        <f>MROUND(ROUNDUP(AH1034,5),1)-1</f>
        <v>152</v>
      </c>
      <c r="AJ1034" s="113">
        <f t="shared" ref="AJ1034" si="2203">ROUNDUP(FLOOR(AC1034*13350,10000),-3)-1000</f>
        <v>479000</v>
      </c>
      <c r="AK1034" s="139">
        <f t="shared" ref="AK1034" si="2204">ROUNDUP(FLOOR(AJ1034*1.1,10000),-3)-1000</f>
        <v>519000</v>
      </c>
      <c r="AL1034" s="114">
        <f t="shared" ref="AL1034" si="2205">ROUNDUP(AC1034*1.39,0)</f>
        <v>51</v>
      </c>
      <c r="AM1034" s="130">
        <f t="shared" si="2201"/>
        <v>49</v>
      </c>
      <c r="AN1034" s="151">
        <f t="shared" ref="AN1034" si="2206">ROUNDUP(AC1034*0.71*3,0)</f>
        <v>78</v>
      </c>
      <c r="AO1034" s="152">
        <f t="shared" ref="AO1034" si="2207">ROUNDUP(AC1034*3.7502*3,0)</f>
        <v>411</v>
      </c>
      <c r="AP1034" s="153">
        <f t="shared" ref="AP1034" si="2208">ROUNDUP(AC1034*7.9284*3,0)</f>
        <v>868</v>
      </c>
      <c r="AQ1034" s="716">
        <f t="shared" si="2169"/>
        <v>30</v>
      </c>
      <c r="AR1034" s="154">
        <f t="shared" si="2195"/>
        <v>55000</v>
      </c>
      <c r="AS1034" s="158">
        <v>159</v>
      </c>
      <c r="AT1034" s="144">
        <f t="shared" ref="AT1034" si="2209">AI1034*(1-AH$6)</f>
        <v>152</v>
      </c>
    </row>
    <row r="1035" spans="1:46" ht="21.6" customHeight="1">
      <c r="B1035" s="412" t="s">
        <v>2986</v>
      </c>
      <c r="C1035" s="413" t="s">
        <v>2987</v>
      </c>
      <c r="D1035" s="414">
        <f t="shared" si="2175"/>
        <v>48.95</v>
      </c>
      <c r="E1035" s="414">
        <f t="shared" si="2176"/>
        <v>20.262178006188179</v>
      </c>
      <c r="F1035" s="414">
        <f>MAX($J1035:$W1035)+3</f>
        <v>3</v>
      </c>
      <c r="G1035" s="651">
        <v>17.95</v>
      </c>
      <c r="H1035" s="414">
        <f t="shared" si="2178"/>
        <v>5.0655445015470448</v>
      </c>
      <c r="I1035" s="414"/>
      <c r="J1035" s="415"/>
      <c r="K1035" s="415"/>
      <c r="L1035" s="415"/>
      <c r="M1035" s="415"/>
      <c r="N1035" s="415"/>
      <c r="O1035" s="415"/>
      <c r="P1035" s="415"/>
      <c r="Q1035" s="415"/>
      <c r="R1035" s="415"/>
      <c r="S1035" s="415"/>
      <c r="T1035" s="415"/>
      <c r="U1035" s="415"/>
      <c r="V1035" s="415"/>
      <c r="W1035" s="415"/>
      <c r="X1035" s="415">
        <f>[1]BICost!$H141+[1]BICost!$BB141</f>
        <v>10.13108900309409</v>
      </c>
      <c r="Y1035" s="518">
        <f t="shared" si="2179"/>
        <v>19.745000000000001</v>
      </c>
      <c r="Z1035" s="518">
        <f t="shared" si="2196"/>
        <v>19.745000000000001</v>
      </c>
      <c r="AA1035" s="518">
        <f t="shared" si="2197"/>
        <v>22.0275</v>
      </c>
      <c r="AB1035" s="518">
        <f t="shared" si="2198"/>
        <v>48.95</v>
      </c>
      <c r="AC1035" s="518">
        <f t="shared" si="2199"/>
        <v>49.362499999999997</v>
      </c>
      <c r="AD1035" s="518">
        <f t="shared" si="2184"/>
        <v>22.0275</v>
      </c>
      <c r="AE1035" s="518">
        <f t="shared" si="2184"/>
        <v>24.475000000000001</v>
      </c>
      <c r="AF1035" s="518">
        <f t="shared" si="2184"/>
        <v>26.922500000000003</v>
      </c>
      <c r="AG1035" s="129">
        <f>AC1035*4.2</f>
        <v>207.32249999999999</v>
      </c>
      <c r="AH1035" s="129">
        <f>AG1035</f>
        <v>207.32249999999999</v>
      </c>
      <c r="AI1035" s="132">
        <f>MROUND(ROUNDUP(AH1035,5),1)-1</f>
        <v>206</v>
      </c>
      <c r="AJ1035" s="113">
        <f t="shared" ref="AJ1035" si="2210">ROUNDUP(FLOOR(AC1035*13350,10000),-3)-1000</f>
        <v>649000</v>
      </c>
      <c r="AK1035" s="139">
        <f t="shared" ref="AK1035" si="2211">ROUNDUP(FLOOR(AJ1035*1.1,10000),-3)-1000</f>
        <v>709000</v>
      </c>
      <c r="AL1035" s="114">
        <f t="shared" ref="AL1035" si="2212">ROUNDUP(AC1035*1.39,0)</f>
        <v>69</v>
      </c>
      <c r="AM1035" s="130">
        <f t="shared" si="2201"/>
        <v>67</v>
      </c>
      <c r="AN1035" s="151">
        <f t="shared" ref="AN1035" si="2213">ROUNDUP(AC1035*0.71*3,0)</f>
        <v>106</v>
      </c>
      <c r="AO1035" s="152">
        <f t="shared" ref="AO1035" si="2214">ROUNDUP(AC1035*3.7502*3,0)</f>
        <v>556</v>
      </c>
      <c r="AP1035" s="153">
        <f t="shared" ref="AP1035" si="2215">ROUNDUP(AC1035*7.9284*3,0)</f>
        <v>1175</v>
      </c>
      <c r="AQ1035" s="716">
        <f t="shared" si="2169"/>
        <v>40</v>
      </c>
      <c r="AR1035" s="154">
        <f t="shared" si="2195"/>
        <v>74000</v>
      </c>
      <c r="AS1035" s="158">
        <v>199</v>
      </c>
      <c r="AT1035" s="144">
        <f t="shared" si="2192"/>
        <v>206</v>
      </c>
    </row>
    <row r="1036" spans="1:46" ht="21.6" customHeight="1">
      <c r="B1036" s="412" t="s">
        <v>3059</v>
      </c>
      <c r="C1036" s="413" t="s">
        <v>3060</v>
      </c>
      <c r="D1036" s="414">
        <f t="shared" ref="D1036" si="2216">AB1036</f>
        <v>35.950000000000003</v>
      </c>
      <c r="E1036" s="414">
        <f t="shared" si="2176"/>
        <v>12.928630664416032</v>
      </c>
      <c r="F1036" s="414">
        <f>MAX($J1036:$W1036)+3</f>
        <v>3</v>
      </c>
      <c r="G1036" s="651">
        <v>13.27</v>
      </c>
      <c r="H1036" s="414">
        <f t="shared" si="2178"/>
        <v>3.2321576661040079</v>
      </c>
      <c r="I1036" s="414"/>
      <c r="J1036" s="415"/>
      <c r="K1036" s="415"/>
      <c r="L1036" s="415"/>
      <c r="M1036" s="415"/>
      <c r="N1036" s="415"/>
      <c r="O1036" s="415"/>
      <c r="P1036" s="415"/>
      <c r="Q1036" s="415"/>
      <c r="R1036" s="415"/>
      <c r="S1036" s="415"/>
      <c r="T1036" s="415"/>
      <c r="U1036" s="415"/>
      <c r="V1036" s="415"/>
      <c r="W1036" s="415"/>
      <c r="X1036" s="415">
        <f>[1]BICost!$H142+[1]BICost!$BB142</f>
        <v>6.4643153322080158</v>
      </c>
      <c r="Y1036" s="518">
        <f t="shared" si="2179"/>
        <v>14.597000000000001</v>
      </c>
      <c r="Z1036" s="518">
        <f t="shared" ref="Z1036" si="2217">(AC1036*(1-Z$53))</f>
        <v>14.597000000000001</v>
      </c>
      <c r="AA1036" s="518">
        <f t="shared" ref="AA1036" si="2218">(AB1036*(1-AA$53))</f>
        <v>16.177499999999998</v>
      </c>
      <c r="AB1036" s="518">
        <f t="shared" ref="AB1036" si="2219">MROUND(AC1036,1)-0.05</f>
        <v>35.950000000000003</v>
      </c>
      <c r="AC1036" s="518">
        <f t="shared" ref="AC1036" si="2220">Y1036/(1-AC$53)</f>
        <v>36.4925</v>
      </c>
      <c r="AD1036" s="518">
        <f t="shared" si="2184"/>
        <v>16.177499999999998</v>
      </c>
      <c r="AE1036" s="518">
        <f t="shared" si="2184"/>
        <v>17.975000000000001</v>
      </c>
      <c r="AF1036" s="518">
        <f t="shared" si="2184"/>
        <v>19.772500000000004</v>
      </c>
      <c r="AG1036" s="129">
        <f>AC1036*4.2</f>
        <v>153.26850000000002</v>
      </c>
      <c r="AH1036" s="129">
        <f>AG1036</f>
        <v>153.26850000000002</v>
      </c>
      <c r="AI1036" s="132">
        <f>MROUND(ROUNDUP(AH1036,5),1)-1</f>
        <v>152</v>
      </c>
      <c r="AJ1036" s="113">
        <f t="shared" ref="AJ1036" si="2221">ROUNDUP(FLOOR(AC1036*13350,10000),-3)-1000</f>
        <v>479000</v>
      </c>
      <c r="AK1036" s="139">
        <f t="shared" ref="AK1036" si="2222">ROUNDUP(FLOOR(AJ1036*1.1,10000),-3)-1000</f>
        <v>519000</v>
      </c>
      <c r="AL1036" s="114">
        <f t="shared" ref="AL1036" si="2223">ROUNDUP(AC1036*1.39,0)</f>
        <v>51</v>
      </c>
      <c r="AM1036" s="130">
        <f t="shared" si="2201"/>
        <v>49</v>
      </c>
      <c r="AN1036" s="151">
        <f t="shared" ref="AN1036" si="2224">ROUNDUP(AC1036*0.71*3,0)</f>
        <v>78</v>
      </c>
      <c r="AO1036" s="152">
        <f t="shared" ref="AO1036" si="2225">ROUNDUP(AC1036*3.7502*3,0)</f>
        <v>411</v>
      </c>
      <c r="AP1036" s="153">
        <f t="shared" ref="AP1036" si="2226">ROUNDUP(AC1036*7.9284*3,0)</f>
        <v>868</v>
      </c>
      <c r="AQ1036" s="716">
        <f t="shared" ref="AQ1036" si="2227">ROUNDUP(AC1036*0.8,0)</f>
        <v>30</v>
      </c>
      <c r="AR1036" s="154">
        <f t="shared" ref="AR1036" si="2228">MROUND(ROUNDUP(AC1036*1500,0),1000)</f>
        <v>55000</v>
      </c>
      <c r="AS1036" s="158">
        <v>149</v>
      </c>
      <c r="AT1036" s="144">
        <f t="shared" ref="AT1036" si="2229">AI1036*(1-AH$6)</f>
        <v>152</v>
      </c>
    </row>
    <row r="1037" spans="1:46" ht="21.6" customHeight="1">
      <c r="B1037" s="412" t="s">
        <v>3061</v>
      </c>
      <c r="C1037" s="413" t="s">
        <v>3062</v>
      </c>
      <c r="D1037" s="414">
        <f t="shared" ref="D1037" si="2230">AB1037</f>
        <v>35.950000000000003</v>
      </c>
      <c r="E1037" s="414">
        <f t="shared" si="2176"/>
        <v>12.421710158086917</v>
      </c>
      <c r="F1037" s="414">
        <f>MAX($J1037:$W1037)+3</f>
        <v>3</v>
      </c>
      <c r="G1037" s="651">
        <v>13.27</v>
      </c>
      <c r="H1037" s="414">
        <f t="shared" si="2178"/>
        <v>3.1054275395217292</v>
      </c>
      <c r="I1037" s="414"/>
      <c r="J1037" s="415"/>
      <c r="K1037" s="415"/>
      <c r="L1037" s="415"/>
      <c r="M1037" s="415"/>
      <c r="N1037" s="415"/>
      <c r="O1037" s="415"/>
      <c r="P1037" s="415"/>
      <c r="Q1037" s="415"/>
      <c r="R1037" s="415"/>
      <c r="S1037" s="415"/>
      <c r="T1037" s="415"/>
      <c r="U1037" s="415"/>
      <c r="V1037" s="415"/>
      <c r="W1037" s="415"/>
      <c r="X1037" s="415">
        <f>[1]BICost!$H27+[1]BICost!$BB27</f>
        <v>6.2108550790434585</v>
      </c>
      <c r="Y1037" s="518">
        <f t="shared" si="2179"/>
        <v>14.597000000000001</v>
      </c>
      <c r="Z1037" s="518">
        <f t="shared" ref="Z1037" si="2231">(AC1037*(1-Z$53))</f>
        <v>14.597000000000001</v>
      </c>
      <c r="AA1037" s="518">
        <f t="shared" ref="AA1037" si="2232">(AB1037*(1-AA$53))</f>
        <v>16.177499999999998</v>
      </c>
      <c r="AB1037" s="518">
        <f t="shared" ref="AB1037" si="2233">MROUND(AC1037,1)-0.05</f>
        <v>35.950000000000003</v>
      </c>
      <c r="AC1037" s="518">
        <f t="shared" ref="AC1037" si="2234">Y1037/(1-AC$53)</f>
        <v>36.4925</v>
      </c>
      <c r="AD1037" s="518">
        <f t="shared" si="2184"/>
        <v>16.177499999999998</v>
      </c>
      <c r="AE1037" s="518">
        <f t="shared" si="2184"/>
        <v>17.975000000000001</v>
      </c>
      <c r="AF1037" s="518">
        <f t="shared" si="2184"/>
        <v>19.772500000000004</v>
      </c>
      <c r="AG1037" s="129">
        <f>AC1037*4.2</f>
        <v>153.26850000000002</v>
      </c>
      <c r="AH1037" s="129">
        <f>AG1037</f>
        <v>153.26850000000002</v>
      </c>
      <c r="AI1037" s="132">
        <f>MROUND(ROUNDUP(AH1037,5),1)-1</f>
        <v>152</v>
      </c>
      <c r="AJ1037" s="113">
        <f t="shared" ref="AJ1037" si="2235">ROUNDUP(FLOOR(AC1037*13350,10000),-3)-1000</f>
        <v>479000</v>
      </c>
      <c r="AK1037" s="139">
        <f t="shared" ref="AK1037" si="2236">ROUNDUP(FLOOR(AJ1037*1.1,10000),-3)-1000</f>
        <v>519000</v>
      </c>
      <c r="AL1037" s="114">
        <f t="shared" ref="AL1037" si="2237">ROUNDUP(AC1037*1.39,0)</f>
        <v>51</v>
      </c>
      <c r="AM1037" s="130">
        <f t="shared" si="2201"/>
        <v>49</v>
      </c>
      <c r="AN1037" s="151">
        <f t="shared" ref="AN1037" si="2238">ROUNDUP(AC1037*0.71*3,0)</f>
        <v>78</v>
      </c>
      <c r="AO1037" s="152">
        <f t="shared" ref="AO1037" si="2239">ROUNDUP(AC1037*3.7502*3,0)</f>
        <v>411</v>
      </c>
      <c r="AP1037" s="153">
        <f t="shared" ref="AP1037" si="2240">ROUNDUP(AC1037*7.9284*3,0)</f>
        <v>868</v>
      </c>
      <c r="AQ1037" s="716">
        <f t="shared" ref="AQ1037" si="2241">ROUNDUP(AC1037*0.8,0)</f>
        <v>30</v>
      </c>
      <c r="AR1037" s="154">
        <f t="shared" ref="AR1037" si="2242">MROUND(ROUNDUP(AC1037*1500,0),1000)</f>
        <v>55000</v>
      </c>
      <c r="AS1037" s="158">
        <v>149</v>
      </c>
      <c r="AT1037" s="144">
        <f t="shared" ref="AT1037" si="2243">AI1037*(1-AH$6)</f>
        <v>152</v>
      </c>
    </row>
    <row r="1038" spans="1:46" ht="20.45" customHeight="1">
      <c r="B1038" s="412" t="s">
        <v>2861</v>
      </c>
      <c r="C1038" s="413" t="s">
        <v>2849</v>
      </c>
      <c r="D1038" s="414">
        <f t="shared" si="2175"/>
        <v>37.950000000000003</v>
      </c>
      <c r="E1038" s="414">
        <f t="shared" si="2176"/>
        <v>14.644031170745142</v>
      </c>
      <c r="F1038" s="414">
        <f t="shared" ref="F1038:F1043" si="2244">MAX($J1038:$U1038)+3</f>
        <v>3</v>
      </c>
      <c r="G1038" s="651">
        <v>13.99</v>
      </c>
      <c r="H1038" s="414">
        <f t="shared" si="2178"/>
        <v>3.6610077926862856</v>
      </c>
      <c r="I1038" s="414"/>
      <c r="J1038" s="415"/>
      <c r="K1038" s="415"/>
      <c r="L1038" s="415"/>
      <c r="M1038" s="415"/>
      <c r="N1038" s="415"/>
      <c r="O1038" s="415"/>
      <c r="P1038" s="415"/>
      <c r="Q1038" s="415"/>
      <c r="R1038" s="415"/>
      <c r="S1038" s="415"/>
      <c r="T1038" s="415"/>
      <c r="U1038" s="415"/>
      <c r="V1038" s="415"/>
      <c r="W1038" s="415"/>
      <c r="X1038" s="415">
        <f>[1]BICost!$H3+[1]BICost!$BB3</f>
        <v>7.3220155853725712</v>
      </c>
      <c r="Y1038" s="416">
        <f t="shared" ref="Y1038:Y1048" si="2245">$G1038*(1+Y$53)</f>
        <v>15.389000000000001</v>
      </c>
      <c r="Z1038" s="416">
        <f t="shared" ref="Z1038:Z1048" si="2246">(AC1038*(1-Z$53))</f>
        <v>15.389000000000003</v>
      </c>
      <c r="AA1038" s="416">
        <f t="shared" ref="AA1038:AA1048" si="2247">(AB1038*(1-AA$53))</f>
        <v>17.077500000000001</v>
      </c>
      <c r="AB1038" s="416">
        <f t="shared" si="2182"/>
        <v>37.950000000000003</v>
      </c>
      <c r="AC1038" s="416">
        <f t="shared" ref="AC1038:AC1048" si="2248">Y1038/(1-AC$53)</f>
        <v>38.472500000000004</v>
      </c>
      <c r="AD1038" s="416">
        <f t="shared" si="2184"/>
        <v>17.077500000000001</v>
      </c>
      <c r="AE1038" s="416">
        <f t="shared" si="2184"/>
        <v>18.975000000000001</v>
      </c>
      <c r="AF1038" s="416">
        <f t="shared" si="2184"/>
        <v>20.872500000000002</v>
      </c>
      <c r="AG1038" s="417">
        <f t="shared" ref="AG1038:AG1048" si="2249">AC1038*4.15</f>
        <v>159.66087500000003</v>
      </c>
      <c r="AH1038" s="417">
        <f t="shared" ref="AH1038:AH1048" si="2250">AG1038*(1+AH$53)</f>
        <v>159.66087500000003</v>
      </c>
      <c r="AI1038" s="417">
        <f>MROUND(ROUNDUP(AH1038,0),5)-1</f>
        <v>159</v>
      </c>
      <c r="AJ1038" s="113">
        <f t="shared" si="2187"/>
        <v>509000</v>
      </c>
      <c r="AK1038" s="139">
        <f t="shared" si="2200"/>
        <v>549000</v>
      </c>
      <c r="AL1038" s="114">
        <f t="shared" si="2188"/>
        <v>54</v>
      </c>
      <c r="AM1038" s="130">
        <f t="shared" si="2201"/>
        <v>52</v>
      </c>
      <c r="AN1038" s="151">
        <f t="shared" si="2189"/>
        <v>82</v>
      </c>
      <c r="AO1038" s="152">
        <f t="shared" si="2190"/>
        <v>433</v>
      </c>
      <c r="AP1038" s="153">
        <f t="shared" si="2191"/>
        <v>916</v>
      </c>
      <c r="AQ1038" s="716">
        <f t="shared" si="2169"/>
        <v>31</v>
      </c>
      <c r="AR1038" s="154">
        <f t="shared" si="2195"/>
        <v>58000</v>
      </c>
      <c r="AS1038" s="158">
        <v>159</v>
      </c>
      <c r="AT1038" s="144">
        <f t="shared" ref="AT1038:AT1048" si="2251">AI1038*(1-AH$6)</f>
        <v>159</v>
      </c>
    </row>
    <row r="1039" spans="1:46" ht="18.75" customHeight="1">
      <c r="B1039" s="412" t="s">
        <v>2862</v>
      </c>
      <c r="C1039" s="413" t="s">
        <v>2850</v>
      </c>
      <c r="D1039" s="414">
        <f t="shared" si="2175"/>
        <v>41.95</v>
      </c>
      <c r="E1039" s="414">
        <f t="shared" si="2176"/>
        <v>16.202532436567928</v>
      </c>
      <c r="F1039" s="414">
        <f t="shared" si="2244"/>
        <v>3</v>
      </c>
      <c r="G1039" s="651">
        <v>15.45</v>
      </c>
      <c r="H1039" s="414">
        <f t="shared" si="2178"/>
        <v>4.050633109141982</v>
      </c>
      <c r="I1039" s="414"/>
      <c r="J1039" s="415"/>
      <c r="K1039" s="415"/>
      <c r="L1039" s="415"/>
      <c r="M1039" s="415"/>
      <c r="N1039" s="415"/>
      <c r="O1039" s="415"/>
      <c r="P1039" s="415"/>
      <c r="Q1039" s="415"/>
      <c r="R1039" s="415"/>
      <c r="S1039" s="415"/>
      <c r="T1039" s="415"/>
      <c r="U1039" s="415"/>
      <c r="V1039" s="415"/>
      <c r="W1039" s="415"/>
      <c r="X1039" s="415">
        <f>[1]BICost!$H4+[1]BICost!$BB4</f>
        <v>8.1012662182839641</v>
      </c>
      <c r="Y1039" s="416">
        <f t="shared" si="2245"/>
        <v>16.995000000000001</v>
      </c>
      <c r="Z1039" s="416">
        <f t="shared" si="2246"/>
        <v>16.995000000000001</v>
      </c>
      <c r="AA1039" s="416">
        <f t="shared" si="2247"/>
        <v>18.877499999999998</v>
      </c>
      <c r="AB1039" s="416">
        <f t="shared" si="2182"/>
        <v>41.95</v>
      </c>
      <c r="AC1039" s="416">
        <f t="shared" si="2248"/>
        <v>42.487499999999997</v>
      </c>
      <c r="AD1039" s="416">
        <f t="shared" si="2184"/>
        <v>18.877499999999998</v>
      </c>
      <c r="AE1039" s="416">
        <f t="shared" si="2184"/>
        <v>20.975000000000001</v>
      </c>
      <c r="AF1039" s="416">
        <f t="shared" si="2184"/>
        <v>23.072500000000005</v>
      </c>
      <c r="AG1039" s="417">
        <f t="shared" si="2249"/>
        <v>176.323125</v>
      </c>
      <c r="AH1039" s="417">
        <f t="shared" si="2250"/>
        <v>176.323125</v>
      </c>
      <c r="AI1039" s="417">
        <f>MROUND(ROUNDUP(AH1039,0),10)-1</f>
        <v>179</v>
      </c>
      <c r="AJ1039" s="113">
        <f t="shared" si="2187"/>
        <v>559000</v>
      </c>
      <c r="AK1039" s="139">
        <f t="shared" si="2200"/>
        <v>609000</v>
      </c>
      <c r="AL1039" s="114">
        <f t="shared" si="2188"/>
        <v>60</v>
      </c>
      <c r="AM1039" s="130">
        <f t="shared" ref="AM1039:AM1048" si="2252">ROUNDUP(AC1039*1.3,0)</f>
        <v>56</v>
      </c>
      <c r="AN1039" s="151">
        <f t="shared" si="2189"/>
        <v>91</v>
      </c>
      <c r="AO1039" s="152">
        <f t="shared" si="2190"/>
        <v>479</v>
      </c>
      <c r="AP1039" s="153">
        <f t="shared" si="2191"/>
        <v>1011</v>
      </c>
      <c r="AQ1039" s="716">
        <f t="shared" si="2169"/>
        <v>34</v>
      </c>
      <c r="AR1039" s="154">
        <f t="shared" si="2195"/>
        <v>64000</v>
      </c>
      <c r="AS1039" s="158">
        <v>179</v>
      </c>
      <c r="AT1039" s="144">
        <f t="shared" si="2251"/>
        <v>179</v>
      </c>
    </row>
    <row r="1040" spans="1:46" ht="18.75" customHeight="1">
      <c r="B1040" s="412" t="s">
        <v>2863</v>
      </c>
      <c r="C1040" s="413" t="s">
        <v>2851</v>
      </c>
      <c r="D1040" s="414">
        <f t="shared" si="2175"/>
        <v>41.95</v>
      </c>
      <c r="E1040" s="414">
        <f t="shared" si="2176"/>
        <v>16.817885955555273</v>
      </c>
      <c r="F1040" s="414">
        <f t="shared" si="2244"/>
        <v>3</v>
      </c>
      <c r="G1040" s="651">
        <v>15.45</v>
      </c>
      <c r="H1040" s="414">
        <f t="shared" si="2178"/>
        <v>4.2044714888888182</v>
      </c>
      <c r="I1040" s="414"/>
      <c r="J1040" s="415"/>
      <c r="K1040" s="415"/>
      <c r="L1040" s="415"/>
      <c r="M1040" s="415"/>
      <c r="N1040" s="415"/>
      <c r="O1040" s="415"/>
      <c r="P1040" s="415"/>
      <c r="Q1040" s="415"/>
      <c r="R1040" s="415"/>
      <c r="S1040" s="415"/>
      <c r="T1040" s="415"/>
      <c r="U1040" s="415"/>
      <c r="V1040" s="415"/>
      <c r="W1040" s="415"/>
      <c r="X1040" s="415">
        <f>[1]BICost!$H5+[1]BICost!$BB5</f>
        <v>8.4089429777776363</v>
      </c>
      <c r="Y1040" s="416">
        <f t="shared" si="2245"/>
        <v>16.995000000000001</v>
      </c>
      <c r="Z1040" s="416">
        <f t="shared" si="2246"/>
        <v>16.995000000000001</v>
      </c>
      <c r="AA1040" s="416">
        <f t="shared" si="2247"/>
        <v>18.877499999999998</v>
      </c>
      <c r="AB1040" s="416">
        <f t="shared" si="2182"/>
        <v>41.95</v>
      </c>
      <c r="AC1040" s="416">
        <f t="shared" si="2248"/>
        <v>42.487499999999997</v>
      </c>
      <c r="AD1040" s="416">
        <f t="shared" si="2184"/>
        <v>18.877499999999998</v>
      </c>
      <c r="AE1040" s="416">
        <f t="shared" si="2184"/>
        <v>20.975000000000001</v>
      </c>
      <c r="AF1040" s="416">
        <f t="shared" si="2184"/>
        <v>23.072500000000005</v>
      </c>
      <c r="AG1040" s="417">
        <f t="shared" si="2249"/>
        <v>176.323125</v>
      </c>
      <c r="AH1040" s="417">
        <f t="shared" si="2250"/>
        <v>176.323125</v>
      </c>
      <c r="AI1040" s="417">
        <f>MROUND(ROUNDUP(AH1040,0),10)-1</f>
        <v>179</v>
      </c>
      <c r="AJ1040" s="113">
        <f t="shared" si="2187"/>
        <v>559000</v>
      </c>
      <c r="AK1040" s="139">
        <f t="shared" si="2200"/>
        <v>609000</v>
      </c>
      <c r="AL1040" s="114">
        <f t="shared" si="2188"/>
        <v>60</v>
      </c>
      <c r="AM1040" s="130">
        <f t="shared" si="2252"/>
        <v>56</v>
      </c>
      <c r="AN1040" s="151">
        <f t="shared" si="2189"/>
        <v>91</v>
      </c>
      <c r="AO1040" s="152">
        <f t="shared" si="2190"/>
        <v>479</v>
      </c>
      <c r="AP1040" s="153">
        <f t="shared" si="2191"/>
        <v>1011</v>
      </c>
      <c r="AQ1040" s="716">
        <f t="shared" si="2169"/>
        <v>34</v>
      </c>
      <c r="AR1040" s="154">
        <f t="shared" si="2195"/>
        <v>64000</v>
      </c>
      <c r="AS1040" s="158">
        <v>129</v>
      </c>
      <c r="AT1040" s="144">
        <f t="shared" si="2251"/>
        <v>179</v>
      </c>
    </row>
    <row r="1041" spans="1:46" ht="18.75" customHeight="1">
      <c r="B1041" s="412" t="s">
        <v>2864</v>
      </c>
      <c r="C1041" s="413" t="s">
        <v>2852</v>
      </c>
      <c r="D1041" s="414">
        <f t="shared" si="2175"/>
        <v>43.95</v>
      </c>
      <c r="E1041" s="414">
        <f t="shared" si="2176"/>
        <v>18.202704993529952</v>
      </c>
      <c r="F1041" s="414">
        <f t="shared" si="2244"/>
        <v>3</v>
      </c>
      <c r="G1041" s="651">
        <v>16.18</v>
      </c>
      <c r="H1041" s="414">
        <f t="shared" si="2178"/>
        <v>4.5506762483824881</v>
      </c>
      <c r="I1041" s="414"/>
      <c r="J1041" s="415"/>
      <c r="K1041" s="415"/>
      <c r="L1041" s="415"/>
      <c r="M1041" s="415"/>
      <c r="N1041" s="415"/>
      <c r="O1041" s="415"/>
      <c r="P1041" s="415"/>
      <c r="Q1041" s="415"/>
      <c r="R1041" s="415"/>
      <c r="S1041" s="415"/>
      <c r="T1041" s="415"/>
      <c r="U1041" s="415"/>
      <c r="V1041" s="415"/>
      <c r="W1041" s="415"/>
      <c r="X1041" s="415">
        <f>[1]BICost!$H6+[1]BICost!$BB6</f>
        <v>9.1013524967649762</v>
      </c>
      <c r="Y1041" s="416">
        <f t="shared" si="2245"/>
        <v>17.798000000000002</v>
      </c>
      <c r="Z1041" s="416">
        <f t="shared" si="2246"/>
        <v>17.798000000000002</v>
      </c>
      <c r="AA1041" s="416">
        <f t="shared" si="2247"/>
        <v>19.7775</v>
      </c>
      <c r="AB1041" s="416">
        <f t="shared" si="2182"/>
        <v>43.95</v>
      </c>
      <c r="AC1041" s="416">
        <f t="shared" si="2248"/>
        <v>44.495000000000005</v>
      </c>
      <c r="AD1041" s="416">
        <f t="shared" si="2184"/>
        <v>19.7775</v>
      </c>
      <c r="AE1041" s="416">
        <f t="shared" si="2184"/>
        <v>21.975000000000001</v>
      </c>
      <c r="AF1041" s="416">
        <f t="shared" si="2184"/>
        <v>24.172500000000003</v>
      </c>
      <c r="AG1041" s="417">
        <f t="shared" si="2249"/>
        <v>184.65425000000005</v>
      </c>
      <c r="AH1041" s="417">
        <f t="shared" si="2250"/>
        <v>184.65425000000005</v>
      </c>
      <c r="AI1041" s="417">
        <f>MROUND(ROUNDUP(AH1041,0),5)-1</f>
        <v>184</v>
      </c>
      <c r="AJ1041" s="113">
        <f t="shared" si="2187"/>
        <v>589000</v>
      </c>
      <c r="AK1041" s="139">
        <f t="shared" si="2200"/>
        <v>639000</v>
      </c>
      <c r="AL1041" s="114">
        <f t="shared" si="2188"/>
        <v>62</v>
      </c>
      <c r="AM1041" s="130">
        <f t="shared" si="2252"/>
        <v>58</v>
      </c>
      <c r="AN1041" s="151">
        <f t="shared" si="2189"/>
        <v>95</v>
      </c>
      <c r="AO1041" s="152">
        <f t="shared" si="2190"/>
        <v>501</v>
      </c>
      <c r="AP1041" s="153">
        <f t="shared" si="2191"/>
        <v>1059</v>
      </c>
      <c r="AQ1041" s="716">
        <f t="shared" si="2169"/>
        <v>36</v>
      </c>
      <c r="AR1041" s="154">
        <f t="shared" si="2195"/>
        <v>67000</v>
      </c>
      <c r="AS1041" s="158">
        <v>139</v>
      </c>
      <c r="AT1041" s="144">
        <f t="shared" si="2251"/>
        <v>184</v>
      </c>
    </row>
    <row r="1042" spans="1:46" ht="18.75" customHeight="1">
      <c r="A1042"/>
      <c r="B1042" s="412" t="s">
        <v>2865</v>
      </c>
      <c r="C1042" s="413" t="s">
        <v>2853</v>
      </c>
      <c r="D1042" s="414">
        <f t="shared" si="2175"/>
        <v>37.950000000000003</v>
      </c>
      <c r="E1042" s="414">
        <f t="shared" si="2176"/>
        <v>13.348843322643878</v>
      </c>
      <c r="F1042" s="414">
        <f t="shared" si="2244"/>
        <v>3</v>
      </c>
      <c r="G1042" s="651">
        <v>13.99</v>
      </c>
      <c r="H1042" s="414">
        <f t="shared" si="2178"/>
        <v>3.3372108306609696</v>
      </c>
      <c r="I1042" s="414"/>
      <c r="J1042" s="415"/>
      <c r="K1042" s="415"/>
      <c r="L1042" s="415"/>
      <c r="M1042" s="415"/>
      <c r="N1042" s="415"/>
      <c r="O1042" s="415"/>
      <c r="P1042" s="415"/>
      <c r="Q1042" s="415"/>
      <c r="R1042" s="415"/>
      <c r="S1042" s="415"/>
      <c r="T1042" s="415"/>
      <c r="U1042" s="415"/>
      <c r="V1042" s="415"/>
      <c r="W1042" s="415"/>
      <c r="X1042" s="415">
        <f>[1]BICost!$H7+[1]BICost!$BB7</f>
        <v>6.6744216613219391</v>
      </c>
      <c r="Y1042" s="416">
        <f t="shared" si="2245"/>
        <v>15.389000000000001</v>
      </c>
      <c r="Z1042" s="416">
        <f t="shared" si="2246"/>
        <v>15.389000000000003</v>
      </c>
      <c r="AA1042" s="416">
        <f t="shared" si="2247"/>
        <v>17.077500000000001</v>
      </c>
      <c r="AB1042" s="416">
        <f t="shared" si="2182"/>
        <v>37.950000000000003</v>
      </c>
      <c r="AC1042" s="416">
        <f t="shared" si="2248"/>
        <v>38.472500000000004</v>
      </c>
      <c r="AD1042" s="416">
        <f t="shared" ref="AD1042:AF1048" si="2253">$AB1042*(1-AD$53)</f>
        <v>17.077500000000001</v>
      </c>
      <c r="AE1042" s="416">
        <f t="shared" si="2253"/>
        <v>18.975000000000001</v>
      </c>
      <c r="AF1042" s="416">
        <f t="shared" si="2253"/>
        <v>20.872500000000002</v>
      </c>
      <c r="AG1042" s="417">
        <f t="shared" si="2249"/>
        <v>159.66087500000003</v>
      </c>
      <c r="AH1042" s="417">
        <f t="shared" si="2250"/>
        <v>159.66087500000003</v>
      </c>
      <c r="AI1042" s="417">
        <f t="shared" ref="AI1042:AI1048" si="2254">MROUND(ROUNDUP(AG1042,0),5)-1</f>
        <v>159</v>
      </c>
      <c r="AJ1042" s="113">
        <f t="shared" si="2187"/>
        <v>509000</v>
      </c>
      <c r="AK1042" s="139">
        <f t="shared" si="2200"/>
        <v>549000</v>
      </c>
      <c r="AL1042" s="114">
        <f t="shared" si="2188"/>
        <v>54</v>
      </c>
      <c r="AM1042" s="130">
        <f t="shared" si="2252"/>
        <v>51</v>
      </c>
      <c r="AN1042" s="151">
        <f t="shared" si="2189"/>
        <v>82</v>
      </c>
      <c r="AO1042" s="152">
        <f t="shared" si="2190"/>
        <v>433</v>
      </c>
      <c r="AP1042" s="153">
        <f t="shared" si="2191"/>
        <v>916</v>
      </c>
      <c r="AQ1042" s="716">
        <f t="shared" si="2169"/>
        <v>31</v>
      </c>
      <c r="AR1042" s="154">
        <f t="shared" si="2195"/>
        <v>58000</v>
      </c>
      <c r="AS1042" s="158">
        <v>139</v>
      </c>
      <c r="AT1042" s="144">
        <f t="shared" si="2251"/>
        <v>159</v>
      </c>
    </row>
    <row r="1043" spans="1:46" ht="20.45" customHeight="1">
      <c r="B1043" s="412" t="s">
        <v>2866</v>
      </c>
      <c r="C1043" s="413" t="s">
        <v>2854</v>
      </c>
      <c r="D1043" s="414">
        <f t="shared" si="2175"/>
        <v>41.95</v>
      </c>
      <c r="E1043" s="414">
        <f t="shared" si="2176"/>
        <v>16.463889398593242</v>
      </c>
      <c r="F1043" s="414">
        <f t="shared" si="2244"/>
        <v>3</v>
      </c>
      <c r="G1043" s="651">
        <v>15.45</v>
      </c>
      <c r="H1043" s="414">
        <f t="shared" si="2178"/>
        <v>4.1159723496483105</v>
      </c>
      <c r="I1043" s="414"/>
      <c r="J1043" s="415"/>
      <c r="K1043" s="415"/>
      <c r="L1043" s="415"/>
      <c r="M1043" s="415"/>
      <c r="N1043" s="415"/>
      <c r="O1043" s="415"/>
      <c r="P1043" s="415"/>
      <c r="Q1043" s="415"/>
      <c r="R1043" s="415"/>
      <c r="S1043" s="415"/>
      <c r="T1043" s="415"/>
      <c r="U1043" s="415"/>
      <c r="V1043" s="415"/>
      <c r="W1043" s="415"/>
      <c r="X1043" s="415">
        <f>[1]BICost!$H8+[1]BICost!$BB8</f>
        <v>8.231944699296621</v>
      </c>
      <c r="Y1043" s="416">
        <f t="shared" si="2245"/>
        <v>16.995000000000001</v>
      </c>
      <c r="Z1043" s="416">
        <f t="shared" si="2246"/>
        <v>16.995000000000001</v>
      </c>
      <c r="AA1043" s="416">
        <f t="shared" si="2247"/>
        <v>18.877499999999998</v>
      </c>
      <c r="AB1043" s="416">
        <f t="shared" si="2182"/>
        <v>41.95</v>
      </c>
      <c r="AC1043" s="416">
        <f t="shared" si="2248"/>
        <v>42.487499999999997</v>
      </c>
      <c r="AD1043" s="416">
        <f t="shared" si="2253"/>
        <v>18.877499999999998</v>
      </c>
      <c r="AE1043" s="416">
        <f t="shared" si="2253"/>
        <v>20.975000000000001</v>
      </c>
      <c r="AF1043" s="416">
        <f t="shared" si="2253"/>
        <v>23.072500000000005</v>
      </c>
      <c r="AG1043" s="417">
        <f t="shared" si="2249"/>
        <v>176.323125</v>
      </c>
      <c r="AH1043" s="417">
        <f t="shared" si="2250"/>
        <v>176.323125</v>
      </c>
      <c r="AI1043" s="417">
        <f t="shared" si="2254"/>
        <v>174</v>
      </c>
      <c r="AJ1043" s="113">
        <f t="shared" si="2187"/>
        <v>559000</v>
      </c>
      <c r="AK1043" s="139">
        <f t="shared" ref="AK1043:AK1049" si="2255">ROUNDUP(FLOOR(AJ1043*1.1,10000),-3)-1000</f>
        <v>609000</v>
      </c>
      <c r="AL1043" s="114">
        <f t="shared" si="2188"/>
        <v>60</v>
      </c>
      <c r="AM1043" s="130">
        <f t="shared" si="2252"/>
        <v>56</v>
      </c>
      <c r="AN1043" s="151">
        <f t="shared" si="2189"/>
        <v>91</v>
      </c>
      <c r="AO1043" s="152">
        <f t="shared" si="2190"/>
        <v>479</v>
      </c>
      <c r="AP1043" s="153">
        <f t="shared" si="2191"/>
        <v>1011</v>
      </c>
      <c r="AQ1043" s="716">
        <f t="shared" si="2169"/>
        <v>34</v>
      </c>
      <c r="AR1043" s="154">
        <f t="shared" si="2195"/>
        <v>64000</v>
      </c>
      <c r="AS1043" s="158">
        <v>139</v>
      </c>
      <c r="AT1043" s="144">
        <f t="shared" si="2251"/>
        <v>174</v>
      </c>
    </row>
    <row r="1044" spans="1:46" ht="20.25" customHeight="1">
      <c r="A1044"/>
      <c r="B1044" s="412" t="s">
        <v>2870</v>
      </c>
      <c r="C1044" s="413" t="s">
        <v>2855</v>
      </c>
      <c r="D1044" s="414">
        <f t="shared" si="2175"/>
        <v>37.950000000000003</v>
      </c>
      <c r="E1044" s="414">
        <f t="shared" si="2176"/>
        <v>14.430267120112232</v>
      </c>
      <c r="F1044" s="414">
        <f>MAX($J1044:$X1044)+3</f>
        <v>10.215133560056117</v>
      </c>
      <c r="G1044" s="651">
        <v>13.99</v>
      </c>
      <c r="H1044" s="414">
        <f t="shared" si="2178"/>
        <v>3.607566780028058</v>
      </c>
      <c r="I1044" s="414"/>
      <c r="J1044" s="415"/>
      <c r="K1044" s="415"/>
      <c r="L1044" s="415"/>
      <c r="M1044" s="415"/>
      <c r="N1044" s="415"/>
      <c r="O1044" s="415"/>
      <c r="P1044" s="415"/>
      <c r="Q1044" s="415"/>
      <c r="R1044" s="415"/>
      <c r="S1044" s="415"/>
      <c r="T1044" s="415"/>
      <c r="U1044" s="415"/>
      <c r="V1044" s="415"/>
      <c r="W1044" s="415"/>
      <c r="X1044" s="415">
        <f>[1]BICost!$H9+[1]BICost!$BB9</f>
        <v>7.2151335600561159</v>
      </c>
      <c r="Y1044" s="518">
        <f t="shared" si="2245"/>
        <v>15.389000000000001</v>
      </c>
      <c r="Z1044" s="518">
        <f t="shared" si="2246"/>
        <v>15.389000000000003</v>
      </c>
      <c r="AA1044" s="518">
        <f t="shared" si="2247"/>
        <v>17.077500000000001</v>
      </c>
      <c r="AB1044" s="518">
        <f t="shared" si="2182"/>
        <v>37.950000000000003</v>
      </c>
      <c r="AC1044" s="518">
        <f t="shared" si="2248"/>
        <v>38.472500000000004</v>
      </c>
      <c r="AD1044" s="518">
        <f t="shared" si="2253"/>
        <v>17.077500000000001</v>
      </c>
      <c r="AE1044" s="518">
        <f t="shared" si="2253"/>
        <v>18.975000000000001</v>
      </c>
      <c r="AF1044" s="518">
        <f t="shared" si="2253"/>
        <v>20.872500000000002</v>
      </c>
      <c r="AG1044" s="519">
        <f t="shared" si="2249"/>
        <v>159.66087500000003</v>
      </c>
      <c r="AH1044" s="519">
        <f t="shared" si="2250"/>
        <v>159.66087500000003</v>
      </c>
      <c r="AI1044" s="519">
        <f t="shared" si="2254"/>
        <v>159</v>
      </c>
      <c r="AJ1044" s="113">
        <f t="shared" si="2187"/>
        <v>509000</v>
      </c>
      <c r="AK1044" s="139">
        <f t="shared" si="2255"/>
        <v>549000</v>
      </c>
      <c r="AL1044" s="114">
        <f t="shared" si="2188"/>
        <v>54</v>
      </c>
      <c r="AM1044" s="130">
        <f t="shared" si="2252"/>
        <v>51</v>
      </c>
      <c r="AN1044" s="151">
        <f t="shared" si="2189"/>
        <v>82</v>
      </c>
      <c r="AO1044" s="152">
        <f t="shared" si="2190"/>
        <v>433</v>
      </c>
      <c r="AP1044" s="153">
        <f t="shared" si="2191"/>
        <v>916</v>
      </c>
      <c r="AQ1044" s="716">
        <f t="shared" si="2169"/>
        <v>31</v>
      </c>
      <c r="AR1044" s="154">
        <f t="shared" si="2195"/>
        <v>58000</v>
      </c>
      <c r="AS1044" s="158">
        <v>139</v>
      </c>
      <c r="AT1044" s="144">
        <f t="shared" si="2251"/>
        <v>159</v>
      </c>
    </row>
    <row r="1045" spans="1:46" ht="18.75" customHeight="1">
      <c r="A1045"/>
      <c r="B1045" s="412" t="s">
        <v>2867</v>
      </c>
      <c r="C1045" s="413" t="s">
        <v>2856</v>
      </c>
      <c r="D1045" s="414">
        <f t="shared" si="2175"/>
        <v>37.950000000000003</v>
      </c>
      <c r="E1045" s="414">
        <f t="shared" si="2176"/>
        <v>11.397406360618563</v>
      </c>
      <c r="F1045" s="414">
        <f>MAX($J1045:$X1045)+3</f>
        <v>8.6987031803092805</v>
      </c>
      <c r="G1045" s="651">
        <v>13.99</v>
      </c>
      <c r="H1045" s="414">
        <f t="shared" si="2178"/>
        <v>2.8493515901546407</v>
      </c>
      <c r="I1045" s="414"/>
      <c r="J1045" s="415"/>
      <c r="K1045" s="415"/>
      <c r="L1045" s="415"/>
      <c r="M1045" s="415"/>
      <c r="N1045" s="415"/>
      <c r="O1045" s="415"/>
      <c r="P1045" s="415"/>
      <c r="Q1045" s="415"/>
      <c r="R1045" s="415"/>
      <c r="S1045" s="415"/>
      <c r="T1045" s="415"/>
      <c r="U1045" s="415"/>
      <c r="V1045" s="415"/>
      <c r="W1045" s="415"/>
      <c r="X1045" s="415">
        <f>[1]BICost!$H10+[1]BICost!$BB10</f>
        <v>5.6987031803092814</v>
      </c>
      <c r="Y1045" s="518">
        <f t="shared" si="2245"/>
        <v>15.389000000000001</v>
      </c>
      <c r="Z1045" s="518">
        <f t="shared" si="2246"/>
        <v>15.389000000000003</v>
      </c>
      <c r="AA1045" s="518">
        <f t="shared" si="2247"/>
        <v>17.077500000000001</v>
      </c>
      <c r="AB1045" s="518">
        <f t="shared" si="2182"/>
        <v>37.950000000000003</v>
      </c>
      <c r="AC1045" s="518">
        <f t="shared" si="2248"/>
        <v>38.472500000000004</v>
      </c>
      <c r="AD1045" s="518">
        <f t="shared" si="2253"/>
        <v>17.077500000000001</v>
      </c>
      <c r="AE1045" s="518">
        <f t="shared" si="2253"/>
        <v>18.975000000000001</v>
      </c>
      <c r="AF1045" s="518">
        <f t="shared" si="2253"/>
        <v>20.872500000000002</v>
      </c>
      <c r="AG1045" s="519">
        <f t="shared" si="2249"/>
        <v>159.66087500000003</v>
      </c>
      <c r="AH1045" s="519">
        <f t="shared" si="2250"/>
        <v>159.66087500000003</v>
      </c>
      <c r="AI1045" s="519">
        <f t="shared" si="2254"/>
        <v>159</v>
      </c>
      <c r="AJ1045" s="113">
        <f t="shared" si="2187"/>
        <v>509000</v>
      </c>
      <c r="AK1045" s="139">
        <f t="shared" si="2255"/>
        <v>549000</v>
      </c>
      <c r="AL1045" s="114">
        <f t="shared" si="2188"/>
        <v>54</v>
      </c>
      <c r="AM1045" s="130">
        <f t="shared" si="2252"/>
        <v>51</v>
      </c>
      <c r="AN1045" s="151">
        <f t="shared" si="2189"/>
        <v>82</v>
      </c>
      <c r="AO1045" s="152">
        <f t="shared" si="2190"/>
        <v>433</v>
      </c>
      <c r="AP1045" s="153">
        <f t="shared" si="2191"/>
        <v>916</v>
      </c>
      <c r="AQ1045" s="716">
        <f t="shared" si="2169"/>
        <v>31</v>
      </c>
      <c r="AR1045" s="154">
        <f t="shared" si="2195"/>
        <v>58000</v>
      </c>
      <c r="AS1045" s="158">
        <v>139</v>
      </c>
      <c r="AT1045" s="144">
        <f t="shared" si="2251"/>
        <v>159</v>
      </c>
    </row>
    <row r="1046" spans="1:46" ht="18.75" customHeight="1">
      <c r="A1046"/>
      <c r="B1046" s="412" t="s">
        <v>2868</v>
      </c>
      <c r="C1046" s="413" t="s">
        <v>2857</v>
      </c>
      <c r="D1046" s="414">
        <f t="shared" si="2175"/>
        <v>37.950000000000003</v>
      </c>
      <c r="E1046" s="414">
        <f t="shared" si="2176"/>
        <v>14.343998765681851</v>
      </c>
      <c r="F1046" s="414">
        <f>MAX($J1046:$X1046)+3</f>
        <v>10.171999382840927</v>
      </c>
      <c r="G1046" s="651">
        <v>13.99</v>
      </c>
      <c r="H1046" s="414">
        <f t="shared" si="2178"/>
        <v>3.5859996914204628</v>
      </c>
      <c r="I1046" s="414"/>
      <c r="J1046" s="415"/>
      <c r="K1046" s="415"/>
      <c r="L1046" s="415"/>
      <c r="M1046" s="415"/>
      <c r="N1046" s="415"/>
      <c r="O1046" s="415"/>
      <c r="P1046" s="415"/>
      <c r="Q1046" s="415"/>
      <c r="R1046" s="415"/>
      <c r="S1046" s="415"/>
      <c r="T1046" s="415"/>
      <c r="U1046" s="415"/>
      <c r="V1046" s="415"/>
      <c r="W1046" s="415"/>
      <c r="X1046" s="415">
        <f>[1]BICost!$H11+[1]BICost!$BB11</f>
        <v>7.1719993828409256</v>
      </c>
      <c r="Y1046" s="518">
        <f t="shared" si="2245"/>
        <v>15.389000000000001</v>
      </c>
      <c r="Z1046" s="518">
        <f t="shared" si="2246"/>
        <v>15.389000000000003</v>
      </c>
      <c r="AA1046" s="518">
        <f t="shared" si="2247"/>
        <v>17.077500000000001</v>
      </c>
      <c r="AB1046" s="518">
        <f t="shared" si="2182"/>
        <v>37.950000000000003</v>
      </c>
      <c r="AC1046" s="518">
        <f t="shared" si="2248"/>
        <v>38.472500000000004</v>
      </c>
      <c r="AD1046" s="518">
        <f t="shared" si="2253"/>
        <v>17.077500000000001</v>
      </c>
      <c r="AE1046" s="518">
        <f t="shared" si="2253"/>
        <v>18.975000000000001</v>
      </c>
      <c r="AF1046" s="518">
        <f t="shared" si="2253"/>
        <v>20.872500000000002</v>
      </c>
      <c r="AG1046" s="519">
        <f t="shared" si="2249"/>
        <v>159.66087500000003</v>
      </c>
      <c r="AH1046" s="519">
        <f t="shared" si="2250"/>
        <v>159.66087500000003</v>
      </c>
      <c r="AI1046" s="519">
        <f t="shared" si="2254"/>
        <v>159</v>
      </c>
      <c r="AJ1046" s="113">
        <f t="shared" si="2187"/>
        <v>509000</v>
      </c>
      <c r="AK1046" s="139">
        <f t="shared" si="2255"/>
        <v>549000</v>
      </c>
      <c r="AL1046" s="114">
        <f t="shared" si="2188"/>
        <v>54</v>
      </c>
      <c r="AM1046" s="130">
        <f t="shared" si="2252"/>
        <v>51</v>
      </c>
      <c r="AN1046" s="151">
        <f t="shared" si="2189"/>
        <v>82</v>
      </c>
      <c r="AO1046" s="152">
        <f t="shared" si="2190"/>
        <v>433</v>
      </c>
      <c r="AP1046" s="153">
        <f t="shared" si="2191"/>
        <v>916</v>
      </c>
      <c r="AQ1046" s="716">
        <f t="shared" si="2169"/>
        <v>31</v>
      </c>
      <c r="AR1046" s="154">
        <f t="shared" si="2195"/>
        <v>58000</v>
      </c>
      <c r="AS1046" s="158">
        <v>139</v>
      </c>
      <c r="AT1046" s="144">
        <f t="shared" si="2251"/>
        <v>159</v>
      </c>
    </row>
    <row r="1047" spans="1:46" ht="18.75" customHeight="1">
      <c r="A1047"/>
      <c r="B1047" s="412" t="s">
        <v>2846</v>
      </c>
      <c r="C1047" s="413" t="s">
        <v>3078</v>
      </c>
      <c r="D1047" s="414">
        <f t="shared" si="2175"/>
        <v>27.95</v>
      </c>
      <c r="E1047" s="414">
        <f t="shared" si="2176"/>
        <v>8.00058813277046</v>
      </c>
      <c r="F1047" s="414">
        <f>MAX($J1047:$X1047)+3</f>
        <v>7.00029406638523</v>
      </c>
      <c r="G1047" s="651">
        <v>10.36</v>
      </c>
      <c r="H1047" s="414">
        <f t="shared" si="2178"/>
        <v>2.000147033192615</v>
      </c>
      <c r="I1047" s="414"/>
      <c r="J1047" s="414"/>
      <c r="K1047" s="414"/>
      <c r="L1047" s="414"/>
      <c r="M1047" s="414"/>
      <c r="N1047" s="414"/>
      <c r="O1047" s="414"/>
      <c r="P1047" s="414"/>
      <c r="Q1047" s="414"/>
      <c r="R1047" s="414"/>
      <c r="S1047" s="414"/>
      <c r="T1047" s="414"/>
      <c r="U1047" s="414"/>
      <c r="V1047" s="414"/>
      <c r="W1047" s="414"/>
      <c r="X1047" s="415">
        <f>[1]BICost!$H13+[1]BICost!$BB13</f>
        <v>4.00029406638523</v>
      </c>
      <c r="Y1047" s="518">
        <f t="shared" si="2245"/>
        <v>11.396000000000001</v>
      </c>
      <c r="Z1047" s="518">
        <f t="shared" si="2246"/>
        <v>11.396000000000001</v>
      </c>
      <c r="AA1047" s="518">
        <f t="shared" si="2247"/>
        <v>12.577499999999999</v>
      </c>
      <c r="AB1047" s="518">
        <f t="shared" si="2182"/>
        <v>27.95</v>
      </c>
      <c r="AC1047" s="518">
        <f t="shared" si="2248"/>
        <v>28.490000000000002</v>
      </c>
      <c r="AD1047" s="518">
        <f t="shared" si="2253"/>
        <v>12.577499999999999</v>
      </c>
      <c r="AE1047" s="518">
        <f t="shared" si="2253"/>
        <v>13.975</v>
      </c>
      <c r="AF1047" s="518">
        <f t="shared" si="2253"/>
        <v>15.3725</v>
      </c>
      <c r="AG1047" s="519">
        <f t="shared" si="2249"/>
        <v>118.23350000000002</v>
      </c>
      <c r="AH1047" s="519">
        <f t="shared" si="2250"/>
        <v>118.23350000000002</v>
      </c>
      <c r="AI1047" s="519">
        <f t="shared" si="2254"/>
        <v>119</v>
      </c>
      <c r="AJ1047" s="113">
        <f t="shared" si="2187"/>
        <v>379000</v>
      </c>
      <c r="AK1047" s="139">
        <f t="shared" si="2255"/>
        <v>409000</v>
      </c>
      <c r="AL1047" s="114">
        <f t="shared" si="2188"/>
        <v>40</v>
      </c>
      <c r="AM1047" s="130">
        <f t="shared" si="2252"/>
        <v>38</v>
      </c>
      <c r="AN1047" s="151">
        <f t="shared" si="2189"/>
        <v>61</v>
      </c>
      <c r="AO1047" s="152">
        <f t="shared" si="2190"/>
        <v>321</v>
      </c>
      <c r="AP1047" s="153">
        <f t="shared" si="2191"/>
        <v>678</v>
      </c>
      <c r="AQ1047" s="716">
        <f t="shared" si="2169"/>
        <v>23</v>
      </c>
      <c r="AR1047" s="154">
        <f t="shared" si="2195"/>
        <v>43000</v>
      </c>
      <c r="AS1047" s="158">
        <v>139</v>
      </c>
      <c r="AT1047" s="144">
        <f t="shared" si="2251"/>
        <v>119</v>
      </c>
    </row>
    <row r="1048" spans="1:46" ht="18.75" customHeight="1">
      <c r="A1048"/>
      <c r="B1048" s="412" t="s">
        <v>2847</v>
      </c>
      <c r="C1048" s="413" t="s">
        <v>2858</v>
      </c>
      <c r="D1048" s="414">
        <f t="shared" si="2175"/>
        <v>32.950000000000003</v>
      </c>
      <c r="E1048" s="414">
        <f t="shared" si="2176"/>
        <v>10.175486360618564</v>
      </c>
      <c r="F1048" s="414">
        <f>MAX($J1048:$X1048)+3</f>
        <v>8.0877431803092819</v>
      </c>
      <c r="G1048" s="651">
        <v>12.18</v>
      </c>
      <c r="H1048" s="414">
        <f t="shared" si="2178"/>
        <v>2.5438715901546409</v>
      </c>
      <c r="I1048" s="414"/>
      <c r="J1048" s="414"/>
      <c r="K1048" s="414"/>
      <c r="L1048" s="414"/>
      <c r="M1048" s="414"/>
      <c r="N1048" s="414"/>
      <c r="O1048" s="414"/>
      <c r="P1048" s="414"/>
      <c r="Q1048" s="414"/>
      <c r="R1048" s="414"/>
      <c r="S1048" s="414"/>
      <c r="T1048" s="414"/>
      <c r="U1048" s="414"/>
      <c r="V1048" s="414"/>
      <c r="W1048" s="414"/>
      <c r="X1048" s="415">
        <f>[1]BICost!$H14+[1]BICost!$BB14</f>
        <v>5.0877431803092819</v>
      </c>
      <c r="Y1048" s="518">
        <f t="shared" si="2245"/>
        <v>13.398000000000001</v>
      </c>
      <c r="Z1048" s="518">
        <f t="shared" si="2246"/>
        <v>13.398000000000003</v>
      </c>
      <c r="AA1048" s="518">
        <f t="shared" si="2247"/>
        <v>14.827500000000001</v>
      </c>
      <c r="AB1048" s="518">
        <f t="shared" si="2182"/>
        <v>32.950000000000003</v>
      </c>
      <c r="AC1048" s="518">
        <f t="shared" si="2248"/>
        <v>33.495000000000005</v>
      </c>
      <c r="AD1048" s="518">
        <f t="shared" si="2253"/>
        <v>14.827500000000001</v>
      </c>
      <c r="AE1048" s="518">
        <f t="shared" si="2253"/>
        <v>16.475000000000001</v>
      </c>
      <c r="AF1048" s="518">
        <f t="shared" si="2253"/>
        <v>18.122500000000002</v>
      </c>
      <c r="AG1048" s="519">
        <f t="shared" si="2249"/>
        <v>139.00425000000004</v>
      </c>
      <c r="AH1048" s="519">
        <f t="shared" si="2250"/>
        <v>139.00425000000004</v>
      </c>
      <c r="AI1048" s="519">
        <f t="shared" si="2254"/>
        <v>139</v>
      </c>
      <c r="AJ1048" s="113">
        <f t="shared" si="2187"/>
        <v>439000</v>
      </c>
      <c r="AK1048" s="139">
        <f t="shared" si="2255"/>
        <v>479000</v>
      </c>
      <c r="AL1048" s="114">
        <f t="shared" si="2188"/>
        <v>47</v>
      </c>
      <c r="AM1048" s="130">
        <f t="shared" si="2252"/>
        <v>44</v>
      </c>
      <c r="AN1048" s="151">
        <f t="shared" si="2189"/>
        <v>72</v>
      </c>
      <c r="AO1048" s="152">
        <f t="shared" si="2190"/>
        <v>377</v>
      </c>
      <c r="AP1048" s="153">
        <f t="shared" si="2191"/>
        <v>797</v>
      </c>
      <c r="AQ1048" s="716">
        <f t="shared" si="2169"/>
        <v>27</v>
      </c>
      <c r="AR1048" s="154">
        <f t="shared" si="2195"/>
        <v>50000</v>
      </c>
      <c r="AS1048" s="158">
        <v>139</v>
      </c>
      <c r="AT1048" s="144">
        <f t="shared" si="2251"/>
        <v>139</v>
      </c>
    </row>
    <row r="1049" spans="1:46" ht="21.6" customHeight="1">
      <c r="B1049" s="412" t="s">
        <v>2869</v>
      </c>
      <c r="C1049" s="413" t="s">
        <v>2859</v>
      </c>
      <c r="D1049" s="414">
        <f t="shared" si="2175"/>
        <v>4.95</v>
      </c>
      <c r="E1049" s="414">
        <f t="shared" si="2176"/>
        <v>12.836436234036283</v>
      </c>
      <c r="F1049" s="414">
        <f>MAX($J1049:$W1049)+3</f>
        <v>3</v>
      </c>
      <c r="G1049" s="651">
        <v>2.2000000000000002</v>
      </c>
      <c r="H1049" s="414">
        <f t="shared" si="2178"/>
        <v>3.2091090585090707</v>
      </c>
      <c r="I1049" s="414"/>
      <c r="J1049" s="415"/>
      <c r="K1049" s="415"/>
      <c r="L1049" s="415"/>
      <c r="M1049" s="415"/>
      <c r="N1049" s="415"/>
      <c r="O1049" s="415"/>
      <c r="P1049" s="415"/>
      <c r="Q1049" s="415"/>
      <c r="R1049" s="415"/>
      <c r="S1049" s="415"/>
      <c r="T1049" s="415"/>
      <c r="U1049" s="415"/>
      <c r="V1049" s="415"/>
      <c r="W1049" s="415"/>
      <c r="X1049" s="415">
        <f>[1]BICost!$H29+[1]BICost!$BB29</f>
        <v>6.4182181170181414</v>
      </c>
      <c r="Y1049" s="128">
        <f>$G1049*(1+Y$1335)</f>
        <v>2.2000000000000002</v>
      </c>
      <c r="Z1049" s="128">
        <f>(AC1049*(1-Z$1335))</f>
        <v>2.3913043478260874</v>
      </c>
      <c r="AA1049" s="128">
        <f>(AB1049*(1-AA$1335))</f>
        <v>2.4750000000000001</v>
      </c>
      <c r="AB1049" s="128">
        <f t="shared" si="2182"/>
        <v>4.95</v>
      </c>
      <c r="AC1049" s="128">
        <f>Y1049/(1-AC$1335)</f>
        <v>4.7826086956521747</v>
      </c>
      <c r="AD1049" s="128">
        <f>$AB1049*(1-AD$1335)</f>
        <v>2.4750000000000001</v>
      </c>
      <c r="AE1049" s="128">
        <f>$AB1049*(1-AE$1255)</f>
        <v>2.7225000000000001</v>
      </c>
      <c r="AF1049" s="128">
        <f>$AB1049*(1-AF$1255)</f>
        <v>3.2175000000000002</v>
      </c>
      <c r="AG1049" s="129">
        <f>AC1049*4.2</f>
        <v>20.086956521739136</v>
      </c>
      <c r="AH1049" s="129">
        <f>AG1049</f>
        <v>20.086956521739136</v>
      </c>
      <c r="AI1049" s="132">
        <f>MROUND(ROUNDUP(AH1049,5),1)-1</f>
        <v>19</v>
      </c>
      <c r="AJ1049" s="113">
        <f t="shared" si="2187"/>
        <v>59000</v>
      </c>
      <c r="AK1049" s="139">
        <f t="shared" si="2255"/>
        <v>59000</v>
      </c>
      <c r="AL1049" s="114">
        <f t="shared" si="2188"/>
        <v>7</v>
      </c>
      <c r="AM1049" s="130">
        <f>ROUNDUP(AC1049*1.34,0)</f>
        <v>7</v>
      </c>
      <c r="AN1049" s="151">
        <f t="shared" si="2189"/>
        <v>11</v>
      </c>
      <c r="AO1049" s="152">
        <f t="shared" si="2190"/>
        <v>54</v>
      </c>
      <c r="AP1049" s="153">
        <f t="shared" si="2191"/>
        <v>114</v>
      </c>
      <c r="AQ1049" s="716">
        <f t="shared" si="2169"/>
        <v>4</v>
      </c>
      <c r="AR1049" s="154">
        <f t="shared" si="2195"/>
        <v>7000</v>
      </c>
      <c r="AS1049" s="158">
        <v>19</v>
      </c>
      <c r="AT1049" s="144"/>
    </row>
    <row r="1050" spans="1:46" ht="38.25" customHeight="1">
      <c r="B1050" s="912" t="s">
        <v>2666</v>
      </c>
      <c r="C1050" s="913"/>
      <c r="D1050" s="913"/>
      <c r="E1050" s="913"/>
      <c r="F1050" s="913"/>
      <c r="G1050" s="913"/>
      <c r="H1050" s="913"/>
      <c r="I1050" s="913"/>
      <c r="J1050" s="913"/>
      <c r="K1050" s="913"/>
      <c r="L1050" s="913"/>
      <c r="M1050" s="913"/>
      <c r="N1050" s="913"/>
      <c r="O1050" s="913"/>
      <c r="P1050" s="913"/>
      <c r="Q1050" s="913"/>
      <c r="R1050" s="913"/>
      <c r="S1050" s="913"/>
      <c r="T1050" s="913"/>
      <c r="U1050" s="913"/>
      <c r="V1050" s="913"/>
      <c r="W1050" s="913"/>
      <c r="X1050" s="913"/>
      <c r="Y1050" s="913"/>
      <c r="Z1050" s="913"/>
      <c r="AA1050" s="913"/>
      <c r="AB1050" s="913"/>
      <c r="AC1050" s="913"/>
      <c r="AD1050" s="913"/>
      <c r="AE1050" s="913"/>
      <c r="AF1050" s="913"/>
      <c r="AG1050" s="913"/>
      <c r="AH1050" s="913"/>
      <c r="AI1050" s="913"/>
      <c r="AJ1050" s="599"/>
      <c r="AK1050" s="599"/>
      <c r="AL1050" s="599"/>
      <c r="AM1050" s="599"/>
      <c r="AN1050" s="599"/>
      <c r="AO1050" s="599"/>
      <c r="AP1050" s="599"/>
      <c r="AQ1050" s="716"/>
      <c r="AR1050" s="599"/>
      <c r="AS1050" s="600"/>
      <c r="AT1050" s="598"/>
    </row>
    <row r="1051" spans="1:46" s="42" customFormat="1" ht="38.25" customHeight="1" thickBot="1">
      <c r="B1051" s="156"/>
      <c r="C1051" s="149"/>
      <c r="D1051" s="149"/>
      <c r="E1051" s="149"/>
      <c r="F1051" s="149"/>
      <c r="G1051" s="643"/>
      <c r="H1051" s="149"/>
      <c r="I1051" s="149"/>
      <c r="J1051" s="149"/>
      <c r="K1051" s="149"/>
      <c r="L1051" s="149"/>
      <c r="M1051" s="149"/>
      <c r="N1051" s="149"/>
      <c r="O1051" s="149"/>
      <c r="P1051" s="149"/>
      <c r="Q1051" s="149"/>
      <c r="R1051" s="149"/>
      <c r="S1051" s="149"/>
      <c r="T1051" s="149"/>
      <c r="U1051" s="149"/>
      <c r="V1051" s="149"/>
      <c r="W1051" s="149"/>
      <c r="X1051" s="149"/>
      <c r="Y1051" s="150">
        <v>0.1</v>
      </c>
      <c r="Z1051" s="150">
        <v>0.5</v>
      </c>
      <c r="AA1051" s="150">
        <v>0.45</v>
      </c>
      <c r="AB1051" s="149"/>
      <c r="AC1051" s="150">
        <v>0.5</v>
      </c>
      <c r="AD1051" s="150">
        <v>0.55000000000000004</v>
      </c>
      <c r="AE1051" s="150">
        <v>0.5</v>
      </c>
      <c r="AF1051" s="150">
        <v>0.35</v>
      </c>
      <c r="AG1051" s="149"/>
      <c r="AH1051" s="150">
        <v>0</v>
      </c>
      <c r="AI1051" s="149"/>
      <c r="AJ1051" s="125"/>
      <c r="AK1051" s="140">
        <v>0.1</v>
      </c>
      <c r="AL1051" s="126"/>
      <c r="AM1051" s="127"/>
      <c r="AN1051" s="145"/>
      <c r="AO1051" s="146"/>
      <c r="AP1051" s="147"/>
      <c r="AQ1051" s="716"/>
      <c r="AR1051" s="154"/>
      <c r="AS1051" s="155"/>
      <c r="AT1051" s="144"/>
    </row>
    <row r="1052" spans="1:46" ht="20.45" customHeight="1" thickBot="1">
      <c r="B1052" s="595" t="s">
        <v>2669</v>
      </c>
      <c r="C1052" s="596" t="s">
        <v>2632</v>
      </c>
      <c r="D1052" s="112">
        <f t="shared" ref="D1052:D1085" si="2256">AB1052</f>
        <v>14.95</v>
      </c>
      <c r="E1052" s="112">
        <f t="shared" ref="E1052:E1082" si="2257">1.5*MAX($J1052:$X1052)</f>
        <v>6.6448421875000001</v>
      </c>
      <c r="F1052" s="112">
        <f t="shared" ref="F1052:F1104" si="2258">MAX($J1052:$X1052)+3</f>
        <v>7.4298947916666664</v>
      </c>
      <c r="G1052" s="644">
        <f t="shared" ref="G1052:G1085" si="2259">E1052</f>
        <v>6.6448421875000001</v>
      </c>
      <c r="H1052" s="112">
        <f t="shared" ref="H1052:H1104" si="2260">MIN($J1052:$X1052)*0.5</f>
        <v>2.2149473958333332</v>
      </c>
      <c r="I1052" s="112"/>
      <c r="J1052" s="131"/>
      <c r="K1052" s="131"/>
      <c r="L1052" s="131"/>
      <c r="M1052" s="131"/>
      <c r="N1052" s="131"/>
      <c r="O1052" s="131"/>
      <c r="P1052" s="131"/>
      <c r="Q1052" s="131"/>
      <c r="R1052" s="131"/>
      <c r="S1052" s="131"/>
      <c r="T1052" s="131"/>
      <c r="U1052" s="131"/>
      <c r="V1052" s="131"/>
      <c r="W1052" s="131"/>
      <c r="X1052" s="131">
        <f>[1]BICost!$AG91</f>
        <v>4.4298947916666664</v>
      </c>
      <c r="Y1052" s="128">
        <f>$G1052*(1+Y$1051)</f>
        <v>7.3093264062500003</v>
      </c>
      <c r="Z1052" s="128">
        <f>(AC1052*(1-Z$1051))</f>
        <v>7.3093264062500003</v>
      </c>
      <c r="AA1052" s="128">
        <f>(AB1052*(1-AA$1051))</f>
        <v>8.2225000000000001</v>
      </c>
      <c r="AB1052" s="128">
        <f t="shared" ref="AB1052:AB1085" si="2261">MROUND(AC1052,1)-0.05</f>
        <v>14.95</v>
      </c>
      <c r="AC1052" s="128">
        <f>Y1052/(1-AC$1051)</f>
        <v>14.618652812500001</v>
      </c>
      <c r="AD1052" s="128">
        <f t="shared" ref="AD1052:AD1104" si="2262">$AB1052*(1-AD$1335)</f>
        <v>7.4749999999999996</v>
      </c>
      <c r="AE1052" s="128">
        <f t="shared" ref="AE1052:AE1071" si="2263">$AB1052*(1-AE$1255)</f>
        <v>8.2225000000000001</v>
      </c>
      <c r="AF1052" s="128">
        <f>$AB1052*(1-AF$1051)</f>
        <v>9.7174999999999994</v>
      </c>
      <c r="AG1052" s="129">
        <f t="shared" ref="AG1052:AG1085" si="2264">AC1052*4.15</f>
        <v>60.667409171875008</v>
      </c>
      <c r="AH1052" s="129">
        <f t="shared" ref="AH1052:AH1085" si="2265">AG1052</f>
        <v>60.667409171875008</v>
      </c>
      <c r="AI1052" s="132">
        <f t="shared" ref="AI1052:AI1085" si="2266">MROUND(ROUNDUP(AH1052,0),10)-1</f>
        <v>59</v>
      </c>
      <c r="AJ1052" s="113">
        <f t="shared" ref="AJ1052:AJ1085" si="2267">ROUNDUP(FLOOR(AC1052*13350,10000),-3)-1000</f>
        <v>189000</v>
      </c>
      <c r="AK1052" s="139">
        <f t="shared" ref="AK1052:AK1085" si="2268">ROUNDUP(FLOOR(AJ1052*1.1,10000),-3)-1000</f>
        <v>199000</v>
      </c>
      <c r="AL1052" s="114">
        <f t="shared" ref="AL1052:AL1085" si="2269">ROUNDUP(AC1052*1.39,0)</f>
        <v>21</v>
      </c>
      <c r="AM1052" s="130">
        <f t="shared" ref="AM1052:AM1085" si="2270">ROUNDUP(AC1052*1.34,0)</f>
        <v>20</v>
      </c>
      <c r="AN1052" s="151">
        <f t="shared" ref="AN1052:AN1085" si="2271">ROUNDUP(AC1052*0.71*3,0)</f>
        <v>32</v>
      </c>
      <c r="AO1052" s="152">
        <f t="shared" ref="AO1052:AO1085" si="2272">ROUNDUP(AC1052*3.7502*3,0)</f>
        <v>165</v>
      </c>
      <c r="AP1052" s="153">
        <f t="shared" ref="AP1052:AP1085" si="2273">ROUNDUP(AC1052*7.9284*3,0)</f>
        <v>348</v>
      </c>
      <c r="AQ1052" s="716">
        <f>ROUNDUP(AC1052*0.8,0)</f>
        <v>12</v>
      </c>
      <c r="AR1052" s="154">
        <f t="shared" ref="AR1052:AR1085" si="2274">MROUND(ROUNDUP(AC1052*1500,0),1000)</f>
        <v>22000</v>
      </c>
      <c r="AS1052" s="158">
        <v>105</v>
      </c>
    </row>
    <row r="1053" spans="1:46" ht="20.45" customHeight="1" thickBot="1">
      <c r="B1053" s="597" t="s">
        <v>2667</v>
      </c>
      <c r="C1053" s="596" t="s">
        <v>2633</v>
      </c>
      <c r="D1053" s="112">
        <f t="shared" si="2256"/>
        <v>14.95</v>
      </c>
      <c r="E1053" s="112">
        <f t="shared" si="2257"/>
        <v>6.6448421875000001</v>
      </c>
      <c r="F1053" s="112">
        <f t="shared" si="2258"/>
        <v>7.4298947916666664</v>
      </c>
      <c r="G1053" s="644">
        <f t="shared" si="2259"/>
        <v>6.6448421875000001</v>
      </c>
      <c r="H1053" s="112">
        <f t="shared" si="2260"/>
        <v>2.2149473958333332</v>
      </c>
      <c r="I1053" s="112"/>
      <c r="J1053" s="131"/>
      <c r="K1053" s="131"/>
      <c r="L1053" s="131"/>
      <c r="M1053" s="131"/>
      <c r="N1053" s="131"/>
      <c r="O1053" s="131"/>
      <c r="P1053" s="131"/>
      <c r="Q1053" s="131"/>
      <c r="R1053" s="131"/>
      <c r="S1053" s="131"/>
      <c r="T1053" s="131"/>
      <c r="U1053" s="131"/>
      <c r="V1053" s="131"/>
      <c r="W1053" s="131"/>
      <c r="X1053" s="131">
        <f>[1]BICost!$AG92</f>
        <v>4.4298947916666664</v>
      </c>
      <c r="Y1053" s="128">
        <f>$G1053*(1+Y$1051)</f>
        <v>7.3093264062500003</v>
      </c>
      <c r="Z1053" s="128">
        <f>(AC1053*(1-Z$1051))</f>
        <v>7.3093264062500003</v>
      </c>
      <c r="AA1053" s="128">
        <f t="shared" ref="AA1053:AA1085" si="2275">(AB1053*(1-AA$1051))</f>
        <v>8.2225000000000001</v>
      </c>
      <c r="AB1053" s="128">
        <f t="shared" si="2261"/>
        <v>14.95</v>
      </c>
      <c r="AC1053" s="128">
        <f t="shared" ref="AC1053:AC1085" si="2276">Y1053/(1-AC$1051)</f>
        <v>14.618652812500001</v>
      </c>
      <c r="AD1053" s="128">
        <f t="shared" si="2262"/>
        <v>7.4749999999999996</v>
      </c>
      <c r="AE1053" s="128">
        <f t="shared" si="2263"/>
        <v>8.2225000000000001</v>
      </c>
      <c r="AF1053" s="128">
        <f t="shared" ref="AF1053:AF1104" si="2277">$AB1053*(1-AF$1051)</f>
        <v>9.7174999999999994</v>
      </c>
      <c r="AG1053" s="129">
        <f t="shared" si="2264"/>
        <v>60.667409171875008</v>
      </c>
      <c r="AH1053" s="129">
        <f t="shared" si="2265"/>
        <v>60.667409171875008</v>
      </c>
      <c r="AI1053" s="132">
        <f t="shared" si="2266"/>
        <v>59</v>
      </c>
      <c r="AJ1053" s="113">
        <f t="shared" si="2267"/>
        <v>189000</v>
      </c>
      <c r="AK1053" s="139">
        <f t="shared" si="2268"/>
        <v>199000</v>
      </c>
      <c r="AL1053" s="114">
        <f t="shared" si="2269"/>
        <v>21</v>
      </c>
      <c r="AM1053" s="130">
        <f t="shared" si="2270"/>
        <v>20</v>
      </c>
      <c r="AN1053" s="151">
        <f t="shared" si="2271"/>
        <v>32</v>
      </c>
      <c r="AO1053" s="152">
        <f t="shared" si="2272"/>
        <v>165</v>
      </c>
      <c r="AP1053" s="153">
        <f t="shared" si="2273"/>
        <v>348</v>
      </c>
      <c r="AQ1053" s="716">
        <f t="shared" ref="AQ1053:AQ1085" si="2278">ROUNDUP(AC1053*0.8,0)</f>
        <v>12</v>
      </c>
      <c r="AR1053" s="154">
        <f t="shared" si="2274"/>
        <v>22000</v>
      </c>
      <c r="AS1053" s="158">
        <v>106</v>
      </c>
    </row>
    <row r="1054" spans="1:46" ht="20.45" customHeight="1" thickBot="1">
      <c r="B1054" s="597" t="s">
        <v>2668</v>
      </c>
      <c r="C1054" s="596" t="s">
        <v>2634</v>
      </c>
      <c r="D1054" s="112">
        <f t="shared" si="2256"/>
        <v>14.95</v>
      </c>
      <c r="E1054" s="112">
        <f t="shared" si="2257"/>
        <v>6.6448421875000001</v>
      </c>
      <c r="F1054" s="112">
        <f t="shared" si="2258"/>
        <v>7.4298947916666664</v>
      </c>
      <c r="G1054" s="644">
        <f t="shared" si="2259"/>
        <v>6.6448421875000001</v>
      </c>
      <c r="H1054" s="112">
        <f t="shared" si="2260"/>
        <v>2.2149473958333332</v>
      </c>
      <c r="I1054" s="112"/>
      <c r="J1054" s="131"/>
      <c r="K1054" s="131"/>
      <c r="L1054" s="131"/>
      <c r="M1054" s="131"/>
      <c r="N1054" s="131"/>
      <c r="O1054" s="131"/>
      <c r="P1054" s="131"/>
      <c r="Q1054" s="131"/>
      <c r="R1054" s="131"/>
      <c r="S1054" s="131"/>
      <c r="T1054" s="131"/>
      <c r="U1054" s="131"/>
      <c r="V1054" s="131"/>
      <c r="W1054" s="131"/>
      <c r="X1054" s="131">
        <f>[1]BICost!$AG93</f>
        <v>4.4298947916666664</v>
      </c>
      <c r="Y1054" s="128">
        <f>$G1054*(1+Y$1051)</f>
        <v>7.3093264062500003</v>
      </c>
      <c r="Z1054" s="128">
        <f t="shared" ref="Z1054:Z1085" si="2279">(AC1054*(1-Z$1051))</f>
        <v>7.3093264062500003</v>
      </c>
      <c r="AA1054" s="128">
        <f t="shared" si="2275"/>
        <v>8.2225000000000001</v>
      </c>
      <c r="AB1054" s="128">
        <f t="shared" si="2261"/>
        <v>14.95</v>
      </c>
      <c r="AC1054" s="128">
        <f t="shared" si="2276"/>
        <v>14.618652812500001</v>
      </c>
      <c r="AD1054" s="128">
        <f t="shared" si="2262"/>
        <v>7.4749999999999996</v>
      </c>
      <c r="AE1054" s="128">
        <f t="shared" si="2263"/>
        <v>8.2225000000000001</v>
      </c>
      <c r="AF1054" s="128">
        <f t="shared" si="2277"/>
        <v>9.7174999999999994</v>
      </c>
      <c r="AG1054" s="129">
        <f t="shared" si="2264"/>
        <v>60.667409171875008</v>
      </c>
      <c r="AH1054" s="129">
        <f t="shared" si="2265"/>
        <v>60.667409171875008</v>
      </c>
      <c r="AI1054" s="132">
        <f t="shared" si="2266"/>
        <v>59</v>
      </c>
      <c r="AJ1054" s="113">
        <f t="shared" si="2267"/>
        <v>189000</v>
      </c>
      <c r="AK1054" s="139">
        <f t="shared" si="2268"/>
        <v>199000</v>
      </c>
      <c r="AL1054" s="114">
        <f t="shared" si="2269"/>
        <v>21</v>
      </c>
      <c r="AM1054" s="130">
        <f t="shared" si="2270"/>
        <v>20</v>
      </c>
      <c r="AN1054" s="151">
        <f t="shared" si="2271"/>
        <v>32</v>
      </c>
      <c r="AO1054" s="152">
        <f t="shared" si="2272"/>
        <v>165</v>
      </c>
      <c r="AP1054" s="153">
        <f t="shared" si="2273"/>
        <v>348</v>
      </c>
      <c r="AQ1054" s="716">
        <f t="shared" si="2278"/>
        <v>12</v>
      </c>
      <c r="AR1054" s="154">
        <f t="shared" si="2274"/>
        <v>22000</v>
      </c>
      <c r="AS1054" s="158">
        <v>107</v>
      </c>
    </row>
    <row r="1055" spans="1:46" ht="20.45" customHeight="1" thickBot="1">
      <c r="B1055" s="595" t="s">
        <v>2670</v>
      </c>
      <c r="C1055" s="596" t="s">
        <v>2635</v>
      </c>
      <c r="D1055" s="112">
        <f t="shared" si="2256"/>
        <v>18.95</v>
      </c>
      <c r="E1055" s="112">
        <f t="shared" si="2257"/>
        <v>8.5428463541666666</v>
      </c>
      <c r="F1055" s="112">
        <f t="shared" si="2258"/>
        <v>8.6952309027777783</v>
      </c>
      <c r="G1055" s="644">
        <f t="shared" si="2259"/>
        <v>8.5428463541666666</v>
      </c>
      <c r="H1055" s="112">
        <f t="shared" si="2260"/>
        <v>2.8476154513888892</v>
      </c>
      <c r="I1055" s="112"/>
      <c r="J1055" s="131"/>
      <c r="K1055" s="131"/>
      <c r="L1055" s="131"/>
      <c r="M1055" s="131"/>
      <c r="N1055" s="131"/>
      <c r="O1055" s="131"/>
      <c r="P1055" s="131"/>
      <c r="Q1055" s="131"/>
      <c r="R1055" s="131"/>
      <c r="S1055" s="131"/>
      <c r="T1055" s="131"/>
      <c r="U1055" s="131"/>
      <c r="V1055" s="131"/>
      <c r="W1055" s="131"/>
      <c r="X1055" s="131">
        <f>[1]BICost!$AG94</f>
        <v>5.6952309027777783</v>
      </c>
      <c r="Y1055" s="128">
        <f>$G1055*(1+Y$1051)</f>
        <v>9.3971309895833333</v>
      </c>
      <c r="Z1055" s="128">
        <f t="shared" si="2279"/>
        <v>9.3971309895833333</v>
      </c>
      <c r="AA1055" s="128">
        <f t="shared" si="2275"/>
        <v>10.422500000000001</v>
      </c>
      <c r="AB1055" s="128">
        <f t="shared" si="2261"/>
        <v>18.95</v>
      </c>
      <c r="AC1055" s="128">
        <f t="shared" si="2276"/>
        <v>18.794261979166667</v>
      </c>
      <c r="AD1055" s="128">
        <f t="shared" si="2262"/>
        <v>9.4749999999999996</v>
      </c>
      <c r="AE1055" s="128">
        <f t="shared" si="2263"/>
        <v>10.422500000000001</v>
      </c>
      <c r="AF1055" s="128">
        <f t="shared" si="2277"/>
        <v>12.317500000000001</v>
      </c>
      <c r="AG1055" s="129">
        <f t="shared" si="2264"/>
        <v>77.996187213541674</v>
      </c>
      <c r="AH1055" s="129">
        <f t="shared" si="2265"/>
        <v>77.996187213541674</v>
      </c>
      <c r="AI1055" s="132">
        <f t="shared" si="2266"/>
        <v>79</v>
      </c>
      <c r="AJ1055" s="113">
        <f t="shared" si="2267"/>
        <v>249000</v>
      </c>
      <c r="AK1055" s="139">
        <f t="shared" si="2268"/>
        <v>269000</v>
      </c>
      <c r="AL1055" s="114">
        <f t="shared" si="2269"/>
        <v>27</v>
      </c>
      <c r="AM1055" s="130">
        <f t="shared" si="2270"/>
        <v>26</v>
      </c>
      <c r="AN1055" s="151">
        <f t="shared" si="2271"/>
        <v>41</v>
      </c>
      <c r="AO1055" s="152">
        <f t="shared" si="2272"/>
        <v>212</v>
      </c>
      <c r="AP1055" s="153">
        <f t="shared" si="2273"/>
        <v>448</v>
      </c>
      <c r="AQ1055" s="716">
        <f t="shared" si="2278"/>
        <v>16</v>
      </c>
      <c r="AR1055" s="154">
        <f t="shared" si="2274"/>
        <v>28000</v>
      </c>
      <c r="AS1055" s="158">
        <v>108</v>
      </c>
    </row>
    <row r="1056" spans="1:46" ht="20.45" customHeight="1" thickBot="1">
      <c r="B1056" s="597" t="s">
        <v>2671</v>
      </c>
      <c r="C1056" s="596" t="s">
        <v>2636</v>
      </c>
      <c r="D1056" s="112">
        <f t="shared" si="2256"/>
        <v>18.95</v>
      </c>
      <c r="E1056" s="112">
        <f t="shared" si="2257"/>
        <v>8.5428463541666666</v>
      </c>
      <c r="F1056" s="112">
        <f t="shared" si="2258"/>
        <v>8.6952309027777783</v>
      </c>
      <c r="G1056" s="644">
        <f t="shared" si="2259"/>
        <v>8.5428463541666666</v>
      </c>
      <c r="H1056" s="112">
        <f t="shared" si="2260"/>
        <v>2.8476154513888892</v>
      </c>
      <c r="I1056" s="112"/>
      <c r="J1056" s="131"/>
      <c r="K1056" s="131"/>
      <c r="L1056" s="131"/>
      <c r="M1056" s="131"/>
      <c r="N1056" s="131"/>
      <c r="O1056" s="131"/>
      <c r="P1056" s="131"/>
      <c r="Q1056" s="131"/>
      <c r="R1056" s="131"/>
      <c r="S1056" s="131"/>
      <c r="T1056" s="131"/>
      <c r="U1056" s="131"/>
      <c r="V1056" s="131"/>
      <c r="W1056" s="131"/>
      <c r="X1056" s="131">
        <f>[1]BICost!$AG95</f>
        <v>5.6952309027777783</v>
      </c>
      <c r="Y1056" s="128">
        <f t="shared" ref="Y1056:Y1104" si="2280">$G1056*(1+Y$1051)</f>
        <v>9.3971309895833333</v>
      </c>
      <c r="Z1056" s="128">
        <f t="shared" si="2279"/>
        <v>9.3971309895833333</v>
      </c>
      <c r="AA1056" s="128">
        <f t="shared" si="2275"/>
        <v>10.422500000000001</v>
      </c>
      <c r="AB1056" s="128">
        <f t="shared" si="2261"/>
        <v>18.95</v>
      </c>
      <c r="AC1056" s="128">
        <f t="shared" si="2276"/>
        <v>18.794261979166667</v>
      </c>
      <c r="AD1056" s="128">
        <f t="shared" si="2262"/>
        <v>9.4749999999999996</v>
      </c>
      <c r="AE1056" s="128">
        <f t="shared" si="2263"/>
        <v>10.422500000000001</v>
      </c>
      <c r="AF1056" s="128">
        <f t="shared" si="2277"/>
        <v>12.317500000000001</v>
      </c>
      <c r="AG1056" s="129">
        <f t="shared" si="2264"/>
        <v>77.996187213541674</v>
      </c>
      <c r="AH1056" s="129">
        <f t="shared" si="2265"/>
        <v>77.996187213541674</v>
      </c>
      <c r="AI1056" s="132">
        <f t="shared" si="2266"/>
        <v>79</v>
      </c>
      <c r="AJ1056" s="113">
        <f t="shared" si="2267"/>
        <v>249000</v>
      </c>
      <c r="AK1056" s="139">
        <f t="shared" si="2268"/>
        <v>269000</v>
      </c>
      <c r="AL1056" s="114">
        <f t="shared" si="2269"/>
        <v>27</v>
      </c>
      <c r="AM1056" s="130">
        <f t="shared" si="2270"/>
        <v>26</v>
      </c>
      <c r="AN1056" s="151">
        <f t="shared" si="2271"/>
        <v>41</v>
      </c>
      <c r="AO1056" s="152">
        <f t="shared" si="2272"/>
        <v>212</v>
      </c>
      <c r="AP1056" s="153">
        <f t="shared" si="2273"/>
        <v>448</v>
      </c>
      <c r="AQ1056" s="716">
        <f t="shared" si="2278"/>
        <v>16</v>
      </c>
      <c r="AR1056" s="154">
        <f t="shared" si="2274"/>
        <v>28000</v>
      </c>
      <c r="AS1056" s="158">
        <v>109</v>
      </c>
    </row>
    <row r="1057" spans="2:45" ht="20.45" customHeight="1" thickBot="1">
      <c r="B1057" s="597" t="s">
        <v>2672</v>
      </c>
      <c r="C1057" s="596" t="s">
        <v>2637</v>
      </c>
      <c r="D1057" s="112">
        <f t="shared" si="2256"/>
        <v>18.95</v>
      </c>
      <c r="E1057" s="112">
        <f t="shared" si="2257"/>
        <v>8.5428463541666666</v>
      </c>
      <c r="F1057" s="112">
        <f t="shared" si="2258"/>
        <v>8.6952309027777783</v>
      </c>
      <c r="G1057" s="644">
        <f t="shared" si="2259"/>
        <v>8.5428463541666666</v>
      </c>
      <c r="H1057" s="112">
        <f t="shared" si="2260"/>
        <v>2.8476154513888892</v>
      </c>
      <c r="I1057" s="112"/>
      <c r="J1057" s="131"/>
      <c r="K1057" s="131"/>
      <c r="L1057" s="131"/>
      <c r="M1057" s="131"/>
      <c r="N1057" s="131"/>
      <c r="O1057" s="131"/>
      <c r="P1057" s="131"/>
      <c r="Q1057" s="131"/>
      <c r="R1057" s="131"/>
      <c r="S1057" s="131"/>
      <c r="T1057" s="131"/>
      <c r="U1057" s="131"/>
      <c r="V1057" s="131"/>
      <c r="W1057" s="131"/>
      <c r="X1057" s="131">
        <f>[1]BICost!$AG96</f>
        <v>5.6952309027777783</v>
      </c>
      <c r="Y1057" s="128">
        <f t="shared" si="2280"/>
        <v>9.3971309895833333</v>
      </c>
      <c r="Z1057" s="128">
        <f t="shared" si="2279"/>
        <v>9.3971309895833333</v>
      </c>
      <c r="AA1057" s="128">
        <f t="shared" si="2275"/>
        <v>10.422500000000001</v>
      </c>
      <c r="AB1057" s="128">
        <f t="shared" si="2261"/>
        <v>18.95</v>
      </c>
      <c r="AC1057" s="128">
        <f t="shared" si="2276"/>
        <v>18.794261979166667</v>
      </c>
      <c r="AD1057" s="128">
        <f t="shared" si="2262"/>
        <v>9.4749999999999996</v>
      </c>
      <c r="AE1057" s="128">
        <f t="shared" si="2263"/>
        <v>10.422500000000001</v>
      </c>
      <c r="AF1057" s="128">
        <f t="shared" si="2277"/>
        <v>12.317500000000001</v>
      </c>
      <c r="AG1057" s="129">
        <f t="shared" si="2264"/>
        <v>77.996187213541674</v>
      </c>
      <c r="AH1057" s="129">
        <f t="shared" si="2265"/>
        <v>77.996187213541674</v>
      </c>
      <c r="AI1057" s="132">
        <f t="shared" si="2266"/>
        <v>79</v>
      </c>
      <c r="AJ1057" s="113">
        <f t="shared" si="2267"/>
        <v>249000</v>
      </c>
      <c r="AK1057" s="139">
        <f t="shared" si="2268"/>
        <v>269000</v>
      </c>
      <c r="AL1057" s="114">
        <f t="shared" si="2269"/>
        <v>27</v>
      </c>
      <c r="AM1057" s="130">
        <f t="shared" si="2270"/>
        <v>26</v>
      </c>
      <c r="AN1057" s="151">
        <f t="shared" si="2271"/>
        <v>41</v>
      </c>
      <c r="AO1057" s="152">
        <f t="shared" si="2272"/>
        <v>212</v>
      </c>
      <c r="AP1057" s="153">
        <f t="shared" si="2273"/>
        <v>448</v>
      </c>
      <c r="AQ1057" s="716">
        <f t="shared" si="2278"/>
        <v>16</v>
      </c>
      <c r="AR1057" s="154">
        <f t="shared" si="2274"/>
        <v>28000</v>
      </c>
      <c r="AS1057" s="158">
        <v>110</v>
      </c>
    </row>
    <row r="1058" spans="2:45" ht="20.45" customHeight="1" thickBot="1">
      <c r="B1058" s="595" t="s">
        <v>2673</v>
      </c>
      <c r="C1058" s="596" t="s">
        <v>2638</v>
      </c>
      <c r="D1058" s="112">
        <f t="shared" si="2256"/>
        <v>9.9499999999999993</v>
      </c>
      <c r="E1058" s="112">
        <f t="shared" si="2257"/>
        <v>4.7197046875000002</v>
      </c>
      <c r="F1058" s="112">
        <f t="shared" si="2258"/>
        <v>6.1464697916666662</v>
      </c>
      <c r="G1058" s="644">
        <f t="shared" si="2259"/>
        <v>4.7197046875000002</v>
      </c>
      <c r="H1058" s="112">
        <f t="shared" si="2260"/>
        <v>1.5732348958333333</v>
      </c>
      <c r="I1058" s="112"/>
      <c r="J1058" s="131"/>
      <c r="K1058" s="131"/>
      <c r="L1058" s="131"/>
      <c r="M1058" s="131"/>
      <c r="N1058" s="131"/>
      <c r="O1058" s="131"/>
      <c r="P1058" s="131"/>
      <c r="Q1058" s="131"/>
      <c r="R1058" s="131"/>
      <c r="S1058" s="131"/>
      <c r="T1058" s="131"/>
      <c r="U1058" s="131"/>
      <c r="V1058" s="131"/>
      <c r="W1058" s="131"/>
      <c r="X1058" s="131">
        <f>[1]BICost!$AG97</f>
        <v>3.1464697916666666</v>
      </c>
      <c r="Y1058" s="128">
        <f t="shared" si="2280"/>
        <v>5.1916751562500005</v>
      </c>
      <c r="Z1058" s="128">
        <f t="shared" si="2279"/>
        <v>5.1916751562500005</v>
      </c>
      <c r="AA1058" s="128">
        <f t="shared" si="2275"/>
        <v>5.4725000000000001</v>
      </c>
      <c r="AB1058" s="128">
        <f t="shared" si="2261"/>
        <v>9.9499999999999993</v>
      </c>
      <c r="AC1058" s="128">
        <f t="shared" si="2276"/>
        <v>10.383350312500001</v>
      </c>
      <c r="AD1058" s="128">
        <f t="shared" si="2262"/>
        <v>4.9749999999999996</v>
      </c>
      <c r="AE1058" s="128">
        <f t="shared" si="2263"/>
        <v>5.4725000000000001</v>
      </c>
      <c r="AF1058" s="128">
        <f t="shared" si="2277"/>
        <v>6.4674999999999994</v>
      </c>
      <c r="AG1058" s="129">
        <f t="shared" si="2264"/>
        <v>43.090903796875011</v>
      </c>
      <c r="AH1058" s="129">
        <f t="shared" si="2265"/>
        <v>43.090903796875011</v>
      </c>
      <c r="AI1058" s="132">
        <f t="shared" si="2266"/>
        <v>39</v>
      </c>
      <c r="AJ1058" s="113">
        <f t="shared" si="2267"/>
        <v>129000</v>
      </c>
      <c r="AK1058" s="139">
        <f t="shared" si="2268"/>
        <v>139000</v>
      </c>
      <c r="AL1058" s="114">
        <f t="shared" si="2269"/>
        <v>15</v>
      </c>
      <c r="AM1058" s="130">
        <f t="shared" si="2270"/>
        <v>14</v>
      </c>
      <c r="AN1058" s="151">
        <f t="shared" si="2271"/>
        <v>23</v>
      </c>
      <c r="AO1058" s="152">
        <f t="shared" si="2272"/>
        <v>117</v>
      </c>
      <c r="AP1058" s="153">
        <f t="shared" si="2273"/>
        <v>247</v>
      </c>
      <c r="AQ1058" s="716">
        <f t="shared" si="2278"/>
        <v>9</v>
      </c>
      <c r="AR1058" s="154">
        <f t="shared" si="2274"/>
        <v>16000</v>
      </c>
      <c r="AS1058" s="158">
        <v>111</v>
      </c>
    </row>
    <row r="1059" spans="2:45" ht="20.45" customHeight="1" thickBot="1">
      <c r="B1059" s="597" t="s">
        <v>2674</v>
      </c>
      <c r="C1059" s="596" t="s">
        <v>2639</v>
      </c>
      <c r="D1059" s="112">
        <f t="shared" si="2256"/>
        <v>9.9499999999999993</v>
      </c>
      <c r="E1059" s="112">
        <f t="shared" si="2257"/>
        <v>4.7197046875000002</v>
      </c>
      <c r="F1059" s="112">
        <f t="shared" si="2258"/>
        <v>6.1464697916666662</v>
      </c>
      <c r="G1059" s="644">
        <f t="shared" si="2259"/>
        <v>4.7197046875000002</v>
      </c>
      <c r="H1059" s="112">
        <f t="shared" si="2260"/>
        <v>1.5732348958333333</v>
      </c>
      <c r="I1059" s="112"/>
      <c r="J1059" s="131"/>
      <c r="K1059" s="131"/>
      <c r="L1059" s="131"/>
      <c r="M1059" s="131"/>
      <c r="N1059" s="131"/>
      <c r="O1059" s="131"/>
      <c r="P1059" s="131"/>
      <c r="Q1059" s="131"/>
      <c r="R1059" s="131"/>
      <c r="S1059" s="131"/>
      <c r="T1059" s="131"/>
      <c r="U1059" s="131"/>
      <c r="V1059" s="131"/>
      <c r="W1059" s="131"/>
      <c r="X1059" s="131">
        <f>[1]BICost!$AG98</f>
        <v>3.1464697916666666</v>
      </c>
      <c r="Y1059" s="128">
        <f t="shared" si="2280"/>
        <v>5.1916751562500005</v>
      </c>
      <c r="Z1059" s="128">
        <f t="shared" si="2279"/>
        <v>5.1916751562500005</v>
      </c>
      <c r="AA1059" s="128">
        <f t="shared" si="2275"/>
        <v>5.4725000000000001</v>
      </c>
      <c r="AB1059" s="128">
        <f t="shared" si="2261"/>
        <v>9.9499999999999993</v>
      </c>
      <c r="AC1059" s="128">
        <f t="shared" si="2276"/>
        <v>10.383350312500001</v>
      </c>
      <c r="AD1059" s="128">
        <f t="shared" si="2262"/>
        <v>4.9749999999999996</v>
      </c>
      <c r="AE1059" s="128">
        <f t="shared" si="2263"/>
        <v>5.4725000000000001</v>
      </c>
      <c r="AF1059" s="128">
        <f t="shared" si="2277"/>
        <v>6.4674999999999994</v>
      </c>
      <c r="AG1059" s="129">
        <f t="shared" si="2264"/>
        <v>43.090903796875011</v>
      </c>
      <c r="AH1059" s="129">
        <f t="shared" si="2265"/>
        <v>43.090903796875011</v>
      </c>
      <c r="AI1059" s="132">
        <f t="shared" si="2266"/>
        <v>39</v>
      </c>
      <c r="AJ1059" s="113">
        <f t="shared" si="2267"/>
        <v>129000</v>
      </c>
      <c r="AK1059" s="139">
        <f t="shared" si="2268"/>
        <v>139000</v>
      </c>
      <c r="AL1059" s="114">
        <f t="shared" si="2269"/>
        <v>15</v>
      </c>
      <c r="AM1059" s="130">
        <f t="shared" si="2270"/>
        <v>14</v>
      </c>
      <c r="AN1059" s="151">
        <f t="shared" si="2271"/>
        <v>23</v>
      </c>
      <c r="AO1059" s="152">
        <f t="shared" si="2272"/>
        <v>117</v>
      </c>
      <c r="AP1059" s="153">
        <f t="shared" si="2273"/>
        <v>247</v>
      </c>
      <c r="AQ1059" s="716">
        <f t="shared" si="2278"/>
        <v>9</v>
      </c>
      <c r="AR1059" s="154">
        <f t="shared" si="2274"/>
        <v>16000</v>
      </c>
      <c r="AS1059" s="158">
        <v>112</v>
      </c>
    </row>
    <row r="1060" spans="2:45" ht="20.45" customHeight="1" thickBot="1">
      <c r="B1060" s="597" t="s">
        <v>2675</v>
      </c>
      <c r="C1060" s="596" t="s">
        <v>2640</v>
      </c>
      <c r="D1060" s="112">
        <f t="shared" si="2256"/>
        <v>9.9499999999999993</v>
      </c>
      <c r="E1060" s="112">
        <f t="shared" si="2257"/>
        <v>4.7197046875000002</v>
      </c>
      <c r="F1060" s="112">
        <f t="shared" si="2258"/>
        <v>6.1464697916666662</v>
      </c>
      <c r="G1060" s="644">
        <f t="shared" si="2259"/>
        <v>4.7197046875000002</v>
      </c>
      <c r="H1060" s="112">
        <f t="shared" si="2260"/>
        <v>1.5732348958333333</v>
      </c>
      <c r="I1060" s="112"/>
      <c r="J1060" s="131"/>
      <c r="K1060" s="131"/>
      <c r="L1060" s="131"/>
      <c r="M1060" s="131"/>
      <c r="N1060" s="131"/>
      <c r="O1060" s="131"/>
      <c r="P1060" s="131"/>
      <c r="Q1060" s="131"/>
      <c r="R1060" s="131"/>
      <c r="S1060" s="131"/>
      <c r="T1060" s="131"/>
      <c r="U1060" s="131"/>
      <c r="V1060" s="131"/>
      <c r="W1060" s="131"/>
      <c r="X1060" s="131">
        <f>[1]BICost!$AG99</f>
        <v>3.1464697916666666</v>
      </c>
      <c r="Y1060" s="128">
        <f t="shared" si="2280"/>
        <v>5.1916751562500005</v>
      </c>
      <c r="Z1060" s="128">
        <f t="shared" si="2279"/>
        <v>5.1916751562500005</v>
      </c>
      <c r="AA1060" s="128">
        <f t="shared" si="2275"/>
        <v>5.4725000000000001</v>
      </c>
      <c r="AB1060" s="128">
        <f t="shared" si="2261"/>
        <v>9.9499999999999993</v>
      </c>
      <c r="AC1060" s="128">
        <f t="shared" si="2276"/>
        <v>10.383350312500001</v>
      </c>
      <c r="AD1060" s="128">
        <f t="shared" si="2262"/>
        <v>4.9749999999999996</v>
      </c>
      <c r="AE1060" s="128">
        <f t="shared" si="2263"/>
        <v>5.4725000000000001</v>
      </c>
      <c r="AF1060" s="128">
        <f t="shared" si="2277"/>
        <v>6.4674999999999994</v>
      </c>
      <c r="AG1060" s="129">
        <f t="shared" si="2264"/>
        <v>43.090903796875011</v>
      </c>
      <c r="AH1060" s="129">
        <f t="shared" si="2265"/>
        <v>43.090903796875011</v>
      </c>
      <c r="AI1060" s="132">
        <f t="shared" si="2266"/>
        <v>39</v>
      </c>
      <c r="AJ1060" s="113">
        <f t="shared" si="2267"/>
        <v>129000</v>
      </c>
      <c r="AK1060" s="139">
        <f t="shared" si="2268"/>
        <v>139000</v>
      </c>
      <c r="AL1060" s="114">
        <f t="shared" si="2269"/>
        <v>15</v>
      </c>
      <c r="AM1060" s="130">
        <f t="shared" si="2270"/>
        <v>14</v>
      </c>
      <c r="AN1060" s="151">
        <f t="shared" si="2271"/>
        <v>23</v>
      </c>
      <c r="AO1060" s="152">
        <f t="shared" si="2272"/>
        <v>117</v>
      </c>
      <c r="AP1060" s="153">
        <f t="shared" si="2273"/>
        <v>247</v>
      </c>
      <c r="AQ1060" s="716">
        <f t="shared" si="2278"/>
        <v>9</v>
      </c>
      <c r="AR1060" s="154">
        <f t="shared" si="2274"/>
        <v>16000</v>
      </c>
      <c r="AS1060" s="158">
        <v>113</v>
      </c>
    </row>
    <row r="1061" spans="2:45" ht="20.45" customHeight="1" thickBot="1">
      <c r="B1061" s="595" t="s">
        <v>2676</v>
      </c>
      <c r="C1061" s="596" t="s">
        <v>2641</v>
      </c>
      <c r="D1061" s="112">
        <f t="shared" si="2256"/>
        <v>9.9499999999999993</v>
      </c>
      <c r="E1061" s="112">
        <f t="shared" si="2257"/>
        <v>4.4407630208333337</v>
      </c>
      <c r="F1061" s="112">
        <f t="shared" si="2258"/>
        <v>5.9605086805555558</v>
      </c>
      <c r="G1061" s="644">
        <f t="shared" si="2259"/>
        <v>4.4407630208333337</v>
      </c>
      <c r="H1061" s="112">
        <f t="shared" si="2260"/>
        <v>1.4802543402777779</v>
      </c>
      <c r="I1061" s="112"/>
      <c r="J1061" s="131"/>
      <c r="K1061" s="131"/>
      <c r="L1061" s="131"/>
      <c r="M1061" s="131"/>
      <c r="N1061" s="131"/>
      <c r="O1061" s="131"/>
      <c r="P1061" s="131"/>
      <c r="Q1061" s="131"/>
      <c r="R1061" s="131"/>
      <c r="S1061" s="131"/>
      <c r="T1061" s="131"/>
      <c r="U1061" s="131"/>
      <c r="V1061" s="131"/>
      <c r="W1061" s="131"/>
      <c r="X1061" s="131">
        <f>[1]BICost!$AG100</f>
        <v>2.9605086805555558</v>
      </c>
      <c r="Y1061" s="128">
        <f t="shared" si="2280"/>
        <v>4.8848393229166671</v>
      </c>
      <c r="Z1061" s="128">
        <f t="shared" si="2279"/>
        <v>4.8848393229166671</v>
      </c>
      <c r="AA1061" s="128">
        <f t="shared" si="2275"/>
        <v>5.4725000000000001</v>
      </c>
      <c r="AB1061" s="128">
        <f t="shared" si="2261"/>
        <v>9.9499999999999993</v>
      </c>
      <c r="AC1061" s="128">
        <f t="shared" si="2276"/>
        <v>9.7696786458333342</v>
      </c>
      <c r="AD1061" s="128">
        <f t="shared" si="2262"/>
        <v>4.9749999999999996</v>
      </c>
      <c r="AE1061" s="128">
        <f t="shared" si="2263"/>
        <v>5.4725000000000001</v>
      </c>
      <c r="AF1061" s="128">
        <f t="shared" si="2277"/>
        <v>6.4674999999999994</v>
      </c>
      <c r="AG1061" s="129">
        <f t="shared" si="2264"/>
        <v>40.544166380208338</v>
      </c>
      <c r="AH1061" s="129">
        <f t="shared" si="2265"/>
        <v>40.544166380208338</v>
      </c>
      <c r="AI1061" s="132">
        <f t="shared" si="2266"/>
        <v>39</v>
      </c>
      <c r="AJ1061" s="113">
        <f t="shared" si="2267"/>
        <v>129000</v>
      </c>
      <c r="AK1061" s="139">
        <f t="shared" si="2268"/>
        <v>139000</v>
      </c>
      <c r="AL1061" s="114">
        <f t="shared" si="2269"/>
        <v>14</v>
      </c>
      <c r="AM1061" s="130">
        <f t="shared" si="2270"/>
        <v>14</v>
      </c>
      <c r="AN1061" s="151">
        <f t="shared" si="2271"/>
        <v>21</v>
      </c>
      <c r="AO1061" s="152">
        <f t="shared" si="2272"/>
        <v>110</v>
      </c>
      <c r="AP1061" s="153">
        <f t="shared" si="2273"/>
        <v>233</v>
      </c>
      <c r="AQ1061" s="716">
        <f t="shared" si="2278"/>
        <v>8</v>
      </c>
      <c r="AR1061" s="154">
        <f t="shared" si="2274"/>
        <v>15000</v>
      </c>
      <c r="AS1061" s="158">
        <v>114</v>
      </c>
    </row>
    <row r="1062" spans="2:45" ht="20.45" customHeight="1" thickBot="1">
      <c r="B1062" s="597" t="s">
        <v>2677</v>
      </c>
      <c r="C1062" s="596" t="s">
        <v>2642</v>
      </c>
      <c r="D1062" s="112">
        <f t="shared" si="2256"/>
        <v>9.9499999999999993</v>
      </c>
      <c r="E1062" s="112">
        <f t="shared" si="2257"/>
        <v>4.4407630208333337</v>
      </c>
      <c r="F1062" s="112">
        <f t="shared" si="2258"/>
        <v>5.9605086805555558</v>
      </c>
      <c r="G1062" s="644">
        <f t="shared" si="2259"/>
        <v>4.4407630208333337</v>
      </c>
      <c r="H1062" s="112">
        <f t="shared" si="2260"/>
        <v>1.4802543402777779</v>
      </c>
      <c r="I1062" s="112"/>
      <c r="J1062" s="131"/>
      <c r="K1062" s="131"/>
      <c r="L1062" s="131"/>
      <c r="M1062" s="131"/>
      <c r="N1062" s="131"/>
      <c r="O1062" s="131"/>
      <c r="P1062" s="131"/>
      <c r="Q1062" s="131"/>
      <c r="R1062" s="131"/>
      <c r="S1062" s="131"/>
      <c r="T1062" s="131"/>
      <c r="U1062" s="131"/>
      <c r="V1062" s="131"/>
      <c r="W1062" s="131"/>
      <c r="X1062" s="131">
        <f>[1]BICost!$AG101</f>
        <v>2.9605086805555558</v>
      </c>
      <c r="Y1062" s="128">
        <f t="shared" si="2280"/>
        <v>4.8848393229166671</v>
      </c>
      <c r="Z1062" s="128">
        <f t="shared" si="2279"/>
        <v>4.8848393229166671</v>
      </c>
      <c r="AA1062" s="128">
        <f t="shared" si="2275"/>
        <v>5.4725000000000001</v>
      </c>
      <c r="AB1062" s="128">
        <f t="shared" si="2261"/>
        <v>9.9499999999999993</v>
      </c>
      <c r="AC1062" s="128">
        <f t="shared" si="2276"/>
        <v>9.7696786458333342</v>
      </c>
      <c r="AD1062" s="128">
        <f t="shared" si="2262"/>
        <v>4.9749999999999996</v>
      </c>
      <c r="AE1062" s="128">
        <f t="shared" si="2263"/>
        <v>5.4725000000000001</v>
      </c>
      <c r="AF1062" s="128">
        <f t="shared" si="2277"/>
        <v>6.4674999999999994</v>
      </c>
      <c r="AG1062" s="129">
        <f t="shared" si="2264"/>
        <v>40.544166380208338</v>
      </c>
      <c r="AH1062" s="129">
        <f t="shared" si="2265"/>
        <v>40.544166380208338</v>
      </c>
      <c r="AI1062" s="132">
        <f t="shared" si="2266"/>
        <v>39</v>
      </c>
      <c r="AJ1062" s="113">
        <f t="shared" si="2267"/>
        <v>129000</v>
      </c>
      <c r="AK1062" s="139">
        <f t="shared" si="2268"/>
        <v>139000</v>
      </c>
      <c r="AL1062" s="114">
        <f t="shared" si="2269"/>
        <v>14</v>
      </c>
      <c r="AM1062" s="130">
        <f t="shared" si="2270"/>
        <v>14</v>
      </c>
      <c r="AN1062" s="151">
        <f t="shared" si="2271"/>
        <v>21</v>
      </c>
      <c r="AO1062" s="152">
        <f t="shared" si="2272"/>
        <v>110</v>
      </c>
      <c r="AP1062" s="153">
        <f t="shared" si="2273"/>
        <v>233</v>
      </c>
      <c r="AQ1062" s="716">
        <f t="shared" si="2278"/>
        <v>8</v>
      </c>
      <c r="AR1062" s="154">
        <f t="shared" si="2274"/>
        <v>15000</v>
      </c>
      <c r="AS1062" s="158">
        <v>115</v>
      </c>
    </row>
    <row r="1063" spans="2:45" ht="20.45" customHeight="1" thickBot="1">
      <c r="B1063" s="597" t="s">
        <v>2678</v>
      </c>
      <c r="C1063" s="596" t="s">
        <v>2643</v>
      </c>
      <c r="D1063" s="112">
        <f t="shared" si="2256"/>
        <v>9.9499999999999993</v>
      </c>
      <c r="E1063" s="112">
        <f t="shared" si="2257"/>
        <v>4.4407630208333337</v>
      </c>
      <c r="F1063" s="112">
        <f t="shared" si="2258"/>
        <v>5.9605086805555558</v>
      </c>
      <c r="G1063" s="644">
        <f t="shared" si="2259"/>
        <v>4.4407630208333337</v>
      </c>
      <c r="H1063" s="112">
        <f t="shared" si="2260"/>
        <v>1.4802543402777779</v>
      </c>
      <c r="I1063" s="112"/>
      <c r="J1063" s="131"/>
      <c r="K1063" s="131"/>
      <c r="L1063" s="131"/>
      <c r="M1063" s="131"/>
      <c r="N1063" s="131"/>
      <c r="O1063" s="131"/>
      <c r="P1063" s="131"/>
      <c r="Q1063" s="131"/>
      <c r="R1063" s="131"/>
      <c r="S1063" s="131"/>
      <c r="T1063" s="131"/>
      <c r="U1063" s="131"/>
      <c r="V1063" s="131"/>
      <c r="W1063" s="131"/>
      <c r="X1063" s="131">
        <f>[1]BICost!$AG102</f>
        <v>2.9605086805555558</v>
      </c>
      <c r="Y1063" s="128">
        <f t="shared" si="2280"/>
        <v>4.8848393229166671</v>
      </c>
      <c r="Z1063" s="128">
        <f t="shared" si="2279"/>
        <v>4.8848393229166671</v>
      </c>
      <c r="AA1063" s="128">
        <f t="shared" si="2275"/>
        <v>5.4725000000000001</v>
      </c>
      <c r="AB1063" s="128">
        <f t="shared" si="2261"/>
        <v>9.9499999999999993</v>
      </c>
      <c r="AC1063" s="128">
        <f t="shared" si="2276"/>
        <v>9.7696786458333342</v>
      </c>
      <c r="AD1063" s="128">
        <f t="shared" si="2262"/>
        <v>4.9749999999999996</v>
      </c>
      <c r="AE1063" s="128">
        <f t="shared" si="2263"/>
        <v>5.4725000000000001</v>
      </c>
      <c r="AF1063" s="128">
        <f t="shared" si="2277"/>
        <v>6.4674999999999994</v>
      </c>
      <c r="AG1063" s="129">
        <f t="shared" si="2264"/>
        <v>40.544166380208338</v>
      </c>
      <c r="AH1063" s="129">
        <f t="shared" si="2265"/>
        <v>40.544166380208338</v>
      </c>
      <c r="AI1063" s="132">
        <f t="shared" si="2266"/>
        <v>39</v>
      </c>
      <c r="AJ1063" s="113">
        <f t="shared" si="2267"/>
        <v>129000</v>
      </c>
      <c r="AK1063" s="139">
        <f t="shared" si="2268"/>
        <v>139000</v>
      </c>
      <c r="AL1063" s="114">
        <f t="shared" si="2269"/>
        <v>14</v>
      </c>
      <c r="AM1063" s="130">
        <f t="shared" si="2270"/>
        <v>14</v>
      </c>
      <c r="AN1063" s="151">
        <f t="shared" si="2271"/>
        <v>21</v>
      </c>
      <c r="AO1063" s="152">
        <f t="shared" si="2272"/>
        <v>110</v>
      </c>
      <c r="AP1063" s="153">
        <f t="shared" si="2273"/>
        <v>233</v>
      </c>
      <c r="AQ1063" s="716">
        <f t="shared" si="2278"/>
        <v>8</v>
      </c>
      <c r="AR1063" s="154">
        <f t="shared" si="2274"/>
        <v>15000</v>
      </c>
      <c r="AS1063" s="158">
        <v>116</v>
      </c>
    </row>
    <row r="1064" spans="2:45" ht="20.45" customHeight="1" thickBot="1">
      <c r="B1064" s="595" t="s">
        <v>2679</v>
      </c>
      <c r="C1064" s="596" t="s">
        <v>2644</v>
      </c>
      <c r="D1064" s="112">
        <f t="shared" si="2256"/>
        <v>11.95</v>
      </c>
      <c r="E1064" s="112">
        <f t="shared" si="2257"/>
        <v>5.4252630208333334</v>
      </c>
      <c r="F1064" s="112">
        <f t="shared" si="2258"/>
        <v>6.6168420138888884</v>
      </c>
      <c r="G1064" s="644">
        <f t="shared" si="2259"/>
        <v>5.4252630208333334</v>
      </c>
      <c r="H1064" s="112">
        <f t="shared" si="2260"/>
        <v>1.8084210069444444</v>
      </c>
      <c r="I1064" s="112"/>
      <c r="J1064" s="131"/>
      <c r="K1064" s="131"/>
      <c r="L1064" s="131"/>
      <c r="M1064" s="131"/>
      <c r="N1064" s="131"/>
      <c r="O1064" s="131"/>
      <c r="P1064" s="131"/>
      <c r="Q1064" s="131"/>
      <c r="R1064" s="131"/>
      <c r="S1064" s="131"/>
      <c r="T1064" s="131"/>
      <c r="U1064" s="131"/>
      <c r="V1064" s="131"/>
      <c r="W1064" s="131"/>
      <c r="X1064" s="131">
        <f>[1]BICost!$AG103</f>
        <v>3.6168420138888888</v>
      </c>
      <c r="Y1064" s="128">
        <f t="shared" si="2280"/>
        <v>5.9677893229166674</v>
      </c>
      <c r="Z1064" s="128">
        <f t="shared" si="2279"/>
        <v>5.9677893229166674</v>
      </c>
      <c r="AA1064" s="128">
        <f t="shared" si="2275"/>
        <v>6.5724999999999998</v>
      </c>
      <c r="AB1064" s="128">
        <f t="shared" si="2261"/>
        <v>11.95</v>
      </c>
      <c r="AC1064" s="128">
        <f t="shared" si="2276"/>
        <v>11.935578645833335</v>
      </c>
      <c r="AD1064" s="128">
        <f t="shared" si="2262"/>
        <v>5.9749999999999996</v>
      </c>
      <c r="AE1064" s="128">
        <f t="shared" si="2263"/>
        <v>6.5724999999999998</v>
      </c>
      <c r="AF1064" s="128">
        <f t="shared" si="2277"/>
        <v>7.7675000000000001</v>
      </c>
      <c r="AG1064" s="129">
        <f t="shared" si="2264"/>
        <v>49.532651380208343</v>
      </c>
      <c r="AH1064" s="129">
        <f t="shared" si="2265"/>
        <v>49.532651380208343</v>
      </c>
      <c r="AI1064" s="132">
        <f t="shared" si="2266"/>
        <v>49</v>
      </c>
      <c r="AJ1064" s="113">
        <f t="shared" si="2267"/>
        <v>149000</v>
      </c>
      <c r="AK1064" s="139">
        <f t="shared" si="2268"/>
        <v>159000</v>
      </c>
      <c r="AL1064" s="114">
        <f t="shared" si="2269"/>
        <v>17</v>
      </c>
      <c r="AM1064" s="130">
        <f t="shared" si="2270"/>
        <v>16</v>
      </c>
      <c r="AN1064" s="151">
        <f t="shared" si="2271"/>
        <v>26</v>
      </c>
      <c r="AO1064" s="152">
        <f t="shared" si="2272"/>
        <v>135</v>
      </c>
      <c r="AP1064" s="153">
        <f t="shared" si="2273"/>
        <v>284</v>
      </c>
      <c r="AQ1064" s="716">
        <f t="shared" si="2278"/>
        <v>10</v>
      </c>
      <c r="AR1064" s="154">
        <f t="shared" si="2274"/>
        <v>18000</v>
      </c>
      <c r="AS1064" s="158">
        <v>117</v>
      </c>
    </row>
    <row r="1065" spans="2:45" ht="20.45" customHeight="1" thickBot="1">
      <c r="B1065" s="597" t="s">
        <v>2680</v>
      </c>
      <c r="C1065" s="596" t="s">
        <v>2645</v>
      </c>
      <c r="D1065" s="112">
        <f t="shared" si="2256"/>
        <v>11.95</v>
      </c>
      <c r="E1065" s="112">
        <f t="shared" si="2257"/>
        <v>5.4252630208333334</v>
      </c>
      <c r="F1065" s="112">
        <f t="shared" si="2258"/>
        <v>6.6168420138888884</v>
      </c>
      <c r="G1065" s="644">
        <f t="shared" si="2259"/>
        <v>5.4252630208333334</v>
      </c>
      <c r="H1065" s="112">
        <f t="shared" si="2260"/>
        <v>1.8084210069444444</v>
      </c>
      <c r="I1065" s="112"/>
      <c r="J1065" s="131"/>
      <c r="K1065" s="131"/>
      <c r="L1065" s="131"/>
      <c r="M1065" s="131"/>
      <c r="N1065" s="131"/>
      <c r="O1065" s="131"/>
      <c r="P1065" s="131"/>
      <c r="Q1065" s="131"/>
      <c r="R1065" s="131"/>
      <c r="S1065" s="131"/>
      <c r="T1065" s="131"/>
      <c r="U1065" s="131"/>
      <c r="V1065" s="131"/>
      <c r="W1065" s="131"/>
      <c r="X1065" s="131">
        <f>[1]BICost!$AG104</f>
        <v>3.6168420138888888</v>
      </c>
      <c r="Y1065" s="128">
        <f t="shared" si="2280"/>
        <v>5.9677893229166674</v>
      </c>
      <c r="Z1065" s="128">
        <f t="shared" si="2279"/>
        <v>5.9677893229166674</v>
      </c>
      <c r="AA1065" s="128">
        <f t="shared" si="2275"/>
        <v>6.5724999999999998</v>
      </c>
      <c r="AB1065" s="128">
        <f t="shared" si="2261"/>
        <v>11.95</v>
      </c>
      <c r="AC1065" s="128">
        <f t="shared" si="2276"/>
        <v>11.935578645833335</v>
      </c>
      <c r="AD1065" s="128">
        <f t="shared" si="2262"/>
        <v>5.9749999999999996</v>
      </c>
      <c r="AE1065" s="128">
        <f t="shared" si="2263"/>
        <v>6.5724999999999998</v>
      </c>
      <c r="AF1065" s="128">
        <f t="shared" si="2277"/>
        <v>7.7675000000000001</v>
      </c>
      <c r="AG1065" s="129">
        <f t="shared" si="2264"/>
        <v>49.532651380208343</v>
      </c>
      <c r="AH1065" s="129">
        <f t="shared" si="2265"/>
        <v>49.532651380208343</v>
      </c>
      <c r="AI1065" s="132">
        <f t="shared" si="2266"/>
        <v>49</v>
      </c>
      <c r="AJ1065" s="113">
        <f t="shared" si="2267"/>
        <v>149000</v>
      </c>
      <c r="AK1065" s="139">
        <f t="shared" si="2268"/>
        <v>159000</v>
      </c>
      <c r="AL1065" s="114">
        <f t="shared" si="2269"/>
        <v>17</v>
      </c>
      <c r="AM1065" s="130">
        <f t="shared" si="2270"/>
        <v>16</v>
      </c>
      <c r="AN1065" s="151">
        <f t="shared" si="2271"/>
        <v>26</v>
      </c>
      <c r="AO1065" s="152">
        <f t="shared" si="2272"/>
        <v>135</v>
      </c>
      <c r="AP1065" s="153">
        <f t="shared" si="2273"/>
        <v>284</v>
      </c>
      <c r="AQ1065" s="716">
        <f t="shared" si="2278"/>
        <v>10</v>
      </c>
      <c r="AR1065" s="154">
        <f t="shared" si="2274"/>
        <v>18000</v>
      </c>
      <c r="AS1065" s="158">
        <v>118</v>
      </c>
    </row>
    <row r="1066" spans="2:45" ht="20.45" customHeight="1" thickBot="1">
      <c r="B1066" s="597" t="s">
        <v>2681</v>
      </c>
      <c r="C1066" s="596" t="s">
        <v>2646</v>
      </c>
      <c r="D1066" s="112">
        <f t="shared" si="2256"/>
        <v>11.95</v>
      </c>
      <c r="E1066" s="112">
        <f t="shared" si="2257"/>
        <v>5.4252630208333334</v>
      </c>
      <c r="F1066" s="112">
        <f t="shared" si="2258"/>
        <v>6.6168420138888884</v>
      </c>
      <c r="G1066" s="644">
        <f t="shared" si="2259"/>
        <v>5.4252630208333334</v>
      </c>
      <c r="H1066" s="112">
        <f t="shared" si="2260"/>
        <v>1.8084210069444444</v>
      </c>
      <c r="I1066" s="112"/>
      <c r="J1066" s="131"/>
      <c r="K1066" s="131"/>
      <c r="L1066" s="131"/>
      <c r="M1066" s="131"/>
      <c r="N1066" s="131"/>
      <c r="O1066" s="131"/>
      <c r="P1066" s="131"/>
      <c r="Q1066" s="131"/>
      <c r="R1066" s="131"/>
      <c r="S1066" s="131"/>
      <c r="T1066" s="131"/>
      <c r="U1066" s="131"/>
      <c r="V1066" s="131"/>
      <c r="W1066" s="131"/>
      <c r="X1066" s="131">
        <f>[1]BICost!$AG105</f>
        <v>3.6168420138888888</v>
      </c>
      <c r="Y1066" s="128">
        <f t="shared" si="2280"/>
        <v>5.9677893229166674</v>
      </c>
      <c r="Z1066" s="128">
        <f t="shared" si="2279"/>
        <v>5.9677893229166674</v>
      </c>
      <c r="AA1066" s="128">
        <f t="shared" si="2275"/>
        <v>6.5724999999999998</v>
      </c>
      <c r="AB1066" s="128">
        <f t="shared" si="2261"/>
        <v>11.95</v>
      </c>
      <c r="AC1066" s="128">
        <f t="shared" si="2276"/>
        <v>11.935578645833335</v>
      </c>
      <c r="AD1066" s="128">
        <f t="shared" si="2262"/>
        <v>5.9749999999999996</v>
      </c>
      <c r="AE1066" s="128">
        <f t="shared" si="2263"/>
        <v>6.5724999999999998</v>
      </c>
      <c r="AF1066" s="128">
        <f t="shared" si="2277"/>
        <v>7.7675000000000001</v>
      </c>
      <c r="AG1066" s="129">
        <f t="shared" si="2264"/>
        <v>49.532651380208343</v>
      </c>
      <c r="AH1066" s="129">
        <f t="shared" si="2265"/>
        <v>49.532651380208343</v>
      </c>
      <c r="AI1066" s="132">
        <f t="shared" si="2266"/>
        <v>49</v>
      </c>
      <c r="AJ1066" s="113">
        <f t="shared" si="2267"/>
        <v>149000</v>
      </c>
      <c r="AK1066" s="139">
        <f t="shared" si="2268"/>
        <v>159000</v>
      </c>
      <c r="AL1066" s="114">
        <f t="shared" si="2269"/>
        <v>17</v>
      </c>
      <c r="AM1066" s="130">
        <f t="shared" si="2270"/>
        <v>16</v>
      </c>
      <c r="AN1066" s="151">
        <f t="shared" si="2271"/>
        <v>26</v>
      </c>
      <c r="AO1066" s="152">
        <f t="shared" si="2272"/>
        <v>135</v>
      </c>
      <c r="AP1066" s="153">
        <f t="shared" si="2273"/>
        <v>284</v>
      </c>
      <c r="AQ1066" s="716">
        <f t="shared" si="2278"/>
        <v>10</v>
      </c>
      <c r="AR1066" s="154">
        <f t="shared" si="2274"/>
        <v>18000</v>
      </c>
      <c r="AS1066" s="158">
        <v>119</v>
      </c>
    </row>
    <row r="1067" spans="2:45" ht="20.45" customHeight="1" thickBot="1">
      <c r="B1067" s="595" t="s">
        <v>2682</v>
      </c>
      <c r="C1067" s="596" t="s">
        <v>2647</v>
      </c>
      <c r="D1067" s="112">
        <f t="shared" si="2256"/>
        <v>16.95</v>
      </c>
      <c r="E1067" s="112">
        <f t="shared" si="2257"/>
        <v>7.646346354166667</v>
      </c>
      <c r="F1067" s="112">
        <f t="shared" si="2258"/>
        <v>8.0975642361111113</v>
      </c>
      <c r="G1067" s="644">
        <f t="shared" si="2259"/>
        <v>7.646346354166667</v>
      </c>
      <c r="H1067" s="112">
        <f t="shared" si="2260"/>
        <v>2.5487821180555557</v>
      </c>
      <c r="I1067" s="112"/>
      <c r="J1067" s="131"/>
      <c r="K1067" s="131"/>
      <c r="L1067" s="131"/>
      <c r="M1067" s="131"/>
      <c r="N1067" s="131"/>
      <c r="O1067" s="131"/>
      <c r="P1067" s="131"/>
      <c r="Q1067" s="131"/>
      <c r="R1067" s="131"/>
      <c r="S1067" s="131"/>
      <c r="T1067" s="131"/>
      <c r="U1067" s="131"/>
      <c r="V1067" s="131"/>
      <c r="W1067" s="131"/>
      <c r="X1067" s="131">
        <f>[1]BICost!$AG106</f>
        <v>5.0975642361111113</v>
      </c>
      <c r="Y1067" s="128">
        <f t="shared" si="2280"/>
        <v>8.4109809895833347</v>
      </c>
      <c r="Z1067" s="128">
        <f t="shared" si="2279"/>
        <v>8.4109809895833347</v>
      </c>
      <c r="AA1067" s="128">
        <f t="shared" si="2275"/>
        <v>9.3224999999999998</v>
      </c>
      <c r="AB1067" s="128">
        <f t="shared" si="2261"/>
        <v>16.95</v>
      </c>
      <c r="AC1067" s="128">
        <f t="shared" si="2276"/>
        <v>16.821961979166669</v>
      </c>
      <c r="AD1067" s="128">
        <f t="shared" si="2262"/>
        <v>8.4749999999999996</v>
      </c>
      <c r="AE1067" s="128">
        <f t="shared" si="2263"/>
        <v>9.3224999999999998</v>
      </c>
      <c r="AF1067" s="128">
        <f t="shared" si="2277"/>
        <v>11.0175</v>
      </c>
      <c r="AG1067" s="129">
        <f t="shared" si="2264"/>
        <v>69.811142213541686</v>
      </c>
      <c r="AH1067" s="129">
        <f t="shared" si="2265"/>
        <v>69.811142213541686</v>
      </c>
      <c r="AI1067" s="132">
        <f t="shared" si="2266"/>
        <v>69</v>
      </c>
      <c r="AJ1067" s="113">
        <f t="shared" si="2267"/>
        <v>219000</v>
      </c>
      <c r="AK1067" s="139">
        <f t="shared" si="2268"/>
        <v>239000</v>
      </c>
      <c r="AL1067" s="114">
        <f t="shared" si="2269"/>
        <v>24</v>
      </c>
      <c r="AM1067" s="130">
        <f t="shared" si="2270"/>
        <v>23</v>
      </c>
      <c r="AN1067" s="151">
        <f t="shared" si="2271"/>
        <v>36</v>
      </c>
      <c r="AO1067" s="152">
        <f t="shared" si="2272"/>
        <v>190</v>
      </c>
      <c r="AP1067" s="153">
        <f t="shared" si="2273"/>
        <v>401</v>
      </c>
      <c r="AQ1067" s="716">
        <f t="shared" si="2278"/>
        <v>14</v>
      </c>
      <c r="AR1067" s="154">
        <f t="shared" si="2274"/>
        <v>25000</v>
      </c>
      <c r="AS1067" s="158">
        <v>120</v>
      </c>
    </row>
    <row r="1068" spans="2:45" ht="20.45" customHeight="1" thickBot="1">
      <c r="B1068" s="597" t="s">
        <v>2683</v>
      </c>
      <c r="C1068" s="596" t="s">
        <v>2648</v>
      </c>
      <c r="D1068" s="112">
        <f t="shared" si="2256"/>
        <v>16.95</v>
      </c>
      <c r="E1068" s="112">
        <f t="shared" si="2257"/>
        <v>7.646346354166667</v>
      </c>
      <c r="F1068" s="112">
        <f t="shared" si="2258"/>
        <v>8.0975642361111113</v>
      </c>
      <c r="G1068" s="644">
        <f t="shared" si="2259"/>
        <v>7.646346354166667</v>
      </c>
      <c r="H1068" s="112">
        <f t="shared" si="2260"/>
        <v>2.5487821180555557</v>
      </c>
      <c r="I1068" s="112"/>
      <c r="J1068" s="131"/>
      <c r="K1068" s="131"/>
      <c r="L1068" s="131"/>
      <c r="M1068" s="131"/>
      <c r="N1068" s="131"/>
      <c r="O1068" s="131"/>
      <c r="P1068" s="131"/>
      <c r="Q1068" s="131"/>
      <c r="R1068" s="131"/>
      <c r="S1068" s="131"/>
      <c r="T1068" s="131"/>
      <c r="U1068" s="131"/>
      <c r="V1068" s="131"/>
      <c r="W1068" s="131"/>
      <c r="X1068" s="131">
        <f>[1]BICost!$AG107</f>
        <v>5.0975642361111113</v>
      </c>
      <c r="Y1068" s="128">
        <f t="shared" si="2280"/>
        <v>8.4109809895833347</v>
      </c>
      <c r="Z1068" s="128">
        <f t="shared" si="2279"/>
        <v>8.4109809895833347</v>
      </c>
      <c r="AA1068" s="128">
        <f t="shared" si="2275"/>
        <v>9.3224999999999998</v>
      </c>
      <c r="AB1068" s="128">
        <f t="shared" si="2261"/>
        <v>16.95</v>
      </c>
      <c r="AC1068" s="128">
        <f t="shared" si="2276"/>
        <v>16.821961979166669</v>
      </c>
      <c r="AD1068" s="128">
        <f t="shared" si="2262"/>
        <v>8.4749999999999996</v>
      </c>
      <c r="AE1068" s="128">
        <f t="shared" si="2263"/>
        <v>9.3224999999999998</v>
      </c>
      <c r="AF1068" s="128">
        <f t="shared" si="2277"/>
        <v>11.0175</v>
      </c>
      <c r="AG1068" s="129">
        <f t="shared" si="2264"/>
        <v>69.811142213541686</v>
      </c>
      <c r="AH1068" s="129">
        <f t="shared" si="2265"/>
        <v>69.811142213541686</v>
      </c>
      <c r="AI1068" s="132">
        <f t="shared" si="2266"/>
        <v>69</v>
      </c>
      <c r="AJ1068" s="113">
        <f t="shared" si="2267"/>
        <v>219000</v>
      </c>
      <c r="AK1068" s="139">
        <f t="shared" si="2268"/>
        <v>239000</v>
      </c>
      <c r="AL1068" s="114">
        <f t="shared" si="2269"/>
        <v>24</v>
      </c>
      <c r="AM1068" s="130">
        <f t="shared" si="2270"/>
        <v>23</v>
      </c>
      <c r="AN1068" s="151">
        <f t="shared" si="2271"/>
        <v>36</v>
      </c>
      <c r="AO1068" s="152">
        <f t="shared" si="2272"/>
        <v>190</v>
      </c>
      <c r="AP1068" s="153">
        <f t="shared" si="2273"/>
        <v>401</v>
      </c>
      <c r="AQ1068" s="716">
        <f t="shared" si="2278"/>
        <v>14</v>
      </c>
      <c r="AR1068" s="154">
        <f t="shared" si="2274"/>
        <v>25000</v>
      </c>
      <c r="AS1068" s="158">
        <v>121</v>
      </c>
    </row>
    <row r="1069" spans="2:45" ht="20.45" customHeight="1" thickBot="1">
      <c r="B1069" s="597" t="s">
        <v>2684</v>
      </c>
      <c r="C1069" s="596" t="s">
        <v>2649</v>
      </c>
      <c r="D1069" s="112">
        <f t="shared" si="2256"/>
        <v>16.95</v>
      </c>
      <c r="E1069" s="112">
        <f t="shared" si="2257"/>
        <v>7.646346354166667</v>
      </c>
      <c r="F1069" s="112">
        <f t="shared" si="2258"/>
        <v>8.0975642361111113</v>
      </c>
      <c r="G1069" s="644">
        <f t="shared" si="2259"/>
        <v>7.646346354166667</v>
      </c>
      <c r="H1069" s="112">
        <f t="shared" si="2260"/>
        <v>2.5487821180555557</v>
      </c>
      <c r="I1069" s="112"/>
      <c r="J1069" s="131"/>
      <c r="K1069" s="131"/>
      <c r="L1069" s="131"/>
      <c r="M1069" s="131"/>
      <c r="N1069" s="131"/>
      <c r="O1069" s="131"/>
      <c r="P1069" s="131"/>
      <c r="Q1069" s="131"/>
      <c r="R1069" s="131"/>
      <c r="S1069" s="131"/>
      <c r="T1069" s="131"/>
      <c r="U1069" s="131"/>
      <c r="V1069" s="131"/>
      <c r="W1069" s="131"/>
      <c r="X1069" s="131">
        <f>[1]BICost!$AG108</f>
        <v>5.0975642361111113</v>
      </c>
      <c r="Y1069" s="128">
        <f t="shared" si="2280"/>
        <v>8.4109809895833347</v>
      </c>
      <c r="Z1069" s="128">
        <f t="shared" si="2279"/>
        <v>8.4109809895833347</v>
      </c>
      <c r="AA1069" s="128">
        <f t="shared" si="2275"/>
        <v>9.3224999999999998</v>
      </c>
      <c r="AB1069" s="128">
        <f t="shared" si="2261"/>
        <v>16.95</v>
      </c>
      <c r="AC1069" s="128">
        <f t="shared" si="2276"/>
        <v>16.821961979166669</v>
      </c>
      <c r="AD1069" s="128">
        <f t="shared" si="2262"/>
        <v>8.4749999999999996</v>
      </c>
      <c r="AE1069" s="128">
        <f t="shared" si="2263"/>
        <v>9.3224999999999998</v>
      </c>
      <c r="AF1069" s="128">
        <f t="shared" si="2277"/>
        <v>11.0175</v>
      </c>
      <c r="AG1069" s="129">
        <f t="shared" si="2264"/>
        <v>69.811142213541686</v>
      </c>
      <c r="AH1069" s="129">
        <f t="shared" si="2265"/>
        <v>69.811142213541686</v>
      </c>
      <c r="AI1069" s="132">
        <f t="shared" si="2266"/>
        <v>69</v>
      </c>
      <c r="AJ1069" s="113">
        <f t="shared" si="2267"/>
        <v>219000</v>
      </c>
      <c r="AK1069" s="139">
        <f t="shared" si="2268"/>
        <v>239000</v>
      </c>
      <c r="AL1069" s="114">
        <f t="shared" si="2269"/>
        <v>24</v>
      </c>
      <c r="AM1069" s="130">
        <f t="shared" si="2270"/>
        <v>23</v>
      </c>
      <c r="AN1069" s="151">
        <f t="shared" si="2271"/>
        <v>36</v>
      </c>
      <c r="AO1069" s="152">
        <f t="shared" si="2272"/>
        <v>190</v>
      </c>
      <c r="AP1069" s="153">
        <f t="shared" si="2273"/>
        <v>401</v>
      </c>
      <c r="AQ1069" s="716">
        <f t="shared" si="2278"/>
        <v>14</v>
      </c>
      <c r="AR1069" s="154">
        <f t="shared" si="2274"/>
        <v>25000</v>
      </c>
      <c r="AS1069" s="158">
        <v>122</v>
      </c>
    </row>
    <row r="1070" spans="2:45" ht="20.45" customHeight="1" thickBot="1">
      <c r="B1070" s="595" t="s">
        <v>2685</v>
      </c>
      <c r="C1070" s="596" t="s">
        <v>2650</v>
      </c>
      <c r="D1070" s="112">
        <f t="shared" si="2256"/>
        <v>12.95</v>
      </c>
      <c r="E1070" s="112">
        <f t="shared" si="2257"/>
        <v>5.8906546874999997</v>
      </c>
      <c r="F1070" s="112">
        <f t="shared" si="2258"/>
        <v>6.9271031250000004</v>
      </c>
      <c r="G1070" s="644">
        <f t="shared" si="2259"/>
        <v>5.8906546874999997</v>
      </c>
      <c r="H1070" s="112">
        <f t="shared" si="2260"/>
        <v>1.9635515625</v>
      </c>
      <c r="I1070" s="112"/>
      <c r="J1070" s="131"/>
      <c r="K1070" s="131"/>
      <c r="L1070" s="131"/>
      <c r="M1070" s="131"/>
      <c r="N1070" s="131"/>
      <c r="O1070" s="131"/>
      <c r="P1070" s="131"/>
      <c r="Q1070" s="131"/>
      <c r="R1070" s="131"/>
      <c r="S1070" s="131"/>
      <c r="T1070" s="131"/>
      <c r="U1070" s="131"/>
      <c r="V1070" s="131"/>
      <c r="W1070" s="131"/>
      <c r="X1070" s="131">
        <f>[1]BICost!$AG109</f>
        <v>3.9271031249999999</v>
      </c>
      <c r="Y1070" s="128">
        <f t="shared" si="2280"/>
        <v>6.47972015625</v>
      </c>
      <c r="Z1070" s="128">
        <f t="shared" si="2279"/>
        <v>6.47972015625</v>
      </c>
      <c r="AA1070" s="128">
        <f t="shared" si="2275"/>
        <v>7.1225000000000005</v>
      </c>
      <c r="AB1070" s="128">
        <f t="shared" si="2261"/>
        <v>12.95</v>
      </c>
      <c r="AC1070" s="128">
        <f t="shared" si="2276"/>
        <v>12.9594403125</v>
      </c>
      <c r="AD1070" s="128">
        <f t="shared" si="2262"/>
        <v>6.4749999999999996</v>
      </c>
      <c r="AE1070" s="128">
        <f t="shared" si="2263"/>
        <v>7.1225000000000005</v>
      </c>
      <c r="AF1070" s="128">
        <f t="shared" si="2277"/>
        <v>8.4175000000000004</v>
      </c>
      <c r="AG1070" s="129">
        <f t="shared" si="2264"/>
        <v>53.781677296875003</v>
      </c>
      <c r="AH1070" s="129">
        <f t="shared" si="2265"/>
        <v>53.781677296875003</v>
      </c>
      <c r="AI1070" s="132">
        <f t="shared" si="2266"/>
        <v>49</v>
      </c>
      <c r="AJ1070" s="113">
        <f t="shared" si="2267"/>
        <v>169000</v>
      </c>
      <c r="AK1070" s="139">
        <f t="shared" si="2268"/>
        <v>179000</v>
      </c>
      <c r="AL1070" s="114">
        <f t="shared" si="2269"/>
        <v>19</v>
      </c>
      <c r="AM1070" s="130">
        <f t="shared" si="2270"/>
        <v>18</v>
      </c>
      <c r="AN1070" s="151">
        <f t="shared" si="2271"/>
        <v>28</v>
      </c>
      <c r="AO1070" s="152">
        <f t="shared" si="2272"/>
        <v>146</v>
      </c>
      <c r="AP1070" s="153">
        <f t="shared" si="2273"/>
        <v>309</v>
      </c>
      <c r="AQ1070" s="716">
        <f t="shared" si="2278"/>
        <v>11</v>
      </c>
      <c r="AR1070" s="154">
        <f t="shared" si="2274"/>
        <v>19000</v>
      </c>
      <c r="AS1070" s="158">
        <v>123</v>
      </c>
    </row>
    <row r="1071" spans="2:45" ht="20.45" customHeight="1" thickBot="1">
      <c r="B1071" s="597" t="s">
        <v>2686</v>
      </c>
      <c r="C1071" s="596" t="s">
        <v>2651</v>
      </c>
      <c r="D1071" s="112">
        <f t="shared" si="2256"/>
        <v>12.95</v>
      </c>
      <c r="E1071" s="112">
        <f t="shared" si="2257"/>
        <v>5.8906546874999997</v>
      </c>
      <c r="F1071" s="112">
        <f t="shared" si="2258"/>
        <v>6.9271031250000004</v>
      </c>
      <c r="G1071" s="644">
        <f t="shared" si="2259"/>
        <v>5.8906546874999997</v>
      </c>
      <c r="H1071" s="112">
        <f t="shared" si="2260"/>
        <v>1.9635515625</v>
      </c>
      <c r="I1071" s="112"/>
      <c r="J1071" s="131"/>
      <c r="K1071" s="131"/>
      <c r="L1071" s="131"/>
      <c r="M1071" s="131"/>
      <c r="N1071" s="131"/>
      <c r="O1071" s="131"/>
      <c r="P1071" s="131"/>
      <c r="Q1071" s="131"/>
      <c r="R1071" s="131"/>
      <c r="S1071" s="131"/>
      <c r="T1071" s="131"/>
      <c r="U1071" s="131"/>
      <c r="V1071" s="131"/>
      <c r="W1071" s="131"/>
      <c r="X1071" s="131">
        <f>[1]BICost!$AG110</f>
        <v>3.9271031249999999</v>
      </c>
      <c r="Y1071" s="128">
        <f t="shared" si="2280"/>
        <v>6.47972015625</v>
      </c>
      <c r="Z1071" s="128">
        <f t="shared" si="2279"/>
        <v>6.47972015625</v>
      </c>
      <c r="AA1071" s="128">
        <f t="shared" si="2275"/>
        <v>7.1225000000000005</v>
      </c>
      <c r="AB1071" s="128">
        <f t="shared" si="2261"/>
        <v>12.95</v>
      </c>
      <c r="AC1071" s="128">
        <f t="shared" si="2276"/>
        <v>12.9594403125</v>
      </c>
      <c r="AD1071" s="128">
        <f t="shared" si="2262"/>
        <v>6.4749999999999996</v>
      </c>
      <c r="AE1071" s="128">
        <f t="shared" si="2263"/>
        <v>7.1225000000000005</v>
      </c>
      <c r="AF1071" s="128">
        <f t="shared" si="2277"/>
        <v>8.4175000000000004</v>
      </c>
      <c r="AG1071" s="129">
        <f t="shared" si="2264"/>
        <v>53.781677296875003</v>
      </c>
      <c r="AH1071" s="129">
        <f t="shared" si="2265"/>
        <v>53.781677296875003</v>
      </c>
      <c r="AI1071" s="132">
        <f t="shared" si="2266"/>
        <v>49</v>
      </c>
      <c r="AJ1071" s="113">
        <f t="shared" si="2267"/>
        <v>169000</v>
      </c>
      <c r="AK1071" s="139">
        <f t="shared" si="2268"/>
        <v>179000</v>
      </c>
      <c r="AL1071" s="114">
        <f t="shared" si="2269"/>
        <v>19</v>
      </c>
      <c r="AM1071" s="130">
        <f t="shared" si="2270"/>
        <v>18</v>
      </c>
      <c r="AN1071" s="151">
        <f t="shared" si="2271"/>
        <v>28</v>
      </c>
      <c r="AO1071" s="152">
        <f t="shared" si="2272"/>
        <v>146</v>
      </c>
      <c r="AP1071" s="153">
        <f t="shared" si="2273"/>
        <v>309</v>
      </c>
      <c r="AQ1071" s="716">
        <f t="shared" si="2278"/>
        <v>11</v>
      </c>
      <c r="AR1071" s="154">
        <f t="shared" si="2274"/>
        <v>19000</v>
      </c>
      <c r="AS1071" s="158">
        <v>124</v>
      </c>
    </row>
    <row r="1072" spans="2:45" ht="20.45" customHeight="1" thickBot="1">
      <c r="B1072" s="597" t="s">
        <v>2687</v>
      </c>
      <c r="C1072" s="596" t="s">
        <v>2652</v>
      </c>
      <c r="D1072" s="112">
        <f t="shared" si="2256"/>
        <v>12.95</v>
      </c>
      <c r="E1072" s="112">
        <f t="shared" si="2257"/>
        <v>5.8906546874999997</v>
      </c>
      <c r="F1072" s="112">
        <f t="shared" si="2258"/>
        <v>6.9271031250000004</v>
      </c>
      <c r="G1072" s="644">
        <f t="shared" si="2259"/>
        <v>5.8906546874999997</v>
      </c>
      <c r="H1072" s="112">
        <f t="shared" si="2260"/>
        <v>1.9635515625</v>
      </c>
      <c r="I1072" s="112"/>
      <c r="J1072" s="131"/>
      <c r="K1072" s="131"/>
      <c r="L1072" s="131"/>
      <c r="M1072" s="131"/>
      <c r="N1072" s="131"/>
      <c r="O1072" s="131"/>
      <c r="P1072" s="131"/>
      <c r="Q1072" s="131"/>
      <c r="R1072" s="131"/>
      <c r="S1072" s="131"/>
      <c r="T1072" s="131"/>
      <c r="U1072" s="131"/>
      <c r="V1072" s="131"/>
      <c r="W1072" s="131"/>
      <c r="X1072" s="131">
        <f>[1]BICost!$AG111</f>
        <v>3.9271031249999999</v>
      </c>
      <c r="Y1072" s="128">
        <f t="shared" si="2280"/>
        <v>6.47972015625</v>
      </c>
      <c r="Z1072" s="128">
        <f t="shared" si="2279"/>
        <v>6.47972015625</v>
      </c>
      <c r="AA1072" s="128">
        <f t="shared" si="2275"/>
        <v>7.1225000000000005</v>
      </c>
      <c r="AB1072" s="128">
        <f t="shared" si="2261"/>
        <v>12.95</v>
      </c>
      <c r="AC1072" s="128">
        <f t="shared" si="2276"/>
        <v>12.9594403125</v>
      </c>
      <c r="AD1072" s="128">
        <f t="shared" si="2262"/>
        <v>6.4749999999999996</v>
      </c>
      <c r="AE1072" s="128">
        <f t="shared" ref="AE1072:AE1104" si="2281">$AB1072*(1-AE$1255)</f>
        <v>7.1225000000000005</v>
      </c>
      <c r="AF1072" s="128">
        <f t="shared" si="2277"/>
        <v>8.4175000000000004</v>
      </c>
      <c r="AG1072" s="129">
        <f t="shared" si="2264"/>
        <v>53.781677296875003</v>
      </c>
      <c r="AH1072" s="129">
        <f t="shared" si="2265"/>
        <v>53.781677296875003</v>
      </c>
      <c r="AI1072" s="132">
        <f t="shared" si="2266"/>
        <v>49</v>
      </c>
      <c r="AJ1072" s="113">
        <f t="shared" si="2267"/>
        <v>169000</v>
      </c>
      <c r="AK1072" s="139">
        <f t="shared" si="2268"/>
        <v>179000</v>
      </c>
      <c r="AL1072" s="114">
        <f t="shared" si="2269"/>
        <v>19</v>
      </c>
      <c r="AM1072" s="130">
        <f t="shared" si="2270"/>
        <v>18</v>
      </c>
      <c r="AN1072" s="151">
        <f t="shared" si="2271"/>
        <v>28</v>
      </c>
      <c r="AO1072" s="152">
        <f t="shared" si="2272"/>
        <v>146</v>
      </c>
      <c r="AP1072" s="153">
        <f t="shared" si="2273"/>
        <v>309</v>
      </c>
      <c r="AQ1072" s="716">
        <f t="shared" si="2278"/>
        <v>11</v>
      </c>
      <c r="AR1072" s="154">
        <f t="shared" si="2274"/>
        <v>19000</v>
      </c>
      <c r="AS1072" s="158">
        <v>125</v>
      </c>
    </row>
    <row r="1073" spans="2:45" ht="20.45" customHeight="1" thickBot="1">
      <c r="B1073" s="595" t="s">
        <v>2688</v>
      </c>
      <c r="C1073" s="596" t="s">
        <v>2653</v>
      </c>
      <c r="D1073" s="112">
        <f t="shared" si="2256"/>
        <v>12.95</v>
      </c>
      <c r="E1073" s="112">
        <f t="shared" si="2257"/>
        <v>6.0055130208333338</v>
      </c>
      <c r="F1073" s="112">
        <f t="shared" si="2258"/>
        <v>7.0036753472222228</v>
      </c>
      <c r="G1073" s="644">
        <f t="shared" si="2259"/>
        <v>6.0055130208333338</v>
      </c>
      <c r="H1073" s="112">
        <f t="shared" si="2260"/>
        <v>2.0018376736111114</v>
      </c>
      <c r="I1073" s="112"/>
      <c r="J1073" s="131"/>
      <c r="K1073" s="131"/>
      <c r="L1073" s="131"/>
      <c r="M1073" s="131"/>
      <c r="N1073" s="131"/>
      <c r="O1073" s="131"/>
      <c r="P1073" s="131"/>
      <c r="Q1073" s="131"/>
      <c r="R1073" s="131"/>
      <c r="S1073" s="131"/>
      <c r="T1073" s="131"/>
      <c r="U1073" s="131"/>
      <c r="V1073" s="131"/>
      <c r="W1073" s="131"/>
      <c r="X1073" s="131">
        <f>[1]BICost!$AG112</f>
        <v>4.0036753472222228</v>
      </c>
      <c r="Y1073" s="128">
        <f t="shared" si="2280"/>
        <v>6.6060643229166676</v>
      </c>
      <c r="Z1073" s="128">
        <f t="shared" si="2279"/>
        <v>6.6060643229166676</v>
      </c>
      <c r="AA1073" s="128">
        <f t="shared" si="2275"/>
        <v>7.1225000000000005</v>
      </c>
      <c r="AB1073" s="128">
        <f t="shared" si="2261"/>
        <v>12.95</v>
      </c>
      <c r="AC1073" s="128">
        <f t="shared" si="2276"/>
        <v>13.212128645833335</v>
      </c>
      <c r="AD1073" s="128">
        <f t="shared" si="2262"/>
        <v>6.4749999999999996</v>
      </c>
      <c r="AE1073" s="128">
        <f t="shared" si="2281"/>
        <v>7.1225000000000005</v>
      </c>
      <c r="AF1073" s="128">
        <f t="shared" si="2277"/>
        <v>8.4175000000000004</v>
      </c>
      <c r="AG1073" s="129">
        <f t="shared" si="2264"/>
        <v>54.830333880208343</v>
      </c>
      <c r="AH1073" s="129">
        <f t="shared" si="2265"/>
        <v>54.830333880208343</v>
      </c>
      <c r="AI1073" s="132">
        <f t="shared" si="2266"/>
        <v>59</v>
      </c>
      <c r="AJ1073" s="113">
        <f t="shared" si="2267"/>
        <v>169000</v>
      </c>
      <c r="AK1073" s="139">
        <f t="shared" si="2268"/>
        <v>179000</v>
      </c>
      <c r="AL1073" s="114">
        <f t="shared" si="2269"/>
        <v>19</v>
      </c>
      <c r="AM1073" s="130">
        <f t="shared" si="2270"/>
        <v>18</v>
      </c>
      <c r="AN1073" s="151">
        <f t="shared" si="2271"/>
        <v>29</v>
      </c>
      <c r="AO1073" s="152">
        <f t="shared" si="2272"/>
        <v>149</v>
      </c>
      <c r="AP1073" s="153">
        <f t="shared" si="2273"/>
        <v>315</v>
      </c>
      <c r="AQ1073" s="716">
        <f t="shared" si="2278"/>
        <v>11</v>
      </c>
      <c r="AR1073" s="154">
        <f t="shared" si="2274"/>
        <v>20000</v>
      </c>
      <c r="AS1073" s="158">
        <v>126</v>
      </c>
    </row>
    <row r="1074" spans="2:45" ht="20.45" customHeight="1" thickBot="1">
      <c r="B1074" s="597" t="s">
        <v>2689</v>
      </c>
      <c r="C1074" s="596" t="s">
        <v>2654</v>
      </c>
      <c r="D1074" s="112">
        <f t="shared" si="2256"/>
        <v>12.95</v>
      </c>
      <c r="E1074" s="112">
        <f t="shared" si="2257"/>
        <v>6.0055130208333338</v>
      </c>
      <c r="F1074" s="112">
        <f t="shared" si="2258"/>
        <v>7.0036753472222228</v>
      </c>
      <c r="G1074" s="644">
        <f t="shared" si="2259"/>
        <v>6.0055130208333338</v>
      </c>
      <c r="H1074" s="112">
        <f t="shared" si="2260"/>
        <v>2.0018376736111114</v>
      </c>
      <c r="I1074" s="112"/>
      <c r="J1074" s="131"/>
      <c r="K1074" s="131"/>
      <c r="L1074" s="131"/>
      <c r="M1074" s="131"/>
      <c r="N1074" s="131"/>
      <c r="O1074" s="131"/>
      <c r="P1074" s="131"/>
      <c r="Q1074" s="131"/>
      <c r="R1074" s="131"/>
      <c r="S1074" s="131"/>
      <c r="T1074" s="131"/>
      <c r="U1074" s="131"/>
      <c r="V1074" s="131"/>
      <c r="W1074" s="131"/>
      <c r="X1074" s="131">
        <f>[1]BICost!$AG113</f>
        <v>4.0036753472222228</v>
      </c>
      <c r="Y1074" s="128">
        <f t="shared" si="2280"/>
        <v>6.6060643229166676</v>
      </c>
      <c r="Z1074" s="128">
        <f t="shared" si="2279"/>
        <v>6.6060643229166676</v>
      </c>
      <c r="AA1074" s="128">
        <f t="shared" si="2275"/>
        <v>7.1225000000000005</v>
      </c>
      <c r="AB1074" s="128">
        <f t="shared" si="2261"/>
        <v>12.95</v>
      </c>
      <c r="AC1074" s="128">
        <f t="shared" si="2276"/>
        <v>13.212128645833335</v>
      </c>
      <c r="AD1074" s="128">
        <f t="shared" si="2262"/>
        <v>6.4749999999999996</v>
      </c>
      <c r="AE1074" s="128">
        <f t="shared" si="2281"/>
        <v>7.1225000000000005</v>
      </c>
      <c r="AF1074" s="128">
        <f t="shared" si="2277"/>
        <v>8.4175000000000004</v>
      </c>
      <c r="AG1074" s="129">
        <f t="shared" si="2264"/>
        <v>54.830333880208343</v>
      </c>
      <c r="AH1074" s="129">
        <f t="shared" si="2265"/>
        <v>54.830333880208343</v>
      </c>
      <c r="AI1074" s="132">
        <f t="shared" si="2266"/>
        <v>59</v>
      </c>
      <c r="AJ1074" s="113">
        <f t="shared" si="2267"/>
        <v>169000</v>
      </c>
      <c r="AK1074" s="139">
        <f t="shared" si="2268"/>
        <v>179000</v>
      </c>
      <c r="AL1074" s="114">
        <f t="shared" si="2269"/>
        <v>19</v>
      </c>
      <c r="AM1074" s="130">
        <f t="shared" si="2270"/>
        <v>18</v>
      </c>
      <c r="AN1074" s="151">
        <f t="shared" si="2271"/>
        <v>29</v>
      </c>
      <c r="AO1074" s="152">
        <f t="shared" si="2272"/>
        <v>149</v>
      </c>
      <c r="AP1074" s="153">
        <f t="shared" si="2273"/>
        <v>315</v>
      </c>
      <c r="AQ1074" s="716">
        <f t="shared" si="2278"/>
        <v>11</v>
      </c>
      <c r="AR1074" s="154">
        <f t="shared" si="2274"/>
        <v>20000</v>
      </c>
      <c r="AS1074" s="158">
        <v>127</v>
      </c>
    </row>
    <row r="1075" spans="2:45" ht="20.45" customHeight="1" thickBot="1">
      <c r="B1075" s="597" t="s">
        <v>2690</v>
      </c>
      <c r="C1075" s="596" t="s">
        <v>2655</v>
      </c>
      <c r="D1075" s="112">
        <f t="shared" si="2256"/>
        <v>12.95</v>
      </c>
      <c r="E1075" s="112">
        <f t="shared" si="2257"/>
        <v>6.0055130208333338</v>
      </c>
      <c r="F1075" s="112">
        <f t="shared" si="2258"/>
        <v>7.0036753472222228</v>
      </c>
      <c r="G1075" s="644">
        <f t="shared" si="2259"/>
        <v>6.0055130208333338</v>
      </c>
      <c r="H1075" s="112">
        <f t="shared" si="2260"/>
        <v>2.0018376736111114</v>
      </c>
      <c r="I1075" s="112"/>
      <c r="J1075" s="131"/>
      <c r="K1075" s="131"/>
      <c r="L1075" s="131"/>
      <c r="M1075" s="131"/>
      <c r="N1075" s="131"/>
      <c r="O1075" s="131"/>
      <c r="P1075" s="131"/>
      <c r="Q1075" s="131"/>
      <c r="R1075" s="131"/>
      <c r="S1075" s="131"/>
      <c r="T1075" s="131"/>
      <c r="U1075" s="131"/>
      <c r="V1075" s="131"/>
      <c r="W1075" s="131"/>
      <c r="X1075" s="131">
        <f>[1]BICost!$AG114</f>
        <v>4.0036753472222228</v>
      </c>
      <c r="Y1075" s="128">
        <f t="shared" si="2280"/>
        <v>6.6060643229166676</v>
      </c>
      <c r="Z1075" s="128">
        <f t="shared" si="2279"/>
        <v>6.6060643229166676</v>
      </c>
      <c r="AA1075" s="128">
        <f t="shared" si="2275"/>
        <v>7.1225000000000005</v>
      </c>
      <c r="AB1075" s="128">
        <f t="shared" si="2261"/>
        <v>12.95</v>
      </c>
      <c r="AC1075" s="128">
        <f t="shared" si="2276"/>
        <v>13.212128645833335</v>
      </c>
      <c r="AD1075" s="128">
        <f t="shared" si="2262"/>
        <v>6.4749999999999996</v>
      </c>
      <c r="AE1075" s="128">
        <f t="shared" si="2281"/>
        <v>7.1225000000000005</v>
      </c>
      <c r="AF1075" s="128">
        <f t="shared" si="2277"/>
        <v>8.4175000000000004</v>
      </c>
      <c r="AG1075" s="129">
        <f t="shared" si="2264"/>
        <v>54.830333880208343</v>
      </c>
      <c r="AH1075" s="129">
        <f t="shared" si="2265"/>
        <v>54.830333880208343</v>
      </c>
      <c r="AI1075" s="132">
        <f t="shared" si="2266"/>
        <v>59</v>
      </c>
      <c r="AJ1075" s="113">
        <f t="shared" si="2267"/>
        <v>169000</v>
      </c>
      <c r="AK1075" s="139">
        <f t="shared" si="2268"/>
        <v>179000</v>
      </c>
      <c r="AL1075" s="114">
        <f t="shared" si="2269"/>
        <v>19</v>
      </c>
      <c r="AM1075" s="130">
        <f t="shared" si="2270"/>
        <v>18</v>
      </c>
      <c r="AN1075" s="151">
        <f t="shared" si="2271"/>
        <v>29</v>
      </c>
      <c r="AO1075" s="152">
        <f t="shared" si="2272"/>
        <v>149</v>
      </c>
      <c r="AP1075" s="153">
        <f t="shared" si="2273"/>
        <v>315</v>
      </c>
      <c r="AQ1075" s="716">
        <f t="shared" si="2278"/>
        <v>11</v>
      </c>
      <c r="AR1075" s="154">
        <f t="shared" si="2274"/>
        <v>20000</v>
      </c>
      <c r="AS1075" s="158">
        <v>128</v>
      </c>
    </row>
    <row r="1076" spans="2:45" ht="20.45" customHeight="1" thickBot="1">
      <c r="B1076" s="595" t="s">
        <v>2691</v>
      </c>
      <c r="C1076" s="596" t="s">
        <v>2656</v>
      </c>
      <c r="D1076" s="112">
        <f t="shared" si="2256"/>
        <v>11.95</v>
      </c>
      <c r="E1076" s="112">
        <f t="shared" si="2257"/>
        <v>5.6773463541666658</v>
      </c>
      <c r="F1076" s="112">
        <f t="shared" si="2258"/>
        <v>6.7848975694444444</v>
      </c>
      <c r="G1076" s="644">
        <f t="shared" si="2259"/>
        <v>5.6773463541666658</v>
      </c>
      <c r="H1076" s="112">
        <f t="shared" si="2260"/>
        <v>1.892448784722222</v>
      </c>
      <c r="I1076" s="112"/>
      <c r="J1076" s="131"/>
      <c r="K1076" s="131"/>
      <c r="L1076" s="131"/>
      <c r="M1076" s="131"/>
      <c r="N1076" s="131"/>
      <c r="O1076" s="131"/>
      <c r="P1076" s="131"/>
      <c r="Q1076" s="131"/>
      <c r="R1076" s="131"/>
      <c r="S1076" s="131"/>
      <c r="T1076" s="131"/>
      <c r="U1076" s="131"/>
      <c r="V1076" s="131"/>
      <c r="W1076" s="131"/>
      <c r="X1076" s="131">
        <f>[1]BICost!$AG115</f>
        <v>3.784897569444444</v>
      </c>
      <c r="Y1076" s="128">
        <f t="shared" si="2280"/>
        <v>6.2450809895833332</v>
      </c>
      <c r="Z1076" s="128">
        <f t="shared" si="2279"/>
        <v>6.2450809895833332</v>
      </c>
      <c r="AA1076" s="128">
        <f t="shared" si="2275"/>
        <v>6.5724999999999998</v>
      </c>
      <c r="AB1076" s="128">
        <f t="shared" si="2261"/>
        <v>11.95</v>
      </c>
      <c r="AC1076" s="128">
        <f t="shared" si="2276"/>
        <v>12.490161979166666</v>
      </c>
      <c r="AD1076" s="128">
        <f t="shared" si="2262"/>
        <v>5.9749999999999996</v>
      </c>
      <c r="AE1076" s="128">
        <f t="shared" si="2281"/>
        <v>6.5724999999999998</v>
      </c>
      <c r="AF1076" s="128">
        <f t="shared" si="2277"/>
        <v>7.7675000000000001</v>
      </c>
      <c r="AG1076" s="129">
        <f t="shared" si="2264"/>
        <v>51.83417221354167</v>
      </c>
      <c r="AH1076" s="129">
        <f t="shared" si="2265"/>
        <v>51.83417221354167</v>
      </c>
      <c r="AI1076" s="132">
        <f t="shared" si="2266"/>
        <v>49</v>
      </c>
      <c r="AJ1076" s="113">
        <f t="shared" si="2267"/>
        <v>159000</v>
      </c>
      <c r="AK1076" s="139">
        <f t="shared" si="2268"/>
        <v>169000</v>
      </c>
      <c r="AL1076" s="114">
        <f t="shared" si="2269"/>
        <v>18</v>
      </c>
      <c r="AM1076" s="130">
        <f t="shared" si="2270"/>
        <v>17</v>
      </c>
      <c r="AN1076" s="151">
        <f t="shared" si="2271"/>
        <v>27</v>
      </c>
      <c r="AO1076" s="152">
        <f t="shared" si="2272"/>
        <v>141</v>
      </c>
      <c r="AP1076" s="153">
        <f t="shared" si="2273"/>
        <v>298</v>
      </c>
      <c r="AQ1076" s="716">
        <f t="shared" si="2278"/>
        <v>10</v>
      </c>
      <c r="AR1076" s="154">
        <f t="shared" si="2274"/>
        <v>19000</v>
      </c>
      <c r="AS1076" s="158">
        <v>129</v>
      </c>
    </row>
    <row r="1077" spans="2:45" ht="20.45" customHeight="1" thickBot="1">
      <c r="B1077" s="597" t="s">
        <v>2692</v>
      </c>
      <c r="C1077" s="596" t="s">
        <v>2657</v>
      </c>
      <c r="D1077" s="112">
        <f t="shared" si="2256"/>
        <v>11.95</v>
      </c>
      <c r="E1077" s="112">
        <f t="shared" si="2257"/>
        <v>5.6773463541666658</v>
      </c>
      <c r="F1077" s="112">
        <f t="shared" si="2258"/>
        <v>6.7848975694444444</v>
      </c>
      <c r="G1077" s="644">
        <f t="shared" si="2259"/>
        <v>5.6773463541666658</v>
      </c>
      <c r="H1077" s="112">
        <f t="shared" si="2260"/>
        <v>1.892448784722222</v>
      </c>
      <c r="I1077" s="112"/>
      <c r="J1077" s="131"/>
      <c r="K1077" s="131"/>
      <c r="L1077" s="131"/>
      <c r="M1077" s="131"/>
      <c r="N1077" s="131"/>
      <c r="O1077" s="131"/>
      <c r="P1077" s="131"/>
      <c r="Q1077" s="131"/>
      <c r="R1077" s="131"/>
      <c r="S1077" s="131"/>
      <c r="T1077" s="131"/>
      <c r="U1077" s="131"/>
      <c r="V1077" s="131"/>
      <c r="W1077" s="131"/>
      <c r="X1077" s="131">
        <f>[1]BICost!$AG116</f>
        <v>3.784897569444444</v>
      </c>
      <c r="Y1077" s="128">
        <f t="shared" si="2280"/>
        <v>6.2450809895833332</v>
      </c>
      <c r="Z1077" s="128">
        <f t="shared" si="2279"/>
        <v>6.2450809895833332</v>
      </c>
      <c r="AA1077" s="128">
        <f t="shared" si="2275"/>
        <v>6.5724999999999998</v>
      </c>
      <c r="AB1077" s="128">
        <f t="shared" si="2261"/>
        <v>11.95</v>
      </c>
      <c r="AC1077" s="128">
        <f t="shared" si="2276"/>
        <v>12.490161979166666</v>
      </c>
      <c r="AD1077" s="128">
        <f t="shared" si="2262"/>
        <v>5.9749999999999996</v>
      </c>
      <c r="AE1077" s="128">
        <f t="shared" si="2281"/>
        <v>6.5724999999999998</v>
      </c>
      <c r="AF1077" s="128">
        <f t="shared" si="2277"/>
        <v>7.7675000000000001</v>
      </c>
      <c r="AG1077" s="129">
        <f t="shared" si="2264"/>
        <v>51.83417221354167</v>
      </c>
      <c r="AH1077" s="129">
        <f t="shared" si="2265"/>
        <v>51.83417221354167</v>
      </c>
      <c r="AI1077" s="132">
        <f t="shared" si="2266"/>
        <v>49</v>
      </c>
      <c r="AJ1077" s="113">
        <f t="shared" si="2267"/>
        <v>159000</v>
      </c>
      <c r="AK1077" s="139">
        <f t="shared" si="2268"/>
        <v>169000</v>
      </c>
      <c r="AL1077" s="114">
        <f t="shared" si="2269"/>
        <v>18</v>
      </c>
      <c r="AM1077" s="130">
        <f t="shared" si="2270"/>
        <v>17</v>
      </c>
      <c r="AN1077" s="151">
        <f t="shared" si="2271"/>
        <v>27</v>
      </c>
      <c r="AO1077" s="152">
        <f t="shared" si="2272"/>
        <v>141</v>
      </c>
      <c r="AP1077" s="153">
        <f t="shared" si="2273"/>
        <v>298</v>
      </c>
      <c r="AQ1077" s="716">
        <f t="shared" si="2278"/>
        <v>10</v>
      </c>
      <c r="AR1077" s="154">
        <f t="shared" si="2274"/>
        <v>19000</v>
      </c>
      <c r="AS1077" s="158">
        <v>130</v>
      </c>
    </row>
    <row r="1078" spans="2:45" ht="20.45" customHeight="1" thickBot="1">
      <c r="B1078" s="597" t="s">
        <v>2693</v>
      </c>
      <c r="C1078" s="596" t="s">
        <v>2658</v>
      </c>
      <c r="D1078" s="112">
        <f t="shared" si="2256"/>
        <v>11.95</v>
      </c>
      <c r="E1078" s="112">
        <f t="shared" si="2257"/>
        <v>5.6773463541666658</v>
      </c>
      <c r="F1078" s="112">
        <f t="shared" si="2258"/>
        <v>6.7848975694444444</v>
      </c>
      <c r="G1078" s="644">
        <f t="shared" si="2259"/>
        <v>5.6773463541666658</v>
      </c>
      <c r="H1078" s="112">
        <f t="shared" si="2260"/>
        <v>1.892448784722222</v>
      </c>
      <c r="I1078" s="112"/>
      <c r="J1078" s="131"/>
      <c r="K1078" s="131"/>
      <c r="L1078" s="131"/>
      <c r="M1078" s="131"/>
      <c r="N1078" s="131"/>
      <c r="O1078" s="131"/>
      <c r="P1078" s="131"/>
      <c r="Q1078" s="131"/>
      <c r="R1078" s="131"/>
      <c r="S1078" s="131"/>
      <c r="T1078" s="131"/>
      <c r="U1078" s="131"/>
      <c r="V1078" s="131"/>
      <c r="W1078" s="131"/>
      <c r="X1078" s="131">
        <f>[1]BICost!$AG117</f>
        <v>3.784897569444444</v>
      </c>
      <c r="Y1078" s="128">
        <f t="shared" si="2280"/>
        <v>6.2450809895833332</v>
      </c>
      <c r="Z1078" s="128">
        <f t="shared" si="2279"/>
        <v>6.2450809895833332</v>
      </c>
      <c r="AA1078" s="128">
        <f t="shared" si="2275"/>
        <v>6.5724999999999998</v>
      </c>
      <c r="AB1078" s="128">
        <f t="shared" si="2261"/>
        <v>11.95</v>
      </c>
      <c r="AC1078" s="128">
        <f t="shared" si="2276"/>
        <v>12.490161979166666</v>
      </c>
      <c r="AD1078" s="128">
        <f t="shared" si="2262"/>
        <v>5.9749999999999996</v>
      </c>
      <c r="AE1078" s="128">
        <f t="shared" si="2281"/>
        <v>6.5724999999999998</v>
      </c>
      <c r="AF1078" s="128">
        <f t="shared" si="2277"/>
        <v>7.7675000000000001</v>
      </c>
      <c r="AG1078" s="129">
        <f t="shared" si="2264"/>
        <v>51.83417221354167</v>
      </c>
      <c r="AH1078" s="129">
        <f t="shared" si="2265"/>
        <v>51.83417221354167</v>
      </c>
      <c r="AI1078" s="132">
        <f t="shared" si="2266"/>
        <v>49</v>
      </c>
      <c r="AJ1078" s="113">
        <f t="shared" si="2267"/>
        <v>159000</v>
      </c>
      <c r="AK1078" s="139">
        <f t="shared" si="2268"/>
        <v>169000</v>
      </c>
      <c r="AL1078" s="114">
        <f t="shared" si="2269"/>
        <v>18</v>
      </c>
      <c r="AM1078" s="130">
        <f t="shared" si="2270"/>
        <v>17</v>
      </c>
      <c r="AN1078" s="151">
        <f t="shared" si="2271"/>
        <v>27</v>
      </c>
      <c r="AO1078" s="152">
        <f t="shared" si="2272"/>
        <v>141</v>
      </c>
      <c r="AP1078" s="153">
        <f t="shared" si="2273"/>
        <v>298</v>
      </c>
      <c r="AQ1078" s="716">
        <f t="shared" si="2278"/>
        <v>10</v>
      </c>
      <c r="AR1078" s="154">
        <f t="shared" si="2274"/>
        <v>19000</v>
      </c>
      <c r="AS1078" s="158">
        <v>131</v>
      </c>
    </row>
    <row r="1079" spans="2:45" ht="20.45" customHeight="1" thickBot="1">
      <c r="B1079" s="595" t="s">
        <v>2694</v>
      </c>
      <c r="C1079" s="596" t="s">
        <v>2659</v>
      </c>
      <c r="D1079" s="112">
        <f t="shared" si="2256"/>
        <v>14.95</v>
      </c>
      <c r="E1079" s="112">
        <f t="shared" si="2257"/>
        <v>6.7415963541666653</v>
      </c>
      <c r="F1079" s="112">
        <f t="shared" si="2258"/>
        <v>7.4943975694444438</v>
      </c>
      <c r="G1079" s="644">
        <f t="shared" si="2259"/>
        <v>6.7415963541666653</v>
      </c>
      <c r="H1079" s="112">
        <f t="shared" si="2260"/>
        <v>2.2471987847222219</v>
      </c>
      <c r="I1079" s="112"/>
      <c r="J1079" s="131"/>
      <c r="K1079" s="131"/>
      <c r="L1079" s="131"/>
      <c r="M1079" s="131"/>
      <c r="N1079" s="131"/>
      <c r="O1079" s="131"/>
      <c r="P1079" s="131"/>
      <c r="Q1079" s="131"/>
      <c r="R1079" s="131"/>
      <c r="S1079" s="131"/>
      <c r="T1079" s="131"/>
      <c r="U1079" s="131"/>
      <c r="V1079" s="131"/>
      <c r="W1079" s="131"/>
      <c r="X1079" s="131">
        <f>[1]BICost!$AG118</f>
        <v>4.4943975694444438</v>
      </c>
      <c r="Y1079" s="128">
        <f t="shared" si="2280"/>
        <v>7.4157559895833325</v>
      </c>
      <c r="Z1079" s="128">
        <f t="shared" si="2279"/>
        <v>7.4157559895833325</v>
      </c>
      <c r="AA1079" s="128">
        <f t="shared" si="2275"/>
        <v>8.2225000000000001</v>
      </c>
      <c r="AB1079" s="128">
        <f t="shared" si="2261"/>
        <v>14.95</v>
      </c>
      <c r="AC1079" s="128">
        <f t="shared" si="2276"/>
        <v>14.831511979166665</v>
      </c>
      <c r="AD1079" s="128">
        <f t="shared" si="2262"/>
        <v>7.4749999999999996</v>
      </c>
      <c r="AE1079" s="128">
        <f t="shared" si="2281"/>
        <v>8.2225000000000001</v>
      </c>
      <c r="AF1079" s="128">
        <f t="shared" si="2277"/>
        <v>9.7174999999999994</v>
      </c>
      <c r="AG1079" s="129">
        <f t="shared" si="2264"/>
        <v>61.550774713541664</v>
      </c>
      <c r="AH1079" s="129">
        <f t="shared" si="2265"/>
        <v>61.550774713541664</v>
      </c>
      <c r="AI1079" s="132">
        <f t="shared" si="2266"/>
        <v>59</v>
      </c>
      <c r="AJ1079" s="113">
        <f t="shared" si="2267"/>
        <v>189000</v>
      </c>
      <c r="AK1079" s="139">
        <f t="shared" si="2268"/>
        <v>199000</v>
      </c>
      <c r="AL1079" s="114">
        <f t="shared" si="2269"/>
        <v>21</v>
      </c>
      <c r="AM1079" s="130">
        <f t="shared" si="2270"/>
        <v>20</v>
      </c>
      <c r="AN1079" s="151">
        <f t="shared" si="2271"/>
        <v>32</v>
      </c>
      <c r="AO1079" s="152">
        <f t="shared" si="2272"/>
        <v>167</v>
      </c>
      <c r="AP1079" s="153">
        <f t="shared" si="2273"/>
        <v>353</v>
      </c>
      <c r="AQ1079" s="716">
        <f t="shared" si="2278"/>
        <v>12</v>
      </c>
      <c r="AR1079" s="154">
        <f t="shared" si="2274"/>
        <v>22000</v>
      </c>
      <c r="AS1079" s="158">
        <v>132</v>
      </c>
    </row>
    <row r="1080" spans="2:45" ht="20.45" customHeight="1" thickBot="1">
      <c r="B1080" s="595" t="s">
        <v>2695</v>
      </c>
      <c r="C1080" s="596" t="s">
        <v>2660</v>
      </c>
      <c r="D1080" s="112">
        <f t="shared" si="2256"/>
        <v>2.95</v>
      </c>
      <c r="E1080" s="112">
        <f t="shared" si="2257"/>
        <v>1.5</v>
      </c>
      <c r="F1080" s="112">
        <f t="shared" si="2258"/>
        <v>4</v>
      </c>
      <c r="G1080" s="644">
        <f t="shared" si="2259"/>
        <v>1.5</v>
      </c>
      <c r="H1080" s="112">
        <f t="shared" si="2260"/>
        <v>0.5</v>
      </c>
      <c r="I1080" s="112"/>
      <c r="J1080" s="131"/>
      <c r="K1080" s="131"/>
      <c r="L1080" s="131"/>
      <c r="M1080" s="131"/>
      <c r="N1080" s="131"/>
      <c r="O1080" s="131"/>
      <c r="P1080" s="131"/>
      <c r="Q1080" s="131"/>
      <c r="R1080" s="131"/>
      <c r="S1080" s="131"/>
      <c r="T1080" s="131"/>
      <c r="U1080" s="131"/>
      <c r="V1080" s="131"/>
      <c r="W1080" s="131"/>
      <c r="X1080" s="131">
        <f>[1]BICost!$AG119</f>
        <v>1</v>
      </c>
      <c r="Y1080" s="128">
        <f t="shared" si="2280"/>
        <v>1.6500000000000001</v>
      </c>
      <c r="Z1080" s="128">
        <f t="shared" si="2279"/>
        <v>1.6500000000000001</v>
      </c>
      <c r="AA1080" s="128">
        <f t="shared" si="2275"/>
        <v>1.6225000000000003</v>
      </c>
      <c r="AB1080" s="128">
        <f t="shared" si="2261"/>
        <v>2.95</v>
      </c>
      <c r="AC1080" s="128">
        <f t="shared" si="2276"/>
        <v>3.3000000000000003</v>
      </c>
      <c r="AD1080" s="128">
        <f t="shared" si="2262"/>
        <v>1.4750000000000001</v>
      </c>
      <c r="AE1080" s="128">
        <f t="shared" si="2281"/>
        <v>1.6225000000000003</v>
      </c>
      <c r="AF1080" s="128">
        <f t="shared" si="2277"/>
        <v>1.9175000000000002</v>
      </c>
      <c r="AG1080" s="129">
        <f t="shared" si="2264"/>
        <v>13.695000000000002</v>
      </c>
      <c r="AH1080" s="129">
        <f t="shared" si="2265"/>
        <v>13.695000000000002</v>
      </c>
      <c r="AI1080" s="132">
        <f t="shared" si="2266"/>
        <v>9</v>
      </c>
      <c r="AJ1080" s="113">
        <f t="shared" si="2267"/>
        <v>39000</v>
      </c>
      <c r="AK1080" s="139">
        <f t="shared" si="2268"/>
        <v>39000</v>
      </c>
      <c r="AL1080" s="114">
        <f t="shared" si="2269"/>
        <v>5</v>
      </c>
      <c r="AM1080" s="130">
        <f t="shared" si="2270"/>
        <v>5</v>
      </c>
      <c r="AN1080" s="151">
        <f t="shared" si="2271"/>
        <v>8</v>
      </c>
      <c r="AO1080" s="152">
        <f t="shared" si="2272"/>
        <v>38</v>
      </c>
      <c r="AP1080" s="153">
        <f t="shared" si="2273"/>
        <v>79</v>
      </c>
      <c r="AQ1080" s="716">
        <f t="shared" si="2278"/>
        <v>3</v>
      </c>
      <c r="AR1080" s="154">
        <f t="shared" si="2274"/>
        <v>5000</v>
      </c>
      <c r="AS1080" s="158">
        <v>133</v>
      </c>
    </row>
    <row r="1081" spans="2:45" ht="20.45" customHeight="1" thickBot="1">
      <c r="B1081" s="597" t="s">
        <v>2696</v>
      </c>
      <c r="C1081" s="596" t="s">
        <v>2661</v>
      </c>
      <c r="D1081" s="112">
        <f t="shared" si="2256"/>
        <v>2.95</v>
      </c>
      <c r="E1081" s="112">
        <f t="shared" si="2257"/>
        <v>1.5</v>
      </c>
      <c r="F1081" s="112">
        <f t="shared" si="2258"/>
        <v>4</v>
      </c>
      <c r="G1081" s="644">
        <f t="shared" si="2259"/>
        <v>1.5</v>
      </c>
      <c r="H1081" s="112">
        <f t="shared" si="2260"/>
        <v>0.5</v>
      </c>
      <c r="I1081" s="112"/>
      <c r="J1081" s="131"/>
      <c r="K1081" s="131"/>
      <c r="L1081" s="131"/>
      <c r="M1081" s="131"/>
      <c r="N1081" s="131"/>
      <c r="O1081" s="131"/>
      <c r="P1081" s="131"/>
      <c r="Q1081" s="131"/>
      <c r="R1081" s="131"/>
      <c r="S1081" s="131"/>
      <c r="T1081" s="131"/>
      <c r="U1081" s="131"/>
      <c r="V1081" s="131"/>
      <c r="W1081" s="131"/>
      <c r="X1081" s="131">
        <f>[1]BICost!$AG120</f>
        <v>1</v>
      </c>
      <c r="Y1081" s="128">
        <f t="shared" si="2280"/>
        <v>1.6500000000000001</v>
      </c>
      <c r="Z1081" s="128">
        <f t="shared" si="2279"/>
        <v>1.6500000000000001</v>
      </c>
      <c r="AA1081" s="128">
        <f t="shared" si="2275"/>
        <v>1.6225000000000003</v>
      </c>
      <c r="AB1081" s="128">
        <f t="shared" si="2261"/>
        <v>2.95</v>
      </c>
      <c r="AC1081" s="128">
        <f t="shared" si="2276"/>
        <v>3.3000000000000003</v>
      </c>
      <c r="AD1081" s="128">
        <f t="shared" si="2262"/>
        <v>1.4750000000000001</v>
      </c>
      <c r="AE1081" s="128">
        <f t="shared" si="2281"/>
        <v>1.6225000000000003</v>
      </c>
      <c r="AF1081" s="128">
        <f t="shared" si="2277"/>
        <v>1.9175000000000002</v>
      </c>
      <c r="AG1081" s="129">
        <f t="shared" si="2264"/>
        <v>13.695000000000002</v>
      </c>
      <c r="AH1081" s="129">
        <f t="shared" si="2265"/>
        <v>13.695000000000002</v>
      </c>
      <c r="AI1081" s="132">
        <f t="shared" si="2266"/>
        <v>9</v>
      </c>
      <c r="AJ1081" s="113">
        <f t="shared" si="2267"/>
        <v>39000</v>
      </c>
      <c r="AK1081" s="139">
        <f t="shared" si="2268"/>
        <v>39000</v>
      </c>
      <c r="AL1081" s="114">
        <f t="shared" si="2269"/>
        <v>5</v>
      </c>
      <c r="AM1081" s="130">
        <f t="shared" si="2270"/>
        <v>5</v>
      </c>
      <c r="AN1081" s="151">
        <f t="shared" si="2271"/>
        <v>8</v>
      </c>
      <c r="AO1081" s="152">
        <f t="shared" si="2272"/>
        <v>38</v>
      </c>
      <c r="AP1081" s="153">
        <f t="shared" si="2273"/>
        <v>79</v>
      </c>
      <c r="AQ1081" s="716">
        <f t="shared" si="2278"/>
        <v>3</v>
      </c>
      <c r="AR1081" s="154">
        <f t="shared" si="2274"/>
        <v>5000</v>
      </c>
      <c r="AS1081" s="158">
        <v>134</v>
      </c>
    </row>
    <row r="1082" spans="2:45" ht="20.45" customHeight="1" thickBot="1">
      <c r="B1082" s="597" t="s">
        <v>2697</v>
      </c>
      <c r="C1082" s="596" t="s">
        <v>2662</v>
      </c>
      <c r="D1082" s="112">
        <f t="shared" si="2256"/>
        <v>2.95</v>
      </c>
      <c r="E1082" s="112">
        <f t="shared" si="2257"/>
        <v>1.5</v>
      </c>
      <c r="F1082" s="112">
        <f t="shared" si="2258"/>
        <v>4</v>
      </c>
      <c r="G1082" s="644">
        <f t="shared" si="2259"/>
        <v>1.5</v>
      </c>
      <c r="H1082" s="112">
        <f t="shared" si="2260"/>
        <v>0.5</v>
      </c>
      <c r="I1082" s="112"/>
      <c r="J1082" s="131"/>
      <c r="K1082" s="131"/>
      <c r="L1082" s="131"/>
      <c r="M1082" s="131"/>
      <c r="N1082" s="131"/>
      <c r="O1082" s="131"/>
      <c r="P1082" s="131"/>
      <c r="Q1082" s="131"/>
      <c r="R1082" s="131"/>
      <c r="S1082" s="131"/>
      <c r="T1082" s="131"/>
      <c r="U1082" s="131"/>
      <c r="V1082" s="131"/>
      <c r="W1082" s="131"/>
      <c r="X1082" s="131">
        <f>[1]BICost!$AG121</f>
        <v>1</v>
      </c>
      <c r="Y1082" s="128">
        <f t="shared" si="2280"/>
        <v>1.6500000000000001</v>
      </c>
      <c r="Z1082" s="128">
        <f t="shared" si="2279"/>
        <v>1.6500000000000001</v>
      </c>
      <c r="AA1082" s="128">
        <f t="shared" si="2275"/>
        <v>1.6225000000000003</v>
      </c>
      <c r="AB1082" s="128">
        <f t="shared" si="2261"/>
        <v>2.95</v>
      </c>
      <c r="AC1082" s="128">
        <f t="shared" si="2276"/>
        <v>3.3000000000000003</v>
      </c>
      <c r="AD1082" s="128">
        <f t="shared" si="2262"/>
        <v>1.4750000000000001</v>
      </c>
      <c r="AE1082" s="128">
        <f t="shared" si="2281"/>
        <v>1.6225000000000003</v>
      </c>
      <c r="AF1082" s="128">
        <f t="shared" si="2277"/>
        <v>1.9175000000000002</v>
      </c>
      <c r="AG1082" s="129">
        <f t="shared" si="2264"/>
        <v>13.695000000000002</v>
      </c>
      <c r="AH1082" s="129">
        <f t="shared" si="2265"/>
        <v>13.695000000000002</v>
      </c>
      <c r="AI1082" s="132">
        <f t="shared" si="2266"/>
        <v>9</v>
      </c>
      <c r="AJ1082" s="113">
        <f t="shared" si="2267"/>
        <v>39000</v>
      </c>
      <c r="AK1082" s="139">
        <f t="shared" si="2268"/>
        <v>39000</v>
      </c>
      <c r="AL1082" s="114">
        <f t="shared" si="2269"/>
        <v>5</v>
      </c>
      <c r="AM1082" s="130">
        <f t="shared" si="2270"/>
        <v>5</v>
      </c>
      <c r="AN1082" s="151">
        <f t="shared" si="2271"/>
        <v>8</v>
      </c>
      <c r="AO1082" s="152">
        <f t="shared" si="2272"/>
        <v>38</v>
      </c>
      <c r="AP1082" s="153">
        <f t="shared" si="2273"/>
        <v>79</v>
      </c>
      <c r="AQ1082" s="716">
        <f t="shared" si="2278"/>
        <v>3</v>
      </c>
      <c r="AR1082" s="154">
        <f t="shared" si="2274"/>
        <v>5000</v>
      </c>
      <c r="AS1082" s="158">
        <v>135</v>
      </c>
    </row>
    <row r="1083" spans="2:45" ht="20.45" customHeight="1" thickBot="1">
      <c r="B1083" s="595" t="s">
        <v>2698</v>
      </c>
      <c r="C1083" s="596" t="s">
        <v>2663</v>
      </c>
      <c r="D1083" s="112">
        <f t="shared" si="2256"/>
        <v>15.95</v>
      </c>
      <c r="E1083" s="112">
        <f>1.55*MAX($J1083:$X1083)</f>
        <v>7.1794412326388883</v>
      </c>
      <c r="F1083" s="112">
        <f t="shared" si="2258"/>
        <v>7.631897569444444</v>
      </c>
      <c r="G1083" s="644">
        <f t="shared" si="2259"/>
        <v>7.1794412326388883</v>
      </c>
      <c r="H1083" s="112">
        <f t="shared" si="2260"/>
        <v>2.315948784722222</v>
      </c>
      <c r="I1083" s="112"/>
      <c r="J1083" s="131"/>
      <c r="K1083" s="131"/>
      <c r="L1083" s="131"/>
      <c r="M1083" s="131"/>
      <c r="N1083" s="131"/>
      <c r="O1083" s="131"/>
      <c r="P1083" s="131"/>
      <c r="Q1083" s="131"/>
      <c r="R1083" s="131"/>
      <c r="S1083" s="131"/>
      <c r="T1083" s="131"/>
      <c r="U1083" s="131"/>
      <c r="V1083" s="131"/>
      <c r="W1083" s="131"/>
      <c r="X1083" s="131">
        <f>[1]BICost!$AG122</f>
        <v>4.631897569444444</v>
      </c>
      <c r="Y1083" s="128">
        <f t="shared" si="2280"/>
        <v>7.8973853559027782</v>
      </c>
      <c r="Z1083" s="128">
        <f t="shared" si="2279"/>
        <v>7.8973853559027782</v>
      </c>
      <c r="AA1083" s="128">
        <f t="shared" si="2275"/>
        <v>8.7725000000000009</v>
      </c>
      <c r="AB1083" s="128">
        <f t="shared" si="2261"/>
        <v>15.95</v>
      </c>
      <c r="AC1083" s="128">
        <f t="shared" si="2276"/>
        <v>15.794770711805556</v>
      </c>
      <c r="AD1083" s="128">
        <f t="shared" si="2262"/>
        <v>7.9749999999999996</v>
      </c>
      <c r="AE1083" s="128">
        <f t="shared" si="2281"/>
        <v>8.7725000000000009</v>
      </c>
      <c r="AF1083" s="128">
        <f t="shared" si="2277"/>
        <v>10.3675</v>
      </c>
      <c r="AG1083" s="129">
        <f t="shared" si="2264"/>
        <v>65.54829845399307</v>
      </c>
      <c r="AH1083" s="129">
        <f t="shared" si="2265"/>
        <v>65.54829845399307</v>
      </c>
      <c r="AI1083" s="132">
        <f t="shared" si="2266"/>
        <v>69</v>
      </c>
      <c r="AJ1083" s="113">
        <f t="shared" si="2267"/>
        <v>209000</v>
      </c>
      <c r="AK1083" s="139">
        <f t="shared" si="2268"/>
        <v>219000</v>
      </c>
      <c r="AL1083" s="114">
        <f t="shared" si="2269"/>
        <v>22</v>
      </c>
      <c r="AM1083" s="130">
        <f t="shared" si="2270"/>
        <v>22</v>
      </c>
      <c r="AN1083" s="151">
        <f t="shared" si="2271"/>
        <v>34</v>
      </c>
      <c r="AO1083" s="152">
        <f t="shared" si="2272"/>
        <v>178</v>
      </c>
      <c r="AP1083" s="153">
        <f t="shared" si="2273"/>
        <v>376</v>
      </c>
      <c r="AQ1083" s="716">
        <f t="shared" si="2278"/>
        <v>13</v>
      </c>
      <c r="AR1083" s="154">
        <f t="shared" si="2274"/>
        <v>24000</v>
      </c>
      <c r="AS1083" s="158">
        <v>136</v>
      </c>
    </row>
    <row r="1084" spans="2:45" ht="20.45" customHeight="1" thickBot="1">
      <c r="B1084" s="595" t="s">
        <v>2699</v>
      </c>
      <c r="C1084" s="596" t="s">
        <v>2664</v>
      </c>
      <c r="D1084" s="112">
        <f t="shared" si="2256"/>
        <v>11.95</v>
      </c>
      <c r="E1084" s="112">
        <f>1.5*MAX($J1084:$X1084)</f>
        <v>5.3058958333333335</v>
      </c>
      <c r="F1084" s="112">
        <f t="shared" si="2258"/>
        <v>6.537263888888889</v>
      </c>
      <c r="G1084" s="644">
        <f t="shared" si="2259"/>
        <v>5.3058958333333335</v>
      </c>
      <c r="H1084" s="112">
        <f t="shared" si="2260"/>
        <v>1.7686319444444445</v>
      </c>
      <c r="I1084" s="112"/>
      <c r="J1084" s="131"/>
      <c r="K1084" s="131"/>
      <c r="L1084" s="131"/>
      <c r="M1084" s="131"/>
      <c r="N1084" s="131"/>
      <c r="O1084" s="131"/>
      <c r="P1084" s="131"/>
      <c r="Q1084" s="131"/>
      <c r="R1084" s="131"/>
      <c r="S1084" s="131"/>
      <c r="T1084" s="131"/>
      <c r="U1084" s="131"/>
      <c r="V1084" s="131"/>
      <c r="W1084" s="131"/>
      <c r="X1084" s="131">
        <f>[1]BICost!$AG123</f>
        <v>3.537263888888889</v>
      </c>
      <c r="Y1084" s="128">
        <f t="shared" si="2280"/>
        <v>5.8364854166666671</v>
      </c>
      <c r="Z1084" s="128">
        <f t="shared" si="2279"/>
        <v>5.8364854166666671</v>
      </c>
      <c r="AA1084" s="128">
        <f t="shared" si="2275"/>
        <v>6.5724999999999998</v>
      </c>
      <c r="AB1084" s="128">
        <f t="shared" si="2261"/>
        <v>11.95</v>
      </c>
      <c r="AC1084" s="128">
        <f t="shared" si="2276"/>
        <v>11.672970833333334</v>
      </c>
      <c r="AD1084" s="128">
        <f t="shared" si="2262"/>
        <v>5.9749999999999996</v>
      </c>
      <c r="AE1084" s="128">
        <f t="shared" si="2281"/>
        <v>6.5724999999999998</v>
      </c>
      <c r="AF1084" s="128">
        <f t="shared" si="2277"/>
        <v>7.7675000000000001</v>
      </c>
      <c r="AG1084" s="129">
        <f t="shared" si="2264"/>
        <v>48.442828958333344</v>
      </c>
      <c r="AH1084" s="129">
        <f t="shared" si="2265"/>
        <v>48.442828958333344</v>
      </c>
      <c r="AI1084" s="132">
        <f t="shared" si="2266"/>
        <v>49</v>
      </c>
      <c r="AJ1084" s="113">
        <f t="shared" si="2267"/>
        <v>149000</v>
      </c>
      <c r="AK1084" s="139">
        <f t="shared" si="2268"/>
        <v>159000</v>
      </c>
      <c r="AL1084" s="114">
        <f t="shared" si="2269"/>
        <v>17</v>
      </c>
      <c r="AM1084" s="130">
        <f t="shared" si="2270"/>
        <v>16</v>
      </c>
      <c r="AN1084" s="151">
        <f t="shared" si="2271"/>
        <v>25</v>
      </c>
      <c r="AO1084" s="152">
        <f t="shared" si="2272"/>
        <v>132</v>
      </c>
      <c r="AP1084" s="153">
        <f t="shared" si="2273"/>
        <v>278</v>
      </c>
      <c r="AQ1084" s="716">
        <f t="shared" si="2278"/>
        <v>10</v>
      </c>
      <c r="AR1084" s="154">
        <f t="shared" si="2274"/>
        <v>18000</v>
      </c>
      <c r="AS1084" s="158">
        <v>137</v>
      </c>
    </row>
    <row r="1085" spans="2:45" ht="20.45" customHeight="1" thickBot="1">
      <c r="B1085" s="595" t="s">
        <v>2700</v>
      </c>
      <c r="C1085" s="596" t="s">
        <v>2665</v>
      </c>
      <c r="D1085" s="112">
        <f t="shared" si="2256"/>
        <v>10.95</v>
      </c>
      <c r="E1085" s="112">
        <f>1.5*MAX($J1085:$X1085)</f>
        <v>5.2142291666666676</v>
      </c>
      <c r="F1085" s="112">
        <f t="shared" si="2258"/>
        <v>6.4761527777777781</v>
      </c>
      <c r="G1085" s="644">
        <f t="shared" si="2259"/>
        <v>5.2142291666666676</v>
      </c>
      <c r="H1085" s="112">
        <f t="shared" si="2260"/>
        <v>1.738076388888889</v>
      </c>
      <c r="I1085" s="112"/>
      <c r="J1085" s="131"/>
      <c r="K1085" s="131"/>
      <c r="L1085" s="131"/>
      <c r="M1085" s="131"/>
      <c r="N1085" s="131"/>
      <c r="O1085" s="131"/>
      <c r="P1085" s="131"/>
      <c r="Q1085" s="131"/>
      <c r="R1085" s="131"/>
      <c r="S1085" s="131"/>
      <c r="T1085" s="131"/>
      <c r="U1085" s="131"/>
      <c r="V1085" s="131"/>
      <c r="W1085" s="131"/>
      <c r="X1085" s="131">
        <f>[1]BICost!$AG124</f>
        <v>3.4761527777777781</v>
      </c>
      <c r="Y1085" s="128">
        <f t="shared" si="2280"/>
        <v>5.7356520833333349</v>
      </c>
      <c r="Z1085" s="128">
        <f t="shared" si="2279"/>
        <v>5.7356520833333349</v>
      </c>
      <c r="AA1085" s="128">
        <f t="shared" si="2275"/>
        <v>6.0225</v>
      </c>
      <c r="AB1085" s="128">
        <f t="shared" si="2261"/>
        <v>10.95</v>
      </c>
      <c r="AC1085" s="128">
        <f t="shared" si="2276"/>
        <v>11.47130416666667</v>
      </c>
      <c r="AD1085" s="128">
        <f t="shared" si="2262"/>
        <v>5.4749999999999996</v>
      </c>
      <c r="AE1085" s="128">
        <f t="shared" si="2281"/>
        <v>6.0225</v>
      </c>
      <c r="AF1085" s="128">
        <f t="shared" si="2277"/>
        <v>7.1174999999999997</v>
      </c>
      <c r="AG1085" s="129">
        <f t="shared" si="2264"/>
        <v>47.605912291666684</v>
      </c>
      <c r="AH1085" s="129">
        <f t="shared" si="2265"/>
        <v>47.605912291666684</v>
      </c>
      <c r="AI1085" s="132">
        <f t="shared" si="2266"/>
        <v>49</v>
      </c>
      <c r="AJ1085" s="113">
        <f t="shared" si="2267"/>
        <v>149000</v>
      </c>
      <c r="AK1085" s="139">
        <f t="shared" si="2268"/>
        <v>159000</v>
      </c>
      <c r="AL1085" s="114">
        <f t="shared" si="2269"/>
        <v>16</v>
      </c>
      <c r="AM1085" s="130">
        <f t="shared" si="2270"/>
        <v>16</v>
      </c>
      <c r="AN1085" s="151">
        <f t="shared" si="2271"/>
        <v>25</v>
      </c>
      <c r="AO1085" s="152">
        <f t="shared" si="2272"/>
        <v>130</v>
      </c>
      <c r="AP1085" s="153">
        <f t="shared" si="2273"/>
        <v>273</v>
      </c>
      <c r="AQ1085" s="716">
        <f t="shared" si="2278"/>
        <v>10</v>
      </c>
      <c r="AR1085" s="154">
        <f t="shared" si="2274"/>
        <v>17000</v>
      </c>
      <c r="AS1085" s="158">
        <v>138</v>
      </c>
    </row>
    <row r="1086" spans="2:45" ht="20.45" customHeight="1">
      <c r="B1086" s="717" t="s">
        <v>3063</v>
      </c>
      <c r="C1086" s="596" t="s">
        <v>3069</v>
      </c>
      <c r="D1086" s="112">
        <f t="shared" ref="D1086:D1091" si="2282">AB1086</f>
        <v>10.95</v>
      </c>
      <c r="E1086" s="112">
        <f t="shared" ref="E1086:E1104" si="2283">1.5*MAX($J1086:$X1086)</f>
        <v>4.0381458333333331</v>
      </c>
      <c r="F1086" s="112">
        <f t="shared" si="2258"/>
        <v>5.6920972222222224</v>
      </c>
      <c r="G1086" s="644">
        <v>5.21</v>
      </c>
      <c r="H1086" s="112">
        <f t="shared" si="2260"/>
        <v>1.3460486111111112</v>
      </c>
      <c r="I1086" s="112"/>
      <c r="J1086" s="131"/>
      <c r="K1086" s="131"/>
      <c r="L1086" s="131"/>
      <c r="M1086" s="131"/>
      <c r="N1086" s="131"/>
      <c r="O1086" s="131"/>
      <c r="P1086" s="131"/>
      <c r="Q1086" s="131"/>
      <c r="R1086" s="131"/>
      <c r="S1086" s="131"/>
      <c r="T1086" s="131"/>
      <c r="U1086" s="131"/>
      <c r="V1086" s="131"/>
      <c r="W1086" s="131"/>
      <c r="X1086" s="131">
        <f>[1]BICost!$AG125</f>
        <v>2.6920972222222224</v>
      </c>
      <c r="Y1086" s="128">
        <f t="shared" si="2280"/>
        <v>5.7310000000000008</v>
      </c>
      <c r="Z1086" s="128">
        <f t="shared" ref="Z1086:Z1091" si="2284">(AC1086*(1-Z$1051))</f>
        <v>5.7310000000000008</v>
      </c>
      <c r="AA1086" s="128">
        <f t="shared" ref="AA1086:AA1091" si="2285">(AB1086*(1-AA$1051))</f>
        <v>6.0225</v>
      </c>
      <c r="AB1086" s="128">
        <f t="shared" ref="AB1086:AB1091" si="2286">MROUND(AC1086,1)-0.05</f>
        <v>10.95</v>
      </c>
      <c r="AC1086" s="128">
        <f t="shared" ref="AC1086:AC1091" si="2287">Y1086/(1-AC$1051)</f>
        <v>11.462000000000002</v>
      </c>
      <c r="AD1086" s="128">
        <f t="shared" si="2262"/>
        <v>5.4749999999999996</v>
      </c>
      <c r="AE1086" s="128">
        <f t="shared" si="2281"/>
        <v>6.0225</v>
      </c>
      <c r="AF1086" s="128">
        <f t="shared" si="2277"/>
        <v>7.1174999999999997</v>
      </c>
      <c r="AG1086" s="129">
        <f t="shared" ref="AG1086:AG1091" si="2288">AC1086*4.15</f>
        <v>47.56730000000001</v>
      </c>
      <c r="AH1086" s="129">
        <f t="shared" ref="AH1086:AH1091" si="2289">AG1086</f>
        <v>47.56730000000001</v>
      </c>
      <c r="AI1086" s="132">
        <f t="shared" ref="AI1086:AI1091" si="2290">MROUND(ROUNDUP(AH1086,0),10)-1</f>
        <v>49</v>
      </c>
      <c r="AJ1086" s="113">
        <f t="shared" ref="AJ1086:AJ1091" si="2291">ROUNDUP(FLOOR(AC1086*13350,10000),-3)-1000</f>
        <v>149000</v>
      </c>
      <c r="AK1086" s="139">
        <f t="shared" ref="AK1086:AK1091" si="2292">ROUNDUP(FLOOR(AJ1086*1.1,10000),-3)-1000</f>
        <v>159000</v>
      </c>
      <c r="AL1086" s="114">
        <f t="shared" ref="AL1086:AL1091" si="2293">ROUNDUP(AC1086*1.39,0)</f>
        <v>16</v>
      </c>
      <c r="AM1086" s="130">
        <f t="shared" ref="AM1086:AM1091" si="2294">ROUNDUP(AC1086*1.34,0)</f>
        <v>16</v>
      </c>
      <c r="AN1086" s="151">
        <f t="shared" ref="AN1086:AN1091" si="2295">ROUNDUP(AC1086*0.71*3,0)</f>
        <v>25</v>
      </c>
      <c r="AO1086" s="152">
        <f t="shared" ref="AO1086:AO1091" si="2296">ROUNDUP(AC1086*3.7502*3,0)</f>
        <v>129</v>
      </c>
      <c r="AP1086" s="153">
        <f t="shared" ref="AP1086:AP1091" si="2297">ROUNDUP(AC1086*7.9284*3,0)</f>
        <v>273</v>
      </c>
      <c r="AQ1086" s="716">
        <f t="shared" ref="AQ1086:AQ1091" si="2298">ROUNDUP(AC1086*0.8,0)</f>
        <v>10</v>
      </c>
      <c r="AR1086" s="154">
        <f t="shared" ref="AR1086:AR1091" si="2299">MROUND(ROUNDUP(AC1086*1500,0),1000)</f>
        <v>17000</v>
      </c>
      <c r="AS1086" s="158">
        <v>139</v>
      </c>
    </row>
    <row r="1087" spans="2:45" ht="20.45" customHeight="1">
      <c r="B1087" s="717" t="s">
        <v>3064</v>
      </c>
      <c r="C1087" s="596" t="s">
        <v>3070</v>
      </c>
      <c r="D1087" s="112">
        <f t="shared" si="2282"/>
        <v>10.95</v>
      </c>
      <c r="E1087" s="112">
        <f t="shared" si="2283"/>
        <v>4.3131458333333326</v>
      </c>
      <c r="F1087" s="112">
        <f t="shared" si="2258"/>
        <v>5.875430555555555</v>
      </c>
      <c r="G1087" s="644">
        <v>5.21</v>
      </c>
      <c r="H1087" s="112">
        <f t="shared" si="2260"/>
        <v>1.4377152777777775</v>
      </c>
      <c r="I1087" s="112"/>
      <c r="J1087" s="131"/>
      <c r="K1087" s="131"/>
      <c r="L1087" s="131"/>
      <c r="M1087" s="131"/>
      <c r="N1087" s="131"/>
      <c r="O1087" s="131"/>
      <c r="P1087" s="131"/>
      <c r="Q1087" s="131"/>
      <c r="R1087" s="131"/>
      <c r="S1087" s="131"/>
      <c r="T1087" s="131"/>
      <c r="U1087" s="131"/>
      <c r="V1087" s="131"/>
      <c r="W1087" s="131"/>
      <c r="X1087" s="131">
        <f>[1]BICost!$AG126</f>
        <v>2.875430555555555</v>
      </c>
      <c r="Y1087" s="128">
        <f t="shared" si="2280"/>
        <v>5.7310000000000008</v>
      </c>
      <c r="Z1087" s="128">
        <f t="shared" si="2284"/>
        <v>5.7310000000000008</v>
      </c>
      <c r="AA1087" s="128">
        <f t="shared" si="2285"/>
        <v>6.0225</v>
      </c>
      <c r="AB1087" s="128">
        <f t="shared" si="2286"/>
        <v>10.95</v>
      </c>
      <c r="AC1087" s="128">
        <f t="shared" si="2287"/>
        <v>11.462000000000002</v>
      </c>
      <c r="AD1087" s="128">
        <f t="shared" si="2262"/>
        <v>5.4749999999999996</v>
      </c>
      <c r="AE1087" s="128">
        <f t="shared" si="2281"/>
        <v>6.0225</v>
      </c>
      <c r="AF1087" s="128">
        <f t="shared" si="2277"/>
        <v>7.1174999999999997</v>
      </c>
      <c r="AG1087" s="129">
        <f t="shared" si="2288"/>
        <v>47.56730000000001</v>
      </c>
      <c r="AH1087" s="129">
        <f t="shared" si="2289"/>
        <v>47.56730000000001</v>
      </c>
      <c r="AI1087" s="132">
        <f t="shared" si="2290"/>
        <v>49</v>
      </c>
      <c r="AJ1087" s="113">
        <f t="shared" si="2291"/>
        <v>149000</v>
      </c>
      <c r="AK1087" s="139">
        <f t="shared" si="2292"/>
        <v>159000</v>
      </c>
      <c r="AL1087" s="114">
        <f t="shared" si="2293"/>
        <v>16</v>
      </c>
      <c r="AM1087" s="130">
        <f t="shared" si="2294"/>
        <v>16</v>
      </c>
      <c r="AN1087" s="151">
        <f t="shared" si="2295"/>
        <v>25</v>
      </c>
      <c r="AO1087" s="152">
        <f t="shared" si="2296"/>
        <v>129</v>
      </c>
      <c r="AP1087" s="153">
        <f t="shared" si="2297"/>
        <v>273</v>
      </c>
      <c r="AQ1087" s="716">
        <f t="shared" si="2298"/>
        <v>10</v>
      </c>
      <c r="AR1087" s="154">
        <f t="shared" si="2299"/>
        <v>17000</v>
      </c>
      <c r="AS1087" s="158">
        <v>140</v>
      </c>
    </row>
    <row r="1088" spans="2:45" ht="20.45" customHeight="1">
      <c r="B1088" s="717" t="s">
        <v>3065</v>
      </c>
      <c r="C1088" s="596" t="s">
        <v>3071</v>
      </c>
      <c r="D1088" s="112">
        <f t="shared" si="2282"/>
        <v>4.95</v>
      </c>
      <c r="E1088" s="112">
        <f t="shared" si="2283"/>
        <v>1.5532916666666667</v>
      </c>
      <c r="F1088" s="112">
        <f t="shared" si="2258"/>
        <v>4.0355277777777783</v>
      </c>
      <c r="G1088" s="644">
        <v>2.4</v>
      </c>
      <c r="H1088" s="112">
        <f t="shared" si="2260"/>
        <v>0.51776388888888891</v>
      </c>
      <c r="I1088" s="112"/>
      <c r="J1088" s="131"/>
      <c r="K1088" s="131"/>
      <c r="L1088" s="131"/>
      <c r="M1088" s="131"/>
      <c r="N1088" s="131"/>
      <c r="O1088" s="131"/>
      <c r="P1088" s="131"/>
      <c r="Q1088" s="131"/>
      <c r="R1088" s="131"/>
      <c r="S1088" s="131"/>
      <c r="T1088" s="131"/>
      <c r="U1088" s="131"/>
      <c r="V1088" s="131"/>
      <c r="W1088" s="131"/>
      <c r="X1088" s="131">
        <f>[1]BICost!$AG127</f>
        <v>1.0355277777777778</v>
      </c>
      <c r="Y1088" s="128">
        <f t="shared" si="2280"/>
        <v>2.64</v>
      </c>
      <c r="Z1088" s="128">
        <f t="shared" si="2284"/>
        <v>2.64</v>
      </c>
      <c r="AA1088" s="128">
        <f t="shared" si="2285"/>
        <v>2.7225000000000001</v>
      </c>
      <c r="AB1088" s="128">
        <f t="shared" si="2286"/>
        <v>4.95</v>
      </c>
      <c r="AC1088" s="128">
        <f t="shared" si="2287"/>
        <v>5.28</v>
      </c>
      <c r="AD1088" s="128">
        <f t="shared" si="2262"/>
        <v>2.4750000000000001</v>
      </c>
      <c r="AE1088" s="128">
        <f t="shared" si="2281"/>
        <v>2.7225000000000001</v>
      </c>
      <c r="AF1088" s="128">
        <f t="shared" si="2277"/>
        <v>3.2175000000000002</v>
      </c>
      <c r="AG1088" s="129">
        <f t="shared" si="2288"/>
        <v>21.912000000000003</v>
      </c>
      <c r="AH1088" s="129">
        <f t="shared" si="2289"/>
        <v>21.912000000000003</v>
      </c>
      <c r="AI1088" s="132">
        <f t="shared" si="2290"/>
        <v>19</v>
      </c>
      <c r="AJ1088" s="113">
        <f t="shared" si="2291"/>
        <v>69000</v>
      </c>
      <c r="AK1088" s="139">
        <f t="shared" si="2292"/>
        <v>69000</v>
      </c>
      <c r="AL1088" s="114">
        <f t="shared" si="2293"/>
        <v>8</v>
      </c>
      <c r="AM1088" s="130">
        <f t="shared" si="2294"/>
        <v>8</v>
      </c>
      <c r="AN1088" s="151">
        <f t="shared" si="2295"/>
        <v>12</v>
      </c>
      <c r="AO1088" s="152">
        <f t="shared" si="2296"/>
        <v>60</v>
      </c>
      <c r="AP1088" s="153">
        <f t="shared" si="2297"/>
        <v>126</v>
      </c>
      <c r="AQ1088" s="716">
        <f t="shared" si="2298"/>
        <v>5</v>
      </c>
      <c r="AR1088" s="154">
        <f t="shared" si="2299"/>
        <v>8000</v>
      </c>
      <c r="AS1088" s="158">
        <v>141</v>
      </c>
    </row>
    <row r="1089" spans="2:45" ht="20.45" customHeight="1">
      <c r="B1089" s="717" t="s">
        <v>3066</v>
      </c>
      <c r="C1089" s="596" t="s">
        <v>3072</v>
      </c>
      <c r="D1089" s="112">
        <f t="shared" si="2282"/>
        <v>6.95</v>
      </c>
      <c r="E1089" s="112">
        <f t="shared" si="2283"/>
        <v>2.4298541666666669</v>
      </c>
      <c r="F1089" s="112">
        <f t="shared" si="2258"/>
        <v>4.6199027777777779</v>
      </c>
      <c r="G1089" s="644">
        <v>3</v>
      </c>
      <c r="H1089" s="112">
        <f t="shared" si="2260"/>
        <v>0.80995138888888896</v>
      </c>
      <c r="I1089" s="112"/>
      <c r="J1089" s="131"/>
      <c r="K1089" s="131"/>
      <c r="L1089" s="131"/>
      <c r="M1089" s="131"/>
      <c r="N1089" s="131"/>
      <c r="O1089" s="131"/>
      <c r="P1089" s="131"/>
      <c r="Q1089" s="131"/>
      <c r="R1089" s="131"/>
      <c r="S1089" s="131"/>
      <c r="T1089" s="131"/>
      <c r="U1089" s="131"/>
      <c r="V1089" s="131"/>
      <c r="W1089" s="131"/>
      <c r="X1089" s="131">
        <f>[1]BICost!$AG128</f>
        <v>1.6199027777777779</v>
      </c>
      <c r="Y1089" s="128">
        <f t="shared" si="2280"/>
        <v>3.3000000000000003</v>
      </c>
      <c r="Z1089" s="128">
        <f t="shared" si="2284"/>
        <v>3.3000000000000003</v>
      </c>
      <c r="AA1089" s="128">
        <f t="shared" si="2285"/>
        <v>3.8225000000000002</v>
      </c>
      <c r="AB1089" s="128">
        <f t="shared" si="2286"/>
        <v>6.95</v>
      </c>
      <c r="AC1089" s="128">
        <f t="shared" si="2287"/>
        <v>6.6000000000000005</v>
      </c>
      <c r="AD1089" s="128">
        <f t="shared" si="2262"/>
        <v>3.4750000000000001</v>
      </c>
      <c r="AE1089" s="128">
        <f t="shared" si="2281"/>
        <v>3.8225000000000002</v>
      </c>
      <c r="AF1089" s="128">
        <f t="shared" si="2277"/>
        <v>4.5175000000000001</v>
      </c>
      <c r="AG1089" s="129">
        <f t="shared" si="2288"/>
        <v>27.390000000000004</v>
      </c>
      <c r="AH1089" s="129">
        <f t="shared" si="2289"/>
        <v>27.390000000000004</v>
      </c>
      <c r="AI1089" s="132">
        <f t="shared" si="2290"/>
        <v>29</v>
      </c>
      <c r="AJ1089" s="113">
        <f t="shared" si="2291"/>
        <v>79000</v>
      </c>
      <c r="AK1089" s="139">
        <f t="shared" si="2292"/>
        <v>79000</v>
      </c>
      <c r="AL1089" s="114">
        <f t="shared" si="2293"/>
        <v>10</v>
      </c>
      <c r="AM1089" s="130">
        <f t="shared" si="2294"/>
        <v>9</v>
      </c>
      <c r="AN1089" s="151">
        <f t="shared" si="2295"/>
        <v>15</v>
      </c>
      <c r="AO1089" s="152">
        <f t="shared" si="2296"/>
        <v>75</v>
      </c>
      <c r="AP1089" s="153">
        <f t="shared" si="2297"/>
        <v>157</v>
      </c>
      <c r="AQ1089" s="716">
        <f t="shared" si="2298"/>
        <v>6</v>
      </c>
      <c r="AR1089" s="154">
        <f t="shared" si="2299"/>
        <v>10000</v>
      </c>
      <c r="AS1089" s="158">
        <v>142</v>
      </c>
    </row>
    <row r="1090" spans="2:45" ht="20.45" customHeight="1">
      <c r="B1090" s="717" t="s">
        <v>3067</v>
      </c>
      <c r="C1090" s="596" t="s">
        <v>3073</v>
      </c>
      <c r="D1090" s="112">
        <f t="shared" si="2282"/>
        <v>6.95</v>
      </c>
      <c r="E1090" s="112">
        <f t="shared" si="2283"/>
        <v>2.7564166666666665</v>
      </c>
      <c r="F1090" s="112">
        <f t="shared" si="2258"/>
        <v>4.8376111111111113</v>
      </c>
      <c r="G1090" s="644">
        <v>3</v>
      </c>
      <c r="H1090" s="112">
        <f t="shared" si="2260"/>
        <v>0.91880555555555554</v>
      </c>
      <c r="I1090" s="112"/>
      <c r="J1090" s="131"/>
      <c r="K1090" s="131"/>
      <c r="L1090" s="131"/>
      <c r="M1090" s="131"/>
      <c r="N1090" s="131"/>
      <c r="O1090" s="131"/>
      <c r="P1090" s="131"/>
      <c r="Q1090" s="131"/>
      <c r="R1090" s="131"/>
      <c r="S1090" s="131"/>
      <c r="T1090" s="131"/>
      <c r="U1090" s="131"/>
      <c r="V1090" s="131"/>
      <c r="W1090" s="131"/>
      <c r="X1090" s="131">
        <f>[1]BICost!$AG129</f>
        <v>1.8376111111111111</v>
      </c>
      <c r="Y1090" s="128">
        <f t="shared" si="2280"/>
        <v>3.3000000000000003</v>
      </c>
      <c r="Z1090" s="128">
        <f t="shared" si="2284"/>
        <v>3.3000000000000003</v>
      </c>
      <c r="AA1090" s="128">
        <f t="shared" si="2285"/>
        <v>3.8225000000000002</v>
      </c>
      <c r="AB1090" s="128">
        <f t="shared" si="2286"/>
        <v>6.95</v>
      </c>
      <c r="AC1090" s="128">
        <f t="shared" si="2287"/>
        <v>6.6000000000000005</v>
      </c>
      <c r="AD1090" s="128">
        <f t="shared" si="2262"/>
        <v>3.4750000000000001</v>
      </c>
      <c r="AE1090" s="128">
        <f t="shared" si="2281"/>
        <v>3.8225000000000002</v>
      </c>
      <c r="AF1090" s="128">
        <f t="shared" si="2277"/>
        <v>4.5175000000000001</v>
      </c>
      <c r="AG1090" s="129">
        <f t="shared" si="2288"/>
        <v>27.390000000000004</v>
      </c>
      <c r="AH1090" s="129">
        <f t="shared" si="2289"/>
        <v>27.390000000000004</v>
      </c>
      <c r="AI1090" s="132">
        <f t="shared" si="2290"/>
        <v>29</v>
      </c>
      <c r="AJ1090" s="113">
        <f t="shared" si="2291"/>
        <v>79000</v>
      </c>
      <c r="AK1090" s="139">
        <f t="shared" si="2292"/>
        <v>79000</v>
      </c>
      <c r="AL1090" s="114">
        <f t="shared" si="2293"/>
        <v>10</v>
      </c>
      <c r="AM1090" s="130">
        <f t="shared" si="2294"/>
        <v>9</v>
      </c>
      <c r="AN1090" s="151">
        <f t="shared" si="2295"/>
        <v>15</v>
      </c>
      <c r="AO1090" s="152">
        <f t="shared" si="2296"/>
        <v>75</v>
      </c>
      <c r="AP1090" s="153">
        <f t="shared" si="2297"/>
        <v>157</v>
      </c>
      <c r="AQ1090" s="716">
        <f t="shared" si="2298"/>
        <v>6</v>
      </c>
      <c r="AR1090" s="154">
        <f t="shared" si="2299"/>
        <v>10000</v>
      </c>
      <c r="AS1090" s="158">
        <v>143</v>
      </c>
    </row>
    <row r="1091" spans="2:45" ht="20.45" customHeight="1">
      <c r="B1091" s="717" t="s">
        <v>3068</v>
      </c>
      <c r="C1091" s="596" t="s">
        <v>3074</v>
      </c>
      <c r="D1091" s="112">
        <f t="shared" si="2282"/>
        <v>10.95</v>
      </c>
      <c r="E1091" s="112">
        <f t="shared" si="2283"/>
        <v>2.5157916666666669</v>
      </c>
      <c r="F1091" s="112">
        <f t="shared" si="2258"/>
        <v>4.6771944444444449</v>
      </c>
      <c r="G1091" s="644">
        <v>5.21</v>
      </c>
      <c r="H1091" s="112">
        <f t="shared" si="2260"/>
        <v>0.83859722222222233</v>
      </c>
      <c r="I1091" s="112"/>
      <c r="J1091" s="131"/>
      <c r="K1091" s="131"/>
      <c r="L1091" s="131"/>
      <c r="M1091" s="131"/>
      <c r="N1091" s="131"/>
      <c r="O1091" s="131"/>
      <c r="P1091" s="131"/>
      <c r="Q1091" s="131"/>
      <c r="R1091" s="131"/>
      <c r="S1091" s="131"/>
      <c r="T1091" s="131"/>
      <c r="U1091" s="131"/>
      <c r="V1091" s="131"/>
      <c r="W1091" s="131"/>
      <c r="X1091" s="131">
        <f>[1]BICost!$AG130</f>
        <v>1.6771944444444447</v>
      </c>
      <c r="Y1091" s="128">
        <f t="shared" si="2280"/>
        <v>5.7310000000000008</v>
      </c>
      <c r="Z1091" s="128">
        <f t="shared" si="2284"/>
        <v>5.7310000000000008</v>
      </c>
      <c r="AA1091" s="128">
        <f t="shared" si="2285"/>
        <v>6.0225</v>
      </c>
      <c r="AB1091" s="128">
        <f t="shared" si="2286"/>
        <v>10.95</v>
      </c>
      <c r="AC1091" s="128">
        <f t="shared" si="2287"/>
        <v>11.462000000000002</v>
      </c>
      <c r="AD1091" s="128">
        <f t="shared" si="2262"/>
        <v>5.4749999999999996</v>
      </c>
      <c r="AE1091" s="128">
        <f t="shared" si="2281"/>
        <v>6.0225</v>
      </c>
      <c r="AF1091" s="128">
        <f t="shared" si="2277"/>
        <v>7.1174999999999997</v>
      </c>
      <c r="AG1091" s="129">
        <f t="shared" si="2288"/>
        <v>47.56730000000001</v>
      </c>
      <c r="AH1091" s="129">
        <f t="shared" si="2289"/>
        <v>47.56730000000001</v>
      </c>
      <c r="AI1091" s="132">
        <f t="shared" si="2290"/>
        <v>49</v>
      </c>
      <c r="AJ1091" s="113">
        <f t="shared" si="2291"/>
        <v>149000</v>
      </c>
      <c r="AK1091" s="139">
        <f t="shared" si="2292"/>
        <v>159000</v>
      </c>
      <c r="AL1091" s="114">
        <f t="shared" si="2293"/>
        <v>16</v>
      </c>
      <c r="AM1091" s="130">
        <f t="shared" si="2294"/>
        <v>16</v>
      </c>
      <c r="AN1091" s="151">
        <f t="shared" si="2295"/>
        <v>25</v>
      </c>
      <c r="AO1091" s="152">
        <f t="shared" si="2296"/>
        <v>129</v>
      </c>
      <c r="AP1091" s="153">
        <f t="shared" si="2297"/>
        <v>273</v>
      </c>
      <c r="AQ1091" s="716">
        <f t="shared" si="2298"/>
        <v>10</v>
      </c>
      <c r="AR1091" s="154">
        <f t="shared" si="2299"/>
        <v>17000</v>
      </c>
      <c r="AS1091" s="158">
        <v>144</v>
      </c>
    </row>
    <row r="1092" spans="2:45" ht="20.45" customHeight="1">
      <c r="B1092" s="717" t="s">
        <v>3142</v>
      </c>
      <c r="C1092" s="596" t="s">
        <v>3143</v>
      </c>
      <c r="D1092" s="112">
        <f t="shared" ref="D1092" si="2300">AB1092</f>
        <v>12.95</v>
      </c>
      <c r="E1092" s="112">
        <f t="shared" si="2283"/>
        <v>4.4586666666666668</v>
      </c>
      <c r="F1092" s="112">
        <f t="shared" si="2258"/>
        <v>5.9724444444444451</v>
      </c>
      <c r="G1092" s="644">
        <v>6</v>
      </c>
      <c r="H1092" s="112">
        <f t="shared" si="2260"/>
        <v>1.4862222222222223</v>
      </c>
      <c r="I1092" s="112"/>
      <c r="J1092" s="131"/>
      <c r="K1092" s="131"/>
      <c r="L1092" s="131"/>
      <c r="M1092" s="131"/>
      <c r="N1092" s="131"/>
      <c r="O1092" s="131"/>
      <c r="P1092" s="131"/>
      <c r="Q1092" s="131"/>
      <c r="R1092" s="131"/>
      <c r="S1092" s="131"/>
      <c r="T1092" s="131"/>
      <c r="U1092" s="131"/>
      <c r="V1092" s="131"/>
      <c r="W1092" s="131"/>
      <c r="X1092" s="131">
        <f>[1]BICost!$AG144</f>
        <v>2.9724444444444447</v>
      </c>
      <c r="Y1092" s="128">
        <f t="shared" si="2280"/>
        <v>6.6000000000000005</v>
      </c>
      <c r="Z1092" s="128">
        <f t="shared" ref="Z1092" si="2301">(AC1092*(1-Z$1051))</f>
        <v>6.6000000000000005</v>
      </c>
      <c r="AA1092" s="128">
        <f t="shared" ref="AA1092" si="2302">(AB1092*(1-AA$1051))</f>
        <v>7.1225000000000005</v>
      </c>
      <c r="AB1092" s="128">
        <f t="shared" ref="AB1092" si="2303">MROUND(AC1092,1)-0.05</f>
        <v>12.95</v>
      </c>
      <c r="AC1092" s="128">
        <f t="shared" ref="AC1092" si="2304">Y1092/(1-AC$1051)</f>
        <v>13.200000000000001</v>
      </c>
      <c r="AD1092" s="128">
        <f t="shared" si="2262"/>
        <v>6.4749999999999996</v>
      </c>
      <c r="AE1092" s="128">
        <f t="shared" si="2281"/>
        <v>7.1225000000000005</v>
      </c>
      <c r="AF1092" s="128">
        <f t="shared" si="2277"/>
        <v>8.4175000000000004</v>
      </c>
      <c r="AG1092" s="129">
        <f t="shared" ref="AG1092" si="2305">AC1092*4.15</f>
        <v>54.780000000000008</v>
      </c>
      <c r="AH1092" s="129">
        <f t="shared" ref="AH1092" si="2306">AG1092</f>
        <v>54.780000000000008</v>
      </c>
      <c r="AI1092" s="132">
        <f t="shared" ref="AI1092" si="2307">MROUND(ROUNDUP(AH1092,0),10)-1</f>
        <v>59</v>
      </c>
      <c r="AJ1092" s="113">
        <f t="shared" ref="AJ1092" si="2308">ROUNDUP(FLOOR(AC1092*13350,10000),-3)-1000</f>
        <v>169000</v>
      </c>
      <c r="AK1092" s="139">
        <f t="shared" ref="AK1092" si="2309">ROUNDUP(FLOOR(AJ1092*1.1,10000),-3)-1000</f>
        <v>179000</v>
      </c>
      <c r="AL1092" s="114">
        <f t="shared" ref="AL1092" si="2310">ROUNDUP(AC1092*1.39,0)</f>
        <v>19</v>
      </c>
      <c r="AM1092" s="130">
        <f t="shared" ref="AM1092" si="2311">ROUNDUP(AC1092*1.34,0)</f>
        <v>18</v>
      </c>
      <c r="AN1092" s="151">
        <f t="shared" ref="AN1092" si="2312">ROUNDUP(AC1092*0.71*3,0)</f>
        <v>29</v>
      </c>
      <c r="AO1092" s="152">
        <f t="shared" ref="AO1092" si="2313">ROUNDUP(AC1092*3.7502*3,0)</f>
        <v>149</v>
      </c>
      <c r="AP1092" s="153">
        <f t="shared" ref="AP1092" si="2314">ROUNDUP(AC1092*7.9284*3,0)</f>
        <v>314</v>
      </c>
      <c r="AQ1092" s="716">
        <f t="shared" ref="AQ1092" si="2315">ROUNDUP(AC1092*0.8,0)</f>
        <v>11</v>
      </c>
      <c r="AR1092" s="154">
        <f t="shared" ref="AR1092" si="2316">MROUND(ROUNDUP(AC1092*1500,0),1000)</f>
        <v>20000</v>
      </c>
      <c r="AS1092" s="158"/>
    </row>
    <row r="1093" spans="2:45" ht="20.45" customHeight="1">
      <c r="B1093" s="717" t="s">
        <v>3154</v>
      </c>
      <c r="C1093" t="s">
        <v>3162</v>
      </c>
      <c r="D1093" s="112">
        <f t="shared" ref="D1093:D1100" si="2317">AB1093</f>
        <v>8.9499999999999993</v>
      </c>
      <c r="E1093" s="112">
        <f t="shared" si="2283"/>
        <v>2.8029375000000001</v>
      </c>
      <c r="F1093" s="112">
        <f t="shared" si="2258"/>
        <v>4.8686249999999998</v>
      </c>
      <c r="G1093" s="644">
        <v>4.3</v>
      </c>
      <c r="H1093" s="112">
        <f t="shared" si="2260"/>
        <v>0.93431249999999999</v>
      </c>
      <c r="I1093" s="112"/>
      <c r="J1093" s="131"/>
      <c r="K1093" s="131"/>
      <c r="L1093" s="131"/>
      <c r="M1093" s="131"/>
      <c r="N1093" s="131"/>
      <c r="O1093" s="131"/>
      <c r="P1093" s="131"/>
      <c r="Q1093" s="131"/>
      <c r="R1093" s="131"/>
      <c r="S1093" s="131"/>
      <c r="T1093" s="131"/>
      <c r="U1093" s="131"/>
      <c r="V1093" s="131"/>
      <c r="W1093" s="131"/>
      <c r="X1093" s="131">
        <f>[1]BICost!$AG145</f>
        <v>1.868625</v>
      </c>
      <c r="Y1093" s="128">
        <f t="shared" si="2280"/>
        <v>4.7300000000000004</v>
      </c>
      <c r="Z1093" s="128">
        <f t="shared" ref="Z1093:Z1100" si="2318">(AC1093*(1-Z$1051))</f>
        <v>4.7300000000000004</v>
      </c>
      <c r="AA1093" s="128">
        <f t="shared" ref="AA1093:AA1100" si="2319">(AB1093*(1-AA$1051))</f>
        <v>4.9225000000000003</v>
      </c>
      <c r="AB1093" s="128">
        <f t="shared" ref="AB1093:AB1100" si="2320">MROUND(AC1093,1)-0.05</f>
        <v>8.9499999999999993</v>
      </c>
      <c r="AC1093" s="128">
        <f t="shared" ref="AC1093:AC1100" si="2321">Y1093/(1-AC$1051)</f>
        <v>9.4600000000000009</v>
      </c>
      <c r="AD1093" s="128">
        <f t="shared" si="2262"/>
        <v>4.4749999999999996</v>
      </c>
      <c r="AE1093" s="128">
        <f t="shared" si="2281"/>
        <v>4.9225000000000003</v>
      </c>
      <c r="AF1093" s="128">
        <f t="shared" si="2277"/>
        <v>5.8174999999999999</v>
      </c>
      <c r="AG1093" s="129">
        <f t="shared" ref="AG1093:AG1100" si="2322">AC1093*4.15</f>
        <v>39.259000000000007</v>
      </c>
      <c r="AH1093" s="129">
        <f t="shared" ref="AH1093:AH1100" si="2323">AG1093</f>
        <v>39.259000000000007</v>
      </c>
      <c r="AI1093" s="132">
        <f t="shared" ref="AI1093:AI1100" si="2324">MROUND(ROUNDUP(AH1093,0),10)-1</f>
        <v>39</v>
      </c>
      <c r="AJ1093" s="113">
        <f t="shared" ref="AJ1093:AJ1100" si="2325">ROUNDUP(FLOOR(AC1093*13350,10000),-3)-1000</f>
        <v>119000</v>
      </c>
      <c r="AK1093" s="139">
        <f t="shared" ref="AK1093:AK1100" si="2326">ROUNDUP(FLOOR(AJ1093*1.1,10000),-3)-1000</f>
        <v>129000</v>
      </c>
      <c r="AL1093" s="114">
        <f t="shared" ref="AL1093:AL1100" si="2327">ROUNDUP(AC1093*1.39,0)</f>
        <v>14</v>
      </c>
      <c r="AM1093" s="130">
        <f t="shared" ref="AM1093:AM1100" si="2328">ROUNDUP(AC1093*1.34,0)</f>
        <v>13</v>
      </c>
      <c r="AN1093" s="151">
        <f t="shared" ref="AN1093:AN1100" si="2329">ROUNDUP(AC1093*0.71*3,0)</f>
        <v>21</v>
      </c>
      <c r="AO1093" s="152">
        <f t="shared" ref="AO1093:AO1100" si="2330">ROUNDUP(AC1093*3.7502*3,0)</f>
        <v>107</v>
      </c>
      <c r="AP1093" s="153">
        <f t="shared" ref="AP1093:AP1100" si="2331">ROUNDUP(AC1093*7.9284*3,0)</f>
        <v>226</v>
      </c>
      <c r="AQ1093" s="716">
        <f t="shared" ref="AQ1093:AQ1100" si="2332">ROUNDUP(AC1093*0.8,0)</f>
        <v>8</v>
      </c>
      <c r="AR1093" s="154">
        <f t="shared" ref="AR1093:AR1100" si="2333">MROUND(ROUNDUP(AC1093*1500,0),1000)</f>
        <v>14000</v>
      </c>
      <c r="AS1093" s="158"/>
    </row>
    <row r="1094" spans="2:45" ht="20.45" customHeight="1">
      <c r="B1094" s="717" t="s">
        <v>3155</v>
      </c>
      <c r="C1094" t="s">
        <v>3163</v>
      </c>
      <c r="D1094" s="112">
        <f t="shared" si="2317"/>
        <v>9.9499999999999993</v>
      </c>
      <c r="E1094" s="112">
        <f t="shared" si="2283"/>
        <v>3.0997083333333331</v>
      </c>
      <c r="F1094" s="112">
        <f t="shared" si="2258"/>
        <v>5.066472222222222</v>
      </c>
      <c r="G1094" s="644">
        <v>4.5</v>
      </c>
      <c r="H1094" s="112">
        <f t="shared" si="2260"/>
        <v>1.033236111111111</v>
      </c>
      <c r="I1094" s="112"/>
      <c r="J1094" s="131"/>
      <c r="K1094" s="131"/>
      <c r="L1094" s="131"/>
      <c r="M1094" s="131"/>
      <c r="N1094" s="131"/>
      <c r="O1094" s="131"/>
      <c r="P1094" s="131"/>
      <c r="Q1094" s="131"/>
      <c r="R1094" s="131"/>
      <c r="S1094" s="131"/>
      <c r="T1094" s="131"/>
      <c r="U1094" s="131"/>
      <c r="V1094" s="131"/>
      <c r="W1094" s="131"/>
      <c r="X1094" s="131">
        <f>[1]BICost!$AG146</f>
        <v>2.066472222222222</v>
      </c>
      <c r="Y1094" s="128">
        <f t="shared" si="2280"/>
        <v>4.95</v>
      </c>
      <c r="Z1094" s="128">
        <f t="shared" si="2318"/>
        <v>4.95</v>
      </c>
      <c r="AA1094" s="128">
        <f t="shared" si="2319"/>
        <v>5.4725000000000001</v>
      </c>
      <c r="AB1094" s="128">
        <f t="shared" si="2320"/>
        <v>9.9499999999999993</v>
      </c>
      <c r="AC1094" s="128">
        <f t="shared" si="2321"/>
        <v>9.9</v>
      </c>
      <c r="AD1094" s="128">
        <f t="shared" si="2262"/>
        <v>4.9749999999999996</v>
      </c>
      <c r="AE1094" s="128">
        <f t="shared" si="2281"/>
        <v>5.4725000000000001</v>
      </c>
      <c r="AF1094" s="128">
        <f t="shared" si="2277"/>
        <v>6.4674999999999994</v>
      </c>
      <c r="AG1094" s="129">
        <f t="shared" si="2322"/>
        <v>41.085000000000008</v>
      </c>
      <c r="AH1094" s="129">
        <f t="shared" si="2323"/>
        <v>41.085000000000008</v>
      </c>
      <c r="AI1094" s="132">
        <f t="shared" si="2324"/>
        <v>39</v>
      </c>
      <c r="AJ1094" s="113">
        <f t="shared" si="2325"/>
        <v>129000</v>
      </c>
      <c r="AK1094" s="139">
        <f t="shared" si="2326"/>
        <v>139000</v>
      </c>
      <c r="AL1094" s="114">
        <f t="shared" si="2327"/>
        <v>14</v>
      </c>
      <c r="AM1094" s="130">
        <f t="shared" si="2328"/>
        <v>14</v>
      </c>
      <c r="AN1094" s="151">
        <f t="shared" si="2329"/>
        <v>22</v>
      </c>
      <c r="AO1094" s="152">
        <f t="shared" si="2330"/>
        <v>112</v>
      </c>
      <c r="AP1094" s="153">
        <f t="shared" si="2331"/>
        <v>236</v>
      </c>
      <c r="AQ1094" s="716">
        <f t="shared" si="2332"/>
        <v>8</v>
      </c>
      <c r="AR1094" s="154">
        <f t="shared" si="2333"/>
        <v>15000</v>
      </c>
      <c r="AS1094" s="158"/>
    </row>
    <row r="1095" spans="2:45" ht="20.45" customHeight="1">
      <c r="B1095" s="717" t="s">
        <v>3156</v>
      </c>
      <c r="C1095" t="s">
        <v>3164</v>
      </c>
      <c r="D1095" s="112">
        <f t="shared" si="2317"/>
        <v>12.95</v>
      </c>
      <c r="E1095" s="112">
        <f t="shared" si="2283"/>
        <v>4.0049999999999999</v>
      </c>
      <c r="F1095" s="112">
        <f t="shared" si="2258"/>
        <v>5.67</v>
      </c>
      <c r="G1095" s="644">
        <v>5.7</v>
      </c>
      <c r="H1095" s="112">
        <f t="shared" si="2260"/>
        <v>1.335</v>
      </c>
      <c r="I1095" s="112"/>
      <c r="J1095" s="131"/>
      <c r="K1095" s="131"/>
      <c r="L1095" s="131"/>
      <c r="M1095" s="131"/>
      <c r="N1095" s="131"/>
      <c r="O1095" s="131"/>
      <c r="P1095" s="131"/>
      <c r="Q1095" s="131"/>
      <c r="R1095" s="131"/>
      <c r="S1095" s="131"/>
      <c r="T1095" s="131"/>
      <c r="U1095" s="131"/>
      <c r="V1095" s="131"/>
      <c r="W1095" s="131"/>
      <c r="X1095" s="131">
        <f>[1]BICost!$AG147</f>
        <v>2.67</v>
      </c>
      <c r="Y1095" s="128">
        <f t="shared" si="2280"/>
        <v>6.2700000000000005</v>
      </c>
      <c r="Z1095" s="128">
        <f t="shared" si="2318"/>
        <v>6.2700000000000005</v>
      </c>
      <c r="AA1095" s="128">
        <f t="shared" si="2319"/>
        <v>7.1225000000000005</v>
      </c>
      <c r="AB1095" s="128">
        <f t="shared" si="2320"/>
        <v>12.95</v>
      </c>
      <c r="AC1095" s="128">
        <f t="shared" si="2321"/>
        <v>12.540000000000001</v>
      </c>
      <c r="AD1095" s="128">
        <f t="shared" si="2262"/>
        <v>6.4749999999999996</v>
      </c>
      <c r="AE1095" s="128">
        <f t="shared" si="2281"/>
        <v>7.1225000000000005</v>
      </c>
      <c r="AF1095" s="128">
        <f t="shared" si="2277"/>
        <v>8.4175000000000004</v>
      </c>
      <c r="AG1095" s="129">
        <f t="shared" si="2322"/>
        <v>52.041000000000011</v>
      </c>
      <c r="AH1095" s="129">
        <f t="shared" si="2323"/>
        <v>52.041000000000011</v>
      </c>
      <c r="AI1095" s="132">
        <f t="shared" si="2324"/>
        <v>49</v>
      </c>
      <c r="AJ1095" s="113">
        <f t="shared" si="2325"/>
        <v>159000</v>
      </c>
      <c r="AK1095" s="139">
        <f t="shared" si="2326"/>
        <v>169000</v>
      </c>
      <c r="AL1095" s="114">
        <f t="shared" si="2327"/>
        <v>18</v>
      </c>
      <c r="AM1095" s="130">
        <f t="shared" si="2328"/>
        <v>17</v>
      </c>
      <c r="AN1095" s="151">
        <f t="shared" si="2329"/>
        <v>27</v>
      </c>
      <c r="AO1095" s="152">
        <f t="shared" si="2330"/>
        <v>142</v>
      </c>
      <c r="AP1095" s="153">
        <f t="shared" si="2331"/>
        <v>299</v>
      </c>
      <c r="AQ1095" s="716">
        <f t="shared" si="2332"/>
        <v>11</v>
      </c>
      <c r="AR1095" s="154">
        <f t="shared" si="2333"/>
        <v>19000</v>
      </c>
      <c r="AS1095" s="158"/>
    </row>
    <row r="1096" spans="2:45" ht="20.45" customHeight="1">
      <c r="B1096" s="717" t="s">
        <v>3157</v>
      </c>
      <c r="C1096" t="s">
        <v>3165</v>
      </c>
      <c r="D1096" s="112">
        <f t="shared" si="2317"/>
        <v>12.95</v>
      </c>
      <c r="E1096" s="112">
        <f t="shared" si="2283"/>
        <v>4.26</v>
      </c>
      <c r="F1096" s="112">
        <f t="shared" si="2258"/>
        <v>5.84</v>
      </c>
      <c r="G1096" s="644">
        <v>5.7</v>
      </c>
      <c r="H1096" s="112">
        <f t="shared" si="2260"/>
        <v>1.42</v>
      </c>
      <c r="I1096" s="112"/>
      <c r="J1096" s="131"/>
      <c r="K1096" s="131"/>
      <c r="L1096" s="131"/>
      <c r="M1096" s="131"/>
      <c r="N1096" s="131"/>
      <c r="O1096" s="131"/>
      <c r="P1096" s="131"/>
      <c r="Q1096" s="131"/>
      <c r="R1096" s="131"/>
      <c r="S1096" s="131"/>
      <c r="T1096" s="131"/>
      <c r="U1096" s="131"/>
      <c r="V1096" s="131"/>
      <c r="W1096" s="131"/>
      <c r="X1096" s="131">
        <f>[1]BICost!$AG148</f>
        <v>2.84</v>
      </c>
      <c r="Y1096" s="128">
        <f t="shared" si="2280"/>
        <v>6.2700000000000005</v>
      </c>
      <c r="Z1096" s="128">
        <f t="shared" si="2318"/>
        <v>6.2700000000000005</v>
      </c>
      <c r="AA1096" s="128">
        <f t="shared" si="2319"/>
        <v>7.1225000000000005</v>
      </c>
      <c r="AB1096" s="128">
        <f t="shared" si="2320"/>
        <v>12.95</v>
      </c>
      <c r="AC1096" s="128">
        <f t="shared" si="2321"/>
        <v>12.540000000000001</v>
      </c>
      <c r="AD1096" s="128">
        <f t="shared" si="2262"/>
        <v>6.4749999999999996</v>
      </c>
      <c r="AE1096" s="128">
        <f t="shared" si="2281"/>
        <v>7.1225000000000005</v>
      </c>
      <c r="AF1096" s="128">
        <f t="shared" si="2277"/>
        <v>8.4175000000000004</v>
      </c>
      <c r="AG1096" s="129">
        <f t="shared" si="2322"/>
        <v>52.041000000000011</v>
      </c>
      <c r="AH1096" s="129">
        <f t="shared" si="2323"/>
        <v>52.041000000000011</v>
      </c>
      <c r="AI1096" s="132">
        <f t="shared" si="2324"/>
        <v>49</v>
      </c>
      <c r="AJ1096" s="113">
        <f t="shared" si="2325"/>
        <v>159000</v>
      </c>
      <c r="AK1096" s="139">
        <f t="shared" si="2326"/>
        <v>169000</v>
      </c>
      <c r="AL1096" s="114">
        <f t="shared" si="2327"/>
        <v>18</v>
      </c>
      <c r="AM1096" s="130">
        <f t="shared" si="2328"/>
        <v>17</v>
      </c>
      <c r="AN1096" s="151">
        <f t="shared" si="2329"/>
        <v>27</v>
      </c>
      <c r="AO1096" s="152">
        <f t="shared" si="2330"/>
        <v>142</v>
      </c>
      <c r="AP1096" s="153">
        <f t="shared" si="2331"/>
        <v>299</v>
      </c>
      <c r="AQ1096" s="716">
        <f t="shared" si="2332"/>
        <v>11</v>
      </c>
      <c r="AR1096" s="154">
        <f t="shared" si="2333"/>
        <v>19000</v>
      </c>
      <c r="AS1096" s="158"/>
    </row>
    <row r="1097" spans="2:45" ht="20.45" customHeight="1">
      <c r="B1097" s="717" t="s">
        <v>3158</v>
      </c>
      <c r="C1097" t="s">
        <v>3166</v>
      </c>
      <c r="D1097" s="112">
        <f t="shared" si="2317"/>
        <v>12.95</v>
      </c>
      <c r="E1097" s="112">
        <f t="shared" si="2283"/>
        <v>4.5449999999999999</v>
      </c>
      <c r="F1097" s="112">
        <f t="shared" si="2258"/>
        <v>6.0299999999999994</v>
      </c>
      <c r="G1097" s="644">
        <v>5.7</v>
      </c>
      <c r="H1097" s="112">
        <f t="shared" si="2260"/>
        <v>1.5149999999999999</v>
      </c>
      <c r="I1097" s="112"/>
      <c r="J1097" s="131"/>
      <c r="K1097" s="131"/>
      <c r="L1097" s="131"/>
      <c r="M1097" s="131"/>
      <c r="N1097" s="131"/>
      <c r="O1097" s="131"/>
      <c r="P1097" s="131"/>
      <c r="Q1097" s="131"/>
      <c r="R1097" s="131"/>
      <c r="S1097" s="131"/>
      <c r="T1097" s="131"/>
      <c r="U1097" s="131"/>
      <c r="V1097" s="131"/>
      <c r="W1097" s="131"/>
      <c r="X1097" s="131">
        <f>[1]BICost!$AG149</f>
        <v>3.03</v>
      </c>
      <c r="Y1097" s="128">
        <f t="shared" si="2280"/>
        <v>6.2700000000000005</v>
      </c>
      <c r="Z1097" s="128">
        <f t="shared" si="2318"/>
        <v>6.2700000000000005</v>
      </c>
      <c r="AA1097" s="128">
        <f t="shared" si="2319"/>
        <v>7.1225000000000005</v>
      </c>
      <c r="AB1097" s="128">
        <f t="shared" si="2320"/>
        <v>12.95</v>
      </c>
      <c r="AC1097" s="128">
        <f t="shared" si="2321"/>
        <v>12.540000000000001</v>
      </c>
      <c r="AD1097" s="128">
        <f t="shared" si="2262"/>
        <v>6.4749999999999996</v>
      </c>
      <c r="AE1097" s="128">
        <f t="shared" si="2281"/>
        <v>7.1225000000000005</v>
      </c>
      <c r="AF1097" s="128">
        <f t="shared" si="2277"/>
        <v>8.4175000000000004</v>
      </c>
      <c r="AG1097" s="129">
        <f t="shared" si="2322"/>
        <v>52.041000000000011</v>
      </c>
      <c r="AH1097" s="129">
        <f t="shared" si="2323"/>
        <v>52.041000000000011</v>
      </c>
      <c r="AI1097" s="132">
        <f t="shared" si="2324"/>
        <v>49</v>
      </c>
      <c r="AJ1097" s="113">
        <f t="shared" si="2325"/>
        <v>159000</v>
      </c>
      <c r="AK1097" s="139">
        <f t="shared" si="2326"/>
        <v>169000</v>
      </c>
      <c r="AL1097" s="114">
        <f t="shared" si="2327"/>
        <v>18</v>
      </c>
      <c r="AM1097" s="130">
        <f t="shared" si="2328"/>
        <v>17</v>
      </c>
      <c r="AN1097" s="151">
        <f t="shared" si="2329"/>
        <v>27</v>
      </c>
      <c r="AO1097" s="152">
        <f t="shared" si="2330"/>
        <v>142</v>
      </c>
      <c r="AP1097" s="153">
        <f t="shared" si="2331"/>
        <v>299</v>
      </c>
      <c r="AQ1097" s="716">
        <f t="shared" si="2332"/>
        <v>11</v>
      </c>
      <c r="AR1097" s="154">
        <f t="shared" si="2333"/>
        <v>19000</v>
      </c>
      <c r="AS1097" s="158"/>
    </row>
    <row r="1098" spans="2:45" ht="20.45" customHeight="1">
      <c r="B1098" s="717" t="s">
        <v>3159</v>
      </c>
      <c r="C1098" t="s">
        <v>3167</v>
      </c>
      <c r="D1098" s="112">
        <f t="shared" si="2317"/>
        <v>14.95</v>
      </c>
      <c r="E1098" s="112">
        <f t="shared" si="2283"/>
        <v>4.7850000000000001</v>
      </c>
      <c r="F1098" s="112">
        <f t="shared" si="2258"/>
        <v>6.1899999999999995</v>
      </c>
      <c r="G1098" s="644">
        <v>6.6</v>
      </c>
      <c r="H1098" s="112">
        <f t="shared" si="2260"/>
        <v>1.595</v>
      </c>
      <c r="I1098" s="112"/>
      <c r="J1098" s="131"/>
      <c r="K1098" s="131"/>
      <c r="L1098" s="131"/>
      <c r="M1098" s="131"/>
      <c r="N1098" s="131"/>
      <c r="O1098" s="131"/>
      <c r="P1098" s="131"/>
      <c r="Q1098" s="131"/>
      <c r="R1098" s="131"/>
      <c r="S1098" s="131"/>
      <c r="T1098" s="131"/>
      <c r="U1098" s="131"/>
      <c r="V1098" s="131"/>
      <c r="W1098" s="131"/>
      <c r="X1098" s="131">
        <f>[1]BICost!$AG150</f>
        <v>3.19</v>
      </c>
      <c r="Y1098" s="128">
        <f t="shared" si="2280"/>
        <v>7.26</v>
      </c>
      <c r="Z1098" s="128">
        <f t="shared" si="2318"/>
        <v>7.26</v>
      </c>
      <c r="AA1098" s="128">
        <f t="shared" si="2319"/>
        <v>8.2225000000000001</v>
      </c>
      <c r="AB1098" s="128">
        <f t="shared" si="2320"/>
        <v>14.95</v>
      </c>
      <c r="AC1098" s="128">
        <f t="shared" si="2321"/>
        <v>14.52</v>
      </c>
      <c r="AD1098" s="128">
        <f t="shared" si="2262"/>
        <v>7.4749999999999996</v>
      </c>
      <c r="AE1098" s="128">
        <f t="shared" si="2281"/>
        <v>8.2225000000000001</v>
      </c>
      <c r="AF1098" s="128">
        <f t="shared" si="2277"/>
        <v>9.7174999999999994</v>
      </c>
      <c r="AG1098" s="129">
        <f t="shared" si="2322"/>
        <v>60.258000000000003</v>
      </c>
      <c r="AH1098" s="129">
        <f t="shared" si="2323"/>
        <v>60.258000000000003</v>
      </c>
      <c r="AI1098" s="132">
        <f t="shared" si="2324"/>
        <v>59</v>
      </c>
      <c r="AJ1098" s="113">
        <f t="shared" si="2325"/>
        <v>189000</v>
      </c>
      <c r="AK1098" s="139">
        <f t="shared" si="2326"/>
        <v>199000</v>
      </c>
      <c r="AL1098" s="114">
        <f t="shared" si="2327"/>
        <v>21</v>
      </c>
      <c r="AM1098" s="130">
        <f t="shared" si="2328"/>
        <v>20</v>
      </c>
      <c r="AN1098" s="151">
        <f t="shared" si="2329"/>
        <v>31</v>
      </c>
      <c r="AO1098" s="152">
        <f t="shared" si="2330"/>
        <v>164</v>
      </c>
      <c r="AP1098" s="153">
        <f t="shared" si="2331"/>
        <v>346</v>
      </c>
      <c r="AQ1098" s="716">
        <f t="shared" si="2332"/>
        <v>12</v>
      </c>
      <c r="AR1098" s="154">
        <f t="shared" si="2333"/>
        <v>22000</v>
      </c>
      <c r="AS1098" s="158"/>
    </row>
    <row r="1099" spans="2:45" ht="20.45" customHeight="1">
      <c r="B1099" s="717" t="s">
        <v>3160</v>
      </c>
      <c r="C1099" t="s">
        <v>3168</v>
      </c>
      <c r="D1099" s="112">
        <f t="shared" si="2317"/>
        <v>14.95</v>
      </c>
      <c r="E1099" s="112">
        <f t="shared" si="2283"/>
        <v>5.4450000000000003</v>
      </c>
      <c r="F1099" s="112">
        <f t="shared" si="2258"/>
        <v>6.63</v>
      </c>
      <c r="G1099" s="644">
        <v>6.6</v>
      </c>
      <c r="H1099" s="112">
        <f t="shared" si="2260"/>
        <v>1.8149999999999999</v>
      </c>
      <c r="I1099" s="112"/>
      <c r="J1099" s="131"/>
      <c r="K1099" s="131"/>
      <c r="L1099" s="131"/>
      <c r="M1099" s="131"/>
      <c r="N1099" s="131"/>
      <c r="O1099" s="131"/>
      <c r="P1099" s="131"/>
      <c r="Q1099" s="131"/>
      <c r="R1099" s="131"/>
      <c r="S1099" s="131"/>
      <c r="T1099" s="131"/>
      <c r="U1099" s="131"/>
      <c r="V1099" s="131"/>
      <c r="W1099" s="131"/>
      <c r="X1099" s="131">
        <f>[1]BICost!$AG151</f>
        <v>3.63</v>
      </c>
      <c r="Y1099" s="128">
        <f t="shared" si="2280"/>
        <v>7.26</v>
      </c>
      <c r="Z1099" s="128">
        <f t="shared" si="2318"/>
        <v>7.26</v>
      </c>
      <c r="AA1099" s="128">
        <f t="shared" si="2319"/>
        <v>8.2225000000000001</v>
      </c>
      <c r="AB1099" s="128">
        <f t="shared" si="2320"/>
        <v>14.95</v>
      </c>
      <c r="AC1099" s="128">
        <f t="shared" si="2321"/>
        <v>14.52</v>
      </c>
      <c r="AD1099" s="128">
        <f t="shared" si="2262"/>
        <v>7.4749999999999996</v>
      </c>
      <c r="AE1099" s="128">
        <f t="shared" si="2281"/>
        <v>8.2225000000000001</v>
      </c>
      <c r="AF1099" s="128">
        <f t="shared" si="2277"/>
        <v>9.7174999999999994</v>
      </c>
      <c r="AG1099" s="129">
        <f t="shared" si="2322"/>
        <v>60.258000000000003</v>
      </c>
      <c r="AH1099" s="129">
        <f t="shared" si="2323"/>
        <v>60.258000000000003</v>
      </c>
      <c r="AI1099" s="132">
        <f t="shared" si="2324"/>
        <v>59</v>
      </c>
      <c r="AJ1099" s="113">
        <f t="shared" si="2325"/>
        <v>189000</v>
      </c>
      <c r="AK1099" s="139">
        <f t="shared" si="2326"/>
        <v>199000</v>
      </c>
      <c r="AL1099" s="114">
        <f t="shared" si="2327"/>
        <v>21</v>
      </c>
      <c r="AM1099" s="130">
        <f t="shared" si="2328"/>
        <v>20</v>
      </c>
      <c r="AN1099" s="151">
        <f t="shared" si="2329"/>
        <v>31</v>
      </c>
      <c r="AO1099" s="152">
        <f t="shared" si="2330"/>
        <v>164</v>
      </c>
      <c r="AP1099" s="153">
        <f t="shared" si="2331"/>
        <v>346</v>
      </c>
      <c r="AQ1099" s="716">
        <f t="shared" si="2332"/>
        <v>12</v>
      </c>
      <c r="AR1099" s="154">
        <f t="shared" si="2333"/>
        <v>22000</v>
      </c>
      <c r="AS1099" s="158"/>
    </row>
    <row r="1100" spans="2:45" ht="20.45" customHeight="1">
      <c r="B1100" s="717" t="s">
        <v>3161</v>
      </c>
      <c r="C1100" t="s">
        <v>3169</v>
      </c>
      <c r="D1100" s="112">
        <f t="shared" si="2317"/>
        <v>14.95</v>
      </c>
      <c r="E1100" s="112">
        <f t="shared" si="2283"/>
        <v>5.9550000000000001</v>
      </c>
      <c r="F1100" s="112">
        <f t="shared" si="2258"/>
        <v>6.9700000000000006</v>
      </c>
      <c r="G1100" s="644">
        <v>6.6</v>
      </c>
      <c r="H1100" s="112">
        <f t="shared" si="2260"/>
        <v>1.9850000000000001</v>
      </c>
      <c r="I1100" s="112"/>
      <c r="J1100" s="131"/>
      <c r="K1100" s="131"/>
      <c r="L1100" s="131"/>
      <c r="M1100" s="131"/>
      <c r="N1100" s="131"/>
      <c r="O1100" s="131"/>
      <c r="P1100" s="131"/>
      <c r="Q1100" s="131"/>
      <c r="R1100" s="131"/>
      <c r="S1100" s="131"/>
      <c r="T1100" s="131"/>
      <c r="U1100" s="131"/>
      <c r="V1100" s="131"/>
      <c r="W1100" s="131"/>
      <c r="X1100" s="131">
        <f>[1]BICost!$AG152</f>
        <v>3.97</v>
      </c>
      <c r="Y1100" s="128">
        <f t="shared" si="2280"/>
        <v>7.26</v>
      </c>
      <c r="Z1100" s="128">
        <f t="shared" si="2318"/>
        <v>7.26</v>
      </c>
      <c r="AA1100" s="128">
        <f t="shared" si="2319"/>
        <v>8.2225000000000001</v>
      </c>
      <c r="AB1100" s="128">
        <f t="shared" si="2320"/>
        <v>14.95</v>
      </c>
      <c r="AC1100" s="128">
        <f t="shared" si="2321"/>
        <v>14.52</v>
      </c>
      <c r="AD1100" s="128">
        <f t="shared" si="2262"/>
        <v>7.4749999999999996</v>
      </c>
      <c r="AE1100" s="128">
        <f t="shared" si="2281"/>
        <v>8.2225000000000001</v>
      </c>
      <c r="AF1100" s="128">
        <f t="shared" si="2277"/>
        <v>9.7174999999999994</v>
      </c>
      <c r="AG1100" s="129">
        <f t="shared" si="2322"/>
        <v>60.258000000000003</v>
      </c>
      <c r="AH1100" s="129">
        <f t="shared" si="2323"/>
        <v>60.258000000000003</v>
      </c>
      <c r="AI1100" s="132">
        <f t="shared" si="2324"/>
        <v>59</v>
      </c>
      <c r="AJ1100" s="113">
        <f t="shared" si="2325"/>
        <v>189000</v>
      </c>
      <c r="AK1100" s="139">
        <f t="shared" si="2326"/>
        <v>199000</v>
      </c>
      <c r="AL1100" s="114">
        <f t="shared" si="2327"/>
        <v>21</v>
      </c>
      <c r="AM1100" s="130">
        <f t="shared" si="2328"/>
        <v>20</v>
      </c>
      <c r="AN1100" s="151">
        <f t="shared" si="2329"/>
        <v>31</v>
      </c>
      <c r="AO1100" s="152">
        <f t="shared" si="2330"/>
        <v>164</v>
      </c>
      <c r="AP1100" s="153">
        <f t="shared" si="2331"/>
        <v>346</v>
      </c>
      <c r="AQ1100" s="716">
        <f t="shared" si="2332"/>
        <v>12</v>
      </c>
      <c r="AR1100" s="154">
        <f t="shared" si="2333"/>
        <v>22000</v>
      </c>
      <c r="AS1100" s="158"/>
    </row>
    <row r="1101" spans="2:45" ht="20.45" customHeight="1">
      <c r="B1101" s="717" t="s">
        <v>3360</v>
      </c>
      <c r="C1101" s="596" t="s">
        <v>3361</v>
      </c>
      <c r="D1101" s="112">
        <f t="shared" ref="D1101" si="2334">AB1101</f>
        <v>8.9499999999999993</v>
      </c>
      <c r="E1101" s="112">
        <f t="shared" si="2283"/>
        <v>4.2657083333333334</v>
      </c>
      <c r="F1101" s="112">
        <f t="shared" si="2258"/>
        <v>5.843805555555555</v>
      </c>
      <c r="G1101" s="644">
        <v>4.2657083333333334</v>
      </c>
      <c r="H1101" s="112">
        <f t="shared" si="2260"/>
        <v>1.4219027777777777</v>
      </c>
      <c r="I1101" s="112"/>
      <c r="J1101" s="131"/>
      <c r="K1101" s="131"/>
      <c r="L1101" s="131"/>
      <c r="M1101" s="131"/>
      <c r="N1101" s="131"/>
      <c r="O1101" s="131"/>
      <c r="P1101" s="131"/>
      <c r="Q1101" s="131"/>
      <c r="R1101" s="131"/>
      <c r="S1101" s="131"/>
      <c r="T1101" s="131"/>
      <c r="U1101" s="131"/>
      <c r="V1101" s="131"/>
      <c r="W1101" s="131"/>
      <c r="X1101" s="131">
        <f>[1]BICost!$AG153</f>
        <v>2.8438055555555555</v>
      </c>
      <c r="Y1101" s="128">
        <f t="shared" si="2280"/>
        <v>4.6922791666666672</v>
      </c>
      <c r="Z1101" s="128">
        <f t="shared" ref="Z1101" si="2335">(AC1101*(1-Z$1051))</f>
        <v>4.6922791666666672</v>
      </c>
      <c r="AA1101" s="128">
        <f t="shared" ref="AA1101" si="2336">(AB1101*(1-AA$1051))</f>
        <v>4.9225000000000003</v>
      </c>
      <c r="AB1101" s="128">
        <f t="shared" ref="AB1101" si="2337">MROUND(AC1101,1)-0.05</f>
        <v>8.9499999999999993</v>
      </c>
      <c r="AC1101" s="128">
        <f t="shared" ref="AC1101" si="2338">Y1101/(1-AC$1051)</f>
        <v>9.3845583333333344</v>
      </c>
      <c r="AD1101" s="128">
        <f t="shared" si="2262"/>
        <v>4.4749999999999996</v>
      </c>
      <c r="AE1101" s="128">
        <f t="shared" si="2281"/>
        <v>4.9225000000000003</v>
      </c>
      <c r="AF1101" s="128">
        <f t="shared" si="2277"/>
        <v>5.8174999999999999</v>
      </c>
      <c r="AG1101" s="129">
        <f t="shared" ref="AG1101" si="2339">AC1101*4.15</f>
        <v>38.945917083333342</v>
      </c>
      <c r="AH1101" s="129">
        <f t="shared" ref="AH1101" si="2340">AG1101</f>
        <v>38.945917083333342</v>
      </c>
      <c r="AI1101" s="132">
        <f t="shared" ref="AI1101" si="2341">MROUND(ROUNDUP(AH1101,0),10)-1</f>
        <v>39</v>
      </c>
      <c r="AJ1101" s="113">
        <f t="shared" ref="AJ1101" si="2342">ROUNDUP(FLOOR(AC1101*13350,10000),-3)-1000</f>
        <v>119000</v>
      </c>
      <c r="AK1101" s="139">
        <f t="shared" ref="AK1101" si="2343">ROUNDUP(FLOOR(AJ1101*1.1,10000),-3)-1000</f>
        <v>129000</v>
      </c>
      <c r="AL1101" s="114">
        <f t="shared" ref="AL1101" si="2344">ROUNDUP(AC1101*1.39,0)</f>
        <v>14</v>
      </c>
      <c r="AM1101" s="130">
        <f t="shared" ref="AM1101" si="2345">ROUNDUP(AC1101*1.34,0)</f>
        <v>13</v>
      </c>
      <c r="AN1101" s="151">
        <f t="shared" ref="AN1101" si="2346">ROUNDUP(AC1101*0.71*3,0)</f>
        <v>20</v>
      </c>
      <c r="AO1101" s="152">
        <f t="shared" ref="AO1101" si="2347">ROUNDUP(AC1101*3.7502*3,0)</f>
        <v>106</v>
      </c>
      <c r="AP1101" s="153">
        <f t="shared" ref="AP1101" si="2348">ROUNDUP(AC1101*7.9284*3,0)</f>
        <v>224</v>
      </c>
      <c r="AQ1101" s="716">
        <f t="shared" ref="AQ1101" si="2349">ROUNDUP(AC1101*0.8,0)</f>
        <v>8</v>
      </c>
      <c r="AR1101" s="154">
        <f t="shared" ref="AR1101" si="2350">MROUND(ROUNDUP(AC1101*1500,0),1000)</f>
        <v>14000</v>
      </c>
      <c r="AS1101" s="158"/>
    </row>
    <row r="1102" spans="2:45" ht="20.45" customHeight="1">
      <c r="B1102" s="717" t="s">
        <v>4838</v>
      </c>
      <c r="C1102" s="880" t="s">
        <v>4835</v>
      </c>
      <c r="D1102" s="112">
        <f t="shared" ref="D1102" si="2351">AB1102</f>
        <v>6.95</v>
      </c>
      <c r="E1102" s="112">
        <f t="shared" si="2283"/>
        <v>3.0219994329111777</v>
      </c>
      <c r="F1102" s="112">
        <f t="shared" si="2258"/>
        <v>5.0146662886074518</v>
      </c>
      <c r="G1102" s="644">
        <v>3.02</v>
      </c>
      <c r="H1102" s="112">
        <f t="shared" si="2260"/>
        <v>1.0073331443037259</v>
      </c>
      <c r="I1102" s="112"/>
      <c r="J1102" s="131"/>
      <c r="K1102" s="131"/>
      <c r="L1102" s="131"/>
      <c r="M1102" s="131"/>
      <c r="N1102" s="131"/>
      <c r="O1102" s="131"/>
      <c r="P1102" s="131"/>
      <c r="Q1102" s="131"/>
      <c r="R1102" s="131"/>
      <c r="S1102" s="131"/>
      <c r="T1102" s="131"/>
      <c r="U1102" s="131"/>
      <c r="V1102" s="131"/>
      <c r="W1102" s="131"/>
      <c r="X1102" s="131">
        <f>[1]BICost!$AG203</f>
        <v>2.0146662886074518</v>
      </c>
      <c r="Y1102" s="128">
        <f t="shared" si="2280"/>
        <v>3.3220000000000005</v>
      </c>
      <c r="Z1102" s="128">
        <f t="shared" ref="Z1102" si="2352">(AC1102*(1-Z$1051))</f>
        <v>3.3220000000000005</v>
      </c>
      <c r="AA1102" s="128">
        <f t="shared" ref="AA1102" si="2353">(AB1102*(1-AA$1051))</f>
        <v>3.8225000000000002</v>
      </c>
      <c r="AB1102" s="128">
        <f t="shared" ref="AB1102" si="2354">MROUND(AC1102,1)-0.05</f>
        <v>6.95</v>
      </c>
      <c r="AC1102" s="128">
        <f t="shared" ref="AC1102" si="2355">Y1102/(1-AC$1051)</f>
        <v>6.644000000000001</v>
      </c>
      <c r="AD1102" s="128">
        <f t="shared" si="2262"/>
        <v>3.4750000000000001</v>
      </c>
      <c r="AE1102" s="128">
        <f t="shared" si="2281"/>
        <v>3.8225000000000002</v>
      </c>
      <c r="AF1102" s="128">
        <f t="shared" si="2277"/>
        <v>4.5175000000000001</v>
      </c>
      <c r="AG1102" s="129">
        <f t="shared" ref="AG1102" si="2356">AC1102*4.15</f>
        <v>27.572600000000005</v>
      </c>
      <c r="AH1102" s="129">
        <f t="shared" ref="AH1102" si="2357">AG1102</f>
        <v>27.572600000000005</v>
      </c>
      <c r="AI1102" s="132">
        <f t="shared" ref="AI1102" si="2358">MROUND(ROUNDUP(AH1102,0),10)-1</f>
        <v>29</v>
      </c>
      <c r="AJ1102" s="113">
        <f t="shared" ref="AJ1102" si="2359">ROUNDUP(FLOOR(AC1102*13350,10000),-3)-1000</f>
        <v>79000</v>
      </c>
      <c r="AK1102" s="139">
        <f t="shared" ref="AK1102" si="2360">ROUNDUP(FLOOR(AJ1102*1.1,10000),-3)-1000</f>
        <v>79000</v>
      </c>
      <c r="AL1102" s="114">
        <f t="shared" ref="AL1102" si="2361">ROUNDUP(AC1102*1.39,0)</f>
        <v>10</v>
      </c>
      <c r="AM1102" s="130">
        <f t="shared" ref="AM1102" si="2362">ROUNDUP(AC1102*1.34,0)</f>
        <v>9</v>
      </c>
      <c r="AN1102" s="151">
        <f t="shared" ref="AN1102" si="2363">ROUNDUP(AC1102*0.71*3,0)</f>
        <v>15</v>
      </c>
      <c r="AO1102" s="152">
        <f t="shared" ref="AO1102" si="2364">ROUNDUP(AC1102*3.7502*3,0)</f>
        <v>75</v>
      </c>
      <c r="AP1102" s="153">
        <f t="shared" ref="AP1102" si="2365">ROUNDUP(AC1102*7.9284*3,0)</f>
        <v>159</v>
      </c>
      <c r="AQ1102" s="716">
        <f t="shared" ref="AQ1102" si="2366">ROUNDUP(AC1102*0.8,0)</f>
        <v>6</v>
      </c>
      <c r="AR1102" s="154">
        <f t="shared" ref="AR1102" si="2367">MROUND(ROUNDUP(AC1102*1500,0),1000)</f>
        <v>10000</v>
      </c>
      <c r="AS1102" s="158"/>
    </row>
    <row r="1103" spans="2:45" ht="20.45" customHeight="1">
      <c r="B1103" s="717" t="s">
        <v>4839</v>
      </c>
      <c r="C1103" s="880" t="s">
        <v>4836</v>
      </c>
      <c r="D1103" s="112">
        <f t="shared" ref="D1103:D1104" si="2368">AB1103</f>
        <v>6.95</v>
      </c>
      <c r="E1103" s="112">
        <f t="shared" si="2283"/>
        <v>3.0432652556959874</v>
      </c>
      <c r="F1103" s="112">
        <f t="shared" si="2258"/>
        <v>5.0288435037973249</v>
      </c>
      <c r="G1103" s="644">
        <v>3.04</v>
      </c>
      <c r="H1103" s="112">
        <f t="shared" si="2260"/>
        <v>1.0144217518986625</v>
      </c>
      <c r="I1103" s="112"/>
      <c r="J1103" s="131"/>
      <c r="K1103" s="131"/>
      <c r="L1103" s="131"/>
      <c r="M1103" s="131"/>
      <c r="N1103" s="131"/>
      <c r="O1103" s="131"/>
      <c r="P1103" s="131"/>
      <c r="Q1103" s="131"/>
      <c r="R1103" s="131"/>
      <c r="S1103" s="131"/>
      <c r="T1103" s="131"/>
      <c r="U1103" s="131"/>
      <c r="V1103" s="131"/>
      <c r="W1103" s="131"/>
      <c r="X1103" s="131">
        <f>[1]BICost!$AG204</f>
        <v>2.0288435037973249</v>
      </c>
      <c r="Y1103" s="128">
        <f t="shared" si="2280"/>
        <v>3.3440000000000003</v>
      </c>
      <c r="Z1103" s="128">
        <f t="shared" ref="Z1103:Z1104" si="2369">(AC1103*(1-Z$1051))</f>
        <v>3.3440000000000003</v>
      </c>
      <c r="AA1103" s="128">
        <f t="shared" ref="AA1103:AA1104" si="2370">(AB1103*(1-AA$1051))</f>
        <v>3.8225000000000002</v>
      </c>
      <c r="AB1103" s="128">
        <f t="shared" ref="AB1103:AB1104" si="2371">MROUND(AC1103,1)-0.05</f>
        <v>6.95</v>
      </c>
      <c r="AC1103" s="128">
        <f t="shared" ref="AC1103:AC1104" si="2372">Y1103/(1-AC$1051)</f>
        <v>6.6880000000000006</v>
      </c>
      <c r="AD1103" s="128">
        <f t="shared" si="2262"/>
        <v>3.4750000000000001</v>
      </c>
      <c r="AE1103" s="128">
        <f t="shared" si="2281"/>
        <v>3.8225000000000002</v>
      </c>
      <c r="AF1103" s="128">
        <f t="shared" si="2277"/>
        <v>4.5175000000000001</v>
      </c>
      <c r="AG1103" s="129">
        <f t="shared" ref="AG1103:AG1104" si="2373">AC1103*4.15</f>
        <v>27.755200000000006</v>
      </c>
      <c r="AH1103" s="129">
        <f t="shared" ref="AH1103:AH1104" si="2374">AG1103</f>
        <v>27.755200000000006</v>
      </c>
      <c r="AI1103" s="132">
        <f t="shared" ref="AI1103:AI1104" si="2375">MROUND(ROUNDUP(AH1103,0),10)-1</f>
        <v>29</v>
      </c>
      <c r="AJ1103" s="113">
        <f t="shared" ref="AJ1103:AJ1104" si="2376">ROUNDUP(FLOOR(AC1103*13350,10000),-3)-1000</f>
        <v>79000</v>
      </c>
      <c r="AK1103" s="139">
        <f t="shared" ref="AK1103:AK1104" si="2377">ROUNDUP(FLOOR(AJ1103*1.1,10000),-3)-1000</f>
        <v>79000</v>
      </c>
      <c r="AL1103" s="114">
        <f t="shared" ref="AL1103:AL1104" si="2378">ROUNDUP(AC1103*1.39,0)</f>
        <v>10</v>
      </c>
      <c r="AM1103" s="130">
        <f t="shared" ref="AM1103:AM1104" si="2379">ROUNDUP(AC1103*1.34,0)</f>
        <v>9</v>
      </c>
      <c r="AN1103" s="151">
        <f t="shared" ref="AN1103:AN1104" si="2380">ROUNDUP(AC1103*0.71*3,0)</f>
        <v>15</v>
      </c>
      <c r="AO1103" s="152">
        <f t="shared" ref="AO1103:AO1104" si="2381">ROUNDUP(AC1103*3.7502*3,0)</f>
        <v>76</v>
      </c>
      <c r="AP1103" s="153">
        <f t="shared" ref="AP1103:AP1104" si="2382">ROUNDUP(AC1103*7.9284*3,0)</f>
        <v>160</v>
      </c>
      <c r="AQ1103" s="716">
        <f t="shared" ref="AQ1103:AQ1104" si="2383">ROUNDUP(AC1103*0.8,0)</f>
        <v>6</v>
      </c>
      <c r="AR1103" s="154">
        <f t="shared" ref="AR1103:AR1104" si="2384">MROUND(ROUNDUP(AC1103*1500,0),1000)</f>
        <v>10000</v>
      </c>
      <c r="AS1103" s="158"/>
    </row>
    <row r="1104" spans="2:45" ht="20.45" customHeight="1">
      <c r="B1104" s="717" t="s">
        <v>4840</v>
      </c>
      <c r="C1104" s="880" t="s">
        <v>4837</v>
      </c>
      <c r="D1104" s="112">
        <f t="shared" si="2368"/>
        <v>6.95</v>
      </c>
      <c r="E1104" s="112">
        <f t="shared" si="2283"/>
        <v>3.0645310784807975</v>
      </c>
      <c r="F1104" s="112">
        <f t="shared" si="2258"/>
        <v>5.0430207189871989</v>
      </c>
      <c r="G1104" s="644">
        <v>3.06</v>
      </c>
      <c r="H1104" s="112">
        <f t="shared" si="2260"/>
        <v>1.0215103594935993</v>
      </c>
      <c r="I1104" s="112"/>
      <c r="J1104" s="131"/>
      <c r="K1104" s="131"/>
      <c r="L1104" s="131"/>
      <c r="M1104" s="131"/>
      <c r="N1104" s="131"/>
      <c r="O1104" s="131"/>
      <c r="P1104" s="131"/>
      <c r="Q1104" s="131"/>
      <c r="R1104" s="131"/>
      <c r="S1104" s="131"/>
      <c r="T1104" s="131"/>
      <c r="U1104" s="131"/>
      <c r="V1104" s="131"/>
      <c r="W1104" s="131"/>
      <c r="X1104" s="131">
        <f>[1]BICost!$AG205</f>
        <v>2.0430207189871985</v>
      </c>
      <c r="Y1104" s="128">
        <f t="shared" si="2280"/>
        <v>3.3660000000000005</v>
      </c>
      <c r="Z1104" s="128">
        <f t="shared" si="2369"/>
        <v>3.3660000000000005</v>
      </c>
      <c r="AA1104" s="128">
        <f t="shared" si="2370"/>
        <v>3.8225000000000002</v>
      </c>
      <c r="AB1104" s="128">
        <f t="shared" si="2371"/>
        <v>6.95</v>
      </c>
      <c r="AC1104" s="128">
        <f t="shared" si="2372"/>
        <v>6.7320000000000011</v>
      </c>
      <c r="AD1104" s="128">
        <f t="shared" si="2262"/>
        <v>3.4750000000000001</v>
      </c>
      <c r="AE1104" s="128">
        <f t="shared" si="2281"/>
        <v>3.8225000000000002</v>
      </c>
      <c r="AF1104" s="128">
        <f t="shared" si="2277"/>
        <v>4.5175000000000001</v>
      </c>
      <c r="AG1104" s="129">
        <f t="shared" si="2373"/>
        <v>27.937800000000006</v>
      </c>
      <c r="AH1104" s="129">
        <f t="shared" si="2374"/>
        <v>27.937800000000006</v>
      </c>
      <c r="AI1104" s="132">
        <f t="shared" si="2375"/>
        <v>29</v>
      </c>
      <c r="AJ1104" s="113">
        <f t="shared" si="2376"/>
        <v>79000</v>
      </c>
      <c r="AK1104" s="139">
        <f t="shared" si="2377"/>
        <v>79000</v>
      </c>
      <c r="AL1104" s="114">
        <f t="shared" si="2378"/>
        <v>10</v>
      </c>
      <c r="AM1104" s="130">
        <f t="shared" si="2379"/>
        <v>10</v>
      </c>
      <c r="AN1104" s="151">
        <f t="shared" si="2380"/>
        <v>15</v>
      </c>
      <c r="AO1104" s="152">
        <f t="shared" si="2381"/>
        <v>76</v>
      </c>
      <c r="AP1104" s="153">
        <f t="shared" si="2382"/>
        <v>161</v>
      </c>
      <c r="AQ1104" s="716">
        <f t="shared" si="2383"/>
        <v>6</v>
      </c>
      <c r="AR1104" s="154">
        <f t="shared" si="2384"/>
        <v>10000</v>
      </c>
      <c r="AS1104" s="158"/>
    </row>
    <row r="1105" spans="2:46" ht="22.5" customHeight="1">
      <c r="B1105" s="900" t="s">
        <v>1090</v>
      </c>
      <c r="C1105" s="901"/>
      <c r="D1105" s="901"/>
      <c r="E1105" s="901"/>
      <c r="F1105" s="901"/>
      <c r="G1105" s="901"/>
      <c r="H1105" s="901"/>
      <c r="I1105" s="901"/>
      <c r="J1105" s="901"/>
      <c r="K1105" s="901"/>
      <c r="L1105" s="901"/>
      <c r="M1105" s="901"/>
      <c r="N1105" s="901"/>
      <c r="O1105" s="901"/>
      <c r="P1105" s="901"/>
      <c r="Q1105" s="901"/>
      <c r="R1105" s="901"/>
      <c r="S1105" s="901"/>
      <c r="T1105" s="901"/>
      <c r="U1105" s="901"/>
      <c r="V1105" s="901"/>
      <c r="W1105" s="901"/>
      <c r="X1105" s="901"/>
      <c r="Y1105" s="901"/>
      <c r="Z1105" s="901"/>
      <c r="AA1105" s="901"/>
      <c r="AB1105" s="901"/>
      <c r="AC1105" s="901"/>
      <c r="AD1105" s="901"/>
      <c r="AE1105" s="901"/>
      <c r="AF1105" s="901"/>
      <c r="AG1105" s="901"/>
      <c r="AH1105" s="901"/>
      <c r="AI1105" s="902"/>
      <c r="AJ1105" s="113"/>
      <c r="AK1105" s="139"/>
      <c r="AL1105" s="114"/>
      <c r="AM1105" s="130"/>
      <c r="AN1105" s="151"/>
      <c r="AO1105" s="152"/>
      <c r="AP1105" s="153"/>
      <c r="AQ1105" s="716"/>
      <c r="AR1105" s="154"/>
      <c r="AS1105" s="158"/>
      <c r="AT1105" s="144"/>
    </row>
    <row r="1106" spans="2:46" s="42" customFormat="1" ht="18.75" customHeight="1">
      <c r="B1106" s="156"/>
      <c r="C1106" s="149"/>
      <c r="D1106" s="149"/>
      <c r="E1106" s="149"/>
      <c r="F1106" s="149"/>
      <c r="G1106" s="643"/>
      <c r="H1106" s="149"/>
      <c r="I1106" s="149"/>
      <c r="J1106" s="149"/>
      <c r="K1106" s="149"/>
      <c r="L1106" s="149"/>
      <c r="M1106" s="149"/>
      <c r="N1106" s="149"/>
      <c r="O1106" s="149"/>
      <c r="P1106" s="149"/>
      <c r="Q1106" s="149"/>
      <c r="R1106" s="149"/>
      <c r="S1106" s="149"/>
      <c r="T1106" s="149"/>
      <c r="U1106" s="149"/>
      <c r="V1106" s="149"/>
      <c r="W1106" s="149"/>
      <c r="X1106" s="149"/>
      <c r="Y1106" s="150">
        <v>0.1</v>
      </c>
      <c r="Z1106" s="150">
        <v>0.6</v>
      </c>
      <c r="AA1106" s="150">
        <v>0.55000000000000004</v>
      </c>
      <c r="AB1106" s="149"/>
      <c r="AC1106" s="150">
        <v>0.6</v>
      </c>
      <c r="AD1106" s="150">
        <v>0.5</v>
      </c>
      <c r="AE1106" s="150">
        <v>0.45</v>
      </c>
      <c r="AF1106" s="150">
        <v>0.35</v>
      </c>
      <c r="AG1106" s="149"/>
      <c r="AH1106" s="150">
        <v>0.06</v>
      </c>
      <c r="AI1106" s="149"/>
      <c r="AJ1106" s="125"/>
      <c r="AK1106" s="140">
        <v>0.1</v>
      </c>
      <c r="AL1106" s="126"/>
      <c r="AM1106" s="127"/>
      <c r="AN1106" s="145"/>
      <c r="AO1106" s="146"/>
      <c r="AP1106" s="147"/>
      <c r="AQ1106" s="716"/>
      <c r="AR1106" s="154"/>
      <c r="AS1106" s="155"/>
      <c r="AT1106" s="144"/>
    </row>
    <row r="1107" spans="2:46" ht="20.45" hidden="1" customHeight="1">
      <c r="B1107" s="160" t="s">
        <v>457</v>
      </c>
      <c r="C1107" s="116" t="s">
        <v>632</v>
      </c>
      <c r="D1107" s="112">
        <f>AB1107</f>
        <v>26.95</v>
      </c>
      <c r="E1107" s="112">
        <f t="shared" ref="E1107:E1116" si="2385">1.7*MAX($J1107:$U1107)</f>
        <v>9.86</v>
      </c>
      <c r="F1107" s="112">
        <f t="shared" ref="F1107:F1116" si="2386">MAX($J1107:$U1107)+3</f>
        <v>8.8000000000000007</v>
      </c>
      <c r="G1107" s="644">
        <f t="shared" ref="G1107:G1116" si="2387">E1107</f>
        <v>9.86</v>
      </c>
      <c r="H1107" s="112">
        <f t="shared" ref="H1107:H1169" si="2388">MIN($J1107:$U1107)*0.5</f>
        <v>2.9</v>
      </c>
      <c r="I1107" s="112"/>
      <c r="J1107" s="131">
        <f>[1]shCost!$F$23</f>
        <v>5.8</v>
      </c>
      <c r="K1107" s="131"/>
      <c r="L1107" s="131"/>
      <c r="M1107" s="131"/>
      <c r="N1107" s="131"/>
      <c r="O1107" s="131">
        <f t="shared" ref="O1107:O1116" si="2389">J1107</f>
        <v>5.8</v>
      </c>
      <c r="P1107" s="131"/>
      <c r="Q1107" s="131"/>
      <c r="R1107" s="131"/>
      <c r="S1107" s="131"/>
      <c r="T1107" s="131"/>
      <c r="U1107" s="131"/>
      <c r="V1107" s="131"/>
      <c r="W1107" s="131"/>
      <c r="X1107" s="131"/>
      <c r="Y1107" s="128">
        <f t="shared" ref="Y1107:Y1116" si="2390">$G1107*(1+Y$1106)</f>
        <v>10.846</v>
      </c>
      <c r="Z1107" s="128">
        <f t="shared" ref="Z1107:Z1116" si="2391">(AC1107*(1-Z$1106))</f>
        <v>10.846</v>
      </c>
      <c r="AA1107" s="128">
        <f t="shared" ref="AA1107:AA1116" si="2392">(AB1107*(1-AA$1106))</f>
        <v>12.127499999999998</v>
      </c>
      <c r="AB1107" s="128">
        <f>MROUND(AC1107,1)-0.05</f>
        <v>26.95</v>
      </c>
      <c r="AC1107" s="128">
        <f t="shared" ref="AC1107:AC1116" si="2393">Y1107/(1-AC$1106)</f>
        <v>27.114999999999998</v>
      </c>
      <c r="AD1107" s="128">
        <f t="shared" ref="AD1107:AF1116" si="2394">$AB1107*(1-AD$1106)</f>
        <v>13.475</v>
      </c>
      <c r="AE1107" s="128">
        <f t="shared" si="2394"/>
        <v>14.822500000000002</v>
      </c>
      <c r="AF1107" s="128">
        <f t="shared" si="2394"/>
        <v>17.517500000000002</v>
      </c>
      <c r="AG1107" s="129">
        <f>AC1107*4</f>
        <v>108.46</v>
      </c>
      <c r="AH1107" s="129">
        <f t="shared" ref="AH1107:AH1116" si="2395">AG1107*(1+AH$1106)</f>
        <v>114.9676</v>
      </c>
      <c r="AI1107" s="132">
        <f>MROUND(ROUNDUP(AH1107,0),10)-1</f>
        <v>119</v>
      </c>
      <c r="AJ1107" s="113">
        <f t="shared" ref="AJ1107:AJ1116" si="2396">ROUNDUP(FLOOR(AC1107*13350,10000),-3)-1000</f>
        <v>359000</v>
      </c>
      <c r="AK1107" s="139">
        <f t="shared" ref="AK1107:AK1116" si="2397">ROUNDUP(FLOOR(AJ1107*1.1,10000),-3)-1000</f>
        <v>389000</v>
      </c>
      <c r="AL1107" s="114">
        <f t="shared" ref="AL1107:AL1116" si="2398">ROUNDUP(AC1107*1.39,0)</f>
        <v>38</v>
      </c>
      <c r="AM1107" s="130">
        <f t="shared" ref="AM1107:AM1116" si="2399">ROUNDUP(AC1107*1.3,0)</f>
        <v>36</v>
      </c>
      <c r="AN1107" s="151">
        <f t="shared" ref="AN1107:AN1116" si="2400">ROUNDUP(AC1107*0.71*3,0)</f>
        <v>58</v>
      </c>
      <c r="AO1107" s="152">
        <f t="shared" ref="AO1107:AO1116" si="2401">ROUNDUP(AC1107*3.7502*3,0)</f>
        <v>306</v>
      </c>
      <c r="AP1107" s="153">
        <f t="shared" ref="AP1107:AP1116" si="2402">ROUNDUP(AC1107*7.9284*3,0)</f>
        <v>645</v>
      </c>
      <c r="AQ1107" s="716">
        <f t="shared" ref="AQ1107:AQ1116" si="2403">ROUNDUP(AG1107*1.3,0)</f>
        <v>141</v>
      </c>
      <c r="AR1107" s="154">
        <f t="shared" ref="AR1107:AR1138" si="2404">MROUND(ROUNDUP(AC1107*1500,0),1000)</f>
        <v>41000</v>
      </c>
      <c r="AS1107" s="158">
        <v>93.059999999999988</v>
      </c>
      <c r="AT1107" s="144">
        <f t="shared" ref="AT1107:AT1116" si="2405">AI1107*(1-AH$6)</f>
        <v>119</v>
      </c>
    </row>
    <row r="1108" spans="2:46" ht="20.45" hidden="1" customHeight="1">
      <c r="B1108" s="161" t="s">
        <v>465</v>
      </c>
      <c r="C1108" s="117" t="s">
        <v>635</v>
      </c>
      <c r="D1108" s="112">
        <f t="shared" ref="D1108:D1170" si="2406">AB1108</f>
        <v>27.95</v>
      </c>
      <c r="E1108" s="112">
        <f t="shared" si="2385"/>
        <v>10.199999999999999</v>
      </c>
      <c r="F1108" s="112">
        <f t="shared" si="2386"/>
        <v>9</v>
      </c>
      <c r="G1108" s="644">
        <f t="shared" si="2387"/>
        <v>10.199999999999999</v>
      </c>
      <c r="H1108" s="112">
        <f t="shared" si="2388"/>
        <v>3</v>
      </c>
      <c r="I1108" s="112"/>
      <c r="J1108" s="131">
        <f>[1]shCost!$D$23</f>
        <v>6</v>
      </c>
      <c r="K1108" s="131"/>
      <c r="L1108" s="131"/>
      <c r="M1108" s="131"/>
      <c r="N1108" s="131"/>
      <c r="O1108" s="131">
        <f t="shared" si="2389"/>
        <v>6</v>
      </c>
      <c r="P1108" s="131"/>
      <c r="Q1108" s="131"/>
      <c r="R1108" s="131"/>
      <c r="S1108" s="131"/>
      <c r="T1108" s="131"/>
      <c r="U1108" s="131"/>
      <c r="V1108" s="131"/>
      <c r="W1108" s="131"/>
      <c r="X1108" s="131"/>
      <c r="Y1108" s="128">
        <f t="shared" si="2390"/>
        <v>11.22</v>
      </c>
      <c r="Z1108" s="128">
        <f t="shared" si="2391"/>
        <v>11.22</v>
      </c>
      <c r="AA1108" s="128">
        <f t="shared" si="2392"/>
        <v>12.577499999999999</v>
      </c>
      <c r="AB1108" s="128">
        <f t="shared" ref="AB1108:AB1170" si="2407">MROUND(AC1108,1)-0.05</f>
        <v>27.95</v>
      </c>
      <c r="AC1108" s="128">
        <f t="shared" si="2393"/>
        <v>28.05</v>
      </c>
      <c r="AD1108" s="128">
        <f t="shared" si="2394"/>
        <v>13.975</v>
      </c>
      <c r="AE1108" s="128">
        <f t="shared" si="2394"/>
        <v>15.3725</v>
      </c>
      <c r="AF1108" s="128">
        <f t="shared" si="2394"/>
        <v>18.1675</v>
      </c>
      <c r="AG1108" s="129">
        <f t="shared" ref="AG1108:AG1170" si="2408">AC1108*4</f>
        <v>112.2</v>
      </c>
      <c r="AH1108" s="129">
        <f t="shared" si="2395"/>
        <v>118.932</v>
      </c>
      <c r="AI1108" s="132">
        <f t="shared" ref="AI1108:AI1169" si="2409">MROUND(ROUNDUP(AH1108,0),10)-1</f>
        <v>119</v>
      </c>
      <c r="AJ1108" s="113">
        <f t="shared" si="2396"/>
        <v>369000</v>
      </c>
      <c r="AK1108" s="139">
        <f t="shared" si="2397"/>
        <v>399000</v>
      </c>
      <c r="AL1108" s="114">
        <f t="shared" si="2398"/>
        <v>39</v>
      </c>
      <c r="AM1108" s="130">
        <f t="shared" si="2399"/>
        <v>37</v>
      </c>
      <c r="AN1108" s="151">
        <f t="shared" si="2400"/>
        <v>60</v>
      </c>
      <c r="AO1108" s="152">
        <f t="shared" si="2401"/>
        <v>316</v>
      </c>
      <c r="AP1108" s="153">
        <f t="shared" si="2402"/>
        <v>668</v>
      </c>
      <c r="AQ1108" s="716">
        <f t="shared" si="2403"/>
        <v>146</v>
      </c>
      <c r="AR1108" s="154">
        <f t="shared" si="2404"/>
        <v>42000</v>
      </c>
      <c r="AS1108" s="158">
        <v>93.059999999999988</v>
      </c>
      <c r="AT1108" s="144">
        <f t="shared" si="2405"/>
        <v>119</v>
      </c>
    </row>
    <row r="1109" spans="2:46" ht="20.45" hidden="1" customHeight="1">
      <c r="B1109" s="161" t="s">
        <v>473</v>
      </c>
      <c r="C1109" s="117" t="s">
        <v>636</v>
      </c>
      <c r="D1109" s="112">
        <f t="shared" si="2406"/>
        <v>-0.05</v>
      </c>
      <c r="E1109" s="112">
        <f t="shared" si="2385"/>
        <v>0</v>
      </c>
      <c r="F1109" s="112">
        <f t="shared" si="2386"/>
        <v>3</v>
      </c>
      <c r="G1109" s="644">
        <f t="shared" si="2387"/>
        <v>0</v>
      </c>
      <c r="H1109" s="112">
        <f t="shared" si="2388"/>
        <v>0</v>
      </c>
      <c r="I1109" s="112"/>
      <c r="J1109" s="131">
        <f>[1]shCost!$H$23</f>
        <v>0</v>
      </c>
      <c r="K1109" s="131"/>
      <c r="L1109" s="131"/>
      <c r="M1109" s="131"/>
      <c r="N1109" s="131"/>
      <c r="O1109" s="131">
        <f t="shared" si="2389"/>
        <v>0</v>
      </c>
      <c r="P1109" s="131"/>
      <c r="Q1109" s="131"/>
      <c r="R1109" s="131"/>
      <c r="S1109" s="131"/>
      <c r="T1109" s="131"/>
      <c r="U1109" s="131"/>
      <c r="V1109" s="131"/>
      <c r="W1109" s="131"/>
      <c r="X1109" s="131"/>
      <c r="Y1109" s="128">
        <f t="shared" si="2390"/>
        <v>0</v>
      </c>
      <c r="Z1109" s="128">
        <f t="shared" si="2391"/>
        <v>0</v>
      </c>
      <c r="AA1109" s="128">
        <f t="shared" si="2392"/>
        <v>-2.2499999999999999E-2</v>
      </c>
      <c r="AB1109" s="128">
        <f t="shared" si="2407"/>
        <v>-0.05</v>
      </c>
      <c r="AC1109" s="128">
        <f t="shared" si="2393"/>
        <v>0</v>
      </c>
      <c r="AD1109" s="128">
        <f t="shared" si="2394"/>
        <v>-2.5000000000000001E-2</v>
      </c>
      <c r="AE1109" s="128">
        <f t="shared" si="2394"/>
        <v>-2.7500000000000004E-2</v>
      </c>
      <c r="AF1109" s="128">
        <f t="shared" si="2394"/>
        <v>-3.2500000000000001E-2</v>
      </c>
      <c r="AG1109" s="129">
        <f t="shared" si="2408"/>
        <v>0</v>
      </c>
      <c r="AH1109" s="129">
        <f t="shared" si="2395"/>
        <v>0</v>
      </c>
      <c r="AI1109" s="132">
        <f t="shared" si="2409"/>
        <v>-1</v>
      </c>
      <c r="AJ1109" s="113">
        <f t="shared" si="2396"/>
        <v>-1000</v>
      </c>
      <c r="AK1109" s="139">
        <f t="shared" si="2397"/>
        <v>-11000</v>
      </c>
      <c r="AL1109" s="114">
        <f t="shared" si="2398"/>
        <v>0</v>
      </c>
      <c r="AM1109" s="130">
        <f t="shared" si="2399"/>
        <v>0</v>
      </c>
      <c r="AN1109" s="151">
        <f t="shared" si="2400"/>
        <v>0</v>
      </c>
      <c r="AO1109" s="152">
        <f t="shared" si="2401"/>
        <v>0</v>
      </c>
      <c r="AP1109" s="153">
        <f t="shared" si="2402"/>
        <v>0</v>
      </c>
      <c r="AQ1109" s="716">
        <f t="shared" si="2403"/>
        <v>0</v>
      </c>
      <c r="AR1109" s="154">
        <f t="shared" si="2404"/>
        <v>0</v>
      </c>
      <c r="AS1109" s="158">
        <v>102.46</v>
      </c>
      <c r="AT1109" s="144">
        <f t="shared" si="2405"/>
        <v>-1</v>
      </c>
    </row>
    <row r="1110" spans="2:46" ht="20.45" hidden="1" customHeight="1">
      <c r="B1110" s="161" t="s">
        <v>638</v>
      </c>
      <c r="C1110" s="117" t="s">
        <v>637</v>
      </c>
      <c r="D1110" s="112">
        <f t="shared" si="2406"/>
        <v>-0.05</v>
      </c>
      <c r="E1110" s="112">
        <f t="shared" si="2385"/>
        <v>0</v>
      </c>
      <c r="F1110" s="112">
        <f t="shared" si="2386"/>
        <v>3</v>
      </c>
      <c r="G1110" s="644">
        <f t="shared" si="2387"/>
        <v>0</v>
      </c>
      <c r="H1110" s="112">
        <f t="shared" si="2388"/>
        <v>0</v>
      </c>
      <c r="I1110" s="112"/>
      <c r="J1110" s="131">
        <f>[1]shCost!$H$23</f>
        <v>0</v>
      </c>
      <c r="K1110" s="131"/>
      <c r="L1110" s="131"/>
      <c r="M1110" s="131"/>
      <c r="N1110" s="131"/>
      <c r="O1110" s="131">
        <f t="shared" si="2389"/>
        <v>0</v>
      </c>
      <c r="P1110" s="131"/>
      <c r="Q1110" s="131"/>
      <c r="R1110" s="131"/>
      <c r="S1110" s="131"/>
      <c r="T1110" s="131"/>
      <c r="U1110" s="131"/>
      <c r="V1110" s="131"/>
      <c r="W1110" s="131"/>
      <c r="X1110" s="131"/>
      <c r="Y1110" s="128">
        <f t="shared" si="2390"/>
        <v>0</v>
      </c>
      <c r="Z1110" s="128">
        <f t="shared" si="2391"/>
        <v>0</v>
      </c>
      <c r="AA1110" s="128">
        <f t="shared" si="2392"/>
        <v>-2.2499999999999999E-2</v>
      </c>
      <c r="AB1110" s="128">
        <f t="shared" si="2407"/>
        <v>-0.05</v>
      </c>
      <c r="AC1110" s="128">
        <f t="shared" si="2393"/>
        <v>0</v>
      </c>
      <c r="AD1110" s="128">
        <f t="shared" si="2394"/>
        <v>-2.5000000000000001E-2</v>
      </c>
      <c r="AE1110" s="128">
        <f t="shared" si="2394"/>
        <v>-2.7500000000000004E-2</v>
      </c>
      <c r="AF1110" s="128">
        <f t="shared" si="2394"/>
        <v>-3.2500000000000001E-2</v>
      </c>
      <c r="AG1110" s="129">
        <f t="shared" si="2408"/>
        <v>0</v>
      </c>
      <c r="AH1110" s="129">
        <f t="shared" si="2395"/>
        <v>0</v>
      </c>
      <c r="AI1110" s="132">
        <f t="shared" si="2409"/>
        <v>-1</v>
      </c>
      <c r="AJ1110" s="113">
        <f t="shared" si="2396"/>
        <v>-1000</v>
      </c>
      <c r="AK1110" s="139">
        <f t="shared" si="2397"/>
        <v>-11000</v>
      </c>
      <c r="AL1110" s="114">
        <f t="shared" si="2398"/>
        <v>0</v>
      </c>
      <c r="AM1110" s="130">
        <f t="shared" si="2399"/>
        <v>0</v>
      </c>
      <c r="AN1110" s="151">
        <f t="shared" si="2400"/>
        <v>0</v>
      </c>
      <c r="AO1110" s="152">
        <f t="shared" si="2401"/>
        <v>0</v>
      </c>
      <c r="AP1110" s="153">
        <f t="shared" si="2402"/>
        <v>0</v>
      </c>
      <c r="AQ1110" s="716">
        <f t="shared" si="2403"/>
        <v>0</v>
      </c>
      <c r="AR1110" s="154">
        <f t="shared" si="2404"/>
        <v>0</v>
      </c>
      <c r="AS1110" s="158">
        <v>102.46</v>
      </c>
      <c r="AT1110" s="144">
        <f t="shared" si="2405"/>
        <v>-1</v>
      </c>
    </row>
    <row r="1111" spans="2:46" ht="20.45" hidden="1" customHeight="1">
      <c r="B1111" s="161" t="s">
        <v>639</v>
      </c>
      <c r="C1111" s="117" t="s">
        <v>640</v>
      </c>
      <c r="D1111" s="112">
        <f t="shared" si="2406"/>
        <v>26.95</v>
      </c>
      <c r="E1111" s="112">
        <f t="shared" si="2385"/>
        <v>9.86</v>
      </c>
      <c r="F1111" s="112">
        <f t="shared" si="2386"/>
        <v>8.8000000000000007</v>
      </c>
      <c r="G1111" s="644">
        <f t="shared" si="2387"/>
        <v>9.86</v>
      </c>
      <c r="H1111" s="112">
        <f t="shared" si="2388"/>
        <v>2.9</v>
      </c>
      <c r="I1111" s="112"/>
      <c r="J1111" s="131">
        <f>[1]shCost!$F$23</f>
        <v>5.8</v>
      </c>
      <c r="K1111" s="131"/>
      <c r="L1111" s="131"/>
      <c r="M1111" s="131"/>
      <c r="N1111" s="131"/>
      <c r="O1111" s="131">
        <f t="shared" si="2389"/>
        <v>5.8</v>
      </c>
      <c r="P1111" s="131"/>
      <c r="Q1111" s="131"/>
      <c r="R1111" s="131"/>
      <c r="S1111" s="131"/>
      <c r="T1111" s="131"/>
      <c r="U1111" s="131"/>
      <c r="V1111" s="131"/>
      <c r="W1111" s="131"/>
      <c r="X1111" s="131"/>
      <c r="Y1111" s="128">
        <f t="shared" si="2390"/>
        <v>10.846</v>
      </c>
      <c r="Z1111" s="128">
        <f t="shared" si="2391"/>
        <v>10.846</v>
      </c>
      <c r="AA1111" s="128">
        <f t="shared" si="2392"/>
        <v>12.127499999999998</v>
      </c>
      <c r="AB1111" s="128">
        <f t="shared" si="2407"/>
        <v>26.95</v>
      </c>
      <c r="AC1111" s="128">
        <f t="shared" si="2393"/>
        <v>27.114999999999998</v>
      </c>
      <c r="AD1111" s="128">
        <f t="shared" si="2394"/>
        <v>13.475</v>
      </c>
      <c r="AE1111" s="128">
        <f t="shared" si="2394"/>
        <v>14.822500000000002</v>
      </c>
      <c r="AF1111" s="128">
        <f t="shared" si="2394"/>
        <v>17.517500000000002</v>
      </c>
      <c r="AG1111" s="129">
        <f t="shared" si="2408"/>
        <v>108.46</v>
      </c>
      <c r="AH1111" s="129">
        <f t="shared" si="2395"/>
        <v>114.9676</v>
      </c>
      <c r="AI1111" s="132">
        <f t="shared" si="2409"/>
        <v>119</v>
      </c>
      <c r="AJ1111" s="113">
        <f t="shared" si="2396"/>
        <v>359000</v>
      </c>
      <c r="AK1111" s="139">
        <f t="shared" si="2397"/>
        <v>389000</v>
      </c>
      <c r="AL1111" s="114">
        <f t="shared" si="2398"/>
        <v>38</v>
      </c>
      <c r="AM1111" s="130">
        <f t="shared" si="2399"/>
        <v>36</v>
      </c>
      <c r="AN1111" s="151">
        <f t="shared" si="2400"/>
        <v>58</v>
      </c>
      <c r="AO1111" s="152">
        <f t="shared" si="2401"/>
        <v>306</v>
      </c>
      <c r="AP1111" s="153">
        <f t="shared" si="2402"/>
        <v>645</v>
      </c>
      <c r="AQ1111" s="716">
        <f t="shared" si="2403"/>
        <v>141</v>
      </c>
      <c r="AR1111" s="154">
        <f t="shared" si="2404"/>
        <v>41000</v>
      </c>
      <c r="AS1111" s="158">
        <v>93.059999999999988</v>
      </c>
      <c r="AT1111" s="144">
        <f t="shared" si="2405"/>
        <v>119</v>
      </c>
    </row>
    <row r="1112" spans="2:46" ht="20.45" hidden="1" customHeight="1">
      <c r="B1112" s="160" t="s">
        <v>417</v>
      </c>
      <c r="C1112" s="116" t="s">
        <v>631</v>
      </c>
      <c r="D1112" s="112">
        <f t="shared" si="2406"/>
        <v>27.95</v>
      </c>
      <c r="E1112" s="112">
        <f t="shared" si="2385"/>
        <v>10.199999999999999</v>
      </c>
      <c r="F1112" s="112">
        <f t="shared" si="2386"/>
        <v>9</v>
      </c>
      <c r="G1112" s="644">
        <f t="shared" si="2387"/>
        <v>10.199999999999999</v>
      </c>
      <c r="H1112" s="112">
        <f t="shared" si="2388"/>
        <v>3</v>
      </c>
      <c r="I1112" s="112"/>
      <c r="J1112" s="131">
        <f>[1]shCost!$D$23</f>
        <v>6</v>
      </c>
      <c r="K1112" s="131"/>
      <c r="L1112" s="131"/>
      <c r="M1112" s="131"/>
      <c r="N1112" s="131"/>
      <c r="O1112" s="131">
        <f t="shared" si="2389"/>
        <v>6</v>
      </c>
      <c r="P1112" s="131"/>
      <c r="Q1112" s="131"/>
      <c r="R1112" s="131"/>
      <c r="S1112" s="131"/>
      <c r="T1112" s="131"/>
      <c r="U1112" s="131"/>
      <c r="V1112" s="131"/>
      <c r="W1112" s="131"/>
      <c r="X1112" s="131"/>
      <c r="Y1112" s="128">
        <f t="shared" si="2390"/>
        <v>11.22</v>
      </c>
      <c r="Z1112" s="128">
        <f t="shared" si="2391"/>
        <v>11.22</v>
      </c>
      <c r="AA1112" s="128">
        <f t="shared" si="2392"/>
        <v>12.577499999999999</v>
      </c>
      <c r="AB1112" s="128">
        <f t="shared" si="2407"/>
        <v>27.95</v>
      </c>
      <c r="AC1112" s="128">
        <f t="shared" si="2393"/>
        <v>28.05</v>
      </c>
      <c r="AD1112" s="128">
        <f t="shared" si="2394"/>
        <v>13.975</v>
      </c>
      <c r="AE1112" s="128">
        <f t="shared" si="2394"/>
        <v>15.3725</v>
      </c>
      <c r="AF1112" s="128">
        <f t="shared" si="2394"/>
        <v>18.1675</v>
      </c>
      <c r="AG1112" s="129">
        <f t="shared" si="2408"/>
        <v>112.2</v>
      </c>
      <c r="AH1112" s="129">
        <f t="shared" si="2395"/>
        <v>118.932</v>
      </c>
      <c r="AI1112" s="132">
        <f t="shared" si="2409"/>
        <v>119</v>
      </c>
      <c r="AJ1112" s="113">
        <f t="shared" si="2396"/>
        <v>369000</v>
      </c>
      <c r="AK1112" s="139">
        <f t="shared" si="2397"/>
        <v>399000</v>
      </c>
      <c r="AL1112" s="114">
        <f t="shared" si="2398"/>
        <v>39</v>
      </c>
      <c r="AM1112" s="130">
        <f t="shared" si="2399"/>
        <v>37</v>
      </c>
      <c r="AN1112" s="151">
        <f t="shared" si="2400"/>
        <v>60</v>
      </c>
      <c r="AO1112" s="152">
        <f t="shared" si="2401"/>
        <v>316</v>
      </c>
      <c r="AP1112" s="153">
        <f t="shared" si="2402"/>
        <v>668</v>
      </c>
      <c r="AQ1112" s="716">
        <f t="shared" si="2403"/>
        <v>146</v>
      </c>
      <c r="AR1112" s="154">
        <f t="shared" si="2404"/>
        <v>42000</v>
      </c>
      <c r="AS1112" s="158">
        <v>93.059999999999988</v>
      </c>
      <c r="AT1112" s="144">
        <f t="shared" si="2405"/>
        <v>119</v>
      </c>
    </row>
    <row r="1113" spans="2:46" ht="20.45" hidden="1" customHeight="1">
      <c r="B1113" s="160" t="s">
        <v>404</v>
      </c>
      <c r="C1113" s="116" t="s">
        <v>633</v>
      </c>
      <c r="D1113" s="112">
        <f t="shared" si="2406"/>
        <v>26.95</v>
      </c>
      <c r="E1113" s="112">
        <f t="shared" si="2385"/>
        <v>9.86</v>
      </c>
      <c r="F1113" s="112">
        <f t="shared" si="2386"/>
        <v>8.8000000000000007</v>
      </c>
      <c r="G1113" s="644">
        <f t="shared" si="2387"/>
        <v>9.86</v>
      </c>
      <c r="H1113" s="112">
        <f t="shared" si="2388"/>
        <v>2.9</v>
      </c>
      <c r="I1113" s="112"/>
      <c r="J1113" s="131">
        <f>[1]shCost!$F$23</f>
        <v>5.8</v>
      </c>
      <c r="K1113" s="131"/>
      <c r="L1113" s="131"/>
      <c r="M1113" s="131"/>
      <c r="N1113" s="131"/>
      <c r="O1113" s="131">
        <f t="shared" si="2389"/>
        <v>5.8</v>
      </c>
      <c r="P1113" s="131"/>
      <c r="Q1113" s="131"/>
      <c r="R1113" s="131"/>
      <c r="S1113" s="131"/>
      <c r="T1113" s="131"/>
      <c r="U1113" s="131"/>
      <c r="V1113" s="131"/>
      <c r="W1113" s="131"/>
      <c r="X1113" s="131"/>
      <c r="Y1113" s="128">
        <f t="shared" si="2390"/>
        <v>10.846</v>
      </c>
      <c r="Z1113" s="128">
        <f t="shared" si="2391"/>
        <v>10.846</v>
      </c>
      <c r="AA1113" s="128">
        <f t="shared" si="2392"/>
        <v>12.127499999999998</v>
      </c>
      <c r="AB1113" s="128">
        <f t="shared" si="2407"/>
        <v>26.95</v>
      </c>
      <c r="AC1113" s="128">
        <f t="shared" si="2393"/>
        <v>27.114999999999998</v>
      </c>
      <c r="AD1113" s="128">
        <f t="shared" si="2394"/>
        <v>13.475</v>
      </c>
      <c r="AE1113" s="128">
        <f t="shared" si="2394"/>
        <v>14.822500000000002</v>
      </c>
      <c r="AF1113" s="128">
        <f t="shared" si="2394"/>
        <v>17.517500000000002</v>
      </c>
      <c r="AG1113" s="129">
        <f t="shared" si="2408"/>
        <v>108.46</v>
      </c>
      <c r="AH1113" s="129">
        <f t="shared" si="2395"/>
        <v>114.9676</v>
      </c>
      <c r="AI1113" s="132">
        <f t="shared" si="2409"/>
        <v>119</v>
      </c>
      <c r="AJ1113" s="113">
        <f t="shared" si="2396"/>
        <v>359000</v>
      </c>
      <c r="AK1113" s="139">
        <f t="shared" si="2397"/>
        <v>389000</v>
      </c>
      <c r="AL1113" s="114">
        <f t="shared" si="2398"/>
        <v>38</v>
      </c>
      <c r="AM1113" s="130">
        <f t="shared" si="2399"/>
        <v>36</v>
      </c>
      <c r="AN1113" s="151">
        <f t="shared" si="2400"/>
        <v>58</v>
      </c>
      <c r="AO1113" s="152">
        <f t="shared" si="2401"/>
        <v>306</v>
      </c>
      <c r="AP1113" s="153">
        <f t="shared" si="2402"/>
        <v>645</v>
      </c>
      <c r="AQ1113" s="716">
        <f t="shared" si="2403"/>
        <v>141</v>
      </c>
      <c r="AR1113" s="154">
        <f t="shared" si="2404"/>
        <v>41000</v>
      </c>
      <c r="AS1113" s="158">
        <v>93.059999999999988</v>
      </c>
      <c r="AT1113" s="144">
        <f t="shared" si="2405"/>
        <v>119</v>
      </c>
    </row>
    <row r="1114" spans="2:46" ht="20.45" hidden="1" customHeight="1">
      <c r="B1114" s="160" t="s">
        <v>665</v>
      </c>
      <c r="C1114" s="116" t="s">
        <v>666</v>
      </c>
      <c r="D1114" s="112">
        <f t="shared" si="2406"/>
        <v>-0.05</v>
      </c>
      <c r="E1114" s="112">
        <f t="shared" si="2385"/>
        <v>0</v>
      </c>
      <c r="F1114" s="112">
        <f t="shared" si="2386"/>
        <v>3</v>
      </c>
      <c r="G1114" s="644">
        <f t="shared" si="2387"/>
        <v>0</v>
      </c>
      <c r="H1114" s="112">
        <f t="shared" si="2388"/>
        <v>0</v>
      </c>
      <c r="I1114" s="112"/>
      <c r="J1114" s="131">
        <f>[1]shCost!$M$23</f>
        <v>0</v>
      </c>
      <c r="K1114" s="131"/>
      <c r="L1114" s="131"/>
      <c r="M1114" s="131"/>
      <c r="N1114" s="131"/>
      <c r="O1114" s="131">
        <f t="shared" si="2389"/>
        <v>0</v>
      </c>
      <c r="P1114" s="131"/>
      <c r="Q1114" s="131"/>
      <c r="R1114" s="131"/>
      <c r="S1114" s="131"/>
      <c r="T1114" s="131"/>
      <c r="U1114" s="131"/>
      <c r="V1114" s="131"/>
      <c r="W1114" s="131"/>
      <c r="X1114" s="131"/>
      <c r="Y1114" s="128">
        <f t="shared" si="2390"/>
        <v>0</v>
      </c>
      <c r="Z1114" s="128">
        <f t="shared" si="2391"/>
        <v>0</v>
      </c>
      <c r="AA1114" s="128">
        <f t="shared" si="2392"/>
        <v>-2.2499999999999999E-2</v>
      </c>
      <c r="AB1114" s="128">
        <f t="shared" si="2407"/>
        <v>-0.05</v>
      </c>
      <c r="AC1114" s="128">
        <f t="shared" si="2393"/>
        <v>0</v>
      </c>
      <c r="AD1114" s="128">
        <f t="shared" si="2394"/>
        <v>-2.5000000000000001E-2</v>
      </c>
      <c r="AE1114" s="128">
        <f t="shared" si="2394"/>
        <v>-2.7500000000000004E-2</v>
      </c>
      <c r="AF1114" s="128">
        <f t="shared" si="2394"/>
        <v>-3.2500000000000001E-2</v>
      </c>
      <c r="AG1114" s="129">
        <f t="shared" si="2408"/>
        <v>0</v>
      </c>
      <c r="AH1114" s="129">
        <f t="shared" si="2395"/>
        <v>0</v>
      </c>
      <c r="AI1114" s="132">
        <f t="shared" si="2409"/>
        <v>-1</v>
      </c>
      <c r="AJ1114" s="113">
        <f t="shared" si="2396"/>
        <v>-1000</v>
      </c>
      <c r="AK1114" s="139">
        <f t="shared" si="2397"/>
        <v>-11000</v>
      </c>
      <c r="AL1114" s="114">
        <f t="shared" si="2398"/>
        <v>0</v>
      </c>
      <c r="AM1114" s="130">
        <f t="shared" si="2399"/>
        <v>0</v>
      </c>
      <c r="AN1114" s="151">
        <f t="shared" si="2400"/>
        <v>0</v>
      </c>
      <c r="AO1114" s="152">
        <f t="shared" si="2401"/>
        <v>0</v>
      </c>
      <c r="AP1114" s="153">
        <f t="shared" si="2402"/>
        <v>0</v>
      </c>
      <c r="AQ1114" s="716">
        <f t="shared" si="2403"/>
        <v>0</v>
      </c>
      <c r="AR1114" s="154">
        <f t="shared" si="2404"/>
        <v>0</v>
      </c>
      <c r="AS1114" s="158">
        <v>102.46</v>
      </c>
      <c r="AT1114" s="144">
        <f t="shared" si="2405"/>
        <v>-1</v>
      </c>
    </row>
    <row r="1115" spans="2:46" ht="20.45" hidden="1" customHeight="1">
      <c r="B1115" s="160" t="s">
        <v>667</v>
      </c>
      <c r="C1115" s="116" t="s">
        <v>668</v>
      </c>
      <c r="D1115" s="112">
        <f t="shared" si="2406"/>
        <v>26.95</v>
      </c>
      <c r="E1115" s="112">
        <f t="shared" si="2385"/>
        <v>9.86</v>
      </c>
      <c r="F1115" s="112">
        <f t="shared" si="2386"/>
        <v>8.8000000000000007</v>
      </c>
      <c r="G1115" s="644">
        <f t="shared" si="2387"/>
        <v>9.86</v>
      </c>
      <c r="H1115" s="112">
        <f t="shared" si="2388"/>
        <v>2.9</v>
      </c>
      <c r="I1115" s="112"/>
      <c r="J1115" s="131">
        <f>[1]shCost!$F$23</f>
        <v>5.8</v>
      </c>
      <c r="K1115" s="123"/>
      <c r="L1115" s="131"/>
      <c r="M1115" s="131"/>
      <c r="N1115" s="131"/>
      <c r="O1115" s="131">
        <f t="shared" si="2389"/>
        <v>5.8</v>
      </c>
      <c r="P1115" s="131"/>
      <c r="Q1115" s="131"/>
      <c r="R1115" s="131"/>
      <c r="S1115" s="131"/>
      <c r="T1115" s="131"/>
      <c r="U1115" s="131"/>
      <c r="V1115" s="123"/>
      <c r="W1115" s="123"/>
      <c r="X1115" s="123"/>
      <c r="Y1115" s="128">
        <f t="shared" si="2390"/>
        <v>10.846</v>
      </c>
      <c r="Z1115" s="128">
        <f t="shared" si="2391"/>
        <v>10.846</v>
      </c>
      <c r="AA1115" s="128">
        <f t="shared" si="2392"/>
        <v>12.127499999999998</v>
      </c>
      <c r="AB1115" s="128">
        <f t="shared" si="2407"/>
        <v>26.95</v>
      </c>
      <c r="AC1115" s="128">
        <f t="shared" si="2393"/>
        <v>27.114999999999998</v>
      </c>
      <c r="AD1115" s="128">
        <f t="shared" si="2394"/>
        <v>13.475</v>
      </c>
      <c r="AE1115" s="128">
        <f t="shared" si="2394"/>
        <v>14.822500000000002</v>
      </c>
      <c r="AF1115" s="128">
        <f t="shared" si="2394"/>
        <v>17.517500000000002</v>
      </c>
      <c r="AG1115" s="129">
        <f t="shared" si="2408"/>
        <v>108.46</v>
      </c>
      <c r="AH1115" s="129">
        <f t="shared" si="2395"/>
        <v>114.9676</v>
      </c>
      <c r="AI1115" s="132">
        <f t="shared" si="2409"/>
        <v>119</v>
      </c>
      <c r="AJ1115" s="113">
        <f t="shared" si="2396"/>
        <v>359000</v>
      </c>
      <c r="AK1115" s="139">
        <f t="shared" si="2397"/>
        <v>389000</v>
      </c>
      <c r="AL1115" s="114">
        <f t="shared" si="2398"/>
        <v>38</v>
      </c>
      <c r="AM1115" s="130">
        <f t="shared" si="2399"/>
        <v>36</v>
      </c>
      <c r="AN1115" s="151">
        <f t="shared" si="2400"/>
        <v>58</v>
      </c>
      <c r="AO1115" s="152">
        <f t="shared" si="2401"/>
        <v>306</v>
      </c>
      <c r="AP1115" s="153">
        <f t="shared" si="2402"/>
        <v>645</v>
      </c>
      <c r="AQ1115" s="716">
        <f t="shared" si="2403"/>
        <v>141</v>
      </c>
      <c r="AR1115" s="154">
        <f t="shared" si="2404"/>
        <v>41000</v>
      </c>
      <c r="AS1115" s="158">
        <v>93.059999999999988</v>
      </c>
      <c r="AT1115" s="144">
        <f t="shared" si="2405"/>
        <v>119</v>
      </c>
    </row>
    <row r="1116" spans="2:46" ht="20.45" hidden="1" customHeight="1">
      <c r="B1116" s="160" t="s">
        <v>425</v>
      </c>
      <c r="C1116" s="116" t="s">
        <v>634</v>
      </c>
      <c r="D1116" s="112">
        <f t="shared" si="2406"/>
        <v>25.95</v>
      </c>
      <c r="E1116" s="112">
        <f t="shared" si="2385"/>
        <v>9.35</v>
      </c>
      <c r="F1116" s="112">
        <f t="shared" si="2386"/>
        <v>8.5</v>
      </c>
      <c r="G1116" s="644">
        <f t="shared" si="2387"/>
        <v>9.35</v>
      </c>
      <c r="H1116" s="112">
        <f t="shared" si="2388"/>
        <v>2.75</v>
      </c>
      <c r="I1116" s="112"/>
      <c r="J1116" s="131">
        <v>5.5</v>
      </c>
      <c r="K1116" s="123"/>
      <c r="L1116" s="131"/>
      <c r="M1116" s="131"/>
      <c r="N1116" s="131"/>
      <c r="O1116" s="131">
        <f t="shared" si="2389"/>
        <v>5.5</v>
      </c>
      <c r="P1116" s="131"/>
      <c r="Q1116" s="131"/>
      <c r="R1116" s="131"/>
      <c r="S1116" s="131"/>
      <c r="T1116" s="131"/>
      <c r="U1116" s="131"/>
      <c r="V1116" s="123"/>
      <c r="W1116" s="123"/>
      <c r="X1116" s="123"/>
      <c r="Y1116" s="128">
        <f t="shared" si="2390"/>
        <v>10.285</v>
      </c>
      <c r="Z1116" s="128">
        <f t="shared" si="2391"/>
        <v>10.285</v>
      </c>
      <c r="AA1116" s="128">
        <f t="shared" si="2392"/>
        <v>11.677499999999998</v>
      </c>
      <c r="AB1116" s="128">
        <f t="shared" si="2407"/>
        <v>25.95</v>
      </c>
      <c r="AC1116" s="128">
        <f t="shared" si="2393"/>
        <v>25.712499999999999</v>
      </c>
      <c r="AD1116" s="128">
        <f t="shared" si="2394"/>
        <v>12.975</v>
      </c>
      <c r="AE1116" s="128">
        <f t="shared" si="2394"/>
        <v>14.272500000000001</v>
      </c>
      <c r="AF1116" s="128">
        <f t="shared" si="2394"/>
        <v>16.8675</v>
      </c>
      <c r="AG1116" s="129">
        <f t="shared" si="2408"/>
        <v>102.85</v>
      </c>
      <c r="AH1116" s="129">
        <f t="shared" si="2395"/>
        <v>109.021</v>
      </c>
      <c r="AI1116" s="132">
        <f t="shared" si="2409"/>
        <v>109</v>
      </c>
      <c r="AJ1116" s="113">
        <f t="shared" si="2396"/>
        <v>339000</v>
      </c>
      <c r="AK1116" s="139">
        <f t="shared" si="2397"/>
        <v>369000</v>
      </c>
      <c r="AL1116" s="114">
        <f t="shared" si="2398"/>
        <v>36</v>
      </c>
      <c r="AM1116" s="130">
        <f t="shared" si="2399"/>
        <v>34</v>
      </c>
      <c r="AN1116" s="151">
        <f t="shared" si="2400"/>
        <v>55</v>
      </c>
      <c r="AO1116" s="152">
        <f t="shared" si="2401"/>
        <v>290</v>
      </c>
      <c r="AP1116" s="153">
        <f t="shared" si="2402"/>
        <v>612</v>
      </c>
      <c r="AQ1116" s="716">
        <f t="shared" si="2403"/>
        <v>134</v>
      </c>
      <c r="AR1116" s="154">
        <f t="shared" si="2404"/>
        <v>39000</v>
      </c>
      <c r="AS1116" s="158">
        <v>102.46</v>
      </c>
      <c r="AT1116" s="144">
        <f t="shared" si="2405"/>
        <v>109</v>
      </c>
    </row>
    <row r="1117" spans="2:46" ht="20.45" hidden="1" customHeight="1">
      <c r="B1117" s="160"/>
      <c r="C1117" s="116"/>
      <c r="D1117" s="112"/>
      <c r="E1117" s="112"/>
      <c r="F1117" s="112"/>
      <c r="G1117" s="644"/>
      <c r="H1117" s="112"/>
      <c r="I1117" s="112"/>
      <c r="J1117" s="131"/>
      <c r="K1117" s="123"/>
      <c r="L1117" s="131"/>
      <c r="M1117" s="131"/>
      <c r="N1117" s="131"/>
      <c r="O1117" s="131"/>
      <c r="P1117" s="131"/>
      <c r="Q1117" s="131"/>
      <c r="R1117" s="131"/>
      <c r="S1117" s="131"/>
      <c r="T1117" s="131"/>
      <c r="U1117" s="131"/>
      <c r="V1117" s="123"/>
      <c r="W1117" s="123"/>
      <c r="X1117" s="123"/>
      <c r="Y1117" s="128"/>
      <c r="Z1117" s="128"/>
      <c r="AA1117" s="128"/>
      <c r="AB1117" s="128"/>
      <c r="AC1117" s="128"/>
      <c r="AD1117" s="128"/>
      <c r="AE1117" s="128"/>
      <c r="AF1117" s="128"/>
      <c r="AG1117" s="129"/>
      <c r="AH1117" s="129"/>
      <c r="AI1117" s="132"/>
      <c r="AJ1117" s="113"/>
      <c r="AK1117" s="139"/>
      <c r="AL1117" s="114"/>
      <c r="AM1117" s="130"/>
      <c r="AN1117" s="151"/>
      <c r="AO1117" s="152"/>
      <c r="AP1117" s="153"/>
      <c r="AQ1117" s="716"/>
      <c r="AR1117" s="154">
        <f t="shared" si="2404"/>
        <v>0</v>
      </c>
      <c r="AS1117" s="158"/>
      <c r="AT1117" s="144"/>
    </row>
    <row r="1118" spans="2:46" ht="20.45" hidden="1" customHeight="1">
      <c r="B1118" s="157" t="s">
        <v>171</v>
      </c>
      <c r="C1118" s="111" t="s">
        <v>151</v>
      </c>
      <c r="D1118" s="112">
        <f t="shared" si="2406"/>
        <v>3.95</v>
      </c>
      <c r="E1118" s="112">
        <f>2*MAX($J1118:$U1118)</f>
        <v>1.5</v>
      </c>
      <c r="F1118" s="112">
        <f t="shared" ref="F1118:F1149" si="2410">MAX($J1118:$U1118)+3</f>
        <v>3.75</v>
      </c>
      <c r="G1118" s="644">
        <f t="shared" ref="G1118:G1149" si="2411">E1118</f>
        <v>1.5</v>
      </c>
      <c r="H1118" s="112">
        <f t="shared" si="2388"/>
        <v>0.375</v>
      </c>
      <c r="I1118" s="112"/>
      <c r="J1118" s="128">
        <v>0.75</v>
      </c>
      <c r="K1118" s="128">
        <v>0.75</v>
      </c>
      <c r="L1118" s="128"/>
      <c r="M1118" s="128"/>
      <c r="N1118" s="128"/>
      <c r="O1118" s="128"/>
      <c r="P1118" s="128"/>
      <c r="Q1118" s="128"/>
      <c r="R1118" s="128"/>
      <c r="S1118" s="128"/>
      <c r="T1118" s="128"/>
      <c r="U1118" s="128"/>
      <c r="V1118" s="128">
        <v>0.75</v>
      </c>
      <c r="W1118" s="128"/>
      <c r="X1118" s="128"/>
      <c r="Y1118" s="128">
        <f t="shared" ref="Y1118:Y1149" si="2412">$G1118*(1+Y$1106)</f>
        <v>1.6500000000000001</v>
      </c>
      <c r="Z1118" s="128">
        <f t="shared" ref="Z1118:Z1149" si="2413">(AC1118*(1-Z$1106))</f>
        <v>1.6500000000000001</v>
      </c>
      <c r="AA1118" s="128">
        <f t="shared" ref="AA1118:AA1149" si="2414">(AB1118*(1-AA$1106))</f>
        <v>1.7774999999999999</v>
      </c>
      <c r="AB1118" s="128">
        <f t="shared" si="2407"/>
        <v>3.95</v>
      </c>
      <c r="AC1118" s="128">
        <f t="shared" ref="AC1118:AC1149" si="2415">Y1118/(1-AC$1106)</f>
        <v>4.125</v>
      </c>
      <c r="AD1118" s="128">
        <f t="shared" ref="AD1118:AF1138" si="2416">$AB1118*(1-AD$1106)</f>
        <v>1.9750000000000001</v>
      </c>
      <c r="AE1118" s="128">
        <f t="shared" si="2416"/>
        <v>2.1725000000000003</v>
      </c>
      <c r="AF1118" s="128">
        <f t="shared" si="2416"/>
        <v>2.5675000000000003</v>
      </c>
      <c r="AG1118" s="129">
        <f t="shared" si="2408"/>
        <v>16.5</v>
      </c>
      <c r="AH1118" s="129">
        <f t="shared" ref="AH1118:AH1149" si="2417">AG1118*(1+AH$1106)</f>
        <v>17.490000000000002</v>
      </c>
      <c r="AI1118" s="132">
        <f t="shared" si="2409"/>
        <v>19</v>
      </c>
      <c r="AJ1118" s="113">
        <f t="shared" ref="AJ1118:AJ1149" si="2418">ROUNDUP(FLOOR(AC1118*13350,10000),-3)-1000</f>
        <v>49000</v>
      </c>
      <c r="AK1118" s="139">
        <f t="shared" ref="AK1118:AK1132" si="2419">ROUNDUP(FLOOR(AJ1118*1.1,10000),-3)-1000</f>
        <v>49000</v>
      </c>
      <c r="AL1118" s="114">
        <f t="shared" ref="AL1118:AL1149" si="2420">ROUNDUP(AC1118*1.39,0)</f>
        <v>6</v>
      </c>
      <c r="AM1118" s="130">
        <f t="shared" ref="AM1118:AM1149" si="2421">ROUNDUP(AC1118*1.3,0)</f>
        <v>6</v>
      </c>
      <c r="AN1118" s="151">
        <f t="shared" ref="AN1118:AN1149" si="2422">ROUNDUP(AC1118*0.71*3,0)</f>
        <v>9</v>
      </c>
      <c r="AO1118" s="152">
        <f t="shared" ref="AO1118:AO1149" si="2423">ROUNDUP(AC1118*3.7502*3,0)</f>
        <v>47</v>
      </c>
      <c r="AP1118" s="153">
        <f t="shared" ref="AP1118:AP1149" si="2424">ROUNDUP(AC1118*7.9284*3,0)</f>
        <v>99</v>
      </c>
      <c r="AQ1118" s="716">
        <f t="shared" ref="AQ1118:AQ1181" si="2425">ROUNDUP(AG1118*1.3,0)</f>
        <v>22</v>
      </c>
      <c r="AR1118" s="154">
        <f t="shared" si="2404"/>
        <v>6000</v>
      </c>
      <c r="AS1118" s="158">
        <v>19</v>
      </c>
      <c r="AT1118" s="144">
        <f t="shared" ref="AT1118:AT1149" si="2426">AI1118*(1-AH$6)</f>
        <v>19</v>
      </c>
    </row>
    <row r="1119" spans="2:46" ht="20.45" hidden="1" customHeight="1">
      <c r="B1119" s="157" t="s">
        <v>161</v>
      </c>
      <c r="C1119" s="111" t="s">
        <v>141</v>
      </c>
      <c r="D1119" s="112">
        <f t="shared" si="2406"/>
        <v>12.95</v>
      </c>
      <c r="E1119" s="112">
        <f t="shared" ref="E1119:E1128" si="2427">1.5*MAX($J1119:$U1119)</f>
        <v>4.7249999999999996</v>
      </c>
      <c r="F1119" s="112">
        <f t="shared" si="2410"/>
        <v>6.15</v>
      </c>
      <c r="G1119" s="644">
        <f t="shared" si="2411"/>
        <v>4.7249999999999996</v>
      </c>
      <c r="H1119" s="112">
        <f t="shared" si="2388"/>
        <v>1.575</v>
      </c>
      <c r="I1119" s="112"/>
      <c r="J1119" s="128">
        <v>3.15</v>
      </c>
      <c r="K1119" s="128">
        <v>3.15</v>
      </c>
      <c r="L1119" s="128"/>
      <c r="M1119" s="128"/>
      <c r="N1119" s="128"/>
      <c r="O1119" s="128"/>
      <c r="P1119" s="128"/>
      <c r="Q1119" s="128"/>
      <c r="R1119" s="128"/>
      <c r="S1119" s="128"/>
      <c r="T1119" s="128"/>
      <c r="U1119" s="128"/>
      <c r="V1119" s="128">
        <v>3.15</v>
      </c>
      <c r="W1119" s="128"/>
      <c r="X1119" s="128"/>
      <c r="Y1119" s="128">
        <f t="shared" si="2412"/>
        <v>5.1974999999999998</v>
      </c>
      <c r="Z1119" s="128">
        <f t="shared" si="2413"/>
        <v>5.1974999999999998</v>
      </c>
      <c r="AA1119" s="128">
        <f t="shared" si="2414"/>
        <v>5.8274999999999988</v>
      </c>
      <c r="AB1119" s="128">
        <f t="shared" si="2407"/>
        <v>12.95</v>
      </c>
      <c r="AC1119" s="128">
        <f t="shared" si="2415"/>
        <v>12.993749999999999</v>
      </c>
      <c r="AD1119" s="128">
        <f t="shared" si="2416"/>
        <v>6.4749999999999996</v>
      </c>
      <c r="AE1119" s="128">
        <f t="shared" si="2416"/>
        <v>7.1225000000000005</v>
      </c>
      <c r="AF1119" s="128">
        <f t="shared" si="2416"/>
        <v>8.4175000000000004</v>
      </c>
      <c r="AG1119" s="129">
        <f t="shared" si="2408"/>
        <v>51.974999999999994</v>
      </c>
      <c r="AH1119" s="129">
        <f t="shared" si="2417"/>
        <v>55.093499999999999</v>
      </c>
      <c r="AI1119" s="132">
        <f t="shared" si="2409"/>
        <v>59</v>
      </c>
      <c r="AJ1119" s="113">
        <f t="shared" si="2418"/>
        <v>169000</v>
      </c>
      <c r="AK1119" s="139">
        <f t="shared" si="2419"/>
        <v>179000</v>
      </c>
      <c r="AL1119" s="114">
        <f t="shared" si="2420"/>
        <v>19</v>
      </c>
      <c r="AM1119" s="130">
        <f t="shared" si="2421"/>
        <v>17</v>
      </c>
      <c r="AN1119" s="151">
        <f t="shared" si="2422"/>
        <v>28</v>
      </c>
      <c r="AO1119" s="152">
        <f t="shared" si="2423"/>
        <v>147</v>
      </c>
      <c r="AP1119" s="153">
        <f t="shared" si="2424"/>
        <v>310</v>
      </c>
      <c r="AQ1119" s="716">
        <f t="shared" si="2425"/>
        <v>68</v>
      </c>
      <c r="AR1119" s="154">
        <f t="shared" si="2404"/>
        <v>19000</v>
      </c>
      <c r="AS1119" s="158">
        <v>59</v>
      </c>
      <c r="AT1119" s="144">
        <f t="shared" si="2426"/>
        <v>59</v>
      </c>
    </row>
    <row r="1120" spans="2:46" ht="22.15" hidden="1" customHeight="1">
      <c r="B1120" s="157" t="s">
        <v>162</v>
      </c>
      <c r="C1120" s="111" t="s">
        <v>142</v>
      </c>
      <c r="D1120" s="112">
        <f t="shared" si="2406"/>
        <v>12.95</v>
      </c>
      <c r="E1120" s="112">
        <f t="shared" si="2427"/>
        <v>4.7249999999999996</v>
      </c>
      <c r="F1120" s="112">
        <f t="shared" si="2410"/>
        <v>6.15</v>
      </c>
      <c r="G1120" s="644">
        <f t="shared" si="2411"/>
        <v>4.7249999999999996</v>
      </c>
      <c r="H1120" s="112">
        <f t="shared" si="2388"/>
        <v>1.575</v>
      </c>
      <c r="I1120" s="112"/>
      <c r="J1120" s="128">
        <v>3.15</v>
      </c>
      <c r="K1120" s="128">
        <v>3.15</v>
      </c>
      <c r="L1120" s="128"/>
      <c r="M1120" s="128"/>
      <c r="N1120" s="128"/>
      <c r="O1120" s="128"/>
      <c r="P1120" s="128"/>
      <c r="Q1120" s="128"/>
      <c r="R1120" s="128"/>
      <c r="S1120" s="128"/>
      <c r="T1120" s="128"/>
      <c r="U1120" s="128"/>
      <c r="V1120" s="128">
        <v>3.15</v>
      </c>
      <c r="W1120" s="128"/>
      <c r="X1120" s="128"/>
      <c r="Y1120" s="128">
        <f t="shared" si="2412"/>
        <v>5.1974999999999998</v>
      </c>
      <c r="Z1120" s="128">
        <f t="shared" si="2413"/>
        <v>5.1974999999999998</v>
      </c>
      <c r="AA1120" s="128">
        <f t="shared" si="2414"/>
        <v>5.8274999999999988</v>
      </c>
      <c r="AB1120" s="128">
        <f t="shared" si="2407"/>
        <v>12.95</v>
      </c>
      <c r="AC1120" s="128">
        <f t="shared" si="2415"/>
        <v>12.993749999999999</v>
      </c>
      <c r="AD1120" s="128">
        <f t="shared" si="2416"/>
        <v>6.4749999999999996</v>
      </c>
      <c r="AE1120" s="128">
        <f t="shared" si="2416"/>
        <v>7.1225000000000005</v>
      </c>
      <c r="AF1120" s="128">
        <f t="shared" si="2416"/>
        <v>8.4175000000000004</v>
      </c>
      <c r="AG1120" s="129">
        <f t="shared" si="2408"/>
        <v>51.974999999999994</v>
      </c>
      <c r="AH1120" s="129">
        <f t="shared" si="2417"/>
        <v>55.093499999999999</v>
      </c>
      <c r="AI1120" s="132">
        <f t="shared" si="2409"/>
        <v>59</v>
      </c>
      <c r="AJ1120" s="113">
        <f t="shared" si="2418"/>
        <v>169000</v>
      </c>
      <c r="AK1120" s="139">
        <f t="shared" si="2419"/>
        <v>179000</v>
      </c>
      <c r="AL1120" s="114">
        <f t="shared" si="2420"/>
        <v>19</v>
      </c>
      <c r="AM1120" s="130">
        <f t="shared" si="2421"/>
        <v>17</v>
      </c>
      <c r="AN1120" s="151">
        <f t="shared" si="2422"/>
        <v>28</v>
      </c>
      <c r="AO1120" s="152">
        <f t="shared" si="2423"/>
        <v>147</v>
      </c>
      <c r="AP1120" s="153">
        <f t="shared" si="2424"/>
        <v>310</v>
      </c>
      <c r="AQ1120" s="716">
        <f t="shared" si="2425"/>
        <v>68</v>
      </c>
      <c r="AR1120" s="154">
        <f t="shared" si="2404"/>
        <v>19000</v>
      </c>
      <c r="AS1120" s="158">
        <v>59</v>
      </c>
      <c r="AT1120" s="144">
        <f t="shared" si="2426"/>
        <v>59</v>
      </c>
    </row>
    <row r="1121" spans="2:46" ht="22.15" hidden="1" customHeight="1">
      <c r="B1121" s="157" t="s">
        <v>163</v>
      </c>
      <c r="C1121" s="111" t="s">
        <v>143</v>
      </c>
      <c r="D1121" s="112">
        <f t="shared" si="2406"/>
        <v>24.95</v>
      </c>
      <c r="E1121" s="112">
        <f t="shared" si="2427"/>
        <v>8.9700000000000006</v>
      </c>
      <c r="F1121" s="112">
        <f t="shared" si="2410"/>
        <v>8.98</v>
      </c>
      <c r="G1121" s="644">
        <f t="shared" si="2411"/>
        <v>8.9700000000000006</v>
      </c>
      <c r="H1121" s="112">
        <f t="shared" si="2388"/>
        <v>2.99</v>
      </c>
      <c r="I1121" s="112"/>
      <c r="J1121" s="128">
        <v>5.98</v>
      </c>
      <c r="K1121" s="128">
        <v>5.98</v>
      </c>
      <c r="L1121" s="128"/>
      <c r="M1121" s="128"/>
      <c r="N1121" s="128"/>
      <c r="O1121" s="128"/>
      <c r="P1121" s="128"/>
      <c r="Q1121" s="128"/>
      <c r="R1121" s="128"/>
      <c r="S1121" s="128"/>
      <c r="T1121" s="128"/>
      <c r="U1121" s="128"/>
      <c r="V1121" s="128">
        <v>5.98</v>
      </c>
      <c r="W1121" s="128"/>
      <c r="X1121" s="128"/>
      <c r="Y1121" s="128">
        <f t="shared" si="2412"/>
        <v>9.8670000000000009</v>
      </c>
      <c r="Z1121" s="128">
        <f t="shared" si="2413"/>
        <v>9.8670000000000009</v>
      </c>
      <c r="AA1121" s="128">
        <f t="shared" si="2414"/>
        <v>11.227499999999999</v>
      </c>
      <c r="AB1121" s="128">
        <f t="shared" si="2407"/>
        <v>24.95</v>
      </c>
      <c r="AC1121" s="128">
        <f t="shared" si="2415"/>
        <v>24.6675</v>
      </c>
      <c r="AD1121" s="128">
        <f t="shared" si="2416"/>
        <v>12.475</v>
      </c>
      <c r="AE1121" s="128">
        <f t="shared" si="2416"/>
        <v>13.7225</v>
      </c>
      <c r="AF1121" s="128">
        <f t="shared" si="2416"/>
        <v>16.217500000000001</v>
      </c>
      <c r="AG1121" s="129">
        <f t="shared" si="2408"/>
        <v>98.67</v>
      </c>
      <c r="AH1121" s="129">
        <f t="shared" si="2417"/>
        <v>104.59020000000001</v>
      </c>
      <c r="AI1121" s="132">
        <f t="shared" si="2409"/>
        <v>109</v>
      </c>
      <c r="AJ1121" s="113">
        <f t="shared" si="2418"/>
        <v>319000</v>
      </c>
      <c r="AK1121" s="139">
        <f t="shared" si="2419"/>
        <v>349000</v>
      </c>
      <c r="AL1121" s="114">
        <f t="shared" si="2420"/>
        <v>35</v>
      </c>
      <c r="AM1121" s="130">
        <f t="shared" si="2421"/>
        <v>33</v>
      </c>
      <c r="AN1121" s="151">
        <f t="shared" si="2422"/>
        <v>53</v>
      </c>
      <c r="AO1121" s="152">
        <f t="shared" si="2423"/>
        <v>278</v>
      </c>
      <c r="AP1121" s="153">
        <f t="shared" si="2424"/>
        <v>587</v>
      </c>
      <c r="AQ1121" s="716">
        <f t="shared" si="2425"/>
        <v>129</v>
      </c>
      <c r="AR1121" s="154">
        <f t="shared" si="2404"/>
        <v>37000</v>
      </c>
      <c r="AS1121" s="158">
        <v>109</v>
      </c>
      <c r="AT1121" s="144">
        <f t="shared" si="2426"/>
        <v>109</v>
      </c>
    </row>
    <row r="1122" spans="2:46" ht="22.15" hidden="1" customHeight="1">
      <c r="B1122" s="157" t="s">
        <v>164</v>
      </c>
      <c r="C1122" s="111" t="s">
        <v>144</v>
      </c>
      <c r="D1122" s="112">
        <f t="shared" si="2406"/>
        <v>29.95</v>
      </c>
      <c r="E1122" s="112">
        <f t="shared" si="2427"/>
        <v>11.024999999999999</v>
      </c>
      <c r="F1122" s="112">
        <f t="shared" si="2410"/>
        <v>10.35</v>
      </c>
      <c r="G1122" s="644">
        <f t="shared" si="2411"/>
        <v>11.024999999999999</v>
      </c>
      <c r="H1122" s="112">
        <f t="shared" si="2388"/>
        <v>3.6749999999999998</v>
      </c>
      <c r="I1122" s="112"/>
      <c r="J1122" s="128">
        <v>7.35</v>
      </c>
      <c r="K1122" s="128">
        <v>7.35</v>
      </c>
      <c r="L1122" s="128"/>
      <c r="M1122" s="128"/>
      <c r="N1122" s="128"/>
      <c r="O1122" s="128"/>
      <c r="P1122" s="128"/>
      <c r="Q1122" s="128"/>
      <c r="R1122" s="128"/>
      <c r="S1122" s="128"/>
      <c r="T1122" s="128"/>
      <c r="U1122" s="128"/>
      <c r="V1122" s="128">
        <v>7.35</v>
      </c>
      <c r="W1122" s="128"/>
      <c r="X1122" s="128"/>
      <c r="Y1122" s="128">
        <f t="shared" si="2412"/>
        <v>12.1275</v>
      </c>
      <c r="Z1122" s="128">
        <f t="shared" si="2413"/>
        <v>12.1275</v>
      </c>
      <c r="AA1122" s="128">
        <f t="shared" si="2414"/>
        <v>13.477499999999999</v>
      </c>
      <c r="AB1122" s="128">
        <f t="shared" si="2407"/>
        <v>29.95</v>
      </c>
      <c r="AC1122" s="128">
        <f t="shared" si="2415"/>
        <v>30.318749999999998</v>
      </c>
      <c r="AD1122" s="128">
        <f t="shared" si="2416"/>
        <v>14.975</v>
      </c>
      <c r="AE1122" s="128">
        <f t="shared" si="2416"/>
        <v>16.4725</v>
      </c>
      <c r="AF1122" s="128">
        <f t="shared" si="2416"/>
        <v>19.467500000000001</v>
      </c>
      <c r="AG1122" s="129">
        <f t="shared" si="2408"/>
        <v>121.27499999999999</v>
      </c>
      <c r="AH1122" s="129">
        <f t="shared" si="2417"/>
        <v>128.5515</v>
      </c>
      <c r="AI1122" s="132">
        <f t="shared" si="2409"/>
        <v>129</v>
      </c>
      <c r="AJ1122" s="113">
        <f t="shared" si="2418"/>
        <v>399000</v>
      </c>
      <c r="AK1122" s="139">
        <f t="shared" si="2419"/>
        <v>429000</v>
      </c>
      <c r="AL1122" s="114">
        <f t="shared" si="2420"/>
        <v>43</v>
      </c>
      <c r="AM1122" s="130">
        <f t="shared" si="2421"/>
        <v>40</v>
      </c>
      <c r="AN1122" s="151">
        <f t="shared" si="2422"/>
        <v>65</v>
      </c>
      <c r="AO1122" s="152">
        <f t="shared" si="2423"/>
        <v>342</v>
      </c>
      <c r="AP1122" s="153">
        <f t="shared" si="2424"/>
        <v>722</v>
      </c>
      <c r="AQ1122" s="716">
        <f t="shared" si="2425"/>
        <v>158</v>
      </c>
      <c r="AR1122" s="154">
        <f t="shared" si="2404"/>
        <v>45000</v>
      </c>
      <c r="AS1122" s="158">
        <v>129</v>
      </c>
      <c r="AT1122" s="144">
        <f t="shared" si="2426"/>
        <v>129</v>
      </c>
    </row>
    <row r="1123" spans="2:46" ht="22.15" hidden="1" customHeight="1">
      <c r="B1123" s="157" t="s">
        <v>165</v>
      </c>
      <c r="C1123" s="111" t="s">
        <v>145</v>
      </c>
      <c r="D1123" s="112">
        <f t="shared" si="2406"/>
        <v>19.95</v>
      </c>
      <c r="E1123" s="112">
        <f t="shared" si="2427"/>
        <v>7.4250000000000007</v>
      </c>
      <c r="F1123" s="112">
        <f t="shared" si="2410"/>
        <v>7.95</v>
      </c>
      <c r="G1123" s="644">
        <f t="shared" si="2411"/>
        <v>7.4250000000000007</v>
      </c>
      <c r="H1123" s="112">
        <f t="shared" si="2388"/>
        <v>2.4750000000000001</v>
      </c>
      <c r="I1123" s="112"/>
      <c r="J1123" s="128">
        <v>4.95</v>
      </c>
      <c r="K1123" s="128">
        <v>4.95</v>
      </c>
      <c r="L1123" s="128"/>
      <c r="M1123" s="128"/>
      <c r="N1123" s="128"/>
      <c r="O1123" s="128"/>
      <c r="P1123" s="128"/>
      <c r="Q1123" s="128"/>
      <c r="R1123" s="128"/>
      <c r="S1123" s="128"/>
      <c r="T1123" s="128"/>
      <c r="U1123" s="128"/>
      <c r="V1123" s="128">
        <v>4.95</v>
      </c>
      <c r="W1123" s="128"/>
      <c r="X1123" s="128"/>
      <c r="Y1123" s="128">
        <f t="shared" si="2412"/>
        <v>8.1675000000000022</v>
      </c>
      <c r="Z1123" s="128">
        <f t="shared" si="2413"/>
        <v>8.1675000000000022</v>
      </c>
      <c r="AA1123" s="128">
        <f t="shared" si="2414"/>
        <v>8.9774999999999991</v>
      </c>
      <c r="AB1123" s="128">
        <f t="shared" si="2407"/>
        <v>19.95</v>
      </c>
      <c r="AC1123" s="128">
        <f t="shared" si="2415"/>
        <v>20.418750000000003</v>
      </c>
      <c r="AD1123" s="128">
        <f t="shared" si="2416"/>
        <v>9.9749999999999996</v>
      </c>
      <c r="AE1123" s="128">
        <f t="shared" si="2416"/>
        <v>10.9725</v>
      </c>
      <c r="AF1123" s="128">
        <f t="shared" si="2416"/>
        <v>12.967499999999999</v>
      </c>
      <c r="AG1123" s="129">
        <f t="shared" si="2408"/>
        <v>81.675000000000011</v>
      </c>
      <c r="AH1123" s="129">
        <f t="shared" si="2417"/>
        <v>86.575500000000019</v>
      </c>
      <c r="AI1123" s="132">
        <f t="shared" si="2409"/>
        <v>89</v>
      </c>
      <c r="AJ1123" s="113">
        <f t="shared" si="2418"/>
        <v>269000</v>
      </c>
      <c r="AK1123" s="139">
        <f t="shared" si="2419"/>
        <v>289000</v>
      </c>
      <c r="AL1123" s="114">
        <f t="shared" si="2420"/>
        <v>29</v>
      </c>
      <c r="AM1123" s="130">
        <f t="shared" si="2421"/>
        <v>27</v>
      </c>
      <c r="AN1123" s="151">
        <f t="shared" si="2422"/>
        <v>44</v>
      </c>
      <c r="AO1123" s="152">
        <f t="shared" si="2423"/>
        <v>230</v>
      </c>
      <c r="AP1123" s="153">
        <f t="shared" si="2424"/>
        <v>486</v>
      </c>
      <c r="AQ1123" s="716">
        <f t="shared" si="2425"/>
        <v>107</v>
      </c>
      <c r="AR1123" s="154">
        <f t="shared" si="2404"/>
        <v>31000</v>
      </c>
      <c r="AS1123" s="158">
        <v>89</v>
      </c>
      <c r="AT1123" s="144">
        <f t="shared" si="2426"/>
        <v>89</v>
      </c>
    </row>
    <row r="1124" spans="2:46" ht="22.15" hidden="1" customHeight="1">
      <c r="B1124" s="157" t="s">
        <v>166</v>
      </c>
      <c r="C1124" s="111" t="s">
        <v>146</v>
      </c>
      <c r="D1124" s="112">
        <f t="shared" si="2406"/>
        <v>27.95</v>
      </c>
      <c r="E1124" s="112">
        <f t="shared" si="2427"/>
        <v>10.125</v>
      </c>
      <c r="F1124" s="112">
        <f t="shared" si="2410"/>
        <v>9.75</v>
      </c>
      <c r="G1124" s="644">
        <f t="shared" si="2411"/>
        <v>10.125</v>
      </c>
      <c r="H1124" s="112">
        <f t="shared" si="2388"/>
        <v>3.375</v>
      </c>
      <c r="I1124" s="112"/>
      <c r="J1124" s="128">
        <v>6.75</v>
      </c>
      <c r="K1124" s="128">
        <v>6.75</v>
      </c>
      <c r="L1124" s="128"/>
      <c r="M1124" s="128"/>
      <c r="N1124" s="128"/>
      <c r="O1124" s="128"/>
      <c r="P1124" s="128"/>
      <c r="Q1124" s="128"/>
      <c r="R1124" s="128"/>
      <c r="S1124" s="128"/>
      <c r="T1124" s="128"/>
      <c r="U1124" s="128"/>
      <c r="V1124" s="128">
        <v>6.75</v>
      </c>
      <c r="W1124" s="128"/>
      <c r="X1124" s="128"/>
      <c r="Y1124" s="128">
        <f t="shared" si="2412"/>
        <v>11.137500000000001</v>
      </c>
      <c r="Z1124" s="128">
        <f t="shared" si="2413"/>
        <v>11.137500000000001</v>
      </c>
      <c r="AA1124" s="128">
        <f t="shared" si="2414"/>
        <v>12.577499999999999</v>
      </c>
      <c r="AB1124" s="128">
        <f t="shared" si="2407"/>
        <v>27.95</v>
      </c>
      <c r="AC1124" s="128">
        <f t="shared" si="2415"/>
        <v>27.84375</v>
      </c>
      <c r="AD1124" s="128">
        <f t="shared" si="2416"/>
        <v>13.975</v>
      </c>
      <c r="AE1124" s="128">
        <f t="shared" si="2416"/>
        <v>15.3725</v>
      </c>
      <c r="AF1124" s="128">
        <f t="shared" si="2416"/>
        <v>18.1675</v>
      </c>
      <c r="AG1124" s="129">
        <f t="shared" si="2408"/>
        <v>111.375</v>
      </c>
      <c r="AH1124" s="129">
        <f t="shared" si="2417"/>
        <v>118.0575</v>
      </c>
      <c r="AI1124" s="132">
        <f t="shared" si="2409"/>
        <v>119</v>
      </c>
      <c r="AJ1124" s="113">
        <f t="shared" si="2418"/>
        <v>369000</v>
      </c>
      <c r="AK1124" s="139">
        <f t="shared" si="2419"/>
        <v>399000</v>
      </c>
      <c r="AL1124" s="114">
        <f t="shared" si="2420"/>
        <v>39</v>
      </c>
      <c r="AM1124" s="130">
        <f t="shared" si="2421"/>
        <v>37</v>
      </c>
      <c r="AN1124" s="151">
        <f t="shared" si="2422"/>
        <v>60</v>
      </c>
      <c r="AO1124" s="152">
        <f t="shared" si="2423"/>
        <v>314</v>
      </c>
      <c r="AP1124" s="153">
        <f t="shared" si="2424"/>
        <v>663</v>
      </c>
      <c r="AQ1124" s="716">
        <f t="shared" si="2425"/>
        <v>145</v>
      </c>
      <c r="AR1124" s="154">
        <f t="shared" si="2404"/>
        <v>42000</v>
      </c>
      <c r="AS1124" s="158">
        <v>119</v>
      </c>
      <c r="AT1124" s="144">
        <f t="shared" si="2426"/>
        <v>119</v>
      </c>
    </row>
    <row r="1125" spans="2:46" ht="22.15" hidden="1" customHeight="1">
      <c r="B1125" s="157" t="s">
        <v>167</v>
      </c>
      <c r="C1125" s="111" t="s">
        <v>147</v>
      </c>
      <c r="D1125" s="112">
        <f t="shared" si="2406"/>
        <v>27.95</v>
      </c>
      <c r="E1125" s="112">
        <f t="shared" si="2427"/>
        <v>10.125</v>
      </c>
      <c r="F1125" s="112">
        <f t="shared" si="2410"/>
        <v>9.75</v>
      </c>
      <c r="G1125" s="644">
        <f t="shared" si="2411"/>
        <v>10.125</v>
      </c>
      <c r="H1125" s="112">
        <f t="shared" si="2388"/>
        <v>3.375</v>
      </c>
      <c r="I1125" s="112"/>
      <c r="J1125" s="128">
        <v>6.75</v>
      </c>
      <c r="K1125" s="128">
        <v>6.75</v>
      </c>
      <c r="L1125" s="128"/>
      <c r="M1125" s="128"/>
      <c r="N1125" s="128"/>
      <c r="O1125" s="128"/>
      <c r="P1125" s="128"/>
      <c r="Q1125" s="128"/>
      <c r="R1125" s="128"/>
      <c r="S1125" s="128"/>
      <c r="T1125" s="128"/>
      <c r="U1125" s="128"/>
      <c r="V1125" s="128">
        <v>6.75</v>
      </c>
      <c r="W1125" s="128"/>
      <c r="X1125" s="128"/>
      <c r="Y1125" s="128">
        <f t="shared" si="2412"/>
        <v>11.137500000000001</v>
      </c>
      <c r="Z1125" s="128">
        <f t="shared" si="2413"/>
        <v>11.137500000000001</v>
      </c>
      <c r="AA1125" s="128">
        <f t="shared" si="2414"/>
        <v>12.577499999999999</v>
      </c>
      <c r="AB1125" s="128">
        <f t="shared" si="2407"/>
        <v>27.95</v>
      </c>
      <c r="AC1125" s="128">
        <f t="shared" si="2415"/>
        <v>27.84375</v>
      </c>
      <c r="AD1125" s="128">
        <f t="shared" si="2416"/>
        <v>13.975</v>
      </c>
      <c r="AE1125" s="128">
        <f t="shared" si="2416"/>
        <v>15.3725</v>
      </c>
      <c r="AF1125" s="128">
        <f t="shared" si="2416"/>
        <v>18.1675</v>
      </c>
      <c r="AG1125" s="129">
        <f t="shared" si="2408"/>
        <v>111.375</v>
      </c>
      <c r="AH1125" s="129">
        <f t="shared" si="2417"/>
        <v>118.0575</v>
      </c>
      <c r="AI1125" s="132">
        <f t="shared" si="2409"/>
        <v>119</v>
      </c>
      <c r="AJ1125" s="113">
        <f t="shared" si="2418"/>
        <v>369000</v>
      </c>
      <c r="AK1125" s="139">
        <f t="shared" si="2419"/>
        <v>399000</v>
      </c>
      <c r="AL1125" s="114">
        <f t="shared" si="2420"/>
        <v>39</v>
      </c>
      <c r="AM1125" s="130">
        <f t="shared" si="2421"/>
        <v>37</v>
      </c>
      <c r="AN1125" s="151">
        <f t="shared" si="2422"/>
        <v>60</v>
      </c>
      <c r="AO1125" s="152">
        <f t="shared" si="2423"/>
        <v>314</v>
      </c>
      <c r="AP1125" s="153">
        <f t="shared" si="2424"/>
        <v>663</v>
      </c>
      <c r="AQ1125" s="716">
        <f t="shared" si="2425"/>
        <v>145</v>
      </c>
      <c r="AR1125" s="154">
        <f t="shared" si="2404"/>
        <v>42000</v>
      </c>
      <c r="AS1125" s="158">
        <v>119</v>
      </c>
      <c r="AT1125" s="144">
        <f t="shared" si="2426"/>
        <v>119</v>
      </c>
    </row>
    <row r="1126" spans="2:46" ht="22.15" hidden="1" customHeight="1">
      <c r="B1126" s="157" t="s">
        <v>168</v>
      </c>
      <c r="C1126" s="111" t="s">
        <v>148</v>
      </c>
      <c r="D1126" s="112">
        <f t="shared" si="2406"/>
        <v>37.950000000000003</v>
      </c>
      <c r="E1126" s="112">
        <f t="shared" si="2427"/>
        <v>13.837499999999999</v>
      </c>
      <c r="F1126" s="112">
        <f t="shared" si="2410"/>
        <v>12.225</v>
      </c>
      <c r="G1126" s="644">
        <f t="shared" si="2411"/>
        <v>13.837499999999999</v>
      </c>
      <c r="H1126" s="112">
        <f t="shared" si="2388"/>
        <v>4.6124999999999998</v>
      </c>
      <c r="I1126" s="112"/>
      <c r="J1126" s="128">
        <v>9.2249999999999996</v>
      </c>
      <c r="K1126" s="128">
        <v>9.2249999999999996</v>
      </c>
      <c r="L1126" s="128"/>
      <c r="M1126" s="128"/>
      <c r="N1126" s="128"/>
      <c r="O1126" s="128"/>
      <c r="P1126" s="128"/>
      <c r="Q1126" s="128"/>
      <c r="R1126" s="128"/>
      <c r="S1126" s="128"/>
      <c r="T1126" s="128"/>
      <c r="U1126" s="128"/>
      <c r="V1126" s="128">
        <v>9.2249999999999996</v>
      </c>
      <c r="W1126" s="128"/>
      <c r="X1126" s="128"/>
      <c r="Y1126" s="128">
        <f t="shared" si="2412"/>
        <v>15.22125</v>
      </c>
      <c r="Z1126" s="128">
        <f t="shared" si="2413"/>
        <v>15.221249999999998</v>
      </c>
      <c r="AA1126" s="128">
        <f t="shared" si="2414"/>
        <v>17.077500000000001</v>
      </c>
      <c r="AB1126" s="128">
        <f t="shared" si="2407"/>
        <v>37.950000000000003</v>
      </c>
      <c r="AC1126" s="128">
        <f t="shared" si="2415"/>
        <v>38.053124999999994</v>
      </c>
      <c r="AD1126" s="128">
        <f t="shared" si="2416"/>
        <v>18.975000000000001</v>
      </c>
      <c r="AE1126" s="128">
        <f t="shared" si="2416"/>
        <v>20.872500000000002</v>
      </c>
      <c r="AF1126" s="128">
        <f t="shared" si="2416"/>
        <v>24.667500000000004</v>
      </c>
      <c r="AG1126" s="129">
        <f t="shared" si="2408"/>
        <v>152.21249999999998</v>
      </c>
      <c r="AH1126" s="129">
        <f t="shared" si="2417"/>
        <v>161.34524999999999</v>
      </c>
      <c r="AI1126" s="132">
        <f t="shared" si="2409"/>
        <v>159</v>
      </c>
      <c r="AJ1126" s="113">
        <f t="shared" si="2418"/>
        <v>499000</v>
      </c>
      <c r="AK1126" s="139">
        <f t="shared" si="2419"/>
        <v>539000</v>
      </c>
      <c r="AL1126" s="114">
        <f t="shared" si="2420"/>
        <v>53</v>
      </c>
      <c r="AM1126" s="130">
        <f t="shared" si="2421"/>
        <v>50</v>
      </c>
      <c r="AN1126" s="151">
        <f t="shared" si="2422"/>
        <v>82</v>
      </c>
      <c r="AO1126" s="152">
        <f t="shared" si="2423"/>
        <v>429</v>
      </c>
      <c r="AP1126" s="153">
        <f t="shared" si="2424"/>
        <v>906</v>
      </c>
      <c r="AQ1126" s="716">
        <f t="shared" si="2425"/>
        <v>198</v>
      </c>
      <c r="AR1126" s="154">
        <f t="shared" si="2404"/>
        <v>57000</v>
      </c>
      <c r="AS1126" s="158">
        <v>159</v>
      </c>
      <c r="AT1126" s="144">
        <f t="shared" si="2426"/>
        <v>159</v>
      </c>
    </row>
    <row r="1127" spans="2:46" ht="22.15" hidden="1" customHeight="1">
      <c r="B1127" s="157" t="s">
        <v>169</v>
      </c>
      <c r="C1127" s="111" t="s">
        <v>149</v>
      </c>
      <c r="D1127" s="112">
        <f t="shared" si="2406"/>
        <v>21.95</v>
      </c>
      <c r="E1127" s="112">
        <f t="shared" si="2427"/>
        <v>8.1000000000000014</v>
      </c>
      <c r="F1127" s="112">
        <f t="shared" si="2410"/>
        <v>8.4</v>
      </c>
      <c r="G1127" s="644">
        <f t="shared" si="2411"/>
        <v>8.1000000000000014</v>
      </c>
      <c r="H1127" s="112">
        <f t="shared" si="2388"/>
        <v>2.7</v>
      </c>
      <c r="I1127" s="112"/>
      <c r="J1127" s="128">
        <v>5.4</v>
      </c>
      <c r="K1127" s="128">
        <v>5.4</v>
      </c>
      <c r="L1127" s="128"/>
      <c r="M1127" s="128"/>
      <c r="N1127" s="128"/>
      <c r="O1127" s="128"/>
      <c r="P1127" s="128"/>
      <c r="Q1127" s="128"/>
      <c r="R1127" s="128"/>
      <c r="S1127" s="128"/>
      <c r="T1127" s="128"/>
      <c r="U1127" s="128"/>
      <c r="V1127" s="128">
        <v>5.4</v>
      </c>
      <c r="W1127" s="128"/>
      <c r="X1127" s="128"/>
      <c r="Y1127" s="128">
        <f t="shared" si="2412"/>
        <v>8.9100000000000019</v>
      </c>
      <c r="Z1127" s="128">
        <f t="shared" si="2413"/>
        <v>8.9100000000000019</v>
      </c>
      <c r="AA1127" s="128">
        <f t="shared" si="2414"/>
        <v>9.8774999999999995</v>
      </c>
      <c r="AB1127" s="128">
        <f t="shared" si="2407"/>
        <v>21.95</v>
      </c>
      <c r="AC1127" s="128">
        <f t="shared" si="2415"/>
        <v>22.275000000000002</v>
      </c>
      <c r="AD1127" s="128">
        <f t="shared" si="2416"/>
        <v>10.975</v>
      </c>
      <c r="AE1127" s="128">
        <f t="shared" si="2416"/>
        <v>12.0725</v>
      </c>
      <c r="AF1127" s="128">
        <f t="shared" si="2416"/>
        <v>14.2675</v>
      </c>
      <c r="AG1127" s="129">
        <f t="shared" si="2408"/>
        <v>89.100000000000009</v>
      </c>
      <c r="AH1127" s="129">
        <f t="shared" si="2417"/>
        <v>94.446000000000012</v>
      </c>
      <c r="AI1127" s="132">
        <f t="shared" si="2409"/>
        <v>99</v>
      </c>
      <c r="AJ1127" s="113">
        <f t="shared" si="2418"/>
        <v>289000</v>
      </c>
      <c r="AK1127" s="139">
        <f t="shared" si="2419"/>
        <v>309000</v>
      </c>
      <c r="AL1127" s="114">
        <f t="shared" si="2420"/>
        <v>31</v>
      </c>
      <c r="AM1127" s="130">
        <f t="shared" si="2421"/>
        <v>29</v>
      </c>
      <c r="AN1127" s="151">
        <f t="shared" si="2422"/>
        <v>48</v>
      </c>
      <c r="AO1127" s="152">
        <f t="shared" si="2423"/>
        <v>251</v>
      </c>
      <c r="AP1127" s="153">
        <f t="shared" si="2424"/>
        <v>530</v>
      </c>
      <c r="AQ1127" s="716">
        <f t="shared" si="2425"/>
        <v>116</v>
      </c>
      <c r="AR1127" s="154">
        <f t="shared" si="2404"/>
        <v>33000</v>
      </c>
      <c r="AS1127" s="158">
        <v>99</v>
      </c>
      <c r="AT1127" s="144">
        <f t="shared" si="2426"/>
        <v>99</v>
      </c>
    </row>
    <row r="1128" spans="2:46" ht="22.15" hidden="1" customHeight="1">
      <c r="B1128" s="157" t="s">
        <v>170</v>
      </c>
      <c r="C1128" s="111" t="s">
        <v>150</v>
      </c>
      <c r="D1128" s="112">
        <f t="shared" si="2406"/>
        <v>18.95</v>
      </c>
      <c r="E1128" s="112">
        <f t="shared" si="2427"/>
        <v>6.75</v>
      </c>
      <c r="F1128" s="112">
        <f t="shared" si="2410"/>
        <v>7.5</v>
      </c>
      <c r="G1128" s="644">
        <f t="shared" si="2411"/>
        <v>6.75</v>
      </c>
      <c r="H1128" s="112">
        <f t="shared" si="2388"/>
        <v>2.25</v>
      </c>
      <c r="I1128" s="112"/>
      <c r="J1128" s="128">
        <v>4.5</v>
      </c>
      <c r="K1128" s="128">
        <v>4.5</v>
      </c>
      <c r="L1128" s="128"/>
      <c r="M1128" s="128"/>
      <c r="N1128" s="128"/>
      <c r="O1128" s="128"/>
      <c r="P1128" s="128"/>
      <c r="Q1128" s="128"/>
      <c r="R1128" s="128"/>
      <c r="S1128" s="128"/>
      <c r="T1128" s="128"/>
      <c r="U1128" s="128"/>
      <c r="V1128" s="128">
        <v>4.5</v>
      </c>
      <c r="W1128" s="128"/>
      <c r="X1128" s="128"/>
      <c r="Y1128" s="128">
        <f t="shared" si="2412"/>
        <v>7.4250000000000007</v>
      </c>
      <c r="Z1128" s="128">
        <f t="shared" si="2413"/>
        <v>7.4250000000000007</v>
      </c>
      <c r="AA1128" s="128">
        <f t="shared" si="2414"/>
        <v>8.5274999999999981</v>
      </c>
      <c r="AB1128" s="128">
        <f t="shared" si="2407"/>
        <v>18.95</v>
      </c>
      <c r="AC1128" s="128">
        <f t="shared" si="2415"/>
        <v>18.5625</v>
      </c>
      <c r="AD1128" s="128">
        <f t="shared" si="2416"/>
        <v>9.4749999999999996</v>
      </c>
      <c r="AE1128" s="128">
        <f t="shared" si="2416"/>
        <v>10.422500000000001</v>
      </c>
      <c r="AF1128" s="128">
        <f t="shared" si="2416"/>
        <v>12.317500000000001</v>
      </c>
      <c r="AG1128" s="129">
        <f t="shared" si="2408"/>
        <v>74.25</v>
      </c>
      <c r="AH1128" s="129">
        <f t="shared" si="2417"/>
        <v>78.704999999999998</v>
      </c>
      <c r="AI1128" s="132">
        <f t="shared" si="2409"/>
        <v>79</v>
      </c>
      <c r="AJ1128" s="113">
        <f t="shared" si="2418"/>
        <v>239000</v>
      </c>
      <c r="AK1128" s="139">
        <f t="shared" si="2419"/>
        <v>259000</v>
      </c>
      <c r="AL1128" s="114">
        <f t="shared" si="2420"/>
        <v>26</v>
      </c>
      <c r="AM1128" s="130">
        <f t="shared" si="2421"/>
        <v>25</v>
      </c>
      <c r="AN1128" s="151">
        <f t="shared" si="2422"/>
        <v>40</v>
      </c>
      <c r="AO1128" s="152">
        <f t="shared" si="2423"/>
        <v>209</v>
      </c>
      <c r="AP1128" s="153">
        <f t="shared" si="2424"/>
        <v>442</v>
      </c>
      <c r="AQ1128" s="716">
        <f t="shared" si="2425"/>
        <v>97</v>
      </c>
      <c r="AR1128" s="154">
        <f t="shared" si="2404"/>
        <v>28000</v>
      </c>
      <c r="AS1128" s="158">
        <v>79</v>
      </c>
      <c r="AT1128" s="144">
        <f t="shared" si="2426"/>
        <v>79</v>
      </c>
    </row>
    <row r="1129" spans="2:46" ht="22.15" hidden="1" customHeight="1">
      <c r="B1129" s="160" t="s">
        <v>497</v>
      </c>
      <c r="C1129" s="116" t="s">
        <v>723</v>
      </c>
      <c r="D1129" s="112">
        <f t="shared" si="2406"/>
        <v>16.95</v>
      </c>
      <c r="E1129" s="112">
        <f>1.4*MAX($J1129:$U1129)</f>
        <v>6.3</v>
      </c>
      <c r="F1129" s="112">
        <f t="shared" si="2410"/>
        <v>7.5</v>
      </c>
      <c r="G1129" s="644">
        <f t="shared" si="2411"/>
        <v>6.3</v>
      </c>
      <c r="H1129" s="112">
        <f>MIN($J1129:$U1129)*0.4</f>
        <v>0</v>
      </c>
      <c r="I1129" s="112"/>
      <c r="J1129" s="131">
        <f>[1]shCost!$Y16</f>
        <v>0</v>
      </c>
      <c r="K1129" s="131">
        <v>4.5</v>
      </c>
      <c r="L1129" s="131"/>
      <c r="M1129" s="131"/>
      <c r="N1129" s="131"/>
      <c r="O1129" s="131"/>
      <c r="P1129" s="131"/>
      <c r="Q1129" s="131"/>
      <c r="R1129" s="131"/>
      <c r="S1129" s="131"/>
      <c r="T1129" s="131"/>
      <c r="U1129" s="131"/>
      <c r="V1129" s="131">
        <v>4.5</v>
      </c>
      <c r="W1129" s="131"/>
      <c r="X1129" s="131"/>
      <c r="Y1129" s="128">
        <f t="shared" si="2412"/>
        <v>6.9300000000000006</v>
      </c>
      <c r="Z1129" s="128">
        <f t="shared" si="2413"/>
        <v>6.93</v>
      </c>
      <c r="AA1129" s="128">
        <f t="shared" si="2414"/>
        <v>7.6274999999999986</v>
      </c>
      <c r="AB1129" s="128">
        <f t="shared" si="2407"/>
        <v>16.95</v>
      </c>
      <c r="AC1129" s="128">
        <f t="shared" si="2415"/>
        <v>17.324999999999999</v>
      </c>
      <c r="AD1129" s="128">
        <f t="shared" si="2416"/>
        <v>8.4749999999999996</v>
      </c>
      <c r="AE1129" s="128">
        <f t="shared" si="2416"/>
        <v>9.3224999999999998</v>
      </c>
      <c r="AF1129" s="128">
        <f t="shared" si="2416"/>
        <v>11.0175</v>
      </c>
      <c r="AG1129" s="129">
        <f t="shared" si="2408"/>
        <v>69.3</v>
      </c>
      <c r="AH1129" s="129">
        <f t="shared" si="2417"/>
        <v>73.457999999999998</v>
      </c>
      <c r="AI1129" s="132">
        <f t="shared" si="2409"/>
        <v>69</v>
      </c>
      <c r="AJ1129" s="113">
        <f t="shared" si="2418"/>
        <v>229000</v>
      </c>
      <c r="AK1129" s="139">
        <f t="shared" si="2419"/>
        <v>249000</v>
      </c>
      <c r="AL1129" s="114">
        <f t="shared" si="2420"/>
        <v>25</v>
      </c>
      <c r="AM1129" s="130">
        <f t="shared" si="2421"/>
        <v>23</v>
      </c>
      <c r="AN1129" s="151">
        <f t="shared" si="2422"/>
        <v>37</v>
      </c>
      <c r="AO1129" s="152">
        <f t="shared" si="2423"/>
        <v>195</v>
      </c>
      <c r="AP1129" s="153">
        <f t="shared" si="2424"/>
        <v>413</v>
      </c>
      <c r="AQ1129" s="716">
        <f t="shared" si="2425"/>
        <v>91</v>
      </c>
      <c r="AR1129" s="154">
        <f t="shared" si="2404"/>
        <v>26000</v>
      </c>
      <c r="AS1129" s="158">
        <v>69</v>
      </c>
      <c r="AT1129" s="144">
        <f t="shared" si="2426"/>
        <v>69</v>
      </c>
    </row>
    <row r="1130" spans="2:46" ht="21.6" hidden="1" customHeight="1">
      <c r="B1130" s="160" t="s">
        <v>536</v>
      </c>
      <c r="C1130" s="116" t="s">
        <v>630</v>
      </c>
      <c r="D1130" s="112">
        <f t="shared" si="2406"/>
        <v>11.95</v>
      </c>
      <c r="E1130" s="112">
        <f>1.4*MAX($J1130:$U1130)</f>
        <v>4.4799999999999995</v>
      </c>
      <c r="F1130" s="112">
        <f t="shared" si="2410"/>
        <v>6.2</v>
      </c>
      <c r="G1130" s="644">
        <f t="shared" si="2411"/>
        <v>4.4799999999999995</v>
      </c>
      <c r="H1130" s="112">
        <f t="shared" si="2388"/>
        <v>0</v>
      </c>
      <c r="I1130" s="112"/>
      <c r="J1130" s="131">
        <f>[1]shCost!$Y26</f>
        <v>0</v>
      </c>
      <c r="K1130" s="123">
        <v>3.2</v>
      </c>
      <c r="L1130" s="131"/>
      <c r="M1130" s="131"/>
      <c r="N1130" s="131"/>
      <c r="O1130" s="131"/>
      <c r="P1130" s="131"/>
      <c r="Q1130" s="131"/>
      <c r="R1130" s="131"/>
      <c r="S1130" s="131"/>
      <c r="T1130" s="131"/>
      <c r="U1130" s="131"/>
      <c r="V1130" s="123">
        <v>3.2</v>
      </c>
      <c r="W1130" s="123"/>
      <c r="X1130" s="123"/>
      <c r="Y1130" s="128">
        <f t="shared" si="2412"/>
        <v>4.9279999999999999</v>
      </c>
      <c r="Z1130" s="128">
        <f t="shared" si="2413"/>
        <v>4.9279999999999999</v>
      </c>
      <c r="AA1130" s="128">
        <f t="shared" si="2414"/>
        <v>5.3774999999999995</v>
      </c>
      <c r="AB1130" s="128">
        <f t="shared" si="2407"/>
        <v>11.95</v>
      </c>
      <c r="AC1130" s="128">
        <f t="shared" si="2415"/>
        <v>12.319999999999999</v>
      </c>
      <c r="AD1130" s="128">
        <f t="shared" si="2416"/>
        <v>5.9749999999999996</v>
      </c>
      <c r="AE1130" s="128">
        <f t="shared" si="2416"/>
        <v>6.5724999999999998</v>
      </c>
      <c r="AF1130" s="128">
        <f t="shared" si="2416"/>
        <v>7.7675000000000001</v>
      </c>
      <c r="AG1130" s="129">
        <f t="shared" si="2408"/>
        <v>49.279999999999994</v>
      </c>
      <c r="AH1130" s="129">
        <f t="shared" si="2417"/>
        <v>52.236799999999995</v>
      </c>
      <c r="AI1130" s="132">
        <f t="shared" si="2409"/>
        <v>49</v>
      </c>
      <c r="AJ1130" s="113">
        <f t="shared" si="2418"/>
        <v>159000</v>
      </c>
      <c r="AK1130" s="139">
        <f t="shared" si="2419"/>
        <v>169000</v>
      </c>
      <c r="AL1130" s="114">
        <f t="shared" si="2420"/>
        <v>18</v>
      </c>
      <c r="AM1130" s="130">
        <f t="shared" si="2421"/>
        <v>17</v>
      </c>
      <c r="AN1130" s="151">
        <f t="shared" si="2422"/>
        <v>27</v>
      </c>
      <c r="AO1130" s="152">
        <f t="shared" si="2423"/>
        <v>139</v>
      </c>
      <c r="AP1130" s="153">
        <f t="shared" si="2424"/>
        <v>294</v>
      </c>
      <c r="AQ1130" s="716">
        <f t="shared" si="2425"/>
        <v>65</v>
      </c>
      <c r="AR1130" s="154">
        <f t="shared" si="2404"/>
        <v>18000</v>
      </c>
      <c r="AS1130" s="158">
        <v>59</v>
      </c>
      <c r="AT1130" s="144">
        <f t="shared" si="2426"/>
        <v>49</v>
      </c>
    </row>
    <row r="1131" spans="2:46" ht="21.6" hidden="1" customHeight="1">
      <c r="B1131" s="160" t="s">
        <v>419</v>
      </c>
      <c r="C1131" s="118" t="s">
        <v>444</v>
      </c>
      <c r="D1131" s="112">
        <f t="shared" si="2406"/>
        <v>16.95</v>
      </c>
      <c r="E1131" s="112">
        <f t="shared" ref="E1131:E1162" si="2428">1.5*MAX($J1131:$U1131)</f>
        <v>6.1499999999999995</v>
      </c>
      <c r="F1131" s="112">
        <f t="shared" si="2410"/>
        <v>7.1</v>
      </c>
      <c r="G1131" s="644">
        <f t="shared" si="2411"/>
        <v>6.1499999999999995</v>
      </c>
      <c r="H1131" s="112">
        <f t="shared" si="2388"/>
        <v>1.95</v>
      </c>
      <c r="I1131" s="112"/>
      <c r="J1131" s="131">
        <f>[1]shCost!$F$3</f>
        <v>4.0999999999999996</v>
      </c>
      <c r="K1131" s="123">
        <v>3.9</v>
      </c>
      <c r="L1131" s="131"/>
      <c r="M1131" s="131"/>
      <c r="N1131" s="131"/>
      <c r="O1131" s="131"/>
      <c r="P1131" s="131"/>
      <c r="Q1131" s="131"/>
      <c r="R1131" s="131"/>
      <c r="S1131" s="131"/>
      <c r="T1131" s="131"/>
      <c r="U1131" s="131"/>
      <c r="V1131" s="123">
        <v>3.9</v>
      </c>
      <c r="W1131" s="123"/>
      <c r="X1131" s="123"/>
      <c r="Y1131" s="128">
        <f t="shared" si="2412"/>
        <v>6.7649999999999997</v>
      </c>
      <c r="Z1131" s="128">
        <f t="shared" si="2413"/>
        <v>6.7649999999999997</v>
      </c>
      <c r="AA1131" s="128">
        <f t="shared" si="2414"/>
        <v>7.6274999999999986</v>
      </c>
      <c r="AB1131" s="128">
        <f t="shared" si="2407"/>
        <v>16.95</v>
      </c>
      <c r="AC1131" s="128">
        <f t="shared" si="2415"/>
        <v>16.912499999999998</v>
      </c>
      <c r="AD1131" s="128">
        <f t="shared" si="2416"/>
        <v>8.4749999999999996</v>
      </c>
      <c r="AE1131" s="128">
        <f t="shared" si="2416"/>
        <v>9.3224999999999998</v>
      </c>
      <c r="AF1131" s="128">
        <f t="shared" si="2416"/>
        <v>11.0175</v>
      </c>
      <c r="AG1131" s="129">
        <f t="shared" si="2408"/>
        <v>67.649999999999991</v>
      </c>
      <c r="AH1131" s="129">
        <f t="shared" si="2417"/>
        <v>71.708999999999989</v>
      </c>
      <c r="AI1131" s="132">
        <f t="shared" si="2409"/>
        <v>69</v>
      </c>
      <c r="AJ1131" s="113">
        <f t="shared" si="2418"/>
        <v>219000</v>
      </c>
      <c r="AK1131" s="139">
        <f t="shared" si="2419"/>
        <v>239000</v>
      </c>
      <c r="AL1131" s="114">
        <f t="shared" si="2420"/>
        <v>24</v>
      </c>
      <c r="AM1131" s="130">
        <f t="shared" si="2421"/>
        <v>22</v>
      </c>
      <c r="AN1131" s="151">
        <f t="shared" si="2422"/>
        <v>37</v>
      </c>
      <c r="AO1131" s="152">
        <f t="shared" si="2423"/>
        <v>191</v>
      </c>
      <c r="AP1131" s="153">
        <f t="shared" si="2424"/>
        <v>403</v>
      </c>
      <c r="AQ1131" s="716">
        <f t="shared" si="2425"/>
        <v>88</v>
      </c>
      <c r="AR1131" s="154">
        <f t="shared" si="2404"/>
        <v>25000</v>
      </c>
      <c r="AS1131" s="158">
        <v>69</v>
      </c>
      <c r="AT1131" s="144">
        <f t="shared" si="2426"/>
        <v>69</v>
      </c>
    </row>
    <row r="1132" spans="2:46" ht="21.6" hidden="1" customHeight="1">
      <c r="B1132" s="160" t="s">
        <v>406</v>
      </c>
      <c r="C1132" s="118" t="s">
        <v>437</v>
      </c>
      <c r="D1132" s="112">
        <f t="shared" si="2406"/>
        <v>19.95</v>
      </c>
      <c r="E1132" s="112">
        <f t="shared" si="2428"/>
        <v>7.3500000000000005</v>
      </c>
      <c r="F1132" s="112">
        <f t="shared" si="2410"/>
        <v>7.9</v>
      </c>
      <c r="G1132" s="644">
        <f t="shared" si="2411"/>
        <v>7.3500000000000005</v>
      </c>
      <c r="H1132" s="112">
        <f t="shared" si="2388"/>
        <v>1.95</v>
      </c>
      <c r="I1132" s="112"/>
      <c r="J1132" s="131">
        <f>[1]shCost!$F$22</f>
        <v>4.9000000000000004</v>
      </c>
      <c r="K1132" s="123">
        <v>3.9</v>
      </c>
      <c r="L1132" s="131"/>
      <c r="M1132" s="131"/>
      <c r="N1132" s="131"/>
      <c r="O1132" s="131"/>
      <c r="P1132" s="131"/>
      <c r="Q1132" s="131"/>
      <c r="R1132" s="131"/>
      <c r="S1132" s="131"/>
      <c r="T1132" s="131"/>
      <c r="U1132" s="131"/>
      <c r="V1132" s="123">
        <v>3.9</v>
      </c>
      <c r="W1132" s="123"/>
      <c r="X1132" s="123"/>
      <c r="Y1132" s="128">
        <f t="shared" si="2412"/>
        <v>8.0850000000000009</v>
      </c>
      <c r="Z1132" s="128">
        <f t="shared" si="2413"/>
        <v>8.0850000000000009</v>
      </c>
      <c r="AA1132" s="128">
        <f t="shared" si="2414"/>
        <v>8.9774999999999991</v>
      </c>
      <c r="AB1132" s="128">
        <f t="shared" si="2407"/>
        <v>19.95</v>
      </c>
      <c r="AC1132" s="128">
        <f t="shared" si="2415"/>
        <v>20.212500000000002</v>
      </c>
      <c r="AD1132" s="128">
        <f t="shared" si="2416"/>
        <v>9.9749999999999996</v>
      </c>
      <c r="AE1132" s="128">
        <f t="shared" si="2416"/>
        <v>10.9725</v>
      </c>
      <c r="AF1132" s="128">
        <f t="shared" si="2416"/>
        <v>12.967499999999999</v>
      </c>
      <c r="AG1132" s="129">
        <f t="shared" si="2408"/>
        <v>80.850000000000009</v>
      </c>
      <c r="AH1132" s="129">
        <f t="shared" si="2417"/>
        <v>85.701000000000008</v>
      </c>
      <c r="AI1132" s="132">
        <f t="shared" si="2409"/>
        <v>89</v>
      </c>
      <c r="AJ1132" s="113">
        <f t="shared" si="2418"/>
        <v>259000</v>
      </c>
      <c r="AK1132" s="139">
        <f t="shared" si="2419"/>
        <v>279000</v>
      </c>
      <c r="AL1132" s="114">
        <f t="shared" si="2420"/>
        <v>29</v>
      </c>
      <c r="AM1132" s="130">
        <f t="shared" si="2421"/>
        <v>27</v>
      </c>
      <c r="AN1132" s="151">
        <f t="shared" si="2422"/>
        <v>44</v>
      </c>
      <c r="AO1132" s="152">
        <f t="shared" si="2423"/>
        <v>228</v>
      </c>
      <c r="AP1132" s="153">
        <f t="shared" si="2424"/>
        <v>481</v>
      </c>
      <c r="AQ1132" s="716">
        <f t="shared" si="2425"/>
        <v>106</v>
      </c>
      <c r="AR1132" s="154">
        <f t="shared" si="2404"/>
        <v>30000</v>
      </c>
      <c r="AS1132" s="158">
        <v>99</v>
      </c>
      <c r="AT1132" s="144">
        <f t="shared" si="2426"/>
        <v>89</v>
      </c>
    </row>
    <row r="1133" spans="2:46" ht="21.6" hidden="1" customHeight="1">
      <c r="B1133" s="160" t="s">
        <v>399</v>
      </c>
      <c r="C1133" s="116" t="s">
        <v>431</v>
      </c>
      <c r="D1133" s="112">
        <f t="shared" si="2406"/>
        <v>15.95</v>
      </c>
      <c r="E1133" s="112">
        <f t="shared" si="2428"/>
        <v>5.85</v>
      </c>
      <c r="F1133" s="112">
        <f t="shared" si="2410"/>
        <v>6.9</v>
      </c>
      <c r="G1133" s="644">
        <f t="shared" si="2411"/>
        <v>5.85</v>
      </c>
      <c r="H1133" s="112">
        <f t="shared" si="2388"/>
        <v>0</v>
      </c>
      <c r="I1133" s="112"/>
      <c r="J1133" s="131">
        <f>[1]shCost!$F$18</f>
        <v>0</v>
      </c>
      <c r="K1133" s="123">
        <v>3.9</v>
      </c>
      <c r="L1133" s="131"/>
      <c r="M1133" s="131"/>
      <c r="N1133" s="131"/>
      <c r="O1133" s="131"/>
      <c r="P1133" s="131"/>
      <c r="Q1133" s="131"/>
      <c r="R1133" s="131"/>
      <c r="S1133" s="131"/>
      <c r="T1133" s="131"/>
      <c r="U1133" s="131"/>
      <c r="V1133" s="123">
        <v>3.9</v>
      </c>
      <c r="W1133" s="123"/>
      <c r="X1133" s="123"/>
      <c r="Y1133" s="128">
        <f t="shared" si="2412"/>
        <v>6.4350000000000005</v>
      </c>
      <c r="Z1133" s="128">
        <f t="shared" si="2413"/>
        <v>6.4349999999999996</v>
      </c>
      <c r="AA1133" s="128">
        <f t="shared" si="2414"/>
        <v>7.1774999999999993</v>
      </c>
      <c r="AB1133" s="128">
        <f t="shared" si="2407"/>
        <v>15.95</v>
      </c>
      <c r="AC1133" s="128">
        <f t="shared" si="2415"/>
        <v>16.087499999999999</v>
      </c>
      <c r="AD1133" s="128">
        <f t="shared" si="2416"/>
        <v>7.9749999999999996</v>
      </c>
      <c r="AE1133" s="128">
        <f t="shared" si="2416"/>
        <v>8.7725000000000009</v>
      </c>
      <c r="AF1133" s="128">
        <f t="shared" si="2416"/>
        <v>10.3675</v>
      </c>
      <c r="AG1133" s="129">
        <f t="shared" si="2408"/>
        <v>64.349999999999994</v>
      </c>
      <c r="AH1133" s="129">
        <f t="shared" si="2417"/>
        <v>68.210999999999999</v>
      </c>
      <c r="AI1133" s="132">
        <f t="shared" si="2409"/>
        <v>69</v>
      </c>
      <c r="AJ1133" s="113">
        <f t="shared" si="2418"/>
        <v>209000</v>
      </c>
      <c r="AK1133" s="139">
        <f t="shared" ref="AK1133:AK1198" si="2429">ROUNDUP(FLOOR(AJ1133*1.1,10000),-3)-1000</f>
        <v>219000</v>
      </c>
      <c r="AL1133" s="114">
        <f t="shared" si="2420"/>
        <v>23</v>
      </c>
      <c r="AM1133" s="130">
        <f t="shared" si="2421"/>
        <v>21</v>
      </c>
      <c r="AN1133" s="151">
        <f t="shared" si="2422"/>
        <v>35</v>
      </c>
      <c r="AO1133" s="152">
        <f t="shared" si="2423"/>
        <v>181</v>
      </c>
      <c r="AP1133" s="153">
        <f t="shared" si="2424"/>
        <v>383</v>
      </c>
      <c r="AQ1133" s="716">
        <f t="shared" si="2425"/>
        <v>84</v>
      </c>
      <c r="AR1133" s="154">
        <f t="shared" si="2404"/>
        <v>24000</v>
      </c>
      <c r="AS1133" s="158">
        <v>99</v>
      </c>
      <c r="AT1133" s="144">
        <f t="shared" si="2426"/>
        <v>69</v>
      </c>
    </row>
    <row r="1134" spans="2:46" ht="21.6" hidden="1" customHeight="1">
      <c r="B1134" s="160" t="s">
        <v>400</v>
      </c>
      <c r="C1134" s="116" t="s">
        <v>432</v>
      </c>
      <c r="D1134" s="112">
        <f t="shared" si="2406"/>
        <v>23.95</v>
      </c>
      <c r="E1134" s="112">
        <f t="shared" si="2428"/>
        <v>8.6999999999999993</v>
      </c>
      <c r="F1134" s="112">
        <f t="shared" si="2410"/>
        <v>8.8000000000000007</v>
      </c>
      <c r="G1134" s="644">
        <f t="shared" si="2411"/>
        <v>8.6999999999999993</v>
      </c>
      <c r="H1134" s="112">
        <f t="shared" si="2388"/>
        <v>1.95</v>
      </c>
      <c r="I1134" s="112"/>
      <c r="J1134" s="131">
        <f>[1]shCost!$F$19</f>
        <v>5.8</v>
      </c>
      <c r="K1134" s="123">
        <v>3.9</v>
      </c>
      <c r="L1134" s="131"/>
      <c r="M1134" s="131"/>
      <c r="N1134" s="131"/>
      <c r="O1134" s="131"/>
      <c r="P1134" s="131"/>
      <c r="Q1134" s="131"/>
      <c r="R1134" s="131"/>
      <c r="S1134" s="131"/>
      <c r="T1134" s="131"/>
      <c r="U1134" s="131"/>
      <c r="V1134" s="123">
        <v>3.9</v>
      </c>
      <c r="W1134" s="123"/>
      <c r="X1134" s="123"/>
      <c r="Y1134" s="128">
        <f t="shared" si="2412"/>
        <v>9.57</v>
      </c>
      <c r="Z1134" s="128">
        <f t="shared" si="2413"/>
        <v>9.57</v>
      </c>
      <c r="AA1134" s="128">
        <f t="shared" si="2414"/>
        <v>10.777499999999998</v>
      </c>
      <c r="AB1134" s="128">
        <f t="shared" si="2407"/>
        <v>23.95</v>
      </c>
      <c r="AC1134" s="128">
        <f t="shared" si="2415"/>
        <v>23.925000000000001</v>
      </c>
      <c r="AD1134" s="128">
        <f t="shared" si="2416"/>
        <v>11.975</v>
      </c>
      <c r="AE1134" s="128">
        <f t="shared" si="2416"/>
        <v>13.172500000000001</v>
      </c>
      <c r="AF1134" s="128">
        <f t="shared" si="2416"/>
        <v>15.567500000000001</v>
      </c>
      <c r="AG1134" s="129">
        <f t="shared" si="2408"/>
        <v>95.7</v>
      </c>
      <c r="AH1134" s="129">
        <f t="shared" si="2417"/>
        <v>101.44200000000001</v>
      </c>
      <c r="AI1134" s="132">
        <f t="shared" si="2409"/>
        <v>99</v>
      </c>
      <c r="AJ1134" s="113">
        <f t="shared" si="2418"/>
        <v>309000</v>
      </c>
      <c r="AK1134" s="139">
        <f t="shared" si="2429"/>
        <v>329000</v>
      </c>
      <c r="AL1134" s="114">
        <f t="shared" si="2420"/>
        <v>34</v>
      </c>
      <c r="AM1134" s="130">
        <f t="shared" si="2421"/>
        <v>32</v>
      </c>
      <c r="AN1134" s="151">
        <f t="shared" si="2422"/>
        <v>51</v>
      </c>
      <c r="AO1134" s="152">
        <f t="shared" si="2423"/>
        <v>270</v>
      </c>
      <c r="AP1134" s="153">
        <f t="shared" si="2424"/>
        <v>570</v>
      </c>
      <c r="AQ1134" s="716">
        <f t="shared" si="2425"/>
        <v>125</v>
      </c>
      <c r="AR1134" s="154">
        <f t="shared" si="2404"/>
        <v>36000</v>
      </c>
      <c r="AS1134" s="158">
        <v>109</v>
      </c>
      <c r="AT1134" s="144">
        <f t="shared" si="2426"/>
        <v>99</v>
      </c>
    </row>
    <row r="1135" spans="2:46" ht="21.6" hidden="1" customHeight="1">
      <c r="B1135" s="160" t="s">
        <v>401</v>
      </c>
      <c r="C1135" s="116" t="s">
        <v>433</v>
      </c>
      <c r="D1135" s="112">
        <f t="shared" si="2406"/>
        <v>24.95</v>
      </c>
      <c r="E1135" s="112">
        <f t="shared" si="2428"/>
        <v>9</v>
      </c>
      <c r="F1135" s="112">
        <f t="shared" si="2410"/>
        <v>9</v>
      </c>
      <c r="G1135" s="644">
        <f t="shared" si="2411"/>
        <v>9</v>
      </c>
      <c r="H1135" s="112">
        <f t="shared" si="2388"/>
        <v>1.95</v>
      </c>
      <c r="I1135" s="112"/>
      <c r="J1135" s="131">
        <f>[1]shCost!$F$20</f>
        <v>6</v>
      </c>
      <c r="K1135" s="123">
        <v>3.9</v>
      </c>
      <c r="L1135" s="131"/>
      <c r="M1135" s="131"/>
      <c r="N1135" s="131"/>
      <c r="O1135" s="131"/>
      <c r="P1135" s="131"/>
      <c r="Q1135" s="131"/>
      <c r="R1135" s="131"/>
      <c r="S1135" s="131"/>
      <c r="T1135" s="131"/>
      <c r="U1135" s="131"/>
      <c r="V1135" s="123">
        <v>3.9</v>
      </c>
      <c r="W1135" s="123"/>
      <c r="X1135" s="123"/>
      <c r="Y1135" s="128">
        <f t="shared" si="2412"/>
        <v>9.9</v>
      </c>
      <c r="Z1135" s="128">
        <f t="shared" si="2413"/>
        <v>9.9</v>
      </c>
      <c r="AA1135" s="128">
        <f t="shared" si="2414"/>
        <v>11.227499999999999</v>
      </c>
      <c r="AB1135" s="128">
        <f t="shared" si="2407"/>
        <v>24.95</v>
      </c>
      <c r="AC1135" s="128">
        <f t="shared" si="2415"/>
        <v>24.75</v>
      </c>
      <c r="AD1135" s="128">
        <f t="shared" si="2416"/>
        <v>12.475</v>
      </c>
      <c r="AE1135" s="128">
        <f t="shared" si="2416"/>
        <v>13.7225</v>
      </c>
      <c r="AF1135" s="128">
        <f t="shared" si="2416"/>
        <v>16.217500000000001</v>
      </c>
      <c r="AG1135" s="129">
        <f t="shared" si="2408"/>
        <v>99</v>
      </c>
      <c r="AH1135" s="129">
        <f t="shared" si="2417"/>
        <v>104.94000000000001</v>
      </c>
      <c r="AI1135" s="132">
        <f t="shared" si="2409"/>
        <v>109</v>
      </c>
      <c r="AJ1135" s="113">
        <f t="shared" si="2418"/>
        <v>329000</v>
      </c>
      <c r="AK1135" s="139">
        <f t="shared" si="2429"/>
        <v>359000</v>
      </c>
      <c r="AL1135" s="114">
        <f t="shared" si="2420"/>
        <v>35</v>
      </c>
      <c r="AM1135" s="130">
        <f t="shared" si="2421"/>
        <v>33</v>
      </c>
      <c r="AN1135" s="151">
        <f t="shared" si="2422"/>
        <v>53</v>
      </c>
      <c r="AO1135" s="152">
        <f t="shared" si="2423"/>
        <v>279</v>
      </c>
      <c r="AP1135" s="153">
        <f t="shared" si="2424"/>
        <v>589</v>
      </c>
      <c r="AQ1135" s="716">
        <f t="shared" si="2425"/>
        <v>129</v>
      </c>
      <c r="AR1135" s="154">
        <f t="shared" si="2404"/>
        <v>37000</v>
      </c>
      <c r="AS1135" s="158">
        <v>159</v>
      </c>
      <c r="AT1135" s="144">
        <f t="shared" si="2426"/>
        <v>109</v>
      </c>
    </row>
    <row r="1136" spans="2:46" ht="21.6" hidden="1" customHeight="1">
      <c r="B1136" s="160" t="s">
        <v>402</v>
      </c>
      <c r="C1136" s="116" t="s">
        <v>434</v>
      </c>
      <c r="D1136" s="112">
        <f t="shared" si="2406"/>
        <v>36.950000000000003</v>
      </c>
      <c r="E1136" s="112">
        <f t="shared" si="2428"/>
        <v>13.5</v>
      </c>
      <c r="F1136" s="112">
        <f t="shared" si="2410"/>
        <v>12</v>
      </c>
      <c r="G1136" s="644">
        <f t="shared" si="2411"/>
        <v>13.5</v>
      </c>
      <c r="H1136" s="112">
        <f t="shared" si="2388"/>
        <v>1.95</v>
      </c>
      <c r="I1136" s="112"/>
      <c r="J1136" s="131">
        <f>[1]shCost!$F$21</f>
        <v>9</v>
      </c>
      <c r="K1136" s="123">
        <v>3.9</v>
      </c>
      <c r="L1136" s="131"/>
      <c r="M1136" s="131"/>
      <c r="N1136" s="131"/>
      <c r="O1136" s="131"/>
      <c r="P1136" s="131"/>
      <c r="Q1136" s="131"/>
      <c r="R1136" s="131"/>
      <c r="S1136" s="131"/>
      <c r="T1136" s="131"/>
      <c r="U1136" s="131"/>
      <c r="V1136" s="123">
        <v>3.9</v>
      </c>
      <c r="W1136" s="123"/>
      <c r="X1136" s="123"/>
      <c r="Y1136" s="128">
        <f t="shared" si="2412"/>
        <v>14.850000000000001</v>
      </c>
      <c r="Z1136" s="128">
        <f t="shared" si="2413"/>
        <v>14.850000000000001</v>
      </c>
      <c r="AA1136" s="128">
        <f t="shared" si="2414"/>
        <v>16.627500000000001</v>
      </c>
      <c r="AB1136" s="128">
        <f t="shared" si="2407"/>
        <v>36.950000000000003</v>
      </c>
      <c r="AC1136" s="128">
        <f t="shared" si="2415"/>
        <v>37.125</v>
      </c>
      <c r="AD1136" s="128">
        <f t="shared" si="2416"/>
        <v>18.475000000000001</v>
      </c>
      <c r="AE1136" s="128">
        <f t="shared" si="2416"/>
        <v>20.322500000000002</v>
      </c>
      <c r="AF1136" s="128">
        <f t="shared" si="2416"/>
        <v>24.017500000000002</v>
      </c>
      <c r="AG1136" s="129">
        <f t="shared" si="2408"/>
        <v>148.5</v>
      </c>
      <c r="AH1136" s="129">
        <f t="shared" si="2417"/>
        <v>157.41</v>
      </c>
      <c r="AI1136" s="132">
        <f t="shared" si="2409"/>
        <v>159</v>
      </c>
      <c r="AJ1136" s="113">
        <f t="shared" si="2418"/>
        <v>489000</v>
      </c>
      <c r="AK1136" s="139">
        <f t="shared" si="2429"/>
        <v>529000</v>
      </c>
      <c r="AL1136" s="114">
        <f t="shared" si="2420"/>
        <v>52</v>
      </c>
      <c r="AM1136" s="130">
        <f t="shared" si="2421"/>
        <v>49</v>
      </c>
      <c r="AN1136" s="151">
        <f t="shared" si="2422"/>
        <v>80</v>
      </c>
      <c r="AO1136" s="152">
        <f t="shared" si="2423"/>
        <v>418</v>
      </c>
      <c r="AP1136" s="153">
        <f t="shared" si="2424"/>
        <v>884</v>
      </c>
      <c r="AQ1136" s="716">
        <f t="shared" si="2425"/>
        <v>194</v>
      </c>
      <c r="AR1136" s="154">
        <f t="shared" si="2404"/>
        <v>56000</v>
      </c>
      <c r="AS1136" s="158">
        <v>89</v>
      </c>
      <c r="AT1136" s="144">
        <f t="shared" si="2426"/>
        <v>159</v>
      </c>
    </row>
    <row r="1137" spans="2:46" ht="21.6" hidden="1" customHeight="1">
      <c r="B1137" s="160" t="s">
        <v>403</v>
      </c>
      <c r="C1137" s="116" t="s">
        <v>435</v>
      </c>
      <c r="D1137" s="112">
        <f t="shared" si="2406"/>
        <v>19.95</v>
      </c>
      <c r="E1137" s="112">
        <f t="shared" si="2428"/>
        <v>7.3500000000000005</v>
      </c>
      <c r="F1137" s="112">
        <f t="shared" si="2410"/>
        <v>7.9</v>
      </c>
      <c r="G1137" s="644">
        <f t="shared" si="2411"/>
        <v>7.3500000000000005</v>
      </c>
      <c r="H1137" s="112">
        <f t="shared" si="2388"/>
        <v>1.95</v>
      </c>
      <c r="I1137" s="112"/>
      <c r="J1137" s="131">
        <f>[1]shCost!$F$22</f>
        <v>4.9000000000000004</v>
      </c>
      <c r="K1137" s="123">
        <v>3.9</v>
      </c>
      <c r="L1137" s="131"/>
      <c r="M1137" s="131"/>
      <c r="N1137" s="131"/>
      <c r="O1137" s="131"/>
      <c r="P1137" s="131"/>
      <c r="Q1137" s="131"/>
      <c r="R1137" s="131"/>
      <c r="S1137" s="131"/>
      <c r="T1137" s="131"/>
      <c r="U1137" s="131"/>
      <c r="V1137" s="123">
        <v>3.9</v>
      </c>
      <c r="W1137" s="123"/>
      <c r="X1137" s="123"/>
      <c r="Y1137" s="128">
        <f t="shared" si="2412"/>
        <v>8.0850000000000009</v>
      </c>
      <c r="Z1137" s="128">
        <f t="shared" si="2413"/>
        <v>8.0850000000000009</v>
      </c>
      <c r="AA1137" s="128">
        <f t="shared" si="2414"/>
        <v>8.9774999999999991</v>
      </c>
      <c r="AB1137" s="128">
        <f t="shared" si="2407"/>
        <v>19.95</v>
      </c>
      <c r="AC1137" s="128">
        <f t="shared" si="2415"/>
        <v>20.212500000000002</v>
      </c>
      <c r="AD1137" s="128">
        <f t="shared" si="2416"/>
        <v>9.9749999999999996</v>
      </c>
      <c r="AE1137" s="128">
        <f t="shared" si="2416"/>
        <v>10.9725</v>
      </c>
      <c r="AF1137" s="128">
        <f t="shared" si="2416"/>
        <v>12.967499999999999</v>
      </c>
      <c r="AG1137" s="129">
        <f t="shared" si="2408"/>
        <v>80.850000000000009</v>
      </c>
      <c r="AH1137" s="129">
        <f t="shared" si="2417"/>
        <v>85.701000000000008</v>
      </c>
      <c r="AI1137" s="132">
        <f t="shared" si="2409"/>
        <v>89</v>
      </c>
      <c r="AJ1137" s="113">
        <f t="shared" si="2418"/>
        <v>259000</v>
      </c>
      <c r="AK1137" s="139">
        <f t="shared" si="2429"/>
        <v>279000</v>
      </c>
      <c r="AL1137" s="114">
        <f t="shared" si="2420"/>
        <v>29</v>
      </c>
      <c r="AM1137" s="130">
        <f t="shared" si="2421"/>
        <v>27</v>
      </c>
      <c r="AN1137" s="151">
        <f t="shared" si="2422"/>
        <v>44</v>
      </c>
      <c r="AO1137" s="152">
        <f t="shared" si="2423"/>
        <v>228</v>
      </c>
      <c r="AP1137" s="153">
        <f t="shared" si="2424"/>
        <v>481</v>
      </c>
      <c r="AQ1137" s="716">
        <f t="shared" si="2425"/>
        <v>106</v>
      </c>
      <c r="AR1137" s="154">
        <f t="shared" si="2404"/>
        <v>30000</v>
      </c>
      <c r="AS1137" s="158">
        <v>99</v>
      </c>
      <c r="AT1137" s="144">
        <f t="shared" si="2426"/>
        <v>89</v>
      </c>
    </row>
    <row r="1138" spans="2:46" ht="21.6" hidden="1" customHeight="1">
      <c r="B1138" s="160" t="s">
        <v>405</v>
      </c>
      <c r="C1138" s="116" t="s">
        <v>436</v>
      </c>
      <c r="D1138" s="112">
        <f t="shared" si="2406"/>
        <v>16.95</v>
      </c>
      <c r="E1138" s="112">
        <f t="shared" si="2428"/>
        <v>6.1499999999999995</v>
      </c>
      <c r="F1138" s="112">
        <f t="shared" si="2410"/>
        <v>7.1</v>
      </c>
      <c r="G1138" s="644">
        <f t="shared" si="2411"/>
        <v>6.1499999999999995</v>
      </c>
      <c r="H1138" s="112">
        <f t="shared" si="2388"/>
        <v>1.95</v>
      </c>
      <c r="I1138" s="112"/>
      <c r="J1138" s="131">
        <f>[1]shCost!$F$3</f>
        <v>4.0999999999999996</v>
      </c>
      <c r="K1138" s="123">
        <v>3.9</v>
      </c>
      <c r="L1138" s="131"/>
      <c r="M1138" s="131"/>
      <c r="N1138" s="131"/>
      <c r="O1138" s="131"/>
      <c r="P1138" s="131"/>
      <c r="Q1138" s="131"/>
      <c r="R1138" s="131"/>
      <c r="S1138" s="131"/>
      <c r="T1138" s="131"/>
      <c r="U1138" s="131"/>
      <c r="V1138" s="123">
        <v>3.9</v>
      </c>
      <c r="W1138" s="123"/>
      <c r="X1138" s="123"/>
      <c r="Y1138" s="128">
        <f t="shared" si="2412"/>
        <v>6.7649999999999997</v>
      </c>
      <c r="Z1138" s="128">
        <f t="shared" si="2413"/>
        <v>6.7649999999999997</v>
      </c>
      <c r="AA1138" s="128">
        <f t="shared" si="2414"/>
        <v>7.6274999999999986</v>
      </c>
      <c r="AB1138" s="128">
        <f t="shared" si="2407"/>
        <v>16.95</v>
      </c>
      <c r="AC1138" s="128">
        <f t="shared" si="2415"/>
        <v>16.912499999999998</v>
      </c>
      <c r="AD1138" s="128">
        <f t="shared" si="2416"/>
        <v>8.4749999999999996</v>
      </c>
      <c r="AE1138" s="128">
        <f t="shared" si="2416"/>
        <v>9.3224999999999998</v>
      </c>
      <c r="AF1138" s="128">
        <f t="shared" si="2416"/>
        <v>11.0175</v>
      </c>
      <c r="AG1138" s="129">
        <f t="shared" si="2408"/>
        <v>67.649999999999991</v>
      </c>
      <c r="AH1138" s="129">
        <f t="shared" si="2417"/>
        <v>71.708999999999989</v>
      </c>
      <c r="AI1138" s="132">
        <f t="shared" si="2409"/>
        <v>69</v>
      </c>
      <c r="AJ1138" s="113">
        <f t="shared" si="2418"/>
        <v>219000</v>
      </c>
      <c r="AK1138" s="139">
        <f t="shared" si="2429"/>
        <v>239000</v>
      </c>
      <c r="AL1138" s="114">
        <f t="shared" si="2420"/>
        <v>24</v>
      </c>
      <c r="AM1138" s="130">
        <f t="shared" si="2421"/>
        <v>22</v>
      </c>
      <c r="AN1138" s="151">
        <f t="shared" si="2422"/>
        <v>37</v>
      </c>
      <c r="AO1138" s="152">
        <f t="shared" si="2423"/>
        <v>191</v>
      </c>
      <c r="AP1138" s="153">
        <f t="shared" si="2424"/>
        <v>403</v>
      </c>
      <c r="AQ1138" s="716">
        <f t="shared" si="2425"/>
        <v>88</v>
      </c>
      <c r="AR1138" s="154">
        <f t="shared" si="2404"/>
        <v>25000</v>
      </c>
      <c r="AS1138" s="158">
        <v>69</v>
      </c>
      <c r="AT1138" s="144">
        <f t="shared" si="2426"/>
        <v>69</v>
      </c>
    </row>
    <row r="1139" spans="2:46" ht="21.6" hidden="1" customHeight="1">
      <c r="B1139" s="160" t="s">
        <v>407</v>
      </c>
      <c r="C1139" s="118" t="s">
        <v>498</v>
      </c>
      <c r="D1139" s="112">
        <f t="shared" si="2406"/>
        <v>16.95</v>
      </c>
      <c r="E1139" s="112">
        <f t="shared" si="2428"/>
        <v>6.1499999999999995</v>
      </c>
      <c r="F1139" s="112">
        <f t="shared" si="2410"/>
        <v>7.1</v>
      </c>
      <c r="G1139" s="644">
        <f t="shared" si="2411"/>
        <v>6.1499999999999995</v>
      </c>
      <c r="H1139" s="112">
        <f t="shared" si="2388"/>
        <v>1.95</v>
      </c>
      <c r="I1139" s="112"/>
      <c r="J1139" s="131">
        <f>[1]shCost!$F$3</f>
        <v>4.0999999999999996</v>
      </c>
      <c r="K1139" s="123">
        <v>3.9</v>
      </c>
      <c r="L1139" s="131"/>
      <c r="M1139" s="131"/>
      <c r="N1139" s="131"/>
      <c r="O1139" s="131"/>
      <c r="P1139" s="131"/>
      <c r="Q1139" s="131"/>
      <c r="R1139" s="131"/>
      <c r="S1139" s="131"/>
      <c r="T1139" s="131"/>
      <c r="U1139" s="131"/>
      <c r="V1139" s="123">
        <v>3.9</v>
      </c>
      <c r="W1139" s="123"/>
      <c r="X1139" s="123"/>
      <c r="Y1139" s="128">
        <f t="shared" si="2412"/>
        <v>6.7649999999999997</v>
      </c>
      <c r="Z1139" s="128">
        <f t="shared" si="2413"/>
        <v>6.7649999999999997</v>
      </c>
      <c r="AA1139" s="128">
        <f t="shared" si="2414"/>
        <v>7.6274999999999986</v>
      </c>
      <c r="AB1139" s="128">
        <f t="shared" si="2407"/>
        <v>16.95</v>
      </c>
      <c r="AC1139" s="128">
        <f t="shared" si="2415"/>
        <v>16.912499999999998</v>
      </c>
      <c r="AD1139" s="128">
        <f t="shared" ref="AD1139:AF1186" si="2430">$AB1139*(1-AD$1106)</f>
        <v>8.4749999999999996</v>
      </c>
      <c r="AE1139" s="128">
        <f t="shared" si="2430"/>
        <v>9.3224999999999998</v>
      </c>
      <c r="AF1139" s="128">
        <f t="shared" si="2430"/>
        <v>11.0175</v>
      </c>
      <c r="AG1139" s="129">
        <f t="shared" si="2408"/>
        <v>67.649999999999991</v>
      </c>
      <c r="AH1139" s="129">
        <f t="shared" si="2417"/>
        <v>71.708999999999989</v>
      </c>
      <c r="AI1139" s="132">
        <f t="shared" si="2409"/>
        <v>69</v>
      </c>
      <c r="AJ1139" s="113">
        <f t="shared" si="2418"/>
        <v>219000</v>
      </c>
      <c r="AK1139" s="139">
        <f t="shared" si="2429"/>
        <v>239000</v>
      </c>
      <c r="AL1139" s="114">
        <f t="shared" si="2420"/>
        <v>24</v>
      </c>
      <c r="AM1139" s="130">
        <f t="shared" si="2421"/>
        <v>22</v>
      </c>
      <c r="AN1139" s="151">
        <f t="shared" si="2422"/>
        <v>37</v>
      </c>
      <c r="AO1139" s="152">
        <f t="shared" si="2423"/>
        <v>191</v>
      </c>
      <c r="AP1139" s="153">
        <f t="shared" si="2424"/>
        <v>403</v>
      </c>
      <c r="AQ1139" s="716">
        <f t="shared" si="2425"/>
        <v>88</v>
      </c>
      <c r="AR1139" s="154">
        <f t="shared" ref="AR1139:AR1170" si="2431">MROUND(ROUNDUP(AC1139*1500,0),1000)</f>
        <v>25000</v>
      </c>
      <c r="AS1139" s="158">
        <v>69</v>
      </c>
      <c r="AT1139" s="144">
        <f t="shared" si="2426"/>
        <v>69</v>
      </c>
    </row>
    <row r="1140" spans="2:46" ht="21.6" hidden="1" customHeight="1">
      <c r="B1140" s="160" t="s">
        <v>408</v>
      </c>
      <c r="C1140" s="118" t="s">
        <v>499</v>
      </c>
      <c r="D1140" s="112">
        <f t="shared" si="2406"/>
        <v>16.95</v>
      </c>
      <c r="E1140" s="112">
        <f t="shared" si="2428"/>
        <v>6.1499999999999995</v>
      </c>
      <c r="F1140" s="112">
        <f t="shared" si="2410"/>
        <v>7.1</v>
      </c>
      <c r="G1140" s="644">
        <f t="shared" si="2411"/>
        <v>6.1499999999999995</v>
      </c>
      <c r="H1140" s="112">
        <f t="shared" si="2388"/>
        <v>1.95</v>
      </c>
      <c r="I1140" s="112"/>
      <c r="J1140" s="131">
        <f>[1]shCost!$F$3</f>
        <v>4.0999999999999996</v>
      </c>
      <c r="K1140" s="123">
        <v>3.9</v>
      </c>
      <c r="L1140" s="131"/>
      <c r="M1140" s="131"/>
      <c r="N1140" s="131"/>
      <c r="O1140" s="131"/>
      <c r="P1140" s="131"/>
      <c r="Q1140" s="131"/>
      <c r="R1140" s="131"/>
      <c r="S1140" s="131"/>
      <c r="T1140" s="131"/>
      <c r="U1140" s="131"/>
      <c r="V1140" s="123">
        <v>3.9</v>
      </c>
      <c r="W1140" s="123"/>
      <c r="X1140" s="123"/>
      <c r="Y1140" s="128">
        <f t="shared" si="2412"/>
        <v>6.7649999999999997</v>
      </c>
      <c r="Z1140" s="128">
        <f t="shared" si="2413"/>
        <v>6.7649999999999997</v>
      </c>
      <c r="AA1140" s="128">
        <f t="shared" si="2414"/>
        <v>7.6274999999999986</v>
      </c>
      <c r="AB1140" s="128">
        <f t="shared" si="2407"/>
        <v>16.95</v>
      </c>
      <c r="AC1140" s="128">
        <f t="shared" si="2415"/>
        <v>16.912499999999998</v>
      </c>
      <c r="AD1140" s="128">
        <f t="shared" si="2430"/>
        <v>8.4749999999999996</v>
      </c>
      <c r="AE1140" s="128">
        <f t="shared" si="2430"/>
        <v>9.3224999999999998</v>
      </c>
      <c r="AF1140" s="128">
        <f t="shared" si="2430"/>
        <v>11.0175</v>
      </c>
      <c r="AG1140" s="129">
        <f t="shared" si="2408"/>
        <v>67.649999999999991</v>
      </c>
      <c r="AH1140" s="129">
        <f t="shared" si="2417"/>
        <v>71.708999999999989</v>
      </c>
      <c r="AI1140" s="132">
        <f t="shared" si="2409"/>
        <v>69</v>
      </c>
      <c r="AJ1140" s="113">
        <f t="shared" si="2418"/>
        <v>219000</v>
      </c>
      <c r="AK1140" s="139">
        <f t="shared" si="2429"/>
        <v>239000</v>
      </c>
      <c r="AL1140" s="114">
        <f t="shared" si="2420"/>
        <v>24</v>
      </c>
      <c r="AM1140" s="130">
        <f t="shared" si="2421"/>
        <v>22</v>
      </c>
      <c r="AN1140" s="151">
        <f t="shared" si="2422"/>
        <v>37</v>
      </c>
      <c r="AO1140" s="152">
        <f t="shared" si="2423"/>
        <v>191</v>
      </c>
      <c r="AP1140" s="153">
        <f t="shared" si="2424"/>
        <v>403</v>
      </c>
      <c r="AQ1140" s="716">
        <f t="shared" si="2425"/>
        <v>88</v>
      </c>
      <c r="AR1140" s="154">
        <f t="shared" si="2431"/>
        <v>25000</v>
      </c>
      <c r="AS1140" s="158">
        <v>69</v>
      </c>
      <c r="AT1140" s="144">
        <f t="shared" si="2426"/>
        <v>69</v>
      </c>
    </row>
    <row r="1141" spans="2:46" ht="21.6" hidden="1" customHeight="1">
      <c r="B1141" s="160" t="s">
        <v>409</v>
      </c>
      <c r="C1141" s="118" t="s">
        <v>500</v>
      </c>
      <c r="D1141" s="112">
        <f t="shared" si="2406"/>
        <v>16.95</v>
      </c>
      <c r="E1141" s="112">
        <f t="shared" si="2428"/>
        <v>6.1499999999999995</v>
      </c>
      <c r="F1141" s="112">
        <f t="shared" si="2410"/>
        <v>7.1</v>
      </c>
      <c r="G1141" s="644">
        <f t="shared" si="2411"/>
        <v>6.1499999999999995</v>
      </c>
      <c r="H1141" s="112">
        <f t="shared" si="2388"/>
        <v>1.95</v>
      </c>
      <c r="I1141" s="112"/>
      <c r="J1141" s="131">
        <f>[1]shCost!$F$3</f>
        <v>4.0999999999999996</v>
      </c>
      <c r="K1141" s="123">
        <v>3.9</v>
      </c>
      <c r="L1141" s="131"/>
      <c r="M1141" s="131"/>
      <c r="N1141" s="131"/>
      <c r="O1141" s="131"/>
      <c r="P1141" s="131"/>
      <c r="Q1141" s="131"/>
      <c r="R1141" s="131"/>
      <c r="S1141" s="131"/>
      <c r="T1141" s="131"/>
      <c r="U1141" s="131"/>
      <c r="V1141" s="123">
        <v>3.9</v>
      </c>
      <c r="W1141" s="123"/>
      <c r="X1141" s="123"/>
      <c r="Y1141" s="128">
        <f t="shared" si="2412"/>
        <v>6.7649999999999997</v>
      </c>
      <c r="Z1141" s="128">
        <f t="shared" si="2413"/>
        <v>6.7649999999999997</v>
      </c>
      <c r="AA1141" s="128">
        <f t="shared" si="2414"/>
        <v>7.6274999999999986</v>
      </c>
      <c r="AB1141" s="128">
        <f t="shared" si="2407"/>
        <v>16.95</v>
      </c>
      <c r="AC1141" s="128">
        <f t="shared" si="2415"/>
        <v>16.912499999999998</v>
      </c>
      <c r="AD1141" s="128">
        <f t="shared" si="2430"/>
        <v>8.4749999999999996</v>
      </c>
      <c r="AE1141" s="128">
        <f t="shared" si="2430"/>
        <v>9.3224999999999998</v>
      </c>
      <c r="AF1141" s="128">
        <f t="shared" si="2430"/>
        <v>11.0175</v>
      </c>
      <c r="AG1141" s="129">
        <f t="shared" si="2408"/>
        <v>67.649999999999991</v>
      </c>
      <c r="AH1141" s="129">
        <f t="shared" si="2417"/>
        <v>71.708999999999989</v>
      </c>
      <c r="AI1141" s="132">
        <f t="shared" si="2409"/>
        <v>69</v>
      </c>
      <c r="AJ1141" s="113">
        <f t="shared" si="2418"/>
        <v>219000</v>
      </c>
      <c r="AK1141" s="139">
        <f t="shared" si="2429"/>
        <v>239000</v>
      </c>
      <c r="AL1141" s="114">
        <f t="shared" si="2420"/>
        <v>24</v>
      </c>
      <c r="AM1141" s="130">
        <f t="shared" si="2421"/>
        <v>22</v>
      </c>
      <c r="AN1141" s="151">
        <f t="shared" si="2422"/>
        <v>37</v>
      </c>
      <c r="AO1141" s="152">
        <f t="shared" si="2423"/>
        <v>191</v>
      </c>
      <c r="AP1141" s="153">
        <f t="shared" si="2424"/>
        <v>403</v>
      </c>
      <c r="AQ1141" s="716">
        <f t="shared" si="2425"/>
        <v>88</v>
      </c>
      <c r="AR1141" s="154">
        <f t="shared" si="2431"/>
        <v>25000</v>
      </c>
      <c r="AS1141" s="158">
        <v>69</v>
      </c>
      <c r="AT1141" s="144">
        <f t="shared" si="2426"/>
        <v>69</v>
      </c>
    </row>
    <row r="1142" spans="2:46" ht="21.6" hidden="1" customHeight="1">
      <c r="B1142" s="160" t="s">
        <v>410</v>
      </c>
      <c r="C1142" s="118" t="s">
        <v>501</v>
      </c>
      <c r="D1142" s="112">
        <f t="shared" si="2406"/>
        <v>16.95</v>
      </c>
      <c r="E1142" s="112">
        <f t="shared" si="2428"/>
        <v>6.1499999999999995</v>
      </c>
      <c r="F1142" s="112">
        <f t="shared" si="2410"/>
        <v>7.1</v>
      </c>
      <c r="G1142" s="644">
        <f t="shared" si="2411"/>
        <v>6.1499999999999995</v>
      </c>
      <c r="H1142" s="112">
        <f t="shared" si="2388"/>
        <v>1.95</v>
      </c>
      <c r="I1142" s="112"/>
      <c r="J1142" s="131">
        <f>[1]shCost!$F$3</f>
        <v>4.0999999999999996</v>
      </c>
      <c r="K1142" s="123">
        <v>3.9</v>
      </c>
      <c r="L1142" s="131"/>
      <c r="M1142" s="131"/>
      <c r="N1142" s="131"/>
      <c r="O1142" s="131"/>
      <c r="P1142" s="131"/>
      <c r="Q1142" s="131"/>
      <c r="R1142" s="131"/>
      <c r="S1142" s="131"/>
      <c r="T1142" s="131"/>
      <c r="U1142" s="131"/>
      <c r="V1142" s="123">
        <v>3.9</v>
      </c>
      <c r="W1142" s="123"/>
      <c r="X1142" s="123"/>
      <c r="Y1142" s="128">
        <f t="shared" si="2412"/>
        <v>6.7649999999999997</v>
      </c>
      <c r="Z1142" s="128">
        <f t="shared" si="2413"/>
        <v>6.7649999999999997</v>
      </c>
      <c r="AA1142" s="128">
        <f t="shared" si="2414"/>
        <v>7.6274999999999986</v>
      </c>
      <c r="AB1142" s="128">
        <f t="shared" si="2407"/>
        <v>16.95</v>
      </c>
      <c r="AC1142" s="128">
        <f t="shared" si="2415"/>
        <v>16.912499999999998</v>
      </c>
      <c r="AD1142" s="128">
        <f t="shared" si="2430"/>
        <v>8.4749999999999996</v>
      </c>
      <c r="AE1142" s="128">
        <f t="shared" si="2430"/>
        <v>9.3224999999999998</v>
      </c>
      <c r="AF1142" s="128">
        <f t="shared" si="2430"/>
        <v>11.0175</v>
      </c>
      <c r="AG1142" s="129">
        <f t="shared" si="2408"/>
        <v>67.649999999999991</v>
      </c>
      <c r="AH1142" s="129">
        <f t="shared" si="2417"/>
        <v>71.708999999999989</v>
      </c>
      <c r="AI1142" s="132">
        <f t="shared" si="2409"/>
        <v>69</v>
      </c>
      <c r="AJ1142" s="113">
        <f t="shared" si="2418"/>
        <v>219000</v>
      </c>
      <c r="AK1142" s="139">
        <f t="shared" si="2429"/>
        <v>239000</v>
      </c>
      <c r="AL1142" s="114">
        <f t="shared" si="2420"/>
        <v>24</v>
      </c>
      <c r="AM1142" s="130">
        <f t="shared" si="2421"/>
        <v>22</v>
      </c>
      <c r="AN1142" s="151">
        <f t="shared" si="2422"/>
        <v>37</v>
      </c>
      <c r="AO1142" s="152">
        <f t="shared" si="2423"/>
        <v>191</v>
      </c>
      <c r="AP1142" s="153">
        <f t="shared" si="2424"/>
        <v>403</v>
      </c>
      <c r="AQ1142" s="716">
        <f t="shared" si="2425"/>
        <v>88</v>
      </c>
      <c r="AR1142" s="154">
        <f t="shared" si="2431"/>
        <v>25000</v>
      </c>
      <c r="AS1142" s="158">
        <v>69</v>
      </c>
      <c r="AT1142" s="144">
        <f t="shared" si="2426"/>
        <v>69</v>
      </c>
    </row>
    <row r="1143" spans="2:46" ht="21.6" hidden="1" customHeight="1">
      <c r="B1143" s="160" t="s">
        <v>411</v>
      </c>
      <c r="C1143" s="118" t="s">
        <v>502</v>
      </c>
      <c r="D1143" s="112">
        <f t="shared" si="2406"/>
        <v>16.95</v>
      </c>
      <c r="E1143" s="112">
        <f t="shared" si="2428"/>
        <v>6.1499999999999995</v>
      </c>
      <c r="F1143" s="112">
        <f t="shared" si="2410"/>
        <v>7.1</v>
      </c>
      <c r="G1143" s="644">
        <f t="shared" si="2411"/>
        <v>6.1499999999999995</v>
      </c>
      <c r="H1143" s="112">
        <f t="shared" si="2388"/>
        <v>1.95</v>
      </c>
      <c r="I1143" s="112"/>
      <c r="J1143" s="131">
        <f>[1]shCost!$F$3</f>
        <v>4.0999999999999996</v>
      </c>
      <c r="K1143" s="123">
        <v>3.9</v>
      </c>
      <c r="L1143" s="131"/>
      <c r="M1143" s="131"/>
      <c r="N1143" s="131"/>
      <c r="O1143" s="131"/>
      <c r="P1143" s="131"/>
      <c r="Q1143" s="131"/>
      <c r="R1143" s="131"/>
      <c r="S1143" s="131"/>
      <c r="T1143" s="131"/>
      <c r="U1143" s="131"/>
      <c r="V1143" s="123">
        <v>3.9</v>
      </c>
      <c r="W1143" s="123"/>
      <c r="X1143" s="123"/>
      <c r="Y1143" s="128">
        <f t="shared" si="2412"/>
        <v>6.7649999999999997</v>
      </c>
      <c r="Z1143" s="128">
        <f t="shared" si="2413"/>
        <v>6.7649999999999997</v>
      </c>
      <c r="AA1143" s="128">
        <f t="shared" si="2414"/>
        <v>7.6274999999999986</v>
      </c>
      <c r="AB1143" s="128">
        <f t="shared" si="2407"/>
        <v>16.95</v>
      </c>
      <c r="AC1143" s="128">
        <f t="shared" si="2415"/>
        <v>16.912499999999998</v>
      </c>
      <c r="AD1143" s="128">
        <f t="shared" si="2430"/>
        <v>8.4749999999999996</v>
      </c>
      <c r="AE1143" s="128">
        <f t="shared" si="2430"/>
        <v>9.3224999999999998</v>
      </c>
      <c r="AF1143" s="128">
        <f t="shared" si="2430"/>
        <v>11.0175</v>
      </c>
      <c r="AG1143" s="129">
        <f t="shared" si="2408"/>
        <v>67.649999999999991</v>
      </c>
      <c r="AH1143" s="129">
        <f t="shared" si="2417"/>
        <v>71.708999999999989</v>
      </c>
      <c r="AI1143" s="132">
        <f t="shared" si="2409"/>
        <v>69</v>
      </c>
      <c r="AJ1143" s="113">
        <f t="shared" si="2418"/>
        <v>219000</v>
      </c>
      <c r="AK1143" s="139">
        <f t="shared" si="2429"/>
        <v>239000</v>
      </c>
      <c r="AL1143" s="114">
        <f t="shared" si="2420"/>
        <v>24</v>
      </c>
      <c r="AM1143" s="130">
        <f t="shared" si="2421"/>
        <v>22</v>
      </c>
      <c r="AN1143" s="151">
        <f t="shared" si="2422"/>
        <v>37</v>
      </c>
      <c r="AO1143" s="152">
        <f t="shared" si="2423"/>
        <v>191</v>
      </c>
      <c r="AP1143" s="153">
        <f t="shared" si="2424"/>
        <v>403</v>
      </c>
      <c r="AQ1143" s="716">
        <f t="shared" si="2425"/>
        <v>88</v>
      </c>
      <c r="AR1143" s="154">
        <f t="shared" si="2431"/>
        <v>25000</v>
      </c>
      <c r="AS1143" s="158">
        <v>69</v>
      </c>
      <c r="AT1143" s="144">
        <f t="shared" si="2426"/>
        <v>69</v>
      </c>
    </row>
    <row r="1144" spans="2:46" ht="21.6" hidden="1" customHeight="1">
      <c r="B1144" s="160" t="s">
        <v>412</v>
      </c>
      <c r="C1144" s="116" t="s">
        <v>438</v>
      </c>
      <c r="D1144" s="112">
        <f t="shared" si="2406"/>
        <v>15.95</v>
      </c>
      <c r="E1144" s="112">
        <f t="shared" si="2428"/>
        <v>5.85</v>
      </c>
      <c r="F1144" s="112">
        <f t="shared" si="2410"/>
        <v>6.9</v>
      </c>
      <c r="G1144" s="644">
        <f t="shared" si="2411"/>
        <v>5.85</v>
      </c>
      <c r="H1144" s="112">
        <f t="shared" si="2388"/>
        <v>0</v>
      </c>
      <c r="I1144" s="112"/>
      <c r="J1144" s="131">
        <f>[1]shCost!$F$18</f>
        <v>0</v>
      </c>
      <c r="K1144" s="123">
        <v>3.9</v>
      </c>
      <c r="L1144" s="131"/>
      <c r="M1144" s="131"/>
      <c r="N1144" s="131"/>
      <c r="O1144" s="131"/>
      <c r="P1144" s="131"/>
      <c r="Q1144" s="131"/>
      <c r="R1144" s="131"/>
      <c r="S1144" s="131"/>
      <c r="T1144" s="131"/>
      <c r="U1144" s="131"/>
      <c r="V1144" s="123">
        <v>3.9</v>
      </c>
      <c r="W1144" s="123"/>
      <c r="X1144" s="123"/>
      <c r="Y1144" s="128">
        <f t="shared" si="2412"/>
        <v>6.4350000000000005</v>
      </c>
      <c r="Z1144" s="128">
        <f t="shared" si="2413"/>
        <v>6.4349999999999996</v>
      </c>
      <c r="AA1144" s="128">
        <f t="shared" si="2414"/>
        <v>7.1774999999999993</v>
      </c>
      <c r="AB1144" s="128">
        <f t="shared" si="2407"/>
        <v>15.95</v>
      </c>
      <c r="AC1144" s="128">
        <f t="shared" si="2415"/>
        <v>16.087499999999999</v>
      </c>
      <c r="AD1144" s="128">
        <f t="shared" si="2430"/>
        <v>7.9749999999999996</v>
      </c>
      <c r="AE1144" s="128">
        <f t="shared" si="2430"/>
        <v>8.7725000000000009</v>
      </c>
      <c r="AF1144" s="128">
        <f t="shared" si="2430"/>
        <v>10.3675</v>
      </c>
      <c r="AG1144" s="129">
        <f t="shared" si="2408"/>
        <v>64.349999999999994</v>
      </c>
      <c r="AH1144" s="129">
        <f t="shared" si="2417"/>
        <v>68.210999999999999</v>
      </c>
      <c r="AI1144" s="132">
        <f t="shared" si="2409"/>
        <v>69</v>
      </c>
      <c r="AJ1144" s="113">
        <f t="shared" si="2418"/>
        <v>209000</v>
      </c>
      <c r="AK1144" s="139">
        <f t="shared" si="2429"/>
        <v>219000</v>
      </c>
      <c r="AL1144" s="114">
        <f t="shared" si="2420"/>
        <v>23</v>
      </c>
      <c r="AM1144" s="130">
        <f t="shared" si="2421"/>
        <v>21</v>
      </c>
      <c r="AN1144" s="151">
        <f t="shared" si="2422"/>
        <v>35</v>
      </c>
      <c r="AO1144" s="152">
        <f t="shared" si="2423"/>
        <v>181</v>
      </c>
      <c r="AP1144" s="153">
        <f t="shared" si="2424"/>
        <v>383</v>
      </c>
      <c r="AQ1144" s="716">
        <f t="shared" si="2425"/>
        <v>84</v>
      </c>
      <c r="AR1144" s="154">
        <f t="shared" si="2431"/>
        <v>24000</v>
      </c>
      <c r="AS1144" s="158">
        <v>99</v>
      </c>
      <c r="AT1144" s="144">
        <f t="shared" si="2426"/>
        <v>69</v>
      </c>
    </row>
    <row r="1145" spans="2:46" ht="21.6" hidden="1" customHeight="1">
      <c r="B1145" s="160" t="s">
        <v>413</v>
      </c>
      <c r="C1145" s="116" t="s">
        <v>439</v>
      </c>
      <c r="D1145" s="112">
        <f t="shared" si="2406"/>
        <v>23.95</v>
      </c>
      <c r="E1145" s="112">
        <f t="shared" si="2428"/>
        <v>8.6999999999999993</v>
      </c>
      <c r="F1145" s="112">
        <f t="shared" si="2410"/>
        <v>8.8000000000000007</v>
      </c>
      <c r="G1145" s="644">
        <f t="shared" si="2411"/>
        <v>8.6999999999999993</v>
      </c>
      <c r="H1145" s="112">
        <f t="shared" si="2388"/>
        <v>1.95</v>
      </c>
      <c r="I1145" s="112"/>
      <c r="J1145" s="131">
        <f>[1]shCost!$F$19</f>
        <v>5.8</v>
      </c>
      <c r="K1145" s="123">
        <v>3.9</v>
      </c>
      <c r="L1145" s="131"/>
      <c r="M1145" s="131"/>
      <c r="N1145" s="131"/>
      <c r="O1145" s="131"/>
      <c r="P1145" s="131"/>
      <c r="Q1145" s="131"/>
      <c r="R1145" s="131"/>
      <c r="S1145" s="131"/>
      <c r="T1145" s="131"/>
      <c r="U1145" s="131"/>
      <c r="V1145" s="123">
        <v>3.9</v>
      </c>
      <c r="W1145" s="123"/>
      <c r="X1145" s="123"/>
      <c r="Y1145" s="128">
        <f t="shared" si="2412"/>
        <v>9.57</v>
      </c>
      <c r="Z1145" s="128">
        <f t="shared" si="2413"/>
        <v>9.57</v>
      </c>
      <c r="AA1145" s="128">
        <f t="shared" si="2414"/>
        <v>10.777499999999998</v>
      </c>
      <c r="AB1145" s="128">
        <f t="shared" si="2407"/>
        <v>23.95</v>
      </c>
      <c r="AC1145" s="128">
        <f t="shared" si="2415"/>
        <v>23.925000000000001</v>
      </c>
      <c r="AD1145" s="128">
        <f t="shared" si="2430"/>
        <v>11.975</v>
      </c>
      <c r="AE1145" s="128">
        <f t="shared" si="2430"/>
        <v>13.172500000000001</v>
      </c>
      <c r="AF1145" s="128">
        <f t="shared" si="2430"/>
        <v>15.567500000000001</v>
      </c>
      <c r="AG1145" s="129">
        <f t="shared" si="2408"/>
        <v>95.7</v>
      </c>
      <c r="AH1145" s="129">
        <f t="shared" si="2417"/>
        <v>101.44200000000001</v>
      </c>
      <c r="AI1145" s="132">
        <f t="shared" si="2409"/>
        <v>99</v>
      </c>
      <c r="AJ1145" s="113">
        <f t="shared" si="2418"/>
        <v>309000</v>
      </c>
      <c r="AK1145" s="139">
        <f t="shared" si="2429"/>
        <v>329000</v>
      </c>
      <c r="AL1145" s="114">
        <f t="shared" si="2420"/>
        <v>34</v>
      </c>
      <c r="AM1145" s="130">
        <f t="shared" si="2421"/>
        <v>32</v>
      </c>
      <c r="AN1145" s="151">
        <f t="shared" si="2422"/>
        <v>51</v>
      </c>
      <c r="AO1145" s="152">
        <f t="shared" si="2423"/>
        <v>270</v>
      </c>
      <c r="AP1145" s="153">
        <f t="shared" si="2424"/>
        <v>570</v>
      </c>
      <c r="AQ1145" s="716">
        <f t="shared" si="2425"/>
        <v>125</v>
      </c>
      <c r="AR1145" s="154">
        <f t="shared" si="2431"/>
        <v>36000</v>
      </c>
      <c r="AS1145" s="158">
        <v>109</v>
      </c>
      <c r="AT1145" s="144">
        <f t="shared" si="2426"/>
        <v>99</v>
      </c>
    </row>
    <row r="1146" spans="2:46" ht="21.6" hidden="1" customHeight="1">
      <c r="B1146" s="160" t="s">
        <v>414</v>
      </c>
      <c r="C1146" s="116" t="s">
        <v>440</v>
      </c>
      <c r="D1146" s="112">
        <f t="shared" si="2406"/>
        <v>24.95</v>
      </c>
      <c r="E1146" s="112">
        <f t="shared" si="2428"/>
        <v>9</v>
      </c>
      <c r="F1146" s="112">
        <f t="shared" si="2410"/>
        <v>9</v>
      </c>
      <c r="G1146" s="644">
        <f t="shared" si="2411"/>
        <v>9</v>
      </c>
      <c r="H1146" s="112">
        <f t="shared" si="2388"/>
        <v>1.95</v>
      </c>
      <c r="I1146" s="112"/>
      <c r="J1146" s="131">
        <f>[1]shCost!$F$20</f>
        <v>6</v>
      </c>
      <c r="K1146" s="123">
        <v>3.9</v>
      </c>
      <c r="L1146" s="131"/>
      <c r="M1146" s="131"/>
      <c r="N1146" s="131"/>
      <c r="O1146" s="131"/>
      <c r="P1146" s="131"/>
      <c r="Q1146" s="131"/>
      <c r="R1146" s="131"/>
      <c r="S1146" s="131"/>
      <c r="T1146" s="131"/>
      <c r="U1146" s="131"/>
      <c r="V1146" s="123">
        <v>3.9</v>
      </c>
      <c r="W1146" s="123"/>
      <c r="X1146" s="123"/>
      <c r="Y1146" s="128">
        <f t="shared" si="2412"/>
        <v>9.9</v>
      </c>
      <c r="Z1146" s="128">
        <f t="shared" si="2413"/>
        <v>9.9</v>
      </c>
      <c r="AA1146" s="128">
        <f t="shared" si="2414"/>
        <v>11.227499999999999</v>
      </c>
      <c r="AB1146" s="128">
        <f t="shared" si="2407"/>
        <v>24.95</v>
      </c>
      <c r="AC1146" s="128">
        <f t="shared" si="2415"/>
        <v>24.75</v>
      </c>
      <c r="AD1146" s="128">
        <f t="shared" si="2430"/>
        <v>12.475</v>
      </c>
      <c r="AE1146" s="128">
        <f t="shared" si="2430"/>
        <v>13.7225</v>
      </c>
      <c r="AF1146" s="128">
        <f t="shared" si="2430"/>
        <v>16.217500000000001</v>
      </c>
      <c r="AG1146" s="129">
        <f t="shared" si="2408"/>
        <v>99</v>
      </c>
      <c r="AH1146" s="129">
        <f t="shared" si="2417"/>
        <v>104.94000000000001</v>
      </c>
      <c r="AI1146" s="132">
        <f t="shared" si="2409"/>
        <v>109</v>
      </c>
      <c r="AJ1146" s="113">
        <f t="shared" si="2418"/>
        <v>329000</v>
      </c>
      <c r="AK1146" s="139">
        <f t="shared" si="2429"/>
        <v>359000</v>
      </c>
      <c r="AL1146" s="114">
        <f t="shared" si="2420"/>
        <v>35</v>
      </c>
      <c r="AM1146" s="130">
        <f t="shared" si="2421"/>
        <v>33</v>
      </c>
      <c r="AN1146" s="151">
        <f t="shared" si="2422"/>
        <v>53</v>
      </c>
      <c r="AO1146" s="152">
        <f t="shared" si="2423"/>
        <v>279</v>
      </c>
      <c r="AP1146" s="153">
        <f t="shared" si="2424"/>
        <v>589</v>
      </c>
      <c r="AQ1146" s="716">
        <f t="shared" si="2425"/>
        <v>129</v>
      </c>
      <c r="AR1146" s="154">
        <f t="shared" si="2431"/>
        <v>37000</v>
      </c>
      <c r="AS1146" s="158">
        <v>159</v>
      </c>
      <c r="AT1146" s="144">
        <f t="shared" si="2426"/>
        <v>109</v>
      </c>
    </row>
    <row r="1147" spans="2:46" ht="21.6" hidden="1" customHeight="1">
      <c r="B1147" s="160" t="s">
        <v>415</v>
      </c>
      <c r="C1147" s="116" t="s">
        <v>441</v>
      </c>
      <c r="D1147" s="112">
        <f t="shared" si="2406"/>
        <v>36.950000000000003</v>
      </c>
      <c r="E1147" s="112">
        <f t="shared" si="2428"/>
        <v>13.5</v>
      </c>
      <c r="F1147" s="112">
        <f t="shared" si="2410"/>
        <v>12</v>
      </c>
      <c r="G1147" s="644">
        <f t="shared" si="2411"/>
        <v>13.5</v>
      </c>
      <c r="H1147" s="112">
        <f t="shared" si="2388"/>
        <v>1.95</v>
      </c>
      <c r="I1147" s="112"/>
      <c r="J1147" s="131">
        <f>[1]shCost!$F$21</f>
        <v>9</v>
      </c>
      <c r="K1147" s="123">
        <v>3.9</v>
      </c>
      <c r="L1147" s="131"/>
      <c r="M1147" s="131"/>
      <c r="N1147" s="131"/>
      <c r="O1147" s="131"/>
      <c r="P1147" s="131"/>
      <c r="Q1147" s="131"/>
      <c r="R1147" s="131"/>
      <c r="S1147" s="131"/>
      <c r="T1147" s="131"/>
      <c r="U1147" s="131"/>
      <c r="V1147" s="123">
        <v>3.9</v>
      </c>
      <c r="W1147" s="123"/>
      <c r="X1147" s="123"/>
      <c r="Y1147" s="128">
        <f t="shared" si="2412"/>
        <v>14.850000000000001</v>
      </c>
      <c r="Z1147" s="128">
        <f t="shared" si="2413"/>
        <v>14.850000000000001</v>
      </c>
      <c r="AA1147" s="128">
        <f t="shared" si="2414"/>
        <v>16.627500000000001</v>
      </c>
      <c r="AB1147" s="128">
        <f t="shared" si="2407"/>
        <v>36.950000000000003</v>
      </c>
      <c r="AC1147" s="128">
        <f t="shared" si="2415"/>
        <v>37.125</v>
      </c>
      <c r="AD1147" s="128">
        <f t="shared" si="2430"/>
        <v>18.475000000000001</v>
      </c>
      <c r="AE1147" s="128">
        <f t="shared" si="2430"/>
        <v>20.322500000000002</v>
      </c>
      <c r="AF1147" s="128">
        <f t="shared" si="2430"/>
        <v>24.017500000000002</v>
      </c>
      <c r="AG1147" s="129">
        <f t="shared" si="2408"/>
        <v>148.5</v>
      </c>
      <c r="AH1147" s="129">
        <f t="shared" si="2417"/>
        <v>157.41</v>
      </c>
      <c r="AI1147" s="132">
        <f t="shared" si="2409"/>
        <v>159</v>
      </c>
      <c r="AJ1147" s="113">
        <f t="shared" si="2418"/>
        <v>489000</v>
      </c>
      <c r="AK1147" s="139">
        <f t="shared" si="2429"/>
        <v>529000</v>
      </c>
      <c r="AL1147" s="114">
        <f t="shared" si="2420"/>
        <v>52</v>
      </c>
      <c r="AM1147" s="130">
        <f t="shared" si="2421"/>
        <v>49</v>
      </c>
      <c r="AN1147" s="151">
        <f t="shared" si="2422"/>
        <v>80</v>
      </c>
      <c r="AO1147" s="152">
        <f t="shared" si="2423"/>
        <v>418</v>
      </c>
      <c r="AP1147" s="153">
        <f t="shared" si="2424"/>
        <v>884</v>
      </c>
      <c r="AQ1147" s="716">
        <f t="shared" si="2425"/>
        <v>194</v>
      </c>
      <c r="AR1147" s="154">
        <f t="shared" si="2431"/>
        <v>56000</v>
      </c>
      <c r="AS1147" s="158">
        <v>89</v>
      </c>
      <c r="AT1147" s="144">
        <f t="shared" si="2426"/>
        <v>159</v>
      </c>
    </row>
    <row r="1148" spans="2:46" ht="21.6" hidden="1" customHeight="1">
      <c r="B1148" s="160" t="s">
        <v>416</v>
      </c>
      <c r="C1148" s="116" t="s">
        <v>442</v>
      </c>
      <c r="D1148" s="112">
        <f t="shared" si="2406"/>
        <v>19.95</v>
      </c>
      <c r="E1148" s="112">
        <f t="shared" si="2428"/>
        <v>7.3500000000000005</v>
      </c>
      <c r="F1148" s="112">
        <f t="shared" si="2410"/>
        <v>7.9</v>
      </c>
      <c r="G1148" s="644">
        <f t="shared" si="2411"/>
        <v>7.3500000000000005</v>
      </c>
      <c r="H1148" s="112">
        <f t="shared" si="2388"/>
        <v>1.95</v>
      </c>
      <c r="I1148" s="112"/>
      <c r="J1148" s="131">
        <f>[1]shCost!$F$22</f>
        <v>4.9000000000000004</v>
      </c>
      <c r="K1148" s="123">
        <v>3.9</v>
      </c>
      <c r="L1148" s="131"/>
      <c r="M1148" s="131"/>
      <c r="N1148" s="131"/>
      <c r="O1148" s="131"/>
      <c r="P1148" s="131"/>
      <c r="Q1148" s="131"/>
      <c r="R1148" s="131"/>
      <c r="S1148" s="131"/>
      <c r="T1148" s="131"/>
      <c r="U1148" s="131"/>
      <c r="V1148" s="123">
        <v>3.9</v>
      </c>
      <c r="W1148" s="123"/>
      <c r="X1148" s="123"/>
      <c r="Y1148" s="128">
        <f t="shared" si="2412"/>
        <v>8.0850000000000009</v>
      </c>
      <c r="Z1148" s="128">
        <f t="shared" si="2413"/>
        <v>8.0850000000000009</v>
      </c>
      <c r="AA1148" s="128">
        <f t="shared" si="2414"/>
        <v>8.9774999999999991</v>
      </c>
      <c r="AB1148" s="128">
        <f t="shared" si="2407"/>
        <v>19.95</v>
      </c>
      <c r="AC1148" s="128">
        <f t="shared" si="2415"/>
        <v>20.212500000000002</v>
      </c>
      <c r="AD1148" s="128">
        <f t="shared" si="2430"/>
        <v>9.9749999999999996</v>
      </c>
      <c r="AE1148" s="128">
        <f t="shared" si="2430"/>
        <v>10.9725</v>
      </c>
      <c r="AF1148" s="128">
        <f t="shared" si="2430"/>
        <v>12.967499999999999</v>
      </c>
      <c r="AG1148" s="129">
        <f t="shared" si="2408"/>
        <v>80.850000000000009</v>
      </c>
      <c r="AH1148" s="129">
        <f t="shared" si="2417"/>
        <v>85.701000000000008</v>
      </c>
      <c r="AI1148" s="132">
        <f t="shared" si="2409"/>
        <v>89</v>
      </c>
      <c r="AJ1148" s="113">
        <f t="shared" si="2418"/>
        <v>259000</v>
      </c>
      <c r="AK1148" s="139">
        <f t="shared" si="2429"/>
        <v>279000</v>
      </c>
      <c r="AL1148" s="114">
        <f t="shared" si="2420"/>
        <v>29</v>
      </c>
      <c r="AM1148" s="130">
        <f t="shared" si="2421"/>
        <v>27</v>
      </c>
      <c r="AN1148" s="151">
        <f t="shared" si="2422"/>
        <v>44</v>
      </c>
      <c r="AO1148" s="152">
        <f t="shared" si="2423"/>
        <v>228</v>
      </c>
      <c r="AP1148" s="153">
        <f t="shared" si="2424"/>
        <v>481</v>
      </c>
      <c r="AQ1148" s="716">
        <f t="shared" si="2425"/>
        <v>106</v>
      </c>
      <c r="AR1148" s="154">
        <f t="shared" si="2431"/>
        <v>30000</v>
      </c>
      <c r="AS1148" s="158">
        <v>99</v>
      </c>
      <c r="AT1148" s="144">
        <f t="shared" si="2426"/>
        <v>89</v>
      </c>
    </row>
    <row r="1149" spans="2:46" ht="21.6" hidden="1" customHeight="1">
      <c r="B1149" s="160" t="s">
        <v>418</v>
      </c>
      <c r="C1149" s="116" t="s">
        <v>443</v>
      </c>
      <c r="D1149" s="112">
        <f t="shared" si="2406"/>
        <v>16.95</v>
      </c>
      <c r="E1149" s="112">
        <f t="shared" si="2428"/>
        <v>6.1499999999999995</v>
      </c>
      <c r="F1149" s="112">
        <f t="shared" si="2410"/>
        <v>7.1</v>
      </c>
      <c r="G1149" s="644">
        <f t="shared" si="2411"/>
        <v>6.1499999999999995</v>
      </c>
      <c r="H1149" s="112">
        <f t="shared" si="2388"/>
        <v>1.95</v>
      </c>
      <c r="I1149" s="112"/>
      <c r="J1149" s="131">
        <f>[1]shCost!$F$3</f>
        <v>4.0999999999999996</v>
      </c>
      <c r="K1149" s="123">
        <v>3.9</v>
      </c>
      <c r="L1149" s="131"/>
      <c r="M1149" s="131"/>
      <c r="N1149" s="131"/>
      <c r="O1149" s="131"/>
      <c r="P1149" s="131"/>
      <c r="Q1149" s="131"/>
      <c r="R1149" s="131"/>
      <c r="S1149" s="131"/>
      <c r="T1149" s="131"/>
      <c r="U1149" s="131"/>
      <c r="V1149" s="123">
        <v>3.9</v>
      </c>
      <c r="W1149" s="123"/>
      <c r="X1149" s="123"/>
      <c r="Y1149" s="128">
        <f t="shared" si="2412"/>
        <v>6.7649999999999997</v>
      </c>
      <c r="Z1149" s="128">
        <f t="shared" si="2413"/>
        <v>6.7649999999999997</v>
      </c>
      <c r="AA1149" s="128">
        <f t="shared" si="2414"/>
        <v>7.6274999999999986</v>
      </c>
      <c r="AB1149" s="128">
        <f t="shared" si="2407"/>
        <v>16.95</v>
      </c>
      <c r="AC1149" s="128">
        <f t="shared" si="2415"/>
        <v>16.912499999999998</v>
      </c>
      <c r="AD1149" s="128">
        <f t="shared" si="2430"/>
        <v>8.4749999999999996</v>
      </c>
      <c r="AE1149" s="128">
        <f t="shared" si="2430"/>
        <v>9.3224999999999998</v>
      </c>
      <c r="AF1149" s="128">
        <f t="shared" si="2430"/>
        <v>11.0175</v>
      </c>
      <c r="AG1149" s="129">
        <f t="shared" si="2408"/>
        <v>67.649999999999991</v>
      </c>
      <c r="AH1149" s="129">
        <f t="shared" si="2417"/>
        <v>71.708999999999989</v>
      </c>
      <c r="AI1149" s="132">
        <f t="shared" si="2409"/>
        <v>69</v>
      </c>
      <c r="AJ1149" s="113">
        <f t="shared" si="2418"/>
        <v>219000</v>
      </c>
      <c r="AK1149" s="139">
        <f t="shared" si="2429"/>
        <v>239000</v>
      </c>
      <c r="AL1149" s="114">
        <f t="shared" si="2420"/>
        <v>24</v>
      </c>
      <c r="AM1149" s="130">
        <f t="shared" si="2421"/>
        <v>22</v>
      </c>
      <c r="AN1149" s="151">
        <f t="shared" si="2422"/>
        <v>37</v>
      </c>
      <c r="AO1149" s="152">
        <f t="shared" si="2423"/>
        <v>191</v>
      </c>
      <c r="AP1149" s="153">
        <f t="shared" si="2424"/>
        <v>403</v>
      </c>
      <c r="AQ1149" s="716">
        <f t="shared" si="2425"/>
        <v>88</v>
      </c>
      <c r="AR1149" s="154">
        <f t="shared" si="2431"/>
        <v>25000</v>
      </c>
      <c r="AS1149" s="158">
        <v>69</v>
      </c>
      <c r="AT1149" s="144">
        <f t="shared" si="2426"/>
        <v>69</v>
      </c>
    </row>
    <row r="1150" spans="2:46" ht="21.6" hidden="1" customHeight="1">
      <c r="B1150" s="160" t="s">
        <v>420</v>
      </c>
      <c r="C1150" s="116" t="s">
        <v>445</v>
      </c>
      <c r="D1150" s="112">
        <f t="shared" si="2406"/>
        <v>15.95</v>
      </c>
      <c r="E1150" s="112">
        <f t="shared" si="2428"/>
        <v>5.85</v>
      </c>
      <c r="F1150" s="112">
        <f t="shared" ref="F1150:F1186" si="2432">MAX($J1150:$U1150)+3</f>
        <v>6.9</v>
      </c>
      <c r="G1150" s="644">
        <f t="shared" ref="G1150:G1187" si="2433">E1150</f>
        <v>5.85</v>
      </c>
      <c r="H1150" s="112">
        <f t="shared" si="2388"/>
        <v>0</v>
      </c>
      <c r="I1150" s="112"/>
      <c r="J1150" s="131">
        <f>[1]shCost!$F$18</f>
        <v>0</v>
      </c>
      <c r="K1150" s="123">
        <v>3.9</v>
      </c>
      <c r="L1150" s="131"/>
      <c r="M1150" s="131"/>
      <c r="N1150" s="131"/>
      <c r="O1150" s="131"/>
      <c r="P1150" s="131"/>
      <c r="Q1150" s="131"/>
      <c r="R1150" s="131"/>
      <c r="S1150" s="131"/>
      <c r="T1150" s="131"/>
      <c r="U1150" s="131"/>
      <c r="V1150" s="123">
        <v>3.9</v>
      </c>
      <c r="W1150" s="123"/>
      <c r="X1150" s="123"/>
      <c r="Y1150" s="128">
        <f t="shared" ref="Y1150:Y1170" si="2434">$G1150*(1+Y$1106)</f>
        <v>6.4350000000000005</v>
      </c>
      <c r="Z1150" s="128">
        <f t="shared" ref="Z1150:Z1170" si="2435">(AC1150*(1-Z$1106))</f>
        <v>6.4349999999999996</v>
      </c>
      <c r="AA1150" s="128">
        <f t="shared" ref="AA1150:AA1181" si="2436">(AB1150*(1-AA$1106))</f>
        <v>7.1774999999999993</v>
      </c>
      <c r="AB1150" s="128">
        <f t="shared" si="2407"/>
        <v>15.95</v>
      </c>
      <c r="AC1150" s="128">
        <f t="shared" ref="AC1150:AC1170" si="2437">Y1150/(1-AC$1106)</f>
        <v>16.087499999999999</v>
      </c>
      <c r="AD1150" s="128">
        <f t="shared" si="2430"/>
        <v>7.9749999999999996</v>
      </c>
      <c r="AE1150" s="128">
        <f t="shared" si="2430"/>
        <v>8.7725000000000009</v>
      </c>
      <c r="AF1150" s="128">
        <f t="shared" si="2430"/>
        <v>10.3675</v>
      </c>
      <c r="AG1150" s="129">
        <f t="shared" si="2408"/>
        <v>64.349999999999994</v>
      </c>
      <c r="AH1150" s="129">
        <f t="shared" ref="AH1150:AH1181" si="2438">AG1150*(1+AH$1106)</f>
        <v>68.210999999999999</v>
      </c>
      <c r="AI1150" s="132">
        <f t="shared" si="2409"/>
        <v>69</v>
      </c>
      <c r="AJ1150" s="113">
        <f t="shared" ref="AJ1150:AJ1187" si="2439">ROUNDUP(FLOOR(AC1150*13350,10000),-3)-1000</f>
        <v>209000</v>
      </c>
      <c r="AK1150" s="139">
        <f t="shared" si="2429"/>
        <v>219000</v>
      </c>
      <c r="AL1150" s="114">
        <f t="shared" ref="AL1150:AL1187" si="2440">ROUNDUP(AC1150*1.39,0)</f>
        <v>23</v>
      </c>
      <c r="AM1150" s="130">
        <f t="shared" ref="AM1150:AM1186" si="2441">ROUNDUP(AC1150*1.3,0)</f>
        <v>21</v>
      </c>
      <c r="AN1150" s="151">
        <f t="shared" ref="AN1150:AN1187" si="2442">ROUNDUP(AC1150*0.71*3,0)</f>
        <v>35</v>
      </c>
      <c r="AO1150" s="152">
        <f t="shared" ref="AO1150:AO1187" si="2443">ROUNDUP(AC1150*3.7502*3,0)</f>
        <v>181</v>
      </c>
      <c r="AP1150" s="153">
        <f t="shared" ref="AP1150:AP1187" si="2444">ROUNDUP(AC1150*7.9284*3,0)</f>
        <v>383</v>
      </c>
      <c r="AQ1150" s="716">
        <f t="shared" si="2425"/>
        <v>84</v>
      </c>
      <c r="AR1150" s="154">
        <f t="shared" si="2431"/>
        <v>24000</v>
      </c>
      <c r="AS1150" s="158">
        <v>99</v>
      </c>
      <c r="AT1150" s="144">
        <f t="shared" ref="AT1150:AT1187" si="2445">AI1150*(1-AH$6)</f>
        <v>69</v>
      </c>
    </row>
    <row r="1151" spans="2:46" ht="21.6" hidden="1" customHeight="1">
      <c r="B1151" s="160" t="s">
        <v>421</v>
      </c>
      <c r="C1151" s="116" t="s">
        <v>446</v>
      </c>
      <c r="D1151" s="112">
        <f t="shared" si="2406"/>
        <v>23.95</v>
      </c>
      <c r="E1151" s="112">
        <f t="shared" si="2428"/>
        <v>8.6999999999999993</v>
      </c>
      <c r="F1151" s="112">
        <f t="shared" si="2432"/>
        <v>8.8000000000000007</v>
      </c>
      <c r="G1151" s="644">
        <f t="shared" si="2433"/>
        <v>8.6999999999999993</v>
      </c>
      <c r="H1151" s="112">
        <f t="shared" si="2388"/>
        <v>1.95</v>
      </c>
      <c r="I1151" s="112"/>
      <c r="J1151" s="131">
        <f>[1]shCost!$F$19</f>
        <v>5.8</v>
      </c>
      <c r="K1151" s="123">
        <v>3.9</v>
      </c>
      <c r="L1151" s="131"/>
      <c r="M1151" s="131"/>
      <c r="N1151" s="131"/>
      <c r="O1151" s="131"/>
      <c r="P1151" s="131"/>
      <c r="Q1151" s="131"/>
      <c r="R1151" s="131"/>
      <c r="S1151" s="131"/>
      <c r="T1151" s="131"/>
      <c r="U1151" s="131"/>
      <c r="V1151" s="123">
        <v>3.9</v>
      </c>
      <c r="W1151" s="123"/>
      <c r="X1151" s="123"/>
      <c r="Y1151" s="128">
        <f t="shared" si="2434"/>
        <v>9.57</v>
      </c>
      <c r="Z1151" s="128">
        <f t="shared" si="2435"/>
        <v>9.57</v>
      </c>
      <c r="AA1151" s="128">
        <f t="shared" si="2436"/>
        <v>10.777499999999998</v>
      </c>
      <c r="AB1151" s="128">
        <f t="shared" si="2407"/>
        <v>23.95</v>
      </c>
      <c r="AC1151" s="128">
        <f t="shared" si="2437"/>
        <v>23.925000000000001</v>
      </c>
      <c r="AD1151" s="128">
        <f t="shared" si="2430"/>
        <v>11.975</v>
      </c>
      <c r="AE1151" s="128">
        <f t="shared" si="2430"/>
        <v>13.172500000000001</v>
      </c>
      <c r="AF1151" s="128">
        <f t="shared" si="2430"/>
        <v>15.567500000000001</v>
      </c>
      <c r="AG1151" s="129">
        <f t="shared" si="2408"/>
        <v>95.7</v>
      </c>
      <c r="AH1151" s="129">
        <f t="shared" si="2438"/>
        <v>101.44200000000001</v>
      </c>
      <c r="AI1151" s="132">
        <f t="shared" si="2409"/>
        <v>99</v>
      </c>
      <c r="AJ1151" s="113">
        <f t="shared" si="2439"/>
        <v>309000</v>
      </c>
      <c r="AK1151" s="139">
        <f t="shared" si="2429"/>
        <v>329000</v>
      </c>
      <c r="AL1151" s="114">
        <f t="shared" si="2440"/>
        <v>34</v>
      </c>
      <c r="AM1151" s="130">
        <f t="shared" si="2441"/>
        <v>32</v>
      </c>
      <c r="AN1151" s="151">
        <f t="shared" si="2442"/>
        <v>51</v>
      </c>
      <c r="AO1151" s="152">
        <f t="shared" si="2443"/>
        <v>270</v>
      </c>
      <c r="AP1151" s="153">
        <f t="shared" si="2444"/>
        <v>570</v>
      </c>
      <c r="AQ1151" s="716">
        <f t="shared" si="2425"/>
        <v>125</v>
      </c>
      <c r="AR1151" s="154">
        <f t="shared" si="2431"/>
        <v>36000</v>
      </c>
      <c r="AS1151" s="158">
        <v>109</v>
      </c>
      <c r="AT1151" s="144">
        <f t="shared" si="2445"/>
        <v>99</v>
      </c>
    </row>
    <row r="1152" spans="2:46" ht="21.6" hidden="1" customHeight="1">
      <c r="B1152" s="160" t="s">
        <v>422</v>
      </c>
      <c r="C1152" s="116" t="s">
        <v>447</v>
      </c>
      <c r="D1152" s="112">
        <f t="shared" si="2406"/>
        <v>24.95</v>
      </c>
      <c r="E1152" s="112">
        <f t="shared" si="2428"/>
        <v>9</v>
      </c>
      <c r="F1152" s="112">
        <f t="shared" si="2432"/>
        <v>9</v>
      </c>
      <c r="G1152" s="644">
        <f t="shared" si="2433"/>
        <v>9</v>
      </c>
      <c r="H1152" s="112">
        <f t="shared" si="2388"/>
        <v>1.95</v>
      </c>
      <c r="I1152" s="112"/>
      <c r="J1152" s="131">
        <f>[1]shCost!$F$20</f>
        <v>6</v>
      </c>
      <c r="K1152" s="123">
        <v>3.9</v>
      </c>
      <c r="L1152" s="131"/>
      <c r="M1152" s="131"/>
      <c r="N1152" s="131"/>
      <c r="O1152" s="131"/>
      <c r="P1152" s="131"/>
      <c r="Q1152" s="131"/>
      <c r="R1152" s="131"/>
      <c r="S1152" s="131"/>
      <c r="T1152" s="131"/>
      <c r="U1152" s="131"/>
      <c r="V1152" s="123">
        <v>3.9</v>
      </c>
      <c r="W1152" s="123"/>
      <c r="X1152" s="123"/>
      <c r="Y1152" s="128">
        <f t="shared" si="2434"/>
        <v>9.9</v>
      </c>
      <c r="Z1152" s="128">
        <f t="shared" si="2435"/>
        <v>9.9</v>
      </c>
      <c r="AA1152" s="128">
        <f t="shared" si="2436"/>
        <v>11.227499999999999</v>
      </c>
      <c r="AB1152" s="128">
        <f t="shared" si="2407"/>
        <v>24.95</v>
      </c>
      <c r="AC1152" s="128">
        <f t="shared" si="2437"/>
        <v>24.75</v>
      </c>
      <c r="AD1152" s="128">
        <f t="shared" si="2430"/>
        <v>12.475</v>
      </c>
      <c r="AE1152" s="128">
        <f t="shared" si="2430"/>
        <v>13.7225</v>
      </c>
      <c r="AF1152" s="128">
        <f t="shared" si="2430"/>
        <v>16.217500000000001</v>
      </c>
      <c r="AG1152" s="129">
        <f t="shared" si="2408"/>
        <v>99</v>
      </c>
      <c r="AH1152" s="129">
        <f t="shared" si="2438"/>
        <v>104.94000000000001</v>
      </c>
      <c r="AI1152" s="132">
        <f t="shared" si="2409"/>
        <v>109</v>
      </c>
      <c r="AJ1152" s="113">
        <f t="shared" si="2439"/>
        <v>329000</v>
      </c>
      <c r="AK1152" s="139">
        <f t="shared" si="2429"/>
        <v>359000</v>
      </c>
      <c r="AL1152" s="114">
        <f t="shared" si="2440"/>
        <v>35</v>
      </c>
      <c r="AM1152" s="130">
        <f t="shared" si="2441"/>
        <v>33</v>
      </c>
      <c r="AN1152" s="151">
        <f t="shared" si="2442"/>
        <v>53</v>
      </c>
      <c r="AO1152" s="152">
        <f t="shared" si="2443"/>
        <v>279</v>
      </c>
      <c r="AP1152" s="153">
        <f t="shared" si="2444"/>
        <v>589</v>
      </c>
      <c r="AQ1152" s="716">
        <f t="shared" si="2425"/>
        <v>129</v>
      </c>
      <c r="AR1152" s="154">
        <f t="shared" si="2431"/>
        <v>37000</v>
      </c>
      <c r="AS1152" s="158">
        <v>159</v>
      </c>
      <c r="AT1152" s="144">
        <f t="shared" si="2445"/>
        <v>109</v>
      </c>
    </row>
    <row r="1153" spans="2:46" ht="21.6" hidden="1" customHeight="1">
      <c r="B1153" s="160" t="s">
        <v>423</v>
      </c>
      <c r="C1153" s="116" t="s">
        <v>448</v>
      </c>
      <c r="D1153" s="112">
        <f t="shared" si="2406"/>
        <v>36.950000000000003</v>
      </c>
      <c r="E1153" s="112">
        <f t="shared" si="2428"/>
        <v>13.5</v>
      </c>
      <c r="F1153" s="112">
        <f t="shared" si="2432"/>
        <v>12</v>
      </c>
      <c r="G1153" s="644">
        <f t="shared" si="2433"/>
        <v>13.5</v>
      </c>
      <c r="H1153" s="112">
        <f t="shared" si="2388"/>
        <v>1.95</v>
      </c>
      <c r="I1153" s="112"/>
      <c r="J1153" s="131">
        <f>[1]shCost!$F$21</f>
        <v>9</v>
      </c>
      <c r="K1153" s="123">
        <v>3.9</v>
      </c>
      <c r="L1153" s="131"/>
      <c r="M1153" s="131"/>
      <c r="N1153" s="131"/>
      <c r="O1153" s="131"/>
      <c r="P1153" s="131"/>
      <c r="Q1153" s="131"/>
      <c r="R1153" s="131"/>
      <c r="S1153" s="131"/>
      <c r="T1153" s="131"/>
      <c r="U1153" s="131"/>
      <c r="V1153" s="123">
        <v>3.9</v>
      </c>
      <c r="W1153" s="123"/>
      <c r="X1153" s="123"/>
      <c r="Y1153" s="128">
        <f t="shared" si="2434"/>
        <v>14.850000000000001</v>
      </c>
      <c r="Z1153" s="128">
        <f t="shared" si="2435"/>
        <v>14.850000000000001</v>
      </c>
      <c r="AA1153" s="128">
        <f t="shared" si="2436"/>
        <v>16.627500000000001</v>
      </c>
      <c r="AB1153" s="128">
        <f t="shared" si="2407"/>
        <v>36.950000000000003</v>
      </c>
      <c r="AC1153" s="128">
        <f t="shared" si="2437"/>
        <v>37.125</v>
      </c>
      <c r="AD1153" s="128">
        <f t="shared" si="2430"/>
        <v>18.475000000000001</v>
      </c>
      <c r="AE1153" s="128">
        <f t="shared" si="2430"/>
        <v>20.322500000000002</v>
      </c>
      <c r="AF1153" s="128">
        <f t="shared" si="2430"/>
        <v>24.017500000000002</v>
      </c>
      <c r="AG1153" s="129">
        <f t="shared" si="2408"/>
        <v>148.5</v>
      </c>
      <c r="AH1153" s="129">
        <f t="shared" si="2438"/>
        <v>157.41</v>
      </c>
      <c r="AI1153" s="132">
        <f t="shared" si="2409"/>
        <v>159</v>
      </c>
      <c r="AJ1153" s="113">
        <f t="shared" si="2439"/>
        <v>489000</v>
      </c>
      <c r="AK1153" s="139">
        <f t="shared" si="2429"/>
        <v>529000</v>
      </c>
      <c r="AL1153" s="114">
        <f t="shared" si="2440"/>
        <v>52</v>
      </c>
      <c r="AM1153" s="130">
        <f t="shared" si="2441"/>
        <v>49</v>
      </c>
      <c r="AN1153" s="151">
        <f t="shared" si="2442"/>
        <v>80</v>
      </c>
      <c r="AO1153" s="152">
        <f t="shared" si="2443"/>
        <v>418</v>
      </c>
      <c r="AP1153" s="153">
        <f t="shared" si="2444"/>
        <v>884</v>
      </c>
      <c r="AQ1153" s="716">
        <f t="shared" si="2425"/>
        <v>194</v>
      </c>
      <c r="AR1153" s="154">
        <f t="shared" si="2431"/>
        <v>56000</v>
      </c>
      <c r="AS1153" s="158">
        <v>89</v>
      </c>
      <c r="AT1153" s="144">
        <f t="shared" si="2445"/>
        <v>159</v>
      </c>
    </row>
    <row r="1154" spans="2:46" ht="21.6" hidden="1" customHeight="1">
      <c r="B1154" s="160" t="s">
        <v>424</v>
      </c>
      <c r="C1154" s="116" t="s">
        <v>449</v>
      </c>
      <c r="D1154" s="112">
        <f t="shared" si="2406"/>
        <v>19.95</v>
      </c>
      <c r="E1154" s="112">
        <f t="shared" si="2428"/>
        <v>7.3500000000000005</v>
      </c>
      <c r="F1154" s="112">
        <f t="shared" si="2432"/>
        <v>7.9</v>
      </c>
      <c r="G1154" s="644">
        <f t="shared" si="2433"/>
        <v>7.3500000000000005</v>
      </c>
      <c r="H1154" s="112">
        <f t="shared" si="2388"/>
        <v>1.95</v>
      </c>
      <c r="I1154" s="112"/>
      <c r="J1154" s="131">
        <f>[1]shCost!$F$22</f>
        <v>4.9000000000000004</v>
      </c>
      <c r="K1154" s="123">
        <v>3.9</v>
      </c>
      <c r="L1154" s="131"/>
      <c r="M1154" s="131"/>
      <c r="N1154" s="131"/>
      <c r="O1154" s="131"/>
      <c r="P1154" s="131"/>
      <c r="Q1154" s="131"/>
      <c r="R1154" s="131"/>
      <c r="S1154" s="131"/>
      <c r="T1154" s="131"/>
      <c r="U1154" s="131"/>
      <c r="V1154" s="123">
        <v>3.9</v>
      </c>
      <c r="W1154" s="123"/>
      <c r="X1154" s="123"/>
      <c r="Y1154" s="128">
        <f t="shared" si="2434"/>
        <v>8.0850000000000009</v>
      </c>
      <c r="Z1154" s="128">
        <f t="shared" si="2435"/>
        <v>8.0850000000000009</v>
      </c>
      <c r="AA1154" s="128">
        <f t="shared" si="2436"/>
        <v>8.9774999999999991</v>
      </c>
      <c r="AB1154" s="128">
        <f t="shared" si="2407"/>
        <v>19.95</v>
      </c>
      <c r="AC1154" s="128">
        <f t="shared" si="2437"/>
        <v>20.212500000000002</v>
      </c>
      <c r="AD1154" s="128">
        <f t="shared" si="2430"/>
        <v>9.9749999999999996</v>
      </c>
      <c r="AE1154" s="128">
        <f t="shared" si="2430"/>
        <v>10.9725</v>
      </c>
      <c r="AF1154" s="128">
        <f t="shared" si="2430"/>
        <v>12.967499999999999</v>
      </c>
      <c r="AG1154" s="129">
        <f t="shared" si="2408"/>
        <v>80.850000000000009</v>
      </c>
      <c r="AH1154" s="129">
        <f t="shared" si="2438"/>
        <v>85.701000000000008</v>
      </c>
      <c r="AI1154" s="132">
        <f t="shared" si="2409"/>
        <v>89</v>
      </c>
      <c r="AJ1154" s="113">
        <f t="shared" si="2439"/>
        <v>259000</v>
      </c>
      <c r="AK1154" s="139">
        <f t="shared" si="2429"/>
        <v>279000</v>
      </c>
      <c r="AL1154" s="114">
        <f t="shared" si="2440"/>
        <v>29</v>
      </c>
      <c r="AM1154" s="130">
        <f t="shared" si="2441"/>
        <v>27</v>
      </c>
      <c r="AN1154" s="151">
        <f t="shared" si="2442"/>
        <v>44</v>
      </c>
      <c r="AO1154" s="152">
        <f t="shared" si="2443"/>
        <v>228</v>
      </c>
      <c r="AP1154" s="153">
        <f t="shared" si="2444"/>
        <v>481</v>
      </c>
      <c r="AQ1154" s="716">
        <f t="shared" si="2425"/>
        <v>106</v>
      </c>
      <c r="AR1154" s="154">
        <f t="shared" si="2431"/>
        <v>30000</v>
      </c>
      <c r="AS1154" s="158">
        <v>99</v>
      </c>
      <c r="AT1154" s="144">
        <f t="shared" si="2445"/>
        <v>89</v>
      </c>
    </row>
    <row r="1155" spans="2:46" ht="21.6" hidden="1" customHeight="1">
      <c r="B1155" s="160" t="s">
        <v>426</v>
      </c>
      <c r="C1155" s="116" t="s">
        <v>450</v>
      </c>
      <c r="D1155" s="112">
        <f t="shared" si="2406"/>
        <v>16.95</v>
      </c>
      <c r="E1155" s="112">
        <f t="shared" si="2428"/>
        <v>6.1499999999999995</v>
      </c>
      <c r="F1155" s="112">
        <f t="shared" si="2432"/>
        <v>7.1</v>
      </c>
      <c r="G1155" s="644">
        <f t="shared" si="2433"/>
        <v>6.1499999999999995</v>
      </c>
      <c r="H1155" s="112">
        <f t="shared" si="2388"/>
        <v>1.95</v>
      </c>
      <c r="I1155" s="112"/>
      <c r="J1155" s="131">
        <f>[1]shCost!$F$3</f>
        <v>4.0999999999999996</v>
      </c>
      <c r="K1155" s="123">
        <v>3.9</v>
      </c>
      <c r="L1155" s="131"/>
      <c r="M1155" s="131"/>
      <c r="N1155" s="131"/>
      <c r="O1155" s="131"/>
      <c r="P1155" s="131"/>
      <c r="Q1155" s="131"/>
      <c r="R1155" s="131"/>
      <c r="S1155" s="131"/>
      <c r="T1155" s="131"/>
      <c r="U1155" s="131"/>
      <c r="V1155" s="123">
        <v>3.9</v>
      </c>
      <c r="W1155" s="123"/>
      <c r="X1155" s="123"/>
      <c r="Y1155" s="128">
        <f t="shared" si="2434"/>
        <v>6.7649999999999997</v>
      </c>
      <c r="Z1155" s="128">
        <f t="shared" si="2435"/>
        <v>6.7649999999999997</v>
      </c>
      <c r="AA1155" s="128">
        <f t="shared" si="2436"/>
        <v>7.6274999999999986</v>
      </c>
      <c r="AB1155" s="128">
        <f t="shared" si="2407"/>
        <v>16.95</v>
      </c>
      <c r="AC1155" s="128">
        <f t="shared" si="2437"/>
        <v>16.912499999999998</v>
      </c>
      <c r="AD1155" s="128">
        <f t="shared" si="2430"/>
        <v>8.4749999999999996</v>
      </c>
      <c r="AE1155" s="128">
        <f t="shared" si="2430"/>
        <v>9.3224999999999998</v>
      </c>
      <c r="AF1155" s="128">
        <f t="shared" si="2430"/>
        <v>11.0175</v>
      </c>
      <c r="AG1155" s="129">
        <f t="shared" si="2408"/>
        <v>67.649999999999991</v>
      </c>
      <c r="AH1155" s="129">
        <f t="shared" si="2438"/>
        <v>71.708999999999989</v>
      </c>
      <c r="AI1155" s="132">
        <f t="shared" si="2409"/>
        <v>69</v>
      </c>
      <c r="AJ1155" s="113">
        <f t="shared" si="2439"/>
        <v>219000</v>
      </c>
      <c r="AK1155" s="139">
        <f t="shared" si="2429"/>
        <v>239000</v>
      </c>
      <c r="AL1155" s="114">
        <f t="shared" si="2440"/>
        <v>24</v>
      </c>
      <c r="AM1155" s="130">
        <f t="shared" si="2441"/>
        <v>22</v>
      </c>
      <c r="AN1155" s="151">
        <f t="shared" si="2442"/>
        <v>37</v>
      </c>
      <c r="AO1155" s="152">
        <f t="shared" si="2443"/>
        <v>191</v>
      </c>
      <c r="AP1155" s="153">
        <f t="shared" si="2444"/>
        <v>403</v>
      </c>
      <c r="AQ1155" s="716">
        <f t="shared" si="2425"/>
        <v>88</v>
      </c>
      <c r="AR1155" s="154">
        <f t="shared" si="2431"/>
        <v>25000</v>
      </c>
      <c r="AS1155" s="158">
        <v>69</v>
      </c>
      <c r="AT1155" s="144">
        <f t="shared" si="2445"/>
        <v>69</v>
      </c>
    </row>
    <row r="1156" spans="2:46" ht="21.6" hidden="1" customHeight="1">
      <c r="B1156" s="160" t="s">
        <v>427</v>
      </c>
      <c r="C1156" s="118" t="s">
        <v>451</v>
      </c>
      <c r="D1156" s="112">
        <f t="shared" si="2406"/>
        <v>16.95</v>
      </c>
      <c r="E1156" s="112">
        <f t="shared" si="2428"/>
        <v>6.1499999999999995</v>
      </c>
      <c r="F1156" s="112">
        <f t="shared" si="2432"/>
        <v>7.1</v>
      </c>
      <c r="G1156" s="644">
        <f t="shared" si="2433"/>
        <v>6.1499999999999995</v>
      </c>
      <c r="H1156" s="112">
        <f t="shared" si="2388"/>
        <v>1.95</v>
      </c>
      <c r="I1156" s="112"/>
      <c r="J1156" s="131">
        <f>[1]shCost!$F$3</f>
        <v>4.0999999999999996</v>
      </c>
      <c r="K1156" s="123">
        <v>3.9</v>
      </c>
      <c r="L1156" s="131"/>
      <c r="M1156" s="131"/>
      <c r="N1156" s="131"/>
      <c r="O1156" s="131"/>
      <c r="P1156" s="131"/>
      <c r="Q1156" s="131"/>
      <c r="R1156" s="131"/>
      <c r="S1156" s="131"/>
      <c r="T1156" s="131"/>
      <c r="U1156" s="131"/>
      <c r="V1156" s="123">
        <v>3.9</v>
      </c>
      <c r="W1156" s="123"/>
      <c r="X1156" s="123"/>
      <c r="Y1156" s="128">
        <f t="shared" si="2434"/>
        <v>6.7649999999999997</v>
      </c>
      <c r="Z1156" s="128">
        <f t="shared" si="2435"/>
        <v>6.7649999999999997</v>
      </c>
      <c r="AA1156" s="128">
        <f t="shared" si="2436"/>
        <v>7.6274999999999986</v>
      </c>
      <c r="AB1156" s="128">
        <f t="shared" si="2407"/>
        <v>16.95</v>
      </c>
      <c r="AC1156" s="128">
        <f t="shared" si="2437"/>
        <v>16.912499999999998</v>
      </c>
      <c r="AD1156" s="128">
        <f t="shared" si="2430"/>
        <v>8.4749999999999996</v>
      </c>
      <c r="AE1156" s="128">
        <f t="shared" si="2430"/>
        <v>9.3224999999999998</v>
      </c>
      <c r="AF1156" s="128">
        <f t="shared" si="2430"/>
        <v>11.0175</v>
      </c>
      <c r="AG1156" s="129">
        <f t="shared" si="2408"/>
        <v>67.649999999999991</v>
      </c>
      <c r="AH1156" s="129">
        <f t="shared" si="2438"/>
        <v>71.708999999999989</v>
      </c>
      <c r="AI1156" s="132">
        <f t="shared" si="2409"/>
        <v>69</v>
      </c>
      <c r="AJ1156" s="113">
        <f t="shared" si="2439"/>
        <v>219000</v>
      </c>
      <c r="AK1156" s="139">
        <f t="shared" si="2429"/>
        <v>239000</v>
      </c>
      <c r="AL1156" s="114">
        <f t="shared" si="2440"/>
        <v>24</v>
      </c>
      <c r="AM1156" s="130">
        <f t="shared" si="2441"/>
        <v>22</v>
      </c>
      <c r="AN1156" s="151">
        <f t="shared" si="2442"/>
        <v>37</v>
      </c>
      <c r="AO1156" s="152">
        <f t="shared" si="2443"/>
        <v>191</v>
      </c>
      <c r="AP1156" s="153">
        <f t="shared" si="2444"/>
        <v>403</v>
      </c>
      <c r="AQ1156" s="716">
        <f t="shared" si="2425"/>
        <v>88</v>
      </c>
      <c r="AR1156" s="154">
        <f t="shared" si="2431"/>
        <v>25000</v>
      </c>
      <c r="AS1156" s="158">
        <v>69</v>
      </c>
      <c r="AT1156" s="144">
        <f t="shared" si="2445"/>
        <v>69</v>
      </c>
    </row>
    <row r="1157" spans="2:46" ht="21.6" hidden="1" customHeight="1">
      <c r="B1157" s="161" t="s">
        <v>510</v>
      </c>
      <c r="C1157" s="119" t="s">
        <v>504</v>
      </c>
      <c r="D1157" s="112">
        <f t="shared" si="2406"/>
        <v>16.95</v>
      </c>
      <c r="E1157" s="112">
        <f t="shared" si="2428"/>
        <v>6.1499999999999995</v>
      </c>
      <c r="F1157" s="112">
        <f t="shared" si="2432"/>
        <v>7.1</v>
      </c>
      <c r="G1157" s="644">
        <f t="shared" si="2433"/>
        <v>6.1499999999999995</v>
      </c>
      <c r="H1157" s="112">
        <f t="shared" si="2388"/>
        <v>1.95</v>
      </c>
      <c r="I1157" s="112"/>
      <c r="J1157" s="131">
        <f>[1]shCost!$F$3</f>
        <v>4.0999999999999996</v>
      </c>
      <c r="K1157" s="123">
        <v>3.9</v>
      </c>
      <c r="L1157" s="131"/>
      <c r="M1157" s="131"/>
      <c r="N1157" s="131"/>
      <c r="O1157" s="131"/>
      <c r="P1157" s="131"/>
      <c r="Q1157" s="131"/>
      <c r="R1157" s="131"/>
      <c r="S1157" s="131"/>
      <c r="T1157" s="131"/>
      <c r="U1157" s="131"/>
      <c r="V1157" s="123">
        <v>3.9</v>
      </c>
      <c r="W1157" s="123"/>
      <c r="X1157" s="123"/>
      <c r="Y1157" s="128">
        <f t="shared" si="2434"/>
        <v>6.7649999999999997</v>
      </c>
      <c r="Z1157" s="128">
        <f t="shared" si="2435"/>
        <v>6.7649999999999997</v>
      </c>
      <c r="AA1157" s="128">
        <f t="shared" si="2436"/>
        <v>7.6274999999999986</v>
      </c>
      <c r="AB1157" s="128">
        <f t="shared" si="2407"/>
        <v>16.95</v>
      </c>
      <c r="AC1157" s="128">
        <f t="shared" si="2437"/>
        <v>16.912499999999998</v>
      </c>
      <c r="AD1157" s="128">
        <f t="shared" si="2430"/>
        <v>8.4749999999999996</v>
      </c>
      <c r="AE1157" s="128">
        <f t="shared" si="2430"/>
        <v>9.3224999999999998</v>
      </c>
      <c r="AF1157" s="128">
        <f t="shared" si="2430"/>
        <v>11.0175</v>
      </c>
      <c r="AG1157" s="129">
        <f t="shared" si="2408"/>
        <v>67.649999999999991</v>
      </c>
      <c r="AH1157" s="129">
        <f t="shared" si="2438"/>
        <v>71.708999999999989</v>
      </c>
      <c r="AI1157" s="132">
        <f t="shared" si="2409"/>
        <v>69</v>
      </c>
      <c r="AJ1157" s="113">
        <f t="shared" si="2439"/>
        <v>219000</v>
      </c>
      <c r="AK1157" s="139">
        <f t="shared" si="2429"/>
        <v>239000</v>
      </c>
      <c r="AL1157" s="114">
        <f t="shared" si="2440"/>
        <v>24</v>
      </c>
      <c r="AM1157" s="130">
        <f t="shared" si="2441"/>
        <v>22</v>
      </c>
      <c r="AN1157" s="151">
        <f t="shared" si="2442"/>
        <v>37</v>
      </c>
      <c r="AO1157" s="152">
        <f t="shared" si="2443"/>
        <v>191</v>
      </c>
      <c r="AP1157" s="153">
        <f t="shared" si="2444"/>
        <v>403</v>
      </c>
      <c r="AQ1157" s="716">
        <f t="shared" si="2425"/>
        <v>88</v>
      </c>
      <c r="AR1157" s="154">
        <f t="shared" si="2431"/>
        <v>25000</v>
      </c>
      <c r="AS1157" s="158">
        <v>69</v>
      </c>
      <c r="AT1157" s="144">
        <f t="shared" si="2445"/>
        <v>69</v>
      </c>
    </row>
    <row r="1158" spans="2:46" ht="21.6" hidden="1" customHeight="1">
      <c r="B1158" s="160" t="s">
        <v>511</v>
      </c>
      <c r="C1158" s="116" t="s">
        <v>503</v>
      </c>
      <c r="D1158" s="112">
        <f t="shared" si="2406"/>
        <v>16.95</v>
      </c>
      <c r="E1158" s="112">
        <f t="shared" si="2428"/>
        <v>6.1499999999999995</v>
      </c>
      <c r="F1158" s="112">
        <f t="shared" si="2432"/>
        <v>7.1</v>
      </c>
      <c r="G1158" s="644">
        <f t="shared" si="2433"/>
        <v>6.1499999999999995</v>
      </c>
      <c r="H1158" s="112">
        <f t="shared" si="2388"/>
        <v>1.95</v>
      </c>
      <c r="I1158" s="112"/>
      <c r="J1158" s="131">
        <f>[1]shCost!$F$3</f>
        <v>4.0999999999999996</v>
      </c>
      <c r="K1158" s="123">
        <v>3.9</v>
      </c>
      <c r="L1158" s="131"/>
      <c r="M1158" s="131"/>
      <c r="N1158" s="131"/>
      <c r="O1158" s="131"/>
      <c r="P1158" s="131"/>
      <c r="Q1158" s="131"/>
      <c r="R1158" s="131"/>
      <c r="S1158" s="131"/>
      <c r="T1158" s="131"/>
      <c r="U1158" s="131"/>
      <c r="V1158" s="123">
        <v>3.9</v>
      </c>
      <c r="W1158" s="123"/>
      <c r="X1158" s="123"/>
      <c r="Y1158" s="128">
        <f t="shared" si="2434"/>
        <v>6.7649999999999997</v>
      </c>
      <c r="Z1158" s="128">
        <f t="shared" si="2435"/>
        <v>6.7649999999999997</v>
      </c>
      <c r="AA1158" s="128">
        <f t="shared" si="2436"/>
        <v>7.6274999999999986</v>
      </c>
      <c r="AB1158" s="128">
        <f t="shared" si="2407"/>
        <v>16.95</v>
      </c>
      <c r="AC1158" s="128">
        <f t="shared" si="2437"/>
        <v>16.912499999999998</v>
      </c>
      <c r="AD1158" s="128">
        <f t="shared" si="2430"/>
        <v>8.4749999999999996</v>
      </c>
      <c r="AE1158" s="128">
        <f t="shared" si="2430"/>
        <v>9.3224999999999998</v>
      </c>
      <c r="AF1158" s="128">
        <f t="shared" si="2430"/>
        <v>11.0175</v>
      </c>
      <c r="AG1158" s="129">
        <f t="shared" si="2408"/>
        <v>67.649999999999991</v>
      </c>
      <c r="AH1158" s="129">
        <f t="shared" si="2438"/>
        <v>71.708999999999989</v>
      </c>
      <c r="AI1158" s="132">
        <f t="shared" si="2409"/>
        <v>69</v>
      </c>
      <c r="AJ1158" s="113">
        <f t="shared" si="2439"/>
        <v>219000</v>
      </c>
      <c r="AK1158" s="139">
        <f t="shared" si="2429"/>
        <v>239000</v>
      </c>
      <c r="AL1158" s="114">
        <f t="shared" si="2440"/>
        <v>24</v>
      </c>
      <c r="AM1158" s="130">
        <f t="shared" si="2441"/>
        <v>22</v>
      </c>
      <c r="AN1158" s="151">
        <f t="shared" si="2442"/>
        <v>37</v>
      </c>
      <c r="AO1158" s="152">
        <f t="shared" si="2443"/>
        <v>191</v>
      </c>
      <c r="AP1158" s="153">
        <f t="shared" si="2444"/>
        <v>403</v>
      </c>
      <c r="AQ1158" s="716">
        <f t="shared" si="2425"/>
        <v>88</v>
      </c>
      <c r="AR1158" s="154">
        <f t="shared" si="2431"/>
        <v>25000</v>
      </c>
      <c r="AS1158" s="158">
        <v>69</v>
      </c>
      <c r="AT1158" s="144">
        <f t="shared" si="2445"/>
        <v>69</v>
      </c>
    </row>
    <row r="1159" spans="2:46" ht="21.6" hidden="1" customHeight="1">
      <c r="B1159" s="160" t="s">
        <v>452</v>
      </c>
      <c r="C1159" s="116" t="s">
        <v>476</v>
      </c>
      <c r="D1159" s="112">
        <f t="shared" si="2406"/>
        <v>23.95</v>
      </c>
      <c r="E1159" s="112">
        <f t="shared" si="2428"/>
        <v>8.6999999999999993</v>
      </c>
      <c r="F1159" s="112">
        <f t="shared" si="2432"/>
        <v>8.8000000000000007</v>
      </c>
      <c r="G1159" s="644">
        <f t="shared" si="2433"/>
        <v>8.6999999999999993</v>
      </c>
      <c r="H1159" s="112">
        <f t="shared" si="2388"/>
        <v>0</v>
      </c>
      <c r="I1159" s="112"/>
      <c r="J1159" s="131">
        <f>[1]shCost!$F$18</f>
        <v>0</v>
      </c>
      <c r="K1159" s="123">
        <v>5.8</v>
      </c>
      <c r="L1159" s="131"/>
      <c r="M1159" s="131"/>
      <c r="N1159" s="131"/>
      <c r="O1159" s="131"/>
      <c r="P1159" s="131"/>
      <c r="Q1159" s="131"/>
      <c r="R1159" s="131"/>
      <c r="S1159" s="131"/>
      <c r="T1159" s="131"/>
      <c r="U1159" s="131"/>
      <c r="V1159" s="123">
        <v>5.8</v>
      </c>
      <c r="W1159" s="123"/>
      <c r="X1159" s="123"/>
      <c r="Y1159" s="128">
        <f t="shared" si="2434"/>
        <v>9.57</v>
      </c>
      <c r="Z1159" s="128">
        <f t="shared" si="2435"/>
        <v>9.57</v>
      </c>
      <c r="AA1159" s="128">
        <f t="shared" si="2436"/>
        <v>10.777499999999998</v>
      </c>
      <c r="AB1159" s="128">
        <f t="shared" si="2407"/>
        <v>23.95</v>
      </c>
      <c r="AC1159" s="128">
        <f t="shared" si="2437"/>
        <v>23.925000000000001</v>
      </c>
      <c r="AD1159" s="128">
        <f t="shared" si="2430"/>
        <v>11.975</v>
      </c>
      <c r="AE1159" s="128">
        <f t="shared" si="2430"/>
        <v>13.172500000000001</v>
      </c>
      <c r="AF1159" s="128">
        <f t="shared" si="2430"/>
        <v>15.567500000000001</v>
      </c>
      <c r="AG1159" s="129">
        <f t="shared" si="2408"/>
        <v>95.7</v>
      </c>
      <c r="AH1159" s="129">
        <f t="shared" si="2438"/>
        <v>101.44200000000001</v>
      </c>
      <c r="AI1159" s="132">
        <f t="shared" si="2409"/>
        <v>99</v>
      </c>
      <c r="AJ1159" s="113">
        <f t="shared" si="2439"/>
        <v>309000</v>
      </c>
      <c r="AK1159" s="139">
        <f t="shared" si="2429"/>
        <v>329000</v>
      </c>
      <c r="AL1159" s="114">
        <f t="shared" si="2440"/>
        <v>34</v>
      </c>
      <c r="AM1159" s="130">
        <f t="shared" si="2441"/>
        <v>32</v>
      </c>
      <c r="AN1159" s="151">
        <f t="shared" si="2442"/>
        <v>51</v>
      </c>
      <c r="AO1159" s="152">
        <f t="shared" si="2443"/>
        <v>270</v>
      </c>
      <c r="AP1159" s="153">
        <f t="shared" si="2444"/>
        <v>570</v>
      </c>
      <c r="AQ1159" s="716">
        <f t="shared" si="2425"/>
        <v>125</v>
      </c>
      <c r="AR1159" s="154">
        <f t="shared" si="2431"/>
        <v>36000</v>
      </c>
      <c r="AS1159" s="158">
        <v>99</v>
      </c>
      <c r="AT1159" s="144">
        <f t="shared" si="2445"/>
        <v>99</v>
      </c>
    </row>
    <row r="1160" spans="2:46" ht="21.6" hidden="1" customHeight="1">
      <c r="B1160" s="160" t="s">
        <v>453</v>
      </c>
      <c r="C1160" s="116" t="s">
        <v>477</v>
      </c>
      <c r="D1160" s="112">
        <f t="shared" si="2406"/>
        <v>24.95</v>
      </c>
      <c r="E1160" s="112">
        <f t="shared" si="2428"/>
        <v>9</v>
      </c>
      <c r="F1160" s="112">
        <f t="shared" si="2432"/>
        <v>9</v>
      </c>
      <c r="G1160" s="644">
        <f t="shared" si="2433"/>
        <v>9</v>
      </c>
      <c r="H1160" s="112">
        <f t="shared" si="2388"/>
        <v>2.9</v>
      </c>
      <c r="I1160" s="112"/>
      <c r="J1160" s="131">
        <f>[1]shCost!$F$19</f>
        <v>5.8</v>
      </c>
      <c r="K1160" s="123">
        <v>6</v>
      </c>
      <c r="L1160" s="131"/>
      <c r="M1160" s="131"/>
      <c r="N1160" s="131"/>
      <c r="O1160" s="131"/>
      <c r="P1160" s="131"/>
      <c r="Q1160" s="131"/>
      <c r="R1160" s="131"/>
      <c r="S1160" s="131"/>
      <c r="T1160" s="131"/>
      <c r="U1160" s="131"/>
      <c r="V1160" s="123">
        <v>6</v>
      </c>
      <c r="W1160" s="123"/>
      <c r="X1160" s="123"/>
      <c r="Y1160" s="128">
        <f t="shared" si="2434"/>
        <v>9.9</v>
      </c>
      <c r="Z1160" s="128">
        <f t="shared" si="2435"/>
        <v>9.9</v>
      </c>
      <c r="AA1160" s="128">
        <f t="shared" si="2436"/>
        <v>11.227499999999999</v>
      </c>
      <c r="AB1160" s="128">
        <f t="shared" si="2407"/>
        <v>24.95</v>
      </c>
      <c r="AC1160" s="128">
        <f t="shared" si="2437"/>
        <v>24.75</v>
      </c>
      <c r="AD1160" s="128">
        <f t="shared" si="2430"/>
        <v>12.475</v>
      </c>
      <c r="AE1160" s="128">
        <f t="shared" si="2430"/>
        <v>13.7225</v>
      </c>
      <c r="AF1160" s="128">
        <f t="shared" si="2430"/>
        <v>16.217500000000001</v>
      </c>
      <c r="AG1160" s="129">
        <f t="shared" si="2408"/>
        <v>99</v>
      </c>
      <c r="AH1160" s="129">
        <f t="shared" si="2438"/>
        <v>104.94000000000001</v>
      </c>
      <c r="AI1160" s="132">
        <f t="shared" si="2409"/>
        <v>109</v>
      </c>
      <c r="AJ1160" s="113">
        <f t="shared" si="2439"/>
        <v>329000</v>
      </c>
      <c r="AK1160" s="139">
        <f t="shared" si="2429"/>
        <v>359000</v>
      </c>
      <c r="AL1160" s="114">
        <f t="shared" si="2440"/>
        <v>35</v>
      </c>
      <c r="AM1160" s="130">
        <f t="shared" si="2441"/>
        <v>33</v>
      </c>
      <c r="AN1160" s="151">
        <f t="shared" si="2442"/>
        <v>53</v>
      </c>
      <c r="AO1160" s="152">
        <f t="shared" si="2443"/>
        <v>279</v>
      </c>
      <c r="AP1160" s="153">
        <f t="shared" si="2444"/>
        <v>589</v>
      </c>
      <c r="AQ1160" s="716">
        <f t="shared" si="2425"/>
        <v>129</v>
      </c>
      <c r="AR1160" s="154">
        <f t="shared" si="2431"/>
        <v>37000</v>
      </c>
      <c r="AS1160" s="158">
        <v>109</v>
      </c>
      <c r="AT1160" s="144">
        <f t="shared" si="2445"/>
        <v>109</v>
      </c>
    </row>
    <row r="1161" spans="2:46" ht="21.6" hidden="1" customHeight="1">
      <c r="B1161" s="160" t="s">
        <v>454</v>
      </c>
      <c r="C1161" s="116" t="s">
        <v>478</v>
      </c>
      <c r="D1161" s="112">
        <f t="shared" si="2406"/>
        <v>24.95</v>
      </c>
      <c r="E1161" s="112">
        <f t="shared" si="2428"/>
        <v>9</v>
      </c>
      <c r="F1161" s="112">
        <f t="shared" si="2432"/>
        <v>9</v>
      </c>
      <c r="G1161" s="644">
        <f t="shared" si="2433"/>
        <v>9</v>
      </c>
      <c r="H1161" s="112">
        <f t="shared" si="2388"/>
        <v>1.95</v>
      </c>
      <c r="I1161" s="112"/>
      <c r="J1161" s="131">
        <f>[1]shCost!$F$20</f>
        <v>6</v>
      </c>
      <c r="K1161" s="123">
        <v>3.9</v>
      </c>
      <c r="L1161" s="131"/>
      <c r="M1161" s="131"/>
      <c r="N1161" s="131"/>
      <c r="O1161" s="131"/>
      <c r="P1161" s="131"/>
      <c r="Q1161" s="131"/>
      <c r="R1161" s="131"/>
      <c r="S1161" s="131"/>
      <c r="T1161" s="131"/>
      <c r="U1161" s="131"/>
      <c r="V1161" s="123">
        <v>3.9</v>
      </c>
      <c r="W1161" s="123"/>
      <c r="X1161" s="123"/>
      <c r="Y1161" s="128">
        <f t="shared" si="2434"/>
        <v>9.9</v>
      </c>
      <c r="Z1161" s="128">
        <f t="shared" si="2435"/>
        <v>9.9</v>
      </c>
      <c r="AA1161" s="128">
        <f t="shared" si="2436"/>
        <v>11.227499999999999</v>
      </c>
      <c r="AB1161" s="128">
        <f t="shared" si="2407"/>
        <v>24.95</v>
      </c>
      <c r="AC1161" s="128">
        <f t="shared" si="2437"/>
        <v>24.75</v>
      </c>
      <c r="AD1161" s="128">
        <f t="shared" si="2430"/>
        <v>12.475</v>
      </c>
      <c r="AE1161" s="128">
        <f t="shared" si="2430"/>
        <v>13.7225</v>
      </c>
      <c r="AF1161" s="128">
        <f t="shared" si="2430"/>
        <v>16.217500000000001</v>
      </c>
      <c r="AG1161" s="129">
        <f t="shared" si="2408"/>
        <v>99</v>
      </c>
      <c r="AH1161" s="129">
        <f t="shared" si="2438"/>
        <v>104.94000000000001</v>
      </c>
      <c r="AI1161" s="132">
        <f t="shared" si="2409"/>
        <v>109</v>
      </c>
      <c r="AJ1161" s="113">
        <f t="shared" si="2439"/>
        <v>329000</v>
      </c>
      <c r="AK1161" s="139">
        <f t="shared" si="2429"/>
        <v>359000</v>
      </c>
      <c r="AL1161" s="114">
        <f t="shared" si="2440"/>
        <v>35</v>
      </c>
      <c r="AM1161" s="130">
        <f t="shared" si="2441"/>
        <v>33</v>
      </c>
      <c r="AN1161" s="151">
        <f t="shared" si="2442"/>
        <v>53</v>
      </c>
      <c r="AO1161" s="152">
        <f t="shared" si="2443"/>
        <v>279</v>
      </c>
      <c r="AP1161" s="153">
        <f t="shared" si="2444"/>
        <v>589</v>
      </c>
      <c r="AQ1161" s="716">
        <f t="shared" si="2425"/>
        <v>129</v>
      </c>
      <c r="AR1161" s="154">
        <f t="shared" si="2431"/>
        <v>37000</v>
      </c>
      <c r="AS1161" s="158">
        <v>159</v>
      </c>
      <c r="AT1161" s="144">
        <f t="shared" si="2445"/>
        <v>109</v>
      </c>
    </row>
    <row r="1162" spans="2:46" ht="21.6" hidden="1" customHeight="1">
      <c r="B1162" s="160" t="s">
        <v>455</v>
      </c>
      <c r="C1162" s="116" t="s">
        <v>479</v>
      </c>
      <c r="D1162" s="112">
        <f t="shared" si="2406"/>
        <v>36.950000000000003</v>
      </c>
      <c r="E1162" s="112">
        <f t="shared" si="2428"/>
        <v>13.5</v>
      </c>
      <c r="F1162" s="112">
        <f t="shared" si="2432"/>
        <v>12</v>
      </c>
      <c r="G1162" s="644">
        <f t="shared" si="2433"/>
        <v>13.5</v>
      </c>
      <c r="H1162" s="112">
        <f t="shared" si="2388"/>
        <v>2.4500000000000002</v>
      </c>
      <c r="I1162" s="112"/>
      <c r="J1162" s="131">
        <f>[1]shCost!$F$21</f>
        <v>9</v>
      </c>
      <c r="K1162" s="131">
        <v>4.9000000000000004</v>
      </c>
      <c r="L1162" s="131"/>
      <c r="M1162" s="131"/>
      <c r="N1162" s="131"/>
      <c r="O1162" s="131"/>
      <c r="P1162" s="131"/>
      <c r="Q1162" s="131"/>
      <c r="R1162" s="131"/>
      <c r="S1162" s="131"/>
      <c r="T1162" s="131"/>
      <c r="U1162" s="131"/>
      <c r="V1162" s="131">
        <v>4.9000000000000004</v>
      </c>
      <c r="W1162" s="131"/>
      <c r="X1162" s="131"/>
      <c r="Y1162" s="128">
        <f t="shared" si="2434"/>
        <v>14.850000000000001</v>
      </c>
      <c r="Z1162" s="128">
        <f t="shared" si="2435"/>
        <v>14.850000000000001</v>
      </c>
      <c r="AA1162" s="128">
        <f t="shared" si="2436"/>
        <v>16.627500000000001</v>
      </c>
      <c r="AB1162" s="128">
        <f t="shared" si="2407"/>
        <v>36.950000000000003</v>
      </c>
      <c r="AC1162" s="128">
        <f t="shared" si="2437"/>
        <v>37.125</v>
      </c>
      <c r="AD1162" s="128">
        <f t="shared" si="2430"/>
        <v>18.475000000000001</v>
      </c>
      <c r="AE1162" s="128">
        <f t="shared" si="2430"/>
        <v>20.322500000000002</v>
      </c>
      <c r="AF1162" s="128">
        <f t="shared" si="2430"/>
        <v>24.017500000000002</v>
      </c>
      <c r="AG1162" s="129">
        <f t="shared" si="2408"/>
        <v>148.5</v>
      </c>
      <c r="AH1162" s="129">
        <f t="shared" si="2438"/>
        <v>157.41</v>
      </c>
      <c r="AI1162" s="132">
        <f t="shared" si="2409"/>
        <v>159</v>
      </c>
      <c r="AJ1162" s="113">
        <f t="shared" si="2439"/>
        <v>489000</v>
      </c>
      <c r="AK1162" s="139">
        <f t="shared" si="2429"/>
        <v>529000</v>
      </c>
      <c r="AL1162" s="114">
        <f t="shared" si="2440"/>
        <v>52</v>
      </c>
      <c r="AM1162" s="130">
        <f t="shared" si="2441"/>
        <v>49</v>
      </c>
      <c r="AN1162" s="151">
        <f t="shared" si="2442"/>
        <v>80</v>
      </c>
      <c r="AO1162" s="152">
        <f t="shared" si="2443"/>
        <v>418</v>
      </c>
      <c r="AP1162" s="153">
        <f t="shared" si="2444"/>
        <v>884</v>
      </c>
      <c r="AQ1162" s="716">
        <f t="shared" si="2425"/>
        <v>194</v>
      </c>
      <c r="AR1162" s="154">
        <f t="shared" si="2431"/>
        <v>56000</v>
      </c>
      <c r="AS1162" s="158">
        <v>89</v>
      </c>
      <c r="AT1162" s="144">
        <f t="shared" si="2445"/>
        <v>159</v>
      </c>
    </row>
    <row r="1163" spans="2:46" ht="21.6" hidden="1" customHeight="1">
      <c r="B1163" s="160" t="s">
        <v>456</v>
      </c>
      <c r="C1163" s="116" t="s">
        <v>480</v>
      </c>
      <c r="D1163" s="112">
        <f t="shared" si="2406"/>
        <v>23.95</v>
      </c>
      <c r="E1163" s="112">
        <f t="shared" ref="E1163:E1184" si="2446">1.5*MAX($J1163:$U1163)</f>
        <v>8.6999999999999993</v>
      </c>
      <c r="F1163" s="112">
        <f t="shared" si="2432"/>
        <v>8.8000000000000007</v>
      </c>
      <c r="G1163" s="644">
        <f t="shared" si="2433"/>
        <v>8.6999999999999993</v>
      </c>
      <c r="H1163" s="112">
        <f t="shared" si="2388"/>
        <v>2.4500000000000002</v>
      </c>
      <c r="I1163" s="112"/>
      <c r="J1163" s="131">
        <f>[1]shCost!$F$22</f>
        <v>4.9000000000000004</v>
      </c>
      <c r="K1163" s="131">
        <v>5.8</v>
      </c>
      <c r="L1163" s="131"/>
      <c r="M1163" s="131"/>
      <c r="N1163" s="131"/>
      <c r="O1163" s="131"/>
      <c r="P1163" s="131"/>
      <c r="Q1163" s="131"/>
      <c r="R1163" s="131"/>
      <c r="S1163" s="131"/>
      <c r="T1163" s="131"/>
      <c r="U1163" s="131"/>
      <c r="V1163" s="131">
        <v>5.8</v>
      </c>
      <c r="W1163" s="131"/>
      <c r="X1163" s="131"/>
      <c r="Y1163" s="128">
        <f t="shared" si="2434"/>
        <v>9.57</v>
      </c>
      <c r="Z1163" s="128">
        <f t="shared" si="2435"/>
        <v>9.57</v>
      </c>
      <c r="AA1163" s="128">
        <f t="shared" si="2436"/>
        <v>10.777499999999998</v>
      </c>
      <c r="AB1163" s="128">
        <f t="shared" si="2407"/>
        <v>23.95</v>
      </c>
      <c r="AC1163" s="128">
        <f t="shared" si="2437"/>
        <v>23.925000000000001</v>
      </c>
      <c r="AD1163" s="128">
        <f t="shared" si="2430"/>
        <v>11.975</v>
      </c>
      <c r="AE1163" s="128">
        <f t="shared" si="2430"/>
        <v>13.172500000000001</v>
      </c>
      <c r="AF1163" s="128">
        <f t="shared" si="2430"/>
        <v>15.567500000000001</v>
      </c>
      <c r="AG1163" s="129">
        <f t="shared" si="2408"/>
        <v>95.7</v>
      </c>
      <c r="AH1163" s="129">
        <f t="shared" si="2438"/>
        <v>101.44200000000001</v>
      </c>
      <c r="AI1163" s="132">
        <f t="shared" si="2409"/>
        <v>99</v>
      </c>
      <c r="AJ1163" s="113">
        <f t="shared" si="2439"/>
        <v>309000</v>
      </c>
      <c r="AK1163" s="139">
        <f t="shared" si="2429"/>
        <v>329000</v>
      </c>
      <c r="AL1163" s="114">
        <f t="shared" si="2440"/>
        <v>34</v>
      </c>
      <c r="AM1163" s="130">
        <f t="shared" si="2441"/>
        <v>32</v>
      </c>
      <c r="AN1163" s="151">
        <f t="shared" si="2442"/>
        <v>51</v>
      </c>
      <c r="AO1163" s="152">
        <f t="shared" si="2443"/>
        <v>270</v>
      </c>
      <c r="AP1163" s="153">
        <f t="shared" si="2444"/>
        <v>570</v>
      </c>
      <c r="AQ1163" s="716">
        <f t="shared" si="2425"/>
        <v>125</v>
      </c>
      <c r="AR1163" s="154">
        <f t="shared" si="2431"/>
        <v>36000</v>
      </c>
      <c r="AS1163" s="158">
        <v>99</v>
      </c>
      <c r="AT1163" s="144">
        <f t="shared" si="2445"/>
        <v>99</v>
      </c>
    </row>
    <row r="1164" spans="2:46" ht="21.6" hidden="1" customHeight="1">
      <c r="B1164" s="160" t="s">
        <v>458</v>
      </c>
      <c r="C1164" s="116" t="s">
        <v>481</v>
      </c>
      <c r="D1164" s="112">
        <f t="shared" si="2406"/>
        <v>16.95</v>
      </c>
      <c r="E1164" s="112">
        <f t="shared" si="2446"/>
        <v>6.1499999999999995</v>
      </c>
      <c r="F1164" s="112">
        <f t="shared" si="2432"/>
        <v>7.1</v>
      </c>
      <c r="G1164" s="644">
        <f t="shared" si="2433"/>
        <v>6.1499999999999995</v>
      </c>
      <c r="H1164" s="112">
        <f t="shared" si="2388"/>
        <v>1.95</v>
      </c>
      <c r="I1164" s="112"/>
      <c r="J1164" s="131">
        <f>[1]shCost!$F$3</f>
        <v>4.0999999999999996</v>
      </c>
      <c r="K1164" s="123">
        <v>3.9</v>
      </c>
      <c r="L1164" s="131"/>
      <c r="M1164" s="131"/>
      <c r="N1164" s="131"/>
      <c r="O1164" s="131"/>
      <c r="P1164" s="131"/>
      <c r="Q1164" s="131"/>
      <c r="R1164" s="131"/>
      <c r="S1164" s="131"/>
      <c r="T1164" s="131"/>
      <c r="U1164" s="131"/>
      <c r="V1164" s="123">
        <v>3.9</v>
      </c>
      <c r="W1164" s="123"/>
      <c r="X1164" s="123"/>
      <c r="Y1164" s="128">
        <f t="shared" si="2434"/>
        <v>6.7649999999999997</v>
      </c>
      <c r="Z1164" s="128">
        <f t="shared" si="2435"/>
        <v>6.7649999999999997</v>
      </c>
      <c r="AA1164" s="128">
        <f t="shared" si="2436"/>
        <v>7.6274999999999986</v>
      </c>
      <c r="AB1164" s="128">
        <f t="shared" si="2407"/>
        <v>16.95</v>
      </c>
      <c r="AC1164" s="128">
        <f t="shared" si="2437"/>
        <v>16.912499999999998</v>
      </c>
      <c r="AD1164" s="128">
        <f t="shared" si="2430"/>
        <v>8.4749999999999996</v>
      </c>
      <c r="AE1164" s="128">
        <f t="shared" si="2430"/>
        <v>9.3224999999999998</v>
      </c>
      <c r="AF1164" s="128">
        <f t="shared" si="2430"/>
        <v>11.0175</v>
      </c>
      <c r="AG1164" s="129">
        <f t="shared" si="2408"/>
        <v>67.649999999999991</v>
      </c>
      <c r="AH1164" s="129">
        <f t="shared" si="2438"/>
        <v>71.708999999999989</v>
      </c>
      <c r="AI1164" s="132">
        <f t="shared" si="2409"/>
        <v>69</v>
      </c>
      <c r="AJ1164" s="113">
        <f t="shared" si="2439"/>
        <v>219000</v>
      </c>
      <c r="AK1164" s="139">
        <f t="shared" si="2429"/>
        <v>239000</v>
      </c>
      <c r="AL1164" s="114">
        <f t="shared" si="2440"/>
        <v>24</v>
      </c>
      <c r="AM1164" s="130">
        <f t="shared" si="2441"/>
        <v>22</v>
      </c>
      <c r="AN1164" s="151">
        <f t="shared" si="2442"/>
        <v>37</v>
      </c>
      <c r="AO1164" s="152">
        <f t="shared" si="2443"/>
        <v>191</v>
      </c>
      <c r="AP1164" s="153">
        <f t="shared" si="2444"/>
        <v>403</v>
      </c>
      <c r="AQ1164" s="716">
        <f t="shared" si="2425"/>
        <v>88</v>
      </c>
      <c r="AR1164" s="154">
        <f t="shared" si="2431"/>
        <v>25000</v>
      </c>
      <c r="AS1164" s="158">
        <v>69</v>
      </c>
      <c r="AT1164" s="144">
        <f t="shared" si="2445"/>
        <v>69</v>
      </c>
    </row>
    <row r="1165" spans="2:46" ht="21.6" hidden="1" customHeight="1">
      <c r="B1165" s="160" t="s">
        <v>459</v>
      </c>
      <c r="C1165" s="118" t="s">
        <v>482</v>
      </c>
      <c r="D1165" s="112">
        <f t="shared" si="2406"/>
        <v>16.95</v>
      </c>
      <c r="E1165" s="112">
        <f t="shared" si="2446"/>
        <v>6.1499999999999995</v>
      </c>
      <c r="F1165" s="112">
        <f t="shared" si="2432"/>
        <v>7.1</v>
      </c>
      <c r="G1165" s="644">
        <f t="shared" si="2433"/>
        <v>6.1499999999999995</v>
      </c>
      <c r="H1165" s="112">
        <f t="shared" si="2388"/>
        <v>1.95</v>
      </c>
      <c r="I1165" s="112"/>
      <c r="J1165" s="131">
        <f>[1]shCost!$F$3</f>
        <v>4.0999999999999996</v>
      </c>
      <c r="K1165" s="123">
        <v>3.9</v>
      </c>
      <c r="L1165" s="131"/>
      <c r="M1165" s="131"/>
      <c r="N1165" s="131"/>
      <c r="O1165" s="131"/>
      <c r="P1165" s="131"/>
      <c r="Q1165" s="131"/>
      <c r="R1165" s="131"/>
      <c r="S1165" s="131"/>
      <c r="T1165" s="131"/>
      <c r="U1165" s="131"/>
      <c r="V1165" s="123">
        <v>3.9</v>
      </c>
      <c r="W1165" s="123"/>
      <c r="X1165" s="123"/>
      <c r="Y1165" s="128">
        <f t="shared" si="2434"/>
        <v>6.7649999999999997</v>
      </c>
      <c r="Z1165" s="128">
        <f t="shared" si="2435"/>
        <v>6.7649999999999997</v>
      </c>
      <c r="AA1165" s="128">
        <f t="shared" si="2436"/>
        <v>7.6274999999999986</v>
      </c>
      <c r="AB1165" s="128">
        <f t="shared" si="2407"/>
        <v>16.95</v>
      </c>
      <c r="AC1165" s="128">
        <f t="shared" si="2437"/>
        <v>16.912499999999998</v>
      </c>
      <c r="AD1165" s="128">
        <f t="shared" si="2430"/>
        <v>8.4749999999999996</v>
      </c>
      <c r="AE1165" s="128">
        <f t="shared" si="2430"/>
        <v>9.3224999999999998</v>
      </c>
      <c r="AF1165" s="128">
        <f t="shared" si="2430"/>
        <v>11.0175</v>
      </c>
      <c r="AG1165" s="129">
        <f t="shared" si="2408"/>
        <v>67.649999999999991</v>
      </c>
      <c r="AH1165" s="129">
        <f t="shared" si="2438"/>
        <v>71.708999999999989</v>
      </c>
      <c r="AI1165" s="132">
        <f t="shared" si="2409"/>
        <v>69</v>
      </c>
      <c r="AJ1165" s="113">
        <f t="shared" si="2439"/>
        <v>219000</v>
      </c>
      <c r="AK1165" s="139">
        <f t="shared" si="2429"/>
        <v>239000</v>
      </c>
      <c r="AL1165" s="114">
        <f t="shared" si="2440"/>
        <v>24</v>
      </c>
      <c r="AM1165" s="130">
        <f t="shared" si="2441"/>
        <v>22</v>
      </c>
      <c r="AN1165" s="151">
        <f t="shared" si="2442"/>
        <v>37</v>
      </c>
      <c r="AO1165" s="152">
        <f t="shared" si="2443"/>
        <v>191</v>
      </c>
      <c r="AP1165" s="153">
        <f t="shared" si="2444"/>
        <v>403</v>
      </c>
      <c r="AQ1165" s="716">
        <f t="shared" si="2425"/>
        <v>88</v>
      </c>
      <c r="AR1165" s="154">
        <f t="shared" si="2431"/>
        <v>25000</v>
      </c>
      <c r="AS1165" s="158">
        <v>69</v>
      </c>
      <c r="AT1165" s="144">
        <f t="shared" si="2445"/>
        <v>69</v>
      </c>
    </row>
    <row r="1166" spans="2:46" ht="21.6" hidden="1" customHeight="1">
      <c r="B1166" s="161" t="s">
        <v>512</v>
      </c>
      <c r="C1166" s="119" t="s">
        <v>505</v>
      </c>
      <c r="D1166" s="112">
        <f t="shared" si="2406"/>
        <v>16.95</v>
      </c>
      <c r="E1166" s="112">
        <f t="shared" si="2446"/>
        <v>6.1499999999999995</v>
      </c>
      <c r="F1166" s="112">
        <f t="shared" si="2432"/>
        <v>7.1</v>
      </c>
      <c r="G1166" s="644">
        <f t="shared" si="2433"/>
        <v>6.1499999999999995</v>
      </c>
      <c r="H1166" s="112">
        <f t="shared" si="2388"/>
        <v>1.95</v>
      </c>
      <c r="I1166" s="112"/>
      <c r="J1166" s="131">
        <f>[1]shCost!$F$3</f>
        <v>4.0999999999999996</v>
      </c>
      <c r="K1166" s="123">
        <v>3.9</v>
      </c>
      <c r="L1166" s="131"/>
      <c r="M1166" s="131"/>
      <c r="N1166" s="131"/>
      <c r="O1166" s="131"/>
      <c r="P1166" s="131"/>
      <c r="Q1166" s="131"/>
      <c r="R1166" s="131"/>
      <c r="S1166" s="131"/>
      <c r="T1166" s="131"/>
      <c r="U1166" s="131"/>
      <c r="V1166" s="123">
        <v>3.9</v>
      </c>
      <c r="W1166" s="123"/>
      <c r="X1166" s="123"/>
      <c r="Y1166" s="128">
        <f t="shared" si="2434"/>
        <v>6.7649999999999997</v>
      </c>
      <c r="Z1166" s="128">
        <f t="shared" si="2435"/>
        <v>6.7649999999999997</v>
      </c>
      <c r="AA1166" s="128">
        <f t="shared" si="2436"/>
        <v>7.6274999999999986</v>
      </c>
      <c r="AB1166" s="128">
        <f t="shared" si="2407"/>
        <v>16.95</v>
      </c>
      <c r="AC1166" s="128">
        <f t="shared" si="2437"/>
        <v>16.912499999999998</v>
      </c>
      <c r="AD1166" s="128">
        <f t="shared" si="2430"/>
        <v>8.4749999999999996</v>
      </c>
      <c r="AE1166" s="128">
        <f t="shared" si="2430"/>
        <v>9.3224999999999998</v>
      </c>
      <c r="AF1166" s="128">
        <f t="shared" si="2430"/>
        <v>11.0175</v>
      </c>
      <c r="AG1166" s="129">
        <f t="shared" si="2408"/>
        <v>67.649999999999991</v>
      </c>
      <c r="AH1166" s="129">
        <f t="shared" si="2438"/>
        <v>71.708999999999989</v>
      </c>
      <c r="AI1166" s="132">
        <f t="shared" si="2409"/>
        <v>69</v>
      </c>
      <c r="AJ1166" s="113">
        <f t="shared" si="2439"/>
        <v>219000</v>
      </c>
      <c r="AK1166" s="139">
        <f t="shared" si="2429"/>
        <v>239000</v>
      </c>
      <c r="AL1166" s="114">
        <f t="shared" si="2440"/>
        <v>24</v>
      </c>
      <c r="AM1166" s="130">
        <f t="shared" si="2441"/>
        <v>22</v>
      </c>
      <c r="AN1166" s="151">
        <f t="shared" si="2442"/>
        <v>37</v>
      </c>
      <c r="AO1166" s="152">
        <f t="shared" si="2443"/>
        <v>191</v>
      </c>
      <c r="AP1166" s="153">
        <f t="shared" si="2444"/>
        <v>403</v>
      </c>
      <c r="AQ1166" s="716">
        <f t="shared" si="2425"/>
        <v>88</v>
      </c>
      <c r="AR1166" s="154">
        <f t="shared" si="2431"/>
        <v>25000</v>
      </c>
      <c r="AS1166" s="158">
        <v>69</v>
      </c>
      <c r="AT1166" s="144">
        <f t="shared" si="2445"/>
        <v>69</v>
      </c>
    </row>
    <row r="1167" spans="2:46" ht="21.6" hidden="1" customHeight="1">
      <c r="B1167" s="161" t="s">
        <v>513</v>
      </c>
      <c r="C1167" s="119" t="s">
        <v>506</v>
      </c>
      <c r="D1167" s="112">
        <f t="shared" si="2406"/>
        <v>16.95</v>
      </c>
      <c r="E1167" s="112">
        <f t="shared" si="2446"/>
        <v>6.1499999999999995</v>
      </c>
      <c r="F1167" s="112">
        <f t="shared" si="2432"/>
        <v>7.1</v>
      </c>
      <c r="G1167" s="644">
        <f t="shared" si="2433"/>
        <v>6.1499999999999995</v>
      </c>
      <c r="H1167" s="112">
        <f t="shared" si="2388"/>
        <v>1.95</v>
      </c>
      <c r="I1167" s="112"/>
      <c r="J1167" s="131">
        <f>[1]shCost!$F$3</f>
        <v>4.0999999999999996</v>
      </c>
      <c r="K1167" s="123">
        <v>3.9</v>
      </c>
      <c r="L1167" s="131"/>
      <c r="M1167" s="131"/>
      <c r="N1167" s="131"/>
      <c r="O1167" s="131"/>
      <c r="P1167" s="131"/>
      <c r="Q1167" s="131"/>
      <c r="R1167" s="131"/>
      <c r="S1167" s="131"/>
      <c r="T1167" s="131"/>
      <c r="U1167" s="131"/>
      <c r="V1167" s="123">
        <v>3.9</v>
      </c>
      <c r="W1167" s="123"/>
      <c r="X1167" s="123"/>
      <c r="Y1167" s="128">
        <f t="shared" si="2434"/>
        <v>6.7649999999999997</v>
      </c>
      <c r="Z1167" s="128">
        <f t="shared" si="2435"/>
        <v>6.7649999999999997</v>
      </c>
      <c r="AA1167" s="128">
        <f t="shared" si="2436"/>
        <v>7.6274999999999986</v>
      </c>
      <c r="AB1167" s="128">
        <f t="shared" si="2407"/>
        <v>16.95</v>
      </c>
      <c r="AC1167" s="128">
        <f t="shared" si="2437"/>
        <v>16.912499999999998</v>
      </c>
      <c r="AD1167" s="128">
        <f t="shared" si="2430"/>
        <v>8.4749999999999996</v>
      </c>
      <c r="AE1167" s="128">
        <f t="shared" si="2430"/>
        <v>9.3224999999999998</v>
      </c>
      <c r="AF1167" s="128">
        <f t="shared" si="2430"/>
        <v>11.0175</v>
      </c>
      <c r="AG1167" s="129">
        <f t="shared" si="2408"/>
        <v>67.649999999999991</v>
      </c>
      <c r="AH1167" s="129">
        <f t="shared" si="2438"/>
        <v>71.708999999999989</v>
      </c>
      <c r="AI1167" s="132">
        <f t="shared" si="2409"/>
        <v>69</v>
      </c>
      <c r="AJ1167" s="113">
        <f t="shared" si="2439"/>
        <v>219000</v>
      </c>
      <c r="AK1167" s="139">
        <f t="shared" si="2429"/>
        <v>239000</v>
      </c>
      <c r="AL1167" s="114">
        <f t="shared" si="2440"/>
        <v>24</v>
      </c>
      <c r="AM1167" s="130">
        <f t="shared" si="2441"/>
        <v>22</v>
      </c>
      <c r="AN1167" s="151">
        <f t="shared" si="2442"/>
        <v>37</v>
      </c>
      <c r="AO1167" s="152">
        <f t="shared" si="2443"/>
        <v>191</v>
      </c>
      <c r="AP1167" s="153">
        <f t="shared" si="2444"/>
        <v>403</v>
      </c>
      <c r="AQ1167" s="716">
        <f t="shared" si="2425"/>
        <v>88</v>
      </c>
      <c r="AR1167" s="154">
        <f t="shared" si="2431"/>
        <v>25000</v>
      </c>
      <c r="AS1167" s="158">
        <v>69</v>
      </c>
      <c r="AT1167" s="144">
        <f t="shared" si="2445"/>
        <v>69</v>
      </c>
    </row>
    <row r="1168" spans="2:46" ht="21.6" hidden="1" customHeight="1">
      <c r="B1168" s="161" t="s">
        <v>514</v>
      </c>
      <c r="C1168" s="119" t="s">
        <v>507</v>
      </c>
      <c r="D1168" s="112">
        <f t="shared" si="2406"/>
        <v>16.95</v>
      </c>
      <c r="E1168" s="112">
        <f t="shared" si="2446"/>
        <v>6.1499999999999995</v>
      </c>
      <c r="F1168" s="112">
        <f t="shared" si="2432"/>
        <v>7.1</v>
      </c>
      <c r="G1168" s="644">
        <f t="shared" si="2433"/>
        <v>6.1499999999999995</v>
      </c>
      <c r="H1168" s="112">
        <f t="shared" si="2388"/>
        <v>1.95</v>
      </c>
      <c r="I1168" s="112"/>
      <c r="J1168" s="131">
        <f>[1]shCost!$F$3</f>
        <v>4.0999999999999996</v>
      </c>
      <c r="K1168" s="123">
        <v>3.9</v>
      </c>
      <c r="L1168" s="131"/>
      <c r="M1168" s="131"/>
      <c r="N1168" s="131"/>
      <c r="O1168" s="131"/>
      <c r="P1168" s="131"/>
      <c r="Q1168" s="131"/>
      <c r="R1168" s="131"/>
      <c r="S1168" s="131"/>
      <c r="T1168" s="131"/>
      <c r="U1168" s="131"/>
      <c r="V1168" s="123">
        <v>3.9</v>
      </c>
      <c r="W1168" s="123"/>
      <c r="X1168" s="123"/>
      <c r="Y1168" s="128">
        <f t="shared" si="2434"/>
        <v>6.7649999999999997</v>
      </c>
      <c r="Z1168" s="128">
        <f t="shared" si="2435"/>
        <v>6.7649999999999997</v>
      </c>
      <c r="AA1168" s="128">
        <f t="shared" si="2436"/>
        <v>7.6274999999999986</v>
      </c>
      <c r="AB1168" s="128">
        <f t="shared" si="2407"/>
        <v>16.95</v>
      </c>
      <c r="AC1168" s="128">
        <f t="shared" si="2437"/>
        <v>16.912499999999998</v>
      </c>
      <c r="AD1168" s="128">
        <f t="shared" si="2430"/>
        <v>8.4749999999999996</v>
      </c>
      <c r="AE1168" s="128">
        <f t="shared" si="2430"/>
        <v>9.3224999999999998</v>
      </c>
      <c r="AF1168" s="128">
        <f t="shared" si="2430"/>
        <v>11.0175</v>
      </c>
      <c r="AG1168" s="129">
        <f t="shared" si="2408"/>
        <v>67.649999999999991</v>
      </c>
      <c r="AH1168" s="129">
        <f t="shared" si="2438"/>
        <v>71.708999999999989</v>
      </c>
      <c r="AI1168" s="132">
        <f t="shared" si="2409"/>
        <v>69</v>
      </c>
      <c r="AJ1168" s="113">
        <f t="shared" si="2439"/>
        <v>219000</v>
      </c>
      <c r="AK1168" s="139">
        <f t="shared" si="2429"/>
        <v>239000</v>
      </c>
      <c r="AL1168" s="114">
        <f t="shared" si="2440"/>
        <v>24</v>
      </c>
      <c r="AM1168" s="130">
        <f t="shared" si="2441"/>
        <v>22</v>
      </c>
      <c r="AN1168" s="151">
        <f t="shared" si="2442"/>
        <v>37</v>
      </c>
      <c r="AO1168" s="152">
        <f t="shared" si="2443"/>
        <v>191</v>
      </c>
      <c r="AP1168" s="153">
        <f t="shared" si="2444"/>
        <v>403</v>
      </c>
      <c r="AQ1168" s="716">
        <f t="shared" si="2425"/>
        <v>88</v>
      </c>
      <c r="AR1168" s="154">
        <f t="shared" si="2431"/>
        <v>25000</v>
      </c>
      <c r="AS1168" s="158">
        <v>69</v>
      </c>
      <c r="AT1168" s="144">
        <f t="shared" si="2445"/>
        <v>69</v>
      </c>
    </row>
    <row r="1169" spans="2:46" ht="21.6" hidden="1" customHeight="1">
      <c r="B1169" s="161" t="s">
        <v>515</v>
      </c>
      <c r="C1169" s="119" t="s">
        <v>508</v>
      </c>
      <c r="D1169" s="112">
        <f t="shared" si="2406"/>
        <v>16.95</v>
      </c>
      <c r="E1169" s="112">
        <f t="shared" si="2446"/>
        <v>6.1499999999999995</v>
      </c>
      <c r="F1169" s="112">
        <f t="shared" si="2432"/>
        <v>7.1</v>
      </c>
      <c r="G1169" s="644">
        <f t="shared" si="2433"/>
        <v>6.1499999999999995</v>
      </c>
      <c r="H1169" s="112">
        <f t="shared" si="2388"/>
        <v>1.95</v>
      </c>
      <c r="I1169" s="112"/>
      <c r="J1169" s="131">
        <f>[1]shCost!$F$3</f>
        <v>4.0999999999999996</v>
      </c>
      <c r="K1169" s="123">
        <v>3.9</v>
      </c>
      <c r="L1169" s="131"/>
      <c r="M1169" s="131"/>
      <c r="N1169" s="131"/>
      <c r="O1169" s="131"/>
      <c r="P1169" s="131"/>
      <c r="Q1169" s="131"/>
      <c r="R1169" s="131"/>
      <c r="S1169" s="131"/>
      <c r="T1169" s="131"/>
      <c r="U1169" s="131"/>
      <c r="V1169" s="123">
        <v>3.9</v>
      </c>
      <c r="W1169" s="123"/>
      <c r="X1169" s="123"/>
      <c r="Y1169" s="128">
        <f t="shared" si="2434"/>
        <v>6.7649999999999997</v>
      </c>
      <c r="Z1169" s="128">
        <f t="shared" si="2435"/>
        <v>6.7649999999999997</v>
      </c>
      <c r="AA1169" s="128">
        <f t="shared" si="2436"/>
        <v>7.6274999999999986</v>
      </c>
      <c r="AB1169" s="128">
        <f t="shared" si="2407"/>
        <v>16.95</v>
      </c>
      <c r="AC1169" s="128">
        <f t="shared" si="2437"/>
        <v>16.912499999999998</v>
      </c>
      <c r="AD1169" s="128">
        <f t="shared" si="2430"/>
        <v>8.4749999999999996</v>
      </c>
      <c r="AE1169" s="128">
        <f t="shared" si="2430"/>
        <v>9.3224999999999998</v>
      </c>
      <c r="AF1169" s="128">
        <f t="shared" si="2430"/>
        <v>11.0175</v>
      </c>
      <c r="AG1169" s="129">
        <f t="shared" si="2408"/>
        <v>67.649999999999991</v>
      </c>
      <c r="AH1169" s="129">
        <f t="shared" si="2438"/>
        <v>71.708999999999989</v>
      </c>
      <c r="AI1169" s="132">
        <f t="shared" si="2409"/>
        <v>69</v>
      </c>
      <c r="AJ1169" s="113">
        <f t="shared" si="2439"/>
        <v>219000</v>
      </c>
      <c r="AK1169" s="139">
        <f t="shared" si="2429"/>
        <v>239000</v>
      </c>
      <c r="AL1169" s="114">
        <f t="shared" si="2440"/>
        <v>24</v>
      </c>
      <c r="AM1169" s="130">
        <f t="shared" si="2441"/>
        <v>22</v>
      </c>
      <c r="AN1169" s="151">
        <f t="shared" si="2442"/>
        <v>37</v>
      </c>
      <c r="AO1169" s="152">
        <f t="shared" si="2443"/>
        <v>191</v>
      </c>
      <c r="AP1169" s="153">
        <f t="shared" si="2444"/>
        <v>403</v>
      </c>
      <c r="AQ1169" s="716">
        <f t="shared" si="2425"/>
        <v>88</v>
      </c>
      <c r="AR1169" s="154">
        <f t="shared" si="2431"/>
        <v>25000</v>
      </c>
      <c r="AS1169" s="158">
        <v>69</v>
      </c>
      <c r="AT1169" s="144">
        <f t="shared" si="2445"/>
        <v>69</v>
      </c>
    </row>
    <row r="1170" spans="2:46" ht="21.6" hidden="1" customHeight="1">
      <c r="B1170" s="161" t="s">
        <v>516</v>
      </c>
      <c r="C1170" s="119" t="s">
        <v>509</v>
      </c>
      <c r="D1170" s="112">
        <f t="shared" si="2406"/>
        <v>16.95</v>
      </c>
      <c r="E1170" s="112">
        <f t="shared" si="2446"/>
        <v>6.1499999999999995</v>
      </c>
      <c r="F1170" s="112">
        <f t="shared" si="2432"/>
        <v>7.1</v>
      </c>
      <c r="G1170" s="644">
        <f t="shared" si="2433"/>
        <v>6.1499999999999995</v>
      </c>
      <c r="H1170" s="112">
        <f t="shared" ref="H1170:H1186" si="2447">MIN($J1170:$U1170)*0.5</f>
        <v>1.95</v>
      </c>
      <c r="I1170" s="112"/>
      <c r="J1170" s="131">
        <f>[1]shCost!$F$3</f>
        <v>4.0999999999999996</v>
      </c>
      <c r="K1170" s="123">
        <v>3.9</v>
      </c>
      <c r="L1170" s="131"/>
      <c r="M1170" s="131"/>
      <c r="N1170" s="131"/>
      <c r="O1170" s="131"/>
      <c r="P1170" s="131"/>
      <c r="Q1170" s="131"/>
      <c r="R1170" s="131"/>
      <c r="S1170" s="131"/>
      <c r="T1170" s="131"/>
      <c r="U1170" s="131"/>
      <c r="V1170" s="123">
        <v>3.9</v>
      </c>
      <c r="W1170" s="123"/>
      <c r="X1170" s="123"/>
      <c r="Y1170" s="128">
        <f t="shared" si="2434"/>
        <v>6.7649999999999997</v>
      </c>
      <c r="Z1170" s="128">
        <f t="shared" si="2435"/>
        <v>6.7649999999999997</v>
      </c>
      <c r="AA1170" s="128">
        <f t="shared" si="2436"/>
        <v>7.6274999999999986</v>
      </c>
      <c r="AB1170" s="128">
        <f t="shared" si="2407"/>
        <v>16.95</v>
      </c>
      <c r="AC1170" s="128">
        <f t="shared" si="2437"/>
        <v>16.912499999999998</v>
      </c>
      <c r="AD1170" s="128">
        <f t="shared" si="2430"/>
        <v>8.4749999999999996</v>
      </c>
      <c r="AE1170" s="128">
        <f t="shared" si="2430"/>
        <v>9.3224999999999998</v>
      </c>
      <c r="AF1170" s="128">
        <f t="shared" si="2430"/>
        <v>11.0175</v>
      </c>
      <c r="AG1170" s="129">
        <f t="shared" si="2408"/>
        <v>67.649999999999991</v>
      </c>
      <c r="AH1170" s="129">
        <f t="shared" si="2438"/>
        <v>71.708999999999989</v>
      </c>
      <c r="AI1170" s="132">
        <f t="shared" ref="AI1170:AI1186" si="2448">MROUND(ROUNDUP(AH1170,0),10)-1</f>
        <v>69</v>
      </c>
      <c r="AJ1170" s="113">
        <f t="shared" si="2439"/>
        <v>219000</v>
      </c>
      <c r="AK1170" s="139">
        <f t="shared" si="2429"/>
        <v>239000</v>
      </c>
      <c r="AL1170" s="114">
        <f t="shared" si="2440"/>
        <v>24</v>
      </c>
      <c r="AM1170" s="130">
        <f t="shared" si="2441"/>
        <v>22</v>
      </c>
      <c r="AN1170" s="151">
        <f t="shared" si="2442"/>
        <v>37</v>
      </c>
      <c r="AO1170" s="152">
        <f t="shared" si="2443"/>
        <v>191</v>
      </c>
      <c r="AP1170" s="153">
        <f t="shared" si="2444"/>
        <v>403</v>
      </c>
      <c r="AQ1170" s="716">
        <f t="shared" si="2425"/>
        <v>88</v>
      </c>
      <c r="AR1170" s="154">
        <f t="shared" si="2431"/>
        <v>25000</v>
      </c>
      <c r="AS1170" s="158">
        <v>69</v>
      </c>
      <c r="AT1170" s="144">
        <f t="shared" si="2445"/>
        <v>69</v>
      </c>
    </row>
    <row r="1171" spans="2:46" ht="21.6" hidden="1" customHeight="1">
      <c r="B1171" s="161" t="s">
        <v>467</v>
      </c>
      <c r="C1171" s="119" t="s">
        <v>489</v>
      </c>
      <c r="D1171" s="112">
        <f t="shared" ref="D1171:D1187" si="2449">AB1171</f>
        <v>21.95</v>
      </c>
      <c r="E1171" s="112">
        <f t="shared" si="2446"/>
        <v>8.1000000000000014</v>
      </c>
      <c r="F1171" s="112">
        <f t="shared" si="2432"/>
        <v>8.4</v>
      </c>
      <c r="G1171" s="644">
        <f t="shared" si="2433"/>
        <v>8.1000000000000014</v>
      </c>
      <c r="H1171" s="112">
        <f t="shared" si="2447"/>
        <v>2.7</v>
      </c>
      <c r="I1171" s="112"/>
      <c r="J1171" s="131">
        <v>5.4</v>
      </c>
      <c r="K1171" s="131">
        <v>5.4</v>
      </c>
      <c r="L1171" s="131"/>
      <c r="M1171" s="131"/>
      <c r="N1171" s="131"/>
      <c r="O1171" s="131"/>
      <c r="P1171" s="131"/>
      <c r="Q1171" s="131"/>
      <c r="R1171" s="131"/>
      <c r="S1171" s="131"/>
      <c r="T1171" s="131"/>
      <c r="U1171" s="131"/>
      <c r="V1171" s="131">
        <v>5.4</v>
      </c>
      <c r="W1171" s="131"/>
      <c r="X1171" s="131"/>
      <c r="Y1171" s="128">
        <f t="shared" ref="Y1171:Y1186" si="2450">$G1171*(1+Y$1106)</f>
        <v>8.9100000000000019</v>
      </c>
      <c r="Z1171" s="128">
        <f t="shared" ref="Z1171:Z1186" si="2451">(AC1171*(1-Z$1106))</f>
        <v>8.9100000000000019</v>
      </c>
      <c r="AA1171" s="128">
        <f t="shared" si="2436"/>
        <v>9.8774999999999995</v>
      </c>
      <c r="AB1171" s="128">
        <f t="shared" ref="AB1171:AB1187" si="2452">MROUND(AC1171,1)-0.05</f>
        <v>21.95</v>
      </c>
      <c r="AC1171" s="128">
        <f t="shared" ref="AC1171:AC1186" si="2453">Y1171/(1-AC$1106)</f>
        <v>22.275000000000002</v>
      </c>
      <c r="AD1171" s="128">
        <f t="shared" si="2430"/>
        <v>10.975</v>
      </c>
      <c r="AE1171" s="128">
        <f t="shared" si="2430"/>
        <v>12.0725</v>
      </c>
      <c r="AF1171" s="128">
        <f t="shared" si="2430"/>
        <v>14.2675</v>
      </c>
      <c r="AG1171" s="129">
        <f t="shared" ref="AG1171:AG1187" si="2454">AC1171*4</f>
        <v>89.100000000000009</v>
      </c>
      <c r="AH1171" s="129">
        <f t="shared" si="2438"/>
        <v>94.446000000000012</v>
      </c>
      <c r="AI1171" s="132">
        <f t="shared" si="2448"/>
        <v>99</v>
      </c>
      <c r="AJ1171" s="113">
        <f t="shared" si="2439"/>
        <v>289000</v>
      </c>
      <c r="AK1171" s="139">
        <f t="shared" si="2429"/>
        <v>309000</v>
      </c>
      <c r="AL1171" s="114">
        <f t="shared" si="2440"/>
        <v>31</v>
      </c>
      <c r="AM1171" s="130">
        <f t="shared" si="2441"/>
        <v>29</v>
      </c>
      <c r="AN1171" s="151">
        <f t="shared" si="2442"/>
        <v>48</v>
      </c>
      <c r="AO1171" s="152">
        <f t="shared" si="2443"/>
        <v>251</v>
      </c>
      <c r="AP1171" s="153">
        <f t="shared" si="2444"/>
        <v>530</v>
      </c>
      <c r="AQ1171" s="716">
        <f t="shared" si="2425"/>
        <v>116</v>
      </c>
      <c r="AR1171" s="154">
        <f t="shared" ref="AR1171:AR1187" si="2455">MROUND(ROUNDUP(AC1171*1500,0),1000)</f>
        <v>33000</v>
      </c>
      <c r="AS1171" s="158">
        <v>99</v>
      </c>
      <c r="AT1171" s="144">
        <f t="shared" si="2445"/>
        <v>99</v>
      </c>
    </row>
    <row r="1172" spans="2:46" ht="21.6" hidden="1" customHeight="1">
      <c r="B1172" s="161" t="s">
        <v>460</v>
      </c>
      <c r="C1172" s="119" t="s">
        <v>483</v>
      </c>
      <c r="D1172" s="112">
        <f t="shared" si="2449"/>
        <v>24.95</v>
      </c>
      <c r="E1172" s="112">
        <f t="shared" si="2446"/>
        <v>9</v>
      </c>
      <c r="F1172" s="112">
        <f t="shared" si="2432"/>
        <v>9</v>
      </c>
      <c r="G1172" s="644">
        <f t="shared" si="2433"/>
        <v>9</v>
      </c>
      <c r="H1172" s="112">
        <f t="shared" si="2447"/>
        <v>0</v>
      </c>
      <c r="I1172" s="112"/>
      <c r="J1172" s="131">
        <f>[1]shCost!$D$18</f>
        <v>0</v>
      </c>
      <c r="K1172" s="131">
        <v>6</v>
      </c>
      <c r="L1172" s="131"/>
      <c r="M1172" s="131"/>
      <c r="N1172" s="131"/>
      <c r="O1172" s="131"/>
      <c r="P1172" s="131"/>
      <c r="Q1172" s="131"/>
      <c r="R1172" s="131"/>
      <c r="S1172" s="131"/>
      <c r="T1172" s="131"/>
      <c r="U1172" s="131"/>
      <c r="V1172" s="131">
        <v>6</v>
      </c>
      <c r="W1172" s="131"/>
      <c r="X1172" s="131"/>
      <c r="Y1172" s="128">
        <f t="shared" si="2450"/>
        <v>9.9</v>
      </c>
      <c r="Z1172" s="128">
        <f t="shared" si="2451"/>
        <v>9.9</v>
      </c>
      <c r="AA1172" s="128">
        <f t="shared" si="2436"/>
        <v>11.227499999999999</v>
      </c>
      <c r="AB1172" s="128">
        <f t="shared" si="2452"/>
        <v>24.95</v>
      </c>
      <c r="AC1172" s="128">
        <f t="shared" si="2453"/>
        <v>24.75</v>
      </c>
      <c r="AD1172" s="128">
        <f t="shared" si="2430"/>
        <v>12.475</v>
      </c>
      <c r="AE1172" s="128">
        <f t="shared" si="2430"/>
        <v>13.7225</v>
      </c>
      <c r="AF1172" s="128">
        <f t="shared" si="2430"/>
        <v>16.217500000000001</v>
      </c>
      <c r="AG1172" s="129">
        <f t="shared" si="2454"/>
        <v>99</v>
      </c>
      <c r="AH1172" s="129">
        <f t="shared" si="2438"/>
        <v>104.94000000000001</v>
      </c>
      <c r="AI1172" s="132">
        <f t="shared" si="2448"/>
        <v>109</v>
      </c>
      <c r="AJ1172" s="113">
        <f t="shared" si="2439"/>
        <v>329000</v>
      </c>
      <c r="AK1172" s="139">
        <f t="shared" si="2429"/>
        <v>359000</v>
      </c>
      <c r="AL1172" s="114">
        <f t="shared" si="2440"/>
        <v>35</v>
      </c>
      <c r="AM1172" s="130">
        <f t="shared" si="2441"/>
        <v>33</v>
      </c>
      <c r="AN1172" s="151">
        <f t="shared" si="2442"/>
        <v>53</v>
      </c>
      <c r="AO1172" s="152">
        <f t="shared" si="2443"/>
        <v>279</v>
      </c>
      <c r="AP1172" s="153">
        <f t="shared" si="2444"/>
        <v>589</v>
      </c>
      <c r="AQ1172" s="716">
        <f t="shared" si="2425"/>
        <v>129</v>
      </c>
      <c r="AR1172" s="154">
        <f t="shared" si="2455"/>
        <v>37000</v>
      </c>
      <c r="AS1172" s="158">
        <v>109</v>
      </c>
      <c r="AT1172" s="144">
        <f t="shared" si="2445"/>
        <v>109</v>
      </c>
    </row>
    <row r="1173" spans="2:46" ht="21.6" hidden="1" customHeight="1">
      <c r="B1173" s="161" t="s">
        <v>461</v>
      </c>
      <c r="C1173" s="119" t="s">
        <v>484</v>
      </c>
      <c r="D1173" s="112">
        <f t="shared" si="2449"/>
        <v>25.95</v>
      </c>
      <c r="E1173" s="112">
        <f t="shared" si="2446"/>
        <v>9.3000000000000007</v>
      </c>
      <c r="F1173" s="112">
        <f t="shared" si="2432"/>
        <v>9.1999999999999993</v>
      </c>
      <c r="G1173" s="644">
        <f t="shared" si="2433"/>
        <v>9.3000000000000007</v>
      </c>
      <c r="H1173" s="112">
        <f t="shared" si="2447"/>
        <v>3</v>
      </c>
      <c r="I1173" s="112"/>
      <c r="J1173" s="131">
        <f>[1]shCost!$D$19</f>
        <v>6</v>
      </c>
      <c r="K1173" s="131">
        <v>6.2</v>
      </c>
      <c r="L1173" s="131"/>
      <c r="M1173" s="131"/>
      <c r="N1173" s="131"/>
      <c r="O1173" s="131"/>
      <c r="P1173" s="131"/>
      <c r="Q1173" s="131"/>
      <c r="R1173" s="131"/>
      <c r="S1173" s="131"/>
      <c r="T1173" s="131"/>
      <c r="U1173" s="131"/>
      <c r="V1173" s="131">
        <v>6.2</v>
      </c>
      <c r="W1173" s="131"/>
      <c r="X1173" s="131"/>
      <c r="Y1173" s="128">
        <f t="shared" si="2450"/>
        <v>10.230000000000002</v>
      </c>
      <c r="Z1173" s="128">
        <f t="shared" si="2451"/>
        <v>10.230000000000002</v>
      </c>
      <c r="AA1173" s="128">
        <f t="shared" si="2436"/>
        <v>11.677499999999998</v>
      </c>
      <c r="AB1173" s="128">
        <f t="shared" si="2452"/>
        <v>25.95</v>
      </c>
      <c r="AC1173" s="128">
        <f t="shared" si="2453"/>
        <v>25.575000000000003</v>
      </c>
      <c r="AD1173" s="128">
        <f t="shared" si="2430"/>
        <v>12.975</v>
      </c>
      <c r="AE1173" s="128">
        <f t="shared" si="2430"/>
        <v>14.272500000000001</v>
      </c>
      <c r="AF1173" s="128">
        <f t="shared" si="2430"/>
        <v>16.8675</v>
      </c>
      <c r="AG1173" s="129">
        <f t="shared" si="2454"/>
        <v>102.30000000000001</v>
      </c>
      <c r="AH1173" s="129">
        <f t="shared" si="2438"/>
        <v>108.43800000000002</v>
      </c>
      <c r="AI1173" s="132">
        <f t="shared" si="2448"/>
        <v>109</v>
      </c>
      <c r="AJ1173" s="113">
        <f t="shared" si="2439"/>
        <v>339000</v>
      </c>
      <c r="AK1173" s="139">
        <f t="shared" si="2429"/>
        <v>369000</v>
      </c>
      <c r="AL1173" s="114">
        <f t="shared" si="2440"/>
        <v>36</v>
      </c>
      <c r="AM1173" s="130">
        <f t="shared" si="2441"/>
        <v>34</v>
      </c>
      <c r="AN1173" s="151">
        <f t="shared" si="2442"/>
        <v>55</v>
      </c>
      <c r="AO1173" s="152">
        <f t="shared" si="2443"/>
        <v>288</v>
      </c>
      <c r="AP1173" s="153">
        <f t="shared" si="2444"/>
        <v>609</v>
      </c>
      <c r="AQ1173" s="716">
        <f t="shared" si="2425"/>
        <v>133</v>
      </c>
      <c r="AR1173" s="154">
        <f t="shared" si="2455"/>
        <v>38000</v>
      </c>
      <c r="AS1173" s="158">
        <v>109</v>
      </c>
      <c r="AT1173" s="144">
        <f t="shared" si="2445"/>
        <v>109</v>
      </c>
    </row>
    <row r="1174" spans="2:46" ht="21.6" hidden="1" customHeight="1">
      <c r="B1174" s="161" t="s">
        <v>462</v>
      </c>
      <c r="C1174" s="119" t="s">
        <v>485</v>
      </c>
      <c r="D1174" s="112">
        <f t="shared" si="2449"/>
        <v>37.950000000000003</v>
      </c>
      <c r="E1174" s="112">
        <f t="shared" si="2446"/>
        <v>13.649999999999999</v>
      </c>
      <c r="F1174" s="112">
        <f t="shared" si="2432"/>
        <v>12.1</v>
      </c>
      <c r="G1174" s="644">
        <f t="shared" si="2433"/>
        <v>13.649999999999999</v>
      </c>
      <c r="H1174" s="112">
        <f t="shared" si="2447"/>
        <v>3.1</v>
      </c>
      <c r="I1174" s="112"/>
      <c r="J1174" s="131">
        <f>[1]shCost!$D$20</f>
        <v>6.2</v>
      </c>
      <c r="K1174" s="131">
        <v>9.1</v>
      </c>
      <c r="L1174" s="131"/>
      <c r="M1174" s="131"/>
      <c r="N1174" s="131"/>
      <c r="O1174" s="131"/>
      <c r="P1174" s="131"/>
      <c r="Q1174" s="131"/>
      <c r="R1174" s="131"/>
      <c r="S1174" s="131"/>
      <c r="T1174" s="131"/>
      <c r="U1174" s="131"/>
      <c r="V1174" s="131">
        <v>9.1</v>
      </c>
      <c r="W1174" s="131"/>
      <c r="X1174" s="131"/>
      <c r="Y1174" s="128">
        <f t="shared" si="2450"/>
        <v>15.014999999999999</v>
      </c>
      <c r="Z1174" s="128">
        <f t="shared" si="2451"/>
        <v>15.014999999999999</v>
      </c>
      <c r="AA1174" s="128">
        <f t="shared" si="2436"/>
        <v>17.077500000000001</v>
      </c>
      <c r="AB1174" s="128">
        <f t="shared" si="2452"/>
        <v>37.950000000000003</v>
      </c>
      <c r="AC1174" s="128">
        <f t="shared" si="2453"/>
        <v>37.537499999999994</v>
      </c>
      <c r="AD1174" s="128">
        <f t="shared" si="2430"/>
        <v>18.975000000000001</v>
      </c>
      <c r="AE1174" s="128">
        <f t="shared" si="2430"/>
        <v>20.872500000000002</v>
      </c>
      <c r="AF1174" s="128">
        <f t="shared" si="2430"/>
        <v>24.667500000000004</v>
      </c>
      <c r="AG1174" s="129">
        <f t="shared" si="2454"/>
        <v>150.14999999999998</v>
      </c>
      <c r="AH1174" s="129">
        <f t="shared" si="2438"/>
        <v>159.15899999999999</v>
      </c>
      <c r="AI1174" s="132">
        <f t="shared" si="2448"/>
        <v>159</v>
      </c>
      <c r="AJ1174" s="113">
        <f t="shared" si="2439"/>
        <v>499000</v>
      </c>
      <c r="AK1174" s="139">
        <f t="shared" si="2429"/>
        <v>539000</v>
      </c>
      <c r="AL1174" s="114">
        <f t="shared" si="2440"/>
        <v>53</v>
      </c>
      <c r="AM1174" s="130">
        <f t="shared" si="2441"/>
        <v>49</v>
      </c>
      <c r="AN1174" s="151">
        <f t="shared" si="2442"/>
        <v>80</v>
      </c>
      <c r="AO1174" s="152">
        <f t="shared" si="2443"/>
        <v>423</v>
      </c>
      <c r="AP1174" s="153">
        <f t="shared" si="2444"/>
        <v>893</v>
      </c>
      <c r="AQ1174" s="716">
        <f t="shared" si="2425"/>
        <v>196</v>
      </c>
      <c r="AR1174" s="154">
        <f t="shared" si="2455"/>
        <v>56000</v>
      </c>
      <c r="AS1174" s="158">
        <v>159</v>
      </c>
      <c r="AT1174" s="144">
        <f t="shared" si="2445"/>
        <v>159</v>
      </c>
    </row>
    <row r="1175" spans="2:46" ht="21.6" hidden="1" customHeight="1">
      <c r="B1175" s="161" t="s">
        <v>463</v>
      </c>
      <c r="C1175" s="119" t="s">
        <v>486</v>
      </c>
      <c r="D1175" s="112">
        <f t="shared" si="2449"/>
        <v>36.950000000000003</v>
      </c>
      <c r="E1175" s="112">
        <f t="shared" si="2446"/>
        <v>13.5</v>
      </c>
      <c r="F1175" s="112">
        <f t="shared" si="2432"/>
        <v>12</v>
      </c>
      <c r="G1175" s="644">
        <f t="shared" si="2433"/>
        <v>13.5</v>
      </c>
      <c r="H1175" s="112">
        <f t="shared" si="2447"/>
        <v>2.5</v>
      </c>
      <c r="I1175" s="112"/>
      <c r="J1175" s="131">
        <f>[1]shCost!$D$21</f>
        <v>9</v>
      </c>
      <c r="K1175" s="131">
        <v>5</v>
      </c>
      <c r="L1175" s="131"/>
      <c r="M1175" s="131"/>
      <c r="N1175" s="131"/>
      <c r="O1175" s="131"/>
      <c r="P1175" s="131"/>
      <c r="Q1175" s="131"/>
      <c r="R1175" s="131"/>
      <c r="S1175" s="131"/>
      <c r="T1175" s="131"/>
      <c r="U1175" s="131"/>
      <c r="V1175" s="131">
        <v>5</v>
      </c>
      <c r="W1175" s="131"/>
      <c r="X1175" s="131"/>
      <c r="Y1175" s="128">
        <f t="shared" si="2450"/>
        <v>14.850000000000001</v>
      </c>
      <c r="Z1175" s="128">
        <f t="shared" si="2451"/>
        <v>14.850000000000001</v>
      </c>
      <c r="AA1175" s="128">
        <f t="shared" si="2436"/>
        <v>16.627500000000001</v>
      </c>
      <c r="AB1175" s="128">
        <f t="shared" si="2452"/>
        <v>36.950000000000003</v>
      </c>
      <c r="AC1175" s="128">
        <f t="shared" si="2453"/>
        <v>37.125</v>
      </c>
      <c r="AD1175" s="128">
        <f t="shared" si="2430"/>
        <v>18.475000000000001</v>
      </c>
      <c r="AE1175" s="128">
        <f t="shared" si="2430"/>
        <v>20.322500000000002</v>
      </c>
      <c r="AF1175" s="128">
        <f t="shared" si="2430"/>
        <v>24.017500000000002</v>
      </c>
      <c r="AG1175" s="129">
        <f t="shared" si="2454"/>
        <v>148.5</v>
      </c>
      <c r="AH1175" s="129">
        <f t="shared" si="2438"/>
        <v>157.41</v>
      </c>
      <c r="AI1175" s="132">
        <f t="shared" si="2448"/>
        <v>159</v>
      </c>
      <c r="AJ1175" s="113">
        <f t="shared" si="2439"/>
        <v>489000</v>
      </c>
      <c r="AK1175" s="139">
        <f t="shared" si="2429"/>
        <v>529000</v>
      </c>
      <c r="AL1175" s="114">
        <f t="shared" si="2440"/>
        <v>52</v>
      </c>
      <c r="AM1175" s="130">
        <f t="shared" si="2441"/>
        <v>49</v>
      </c>
      <c r="AN1175" s="151">
        <f t="shared" si="2442"/>
        <v>80</v>
      </c>
      <c r="AO1175" s="152">
        <f t="shared" si="2443"/>
        <v>418</v>
      </c>
      <c r="AP1175" s="153">
        <f t="shared" si="2444"/>
        <v>884</v>
      </c>
      <c r="AQ1175" s="716">
        <f t="shared" si="2425"/>
        <v>194</v>
      </c>
      <c r="AR1175" s="154">
        <f t="shared" si="2455"/>
        <v>56000</v>
      </c>
      <c r="AS1175" s="158">
        <v>89</v>
      </c>
      <c r="AT1175" s="144">
        <f t="shared" si="2445"/>
        <v>159</v>
      </c>
    </row>
    <row r="1176" spans="2:46" ht="21.6" hidden="1" customHeight="1">
      <c r="B1176" s="161" t="s">
        <v>464</v>
      </c>
      <c r="C1176" s="119" t="s">
        <v>487</v>
      </c>
      <c r="D1176" s="112">
        <f t="shared" si="2449"/>
        <v>24.95</v>
      </c>
      <c r="E1176" s="112">
        <f t="shared" si="2446"/>
        <v>9</v>
      </c>
      <c r="F1176" s="112">
        <f t="shared" si="2432"/>
        <v>9</v>
      </c>
      <c r="G1176" s="644">
        <f t="shared" si="2433"/>
        <v>9</v>
      </c>
      <c r="H1176" s="112">
        <f t="shared" si="2447"/>
        <v>2.5</v>
      </c>
      <c r="I1176" s="112"/>
      <c r="J1176" s="131">
        <f>[1]shCost!$D$22</f>
        <v>5</v>
      </c>
      <c r="K1176" s="131">
        <v>6</v>
      </c>
      <c r="L1176" s="131"/>
      <c r="M1176" s="131"/>
      <c r="N1176" s="131"/>
      <c r="O1176" s="131"/>
      <c r="P1176" s="131"/>
      <c r="Q1176" s="131"/>
      <c r="R1176" s="131"/>
      <c r="S1176" s="131"/>
      <c r="T1176" s="131"/>
      <c r="U1176" s="131"/>
      <c r="V1176" s="131">
        <v>6</v>
      </c>
      <c r="W1176" s="131"/>
      <c r="X1176" s="131"/>
      <c r="Y1176" s="128">
        <f t="shared" si="2450"/>
        <v>9.9</v>
      </c>
      <c r="Z1176" s="128">
        <f t="shared" si="2451"/>
        <v>9.9</v>
      </c>
      <c r="AA1176" s="128">
        <f t="shared" si="2436"/>
        <v>11.227499999999999</v>
      </c>
      <c r="AB1176" s="128">
        <f t="shared" si="2452"/>
        <v>24.95</v>
      </c>
      <c r="AC1176" s="128">
        <f t="shared" si="2453"/>
        <v>24.75</v>
      </c>
      <c r="AD1176" s="128">
        <f t="shared" si="2430"/>
        <v>12.475</v>
      </c>
      <c r="AE1176" s="128">
        <f t="shared" si="2430"/>
        <v>13.7225</v>
      </c>
      <c r="AF1176" s="128">
        <f t="shared" si="2430"/>
        <v>16.217500000000001</v>
      </c>
      <c r="AG1176" s="129">
        <f t="shared" si="2454"/>
        <v>99</v>
      </c>
      <c r="AH1176" s="129">
        <f t="shared" si="2438"/>
        <v>104.94000000000001</v>
      </c>
      <c r="AI1176" s="132">
        <f t="shared" si="2448"/>
        <v>109</v>
      </c>
      <c r="AJ1176" s="113">
        <f t="shared" si="2439"/>
        <v>329000</v>
      </c>
      <c r="AK1176" s="139">
        <f t="shared" si="2429"/>
        <v>359000</v>
      </c>
      <c r="AL1176" s="114">
        <f t="shared" si="2440"/>
        <v>35</v>
      </c>
      <c r="AM1176" s="130">
        <f t="shared" si="2441"/>
        <v>33</v>
      </c>
      <c r="AN1176" s="151">
        <f t="shared" si="2442"/>
        <v>53</v>
      </c>
      <c r="AO1176" s="152">
        <f t="shared" si="2443"/>
        <v>279</v>
      </c>
      <c r="AP1176" s="153">
        <f t="shared" si="2444"/>
        <v>589</v>
      </c>
      <c r="AQ1176" s="716">
        <f t="shared" si="2425"/>
        <v>129</v>
      </c>
      <c r="AR1176" s="154">
        <f t="shared" si="2455"/>
        <v>37000</v>
      </c>
      <c r="AS1176" s="158">
        <v>109</v>
      </c>
      <c r="AT1176" s="144">
        <f t="shared" si="2445"/>
        <v>109</v>
      </c>
    </row>
    <row r="1177" spans="2:46" ht="21.6" hidden="1" customHeight="1">
      <c r="B1177" s="161" t="s">
        <v>466</v>
      </c>
      <c r="C1177" s="119" t="s">
        <v>488</v>
      </c>
      <c r="D1177" s="112">
        <f t="shared" si="2449"/>
        <v>23.95</v>
      </c>
      <c r="E1177" s="112">
        <f t="shared" si="2446"/>
        <v>8.6999999999999993</v>
      </c>
      <c r="F1177" s="112">
        <f t="shared" si="2432"/>
        <v>8.8000000000000007</v>
      </c>
      <c r="G1177" s="644">
        <f t="shared" si="2433"/>
        <v>8.6999999999999993</v>
      </c>
      <c r="H1177" s="112">
        <f t="shared" si="2447"/>
        <v>2.0499999999999998</v>
      </c>
      <c r="I1177" s="112"/>
      <c r="J1177" s="131">
        <f>[1]shCost!$F$23</f>
        <v>5.8</v>
      </c>
      <c r="K1177" s="131">
        <f>[1]shCost!$F$3</f>
        <v>4.0999999999999996</v>
      </c>
      <c r="L1177" s="131"/>
      <c r="M1177" s="131"/>
      <c r="N1177" s="131"/>
      <c r="O1177" s="131"/>
      <c r="P1177" s="131"/>
      <c r="Q1177" s="131"/>
      <c r="R1177" s="131"/>
      <c r="S1177" s="131"/>
      <c r="T1177" s="131"/>
      <c r="U1177" s="131"/>
      <c r="V1177" s="131">
        <f>[1]shCost!$F$3</f>
        <v>4.0999999999999996</v>
      </c>
      <c r="W1177" s="131"/>
      <c r="X1177" s="131"/>
      <c r="Y1177" s="128">
        <f t="shared" si="2450"/>
        <v>9.57</v>
      </c>
      <c r="Z1177" s="128">
        <f t="shared" si="2451"/>
        <v>9.57</v>
      </c>
      <c r="AA1177" s="128">
        <f t="shared" si="2436"/>
        <v>10.777499999999998</v>
      </c>
      <c r="AB1177" s="128">
        <f t="shared" si="2452"/>
        <v>23.95</v>
      </c>
      <c r="AC1177" s="128">
        <f t="shared" si="2453"/>
        <v>23.925000000000001</v>
      </c>
      <c r="AD1177" s="128">
        <f t="shared" si="2430"/>
        <v>11.975</v>
      </c>
      <c r="AE1177" s="128">
        <f t="shared" si="2430"/>
        <v>13.172500000000001</v>
      </c>
      <c r="AF1177" s="128">
        <f t="shared" si="2430"/>
        <v>15.567500000000001</v>
      </c>
      <c r="AG1177" s="129">
        <f t="shared" si="2454"/>
        <v>95.7</v>
      </c>
      <c r="AH1177" s="129">
        <f t="shared" si="2438"/>
        <v>101.44200000000001</v>
      </c>
      <c r="AI1177" s="132">
        <f t="shared" si="2448"/>
        <v>99</v>
      </c>
      <c r="AJ1177" s="113">
        <f t="shared" si="2439"/>
        <v>309000</v>
      </c>
      <c r="AK1177" s="139">
        <f t="shared" si="2429"/>
        <v>329000</v>
      </c>
      <c r="AL1177" s="114">
        <f t="shared" si="2440"/>
        <v>34</v>
      </c>
      <c r="AM1177" s="130">
        <f t="shared" si="2441"/>
        <v>32</v>
      </c>
      <c r="AN1177" s="151">
        <f t="shared" si="2442"/>
        <v>51</v>
      </c>
      <c r="AO1177" s="152">
        <f t="shared" si="2443"/>
        <v>270</v>
      </c>
      <c r="AP1177" s="153">
        <f t="shared" si="2444"/>
        <v>570</v>
      </c>
      <c r="AQ1177" s="716">
        <f t="shared" si="2425"/>
        <v>125</v>
      </c>
      <c r="AR1177" s="154">
        <f t="shared" si="2455"/>
        <v>36000</v>
      </c>
      <c r="AS1177" s="158">
        <v>89</v>
      </c>
      <c r="AT1177" s="144">
        <f t="shared" si="2445"/>
        <v>99</v>
      </c>
    </row>
    <row r="1178" spans="2:46" ht="21.6" hidden="1" customHeight="1">
      <c r="B1178" s="161" t="s">
        <v>475</v>
      </c>
      <c r="C1178" s="119" t="s">
        <v>496</v>
      </c>
      <c r="D1178" s="112">
        <f t="shared" si="2449"/>
        <v>22.95</v>
      </c>
      <c r="E1178" s="112">
        <f t="shared" si="2446"/>
        <v>8.25</v>
      </c>
      <c r="F1178" s="112">
        <f t="shared" si="2432"/>
        <v>8.5</v>
      </c>
      <c r="G1178" s="644">
        <f t="shared" si="2433"/>
        <v>8.25</v>
      </c>
      <c r="H1178" s="112">
        <f t="shared" si="2447"/>
        <v>2.75</v>
      </c>
      <c r="I1178" s="112"/>
      <c r="J1178" s="131">
        <v>5.5</v>
      </c>
      <c r="K1178" s="131">
        <v>5.5</v>
      </c>
      <c r="L1178" s="131"/>
      <c r="M1178" s="131"/>
      <c r="N1178" s="131"/>
      <c r="O1178" s="131"/>
      <c r="P1178" s="131"/>
      <c r="Q1178" s="131"/>
      <c r="R1178" s="131"/>
      <c r="S1178" s="131"/>
      <c r="T1178" s="131"/>
      <c r="U1178" s="131"/>
      <c r="V1178" s="131">
        <v>5.5</v>
      </c>
      <c r="W1178" s="131"/>
      <c r="X1178" s="131"/>
      <c r="Y1178" s="128">
        <f t="shared" si="2450"/>
        <v>9.0750000000000011</v>
      </c>
      <c r="Z1178" s="128">
        <f t="shared" si="2451"/>
        <v>9.0750000000000011</v>
      </c>
      <c r="AA1178" s="128">
        <f t="shared" si="2436"/>
        <v>10.327499999999999</v>
      </c>
      <c r="AB1178" s="128">
        <f t="shared" si="2452"/>
        <v>22.95</v>
      </c>
      <c r="AC1178" s="128">
        <f t="shared" si="2453"/>
        <v>22.6875</v>
      </c>
      <c r="AD1178" s="128">
        <f t="shared" si="2430"/>
        <v>11.475</v>
      </c>
      <c r="AE1178" s="128">
        <f t="shared" si="2430"/>
        <v>12.6225</v>
      </c>
      <c r="AF1178" s="128">
        <f t="shared" si="2430"/>
        <v>14.9175</v>
      </c>
      <c r="AG1178" s="129">
        <f t="shared" si="2454"/>
        <v>90.75</v>
      </c>
      <c r="AH1178" s="129">
        <f t="shared" si="2438"/>
        <v>96.195000000000007</v>
      </c>
      <c r="AI1178" s="132">
        <f t="shared" si="2448"/>
        <v>99</v>
      </c>
      <c r="AJ1178" s="113">
        <f t="shared" si="2439"/>
        <v>299000</v>
      </c>
      <c r="AK1178" s="139">
        <f t="shared" si="2429"/>
        <v>319000</v>
      </c>
      <c r="AL1178" s="114">
        <f t="shared" si="2440"/>
        <v>32</v>
      </c>
      <c r="AM1178" s="130">
        <f t="shared" si="2441"/>
        <v>30</v>
      </c>
      <c r="AN1178" s="151">
        <f t="shared" si="2442"/>
        <v>49</v>
      </c>
      <c r="AO1178" s="152">
        <f t="shared" si="2443"/>
        <v>256</v>
      </c>
      <c r="AP1178" s="153">
        <f t="shared" si="2444"/>
        <v>540</v>
      </c>
      <c r="AQ1178" s="716">
        <f t="shared" si="2425"/>
        <v>118</v>
      </c>
      <c r="AR1178" s="154">
        <f t="shared" si="2455"/>
        <v>34000</v>
      </c>
      <c r="AS1178" s="158">
        <v>99</v>
      </c>
      <c r="AT1178" s="144">
        <f t="shared" si="2445"/>
        <v>99</v>
      </c>
    </row>
    <row r="1179" spans="2:46" ht="21.6" hidden="1" customHeight="1">
      <c r="B1179" s="161" t="s">
        <v>468</v>
      </c>
      <c r="C1179" s="119" t="s">
        <v>490</v>
      </c>
      <c r="D1179" s="112">
        <f t="shared" si="2449"/>
        <v>28.95</v>
      </c>
      <c r="E1179" s="112">
        <f t="shared" si="2446"/>
        <v>10.59</v>
      </c>
      <c r="F1179" s="112">
        <f t="shared" si="2432"/>
        <v>10.059999999999999</v>
      </c>
      <c r="G1179" s="644">
        <f t="shared" si="2433"/>
        <v>10.59</v>
      </c>
      <c r="H1179" s="112">
        <f t="shared" si="2447"/>
        <v>0</v>
      </c>
      <c r="I1179" s="112"/>
      <c r="J1179" s="131">
        <f>[1]shCost!$K$18</f>
        <v>0</v>
      </c>
      <c r="K1179" s="131">
        <v>7.06</v>
      </c>
      <c r="L1179" s="131"/>
      <c r="M1179" s="131"/>
      <c r="N1179" s="131"/>
      <c r="O1179" s="131"/>
      <c r="P1179" s="131"/>
      <c r="Q1179" s="131"/>
      <c r="R1179" s="131"/>
      <c r="S1179" s="131"/>
      <c r="T1179" s="131"/>
      <c r="U1179" s="131"/>
      <c r="V1179" s="131">
        <v>7.06</v>
      </c>
      <c r="W1179" s="131"/>
      <c r="X1179" s="131"/>
      <c r="Y1179" s="128">
        <f t="shared" si="2450"/>
        <v>11.649000000000001</v>
      </c>
      <c r="Z1179" s="128">
        <f t="shared" si="2451"/>
        <v>11.649000000000001</v>
      </c>
      <c r="AA1179" s="128">
        <f t="shared" si="2436"/>
        <v>13.027499999999998</v>
      </c>
      <c r="AB1179" s="128">
        <f t="shared" si="2452"/>
        <v>28.95</v>
      </c>
      <c r="AC1179" s="128">
        <f t="shared" si="2453"/>
        <v>29.122500000000002</v>
      </c>
      <c r="AD1179" s="128">
        <f t="shared" si="2430"/>
        <v>14.475</v>
      </c>
      <c r="AE1179" s="128">
        <f t="shared" si="2430"/>
        <v>15.922500000000001</v>
      </c>
      <c r="AF1179" s="128">
        <f t="shared" si="2430"/>
        <v>18.817499999999999</v>
      </c>
      <c r="AG1179" s="129">
        <f t="shared" si="2454"/>
        <v>116.49000000000001</v>
      </c>
      <c r="AH1179" s="129">
        <f t="shared" si="2438"/>
        <v>123.47940000000001</v>
      </c>
      <c r="AI1179" s="132">
        <f t="shared" si="2448"/>
        <v>119</v>
      </c>
      <c r="AJ1179" s="113">
        <f t="shared" si="2439"/>
        <v>379000</v>
      </c>
      <c r="AK1179" s="139">
        <f t="shared" si="2429"/>
        <v>409000</v>
      </c>
      <c r="AL1179" s="114">
        <f t="shared" si="2440"/>
        <v>41</v>
      </c>
      <c r="AM1179" s="130">
        <f t="shared" si="2441"/>
        <v>38</v>
      </c>
      <c r="AN1179" s="151">
        <f t="shared" si="2442"/>
        <v>63</v>
      </c>
      <c r="AO1179" s="152">
        <f t="shared" si="2443"/>
        <v>328</v>
      </c>
      <c r="AP1179" s="153">
        <f t="shared" si="2444"/>
        <v>693</v>
      </c>
      <c r="AQ1179" s="716">
        <f t="shared" si="2425"/>
        <v>152</v>
      </c>
      <c r="AR1179" s="154">
        <f t="shared" si="2455"/>
        <v>44000</v>
      </c>
      <c r="AS1179" s="158">
        <v>119</v>
      </c>
      <c r="AT1179" s="144">
        <f t="shared" si="2445"/>
        <v>119</v>
      </c>
    </row>
    <row r="1180" spans="2:46" ht="21.6" hidden="1" customHeight="1">
      <c r="B1180" s="161" t="s">
        <v>469</v>
      </c>
      <c r="C1180" s="119" t="s">
        <v>491</v>
      </c>
      <c r="D1180" s="112">
        <f t="shared" si="2449"/>
        <v>30.95</v>
      </c>
      <c r="E1180" s="112">
        <f t="shared" si="2446"/>
        <v>11.324999999999999</v>
      </c>
      <c r="F1180" s="112">
        <f t="shared" si="2432"/>
        <v>10.55</v>
      </c>
      <c r="G1180" s="644">
        <f t="shared" si="2433"/>
        <v>11.324999999999999</v>
      </c>
      <c r="H1180" s="112">
        <f t="shared" si="2447"/>
        <v>3.53</v>
      </c>
      <c r="I1180" s="112"/>
      <c r="J1180" s="131">
        <f>[1]shCost!$K$19</f>
        <v>7.06</v>
      </c>
      <c r="K1180" s="131">
        <v>7.55</v>
      </c>
      <c r="L1180" s="131"/>
      <c r="M1180" s="131"/>
      <c r="N1180" s="131"/>
      <c r="O1180" s="131"/>
      <c r="P1180" s="131"/>
      <c r="Q1180" s="131"/>
      <c r="R1180" s="131"/>
      <c r="S1180" s="131"/>
      <c r="T1180" s="131"/>
      <c r="U1180" s="131"/>
      <c r="V1180" s="131">
        <v>7.55</v>
      </c>
      <c r="W1180" s="131"/>
      <c r="X1180" s="131"/>
      <c r="Y1180" s="128">
        <f t="shared" si="2450"/>
        <v>12.4575</v>
      </c>
      <c r="Z1180" s="128">
        <f t="shared" si="2451"/>
        <v>12.4575</v>
      </c>
      <c r="AA1180" s="128">
        <f t="shared" si="2436"/>
        <v>13.927499999999998</v>
      </c>
      <c r="AB1180" s="128">
        <f t="shared" si="2452"/>
        <v>30.95</v>
      </c>
      <c r="AC1180" s="128">
        <f t="shared" si="2453"/>
        <v>31.143749999999997</v>
      </c>
      <c r="AD1180" s="128">
        <f t="shared" si="2430"/>
        <v>15.475</v>
      </c>
      <c r="AE1180" s="128">
        <f t="shared" si="2430"/>
        <v>17.022500000000001</v>
      </c>
      <c r="AF1180" s="128">
        <f t="shared" si="2430"/>
        <v>20.1175</v>
      </c>
      <c r="AG1180" s="129">
        <f t="shared" si="2454"/>
        <v>124.57499999999999</v>
      </c>
      <c r="AH1180" s="129">
        <f t="shared" si="2438"/>
        <v>132.04949999999999</v>
      </c>
      <c r="AI1180" s="132">
        <f t="shared" si="2448"/>
        <v>129</v>
      </c>
      <c r="AJ1180" s="113">
        <f t="shared" si="2439"/>
        <v>409000</v>
      </c>
      <c r="AK1180" s="139">
        <f t="shared" si="2429"/>
        <v>439000</v>
      </c>
      <c r="AL1180" s="114">
        <f t="shared" si="2440"/>
        <v>44</v>
      </c>
      <c r="AM1180" s="130">
        <f t="shared" si="2441"/>
        <v>41</v>
      </c>
      <c r="AN1180" s="151">
        <f t="shared" si="2442"/>
        <v>67</v>
      </c>
      <c r="AO1180" s="152">
        <f t="shared" si="2443"/>
        <v>351</v>
      </c>
      <c r="AP1180" s="153">
        <f t="shared" si="2444"/>
        <v>741</v>
      </c>
      <c r="AQ1180" s="716">
        <f t="shared" si="2425"/>
        <v>162</v>
      </c>
      <c r="AR1180" s="154">
        <f t="shared" si="2455"/>
        <v>47000</v>
      </c>
      <c r="AS1180" s="158">
        <v>129</v>
      </c>
      <c r="AT1180" s="144">
        <f t="shared" si="2445"/>
        <v>129</v>
      </c>
    </row>
    <row r="1181" spans="2:46" ht="21.6" hidden="1" customHeight="1">
      <c r="B1181" s="161" t="s">
        <v>470</v>
      </c>
      <c r="C1181" s="119" t="s">
        <v>492</v>
      </c>
      <c r="D1181" s="112">
        <f t="shared" si="2449"/>
        <v>37.950000000000003</v>
      </c>
      <c r="E1181" s="112">
        <f t="shared" si="2446"/>
        <v>13.649999999999999</v>
      </c>
      <c r="F1181" s="112">
        <f t="shared" si="2432"/>
        <v>12.1</v>
      </c>
      <c r="G1181" s="644">
        <f t="shared" si="2433"/>
        <v>13.649999999999999</v>
      </c>
      <c r="H1181" s="112">
        <f t="shared" si="2447"/>
        <v>3.7749999999999999</v>
      </c>
      <c r="I1181" s="112"/>
      <c r="J1181" s="131">
        <f>[1]shCost!$K$20</f>
        <v>7.55</v>
      </c>
      <c r="K1181" s="131">
        <v>9.1</v>
      </c>
      <c r="L1181" s="131"/>
      <c r="M1181" s="131"/>
      <c r="N1181" s="131"/>
      <c r="O1181" s="131"/>
      <c r="P1181" s="131"/>
      <c r="Q1181" s="131"/>
      <c r="R1181" s="131"/>
      <c r="S1181" s="131"/>
      <c r="T1181" s="131"/>
      <c r="U1181" s="131"/>
      <c r="V1181" s="131">
        <v>9.1</v>
      </c>
      <c r="W1181" s="131"/>
      <c r="X1181" s="131"/>
      <c r="Y1181" s="128">
        <f t="shared" si="2450"/>
        <v>15.014999999999999</v>
      </c>
      <c r="Z1181" s="128">
        <f t="shared" si="2451"/>
        <v>15.014999999999999</v>
      </c>
      <c r="AA1181" s="128">
        <f t="shared" si="2436"/>
        <v>17.077500000000001</v>
      </c>
      <c r="AB1181" s="128">
        <f t="shared" si="2452"/>
        <v>37.950000000000003</v>
      </c>
      <c r="AC1181" s="128">
        <f t="shared" si="2453"/>
        <v>37.537499999999994</v>
      </c>
      <c r="AD1181" s="128">
        <f t="shared" si="2430"/>
        <v>18.975000000000001</v>
      </c>
      <c r="AE1181" s="128">
        <f t="shared" si="2430"/>
        <v>20.872500000000002</v>
      </c>
      <c r="AF1181" s="128">
        <f t="shared" si="2430"/>
        <v>24.667500000000004</v>
      </c>
      <c r="AG1181" s="129">
        <f t="shared" si="2454"/>
        <v>150.14999999999998</v>
      </c>
      <c r="AH1181" s="129">
        <f t="shared" si="2438"/>
        <v>159.15899999999999</v>
      </c>
      <c r="AI1181" s="132">
        <f t="shared" si="2448"/>
        <v>159</v>
      </c>
      <c r="AJ1181" s="113">
        <f t="shared" si="2439"/>
        <v>499000</v>
      </c>
      <c r="AK1181" s="139">
        <f t="shared" si="2429"/>
        <v>539000</v>
      </c>
      <c r="AL1181" s="114">
        <f t="shared" si="2440"/>
        <v>53</v>
      </c>
      <c r="AM1181" s="130">
        <f t="shared" si="2441"/>
        <v>49</v>
      </c>
      <c r="AN1181" s="151">
        <f t="shared" si="2442"/>
        <v>80</v>
      </c>
      <c r="AO1181" s="152">
        <f t="shared" si="2443"/>
        <v>423</v>
      </c>
      <c r="AP1181" s="153">
        <f t="shared" si="2444"/>
        <v>893</v>
      </c>
      <c r="AQ1181" s="716">
        <f t="shared" si="2425"/>
        <v>196</v>
      </c>
      <c r="AR1181" s="154">
        <f t="shared" si="2455"/>
        <v>56000</v>
      </c>
      <c r="AS1181" s="158">
        <v>159</v>
      </c>
      <c r="AT1181" s="144">
        <f t="shared" si="2445"/>
        <v>159</v>
      </c>
    </row>
    <row r="1182" spans="2:46" ht="21.6" hidden="1" customHeight="1">
      <c r="B1182" s="161" t="s">
        <v>471</v>
      </c>
      <c r="C1182" s="119" t="s">
        <v>493</v>
      </c>
      <c r="D1182" s="112">
        <f t="shared" si="2449"/>
        <v>37.950000000000003</v>
      </c>
      <c r="E1182" s="112">
        <f t="shared" si="2446"/>
        <v>13.649999999999999</v>
      </c>
      <c r="F1182" s="112">
        <f t="shared" si="2432"/>
        <v>12.1</v>
      </c>
      <c r="G1182" s="644">
        <f t="shared" si="2433"/>
        <v>13.649999999999999</v>
      </c>
      <c r="H1182" s="112">
        <f t="shared" si="2447"/>
        <v>2.8</v>
      </c>
      <c r="I1182" s="112"/>
      <c r="J1182" s="131">
        <f>[1]shCost!$K$21</f>
        <v>9.1</v>
      </c>
      <c r="K1182" s="131">
        <v>5.6</v>
      </c>
      <c r="L1182" s="131"/>
      <c r="M1182" s="131"/>
      <c r="N1182" s="131"/>
      <c r="O1182" s="131"/>
      <c r="P1182" s="131"/>
      <c r="Q1182" s="131"/>
      <c r="R1182" s="131"/>
      <c r="S1182" s="131"/>
      <c r="T1182" s="131"/>
      <c r="U1182" s="131"/>
      <c r="V1182" s="131">
        <v>5.6</v>
      </c>
      <c r="W1182" s="131"/>
      <c r="X1182" s="131"/>
      <c r="Y1182" s="128">
        <f t="shared" si="2450"/>
        <v>15.014999999999999</v>
      </c>
      <c r="Z1182" s="128">
        <f t="shared" si="2451"/>
        <v>15.014999999999999</v>
      </c>
      <c r="AA1182" s="128">
        <f t="shared" ref="AA1182:AA1187" si="2456">(AB1182*(1-AA$1106))</f>
        <v>17.077500000000001</v>
      </c>
      <c r="AB1182" s="128">
        <f t="shared" si="2452"/>
        <v>37.950000000000003</v>
      </c>
      <c r="AC1182" s="128">
        <f t="shared" si="2453"/>
        <v>37.537499999999994</v>
      </c>
      <c r="AD1182" s="128">
        <f t="shared" si="2430"/>
        <v>18.975000000000001</v>
      </c>
      <c r="AE1182" s="128">
        <f t="shared" si="2430"/>
        <v>20.872500000000002</v>
      </c>
      <c r="AF1182" s="128">
        <f t="shared" si="2430"/>
        <v>24.667500000000004</v>
      </c>
      <c r="AG1182" s="129">
        <f t="shared" si="2454"/>
        <v>150.14999999999998</v>
      </c>
      <c r="AH1182" s="129">
        <f>AG1182*(1+AH$1106)</f>
        <v>159.15899999999999</v>
      </c>
      <c r="AI1182" s="132">
        <f t="shared" si="2448"/>
        <v>159</v>
      </c>
      <c r="AJ1182" s="113">
        <f t="shared" si="2439"/>
        <v>499000</v>
      </c>
      <c r="AK1182" s="139">
        <f t="shared" si="2429"/>
        <v>539000</v>
      </c>
      <c r="AL1182" s="114">
        <f t="shared" si="2440"/>
        <v>53</v>
      </c>
      <c r="AM1182" s="130">
        <f t="shared" si="2441"/>
        <v>49</v>
      </c>
      <c r="AN1182" s="151">
        <f t="shared" si="2442"/>
        <v>80</v>
      </c>
      <c r="AO1182" s="152">
        <f t="shared" si="2443"/>
        <v>423</v>
      </c>
      <c r="AP1182" s="153">
        <f t="shared" si="2444"/>
        <v>893</v>
      </c>
      <c r="AQ1182" s="716">
        <f t="shared" ref="AQ1182:AQ1186" si="2457">ROUNDUP(AG1182*1.3,0)</f>
        <v>196</v>
      </c>
      <c r="AR1182" s="154">
        <f t="shared" si="2455"/>
        <v>56000</v>
      </c>
      <c r="AS1182" s="158">
        <v>99</v>
      </c>
      <c r="AT1182" s="144">
        <f t="shared" si="2445"/>
        <v>159</v>
      </c>
    </row>
    <row r="1183" spans="2:46" ht="21.6" hidden="1" customHeight="1">
      <c r="B1183" s="161" t="s">
        <v>472</v>
      </c>
      <c r="C1183" s="119" t="s">
        <v>494</v>
      </c>
      <c r="D1183" s="112">
        <f t="shared" si="2449"/>
        <v>28.95</v>
      </c>
      <c r="E1183" s="112">
        <f t="shared" si="2446"/>
        <v>10.59</v>
      </c>
      <c r="F1183" s="112">
        <f t="shared" si="2432"/>
        <v>10.059999999999999</v>
      </c>
      <c r="G1183" s="644">
        <f t="shared" si="2433"/>
        <v>10.59</v>
      </c>
      <c r="H1183" s="112">
        <f t="shared" si="2447"/>
        <v>2.8</v>
      </c>
      <c r="I1183" s="112"/>
      <c r="J1183" s="131">
        <f>[1]shCost!$K$22</f>
        <v>5.6</v>
      </c>
      <c r="K1183" s="131">
        <v>7.06</v>
      </c>
      <c r="L1183" s="131"/>
      <c r="M1183" s="131"/>
      <c r="N1183" s="131"/>
      <c r="O1183" s="131"/>
      <c r="P1183" s="131"/>
      <c r="Q1183" s="131"/>
      <c r="R1183" s="131"/>
      <c r="S1183" s="131"/>
      <c r="T1183" s="131"/>
      <c r="U1183" s="131"/>
      <c r="V1183" s="131">
        <v>7.06</v>
      </c>
      <c r="W1183" s="131"/>
      <c r="X1183" s="131"/>
      <c r="Y1183" s="128">
        <f t="shared" si="2450"/>
        <v>11.649000000000001</v>
      </c>
      <c r="Z1183" s="128">
        <f t="shared" si="2451"/>
        <v>11.649000000000001</v>
      </c>
      <c r="AA1183" s="128">
        <f t="shared" si="2456"/>
        <v>13.027499999999998</v>
      </c>
      <c r="AB1183" s="128">
        <f t="shared" si="2452"/>
        <v>28.95</v>
      </c>
      <c r="AC1183" s="128">
        <f t="shared" si="2453"/>
        <v>29.122500000000002</v>
      </c>
      <c r="AD1183" s="128">
        <f t="shared" si="2430"/>
        <v>14.475</v>
      </c>
      <c r="AE1183" s="128">
        <f t="shared" si="2430"/>
        <v>15.922500000000001</v>
      </c>
      <c r="AF1183" s="128">
        <f t="shared" si="2430"/>
        <v>18.817499999999999</v>
      </c>
      <c r="AG1183" s="129">
        <f t="shared" si="2454"/>
        <v>116.49000000000001</v>
      </c>
      <c r="AH1183" s="129">
        <f>AG1183*(1+AH$1106)</f>
        <v>123.47940000000001</v>
      </c>
      <c r="AI1183" s="132">
        <f t="shared" si="2448"/>
        <v>119</v>
      </c>
      <c r="AJ1183" s="113">
        <f t="shared" si="2439"/>
        <v>379000</v>
      </c>
      <c r="AK1183" s="139">
        <f t="shared" si="2429"/>
        <v>409000</v>
      </c>
      <c r="AL1183" s="114">
        <f t="shared" si="2440"/>
        <v>41</v>
      </c>
      <c r="AM1183" s="130">
        <f t="shared" si="2441"/>
        <v>38</v>
      </c>
      <c r="AN1183" s="151">
        <f t="shared" si="2442"/>
        <v>63</v>
      </c>
      <c r="AO1183" s="152">
        <f t="shared" si="2443"/>
        <v>328</v>
      </c>
      <c r="AP1183" s="153">
        <f t="shared" si="2444"/>
        <v>693</v>
      </c>
      <c r="AQ1183" s="716">
        <f t="shared" si="2457"/>
        <v>152</v>
      </c>
      <c r="AR1183" s="154">
        <f t="shared" si="2455"/>
        <v>44000</v>
      </c>
      <c r="AS1183" s="158">
        <v>119</v>
      </c>
      <c r="AT1183" s="144">
        <f t="shared" si="2445"/>
        <v>119</v>
      </c>
    </row>
    <row r="1184" spans="2:46" ht="21.6" hidden="1" customHeight="1">
      <c r="B1184" s="161" t="s">
        <v>474</v>
      </c>
      <c r="C1184" s="119" t="s">
        <v>495</v>
      </c>
      <c r="D1184" s="112">
        <f t="shared" si="2449"/>
        <v>16.95</v>
      </c>
      <c r="E1184" s="112">
        <f t="shared" si="2446"/>
        <v>6.1499999999999995</v>
      </c>
      <c r="F1184" s="112">
        <f t="shared" si="2432"/>
        <v>7.1</v>
      </c>
      <c r="G1184" s="644">
        <f t="shared" si="2433"/>
        <v>6.1499999999999995</v>
      </c>
      <c r="H1184" s="112">
        <f t="shared" si="2447"/>
        <v>2.0499999999999998</v>
      </c>
      <c r="I1184" s="112"/>
      <c r="J1184" s="131">
        <f>[1]shCost!$F$3</f>
        <v>4.0999999999999996</v>
      </c>
      <c r="K1184" s="131">
        <f>[1]shCost!$F$3</f>
        <v>4.0999999999999996</v>
      </c>
      <c r="L1184" s="131"/>
      <c r="M1184" s="131"/>
      <c r="N1184" s="131"/>
      <c r="O1184" s="131"/>
      <c r="P1184" s="131"/>
      <c r="Q1184" s="131"/>
      <c r="R1184" s="131"/>
      <c r="S1184" s="131"/>
      <c r="T1184" s="131"/>
      <c r="U1184" s="131"/>
      <c r="V1184" s="131">
        <f>[1]shCost!$F$3</f>
        <v>4.0999999999999996</v>
      </c>
      <c r="W1184" s="131"/>
      <c r="X1184" s="131"/>
      <c r="Y1184" s="128">
        <f t="shared" si="2450"/>
        <v>6.7649999999999997</v>
      </c>
      <c r="Z1184" s="128">
        <f t="shared" si="2451"/>
        <v>6.7649999999999997</v>
      </c>
      <c r="AA1184" s="128">
        <f t="shared" si="2456"/>
        <v>7.6274999999999986</v>
      </c>
      <c r="AB1184" s="128">
        <f t="shared" si="2452"/>
        <v>16.95</v>
      </c>
      <c r="AC1184" s="128">
        <f t="shared" si="2453"/>
        <v>16.912499999999998</v>
      </c>
      <c r="AD1184" s="128">
        <f t="shared" si="2430"/>
        <v>8.4749999999999996</v>
      </c>
      <c r="AE1184" s="128">
        <f t="shared" si="2430"/>
        <v>9.3224999999999998</v>
      </c>
      <c r="AF1184" s="128">
        <f t="shared" si="2430"/>
        <v>11.0175</v>
      </c>
      <c r="AG1184" s="129">
        <f t="shared" si="2454"/>
        <v>67.649999999999991</v>
      </c>
      <c r="AH1184" s="129">
        <f>AG1184*(1+AH$1106)</f>
        <v>71.708999999999989</v>
      </c>
      <c r="AI1184" s="132">
        <f t="shared" si="2448"/>
        <v>69</v>
      </c>
      <c r="AJ1184" s="113">
        <f t="shared" si="2439"/>
        <v>219000</v>
      </c>
      <c r="AK1184" s="139">
        <f t="shared" si="2429"/>
        <v>239000</v>
      </c>
      <c r="AL1184" s="114">
        <f t="shared" si="2440"/>
        <v>24</v>
      </c>
      <c r="AM1184" s="130">
        <f t="shared" si="2441"/>
        <v>22</v>
      </c>
      <c r="AN1184" s="151">
        <f t="shared" si="2442"/>
        <v>37</v>
      </c>
      <c r="AO1184" s="152">
        <f t="shared" si="2443"/>
        <v>191</v>
      </c>
      <c r="AP1184" s="153">
        <f t="shared" si="2444"/>
        <v>403</v>
      </c>
      <c r="AQ1184" s="716">
        <f t="shared" si="2457"/>
        <v>88</v>
      </c>
      <c r="AR1184" s="154">
        <f t="shared" si="2455"/>
        <v>25000</v>
      </c>
      <c r="AS1184" s="158">
        <v>69</v>
      </c>
      <c r="AT1184" s="144">
        <f t="shared" si="2445"/>
        <v>69</v>
      </c>
    </row>
    <row r="1185" spans="2:46" ht="21.6" hidden="1" customHeight="1">
      <c r="B1185" s="160" t="s">
        <v>535</v>
      </c>
      <c r="C1185" s="118" t="s">
        <v>533</v>
      </c>
      <c r="D1185" s="112">
        <f t="shared" si="2449"/>
        <v>3.95</v>
      </c>
      <c r="E1185" s="112">
        <f>2*MAX($J1185:$U1185)</f>
        <v>1.5</v>
      </c>
      <c r="F1185" s="112">
        <f t="shared" si="2432"/>
        <v>3.75</v>
      </c>
      <c r="G1185" s="644">
        <f t="shared" si="2433"/>
        <v>1.5</v>
      </c>
      <c r="H1185" s="112">
        <f t="shared" si="2447"/>
        <v>0.375</v>
      </c>
      <c r="I1185" s="112"/>
      <c r="J1185" s="131">
        <v>0.75</v>
      </c>
      <c r="K1185" s="131">
        <v>0.75</v>
      </c>
      <c r="L1185" s="131"/>
      <c r="M1185" s="131"/>
      <c r="N1185" s="131"/>
      <c r="O1185" s="131"/>
      <c r="P1185" s="131"/>
      <c r="Q1185" s="131"/>
      <c r="R1185" s="131"/>
      <c r="S1185" s="131"/>
      <c r="T1185" s="131"/>
      <c r="U1185" s="131"/>
      <c r="V1185" s="131">
        <v>0.75</v>
      </c>
      <c r="W1185" s="131"/>
      <c r="X1185" s="131"/>
      <c r="Y1185" s="128">
        <f t="shared" si="2450"/>
        <v>1.6500000000000001</v>
      </c>
      <c r="Z1185" s="128">
        <f t="shared" si="2451"/>
        <v>1.6500000000000001</v>
      </c>
      <c r="AA1185" s="128">
        <f t="shared" si="2456"/>
        <v>1.7774999999999999</v>
      </c>
      <c r="AB1185" s="128">
        <f t="shared" si="2452"/>
        <v>3.95</v>
      </c>
      <c r="AC1185" s="128">
        <f t="shared" si="2453"/>
        <v>4.125</v>
      </c>
      <c r="AD1185" s="128">
        <f t="shared" si="2430"/>
        <v>1.9750000000000001</v>
      </c>
      <c r="AE1185" s="128">
        <f t="shared" si="2430"/>
        <v>2.1725000000000003</v>
      </c>
      <c r="AF1185" s="128">
        <f t="shared" si="2430"/>
        <v>2.5675000000000003</v>
      </c>
      <c r="AG1185" s="129">
        <f t="shared" si="2454"/>
        <v>16.5</v>
      </c>
      <c r="AH1185" s="129">
        <f>AG1185*(1+AH$1106)</f>
        <v>17.490000000000002</v>
      </c>
      <c r="AI1185" s="132">
        <f t="shared" si="2448"/>
        <v>19</v>
      </c>
      <c r="AJ1185" s="113">
        <f t="shared" si="2439"/>
        <v>49000</v>
      </c>
      <c r="AK1185" s="139">
        <f t="shared" si="2429"/>
        <v>49000</v>
      </c>
      <c r="AL1185" s="114">
        <f t="shared" si="2440"/>
        <v>6</v>
      </c>
      <c r="AM1185" s="130">
        <f t="shared" si="2441"/>
        <v>6</v>
      </c>
      <c r="AN1185" s="151">
        <f t="shared" si="2442"/>
        <v>9</v>
      </c>
      <c r="AO1185" s="152">
        <f t="shared" si="2443"/>
        <v>47</v>
      </c>
      <c r="AP1185" s="153">
        <f t="shared" si="2444"/>
        <v>99</v>
      </c>
      <c r="AQ1185" s="716">
        <f t="shared" si="2457"/>
        <v>22</v>
      </c>
      <c r="AR1185" s="154">
        <f t="shared" si="2455"/>
        <v>6000</v>
      </c>
      <c r="AS1185" s="158">
        <v>19</v>
      </c>
      <c r="AT1185" s="144">
        <f t="shared" si="2445"/>
        <v>19</v>
      </c>
    </row>
    <row r="1186" spans="2:46" ht="21.6" hidden="1" customHeight="1">
      <c r="B1186" s="160" t="s">
        <v>532</v>
      </c>
      <c r="C1186" s="118" t="s">
        <v>534</v>
      </c>
      <c r="D1186" s="112">
        <f t="shared" si="2449"/>
        <v>3.95</v>
      </c>
      <c r="E1186" s="112">
        <f>2*MAX($J1186:$U1186)</f>
        <v>1.5</v>
      </c>
      <c r="F1186" s="112">
        <f t="shared" si="2432"/>
        <v>3.75</v>
      </c>
      <c r="G1186" s="644">
        <f t="shared" si="2433"/>
        <v>1.5</v>
      </c>
      <c r="H1186" s="112">
        <f t="shared" si="2447"/>
        <v>0.375</v>
      </c>
      <c r="I1186" s="112"/>
      <c r="J1186" s="131">
        <v>0.75</v>
      </c>
      <c r="K1186" s="131">
        <v>0.75</v>
      </c>
      <c r="L1186" s="131"/>
      <c r="M1186" s="131"/>
      <c r="N1186" s="131"/>
      <c r="O1186" s="131"/>
      <c r="P1186" s="131"/>
      <c r="Q1186" s="131"/>
      <c r="R1186" s="131"/>
      <c r="S1186" s="131"/>
      <c r="T1186" s="131"/>
      <c r="U1186" s="131"/>
      <c r="V1186" s="131">
        <v>0.75</v>
      </c>
      <c r="W1186" s="131"/>
      <c r="X1186" s="131"/>
      <c r="Y1186" s="128">
        <f t="shared" si="2450"/>
        <v>1.6500000000000001</v>
      </c>
      <c r="Z1186" s="128">
        <f t="shared" si="2451"/>
        <v>1.6500000000000001</v>
      </c>
      <c r="AA1186" s="128">
        <f t="shared" si="2456"/>
        <v>1.7774999999999999</v>
      </c>
      <c r="AB1186" s="128">
        <f t="shared" si="2452"/>
        <v>3.95</v>
      </c>
      <c r="AC1186" s="128">
        <f t="shared" si="2453"/>
        <v>4.125</v>
      </c>
      <c r="AD1186" s="128">
        <f t="shared" si="2430"/>
        <v>1.9750000000000001</v>
      </c>
      <c r="AE1186" s="128">
        <f t="shared" si="2430"/>
        <v>2.1725000000000003</v>
      </c>
      <c r="AF1186" s="128">
        <f t="shared" si="2430"/>
        <v>2.5675000000000003</v>
      </c>
      <c r="AG1186" s="129">
        <f t="shared" si="2454"/>
        <v>16.5</v>
      </c>
      <c r="AH1186" s="129">
        <f>AG1186*(1+AH$1106)</f>
        <v>17.490000000000002</v>
      </c>
      <c r="AI1186" s="132">
        <f t="shared" si="2448"/>
        <v>19</v>
      </c>
      <c r="AJ1186" s="113">
        <f t="shared" si="2439"/>
        <v>49000</v>
      </c>
      <c r="AK1186" s="139">
        <f t="shared" si="2429"/>
        <v>49000</v>
      </c>
      <c r="AL1186" s="114">
        <f t="shared" si="2440"/>
        <v>6</v>
      </c>
      <c r="AM1186" s="130">
        <f t="shared" si="2441"/>
        <v>6</v>
      </c>
      <c r="AN1186" s="151">
        <f t="shared" si="2442"/>
        <v>9</v>
      </c>
      <c r="AO1186" s="152">
        <f t="shared" si="2443"/>
        <v>47</v>
      </c>
      <c r="AP1186" s="153">
        <f t="shared" si="2444"/>
        <v>99</v>
      </c>
      <c r="AQ1186" s="716">
        <f t="shared" si="2457"/>
        <v>22</v>
      </c>
      <c r="AR1186" s="154">
        <f t="shared" si="2455"/>
        <v>6000</v>
      </c>
      <c r="AS1186" s="158">
        <v>19</v>
      </c>
      <c r="AT1186" s="144">
        <f t="shared" si="2445"/>
        <v>19</v>
      </c>
    </row>
    <row r="1187" spans="2:46" ht="20.45" hidden="1" customHeight="1">
      <c r="B1187" s="157" t="s">
        <v>1485</v>
      </c>
      <c r="C1187" s="111" t="s">
        <v>1484</v>
      </c>
      <c r="D1187" s="112">
        <f t="shared" si="2449"/>
        <v>7.95</v>
      </c>
      <c r="E1187" s="112">
        <f>1.5*MAX($J1187:$U1187)</f>
        <v>3</v>
      </c>
      <c r="F1187" s="112">
        <f>MAX($J1187:$U1187)+1</f>
        <v>3</v>
      </c>
      <c r="G1187" s="644">
        <f t="shared" si="2433"/>
        <v>3</v>
      </c>
      <c r="H1187" s="112">
        <f>MIN($J1187:$U1187)*0.75</f>
        <v>1.5</v>
      </c>
      <c r="I1187" s="112"/>
      <c r="J1187" s="136">
        <v>2</v>
      </c>
      <c r="K1187" s="136">
        <v>2</v>
      </c>
      <c r="L1187" s="136">
        <v>2</v>
      </c>
      <c r="M1187" s="136">
        <v>2</v>
      </c>
      <c r="N1187" s="136">
        <v>2</v>
      </c>
      <c r="O1187" s="136">
        <v>2</v>
      </c>
      <c r="P1187" s="136">
        <v>2</v>
      </c>
      <c r="Q1187" s="136"/>
      <c r="R1187" s="136"/>
      <c r="S1187" s="136"/>
      <c r="T1187" s="136"/>
      <c r="U1187" s="136"/>
      <c r="V1187" s="136">
        <v>2</v>
      </c>
      <c r="W1187" s="136"/>
      <c r="X1187" s="136"/>
      <c r="Y1187" s="128">
        <f>$G1187*(1+Y$993)</f>
        <v>3.3000000000000003</v>
      </c>
      <c r="Z1187" s="128">
        <f>(AC1187*(1-Z$993))</f>
        <v>3.3000000000000003</v>
      </c>
      <c r="AA1187" s="128">
        <f t="shared" si="2456"/>
        <v>3.5774999999999997</v>
      </c>
      <c r="AB1187" s="128">
        <f t="shared" si="2452"/>
        <v>7.95</v>
      </c>
      <c r="AC1187" s="128">
        <f>Y1187/(1-AC$993)</f>
        <v>8.25</v>
      </c>
      <c r="AD1187" s="128">
        <f>$AB1187*(1-AD$993)</f>
        <v>3.5774999999999997</v>
      </c>
      <c r="AE1187" s="128">
        <f>$AB1187*(1-AE$993)</f>
        <v>3.9750000000000001</v>
      </c>
      <c r="AF1187" s="128">
        <f>$AB1187*(1-AF$993)</f>
        <v>4.3725000000000005</v>
      </c>
      <c r="AG1187" s="129">
        <f t="shared" si="2454"/>
        <v>33</v>
      </c>
      <c r="AH1187" s="129">
        <f>AG1187</f>
        <v>33</v>
      </c>
      <c r="AI1187" s="132">
        <f>MROUND(ROUNDUP(AH1187+5,0),10)-1</f>
        <v>39</v>
      </c>
      <c r="AJ1187" s="113">
        <f t="shared" si="2439"/>
        <v>109000</v>
      </c>
      <c r="AK1187" s="139">
        <f t="shared" si="2429"/>
        <v>109000</v>
      </c>
      <c r="AL1187" s="114">
        <f t="shared" si="2440"/>
        <v>12</v>
      </c>
      <c r="AM1187" s="130">
        <f>ROUNDUP(AC1187*1.3,0)</f>
        <v>11</v>
      </c>
      <c r="AN1187" s="151">
        <f t="shared" si="2442"/>
        <v>18</v>
      </c>
      <c r="AO1187" s="152">
        <f t="shared" si="2443"/>
        <v>93</v>
      </c>
      <c r="AP1187" s="153">
        <f t="shared" si="2444"/>
        <v>197</v>
      </c>
      <c r="AQ1187" s="716">
        <f>ROUNDUP(AG1187*1.3,0)</f>
        <v>43</v>
      </c>
      <c r="AR1187" s="154">
        <f t="shared" si="2455"/>
        <v>12000</v>
      </c>
      <c r="AS1187" s="158">
        <v>129</v>
      </c>
      <c r="AT1187" s="144">
        <f t="shared" si="2445"/>
        <v>39</v>
      </c>
    </row>
    <row r="1188" spans="2:46" ht="45.75" customHeight="1">
      <c r="B1188" s="881" t="s">
        <v>1198</v>
      </c>
      <c r="C1188" s="882"/>
      <c r="D1188" s="882"/>
      <c r="E1188" s="882"/>
      <c r="F1188" s="882"/>
      <c r="G1188" s="882"/>
      <c r="H1188" s="882"/>
      <c r="I1188" s="882"/>
      <c r="J1188" s="882"/>
      <c r="K1188" s="882"/>
      <c r="L1188" s="882"/>
      <c r="M1188" s="882"/>
      <c r="N1188" s="882"/>
      <c r="O1188" s="882"/>
      <c r="P1188" s="882"/>
      <c r="Q1188" s="882"/>
      <c r="R1188" s="882"/>
      <c r="S1188" s="882"/>
      <c r="T1188" s="882"/>
      <c r="U1188" s="882"/>
      <c r="V1188" s="882"/>
      <c r="W1188" s="882"/>
      <c r="X1188" s="882"/>
      <c r="Y1188" s="882"/>
      <c r="Z1188" s="882"/>
      <c r="AA1188" s="882"/>
      <c r="AB1188" s="882"/>
      <c r="AC1188" s="882"/>
      <c r="AD1188" s="882"/>
      <c r="AE1188" s="882"/>
      <c r="AF1188" s="882"/>
      <c r="AG1188" s="882"/>
      <c r="AH1188" s="882"/>
      <c r="AI1188" s="883"/>
      <c r="AJ1188" s="113"/>
      <c r="AK1188" s="139"/>
      <c r="AL1188" s="114"/>
      <c r="AM1188" s="130"/>
      <c r="AN1188" s="151"/>
      <c r="AO1188" s="152"/>
      <c r="AP1188" s="153"/>
      <c r="AQ1188" s="716"/>
      <c r="AR1188" s="154"/>
      <c r="AS1188" s="158"/>
      <c r="AT1188" s="144"/>
    </row>
    <row r="1189" spans="2:46" s="42" customFormat="1" ht="18.75" customHeight="1">
      <c r="B1189" s="156"/>
      <c r="C1189" s="149"/>
      <c r="D1189" s="149"/>
      <c r="E1189" s="149"/>
      <c r="F1189" s="149"/>
      <c r="G1189" s="643"/>
      <c r="H1189" s="149"/>
      <c r="I1189" s="149"/>
      <c r="J1189" s="149"/>
      <c r="K1189" s="149"/>
      <c r="L1189" s="149"/>
      <c r="M1189" s="149"/>
      <c r="N1189" s="149"/>
      <c r="O1189" s="149"/>
      <c r="P1189" s="149"/>
      <c r="Q1189" s="149"/>
      <c r="R1189" s="149"/>
      <c r="S1189" s="149"/>
      <c r="T1189" s="149"/>
      <c r="U1189" s="149"/>
      <c r="V1189" s="149"/>
      <c r="W1189" s="149"/>
      <c r="X1189" s="149"/>
      <c r="Y1189" s="150">
        <v>0.1</v>
      </c>
      <c r="Z1189" s="150">
        <v>0.6</v>
      </c>
      <c r="AA1189" s="150">
        <v>0.55000000000000004</v>
      </c>
      <c r="AB1189" s="149"/>
      <c r="AC1189" s="150">
        <v>0.6</v>
      </c>
      <c r="AD1189" s="150">
        <v>0.5</v>
      </c>
      <c r="AE1189" s="150">
        <v>0.45</v>
      </c>
      <c r="AF1189" s="150">
        <v>0.35</v>
      </c>
      <c r="AG1189" s="149"/>
      <c r="AH1189" s="150">
        <v>0</v>
      </c>
      <c r="AI1189" s="149"/>
      <c r="AJ1189" s="125"/>
      <c r="AK1189" s="140">
        <v>0.1</v>
      </c>
      <c r="AL1189" s="126"/>
      <c r="AM1189" s="127"/>
      <c r="AN1189" s="145"/>
      <c r="AO1189" s="146"/>
      <c r="AP1189" s="147"/>
      <c r="AQ1189" s="716"/>
      <c r="AR1189" s="154"/>
      <c r="AS1189" s="155"/>
      <c r="AT1189" s="144"/>
    </row>
    <row r="1190" spans="2:46" ht="21.6" hidden="1" customHeight="1">
      <c r="B1190" s="160" t="s">
        <v>540</v>
      </c>
      <c r="C1190" s="118" t="s">
        <v>729</v>
      </c>
      <c r="D1190" s="112">
        <f>AB1190</f>
        <v>35.950000000000003</v>
      </c>
      <c r="E1190" s="112">
        <f t="shared" ref="E1190:E1214" si="2458">2*MAX($J1190:$U1190)</f>
        <v>13</v>
      </c>
      <c r="F1190" s="112">
        <f t="shared" ref="F1190:F1214" si="2459">MAX($J1190:$U1190)+3</f>
        <v>9.5</v>
      </c>
      <c r="G1190" s="644">
        <f>E1190</f>
        <v>13</v>
      </c>
      <c r="H1190" s="112">
        <f t="shared" ref="H1190:H1214" si="2460">MIN($J1190:$U1190)*0.5</f>
        <v>3.25</v>
      </c>
      <c r="I1190" s="112"/>
      <c r="J1190" s="131">
        <f>[1]shCost!$J$46</f>
        <v>6.5</v>
      </c>
      <c r="K1190" s="131"/>
      <c r="L1190" s="131"/>
      <c r="M1190" s="131"/>
      <c r="N1190" s="131"/>
      <c r="O1190" s="131"/>
      <c r="P1190" s="131"/>
      <c r="Q1190" s="131"/>
      <c r="R1190" s="131"/>
      <c r="S1190" s="131"/>
      <c r="T1190" s="131"/>
      <c r="U1190" s="131"/>
      <c r="V1190" s="131"/>
      <c r="W1190" s="131"/>
      <c r="X1190" s="131"/>
      <c r="Y1190" s="128">
        <f>$G1190*(1+Y$1189)</f>
        <v>14.3</v>
      </c>
      <c r="Z1190" s="128">
        <f>(AC1190*(1-Z$1189))</f>
        <v>14.3</v>
      </c>
      <c r="AA1190" s="128">
        <f t="shared" ref="AA1190:AA1214" si="2461">(AB1190*(1-AA$1189))</f>
        <v>16.177499999999998</v>
      </c>
      <c r="AB1190" s="128">
        <f>MROUND(AC1190,1)-0.05</f>
        <v>35.950000000000003</v>
      </c>
      <c r="AC1190" s="128">
        <f>Y1190/(1-AC$1189)</f>
        <v>35.75</v>
      </c>
      <c r="AD1190" s="128">
        <f>$AB1190*(1-AD$1189)</f>
        <v>17.975000000000001</v>
      </c>
      <c r="AE1190" s="128">
        <f>$AB1190*(1-AE$1189)</f>
        <v>19.772500000000004</v>
      </c>
      <c r="AF1190" s="128">
        <f>$AB1190*(1-AF$1189)</f>
        <v>23.367500000000003</v>
      </c>
      <c r="AG1190" s="129">
        <f>AC1190*4</f>
        <v>143</v>
      </c>
      <c r="AH1190" s="129">
        <f t="shared" ref="AH1190:AH1214" si="2462">AG1190*(1+AH$1189)</f>
        <v>143</v>
      </c>
      <c r="AI1190" s="132">
        <f>MROUND(ROUNDUP(AH1190,0),10)-1</f>
        <v>139</v>
      </c>
      <c r="AJ1190" s="113">
        <f t="shared" ref="AJ1190:AJ1214" si="2463">ROUNDUP(FLOOR(AC1190*13350,10000),-3)-1000</f>
        <v>469000</v>
      </c>
      <c r="AK1190" s="139">
        <f t="shared" si="2429"/>
        <v>509000</v>
      </c>
      <c r="AL1190" s="114">
        <f t="shared" ref="AL1190:AL1214" si="2464">ROUNDUP(AC1190*1.39,0)</f>
        <v>50</v>
      </c>
      <c r="AM1190" s="130">
        <f t="shared" ref="AM1190:AM1214" si="2465">ROUNDUP(AC1190*1.34,0)</f>
        <v>48</v>
      </c>
      <c r="AN1190" s="151">
        <f t="shared" ref="AN1190:AN1214" si="2466">ROUNDUP(AC1190*0.71*3,0)</f>
        <v>77</v>
      </c>
      <c r="AO1190" s="152">
        <f t="shared" ref="AO1190:AO1214" si="2467">ROUNDUP(AC1190*3.7502*3,0)</f>
        <v>403</v>
      </c>
      <c r="AP1190" s="153">
        <f t="shared" ref="AP1190:AP1214" si="2468">ROUNDUP(AC1190*7.9284*3,0)</f>
        <v>851</v>
      </c>
      <c r="AQ1190" s="716">
        <f t="shared" ref="AQ1190:AQ1214" si="2469">ROUNDUP(AG1190*1.34,0)</f>
        <v>192</v>
      </c>
      <c r="AR1190" s="154">
        <f t="shared" ref="AR1190:AR1214" si="2470">MROUND(ROUNDUP(AC1190*1500,0),1000)</f>
        <v>54000</v>
      </c>
      <c r="AS1190" s="158">
        <v>89</v>
      </c>
      <c r="AT1190" s="144">
        <f t="shared" ref="AT1190:AT1214" si="2471">AI1190*(1-AH$6)</f>
        <v>139</v>
      </c>
    </row>
    <row r="1191" spans="2:46" ht="21.6" hidden="1" customHeight="1">
      <c r="B1191" s="160" t="s">
        <v>539</v>
      </c>
      <c r="C1191" s="118" t="s">
        <v>730</v>
      </c>
      <c r="D1191" s="112">
        <f t="shared" ref="D1191:D1214" si="2472">AB1191</f>
        <v>22.95</v>
      </c>
      <c r="E1191" s="112">
        <f t="shared" si="2458"/>
        <v>8.5</v>
      </c>
      <c r="F1191" s="112">
        <f t="shared" si="2459"/>
        <v>7.25</v>
      </c>
      <c r="G1191" s="644">
        <f t="shared" ref="G1191:G1214" si="2473">E1191</f>
        <v>8.5</v>
      </c>
      <c r="H1191" s="112">
        <f t="shared" si="2460"/>
        <v>2.125</v>
      </c>
      <c r="I1191" s="112"/>
      <c r="J1191" s="131">
        <f>[1]shCost!$J$47</f>
        <v>4.25</v>
      </c>
      <c r="K1191" s="131"/>
      <c r="L1191" s="131"/>
      <c r="M1191" s="131"/>
      <c r="N1191" s="131"/>
      <c r="O1191" s="131"/>
      <c r="P1191" s="131"/>
      <c r="Q1191" s="131"/>
      <c r="R1191" s="131"/>
      <c r="S1191" s="131"/>
      <c r="T1191" s="131"/>
      <c r="U1191" s="131"/>
      <c r="V1191" s="131"/>
      <c r="W1191" s="131"/>
      <c r="X1191" s="131"/>
      <c r="Y1191" s="128">
        <f t="shared" ref="Y1191:Y1214" si="2474">$G1191*(1+Y$1189)</f>
        <v>9.3500000000000014</v>
      </c>
      <c r="Z1191" s="128">
        <f t="shared" ref="Z1191:Z1214" si="2475">(AC1191*(1-Z$1189))</f>
        <v>9.3500000000000014</v>
      </c>
      <c r="AA1191" s="128">
        <f t="shared" si="2461"/>
        <v>10.327499999999999</v>
      </c>
      <c r="AB1191" s="128">
        <f t="shared" ref="AB1191:AB1214" si="2476">MROUND(AC1191,1)-0.05</f>
        <v>22.95</v>
      </c>
      <c r="AC1191" s="128">
        <f t="shared" ref="AC1191:AC1214" si="2477">Y1191/(1-AC$1189)</f>
        <v>23.375000000000004</v>
      </c>
      <c r="AD1191" s="128">
        <f t="shared" ref="AD1191:AF1214" si="2478">$AB1191*(1-AD$1189)</f>
        <v>11.475</v>
      </c>
      <c r="AE1191" s="128">
        <f t="shared" si="2478"/>
        <v>12.6225</v>
      </c>
      <c r="AF1191" s="128">
        <f t="shared" si="2478"/>
        <v>14.9175</v>
      </c>
      <c r="AG1191" s="129">
        <f t="shared" ref="AG1191:AG1214" si="2479">AC1191*4</f>
        <v>93.500000000000014</v>
      </c>
      <c r="AH1191" s="129">
        <f t="shared" si="2462"/>
        <v>93.500000000000014</v>
      </c>
      <c r="AI1191" s="132">
        <f t="shared" ref="AI1191:AI1214" si="2480">MROUND(ROUNDUP(AH1191,0),10)-1</f>
        <v>89</v>
      </c>
      <c r="AJ1191" s="113">
        <f t="shared" si="2463"/>
        <v>309000</v>
      </c>
      <c r="AK1191" s="139">
        <f t="shared" si="2429"/>
        <v>329000</v>
      </c>
      <c r="AL1191" s="114">
        <f t="shared" si="2464"/>
        <v>33</v>
      </c>
      <c r="AM1191" s="130">
        <f t="shared" si="2465"/>
        <v>32</v>
      </c>
      <c r="AN1191" s="151">
        <f t="shared" si="2466"/>
        <v>50</v>
      </c>
      <c r="AO1191" s="152">
        <f t="shared" si="2467"/>
        <v>263</v>
      </c>
      <c r="AP1191" s="153">
        <f t="shared" si="2468"/>
        <v>556</v>
      </c>
      <c r="AQ1191" s="716">
        <f t="shared" si="2469"/>
        <v>126</v>
      </c>
      <c r="AR1191" s="154">
        <f t="shared" si="2470"/>
        <v>35000</v>
      </c>
      <c r="AS1191" s="158">
        <v>109</v>
      </c>
      <c r="AT1191" s="144">
        <f t="shared" si="2471"/>
        <v>89</v>
      </c>
    </row>
    <row r="1192" spans="2:46" ht="21.6" hidden="1" customHeight="1">
      <c r="B1192" s="160" t="s">
        <v>544</v>
      </c>
      <c r="C1192" s="118" t="s">
        <v>739</v>
      </c>
      <c r="D1192" s="112">
        <f t="shared" si="2472"/>
        <v>35.950000000000003</v>
      </c>
      <c r="E1192" s="112">
        <f t="shared" si="2458"/>
        <v>13</v>
      </c>
      <c r="F1192" s="112">
        <f t="shared" si="2459"/>
        <v>9.5</v>
      </c>
      <c r="G1192" s="644">
        <f t="shared" si="2473"/>
        <v>13</v>
      </c>
      <c r="H1192" s="112">
        <f t="shared" si="2460"/>
        <v>3.25</v>
      </c>
      <c r="I1192" s="112"/>
      <c r="J1192" s="131">
        <f>[1]shCost!$S$38</f>
        <v>6.5</v>
      </c>
      <c r="K1192" s="131"/>
      <c r="L1192" s="131"/>
      <c r="M1192" s="131"/>
      <c r="N1192" s="131"/>
      <c r="O1192" s="131"/>
      <c r="P1192" s="131"/>
      <c r="Q1192" s="131"/>
      <c r="R1192" s="131"/>
      <c r="S1192" s="131"/>
      <c r="T1192" s="131"/>
      <c r="U1192" s="131"/>
      <c r="V1192" s="131"/>
      <c r="W1192" s="131"/>
      <c r="X1192" s="131"/>
      <c r="Y1192" s="128">
        <f t="shared" si="2474"/>
        <v>14.3</v>
      </c>
      <c r="Z1192" s="128">
        <f t="shared" si="2475"/>
        <v>14.3</v>
      </c>
      <c r="AA1192" s="128">
        <f t="shared" si="2461"/>
        <v>16.177499999999998</v>
      </c>
      <c r="AB1192" s="128">
        <f t="shared" si="2476"/>
        <v>35.950000000000003</v>
      </c>
      <c r="AC1192" s="128">
        <f t="shared" si="2477"/>
        <v>35.75</v>
      </c>
      <c r="AD1192" s="128">
        <f t="shared" si="2478"/>
        <v>17.975000000000001</v>
      </c>
      <c r="AE1192" s="128">
        <f t="shared" si="2478"/>
        <v>19.772500000000004</v>
      </c>
      <c r="AF1192" s="128">
        <f t="shared" si="2478"/>
        <v>23.367500000000003</v>
      </c>
      <c r="AG1192" s="129">
        <f t="shared" si="2479"/>
        <v>143</v>
      </c>
      <c r="AH1192" s="129">
        <f t="shared" si="2462"/>
        <v>143</v>
      </c>
      <c r="AI1192" s="132">
        <f t="shared" si="2480"/>
        <v>139</v>
      </c>
      <c r="AJ1192" s="113">
        <f t="shared" si="2463"/>
        <v>469000</v>
      </c>
      <c r="AK1192" s="139">
        <f t="shared" si="2429"/>
        <v>509000</v>
      </c>
      <c r="AL1192" s="114">
        <f t="shared" si="2464"/>
        <v>50</v>
      </c>
      <c r="AM1192" s="130">
        <f t="shared" si="2465"/>
        <v>48</v>
      </c>
      <c r="AN1192" s="151">
        <f t="shared" si="2466"/>
        <v>77</v>
      </c>
      <c r="AO1192" s="152">
        <f t="shared" si="2467"/>
        <v>403</v>
      </c>
      <c r="AP1192" s="153">
        <f t="shared" si="2468"/>
        <v>851</v>
      </c>
      <c r="AQ1192" s="716">
        <f t="shared" si="2469"/>
        <v>192</v>
      </c>
      <c r="AR1192" s="154">
        <f t="shared" si="2470"/>
        <v>54000</v>
      </c>
      <c r="AS1192" s="158">
        <v>119</v>
      </c>
      <c r="AT1192" s="144">
        <f t="shared" si="2471"/>
        <v>139</v>
      </c>
    </row>
    <row r="1193" spans="2:46" ht="21.6" hidden="1" customHeight="1">
      <c r="B1193" s="160" t="s">
        <v>545</v>
      </c>
      <c r="C1193" s="118" t="s">
        <v>740</v>
      </c>
      <c r="D1193" s="112">
        <f t="shared" si="2472"/>
        <v>29.95</v>
      </c>
      <c r="E1193" s="112">
        <f t="shared" si="2458"/>
        <v>11</v>
      </c>
      <c r="F1193" s="112">
        <f t="shared" si="2459"/>
        <v>8.5</v>
      </c>
      <c r="G1193" s="644">
        <f t="shared" si="2473"/>
        <v>11</v>
      </c>
      <c r="H1193" s="112">
        <f t="shared" si="2460"/>
        <v>2.75</v>
      </c>
      <c r="I1193" s="112"/>
      <c r="J1193" s="131">
        <f>[1]shCost!$S$39</f>
        <v>5.5</v>
      </c>
      <c r="K1193" s="131"/>
      <c r="L1193" s="131"/>
      <c r="M1193" s="131"/>
      <c r="N1193" s="131"/>
      <c r="O1193" s="131"/>
      <c r="P1193" s="131"/>
      <c r="Q1193" s="131"/>
      <c r="R1193" s="131"/>
      <c r="S1193" s="131"/>
      <c r="T1193" s="131"/>
      <c r="U1193" s="131"/>
      <c r="V1193" s="131"/>
      <c r="W1193" s="131"/>
      <c r="X1193" s="131"/>
      <c r="Y1193" s="128">
        <f t="shared" si="2474"/>
        <v>12.100000000000001</v>
      </c>
      <c r="Z1193" s="128">
        <f t="shared" si="2475"/>
        <v>12.100000000000001</v>
      </c>
      <c r="AA1193" s="128">
        <f t="shared" si="2461"/>
        <v>13.477499999999999</v>
      </c>
      <c r="AB1193" s="128">
        <f t="shared" si="2476"/>
        <v>29.95</v>
      </c>
      <c r="AC1193" s="128">
        <f t="shared" si="2477"/>
        <v>30.250000000000004</v>
      </c>
      <c r="AD1193" s="128">
        <f t="shared" si="2478"/>
        <v>14.975</v>
      </c>
      <c r="AE1193" s="128">
        <f t="shared" si="2478"/>
        <v>16.4725</v>
      </c>
      <c r="AF1193" s="128">
        <f t="shared" si="2478"/>
        <v>19.467500000000001</v>
      </c>
      <c r="AG1193" s="129">
        <f t="shared" si="2479"/>
        <v>121.00000000000001</v>
      </c>
      <c r="AH1193" s="129">
        <f t="shared" si="2462"/>
        <v>121.00000000000001</v>
      </c>
      <c r="AI1193" s="132">
        <f t="shared" si="2480"/>
        <v>119</v>
      </c>
      <c r="AJ1193" s="113">
        <f t="shared" si="2463"/>
        <v>399000</v>
      </c>
      <c r="AK1193" s="139">
        <f t="shared" si="2429"/>
        <v>429000</v>
      </c>
      <c r="AL1193" s="114">
        <f t="shared" si="2464"/>
        <v>43</v>
      </c>
      <c r="AM1193" s="130">
        <f t="shared" si="2465"/>
        <v>41</v>
      </c>
      <c r="AN1193" s="151">
        <f t="shared" si="2466"/>
        <v>65</v>
      </c>
      <c r="AO1193" s="152">
        <f t="shared" si="2467"/>
        <v>341</v>
      </c>
      <c r="AP1193" s="153">
        <f t="shared" si="2468"/>
        <v>720</v>
      </c>
      <c r="AQ1193" s="716">
        <f t="shared" si="2469"/>
        <v>163</v>
      </c>
      <c r="AR1193" s="154">
        <f t="shared" si="2470"/>
        <v>45000</v>
      </c>
      <c r="AS1193" s="158">
        <v>129</v>
      </c>
      <c r="AT1193" s="144">
        <f t="shared" si="2471"/>
        <v>119</v>
      </c>
    </row>
    <row r="1194" spans="2:46" ht="21.6" hidden="1" customHeight="1">
      <c r="B1194" s="160" t="s">
        <v>563</v>
      </c>
      <c r="C1194" s="118" t="s">
        <v>747</v>
      </c>
      <c r="D1194" s="112">
        <f t="shared" si="2472"/>
        <v>35.950000000000003</v>
      </c>
      <c r="E1194" s="112">
        <f t="shared" si="2458"/>
        <v>13</v>
      </c>
      <c r="F1194" s="112">
        <f t="shared" si="2459"/>
        <v>9.5</v>
      </c>
      <c r="G1194" s="644">
        <f t="shared" si="2473"/>
        <v>13</v>
      </c>
      <c r="H1194" s="112">
        <f t="shared" si="2460"/>
        <v>3.25</v>
      </c>
      <c r="I1194" s="112"/>
      <c r="J1194" s="131">
        <f>[1]shCost!$U$60</f>
        <v>6.5</v>
      </c>
      <c r="K1194" s="131"/>
      <c r="L1194" s="131"/>
      <c r="M1194" s="131"/>
      <c r="N1194" s="131"/>
      <c r="O1194" s="131"/>
      <c r="P1194" s="131"/>
      <c r="Q1194" s="131"/>
      <c r="R1194" s="131"/>
      <c r="S1194" s="131"/>
      <c r="T1194" s="131"/>
      <c r="U1194" s="131"/>
      <c r="V1194" s="131"/>
      <c r="W1194" s="131"/>
      <c r="X1194" s="131"/>
      <c r="Y1194" s="128">
        <f t="shared" si="2474"/>
        <v>14.3</v>
      </c>
      <c r="Z1194" s="128">
        <f t="shared" si="2475"/>
        <v>14.3</v>
      </c>
      <c r="AA1194" s="128">
        <f t="shared" si="2461"/>
        <v>16.177499999999998</v>
      </c>
      <c r="AB1194" s="128">
        <f t="shared" si="2476"/>
        <v>35.950000000000003</v>
      </c>
      <c r="AC1194" s="128">
        <f t="shared" si="2477"/>
        <v>35.75</v>
      </c>
      <c r="AD1194" s="128">
        <f t="shared" si="2478"/>
        <v>17.975000000000001</v>
      </c>
      <c r="AE1194" s="128">
        <f t="shared" si="2478"/>
        <v>19.772500000000004</v>
      </c>
      <c r="AF1194" s="128">
        <f t="shared" si="2478"/>
        <v>23.367500000000003</v>
      </c>
      <c r="AG1194" s="129">
        <f t="shared" si="2479"/>
        <v>143</v>
      </c>
      <c r="AH1194" s="129">
        <f t="shared" si="2462"/>
        <v>143</v>
      </c>
      <c r="AI1194" s="132">
        <f t="shared" si="2480"/>
        <v>139</v>
      </c>
      <c r="AJ1194" s="113">
        <f t="shared" si="2463"/>
        <v>469000</v>
      </c>
      <c r="AK1194" s="139">
        <f t="shared" si="2429"/>
        <v>509000</v>
      </c>
      <c r="AL1194" s="114">
        <f t="shared" si="2464"/>
        <v>50</v>
      </c>
      <c r="AM1194" s="130">
        <f t="shared" si="2465"/>
        <v>48</v>
      </c>
      <c r="AN1194" s="151">
        <f t="shared" si="2466"/>
        <v>77</v>
      </c>
      <c r="AO1194" s="152">
        <f t="shared" si="2467"/>
        <v>403</v>
      </c>
      <c r="AP1194" s="153">
        <f t="shared" si="2468"/>
        <v>851</v>
      </c>
      <c r="AQ1194" s="716">
        <f t="shared" si="2469"/>
        <v>192</v>
      </c>
      <c r="AR1194" s="154">
        <f t="shared" si="2470"/>
        <v>54000</v>
      </c>
      <c r="AS1194" s="158">
        <v>79</v>
      </c>
      <c r="AT1194" s="144">
        <f t="shared" si="2471"/>
        <v>139</v>
      </c>
    </row>
    <row r="1195" spans="2:46" ht="21.6" hidden="1" customHeight="1">
      <c r="B1195" s="160" t="s">
        <v>564</v>
      </c>
      <c r="C1195" s="118" t="s">
        <v>748</v>
      </c>
      <c r="D1195" s="112">
        <f t="shared" si="2472"/>
        <v>18.95</v>
      </c>
      <c r="E1195" s="112">
        <f t="shared" si="2458"/>
        <v>7</v>
      </c>
      <c r="F1195" s="112">
        <f t="shared" si="2459"/>
        <v>6.5</v>
      </c>
      <c r="G1195" s="644">
        <f t="shared" si="2473"/>
        <v>7</v>
      </c>
      <c r="H1195" s="112">
        <f t="shared" si="2460"/>
        <v>1.75</v>
      </c>
      <c r="I1195" s="112"/>
      <c r="J1195" s="131">
        <f>[1]shCost!$U$61</f>
        <v>3.5</v>
      </c>
      <c r="K1195" s="131"/>
      <c r="L1195" s="131"/>
      <c r="M1195" s="131"/>
      <c r="N1195" s="131"/>
      <c r="O1195" s="131"/>
      <c r="P1195" s="131"/>
      <c r="Q1195" s="131"/>
      <c r="R1195" s="131"/>
      <c r="S1195" s="131"/>
      <c r="T1195" s="131"/>
      <c r="U1195" s="131"/>
      <c r="V1195" s="131"/>
      <c r="W1195" s="131"/>
      <c r="X1195" s="131"/>
      <c r="Y1195" s="128">
        <f t="shared" si="2474"/>
        <v>7.7000000000000011</v>
      </c>
      <c r="Z1195" s="128">
        <f t="shared" si="2475"/>
        <v>7.7</v>
      </c>
      <c r="AA1195" s="128">
        <f t="shared" si="2461"/>
        <v>8.5274999999999981</v>
      </c>
      <c r="AB1195" s="128">
        <f t="shared" si="2476"/>
        <v>18.95</v>
      </c>
      <c r="AC1195" s="128">
        <f t="shared" si="2477"/>
        <v>19.25</v>
      </c>
      <c r="AD1195" s="128">
        <f t="shared" si="2478"/>
        <v>9.4749999999999996</v>
      </c>
      <c r="AE1195" s="128">
        <f t="shared" si="2478"/>
        <v>10.422500000000001</v>
      </c>
      <c r="AF1195" s="128">
        <f t="shared" si="2478"/>
        <v>12.317500000000001</v>
      </c>
      <c r="AG1195" s="129">
        <f t="shared" si="2479"/>
        <v>77</v>
      </c>
      <c r="AH1195" s="129">
        <f t="shared" si="2462"/>
        <v>77</v>
      </c>
      <c r="AI1195" s="132">
        <f t="shared" si="2480"/>
        <v>79</v>
      </c>
      <c r="AJ1195" s="113">
        <f t="shared" si="2463"/>
        <v>249000</v>
      </c>
      <c r="AK1195" s="139">
        <f t="shared" si="2429"/>
        <v>269000</v>
      </c>
      <c r="AL1195" s="114">
        <f t="shared" si="2464"/>
        <v>27</v>
      </c>
      <c r="AM1195" s="130">
        <f t="shared" si="2465"/>
        <v>26</v>
      </c>
      <c r="AN1195" s="151">
        <f t="shared" si="2466"/>
        <v>42</v>
      </c>
      <c r="AO1195" s="152">
        <f t="shared" si="2467"/>
        <v>217</v>
      </c>
      <c r="AP1195" s="153">
        <f t="shared" si="2468"/>
        <v>458</v>
      </c>
      <c r="AQ1195" s="716">
        <f t="shared" si="2469"/>
        <v>104</v>
      </c>
      <c r="AR1195" s="154">
        <f t="shared" si="2470"/>
        <v>29000</v>
      </c>
      <c r="AS1195" s="158">
        <v>89</v>
      </c>
      <c r="AT1195" s="144">
        <f t="shared" si="2471"/>
        <v>79</v>
      </c>
    </row>
    <row r="1196" spans="2:46" ht="21.6" hidden="1" customHeight="1">
      <c r="B1196" s="160" t="s">
        <v>552</v>
      </c>
      <c r="C1196" s="118" t="s">
        <v>734</v>
      </c>
      <c r="D1196" s="112">
        <f t="shared" si="2472"/>
        <v>35.950000000000003</v>
      </c>
      <c r="E1196" s="112">
        <f t="shared" si="2458"/>
        <v>13</v>
      </c>
      <c r="F1196" s="112">
        <f t="shared" si="2459"/>
        <v>9.5</v>
      </c>
      <c r="G1196" s="644">
        <f t="shared" si="2473"/>
        <v>13</v>
      </c>
      <c r="H1196" s="112">
        <f t="shared" si="2460"/>
        <v>3.25</v>
      </c>
      <c r="I1196" s="112"/>
      <c r="J1196" s="131">
        <f>[1]shCost!$R$56</f>
        <v>6.5</v>
      </c>
      <c r="K1196" s="131"/>
      <c r="L1196" s="131"/>
      <c r="M1196" s="131"/>
      <c r="N1196" s="131"/>
      <c r="O1196" s="131"/>
      <c r="P1196" s="131"/>
      <c r="Q1196" s="131"/>
      <c r="R1196" s="131"/>
      <c r="S1196" s="131"/>
      <c r="T1196" s="131"/>
      <c r="U1196" s="131"/>
      <c r="V1196" s="131"/>
      <c r="W1196" s="131"/>
      <c r="X1196" s="131"/>
      <c r="Y1196" s="128">
        <f t="shared" si="2474"/>
        <v>14.3</v>
      </c>
      <c r="Z1196" s="128">
        <f t="shared" si="2475"/>
        <v>14.3</v>
      </c>
      <c r="AA1196" s="128">
        <f t="shared" si="2461"/>
        <v>16.177499999999998</v>
      </c>
      <c r="AB1196" s="128">
        <f t="shared" si="2476"/>
        <v>35.950000000000003</v>
      </c>
      <c r="AC1196" s="128">
        <f t="shared" si="2477"/>
        <v>35.75</v>
      </c>
      <c r="AD1196" s="128">
        <f t="shared" si="2478"/>
        <v>17.975000000000001</v>
      </c>
      <c r="AE1196" s="128">
        <f t="shared" si="2478"/>
        <v>19.772500000000004</v>
      </c>
      <c r="AF1196" s="128">
        <f t="shared" si="2478"/>
        <v>23.367500000000003</v>
      </c>
      <c r="AG1196" s="129">
        <f t="shared" si="2479"/>
        <v>143</v>
      </c>
      <c r="AH1196" s="129">
        <f t="shared" si="2462"/>
        <v>143</v>
      </c>
      <c r="AI1196" s="132">
        <f t="shared" si="2480"/>
        <v>139</v>
      </c>
      <c r="AJ1196" s="113">
        <f t="shared" si="2463"/>
        <v>469000</v>
      </c>
      <c r="AK1196" s="139">
        <f t="shared" si="2429"/>
        <v>509000</v>
      </c>
      <c r="AL1196" s="114">
        <f t="shared" si="2464"/>
        <v>50</v>
      </c>
      <c r="AM1196" s="130">
        <f t="shared" si="2465"/>
        <v>48</v>
      </c>
      <c r="AN1196" s="151">
        <f t="shared" si="2466"/>
        <v>77</v>
      </c>
      <c r="AO1196" s="152">
        <f t="shared" si="2467"/>
        <v>403</v>
      </c>
      <c r="AP1196" s="153">
        <f t="shared" si="2468"/>
        <v>851</v>
      </c>
      <c r="AQ1196" s="716">
        <f t="shared" si="2469"/>
        <v>192</v>
      </c>
      <c r="AR1196" s="154">
        <f t="shared" si="2470"/>
        <v>54000</v>
      </c>
      <c r="AS1196" s="158">
        <v>99</v>
      </c>
      <c r="AT1196" s="144">
        <f t="shared" si="2471"/>
        <v>139</v>
      </c>
    </row>
    <row r="1197" spans="2:46" ht="21.6" hidden="1" customHeight="1">
      <c r="B1197" s="160" t="s">
        <v>557</v>
      </c>
      <c r="C1197" s="118" t="s">
        <v>735</v>
      </c>
      <c r="D1197" s="112">
        <f t="shared" si="2472"/>
        <v>23.95</v>
      </c>
      <c r="E1197" s="112">
        <f t="shared" si="2458"/>
        <v>8.9</v>
      </c>
      <c r="F1197" s="112">
        <f t="shared" si="2459"/>
        <v>7.45</v>
      </c>
      <c r="G1197" s="644">
        <f t="shared" si="2473"/>
        <v>8.9</v>
      </c>
      <c r="H1197" s="112">
        <f t="shared" si="2460"/>
        <v>2.2250000000000001</v>
      </c>
      <c r="I1197" s="112"/>
      <c r="J1197" s="131">
        <f>[1]shCost!$R$57</f>
        <v>4.45</v>
      </c>
      <c r="K1197" s="131"/>
      <c r="L1197" s="131"/>
      <c r="M1197" s="131"/>
      <c r="N1197" s="131"/>
      <c r="O1197" s="131"/>
      <c r="P1197" s="131"/>
      <c r="Q1197" s="131"/>
      <c r="R1197" s="131"/>
      <c r="S1197" s="131"/>
      <c r="T1197" s="131"/>
      <c r="U1197" s="131"/>
      <c r="V1197" s="131"/>
      <c r="W1197" s="131"/>
      <c r="X1197" s="131"/>
      <c r="Y1197" s="128">
        <f t="shared" si="2474"/>
        <v>9.7900000000000009</v>
      </c>
      <c r="Z1197" s="128">
        <f t="shared" si="2475"/>
        <v>9.7900000000000009</v>
      </c>
      <c r="AA1197" s="128">
        <f t="shared" si="2461"/>
        <v>10.777499999999998</v>
      </c>
      <c r="AB1197" s="128">
        <f t="shared" si="2476"/>
        <v>23.95</v>
      </c>
      <c r="AC1197" s="128">
        <f t="shared" si="2477"/>
        <v>24.475000000000001</v>
      </c>
      <c r="AD1197" s="128">
        <f t="shared" si="2478"/>
        <v>11.975</v>
      </c>
      <c r="AE1197" s="128">
        <f t="shared" si="2478"/>
        <v>13.172500000000001</v>
      </c>
      <c r="AF1197" s="128">
        <f t="shared" si="2478"/>
        <v>15.567500000000001</v>
      </c>
      <c r="AG1197" s="129">
        <f t="shared" si="2479"/>
        <v>97.9</v>
      </c>
      <c r="AH1197" s="129">
        <f t="shared" si="2462"/>
        <v>97.9</v>
      </c>
      <c r="AI1197" s="132">
        <f t="shared" si="2480"/>
        <v>99</v>
      </c>
      <c r="AJ1197" s="113">
        <f t="shared" si="2463"/>
        <v>319000</v>
      </c>
      <c r="AK1197" s="139">
        <f t="shared" si="2429"/>
        <v>349000</v>
      </c>
      <c r="AL1197" s="114">
        <f t="shared" si="2464"/>
        <v>35</v>
      </c>
      <c r="AM1197" s="130">
        <f t="shared" si="2465"/>
        <v>33</v>
      </c>
      <c r="AN1197" s="151">
        <f t="shared" si="2466"/>
        <v>53</v>
      </c>
      <c r="AO1197" s="152">
        <f t="shared" si="2467"/>
        <v>276</v>
      </c>
      <c r="AP1197" s="153">
        <f t="shared" si="2468"/>
        <v>583</v>
      </c>
      <c r="AQ1197" s="716">
        <f t="shared" si="2469"/>
        <v>132</v>
      </c>
      <c r="AR1197" s="154">
        <f t="shared" si="2470"/>
        <v>37000</v>
      </c>
      <c r="AS1197" s="158">
        <v>109</v>
      </c>
      <c r="AT1197" s="144">
        <f t="shared" si="2471"/>
        <v>99</v>
      </c>
    </row>
    <row r="1198" spans="2:46" ht="21.6" hidden="1" customHeight="1">
      <c r="B1198" s="160" t="s">
        <v>554</v>
      </c>
      <c r="C1198" s="118" t="s">
        <v>549</v>
      </c>
      <c r="D1198" s="112">
        <f t="shared" si="2472"/>
        <v>35.950000000000003</v>
      </c>
      <c r="E1198" s="112">
        <f t="shared" si="2458"/>
        <v>13</v>
      </c>
      <c r="F1198" s="112">
        <f t="shared" si="2459"/>
        <v>9.5</v>
      </c>
      <c r="G1198" s="644">
        <f t="shared" si="2473"/>
        <v>13</v>
      </c>
      <c r="H1198" s="112">
        <f t="shared" si="2460"/>
        <v>3.25</v>
      </c>
      <c r="I1198" s="112"/>
      <c r="J1198" s="131">
        <f>[1]shCost!$V$42</f>
        <v>6.5</v>
      </c>
      <c r="K1198" s="131"/>
      <c r="L1198" s="131"/>
      <c r="M1198" s="131"/>
      <c r="N1198" s="131"/>
      <c r="O1198" s="131"/>
      <c r="P1198" s="131"/>
      <c r="Q1198" s="131"/>
      <c r="R1198" s="131"/>
      <c r="S1198" s="131"/>
      <c r="T1198" s="131"/>
      <c r="U1198" s="131"/>
      <c r="V1198" s="131"/>
      <c r="W1198" s="131"/>
      <c r="X1198" s="131"/>
      <c r="Y1198" s="128">
        <f t="shared" si="2474"/>
        <v>14.3</v>
      </c>
      <c r="Z1198" s="128">
        <f t="shared" si="2475"/>
        <v>14.3</v>
      </c>
      <c r="AA1198" s="128">
        <f t="shared" si="2461"/>
        <v>16.177499999999998</v>
      </c>
      <c r="AB1198" s="128">
        <f t="shared" si="2476"/>
        <v>35.950000000000003</v>
      </c>
      <c r="AC1198" s="128">
        <f t="shared" si="2477"/>
        <v>35.75</v>
      </c>
      <c r="AD1198" s="128">
        <f t="shared" si="2478"/>
        <v>17.975000000000001</v>
      </c>
      <c r="AE1198" s="128">
        <f t="shared" si="2478"/>
        <v>19.772500000000004</v>
      </c>
      <c r="AF1198" s="128">
        <f t="shared" si="2478"/>
        <v>23.367500000000003</v>
      </c>
      <c r="AG1198" s="129">
        <f t="shared" si="2479"/>
        <v>143</v>
      </c>
      <c r="AH1198" s="129">
        <f t="shared" si="2462"/>
        <v>143</v>
      </c>
      <c r="AI1198" s="132">
        <f t="shared" si="2480"/>
        <v>139</v>
      </c>
      <c r="AJ1198" s="113">
        <f t="shared" si="2463"/>
        <v>469000</v>
      </c>
      <c r="AK1198" s="139">
        <f t="shared" si="2429"/>
        <v>509000</v>
      </c>
      <c r="AL1198" s="114">
        <f t="shared" si="2464"/>
        <v>50</v>
      </c>
      <c r="AM1198" s="130">
        <f t="shared" si="2465"/>
        <v>48</v>
      </c>
      <c r="AN1198" s="151">
        <f t="shared" si="2466"/>
        <v>77</v>
      </c>
      <c r="AO1198" s="152">
        <f t="shared" si="2467"/>
        <v>403</v>
      </c>
      <c r="AP1198" s="153">
        <f t="shared" si="2468"/>
        <v>851</v>
      </c>
      <c r="AQ1198" s="716">
        <f t="shared" si="2469"/>
        <v>192</v>
      </c>
      <c r="AR1198" s="154">
        <f t="shared" si="2470"/>
        <v>54000</v>
      </c>
      <c r="AS1198" s="158">
        <v>109</v>
      </c>
      <c r="AT1198" s="144">
        <f t="shared" si="2471"/>
        <v>139</v>
      </c>
    </row>
    <row r="1199" spans="2:46" ht="21.6" hidden="1" customHeight="1">
      <c r="B1199" s="160" t="s">
        <v>558</v>
      </c>
      <c r="C1199" s="118" t="s">
        <v>550</v>
      </c>
      <c r="D1199" s="112">
        <f t="shared" si="2472"/>
        <v>27.95</v>
      </c>
      <c r="E1199" s="112">
        <f t="shared" si="2458"/>
        <v>10</v>
      </c>
      <c r="F1199" s="112">
        <f t="shared" si="2459"/>
        <v>8</v>
      </c>
      <c r="G1199" s="644">
        <f t="shared" si="2473"/>
        <v>10</v>
      </c>
      <c r="H1199" s="112">
        <f t="shared" si="2460"/>
        <v>2.5</v>
      </c>
      <c r="I1199" s="112"/>
      <c r="J1199" s="131">
        <f>[1]shCost!$V$43</f>
        <v>5</v>
      </c>
      <c r="K1199" s="131"/>
      <c r="L1199" s="131"/>
      <c r="M1199" s="131"/>
      <c r="N1199" s="131"/>
      <c r="O1199" s="131"/>
      <c r="P1199" s="131"/>
      <c r="Q1199" s="131"/>
      <c r="R1199" s="131"/>
      <c r="S1199" s="131"/>
      <c r="T1199" s="131"/>
      <c r="U1199" s="131"/>
      <c r="V1199" s="131"/>
      <c r="W1199" s="131"/>
      <c r="X1199" s="131"/>
      <c r="Y1199" s="128">
        <f t="shared" si="2474"/>
        <v>11</v>
      </c>
      <c r="Z1199" s="128">
        <f t="shared" si="2475"/>
        <v>11</v>
      </c>
      <c r="AA1199" s="128">
        <f t="shared" si="2461"/>
        <v>12.577499999999999</v>
      </c>
      <c r="AB1199" s="128">
        <f t="shared" si="2476"/>
        <v>27.95</v>
      </c>
      <c r="AC1199" s="128">
        <f t="shared" si="2477"/>
        <v>27.5</v>
      </c>
      <c r="AD1199" s="128">
        <f t="shared" si="2478"/>
        <v>13.975</v>
      </c>
      <c r="AE1199" s="128">
        <f t="shared" si="2478"/>
        <v>15.3725</v>
      </c>
      <c r="AF1199" s="128">
        <f t="shared" si="2478"/>
        <v>18.1675</v>
      </c>
      <c r="AG1199" s="129">
        <f t="shared" si="2479"/>
        <v>110</v>
      </c>
      <c r="AH1199" s="129">
        <f t="shared" si="2462"/>
        <v>110</v>
      </c>
      <c r="AI1199" s="132">
        <f t="shared" si="2480"/>
        <v>109</v>
      </c>
      <c r="AJ1199" s="113">
        <f t="shared" si="2463"/>
        <v>359000</v>
      </c>
      <c r="AK1199" s="139">
        <f t="shared" ref="AK1199:AK1263" si="2481">ROUNDUP(FLOOR(AJ1199*1.1,10000),-3)-1000</f>
        <v>389000</v>
      </c>
      <c r="AL1199" s="114">
        <f t="shared" si="2464"/>
        <v>39</v>
      </c>
      <c r="AM1199" s="130">
        <f t="shared" si="2465"/>
        <v>37</v>
      </c>
      <c r="AN1199" s="151">
        <f t="shared" si="2466"/>
        <v>59</v>
      </c>
      <c r="AO1199" s="152">
        <f t="shared" si="2467"/>
        <v>310</v>
      </c>
      <c r="AP1199" s="153">
        <f t="shared" si="2468"/>
        <v>655</v>
      </c>
      <c r="AQ1199" s="716">
        <f t="shared" si="2469"/>
        <v>148</v>
      </c>
      <c r="AR1199" s="154">
        <f t="shared" si="2470"/>
        <v>41000</v>
      </c>
      <c r="AS1199" s="158">
        <v>119</v>
      </c>
      <c r="AT1199" s="144">
        <f t="shared" si="2471"/>
        <v>109</v>
      </c>
    </row>
    <row r="1200" spans="2:46" ht="21.6" hidden="1" customHeight="1">
      <c r="B1200" s="160" t="s">
        <v>428</v>
      </c>
      <c r="C1200" s="118" t="s">
        <v>731</v>
      </c>
      <c r="D1200" s="112">
        <f t="shared" si="2472"/>
        <v>-0.05</v>
      </c>
      <c r="E1200" s="112">
        <f t="shared" si="2458"/>
        <v>0</v>
      </c>
      <c r="F1200" s="112">
        <f t="shared" si="2459"/>
        <v>3</v>
      </c>
      <c r="G1200" s="644">
        <f t="shared" si="2473"/>
        <v>0</v>
      </c>
      <c r="H1200" s="112">
        <f t="shared" si="2460"/>
        <v>0</v>
      </c>
      <c r="I1200" s="112"/>
      <c r="J1200" s="131">
        <f>[1]shCost!$J$44</f>
        <v>0</v>
      </c>
      <c r="K1200" s="131"/>
      <c r="L1200" s="131"/>
      <c r="M1200" s="131"/>
      <c r="N1200" s="131"/>
      <c r="O1200" s="131"/>
      <c r="P1200" s="131"/>
      <c r="Q1200" s="131"/>
      <c r="R1200" s="131"/>
      <c r="S1200" s="131"/>
      <c r="T1200" s="131"/>
      <c r="U1200" s="131"/>
      <c r="V1200" s="131"/>
      <c r="W1200" s="131"/>
      <c r="X1200" s="131"/>
      <c r="Y1200" s="128">
        <f t="shared" si="2474"/>
        <v>0</v>
      </c>
      <c r="Z1200" s="128">
        <f t="shared" si="2475"/>
        <v>0</v>
      </c>
      <c r="AA1200" s="128">
        <f t="shared" si="2461"/>
        <v>-2.2499999999999999E-2</v>
      </c>
      <c r="AB1200" s="128">
        <f t="shared" si="2476"/>
        <v>-0.05</v>
      </c>
      <c r="AC1200" s="128">
        <f t="shared" si="2477"/>
        <v>0</v>
      </c>
      <c r="AD1200" s="128">
        <f t="shared" si="2478"/>
        <v>-2.5000000000000001E-2</v>
      </c>
      <c r="AE1200" s="128">
        <f t="shared" si="2478"/>
        <v>-2.7500000000000004E-2</v>
      </c>
      <c r="AF1200" s="128">
        <f t="shared" si="2478"/>
        <v>-3.2500000000000001E-2</v>
      </c>
      <c r="AG1200" s="129">
        <f t="shared" si="2479"/>
        <v>0</v>
      </c>
      <c r="AH1200" s="129">
        <f t="shared" si="2462"/>
        <v>0</v>
      </c>
      <c r="AI1200" s="132">
        <f t="shared" si="2480"/>
        <v>-1</v>
      </c>
      <c r="AJ1200" s="113">
        <f t="shared" si="2463"/>
        <v>-1000</v>
      </c>
      <c r="AK1200" s="139">
        <f t="shared" si="2481"/>
        <v>-11000</v>
      </c>
      <c r="AL1200" s="114">
        <f t="shared" si="2464"/>
        <v>0</v>
      </c>
      <c r="AM1200" s="130">
        <f t="shared" si="2465"/>
        <v>0</v>
      </c>
      <c r="AN1200" s="151">
        <f t="shared" si="2466"/>
        <v>0</v>
      </c>
      <c r="AO1200" s="152">
        <f t="shared" si="2467"/>
        <v>0</v>
      </c>
      <c r="AP1200" s="153">
        <f t="shared" si="2468"/>
        <v>0</v>
      </c>
      <c r="AQ1200" s="716">
        <f t="shared" si="2469"/>
        <v>0</v>
      </c>
      <c r="AR1200" s="154">
        <f t="shared" si="2470"/>
        <v>0</v>
      </c>
      <c r="AS1200" s="158">
        <v>239</v>
      </c>
      <c r="AT1200" s="144">
        <f t="shared" si="2471"/>
        <v>-1</v>
      </c>
    </row>
    <row r="1201" spans="2:46" ht="21.6" hidden="1" customHeight="1">
      <c r="B1201" s="160" t="s">
        <v>429</v>
      </c>
      <c r="C1201" s="118" t="s">
        <v>732</v>
      </c>
      <c r="D1201" s="112">
        <f t="shared" si="2472"/>
        <v>-0.05</v>
      </c>
      <c r="E1201" s="112">
        <f t="shared" si="2458"/>
        <v>0</v>
      </c>
      <c r="F1201" s="112">
        <f t="shared" si="2459"/>
        <v>3</v>
      </c>
      <c r="G1201" s="644">
        <f t="shared" si="2473"/>
        <v>0</v>
      </c>
      <c r="H1201" s="112">
        <f t="shared" si="2460"/>
        <v>0</v>
      </c>
      <c r="I1201" s="112"/>
      <c r="J1201" s="131">
        <f>[1]shCost!$J$44</f>
        <v>0</v>
      </c>
      <c r="K1201" s="131"/>
      <c r="L1201" s="131"/>
      <c r="M1201" s="131"/>
      <c r="N1201" s="131"/>
      <c r="O1201" s="131"/>
      <c r="P1201" s="131"/>
      <c r="Q1201" s="131"/>
      <c r="R1201" s="131"/>
      <c r="S1201" s="131"/>
      <c r="T1201" s="131"/>
      <c r="U1201" s="131"/>
      <c r="V1201" s="131"/>
      <c r="W1201" s="131"/>
      <c r="X1201" s="131"/>
      <c r="Y1201" s="128">
        <f t="shared" si="2474"/>
        <v>0</v>
      </c>
      <c r="Z1201" s="128">
        <f t="shared" si="2475"/>
        <v>0</v>
      </c>
      <c r="AA1201" s="128">
        <f t="shared" si="2461"/>
        <v>-2.2499999999999999E-2</v>
      </c>
      <c r="AB1201" s="128">
        <f t="shared" si="2476"/>
        <v>-0.05</v>
      </c>
      <c r="AC1201" s="128">
        <f t="shared" si="2477"/>
        <v>0</v>
      </c>
      <c r="AD1201" s="128">
        <f t="shared" si="2478"/>
        <v>-2.5000000000000001E-2</v>
      </c>
      <c r="AE1201" s="128">
        <f t="shared" si="2478"/>
        <v>-2.7500000000000004E-2</v>
      </c>
      <c r="AF1201" s="128">
        <f t="shared" si="2478"/>
        <v>-3.2500000000000001E-2</v>
      </c>
      <c r="AG1201" s="129">
        <f t="shared" si="2479"/>
        <v>0</v>
      </c>
      <c r="AH1201" s="129">
        <f t="shared" si="2462"/>
        <v>0</v>
      </c>
      <c r="AI1201" s="132">
        <f t="shared" si="2480"/>
        <v>-1</v>
      </c>
      <c r="AJ1201" s="113">
        <f t="shared" si="2463"/>
        <v>-1000</v>
      </c>
      <c r="AK1201" s="139">
        <f t="shared" si="2481"/>
        <v>-11000</v>
      </c>
      <c r="AL1201" s="114">
        <f t="shared" si="2464"/>
        <v>0</v>
      </c>
      <c r="AM1201" s="130">
        <f t="shared" si="2465"/>
        <v>0</v>
      </c>
      <c r="AN1201" s="151">
        <f t="shared" si="2466"/>
        <v>0</v>
      </c>
      <c r="AO1201" s="152">
        <f t="shared" si="2467"/>
        <v>0</v>
      </c>
      <c r="AP1201" s="153">
        <f t="shared" si="2468"/>
        <v>0</v>
      </c>
      <c r="AQ1201" s="716">
        <f t="shared" si="2469"/>
        <v>0</v>
      </c>
      <c r="AR1201" s="154">
        <f t="shared" si="2470"/>
        <v>0</v>
      </c>
      <c r="AS1201" s="158">
        <v>239</v>
      </c>
      <c r="AT1201" s="144">
        <f t="shared" si="2471"/>
        <v>-1</v>
      </c>
    </row>
    <row r="1202" spans="2:46" ht="21.6" hidden="1" customHeight="1">
      <c r="B1202" s="160" t="s">
        <v>430</v>
      </c>
      <c r="C1202" s="118" t="s">
        <v>733</v>
      </c>
      <c r="D1202" s="112">
        <f t="shared" si="2472"/>
        <v>58.95</v>
      </c>
      <c r="E1202" s="112">
        <f t="shared" si="2458"/>
        <v>21.3</v>
      </c>
      <c r="F1202" s="112">
        <f t="shared" si="2459"/>
        <v>13.65</v>
      </c>
      <c r="G1202" s="644">
        <f t="shared" si="2473"/>
        <v>21.3</v>
      </c>
      <c r="H1202" s="112">
        <f t="shared" si="2460"/>
        <v>5.3250000000000002</v>
      </c>
      <c r="I1202" s="112"/>
      <c r="J1202" s="131">
        <f>[1]shCost!$J$45</f>
        <v>10.65</v>
      </c>
      <c r="K1202" s="131"/>
      <c r="L1202" s="131"/>
      <c r="M1202" s="131"/>
      <c r="N1202" s="131"/>
      <c r="O1202" s="131"/>
      <c r="P1202" s="131"/>
      <c r="Q1202" s="131"/>
      <c r="R1202" s="131"/>
      <c r="S1202" s="131"/>
      <c r="T1202" s="131"/>
      <c r="U1202" s="131"/>
      <c r="V1202" s="131"/>
      <c r="W1202" s="131"/>
      <c r="X1202" s="131"/>
      <c r="Y1202" s="128">
        <f t="shared" si="2474"/>
        <v>23.430000000000003</v>
      </c>
      <c r="Z1202" s="128">
        <f t="shared" si="2475"/>
        <v>23.430000000000003</v>
      </c>
      <c r="AA1202" s="128">
        <f t="shared" si="2461"/>
        <v>26.5275</v>
      </c>
      <c r="AB1202" s="128">
        <f t="shared" si="2476"/>
        <v>58.95</v>
      </c>
      <c r="AC1202" s="128">
        <f t="shared" si="2477"/>
        <v>58.575000000000003</v>
      </c>
      <c r="AD1202" s="128">
        <f t="shared" si="2478"/>
        <v>29.475000000000001</v>
      </c>
      <c r="AE1202" s="128">
        <f t="shared" si="2478"/>
        <v>32.422500000000007</v>
      </c>
      <c r="AF1202" s="128">
        <f t="shared" si="2478"/>
        <v>38.317500000000003</v>
      </c>
      <c r="AG1202" s="129">
        <f t="shared" si="2479"/>
        <v>234.3</v>
      </c>
      <c r="AH1202" s="129">
        <f t="shared" si="2462"/>
        <v>234.3</v>
      </c>
      <c r="AI1202" s="132">
        <f t="shared" si="2480"/>
        <v>239</v>
      </c>
      <c r="AJ1202" s="113">
        <f t="shared" si="2463"/>
        <v>779000</v>
      </c>
      <c r="AK1202" s="139">
        <f t="shared" si="2481"/>
        <v>849000</v>
      </c>
      <c r="AL1202" s="114">
        <f t="shared" si="2464"/>
        <v>82</v>
      </c>
      <c r="AM1202" s="130">
        <f t="shared" si="2465"/>
        <v>79</v>
      </c>
      <c r="AN1202" s="151">
        <f t="shared" si="2466"/>
        <v>125</v>
      </c>
      <c r="AO1202" s="152">
        <f t="shared" si="2467"/>
        <v>660</v>
      </c>
      <c r="AP1202" s="153">
        <f t="shared" si="2468"/>
        <v>1394</v>
      </c>
      <c r="AQ1202" s="716">
        <f t="shared" si="2469"/>
        <v>314</v>
      </c>
      <c r="AR1202" s="154">
        <f t="shared" si="2470"/>
        <v>88000</v>
      </c>
      <c r="AS1202" s="158">
        <v>139</v>
      </c>
      <c r="AT1202" s="144">
        <f t="shared" si="2471"/>
        <v>239</v>
      </c>
    </row>
    <row r="1203" spans="2:46" ht="21.6" hidden="1" customHeight="1">
      <c r="B1203" s="160" t="s">
        <v>541</v>
      </c>
      <c r="C1203" s="118" t="s">
        <v>741</v>
      </c>
      <c r="D1203" s="112">
        <f t="shared" si="2472"/>
        <v>-0.05</v>
      </c>
      <c r="E1203" s="112">
        <f t="shared" si="2458"/>
        <v>0</v>
      </c>
      <c r="F1203" s="112">
        <f t="shared" si="2459"/>
        <v>3</v>
      </c>
      <c r="G1203" s="644">
        <f t="shared" si="2473"/>
        <v>0</v>
      </c>
      <c r="H1203" s="112">
        <f t="shared" si="2460"/>
        <v>0</v>
      </c>
      <c r="I1203" s="112"/>
      <c r="J1203" s="131">
        <f>[1]shCost!$S$36</f>
        <v>0</v>
      </c>
      <c r="K1203" s="131"/>
      <c r="L1203" s="131"/>
      <c r="M1203" s="131"/>
      <c r="N1203" s="131"/>
      <c r="O1203" s="131"/>
      <c r="P1203" s="131"/>
      <c r="Q1203" s="131"/>
      <c r="R1203" s="131"/>
      <c r="S1203" s="131"/>
      <c r="T1203" s="131"/>
      <c r="U1203" s="131"/>
      <c r="V1203" s="131"/>
      <c r="W1203" s="131"/>
      <c r="X1203" s="131"/>
      <c r="Y1203" s="128">
        <f t="shared" si="2474"/>
        <v>0</v>
      </c>
      <c r="Z1203" s="128">
        <f t="shared" si="2475"/>
        <v>0</v>
      </c>
      <c r="AA1203" s="128">
        <f t="shared" si="2461"/>
        <v>-2.2499999999999999E-2</v>
      </c>
      <c r="AB1203" s="128">
        <f t="shared" si="2476"/>
        <v>-0.05</v>
      </c>
      <c r="AC1203" s="128">
        <f t="shared" si="2477"/>
        <v>0</v>
      </c>
      <c r="AD1203" s="128">
        <f t="shared" si="2478"/>
        <v>-2.5000000000000001E-2</v>
      </c>
      <c r="AE1203" s="128">
        <f t="shared" si="2478"/>
        <v>-2.7500000000000004E-2</v>
      </c>
      <c r="AF1203" s="128">
        <f t="shared" si="2478"/>
        <v>-3.2500000000000001E-2</v>
      </c>
      <c r="AG1203" s="129">
        <f t="shared" si="2479"/>
        <v>0</v>
      </c>
      <c r="AH1203" s="129">
        <f t="shared" si="2462"/>
        <v>0</v>
      </c>
      <c r="AI1203" s="132">
        <f t="shared" si="2480"/>
        <v>-1</v>
      </c>
      <c r="AJ1203" s="113">
        <f t="shared" si="2463"/>
        <v>-1000</v>
      </c>
      <c r="AK1203" s="139">
        <f t="shared" si="2481"/>
        <v>-11000</v>
      </c>
      <c r="AL1203" s="114">
        <f t="shared" si="2464"/>
        <v>0</v>
      </c>
      <c r="AM1203" s="130">
        <f t="shared" si="2465"/>
        <v>0</v>
      </c>
      <c r="AN1203" s="151">
        <f t="shared" si="2466"/>
        <v>0</v>
      </c>
      <c r="AO1203" s="152">
        <f t="shared" si="2467"/>
        <v>0</v>
      </c>
      <c r="AP1203" s="153">
        <f t="shared" si="2468"/>
        <v>0</v>
      </c>
      <c r="AQ1203" s="716">
        <f t="shared" si="2469"/>
        <v>0</v>
      </c>
      <c r="AR1203" s="154">
        <f t="shared" si="2470"/>
        <v>0</v>
      </c>
      <c r="AS1203" s="158">
        <v>199</v>
      </c>
      <c r="AT1203" s="144">
        <f t="shared" si="2471"/>
        <v>-1</v>
      </c>
    </row>
    <row r="1204" spans="2:46" ht="21.6" hidden="1" customHeight="1">
      <c r="B1204" s="160" t="s">
        <v>542</v>
      </c>
      <c r="C1204" s="118" t="s">
        <v>742</v>
      </c>
      <c r="D1204" s="112">
        <f t="shared" si="2472"/>
        <v>-0.05</v>
      </c>
      <c r="E1204" s="112">
        <f t="shared" si="2458"/>
        <v>0</v>
      </c>
      <c r="F1204" s="112">
        <f t="shared" si="2459"/>
        <v>3</v>
      </c>
      <c r="G1204" s="644">
        <f t="shared" si="2473"/>
        <v>0</v>
      </c>
      <c r="H1204" s="112">
        <f t="shared" si="2460"/>
        <v>0</v>
      </c>
      <c r="I1204" s="112"/>
      <c r="J1204" s="131">
        <f>[1]shCost!$S$36</f>
        <v>0</v>
      </c>
      <c r="K1204" s="131"/>
      <c r="L1204" s="131"/>
      <c r="M1204" s="131"/>
      <c r="N1204" s="131"/>
      <c r="O1204" s="131"/>
      <c r="P1204" s="131"/>
      <c r="Q1204" s="131"/>
      <c r="R1204" s="131"/>
      <c r="S1204" s="131"/>
      <c r="T1204" s="131"/>
      <c r="U1204" s="131"/>
      <c r="V1204" s="131"/>
      <c r="W1204" s="131"/>
      <c r="X1204" s="131"/>
      <c r="Y1204" s="128">
        <f t="shared" si="2474"/>
        <v>0</v>
      </c>
      <c r="Z1204" s="128">
        <f t="shared" si="2475"/>
        <v>0</v>
      </c>
      <c r="AA1204" s="128">
        <f t="shared" si="2461"/>
        <v>-2.2499999999999999E-2</v>
      </c>
      <c r="AB1204" s="128">
        <f t="shared" si="2476"/>
        <v>-0.05</v>
      </c>
      <c r="AC1204" s="128">
        <f t="shared" si="2477"/>
        <v>0</v>
      </c>
      <c r="AD1204" s="128">
        <f t="shared" si="2478"/>
        <v>-2.5000000000000001E-2</v>
      </c>
      <c r="AE1204" s="128">
        <f t="shared" si="2478"/>
        <v>-2.7500000000000004E-2</v>
      </c>
      <c r="AF1204" s="128">
        <f t="shared" si="2478"/>
        <v>-3.2500000000000001E-2</v>
      </c>
      <c r="AG1204" s="129">
        <f t="shared" si="2479"/>
        <v>0</v>
      </c>
      <c r="AH1204" s="129">
        <f t="shared" si="2462"/>
        <v>0</v>
      </c>
      <c r="AI1204" s="132">
        <f t="shared" si="2480"/>
        <v>-1</v>
      </c>
      <c r="AJ1204" s="113">
        <f t="shared" si="2463"/>
        <v>-1000</v>
      </c>
      <c r="AK1204" s="139">
        <f t="shared" si="2481"/>
        <v>-11000</v>
      </c>
      <c r="AL1204" s="114">
        <f t="shared" si="2464"/>
        <v>0</v>
      </c>
      <c r="AM1204" s="130">
        <f t="shared" si="2465"/>
        <v>0</v>
      </c>
      <c r="AN1204" s="151">
        <f t="shared" si="2466"/>
        <v>0</v>
      </c>
      <c r="AO1204" s="152">
        <f t="shared" si="2467"/>
        <v>0</v>
      </c>
      <c r="AP1204" s="153">
        <f t="shared" si="2468"/>
        <v>0</v>
      </c>
      <c r="AQ1204" s="716">
        <f t="shared" si="2469"/>
        <v>0</v>
      </c>
      <c r="AR1204" s="154">
        <f t="shared" si="2470"/>
        <v>0</v>
      </c>
      <c r="AS1204" s="158">
        <v>199</v>
      </c>
      <c r="AT1204" s="144">
        <f t="shared" si="2471"/>
        <v>-1</v>
      </c>
    </row>
    <row r="1205" spans="2:46" ht="21.6" hidden="1" customHeight="1">
      <c r="B1205" s="160" t="s">
        <v>543</v>
      </c>
      <c r="C1205" s="118" t="s">
        <v>743</v>
      </c>
      <c r="D1205" s="112">
        <f t="shared" si="2472"/>
        <v>50.95</v>
      </c>
      <c r="E1205" s="112">
        <f t="shared" si="2458"/>
        <v>18.5</v>
      </c>
      <c r="F1205" s="112">
        <f t="shared" si="2459"/>
        <v>12.25</v>
      </c>
      <c r="G1205" s="644">
        <f t="shared" si="2473"/>
        <v>18.5</v>
      </c>
      <c r="H1205" s="112">
        <f t="shared" si="2460"/>
        <v>4.625</v>
      </c>
      <c r="I1205" s="112"/>
      <c r="J1205" s="131">
        <f>[1]shCost!$S$37</f>
        <v>9.25</v>
      </c>
      <c r="K1205" s="131"/>
      <c r="L1205" s="131"/>
      <c r="M1205" s="131"/>
      <c r="N1205" s="131"/>
      <c r="O1205" s="131"/>
      <c r="P1205" s="131"/>
      <c r="Q1205" s="131"/>
      <c r="R1205" s="131"/>
      <c r="S1205" s="131"/>
      <c r="T1205" s="131"/>
      <c r="U1205" s="131"/>
      <c r="V1205" s="131"/>
      <c r="W1205" s="131"/>
      <c r="X1205" s="131"/>
      <c r="Y1205" s="128">
        <f t="shared" si="2474"/>
        <v>20.350000000000001</v>
      </c>
      <c r="Z1205" s="128">
        <f t="shared" si="2475"/>
        <v>20.350000000000001</v>
      </c>
      <c r="AA1205" s="128">
        <f t="shared" si="2461"/>
        <v>22.927499999999998</v>
      </c>
      <c r="AB1205" s="128">
        <f t="shared" si="2476"/>
        <v>50.95</v>
      </c>
      <c r="AC1205" s="128">
        <f t="shared" si="2477"/>
        <v>50.875</v>
      </c>
      <c r="AD1205" s="128">
        <f t="shared" si="2478"/>
        <v>25.475000000000001</v>
      </c>
      <c r="AE1205" s="128">
        <f t="shared" si="2478"/>
        <v>28.022500000000004</v>
      </c>
      <c r="AF1205" s="128">
        <f t="shared" si="2478"/>
        <v>33.1175</v>
      </c>
      <c r="AG1205" s="129">
        <f t="shared" si="2479"/>
        <v>203.5</v>
      </c>
      <c r="AH1205" s="129">
        <f t="shared" si="2462"/>
        <v>203.5</v>
      </c>
      <c r="AI1205" s="132">
        <f t="shared" si="2480"/>
        <v>199</v>
      </c>
      <c r="AJ1205" s="113">
        <f t="shared" si="2463"/>
        <v>669000</v>
      </c>
      <c r="AK1205" s="139">
        <f t="shared" si="2481"/>
        <v>729000</v>
      </c>
      <c r="AL1205" s="114">
        <f t="shared" si="2464"/>
        <v>71</v>
      </c>
      <c r="AM1205" s="130">
        <f t="shared" si="2465"/>
        <v>69</v>
      </c>
      <c r="AN1205" s="151">
        <f t="shared" si="2466"/>
        <v>109</v>
      </c>
      <c r="AO1205" s="152">
        <f t="shared" si="2467"/>
        <v>573</v>
      </c>
      <c r="AP1205" s="153">
        <f t="shared" si="2468"/>
        <v>1211</v>
      </c>
      <c r="AQ1205" s="716">
        <f t="shared" si="2469"/>
        <v>273</v>
      </c>
      <c r="AR1205" s="154">
        <f t="shared" si="2470"/>
        <v>76000</v>
      </c>
      <c r="AS1205" s="158">
        <v>139</v>
      </c>
      <c r="AT1205" s="144">
        <f t="shared" si="2471"/>
        <v>199</v>
      </c>
    </row>
    <row r="1206" spans="2:46" ht="21.6" hidden="1" customHeight="1">
      <c r="B1206" s="160" t="s">
        <v>565</v>
      </c>
      <c r="C1206" s="118" t="s">
        <v>744</v>
      </c>
      <c r="D1206" s="112">
        <f t="shared" si="2472"/>
        <v>-0.05</v>
      </c>
      <c r="E1206" s="112">
        <f t="shared" si="2458"/>
        <v>0</v>
      </c>
      <c r="F1206" s="112">
        <f t="shared" si="2459"/>
        <v>3</v>
      </c>
      <c r="G1206" s="644">
        <f t="shared" si="2473"/>
        <v>0</v>
      </c>
      <c r="H1206" s="112">
        <f t="shared" si="2460"/>
        <v>0</v>
      </c>
      <c r="I1206" s="112"/>
      <c r="J1206" s="131">
        <f>[1]shCost!$U$58</f>
        <v>0</v>
      </c>
      <c r="K1206" s="131"/>
      <c r="L1206" s="131"/>
      <c r="M1206" s="131"/>
      <c r="N1206" s="131"/>
      <c r="O1206" s="131"/>
      <c r="P1206" s="131"/>
      <c r="Q1206" s="131"/>
      <c r="R1206" s="131"/>
      <c r="S1206" s="131"/>
      <c r="T1206" s="131"/>
      <c r="U1206" s="131"/>
      <c r="V1206" s="131"/>
      <c r="W1206" s="131"/>
      <c r="X1206" s="131"/>
      <c r="Y1206" s="128">
        <f t="shared" si="2474"/>
        <v>0</v>
      </c>
      <c r="Z1206" s="128">
        <f t="shared" si="2475"/>
        <v>0</v>
      </c>
      <c r="AA1206" s="128">
        <f t="shared" si="2461"/>
        <v>-2.2499999999999999E-2</v>
      </c>
      <c r="AB1206" s="128">
        <f t="shared" si="2476"/>
        <v>-0.05</v>
      </c>
      <c r="AC1206" s="128">
        <f t="shared" si="2477"/>
        <v>0</v>
      </c>
      <c r="AD1206" s="128">
        <f t="shared" si="2478"/>
        <v>-2.5000000000000001E-2</v>
      </c>
      <c r="AE1206" s="128">
        <f t="shared" si="2478"/>
        <v>-2.7500000000000004E-2</v>
      </c>
      <c r="AF1206" s="128">
        <f t="shared" si="2478"/>
        <v>-3.2500000000000001E-2</v>
      </c>
      <c r="AG1206" s="129">
        <f t="shared" si="2479"/>
        <v>0</v>
      </c>
      <c r="AH1206" s="129">
        <f t="shared" si="2462"/>
        <v>0</v>
      </c>
      <c r="AI1206" s="132">
        <f t="shared" si="2480"/>
        <v>-1</v>
      </c>
      <c r="AJ1206" s="113">
        <f t="shared" si="2463"/>
        <v>-1000</v>
      </c>
      <c r="AK1206" s="139">
        <f t="shared" si="2481"/>
        <v>-11000</v>
      </c>
      <c r="AL1206" s="114">
        <f t="shared" si="2464"/>
        <v>0</v>
      </c>
      <c r="AM1206" s="130">
        <f t="shared" si="2465"/>
        <v>0</v>
      </c>
      <c r="AN1206" s="151">
        <f t="shared" si="2466"/>
        <v>0</v>
      </c>
      <c r="AO1206" s="152">
        <f t="shared" si="2467"/>
        <v>0</v>
      </c>
      <c r="AP1206" s="153">
        <f t="shared" si="2468"/>
        <v>0</v>
      </c>
      <c r="AQ1206" s="716">
        <f t="shared" si="2469"/>
        <v>0</v>
      </c>
      <c r="AR1206" s="154">
        <f t="shared" si="2470"/>
        <v>0</v>
      </c>
      <c r="AS1206" s="158">
        <v>199</v>
      </c>
      <c r="AT1206" s="144">
        <f t="shared" si="2471"/>
        <v>-1</v>
      </c>
    </row>
    <row r="1207" spans="2:46" ht="21.6" hidden="1" customHeight="1">
      <c r="B1207" s="160" t="s">
        <v>561</v>
      </c>
      <c r="C1207" s="118" t="s">
        <v>745</v>
      </c>
      <c r="D1207" s="112">
        <f t="shared" si="2472"/>
        <v>-0.05</v>
      </c>
      <c r="E1207" s="112">
        <f t="shared" si="2458"/>
        <v>0</v>
      </c>
      <c r="F1207" s="112">
        <f t="shared" si="2459"/>
        <v>3</v>
      </c>
      <c r="G1207" s="644">
        <f t="shared" si="2473"/>
        <v>0</v>
      </c>
      <c r="H1207" s="112">
        <f t="shared" si="2460"/>
        <v>0</v>
      </c>
      <c r="I1207" s="112"/>
      <c r="J1207" s="131">
        <f>[1]shCost!$U$58</f>
        <v>0</v>
      </c>
      <c r="K1207" s="131"/>
      <c r="L1207" s="131"/>
      <c r="M1207" s="131"/>
      <c r="N1207" s="131"/>
      <c r="O1207" s="131"/>
      <c r="P1207" s="131"/>
      <c r="Q1207" s="131"/>
      <c r="R1207" s="131"/>
      <c r="S1207" s="131"/>
      <c r="T1207" s="131"/>
      <c r="U1207" s="131"/>
      <c r="V1207" s="131"/>
      <c r="W1207" s="131"/>
      <c r="X1207" s="131"/>
      <c r="Y1207" s="128">
        <f t="shared" si="2474"/>
        <v>0</v>
      </c>
      <c r="Z1207" s="128">
        <f t="shared" si="2475"/>
        <v>0</v>
      </c>
      <c r="AA1207" s="128">
        <f t="shared" si="2461"/>
        <v>-2.2499999999999999E-2</v>
      </c>
      <c r="AB1207" s="128">
        <f t="shared" si="2476"/>
        <v>-0.05</v>
      </c>
      <c r="AC1207" s="128">
        <f t="shared" si="2477"/>
        <v>0</v>
      </c>
      <c r="AD1207" s="128">
        <f t="shared" si="2478"/>
        <v>-2.5000000000000001E-2</v>
      </c>
      <c r="AE1207" s="128">
        <f t="shared" si="2478"/>
        <v>-2.7500000000000004E-2</v>
      </c>
      <c r="AF1207" s="128">
        <f t="shared" si="2478"/>
        <v>-3.2500000000000001E-2</v>
      </c>
      <c r="AG1207" s="129">
        <f t="shared" si="2479"/>
        <v>0</v>
      </c>
      <c r="AH1207" s="129">
        <f t="shared" si="2462"/>
        <v>0</v>
      </c>
      <c r="AI1207" s="132">
        <f t="shared" si="2480"/>
        <v>-1</v>
      </c>
      <c r="AJ1207" s="113">
        <f t="shared" si="2463"/>
        <v>-1000</v>
      </c>
      <c r="AK1207" s="139">
        <f t="shared" si="2481"/>
        <v>-11000</v>
      </c>
      <c r="AL1207" s="114">
        <f t="shared" si="2464"/>
        <v>0</v>
      </c>
      <c r="AM1207" s="130">
        <f t="shared" si="2465"/>
        <v>0</v>
      </c>
      <c r="AN1207" s="151">
        <f t="shared" si="2466"/>
        <v>0</v>
      </c>
      <c r="AO1207" s="152">
        <f t="shared" si="2467"/>
        <v>0</v>
      </c>
      <c r="AP1207" s="153">
        <f t="shared" si="2468"/>
        <v>0</v>
      </c>
      <c r="AQ1207" s="716">
        <f t="shared" si="2469"/>
        <v>0</v>
      </c>
      <c r="AR1207" s="154">
        <f t="shared" si="2470"/>
        <v>0</v>
      </c>
      <c r="AS1207" s="158">
        <v>199</v>
      </c>
      <c r="AT1207" s="144">
        <f t="shared" si="2471"/>
        <v>-1</v>
      </c>
    </row>
    <row r="1208" spans="2:46" ht="21.6" hidden="1" customHeight="1">
      <c r="B1208" s="160" t="s">
        <v>562</v>
      </c>
      <c r="C1208" s="118" t="s">
        <v>746</v>
      </c>
      <c r="D1208" s="112">
        <f t="shared" si="2472"/>
        <v>50.95</v>
      </c>
      <c r="E1208" s="112">
        <f t="shared" si="2458"/>
        <v>18.5</v>
      </c>
      <c r="F1208" s="112">
        <f t="shared" si="2459"/>
        <v>12.25</v>
      </c>
      <c r="G1208" s="644">
        <f t="shared" si="2473"/>
        <v>18.5</v>
      </c>
      <c r="H1208" s="112">
        <f t="shared" si="2460"/>
        <v>4.625</v>
      </c>
      <c r="I1208" s="112"/>
      <c r="J1208" s="131">
        <f>[1]shCost!$U$59</f>
        <v>9.25</v>
      </c>
      <c r="K1208" s="131"/>
      <c r="L1208" s="131"/>
      <c r="M1208" s="131"/>
      <c r="N1208" s="131"/>
      <c r="O1208" s="131"/>
      <c r="P1208" s="131"/>
      <c r="Q1208" s="131"/>
      <c r="R1208" s="131"/>
      <c r="S1208" s="131"/>
      <c r="T1208" s="131"/>
      <c r="U1208" s="131"/>
      <c r="V1208" s="131"/>
      <c r="W1208" s="131"/>
      <c r="X1208" s="131"/>
      <c r="Y1208" s="128">
        <f t="shared" si="2474"/>
        <v>20.350000000000001</v>
      </c>
      <c r="Z1208" s="128">
        <f t="shared" si="2475"/>
        <v>20.350000000000001</v>
      </c>
      <c r="AA1208" s="128">
        <f t="shared" si="2461"/>
        <v>22.927499999999998</v>
      </c>
      <c r="AB1208" s="128">
        <f t="shared" si="2476"/>
        <v>50.95</v>
      </c>
      <c r="AC1208" s="128">
        <f t="shared" si="2477"/>
        <v>50.875</v>
      </c>
      <c r="AD1208" s="128">
        <f t="shared" si="2478"/>
        <v>25.475000000000001</v>
      </c>
      <c r="AE1208" s="128">
        <f t="shared" si="2478"/>
        <v>28.022500000000004</v>
      </c>
      <c r="AF1208" s="128">
        <f t="shared" si="2478"/>
        <v>33.1175</v>
      </c>
      <c r="AG1208" s="129">
        <f t="shared" si="2479"/>
        <v>203.5</v>
      </c>
      <c r="AH1208" s="129">
        <f t="shared" si="2462"/>
        <v>203.5</v>
      </c>
      <c r="AI1208" s="132">
        <f t="shared" si="2480"/>
        <v>199</v>
      </c>
      <c r="AJ1208" s="113">
        <f t="shared" si="2463"/>
        <v>669000</v>
      </c>
      <c r="AK1208" s="139">
        <f t="shared" si="2481"/>
        <v>729000</v>
      </c>
      <c r="AL1208" s="114">
        <f t="shared" si="2464"/>
        <v>71</v>
      </c>
      <c r="AM1208" s="130">
        <f t="shared" si="2465"/>
        <v>69</v>
      </c>
      <c r="AN1208" s="151">
        <f t="shared" si="2466"/>
        <v>109</v>
      </c>
      <c r="AO1208" s="152">
        <f t="shared" si="2467"/>
        <v>573</v>
      </c>
      <c r="AP1208" s="153">
        <f t="shared" si="2468"/>
        <v>1211</v>
      </c>
      <c r="AQ1208" s="716">
        <f t="shared" si="2469"/>
        <v>273</v>
      </c>
      <c r="AR1208" s="154">
        <f t="shared" si="2470"/>
        <v>76000</v>
      </c>
      <c r="AS1208" s="158">
        <v>139</v>
      </c>
      <c r="AT1208" s="144">
        <f t="shared" si="2471"/>
        <v>199</v>
      </c>
    </row>
    <row r="1209" spans="2:46" ht="21.6" hidden="1" customHeight="1">
      <c r="B1209" s="160" t="s">
        <v>551</v>
      </c>
      <c r="C1209" s="118" t="s">
        <v>736</v>
      </c>
      <c r="D1209" s="112">
        <f t="shared" si="2472"/>
        <v>-0.05</v>
      </c>
      <c r="E1209" s="112">
        <f t="shared" si="2458"/>
        <v>0</v>
      </c>
      <c r="F1209" s="112">
        <f t="shared" si="2459"/>
        <v>3</v>
      </c>
      <c r="G1209" s="644">
        <f t="shared" si="2473"/>
        <v>0</v>
      </c>
      <c r="H1209" s="112">
        <f t="shared" si="2460"/>
        <v>0</v>
      </c>
      <c r="I1209" s="112"/>
      <c r="J1209" s="131">
        <f>[1]shCost!$R$54</f>
        <v>0</v>
      </c>
      <c r="K1209" s="131"/>
      <c r="L1209" s="131"/>
      <c r="M1209" s="131"/>
      <c r="N1209" s="131"/>
      <c r="O1209" s="131"/>
      <c r="P1209" s="131"/>
      <c r="Q1209" s="131"/>
      <c r="R1209" s="131"/>
      <c r="S1209" s="131"/>
      <c r="T1209" s="131"/>
      <c r="U1209" s="131"/>
      <c r="V1209" s="131"/>
      <c r="W1209" s="131"/>
      <c r="X1209" s="131"/>
      <c r="Y1209" s="128">
        <f t="shared" si="2474"/>
        <v>0</v>
      </c>
      <c r="Z1209" s="128">
        <f t="shared" si="2475"/>
        <v>0</v>
      </c>
      <c r="AA1209" s="128">
        <f t="shared" si="2461"/>
        <v>-2.2499999999999999E-2</v>
      </c>
      <c r="AB1209" s="128">
        <f t="shared" si="2476"/>
        <v>-0.05</v>
      </c>
      <c r="AC1209" s="128">
        <f t="shared" si="2477"/>
        <v>0</v>
      </c>
      <c r="AD1209" s="128">
        <f t="shared" si="2478"/>
        <v>-2.5000000000000001E-2</v>
      </c>
      <c r="AE1209" s="128">
        <f t="shared" si="2478"/>
        <v>-2.7500000000000004E-2</v>
      </c>
      <c r="AF1209" s="128">
        <f t="shared" si="2478"/>
        <v>-3.2500000000000001E-2</v>
      </c>
      <c r="AG1209" s="129">
        <f t="shared" si="2479"/>
        <v>0</v>
      </c>
      <c r="AH1209" s="129">
        <f t="shared" si="2462"/>
        <v>0</v>
      </c>
      <c r="AI1209" s="132">
        <f t="shared" si="2480"/>
        <v>-1</v>
      </c>
      <c r="AJ1209" s="113">
        <f t="shared" si="2463"/>
        <v>-1000</v>
      </c>
      <c r="AK1209" s="139">
        <f t="shared" si="2481"/>
        <v>-11000</v>
      </c>
      <c r="AL1209" s="114">
        <f t="shared" si="2464"/>
        <v>0</v>
      </c>
      <c r="AM1209" s="130">
        <f t="shared" si="2465"/>
        <v>0</v>
      </c>
      <c r="AN1209" s="151">
        <f t="shared" si="2466"/>
        <v>0</v>
      </c>
      <c r="AO1209" s="152">
        <f t="shared" si="2467"/>
        <v>0</v>
      </c>
      <c r="AP1209" s="153">
        <f t="shared" si="2468"/>
        <v>0</v>
      </c>
      <c r="AQ1209" s="716">
        <f t="shared" si="2469"/>
        <v>0</v>
      </c>
      <c r="AR1209" s="154">
        <f t="shared" si="2470"/>
        <v>0</v>
      </c>
      <c r="AS1209" s="158">
        <v>249</v>
      </c>
      <c r="AT1209" s="144">
        <f t="shared" si="2471"/>
        <v>-1</v>
      </c>
    </row>
    <row r="1210" spans="2:46" ht="21.6" hidden="1" customHeight="1">
      <c r="B1210" s="160" t="s">
        <v>555</v>
      </c>
      <c r="C1210" s="118" t="s">
        <v>737</v>
      </c>
      <c r="D1210" s="112">
        <f t="shared" si="2472"/>
        <v>-0.05</v>
      </c>
      <c r="E1210" s="112">
        <f t="shared" si="2458"/>
        <v>0</v>
      </c>
      <c r="F1210" s="112">
        <f t="shared" si="2459"/>
        <v>3</v>
      </c>
      <c r="G1210" s="644">
        <f t="shared" si="2473"/>
        <v>0</v>
      </c>
      <c r="H1210" s="112">
        <f t="shared" si="2460"/>
        <v>0</v>
      </c>
      <c r="I1210" s="112"/>
      <c r="J1210" s="131">
        <f>[1]shCost!$R$54</f>
        <v>0</v>
      </c>
      <c r="K1210" s="131"/>
      <c r="L1210" s="131"/>
      <c r="M1210" s="131"/>
      <c r="N1210" s="131"/>
      <c r="O1210" s="131"/>
      <c r="P1210" s="131"/>
      <c r="Q1210" s="131"/>
      <c r="R1210" s="131"/>
      <c r="S1210" s="131"/>
      <c r="T1210" s="131"/>
      <c r="U1210" s="131"/>
      <c r="V1210" s="131"/>
      <c r="W1210" s="131"/>
      <c r="X1210" s="131"/>
      <c r="Y1210" s="128">
        <f t="shared" si="2474"/>
        <v>0</v>
      </c>
      <c r="Z1210" s="128">
        <f t="shared" si="2475"/>
        <v>0</v>
      </c>
      <c r="AA1210" s="128">
        <f t="shared" si="2461"/>
        <v>-2.2499999999999999E-2</v>
      </c>
      <c r="AB1210" s="128">
        <f t="shared" si="2476"/>
        <v>-0.05</v>
      </c>
      <c r="AC1210" s="128">
        <f t="shared" si="2477"/>
        <v>0</v>
      </c>
      <c r="AD1210" s="128">
        <f t="shared" si="2478"/>
        <v>-2.5000000000000001E-2</v>
      </c>
      <c r="AE1210" s="128">
        <f t="shared" si="2478"/>
        <v>-2.7500000000000004E-2</v>
      </c>
      <c r="AF1210" s="128">
        <f t="shared" si="2478"/>
        <v>-3.2500000000000001E-2</v>
      </c>
      <c r="AG1210" s="129">
        <f t="shared" si="2479"/>
        <v>0</v>
      </c>
      <c r="AH1210" s="129">
        <f t="shared" si="2462"/>
        <v>0</v>
      </c>
      <c r="AI1210" s="132">
        <f t="shared" si="2480"/>
        <v>-1</v>
      </c>
      <c r="AJ1210" s="113">
        <f t="shared" si="2463"/>
        <v>-1000</v>
      </c>
      <c r="AK1210" s="139">
        <f t="shared" si="2481"/>
        <v>-11000</v>
      </c>
      <c r="AL1210" s="114">
        <f t="shared" si="2464"/>
        <v>0</v>
      </c>
      <c r="AM1210" s="130">
        <f t="shared" si="2465"/>
        <v>0</v>
      </c>
      <c r="AN1210" s="151">
        <f t="shared" si="2466"/>
        <v>0</v>
      </c>
      <c r="AO1210" s="152">
        <f t="shared" si="2467"/>
        <v>0</v>
      </c>
      <c r="AP1210" s="153">
        <f t="shared" si="2468"/>
        <v>0</v>
      </c>
      <c r="AQ1210" s="716">
        <f t="shared" si="2469"/>
        <v>0</v>
      </c>
      <c r="AR1210" s="154">
        <f t="shared" si="2470"/>
        <v>0</v>
      </c>
      <c r="AS1210" s="158">
        <v>249</v>
      </c>
      <c r="AT1210" s="144">
        <f t="shared" si="2471"/>
        <v>-1</v>
      </c>
    </row>
    <row r="1211" spans="2:46" ht="21.6" hidden="1" customHeight="1">
      <c r="B1211" s="160" t="s">
        <v>559</v>
      </c>
      <c r="C1211" s="118" t="s">
        <v>738</v>
      </c>
      <c r="D1211" s="112">
        <f t="shared" si="2472"/>
        <v>61.95</v>
      </c>
      <c r="E1211" s="112">
        <f t="shared" si="2458"/>
        <v>22.5</v>
      </c>
      <c r="F1211" s="112">
        <f t="shared" si="2459"/>
        <v>14.25</v>
      </c>
      <c r="G1211" s="644">
        <f t="shared" si="2473"/>
        <v>22.5</v>
      </c>
      <c r="H1211" s="112">
        <f t="shared" si="2460"/>
        <v>5.625</v>
      </c>
      <c r="I1211" s="112"/>
      <c r="J1211" s="131">
        <f>[1]shCost!$R$55</f>
        <v>11.25</v>
      </c>
      <c r="K1211" s="131"/>
      <c r="L1211" s="131"/>
      <c r="M1211" s="131"/>
      <c r="N1211" s="131"/>
      <c r="O1211" s="131"/>
      <c r="P1211" s="131"/>
      <c r="Q1211" s="131"/>
      <c r="R1211" s="131"/>
      <c r="S1211" s="131"/>
      <c r="T1211" s="131"/>
      <c r="U1211" s="131"/>
      <c r="V1211" s="131"/>
      <c r="W1211" s="131"/>
      <c r="X1211" s="131"/>
      <c r="Y1211" s="128">
        <f t="shared" si="2474"/>
        <v>24.750000000000004</v>
      </c>
      <c r="Z1211" s="128">
        <f t="shared" si="2475"/>
        <v>24.750000000000004</v>
      </c>
      <c r="AA1211" s="128">
        <f t="shared" si="2461"/>
        <v>27.877499999999998</v>
      </c>
      <c r="AB1211" s="128">
        <f t="shared" si="2476"/>
        <v>61.95</v>
      </c>
      <c r="AC1211" s="128">
        <f t="shared" si="2477"/>
        <v>61.875000000000007</v>
      </c>
      <c r="AD1211" s="128">
        <f t="shared" si="2478"/>
        <v>30.975000000000001</v>
      </c>
      <c r="AE1211" s="128">
        <f t="shared" si="2478"/>
        <v>34.072500000000005</v>
      </c>
      <c r="AF1211" s="128">
        <f t="shared" si="2478"/>
        <v>40.267500000000005</v>
      </c>
      <c r="AG1211" s="129">
        <f t="shared" si="2479"/>
        <v>247.50000000000003</v>
      </c>
      <c r="AH1211" s="129">
        <f t="shared" si="2462"/>
        <v>247.50000000000003</v>
      </c>
      <c r="AI1211" s="132">
        <f t="shared" si="2480"/>
        <v>249</v>
      </c>
      <c r="AJ1211" s="113">
        <f t="shared" si="2463"/>
        <v>819000</v>
      </c>
      <c r="AK1211" s="139">
        <f t="shared" si="2481"/>
        <v>899000</v>
      </c>
      <c r="AL1211" s="114">
        <f t="shared" si="2464"/>
        <v>87</v>
      </c>
      <c r="AM1211" s="130">
        <f t="shared" si="2465"/>
        <v>83</v>
      </c>
      <c r="AN1211" s="151">
        <f t="shared" si="2466"/>
        <v>132</v>
      </c>
      <c r="AO1211" s="152">
        <f t="shared" si="2467"/>
        <v>697</v>
      </c>
      <c r="AP1211" s="153">
        <f t="shared" si="2468"/>
        <v>1472</v>
      </c>
      <c r="AQ1211" s="716">
        <f t="shared" si="2469"/>
        <v>332</v>
      </c>
      <c r="AR1211" s="154">
        <f t="shared" si="2470"/>
        <v>93000</v>
      </c>
      <c r="AS1211" s="158">
        <v>139</v>
      </c>
      <c r="AT1211" s="144">
        <f t="shared" si="2471"/>
        <v>249</v>
      </c>
    </row>
    <row r="1212" spans="2:46" ht="21.6" hidden="1" customHeight="1">
      <c r="B1212" s="160" t="s">
        <v>553</v>
      </c>
      <c r="C1212" s="118" t="s">
        <v>546</v>
      </c>
      <c r="D1212" s="112">
        <f t="shared" si="2472"/>
        <v>-0.05</v>
      </c>
      <c r="E1212" s="112">
        <f t="shared" si="2458"/>
        <v>0</v>
      </c>
      <c r="F1212" s="112">
        <f t="shared" si="2459"/>
        <v>3</v>
      </c>
      <c r="G1212" s="644">
        <f t="shared" si="2473"/>
        <v>0</v>
      </c>
      <c r="H1212" s="112">
        <f t="shared" si="2460"/>
        <v>0</v>
      </c>
      <c r="I1212" s="112"/>
      <c r="J1212" s="131">
        <f>[1]shCost!$V$40</f>
        <v>0</v>
      </c>
      <c r="K1212" s="131"/>
      <c r="L1212" s="131"/>
      <c r="M1212" s="131"/>
      <c r="N1212" s="131"/>
      <c r="O1212" s="131"/>
      <c r="P1212" s="131"/>
      <c r="Q1212" s="131"/>
      <c r="R1212" s="131"/>
      <c r="S1212" s="131"/>
      <c r="T1212" s="131"/>
      <c r="U1212" s="131"/>
      <c r="V1212" s="131"/>
      <c r="W1212" s="131"/>
      <c r="X1212" s="131"/>
      <c r="Y1212" s="128">
        <f t="shared" si="2474"/>
        <v>0</v>
      </c>
      <c r="Z1212" s="128">
        <f t="shared" si="2475"/>
        <v>0</v>
      </c>
      <c r="AA1212" s="128">
        <f t="shared" si="2461"/>
        <v>-2.2499999999999999E-2</v>
      </c>
      <c r="AB1212" s="128">
        <f t="shared" si="2476"/>
        <v>-0.05</v>
      </c>
      <c r="AC1212" s="128">
        <f t="shared" si="2477"/>
        <v>0</v>
      </c>
      <c r="AD1212" s="128">
        <f t="shared" si="2478"/>
        <v>-2.5000000000000001E-2</v>
      </c>
      <c r="AE1212" s="128">
        <f t="shared" si="2478"/>
        <v>-2.7500000000000004E-2</v>
      </c>
      <c r="AF1212" s="128">
        <f t="shared" si="2478"/>
        <v>-3.2500000000000001E-2</v>
      </c>
      <c r="AG1212" s="129">
        <f t="shared" si="2479"/>
        <v>0</v>
      </c>
      <c r="AH1212" s="129">
        <f t="shared" si="2462"/>
        <v>0</v>
      </c>
      <c r="AI1212" s="132">
        <f t="shared" si="2480"/>
        <v>-1</v>
      </c>
      <c r="AJ1212" s="113">
        <f t="shared" si="2463"/>
        <v>-1000</v>
      </c>
      <c r="AK1212" s="139">
        <f t="shared" si="2481"/>
        <v>-11000</v>
      </c>
      <c r="AL1212" s="114">
        <f t="shared" si="2464"/>
        <v>0</v>
      </c>
      <c r="AM1212" s="130">
        <f t="shared" si="2465"/>
        <v>0</v>
      </c>
      <c r="AN1212" s="151">
        <f t="shared" si="2466"/>
        <v>0</v>
      </c>
      <c r="AO1212" s="152">
        <f t="shared" si="2467"/>
        <v>0</v>
      </c>
      <c r="AP1212" s="153">
        <f t="shared" si="2468"/>
        <v>0</v>
      </c>
      <c r="AQ1212" s="716">
        <f t="shared" si="2469"/>
        <v>0</v>
      </c>
      <c r="AR1212" s="154">
        <f t="shared" si="2470"/>
        <v>0</v>
      </c>
      <c r="AS1212" s="158">
        <v>199</v>
      </c>
      <c r="AT1212" s="144">
        <f t="shared" si="2471"/>
        <v>-1</v>
      </c>
    </row>
    <row r="1213" spans="2:46" ht="21.6" hidden="1" customHeight="1">
      <c r="B1213" s="160" t="s">
        <v>556</v>
      </c>
      <c r="C1213" s="118" t="s">
        <v>547</v>
      </c>
      <c r="D1213" s="112">
        <f t="shared" si="2472"/>
        <v>-0.05</v>
      </c>
      <c r="E1213" s="112">
        <f t="shared" si="2458"/>
        <v>0</v>
      </c>
      <c r="F1213" s="112">
        <f t="shared" si="2459"/>
        <v>3</v>
      </c>
      <c r="G1213" s="644">
        <f t="shared" si="2473"/>
        <v>0</v>
      </c>
      <c r="H1213" s="112">
        <f t="shared" si="2460"/>
        <v>0</v>
      </c>
      <c r="I1213" s="112"/>
      <c r="J1213" s="131">
        <f>[1]shCost!$V$40</f>
        <v>0</v>
      </c>
      <c r="K1213" s="131"/>
      <c r="L1213" s="131"/>
      <c r="M1213" s="131"/>
      <c r="N1213" s="131"/>
      <c r="O1213" s="131"/>
      <c r="P1213" s="131"/>
      <c r="Q1213" s="131"/>
      <c r="R1213" s="131"/>
      <c r="S1213" s="131"/>
      <c r="T1213" s="131"/>
      <c r="U1213" s="131"/>
      <c r="V1213" s="131"/>
      <c r="W1213" s="131"/>
      <c r="X1213" s="131"/>
      <c r="Y1213" s="128">
        <f t="shared" si="2474"/>
        <v>0</v>
      </c>
      <c r="Z1213" s="128">
        <f t="shared" si="2475"/>
        <v>0</v>
      </c>
      <c r="AA1213" s="128">
        <f t="shared" si="2461"/>
        <v>-2.2499999999999999E-2</v>
      </c>
      <c r="AB1213" s="128">
        <f t="shared" si="2476"/>
        <v>-0.05</v>
      </c>
      <c r="AC1213" s="128">
        <f t="shared" si="2477"/>
        <v>0</v>
      </c>
      <c r="AD1213" s="128">
        <f t="shared" si="2478"/>
        <v>-2.5000000000000001E-2</v>
      </c>
      <c r="AE1213" s="128">
        <f t="shared" si="2478"/>
        <v>-2.7500000000000004E-2</v>
      </c>
      <c r="AF1213" s="128">
        <f t="shared" si="2478"/>
        <v>-3.2500000000000001E-2</v>
      </c>
      <c r="AG1213" s="129">
        <f t="shared" si="2479"/>
        <v>0</v>
      </c>
      <c r="AH1213" s="129">
        <f t="shared" si="2462"/>
        <v>0</v>
      </c>
      <c r="AI1213" s="132">
        <f t="shared" si="2480"/>
        <v>-1</v>
      </c>
      <c r="AJ1213" s="113">
        <f t="shared" si="2463"/>
        <v>-1000</v>
      </c>
      <c r="AK1213" s="139">
        <f t="shared" si="2481"/>
        <v>-11000</v>
      </c>
      <c r="AL1213" s="114">
        <f t="shared" si="2464"/>
        <v>0</v>
      </c>
      <c r="AM1213" s="130">
        <f t="shared" si="2465"/>
        <v>0</v>
      </c>
      <c r="AN1213" s="151">
        <f t="shared" si="2466"/>
        <v>0</v>
      </c>
      <c r="AO1213" s="152">
        <f t="shared" si="2467"/>
        <v>0</v>
      </c>
      <c r="AP1213" s="153">
        <f t="shared" si="2468"/>
        <v>0</v>
      </c>
      <c r="AQ1213" s="716">
        <f t="shared" si="2469"/>
        <v>0</v>
      </c>
      <c r="AR1213" s="154">
        <f t="shared" si="2470"/>
        <v>0</v>
      </c>
      <c r="AS1213" s="158">
        <v>199</v>
      </c>
      <c r="AT1213" s="144">
        <f t="shared" si="2471"/>
        <v>-1</v>
      </c>
    </row>
    <row r="1214" spans="2:46" ht="21.6" hidden="1" customHeight="1">
      <c r="B1214" s="160" t="s">
        <v>560</v>
      </c>
      <c r="C1214" s="118" t="s">
        <v>548</v>
      </c>
      <c r="D1214" s="112">
        <f t="shared" si="2472"/>
        <v>35.950000000000003</v>
      </c>
      <c r="E1214" s="112">
        <f t="shared" si="2458"/>
        <v>13</v>
      </c>
      <c r="F1214" s="112">
        <f t="shared" si="2459"/>
        <v>9.5</v>
      </c>
      <c r="G1214" s="644">
        <f t="shared" si="2473"/>
        <v>13</v>
      </c>
      <c r="H1214" s="112">
        <f t="shared" si="2460"/>
        <v>3.25</v>
      </c>
      <c r="I1214" s="112"/>
      <c r="J1214" s="131">
        <v>6.5</v>
      </c>
      <c r="K1214" s="131"/>
      <c r="L1214" s="131"/>
      <c r="M1214" s="131"/>
      <c r="N1214" s="131"/>
      <c r="O1214" s="131"/>
      <c r="P1214" s="131"/>
      <c r="Q1214" s="131"/>
      <c r="R1214" s="131"/>
      <c r="S1214" s="131"/>
      <c r="T1214" s="131"/>
      <c r="U1214" s="131"/>
      <c r="V1214" s="131"/>
      <c r="W1214" s="131"/>
      <c r="X1214" s="131"/>
      <c r="Y1214" s="128">
        <f t="shared" si="2474"/>
        <v>14.3</v>
      </c>
      <c r="Z1214" s="128">
        <f t="shared" si="2475"/>
        <v>14.3</v>
      </c>
      <c r="AA1214" s="128">
        <f t="shared" si="2461"/>
        <v>16.177499999999998</v>
      </c>
      <c r="AB1214" s="128">
        <f t="shared" si="2476"/>
        <v>35.950000000000003</v>
      </c>
      <c r="AC1214" s="128">
        <f t="shared" si="2477"/>
        <v>35.75</v>
      </c>
      <c r="AD1214" s="128">
        <f t="shared" si="2478"/>
        <v>17.975000000000001</v>
      </c>
      <c r="AE1214" s="128">
        <f t="shared" si="2478"/>
        <v>19.772500000000004</v>
      </c>
      <c r="AF1214" s="128">
        <f t="shared" si="2478"/>
        <v>23.367500000000003</v>
      </c>
      <c r="AG1214" s="129">
        <f t="shared" si="2479"/>
        <v>143</v>
      </c>
      <c r="AH1214" s="129">
        <f t="shared" si="2462"/>
        <v>143</v>
      </c>
      <c r="AI1214" s="132">
        <f t="shared" si="2480"/>
        <v>139</v>
      </c>
      <c r="AJ1214" s="113">
        <f t="shared" si="2463"/>
        <v>469000</v>
      </c>
      <c r="AK1214" s="139">
        <f t="shared" si="2481"/>
        <v>509000</v>
      </c>
      <c r="AL1214" s="114">
        <f t="shared" si="2464"/>
        <v>50</v>
      </c>
      <c r="AM1214" s="130">
        <f t="shared" si="2465"/>
        <v>48</v>
      </c>
      <c r="AN1214" s="151">
        <f t="shared" si="2466"/>
        <v>77</v>
      </c>
      <c r="AO1214" s="152">
        <f t="shared" si="2467"/>
        <v>403</v>
      </c>
      <c r="AP1214" s="153">
        <f t="shared" si="2468"/>
        <v>851</v>
      </c>
      <c r="AQ1214" s="716">
        <f t="shared" si="2469"/>
        <v>192</v>
      </c>
      <c r="AR1214" s="154">
        <f t="shared" si="2470"/>
        <v>54000</v>
      </c>
      <c r="AS1214" s="158">
        <v>139</v>
      </c>
      <c r="AT1214" s="144">
        <f t="shared" si="2471"/>
        <v>139</v>
      </c>
    </row>
    <row r="1215" spans="2:46" ht="70.5" customHeight="1">
      <c r="B1215" s="881" t="s">
        <v>1199</v>
      </c>
      <c r="C1215" s="882"/>
      <c r="D1215" s="882"/>
      <c r="E1215" s="882"/>
      <c r="F1215" s="882"/>
      <c r="G1215" s="882"/>
      <c r="H1215" s="882"/>
      <c r="I1215" s="882"/>
      <c r="J1215" s="882"/>
      <c r="K1215" s="882"/>
      <c r="L1215" s="882"/>
      <c r="M1215" s="882"/>
      <c r="N1215" s="882"/>
      <c r="O1215" s="882"/>
      <c r="P1215" s="882"/>
      <c r="Q1215" s="882"/>
      <c r="R1215" s="882"/>
      <c r="S1215" s="882"/>
      <c r="T1215" s="882"/>
      <c r="U1215" s="882"/>
      <c r="V1215" s="882"/>
      <c r="W1215" s="882"/>
      <c r="X1215" s="882"/>
      <c r="Y1215" s="882"/>
      <c r="Z1215" s="882"/>
      <c r="AA1215" s="882"/>
      <c r="AB1215" s="882"/>
      <c r="AC1215" s="882"/>
      <c r="AD1215" s="882"/>
      <c r="AE1215" s="882"/>
      <c r="AF1215" s="882"/>
      <c r="AG1215" s="882"/>
      <c r="AH1215" s="882"/>
      <c r="AI1215" s="883"/>
      <c r="AJ1215" s="113"/>
      <c r="AK1215" s="139"/>
      <c r="AL1215" s="114"/>
      <c r="AM1215" s="130"/>
      <c r="AN1215" s="151"/>
      <c r="AO1215" s="152"/>
      <c r="AP1215" s="153"/>
      <c r="AQ1215" s="716"/>
      <c r="AR1215" s="154"/>
      <c r="AS1215" s="158"/>
      <c r="AT1215" s="144"/>
    </row>
    <row r="1216" spans="2:46" s="42" customFormat="1" ht="18.75" customHeight="1">
      <c r="B1216" s="156"/>
      <c r="C1216" s="149"/>
      <c r="D1216" s="149"/>
      <c r="E1216" s="149"/>
      <c r="F1216" s="149"/>
      <c r="G1216" s="643"/>
      <c r="H1216" s="149"/>
      <c r="I1216" s="149"/>
      <c r="J1216" s="149"/>
      <c r="K1216" s="149"/>
      <c r="L1216" s="149"/>
      <c r="M1216" s="149"/>
      <c r="N1216" s="149"/>
      <c r="O1216" s="149"/>
      <c r="P1216" s="149"/>
      <c r="Q1216" s="149"/>
      <c r="R1216" s="149"/>
      <c r="S1216" s="149"/>
      <c r="T1216" s="149"/>
      <c r="U1216" s="149"/>
      <c r="V1216" s="149"/>
      <c r="W1216" s="149"/>
      <c r="X1216" s="149"/>
      <c r="Y1216" s="150">
        <v>0.1</v>
      </c>
      <c r="Z1216" s="150">
        <v>0.6</v>
      </c>
      <c r="AA1216" s="150">
        <v>0.55000000000000004</v>
      </c>
      <c r="AB1216" s="149"/>
      <c r="AC1216" s="150">
        <v>0.6</v>
      </c>
      <c r="AD1216" s="150">
        <v>0.5</v>
      </c>
      <c r="AE1216" s="150">
        <v>0.45</v>
      </c>
      <c r="AF1216" s="150">
        <v>0.35</v>
      </c>
      <c r="AG1216" s="149"/>
      <c r="AH1216" s="150">
        <v>0</v>
      </c>
      <c r="AI1216" s="149"/>
      <c r="AJ1216" s="125"/>
      <c r="AK1216" s="140">
        <v>0.1</v>
      </c>
      <c r="AL1216" s="126"/>
      <c r="AM1216" s="127"/>
      <c r="AN1216" s="145"/>
      <c r="AO1216" s="146"/>
      <c r="AP1216" s="147"/>
      <c r="AQ1216" s="716"/>
      <c r="AR1216" s="154"/>
      <c r="AS1216" s="155"/>
      <c r="AT1216" s="144"/>
    </row>
    <row r="1217" spans="2:46" ht="27.6" hidden="1" customHeight="1">
      <c r="B1217" s="162" t="s">
        <v>806</v>
      </c>
      <c r="C1217" s="123" t="s">
        <v>1410</v>
      </c>
      <c r="D1217" s="112">
        <f>AB1217</f>
        <v>27.95</v>
      </c>
      <c r="E1217" s="112">
        <f t="shared" ref="E1217:E1226" si="2482">2*MAX($J1217:$U1217)</f>
        <v>10</v>
      </c>
      <c r="F1217" s="112">
        <f t="shared" ref="F1217:F1252" si="2483">MAX($J1217:$U1217)+2</f>
        <v>7</v>
      </c>
      <c r="G1217" s="644">
        <f>E1217</f>
        <v>10</v>
      </c>
      <c r="H1217" s="112">
        <f t="shared" ref="H1217:H1245" si="2484">MIN($J1217:$U1217)*0.5</f>
        <v>1.5449999999999999</v>
      </c>
      <c r="I1217" s="112"/>
      <c r="J1217" s="131"/>
      <c r="K1217" s="131"/>
      <c r="L1217" s="131"/>
      <c r="M1217" s="123">
        <f>[1]kcCost!AF$20</f>
        <v>5</v>
      </c>
      <c r="N1217" s="123"/>
      <c r="O1217" s="131"/>
      <c r="P1217" s="131"/>
      <c r="Q1217" s="131"/>
      <c r="R1217" s="131"/>
      <c r="S1217" s="131"/>
      <c r="T1217" s="131"/>
      <c r="U1217" s="123">
        <f>[1]kcCost!AK$20</f>
        <v>3.09</v>
      </c>
      <c r="V1217" s="131"/>
      <c r="W1217" s="131"/>
      <c r="X1217" s="131"/>
      <c r="Y1217" s="128">
        <f>$G1217*(1+Y$1216)</f>
        <v>11</v>
      </c>
      <c r="Z1217" s="128">
        <f>(AC1217*(1-Z$1216))</f>
        <v>11</v>
      </c>
      <c r="AA1217" s="128">
        <f t="shared" ref="AA1217:AA1250" si="2485">(AB1217*(1-AA$1216))</f>
        <v>12.577499999999999</v>
      </c>
      <c r="AB1217" s="128">
        <f>MROUND(AC1217,1)-0.05</f>
        <v>27.95</v>
      </c>
      <c r="AC1217" s="128">
        <f>Y1217/(1-AC$1216)</f>
        <v>27.5</v>
      </c>
      <c r="AD1217" s="128">
        <f t="shared" ref="AD1217:AF1218" si="2486">$AB1217*(1-AD$1216)</f>
        <v>13.975</v>
      </c>
      <c r="AE1217" s="128">
        <f t="shared" si="2486"/>
        <v>15.3725</v>
      </c>
      <c r="AF1217" s="128">
        <f t="shared" si="2486"/>
        <v>18.1675</v>
      </c>
      <c r="AG1217" s="129">
        <f>AC1217*4</f>
        <v>110</v>
      </c>
      <c r="AH1217" s="129">
        <f>AG1217*(1+AH$1216)</f>
        <v>110</v>
      </c>
      <c r="AI1217" s="132">
        <f>MROUND(ROUNDUP(AH1217,0),10)-1</f>
        <v>109</v>
      </c>
      <c r="AJ1217" s="113">
        <f>ROUNDUP(FLOOR(AC1217*13350,10000),-3)-1000</f>
        <v>359000</v>
      </c>
      <c r="AK1217" s="139">
        <f>ROUNDUP(FLOOR(AJ1217*1.1,10000),-3)-1000</f>
        <v>389000</v>
      </c>
      <c r="AL1217" s="114">
        <f>ROUNDUP(AC1217*1.39,0)</f>
        <v>39</v>
      </c>
      <c r="AM1217" s="130">
        <f>ROUNDUP(AC1217*1.34,0)</f>
        <v>37</v>
      </c>
      <c r="AN1217" s="151"/>
      <c r="AO1217" s="152"/>
      <c r="AP1217" s="153"/>
      <c r="AQ1217" s="716">
        <f>ROUNDUP(AG1217*1.34,0)</f>
        <v>148</v>
      </c>
      <c r="AR1217" s="154">
        <f t="shared" ref="AR1217:AR1253" si="2487">MROUND(ROUNDUP(AC1217*1500,0),1000)</f>
        <v>41000</v>
      </c>
      <c r="AS1217" s="158">
        <v>109</v>
      </c>
      <c r="AT1217" s="144">
        <f>AI1217*(1-AH$6)</f>
        <v>109</v>
      </c>
    </row>
    <row r="1218" spans="2:46" ht="27.6" hidden="1" customHeight="1">
      <c r="B1218" s="162" t="s">
        <v>806</v>
      </c>
      <c r="C1218" s="123" t="s">
        <v>875</v>
      </c>
      <c r="D1218" s="112">
        <f>AB1218</f>
        <v>27.95</v>
      </c>
      <c r="E1218" s="112">
        <f t="shared" si="2482"/>
        <v>10</v>
      </c>
      <c r="F1218" s="112">
        <f t="shared" si="2483"/>
        <v>7</v>
      </c>
      <c r="G1218" s="644">
        <f>E1218</f>
        <v>10</v>
      </c>
      <c r="H1218" s="112">
        <f t="shared" si="2484"/>
        <v>1.5449999999999999</v>
      </c>
      <c r="I1218" s="112"/>
      <c r="J1218" s="131"/>
      <c r="K1218" s="131"/>
      <c r="L1218" s="131"/>
      <c r="M1218" s="123">
        <f>[1]kcCost!AF$20</f>
        <v>5</v>
      </c>
      <c r="N1218" s="123"/>
      <c r="O1218" s="131"/>
      <c r="P1218" s="131"/>
      <c r="Q1218" s="131"/>
      <c r="R1218" s="131"/>
      <c r="S1218" s="131"/>
      <c r="T1218" s="131"/>
      <c r="U1218" s="123">
        <f>[1]kcCost!AK$20</f>
        <v>3.09</v>
      </c>
      <c r="V1218" s="131"/>
      <c r="W1218" s="131"/>
      <c r="X1218" s="131"/>
      <c r="Y1218" s="128">
        <f>$G1218*(1+Y$1216)</f>
        <v>11</v>
      </c>
      <c r="Z1218" s="128">
        <f>(AC1218*(1-Z$1216))</f>
        <v>11</v>
      </c>
      <c r="AA1218" s="128">
        <f t="shared" si="2485"/>
        <v>12.577499999999999</v>
      </c>
      <c r="AB1218" s="128">
        <f>MROUND(AC1218,1)-0.05</f>
        <v>27.95</v>
      </c>
      <c r="AC1218" s="128">
        <f>Y1218/(1-AC$1216)</f>
        <v>27.5</v>
      </c>
      <c r="AD1218" s="128">
        <f t="shared" si="2486"/>
        <v>13.975</v>
      </c>
      <c r="AE1218" s="128">
        <f t="shared" si="2486"/>
        <v>15.3725</v>
      </c>
      <c r="AF1218" s="128">
        <f t="shared" si="2486"/>
        <v>18.1675</v>
      </c>
      <c r="AG1218" s="129">
        <f>AC1218*4</f>
        <v>110</v>
      </c>
      <c r="AH1218" s="129">
        <f t="shared" ref="AH1218:AH1245" si="2488">AG1218*(1+AH$1216)</f>
        <v>110</v>
      </c>
      <c r="AI1218" s="132">
        <f>MROUND(ROUNDUP(AH1218,0),10)-1</f>
        <v>109</v>
      </c>
      <c r="AJ1218" s="113">
        <f t="shared" ref="AJ1218:AJ1245" si="2489">ROUNDUP(FLOOR(AC1218*13350,10000),-3)-1000</f>
        <v>359000</v>
      </c>
      <c r="AK1218" s="139">
        <f t="shared" si="2481"/>
        <v>389000</v>
      </c>
      <c r="AL1218" s="114">
        <f t="shared" ref="AL1218:AL1245" si="2490">ROUNDUP(AC1218*1.39,0)</f>
        <v>39</v>
      </c>
      <c r="AM1218" s="130">
        <f t="shared" ref="AM1218:AM1245" si="2491">ROUNDUP(AC1218*1.34,0)</f>
        <v>37</v>
      </c>
      <c r="AN1218" s="151"/>
      <c r="AO1218" s="152"/>
      <c r="AP1218" s="153"/>
      <c r="AQ1218" s="716">
        <f t="shared" ref="AQ1218:AQ1252" si="2492">ROUNDUP(AG1218*1.34,0)</f>
        <v>148</v>
      </c>
      <c r="AR1218" s="154">
        <f t="shared" si="2487"/>
        <v>41000</v>
      </c>
      <c r="AS1218" s="158">
        <v>109</v>
      </c>
      <c r="AT1218" s="144">
        <f>AI1218*(1-AH$6)</f>
        <v>109</v>
      </c>
    </row>
    <row r="1219" spans="2:46" ht="20.45" hidden="1" customHeight="1">
      <c r="B1219" s="162" t="s">
        <v>807</v>
      </c>
      <c r="C1219" s="123" t="s">
        <v>876</v>
      </c>
      <c r="D1219" s="112">
        <f t="shared" ref="D1219:D1245" si="2493">AB1219</f>
        <v>20.95</v>
      </c>
      <c r="E1219" s="112">
        <f t="shared" si="2482"/>
        <v>7.56</v>
      </c>
      <c r="F1219" s="112">
        <f t="shared" si="2483"/>
        <v>5.7799999999999994</v>
      </c>
      <c r="G1219" s="644">
        <f t="shared" ref="G1219:G1245" si="2494">E1219</f>
        <v>7.56</v>
      </c>
      <c r="H1219" s="112">
        <f t="shared" si="2484"/>
        <v>1.74</v>
      </c>
      <c r="I1219" s="112"/>
      <c r="J1219" s="131"/>
      <c r="K1219" s="131"/>
      <c r="L1219" s="131"/>
      <c r="M1219" s="123">
        <f>[1]kcCost!AG$20</f>
        <v>3.48</v>
      </c>
      <c r="N1219" s="123"/>
      <c r="O1219" s="131"/>
      <c r="P1219" s="131"/>
      <c r="Q1219" s="131"/>
      <c r="R1219" s="131"/>
      <c r="S1219" s="131"/>
      <c r="T1219" s="131"/>
      <c r="U1219" s="123">
        <f>[1]kcCost!AL$20</f>
        <v>3.78</v>
      </c>
      <c r="V1219" s="131"/>
      <c r="W1219" s="131"/>
      <c r="X1219" s="131"/>
      <c r="Y1219" s="128">
        <f t="shared" ref="Y1219:Y1253" si="2495">$G1219*(1+Y$1216)</f>
        <v>8.3160000000000007</v>
      </c>
      <c r="Z1219" s="128">
        <f t="shared" ref="Z1219:Z1245" si="2496">(AC1219*(1-Z$1216))</f>
        <v>8.3160000000000007</v>
      </c>
      <c r="AA1219" s="128">
        <f t="shared" si="2485"/>
        <v>9.4274999999999984</v>
      </c>
      <c r="AB1219" s="128">
        <f t="shared" ref="AB1219:AB1245" si="2497">MROUND(AC1219,1)-0.05</f>
        <v>20.95</v>
      </c>
      <c r="AC1219" s="128">
        <f t="shared" ref="AC1219:AC1245" si="2498">Y1219/(1-AC$1216)</f>
        <v>20.79</v>
      </c>
      <c r="AD1219" s="128">
        <f t="shared" ref="AD1219:AF1249" si="2499">$AB1219*(1-AD$1216)</f>
        <v>10.475</v>
      </c>
      <c r="AE1219" s="128">
        <f t="shared" si="2499"/>
        <v>11.522500000000001</v>
      </c>
      <c r="AF1219" s="128">
        <f t="shared" si="2499"/>
        <v>13.6175</v>
      </c>
      <c r="AG1219" s="129">
        <f t="shared" ref="AG1219:AG1245" si="2500">AC1219*4</f>
        <v>83.16</v>
      </c>
      <c r="AH1219" s="129">
        <f t="shared" si="2488"/>
        <v>83.16</v>
      </c>
      <c r="AI1219" s="132">
        <f t="shared" ref="AI1219:AI1245" si="2501">MROUND(ROUNDUP(AH1219,0),10)-1</f>
        <v>79</v>
      </c>
      <c r="AJ1219" s="113">
        <f t="shared" si="2489"/>
        <v>269000</v>
      </c>
      <c r="AK1219" s="139">
        <f t="shared" si="2481"/>
        <v>289000</v>
      </c>
      <c r="AL1219" s="114">
        <f t="shared" si="2490"/>
        <v>29</v>
      </c>
      <c r="AM1219" s="130">
        <f t="shared" si="2491"/>
        <v>28</v>
      </c>
      <c r="AN1219" s="151"/>
      <c r="AO1219" s="152"/>
      <c r="AP1219" s="153"/>
      <c r="AQ1219" s="716">
        <f t="shared" si="2492"/>
        <v>112</v>
      </c>
      <c r="AR1219" s="154">
        <f t="shared" si="2487"/>
        <v>31000</v>
      </c>
      <c r="AS1219" s="158">
        <v>79</v>
      </c>
      <c r="AT1219" s="144">
        <f t="shared" ref="AT1219:AT1245" si="2502">AI1219*(1-AH$6)</f>
        <v>79</v>
      </c>
    </row>
    <row r="1220" spans="2:46" ht="20.45" hidden="1" customHeight="1">
      <c r="B1220" s="162" t="s">
        <v>808</v>
      </c>
      <c r="C1220" s="123" t="s">
        <v>877</v>
      </c>
      <c r="D1220" s="112">
        <f t="shared" si="2493"/>
        <v>59.95</v>
      </c>
      <c r="E1220" s="112">
        <f t="shared" si="2482"/>
        <v>21.8</v>
      </c>
      <c r="F1220" s="112">
        <f t="shared" si="2483"/>
        <v>12.9</v>
      </c>
      <c r="G1220" s="644">
        <f t="shared" si="2494"/>
        <v>21.8</v>
      </c>
      <c r="H1220" s="112">
        <f t="shared" si="2484"/>
        <v>2.4</v>
      </c>
      <c r="I1220" s="112"/>
      <c r="J1220" s="131"/>
      <c r="K1220" s="131"/>
      <c r="L1220" s="131"/>
      <c r="M1220" s="123">
        <f>[1]kcCost!AH$20</f>
        <v>4.8</v>
      </c>
      <c r="N1220" s="123"/>
      <c r="O1220" s="131"/>
      <c r="P1220" s="131"/>
      <c r="Q1220" s="131"/>
      <c r="R1220" s="131"/>
      <c r="S1220" s="131"/>
      <c r="T1220" s="131"/>
      <c r="U1220" s="123">
        <f>[1]kcCost!AM$20</f>
        <v>10.9</v>
      </c>
      <c r="V1220" s="131"/>
      <c r="W1220" s="131"/>
      <c r="X1220" s="131"/>
      <c r="Y1220" s="128">
        <f t="shared" si="2495"/>
        <v>23.980000000000004</v>
      </c>
      <c r="Z1220" s="128">
        <f t="shared" si="2496"/>
        <v>23.980000000000004</v>
      </c>
      <c r="AA1220" s="128">
        <f t="shared" si="2485"/>
        <v>26.977499999999999</v>
      </c>
      <c r="AB1220" s="128">
        <f t="shared" si="2497"/>
        <v>59.95</v>
      </c>
      <c r="AC1220" s="128">
        <f t="shared" si="2498"/>
        <v>59.95000000000001</v>
      </c>
      <c r="AD1220" s="128">
        <f t="shared" si="2499"/>
        <v>29.975000000000001</v>
      </c>
      <c r="AE1220" s="128">
        <f t="shared" si="2499"/>
        <v>32.972500000000004</v>
      </c>
      <c r="AF1220" s="128">
        <f t="shared" si="2499"/>
        <v>38.967500000000001</v>
      </c>
      <c r="AG1220" s="129">
        <f t="shared" si="2500"/>
        <v>239.80000000000004</v>
      </c>
      <c r="AH1220" s="129">
        <f t="shared" si="2488"/>
        <v>239.80000000000004</v>
      </c>
      <c r="AI1220" s="132">
        <f t="shared" si="2501"/>
        <v>239</v>
      </c>
      <c r="AJ1220" s="113">
        <f t="shared" si="2489"/>
        <v>799000</v>
      </c>
      <c r="AK1220" s="139">
        <f t="shared" si="2481"/>
        <v>869000</v>
      </c>
      <c r="AL1220" s="114">
        <f t="shared" si="2490"/>
        <v>84</v>
      </c>
      <c r="AM1220" s="130">
        <f t="shared" si="2491"/>
        <v>81</v>
      </c>
      <c r="AN1220" s="151"/>
      <c r="AO1220" s="152"/>
      <c r="AP1220" s="153"/>
      <c r="AQ1220" s="716">
        <f t="shared" si="2492"/>
        <v>322</v>
      </c>
      <c r="AR1220" s="154">
        <f t="shared" si="2487"/>
        <v>90000</v>
      </c>
      <c r="AS1220" s="158">
        <v>239</v>
      </c>
      <c r="AT1220" s="144">
        <f t="shared" si="2502"/>
        <v>239</v>
      </c>
    </row>
    <row r="1221" spans="2:46" ht="20.45" hidden="1" customHeight="1">
      <c r="B1221" s="162" t="s">
        <v>809</v>
      </c>
      <c r="C1221" s="123" t="s">
        <v>823</v>
      </c>
      <c r="D1221" s="112">
        <f t="shared" si="2493"/>
        <v>58.95</v>
      </c>
      <c r="E1221" s="112">
        <f t="shared" si="2482"/>
        <v>21.6</v>
      </c>
      <c r="F1221" s="112">
        <f t="shared" si="2483"/>
        <v>12.8</v>
      </c>
      <c r="G1221" s="644">
        <f t="shared" si="2494"/>
        <v>21.6</v>
      </c>
      <c r="H1221" s="112">
        <f t="shared" si="2484"/>
        <v>2.5249999999999999</v>
      </c>
      <c r="I1221" s="112"/>
      <c r="J1221" s="131"/>
      <c r="K1221" s="131"/>
      <c r="L1221" s="131"/>
      <c r="M1221" s="123">
        <f>[1]kcCost!AI$20</f>
        <v>5.05</v>
      </c>
      <c r="N1221" s="123"/>
      <c r="O1221" s="131"/>
      <c r="P1221" s="131"/>
      <c r="Q1221" s="131"/>
      <c r="R1221" s="131"/>
      <c r="S1221" s="131"/>
      <c r="T1221" s="131"/>
      <c r="U1221" s="123">
        <f>[1]kcCost!AN$20</f>
        <v>10.8</v>
      </c>
      <c r="V1221" s="131"/>
      <c r="W1221" s="131"/>
      <c r="X1221" s="131"/>
      <c r="Y1221" s="128">
        <f t="shared" si="2495"/>
        <v>23.760000000000005</v>
      </c>
      <c r="Z1221" s="128">
        <f t="shared" si="2496"/>
        <v>23.760000000000005</v>
      </c>
      <c r="AA1221" s="128">
        <f t="shared" si="2485"/>
        <v>26.5275</v>
      </c>
      <c r="AB1221" s="128">
        <f t="shared" si="2497"/>
        <v>58.95</v>
      </c>
      <c r="AC1221" s="128">
        <f t="shared" si="2498"/>
        <v>59.400000000000013</v>
      </c>
      <c r="AD1221" s="128">
        <f t="shared" si="2499"/>
        <v>29.475000000000001</v>
      </c>
      <c r="AE1221" s="128">
        <f t="shared" si="2499"/>
        <v>32.422500000000007</v>
      </c>
      <c r="AF1221" s="128">
        <f t="shared" si="2499"/>
        <v>38.317500000000003</v>
      </c>
      <c r="AG1221" s="129">
        <f t="shared" si="2500"/>
        <v>237.60000000000005</v>
      </c>
      <c r="AH1221" s="129">
        <f t="shared" si="2488"/>
        <v>237.60000000000005</v>
      </c>
      <c r="AI1221" s="132">
        <f t="shared" si="2501"/>
        <v>239</v>
      </c>
      <c r="AJ1221" s="113">
        <f t="shared" si="2489"/>
        <v>789000</v>
      </c>
      <c r="AK1221" s="139">
        <f t="shared" si="2481"/>
        <v>859000</v>
      </c>
      <c r="AL1221" s="114">
        <f t="shared" si="2490"/>
        <v>83</v>
      </c>
      <c r="AM1221" s="130">
        <f t="shared" si="2491"/>
        <v>80</v>
      </c>
      <c r="AN1221" s="151"/>
      <c r="AO1221" s="152"/>
      <c r="AP1221" s="153"/>
      <c r="AQ1221" s="716">
        <f t="shared" si="2492"/>
        <v>319</v>
      </c>
      <c r="AR1221" s="154">
        <f t="shared" si="2487"/>
        <v>89000</v>
      </c>
      <c r="AS1221" s="158">
        <v>239</v>
      </c>
      <c r="AT1221" s="144">
        <f t="shared" si="2502"/>
        <v>239</v>
      </c>
    </row>
    <row r="1222" spans="2:46" ht="20.45" hidden="1" customHeight="1">
      <c r="B1222" s="162" t="s">
        <v>810</v>
      </c>
      <c r="C1222" s="123" t="s">
        <v>878</v>
      </c>
      <c r="D1222" s="112">
        <f t="shared" si="2493"/>
        <v>78.95</v>
      </c>
      <c r="E1222" s="112">
        <f t="shared" si="2482"/>
        <v>28.806199999999997</v>
      </c>
      <c r="F1222" s="112">
        <f t="shared" si="2483"/>
        <v>16.403099999999998</v>
      </c>
      <c r="G1222" s="644">
        <f t="shared" si="2494"/>
        <v>28.806199999999997</v>
      </c>
      <c r="H1222" s="112">
        <f t="shared" si="2484"/>
        <v>3.0649999999999999</v>
      </c>
      <c r="I1222" s="112"/>
      <c r="J1222" s="131"/>
      <c r="K1222" s="131"/>
      <c r="L1222" s="131"/>
      <c r="M1222" s="123">
        <f>[1]kcCost!AJ$20</f>
        <v>6.13</v>
      </c>
      <c r="N1222" s="123"/>
      <c r="O1222" s="131"/>
      <c r="P1222" s="131"/>
      <c r="Q1222" s="131"/>
      <c r="R1222" s="131"/>
      <c r="S1222" s="131"/>
      <c r="T1222" s="131"/>
      <c r="U1222" s="123">
        <f>[1]kcCost!AO$20</f>
        <v>14.403099999999998</v>
      </c>
      <c r="V1222" s="131"/>
      <c r="W1222" s="131"/>
      <c r="X1222" s="131"/>
      <c r="Y1222" s="128">
        <f t="shared" si="2495"/>
        <v>31.686820000000001</v>
      </c>
      <c r="Z1222" s="128">
        <f t="shared" si="2496"/>
        <v>31.686820000000001</v>
      </c>
      <c r="AA1222" s="128">
        <f t="shared" si="2485"/>
        <v>35.527499999999996</v>
      </c>
      <c r="AB1222" s="128">
        <f t="shared" si="2497"/>
        <v>78.95</v>
      </c>
      <c r="AC1222" s="128">
        <f t="shared" si="2498"/>
        <v>79.21705</v>
      </c>
      <c r="AD1222" s="128">
        <f t="shared" si="2499"/>
        <v>39.475000000000001</v>
      </c>
      <c r="AE1222" s="128">
        <f t="shared" si="2499"/>
        <v>43.422500000000007</v>
      </c>
      <c r="AF1222" s="128">
        <f t="shared" si="2499"/>
        <v>51.317500000000003</v>
      </c>
      <c r="AG1222" s="129">
        <f t="shared" si="2500"/>
        <v>316.8682</v>
      </c>
      <c r="AH1222" s="129">
        <f t="shared" si="2488"/>
        <v>316.8682</v>
      </c>
      <c r="AI1222" s="132">
        <f t="shared" si="2501"/>
        <v>319</v>
      </c>
      <c r="AJ1222" s="113">
        <f t="shared" si="2489"/>
        <v>1049000</v>
      </c>
      <c r="AK1222" s="139">
        <f t="shared" si="2481"/>
        <v>1149000</v>
      </c>
      <c r="AL1222" s="114">
        <f t="shared" si="2490"/>
        <v>111</v>
      </c>
      <c r="AM1222" s="130">
        <f t="shared" si="2491"/>
        <v>107</v>
      </c>
      <c r="AN1222" s="151"/>
      <c r="AO1222" s="152"/>
      <c r="AP1222" s="153"/>
      <c r="AQ1222" s="716">
        <f t="shared" si="2492"/>
        <v>425</v>
      </c>
      <c r="AR1222" s="154">
        <f t="shared" si="2487"/>
        <v>119000</v>
      </c>
      <c r="AS1222" s="158">
        <v>319</v>
      </c>
      <c r="AT1222" s="144">
        <f t="shared" si="2502"/>
        <v>319</v>
      </c>
    </row>
    <row r="1223" spans="2:46" ht="20.45" hidden="1" customHeight="1">
      <c r="B1223" s="162" t="s">
        <v>811</v>
      </c>
      <c r="C1223" s="123" t="s">
        <v>876</v>
      </c>
      <c r="D1223" s="112">
        <f t="shared" si="2493"/>
        <v>59.95</v>
      </c>
      <c r="E1223" s="112">
        <f t="shared" si="2482"/>
        <v>21.9</v>
      </c>
      <c r="F1223" s="112">
        <f t="shared" si="2483"/>
        <v>12.95</v>
      </c>
      <c r="G1223" s="644">
        <f t="shared" si="2494"/>
        <v>21.9</v>
      </c>
      <c r="H1223" s="112">
        <f t="shared" si="2484"/>
        <v>1.5449999999999999</v>
      </c>
      <c r="I1223" s="112"/>
      <c r="J1223" s="131"/>
      <c r="K1223" s="131"/>
      <c r="L1223" s="131"/>
      <c r="M1223" s="123">
        <f>[1]kcCost!AK$20</f>
        <v>3.09</v>
      </c>
      <c r="N1223" s="123"/>
      <c r="O1223" s="131"/>
      <c r="P1223" s="131"/>
      <c r="Q1223" s="131"/>
      <c r="R1223" s="131"/>
      <c r="S1223" s="131"/>
      <c r="T1223" s="131"/>
      <c r="U1223" s="123">
        <f>[1]kcCost!AQ$20</f>
        <v>10.95</v>
      </c>
      <c r="V1223" s="131"/>
      <c r="W1223" s="131"/>
      <c r="X1223" s="131"/>
      <c r="Y1223" s="128">
        <f t="shared" si="2495"/>
        <v>24.09</v>
      </c>
      <c r="Z1223" s="128">
        <f t="shared" si="2496"/>
        <v>24.09</v>
      </c>
      <c r="AA1223" s="128">
        <f t="shared" si="2485"/>
        <v>26.977499999999999</v>
      </c>
      <c r="AB1223" s="128">
        <f t="shared" si="2497"/>
        <v>59.95</v>
      </c>
      <c r="AC1223" s="128">
        <f t="shared" si="2498"/>
        <v>60.224999999999994</v>
      </c>
      <c r="AD1223" s="128">
        <f t="shared" si="2499"/>
        <v>29.975000000000001</v>
      </c>
      <c r="AE1223" s="128">
        <f t="shared" si="2499"/>
        <v>32.972500000000004</v>
      </c>
      <c r="AF1223" s="128">
        <f t="shared" si="2499"/>
        <v>38.967500000000001</v>
      </c>
      <c r="AG1223" s="129">
        <f t="shared" si="2500"/>
        <v>240.89999999999998</v>
      </c>
      <c r="AH1223" s="129">
        <f t="shared" si="2488"/>
        <v>240.89999999999998</v>
      </c>
      <c r="AI1223" s="132">
        <f t="shared" si="2501"/>
        <v>239</v>
      </c>
      <c r="AJ1223" s="113">
        <f t="shared" si="2489"/>
        <v>799000</v>
      </c>
      <c r="AK1223" s="139">
        <f t="shared" si="2481"/>
        <v>869000</v>
      </c>
      <c r="AL1223" s="114">
        <f t="shared" si="2490"/>
        <v>84</v>
      </c>
      <c r="AM1223" s="130">
        <f t="shared" si="2491"/>
        <v>81</v>
      </c>
      <c r="AN1223" s="151"/>
      <c r="AO1223" s="152"/>
      <c r="AP1223" s="153"/>
      <c r="AQ1223" s="716">
        <f t="shared" si="2492"/>
        <v>323</v>
      </c>
      <c r="AR1223" s="154">
        <f t="shared" si="2487"/>
        <v>90000</v>
      </c>
      <c r="AS1223" s="158">
        <v>239</v>
      </c>
      <c r="AT1223" s="144">
        <f t="shared" si="2502"/>
        <v>239</v>
      </c>
    </row>
    <row r="1224" spans="2:46" ht="20.45" hidden="1" customHeight="1">
      <c r="B1224" s="162" t="s">
        <v>812</v>
      </c>
      <c r="C1224" s="123" t="s">
        <v>876</v>
      </c>
      <c r="D1224" s="112">
        <f t="shared" si="2493"/>
        <v>20.95</v>
      </c>
      <c r="E1224" s="112">
        <f t="shared" si="2482"/>
        <v>7.6</v>
      </c>
      <c r="F1224" s="112">
        <f t="shared" si="2483"/>
        <v>5.8</v>
      </c>
      <c r="G1224" s="644">
        <f t="shared" si="2494"/>
        <v>7.6</v>
      </c>
      <c r="H1224" s="112">
        <f t="shared" si="2484"/>
        <v>1.89</v>
      </c>
      <c r="I1224" s="112"/>
      <c r="J1224" s="131"/>
      <c r="K1224" s="131"/>
      <c r="L1224" s="131"/>
      <c r="M1224" s="123">
        <f>[1]kcCost!AL$20</f>
        <v>3.78</v>
      </c>
      <c r="N1224" s="123"/>
      <c r="O1224" s="131"/>
      <c r="P1224" s="131"/>
      <c r="Q1224" s="131"/>
      <c r="R1224" s="131"/>
      <c r="S1224" s="131"/>
      <c r="T1224" s="131"/>
      <c r="U1224" s="123">
        <f>[1]kcCost!AR$20</f>
        <v>3.8</v>
      </c>
      <c r="V1224" s="131"/>
      <c r="W1224" s="131"/>
      <c r="X1224" s="131"/>
      <c r="Y1224" s="128">
        <f t="shared" si="2495"/>
        <v>8.36</v>
      </c>
      <c r="Z1224" s="128">
        <f t="shared" si="2496"/>
        <v>8.36</v>
      </c>
      <c r="AA1224" s="128">
        <f t="shared" si="2485"/>
        <v>9.4274999999999984</v>
      </c>
      <c r="AB1224" s="128">
        <f t="shared" si="2497"/>
        <v>20.95</v>
      </c>
      <c r="AC1224" s="128">
        <f t="shared" si="2498"/>
        <v>20.9</v>
      </c>
      <c r="AD1224" s="128">
        <f t="shared" si="2499"/>
        <v>10.475</v>
      </c>
      <c r="AE1224" s="128">
        <f t="shared" si="2499"/>
        <v>11.522500000000001</v>
      </c>
      <c r="AF1224" s="128">
        <f t="shared" si="2499"/>
        <v>13.6175</v>
      </c>
      <c r="AG1224" s="129">
        <f t="shared" si="2500"/>
        <v>83.6</v>
      </c>
      <c r="AH1224" s="129">
        <f t="shared" si="2488"/>
        <v>83.6</v>
      </c>
      <c r="AI1224" s="132">
        <f t="shared" si="2501"/>
        <v>79</v>
      </c>
      <c r="AJ1224" s="113">
        <f t="shared" si="2489"/>
        <v>269000</v>
      </c>
      <c r="AK1224" s="139">
        <f t="shared" si="2481"/>
        <v>289000</v>
      </c>
      <c r="AL1224" s="114">
        <f t="shared" si="2490"/>
        <v>30</v>
      </c>
      <c r="AM1224" s="130">
        <f t="shared" si="2491"/>
        <v>29</v>
      </c>
      <c r="AN1224" s="151"/>
      <c r="AO1224" s="152"/>
      <c r="AP1224" s="153"/>
      <c r="AQ1224" s="716">
        <f t="shared" si="2492"/>
        <v>113</v>
      </c>
      <c r="AR1224" s="154">
        <f t="shared" si="2487"/>
        <v>31000</v>
      </c>
      <c r="AS1224" s="158">
        <v>79</v>
      </c>
      <c r="AT1224" s="144">
        <f t="shared" si="2502"/>
        <v>79</v>
      </c>
    </row>
    <row r="1225" spans="2:46" ht="20.45" hidden="1" customHeight="1">
      <c r="B1225" s="162" t="s">
        <v>813</v>
      </c>
      <c r="C1225" s="123" t="s">
        <v>879</v>
      </c>
      <c r="D1225" s="112">
        <f t="shared" si="2493"/>
        <v>59.95</v>
      </c>
      <c r="E1225" s="112">
        <f t="shared" si="2482"/>
        <v>21.8</v>
      </c>
      <c r="F1225" s="112">
        <f t="shared" si="2483"/>
        <v>12.9</v>
      </c>
      <c r="G1225" s="644">
        <f t="shared" si="2494"/>
        <v>21.8</v>
      </c>
      <c r="H1225" s="112">
        <f t="shared" si="2484"/>
        <v>1.9</v>
      </c>
      <c r="I1225" s="112"/>
      <c r="J1225" s="131"/>
      <c r="K1225" s="131"/>
      <c r="L1225" s="131"/>
      <c r="M1225" s="123">
        <f>[1]kcCost!AM$20</f>
        <v>10.9</v>
      </c>
      <c r="N1225" s="123"/>
      <c r="O1225" s="131"/>
      <c r="P1225" s="131"/>
      <c r="Q1225" s="131"/>
      <c r="R1225" s="131"/>
      <c r="S1225" s="131"/>
      <c r="T1225" s="131"/>
      <c r="U1225" s="123">
        <f>[1]kcCost!AS$20</f>
        <v>3.8</v>
      </c>
      <c r="V1225" s="131"/>
      <c r="W1225" s="131"/>
      <c r="X1225" s="131"/>
      <c r="Y1225" s="128">
        <f t="shared" si="2495"/>
        <v>23.980000000000004</v>
      </c>
      <c r="Z1225" s="128">
        <f t="shared" si="2496"/>
        <v>23.980000000000004</v>
      </c>
      <c r="AA1225" s="128">
        <f t="shared" si="2485"/>
        <v>26.977499999999999</v>
      </c>
      <c r="AB1225" s="128">
        <f t="shared" si="2497"/>
        <v>59.95</v>
      </c>
      <c r="AC1225" s="128">
        <f t="shared" si="2498"/>
        <v>59.95000000000001</v>
      </c>
      <c r="AD1225" s="128">
        <f t="shared" si="2499"/>
        <v>29.975000000000001</v>
      </c>
      <c r="AE1225" s="128">
        <f t="shared" si="2499"/>
        <v>32.972500000000004</v>
      </c>
      <c r="AF1225" s="128">
        <f t="shared" si="2499"/>
        <v>38.967500000000001</v>
      </c>
      <c r="AG1225" s="129">
        <f t="shared" si="2500"/>
        <v>239.80000000000004</v>
      </c>
      <c r="AH1225" s="129">
        <f t="shared" si="2488"/>
        <v>239.80000000000004</v>
      </c>
      <c r="AI1225" s="132">
        <f t="shared" si="2501"/>
        <v>239</v>
      </c>
      <c r="AJ1225" s="113">
        <f t="shared" si="2489"/>
        <v>799000</v>
      </c>
      <c r="AK1225" s="139">
        <f t="shared" si="2481"/>
        <v>869000</v>
      </c>
      <c r="AL1225" s="114">
        <f t="shared" si="2490"/>
        <v>84</v>
      </c>
      <c r="AM1225" s="130">
        <f t="shared" si="2491"/>
        <v>81</v>
      </c>
      <c r="AN1225" s="151"/>
      <c r="AO1225" s="152"/>
      <c r="AP1225" s="153"/>
      <c r="AQ1225" s="716">
        <f t="shared" si="2492"/>
        <v>322</v>
      </c>
      <c r="AR1225" s="154">
        <f t="shared" si="2487"/>
        <v>90000</v>
      </c>
      <c r="AS1225" s="158">
        <v>239</v>
      </c>
      <c r="AT1225" s="144">
        <f t="shared" si="2502"/>
        <v>239</v>
      </c>
    </row>
    <row r="1226" spans="2:46" ht="20.45" hidden="1" customHeight="1">
      <c r="B1226" s="162" t="s">
        <v>814</v>
      </c>
      <c r="C1226" s="123" t="s">
        <v>883</v>
      </c>
      <c r="D1226" s="112">
        <f t="shared" si="2493"/>
        <v>58.95</v>
      </c>
      <c r="E1226" s="112">
        <f t="shared" si="2482"/>
        <v>21.6</v>
      </c>
      <c r="F1226" s="112">
        <f t="shared" si="2483"/>
        <v>12.8</v>
      </c>
      <c r="G1226" s="644">
        <f t="shared" si="2494"/>
        <v>21.6</v>
      </c>
      <c r="H1226" s="112">
        <f t="shared" si="2484"/>
        <v>3.5</v>
      </c>
      <c r="I1226" s="112"/>
      <c r="J1226" s="131"/>
      <c r="K1226" s="131"/>
      <c r="L1226" s="131"/>
      <c r="M1226" s="123">
        <f>[1]kcCost!AN$20</f>
        <v>10.8</v>
      </c>
      <c r="N1226" s="123"/>
      <c r="O1226" s="131"/>
      <c r="P1226" s="131"/>
      <c r="Q1226" s="131"/>
      <c r="R1226" s="131"/>
      <c r="S1226" s="131"/>
      <c r="T1226" s="131"/>
      <c r="U1226" s="123">
        <f>[1]kcCost!AT$20</f>
        <v>7</v>
      </c>
      <c r="V1226" s="131"/>
      <c r="W1226" s="131"/>
      <c r="X1226" s="131"/>
      <c r="Y1226" s="128">
        <f t="shared" si="2495"/>
        <v>23.760000000000005</v>
      </c>
      <c r="Z1226" s="128">
        <f t="shared" si="2496"/>
        <v>23.760000000000005</v>
      </c>
      <c r="AA1226" s="128">
        <f t="shared" si="2485"/>
        <v>26.5275</v>
      </c>
      <c r="AB1226" s="128">
        <f t="shared" si="2497"/>
        <v>58.95</v>
      </c>
      <c r="AC1226" s="128">
        <f t="shared" si="2498"/>
        <v>59.400000000000013</v>
      </c>
      <c r="AD1226" s="128">
        <f t="shared" si="2499"/>
        <v>29.475000000000001</v>
      </c>
      <c r="AE1226" s="128">
        <f t="shared" si="2499"/>
        <v>32.422500000000007</v>
      </c>
      <c r="AF1226" s="128">
        <f t="shared" si="2499"/>
        <v>38.317500000000003</v>
      </c>
      <c r="AG1226" s="129">
        <f t="shared" si="2500"/>
        <v>237.60000000000005</v>
      </c>
      <c r="AH1226" s="129">
        <f t="shared" si="2488"/>
        <v>237.60000000000005</v>
      </c>
      <c r="AI1226" s="132">
        <f t="shared" si="2501"/>
        <v>239</v>
      </c>
      <c r="AJ1226" s="113">
        <f t="shared" si="2489"/>
        <v>789000</v>
      </c>
      <c r="AK1226" s="139">
        <f t="shared" si="2481"/>
        <v>859000</v>
      </c>
      <c r="AL1226" s="114">
        <f t="shared" si="2490"/>
        <v>83</v>
      </c>
      <c r="AM1226" s="130">
        <f t="shared" si="2491"/>
        <v>80</v>
      </c>
      <c r="AN1226" s="151"/>
      <c r="AO1226" s="152"/>
      <c r="AP1226" s="153"/>
      <c r="AQ1226" s="716">
        <f t="shared" si="2492"/>
        <v>319</v>
      </c>
      <c r="AR1226" s="154">
        <f t="shared" si="2487"/>
        <v>89000</v>
      </c>
      <c r="AS1226" s="158">
        <v>239</v>
      </c>
      <c r="AT1226" s="144">
        <f t="shared" si="2502"/>
        <v>239</v>
      </c>
    </row>
    <row r="1227" spans="2:46" ht="20.45" hidden="1" customHeight="1">
      <c r="B1227" s="162" t="s">
        <v>924</v>
      </c>
      <c r="C1227" s="123" t="s">
        <v>923</v>
      </c>
      <c r="D1227" s="112">
        <f t="shared" si="2493"/>
        <v>70.95</v>
      </c>
      <c r="E1227" s="112">
        <f>1.8*MAX($J1227:$U1227)</f>
        <v>25.925579999999997</v>
      </c>
      <c r="F1227" s="112">
        <f t="shared" si="2483"/>
        <v>16.403099999999998</v>
      </c>
      <c r="G1227" s="644">
        <f t="shared" si="2494"/>
        <v>25.925579999999997</v>
      </c>
      <c r="H1227" s="112">
        <f t="shared" si="2484"/>
        <v>7.2015499999999992</v>
      </c>
      <c r="I1227" s="112"/>
      <c r="J1227" s="123"/>
      <c r="K1227" s="123"/>
      <c r="L1227" s="123"/>
      <c r="M1227" s="123">
        <f>[1]kcCost!AO$20</f>
        <v>14.403099999999998</v>
      </c>
      <c r="N1227" s="123"/>
      <c r="O1227" s="131"/>
      <c r="P1227" s="123"/>
      <c r="Q1227" s="131"/>
      <c r="R1227" s="131"/>
      <c r="S1227" s="131"/>
      <c r="T1227" s="131"/>
      <c r="U1227" s="123"/>
      <c r="V1227" s="123"/>
      <c r="W1227" s="123"/>
      <c r="X1227" s="123"/>
      <c r="Y1227" s="128">
        <f t="shared" si="2495"/>
        <v>28.518137999999997</v>
      </c>
      <c r="Z1227" s="128">
        <f t="shared" si="2496"/>
        <v>28.518137999999993</v>
      </c>
      <c r="AA1227" s="128">
        <f t="shared" si="2485"/>
        <v>31.927499999999998</v>
      </c>
      <c r="AB1227" s="128">
        <f t="shared" si="2497"/>
        <v>70.95</v>
      </c>
      <c r="AC1227" s="128">
        <f t="shared" si="2498"/>
        <v>71.295344999999983</v>
      </c>
      <c r="AD1227" s="128">
        <f t="shared" si="2499"/>
        <v>35.475000000000001</v>
      </c>
      <c r="AE1227" s="128">
        <f t="shared" si="2499"/>
        <v>39.022500000000008</v>
      </c>
      <c r="AF1227" s="128">
        <f t="shared" si="2499"/>
        <v>46.117500000000007</v>
      </c>
      <c r="AG1227" s="129">
        <f t="shared" si="2500"/>
        <v>285.18137999999993</v>
      </c>
      <c r="AH1227" s="129">
        <f t="shared" si="2488"/>
        <v>285.18137999999993</v>
      </c>
      <c r="AI1227" s="132">
        <f t="shared" si="2501"/>
        <v>289</v>
      </c>
      <c r="AJ1227" s="113">
        <f t="shared" si="2489"/>
        <v>949000</v>
      </c>
      <c r="AK1227" s="139">
        <f t="shared" si="2481"/>
        <v>1039000</v>
      </c>
      <c r="AL1227" s="114">
        <f t="shared" si="2490"/>
        <v>100</v>
      </c>
      <c r="AM1227" s="130">
        <f t="shared" si="2491"/>
        <v>96</v>
      </c>
      <c r="AN1227" s="151"/>
      <c r="AO1227" s="152"/>
      <c r="AP1227" s="153"/>
      <c r="AQ1227" s="716">
        <f t="shared" si="2492"/>
        <v>383</v>
      </c>
      <c r="AR1227" s="154">
        <f t="shared" si="2487"/>
        <v>107000</v>
      </c>
      <c r="AS1227" s="158">
        <v>289</v>
      </c>
      <c r="AT1227" s="144">
        <f t="shared" si="2502"/>
        <v>289</v>
      </c>
    </row>
    <row r="1228" spans="2:46" ht="20.45" hidden="1" customHeight="1">
      <c r="B1228" s="162" t="s">
        <v>1376</v>
      </c>
      <c r="C1228" s="123" t="s">
        <v>1377</v>
      </c>
      <c r="D1228" s="112">
        <f t="shared" si="2493"/>
        <v>70.95</v>
      </c>
      <c r="E1228" s="112">
        <f>1.674*MAX($J1228:$U1228)</f>
        <v>25.971005159999997</v>
      </c>
      <c r="F1228" s="112">
        <f t="shared" si="2483"/>
        <v>17.514339999999997</v>
      </c>
      <c r="G1228" s="644">
        <f t="shared" si="2494"/>
        <v>25.971005159999997</v>
      </c>
      <c r="H1228" s="112">
        <f t="shared" si="2484"/>
        <v>7.7571699999999995</v>
      </c>
      <c r="I1228" s="112"/>
      <c r="J1228" s="123"/>
      <c r="K1228" s="123"/>
      <c r="L1228" s="123"/>
      <c r="M1228" s="123">
        <f>[1]kcCost!AP$20</f>
        <v>15.514339999999999</v>
      </c>
      <c r="N1228" s="123"/>
      <c r="O1228" s="131"/>
      <c r="P1228" s="123"/>
      <c r="Q1228" s="131"/>
      <c r="R1228" s="131"/>
      <c r="S1228" s="131"/>
      <c r="T1228" s="131"/>
      <c r="U1228" s="123"/>
      <c r="V1228" s="123"/>
      <c r="W1228" s="123"/>
      <c r="X1228" s="123"/>
      <c r="Y1228" s="128">
        <f t="shared" si="2495"/>
        <v>28.568105675999998</v>
      </c>
      <c r="Z1228" s="128">
        <f t="shared" si="2496"/>
        <v>28.568105676000002</v>
      </c>
      <c r="AA1228" s="128">
        <f t="shared" si="2485"/>
        <v>31.927499999999998</v>
      </c>
      <c r="AB1228" s="128">
        <f t="shared" si="2497"/>
        <v>70.95</v>
      </c>
      <c r="AC1228" s="128">
        <f t="shared" si="2498"/>
        <v>71.420264189999997</v>
      </c>
      <c r="AD1228" s="128">
        <f t="shared" si="2499"/>
        <v>35.475000000000001</v>
      </c>
      <c r="AE1228" s="128">
        <f t="shared" si="2499"/>
        <v>39.022500000000008</v>
      </c>
      <c r="AF1228" s="128">
        <f t="shared" si="2499"/>
        <v>46.117500000000007</v>
      </c>
      <c r="AG1228" s="129">
        <f t="shared" si="2500"/>
        <v>285.68105675999999</v>
      </c>
      <c r="AH1228" s="129">
        <f t="shared" si="2488"/>
        <v>285.68105675999999</v>
      </c>
      <c r="AI1228" s="132">
        <f t="shared" si="2501"/>
        <v>289</v>
      </c>
      <c r="AJ1228" s="113">
        <f t="shared" si="2489"/>
        <v>949000</v>
      </c>
      <c r="AK1228" s="139">
        <f>ROUNDUP(FLOOR(AJ1228*1.1,10000),-3)-1000</f>
        <v>1039000</v>
      </c>
      <c r="AL1228" s="114">
        <f t="shared" si="2490"/>
        <v>100</v>
      </c>
      <c r="AM1228" s="130">
        <f t="shared" si="2491"/>
        <v>96</v>
      </c>
      <c r="AN1228" s="151"/>
      <c r="AO1228" s="152"/>
      <c r="AP1228" s="153"/>
      <c r="AQ1228" s="716">
        <f t="shared" si="2492"/>
        <v>383</v>
      </c>
      <c r="AR1228" s="154">
        <f t="shared" si="2487"/>
        <v>107000</v>
      </c>
      <c r="AS1228" s="158">
        <v>289</v>
      </c>
      <c r="AT1228" s="144">
        <f t="shared" si="2502"/>
        <v>289</v>
      </c>
    </row>
    <row r="1229" spans="2:46" ht="20.45" hidden="1" customHeight="1">
      <c r="B1229" s="162" t="s">
        <v>884</v>
      </c>
      <c r="C1229" s="123" t="s">
        <v>885</v>
      </c>
      <c r="D1229" s="112">
        <f t="shared" si="2493"/>
        <v>69.95</v>
      </c>
      <c r="E1229" s="112">
        <f t="shared" ref="E1229:E1237" si="2503">2*MAX($J1229:$U1229)</f>
        <v>25.6</v>
      </c>
      <c r="F1229" s="112">
        <f t="shared" si="2483"/>
        <v>14.8</v>
      </c>
      <c r="G1229" s="644">
        <f t="shared" si="2494"/>
        <v>25.6</v>
      </c>
      <c r="H1229" s="112">
        <f t="shared" si="2484"/>
        <v>6.4</v>
      </c>
      <c r="I1229" s="112"/>
      <c r="J1229" s="131"/>
      <c r="K1229" s="131"/>
      <c r="L1229" s="131"/>
      <c r="M1229" s="123">
        <v>12.8</v>
      </c>
      <c r="N1229" s="123"/>
      <c r="O1229" s="131"/>
      <c r="P1229" s="131"/>
      <c r="Q1229" s="131"/>
      <c r="R1229" s="131"/>
      <c r="S1229" s="131"/>
      <c r="T1229" s="131"/>
      <c r="U1229" s="123"/>
      <c r="V1229" s="131"/>
      <c r="W1229" s="131"/>
      <c r="X1229" s="131"/>
      <c r="Y1229" s="128">
        <f t="shared" si="2495"/>
        <v>28.160000000000004</v>
      </c>
      <c r="Z1229" s="128">
        <f t="shared" si="2496"/>
        <v>28.160000000000004</v>
      </c>
      <c r="AA1229" s="128">
        <f t="shared" si="2485"/>
        <v>31.477499999999999</v>
      </c>
      <c r="AB1229" s="128">
        <f t="shared" si="2497"/>
        <v>69.95</v>
      </c>
      <c r="AC1229" s="128">
        <f t="shared" si="2498"/>
        <v>70.400000000000006</v>
      </c>
      <c r="AD1229" s="128">
        <f t="shared" si="2499"/>
        <v>34.975000000000001</v>
      </c>
      <c r="AE1229" s="128">
        <f t="shared" si="2499"/>
        <v>38.472500000000004</v>
      </c>
      <c r="AF1229" s="128">
        <f t="shared" si="2499"/>
        <v>45.467500000000001</v>
      </c>
      <c r="AG1229" s="129">
        <f t="shared" si="2500"/>
        <v>281.60000000000002</v>
      </c>
      <c r="AH1229" s="129">
        <f t="shared" si="2488"/>
        <v>281.60000000000002</v>
      </c>
      <c r="AI1229" s="132">
        <f t="shared" si="2501"/>
        <v>279</v>
      </c>
      <c r="AJ1229" s="113">
        <f t="shared" si="2489"/>
        <v>929000</v>
      </c>
      <c r="AK1229" s="139">
        <f t="shared" si="2481"/>
        <v>1019000</v>
      </c>
      <c r="AL1229" s="114">
        <f t="shared" si="2490"/>
        <v>98</v>
      </c>
      <c r="AM1229" s="130">
        <f t="shared" si="2491"/>
        <v>95</v>
      </c>
      <c r="AN1229" s="151"/>
      <c r="AO1229" s="152"/>
      <c r="AP1229" s="153"/>
      <c r="AQ1229" s="716">
        <f t="shared" si="2492"/>
        <v>378</v>
      </c>
      <c r="AR1229" s="154">
        <f t="shared" si="2487"/>
        <v>106000</v>
      </c>
      <c r="AS1229" s="158">
        <v>279</v>
      </c>
      <c r="AT1229" s="144">
        <f t="shared" si="2502"/>
        <v>279</v>
      </c>
    </row>
    <row r="1230" spans="2:46" ht="20.45" hidden="1" customHeight="1">
      <c r="B1230" s="162" t="s">
        <v>815</v>
      </c>
      <c r="C1230" s="123" t="s">
        <v>880</v>
      </c>
      <c r="D1230" s="112">
        <f t="shared" si="2493"/>
        <v>59.95</v>
      </c>
      <c r="E1230" s="112">
        <f t="shared" si="2503"/>
        <v>21.9</v>
      </c>
      <c r="F1230" s="112">
        <f t="shared" si="2483"/>
        <v>12.95</v>
      </c>
      <c r="G1230" s="644">
        <f t="shared" si="2494"/>
        <v>21.9</v>
      </c>
      <c r="H1230" s="112">
        <f t="shared" si="2484"/>
        <v>5.4749999999999996</v>
      </c>
      <c r="I1230" s="112"/>
      <c r="J1230" s="123"/>
      <c r="K1230" s="123"/>
      <c r="L1230" s="123"/>
      <c r="M1230" s="123">
        <f>[1]kcCost!$AQ$20</f>
        <v>10.95</v>
      </c>
      <c r="N1230" s="123"/>
      <c r="O1230" s="123"/>
      <c r="P1230" s="123"/>
      <c r="Q1230" s="123"/>
      <c r="R1230" s="123"/>
      <c r="S1230" s="123"/>
      <c r="T1230" s="123"/>
      <c r="U1230" s="123"/>
      <c r="V1230" s="123"/>
      <c r="W1230" s="123"/>
      <c r="X1230" s="123"/>
      <c r="Y1230" s="128">
        <f t="shared" si="2495"/>
        <v>24.09</v>
      </c>
      <c r="Z1230" s="128">
        <f t="shared" si="2496"/>
        <v>24.09</v>
      </c>
      <c r="AA1230" s="128">
        <f t="shared" si="2485"/>
        <v>26.977499999999999</v>
      </c>
      <c r="AB1230" s="128">
        <f t="shared" si="2497"/>
        <v>59.95</v>
      </c>
      <c r="AC1230" s="128">
        <f t="shared" si="2498"/>
        <v>60.224999999999994</v>
      </c>
      <c r="AD1230" s="128">
        <f t="shared" si="2499"/>
        <v>29.975000000000001</v>
      </c>
      <c r="AE1230" s="128">
        <f t="shared" si="2499"/>
        <v>32.972500000000004</v>
      </c>
      <c r="AF1230" s="128">
        <f t="shared" si="2499"/>
        <v>38.967500000000001</v>
      </c>
      <c r="AG1230" s="129">
        <f t="shared" si="2500"/>
        <v>240.89999999999998</v>
      </c>
      <c r="AH1230" s="129">
        <f t="shared" si="2488"/>
        <v>240.89999999999998</v>
      </c>
      <c r="AI1230" s="132">
        <f t="shared" si="2501"/>
        <v>239</v>
      </c>
      <c r="AJ1230" s="113">
        <f t="shared" si="2489"/>
        <v>799000</v>
      </c>
      <c r="AK1230" s="139">
        <f t="shared" si="2481"/>
        <v>869000</v>
      </c>
      <c r="AL1230" s="114">
        <f t="shared" si="2490"/>
        <v>84</v>
      </c>
      <c r="AM1230" s="130">
        <f t="shared" si="2491"/>
        <v>81</v>
      </c>
      <c r="AN1230" s="151"/>
      <c r="AO1230" s="152"/>
      <c r="AP1230" s="153"/>
      <c r="AQ1230" s="716">
        <f t="shared" si="2492"/>
        <v>323</v>
      </c>
      <c r="AR1230" s="154">
        <f t="shared" si="2487"/>
        <v>90000</v>
      </c>
      <c r="AS1230" s="158">
        <v>239</v>
      </c>
      <c r="AT1230" s="144">
        <f t="shared" si="2502"/>
        <v>239</v>
      </c>
    </row>
    <row r="1231" spans="2:46" ht="20.45" hidden="1" customHeight="1">
      <c r="B1231" s="162" t="s">
        <v>816</v>
      </c>
      <c r="C1231" s="123" t="s">
        <v>881</v>
      </c>
      <c r="D1231" s="112">
        <f t="shared" si="2493"/>
        <v>20.95</v>
      </c>
      <c r="E1231" s="112">
        <f t="shared" si="2503"/>
        <v>7.6</v>
      </c>
      <c r="F1231" s="112">
        <f t="shared" si="2483"/>
        <v>5.8</v>
      </c>
      <c r="G1231" s="644">
        <f t="shared" si="2494"/>
        <v>7.6</v>
      </c>
      <c r="H1231" s="112">
        <f t="shared" si="2484"/>
        <v>1.9</v>
      </c>
      <c r="I1231" s="112"/>
      <c r="J1231" s="131"/>
      <c r="K1231" s="131"/>
      <c r="L1231" s="131"/>
      <c r="M1231" s="123">
        <f>[1]kcCost!AR$20</f>
        <v>3.8</v>
      </c>
      <c r="N1231" s="123"/>
      <c r="O1231" s="131"/>
      <c r="P1231" s="131"/>
      <c r="Q1231" s="131"/>
      <c r="R1231" s="131"/>
      <c r="S1231" s="131"/>
      <c r="T1231" s="131"/>
      <c r="U1231" s="123"/>
      <c r="V1231" s="131"/>
      <c r="W1231" s="131"/>
      <c r="X1231" s="131"/>
      <c r="Y1231" s="128">
        <f t="shared" si="2495"/>
        <v>8.36</v>
      </c>
      <c r="Z1231" s="128">
        <f t="shared" si="2496"/>
        <v>8.36</v>
      </c>
      <c r="AA1231" s="128">
        <f t="shared" si="2485"/>
        <v>9.4274999999999984</v>
      </c>
      <c r="AB1231" s="128">
        <f t="shared" si="2497"/>
        <v>20.95</v>
      </c>
      <c r="AC1231" s="128">
        <f t="shared" si="2498"/>
        <v>20.9</v>
      </c>
      <c r="AD1231" s="128">
        <f t="shared" si="2499"/>
        <v>10.475</v>
      </c>
      <c r="AE1231" s="128">
        <f t="shared" si="2499"/>
        <v>11.522500000000001</v>
      </c>
      <c r="AF1231" s="128">
        <f t="shared" si="2499"/>
        <v>13.6175</v>
      </c>
      <c r="AG1231" s="129">
        <f t="shared" si="2500"/>
        <v>83.6</v>
      </c>
      <c r="AH1231" s="129">
        <f t="shared" si="2488"/>
        <v>83.6</v>
      </c>
      <c r="AI1231" s="132">
        <f t="shared" si="2501"/>
        <v>79</v>
      </c>
      <c r="AJ1231" s="113">
        <f t="shared" si="2489"/>
        <v>269000</v>
      </c>
      <c r="AK1231" s="139">
        <f t="shared" si="2481"/>
        <v>289000</v>
      </c>
      <c r="AL1231" s="114">
        <f t="shared" si="2490"/>
        <v>30</v>
      </c>
      <c r="AM1231" s="130">
        <f t="shared" si="2491"/>
        <v>29</v>
      </c>
      <c r="AN1231" s="151"/>
      <c r="AO1231" s="152"/>
      <c r="AP1231" s="153"/>
      <c r="AQ1231" s="716">
        <f t="shared" si="2492"/>
        <v>113</v>
      </c>
      <c r="AR1231" s="154">
        <f t="shared" si="2487"/>
        <v>31000</v>
      </c>
      <c r="AS1231" s="158">
        <v>89</v>
      </c>
      <c r="AT1231" s="144">
        <f t="shared" si="2502"/>
        <v>79</v>
      </c>
    </row>
    <row r="1232" spans="2:46" ht="20.45" hidden="1" customHeight="1">
      <c r="B1232" s="162" t="s">
        <v>817</v>
      </c>
      <c r="C1232" s="123" t="s">
        <v>881</v>
      </c>
      <c r="D1232" s="112">
        <f t="shared" si="2493"/>
        <v>20.95</v>
      </c>
      <c r="E1232" s="112">
        <f t="shared" si="2503"/>
        <v>7.6</v>
      </c>
      <c r="F1232" s="112">
        <f t="shared" si="2483"/>
        <v>5.8</v>
      </c>
      <c r="G1232" s="644">
        <f t="shared" si="2494"/>
        <v>7.6</v>
      </c>
      <c r="H1232" s="112">
        <f t="shared" si="2484"/>
        <v>1.9</v>
      </c>
      <c r="I1232" s="112"/>
      <c r="J1232" s="131"/>
      <c r="K1232" s="131"/>
      <c r="L1232" s="131"/>
      <c r="M1232" s="123">
        <f>[1]kcCost!AS$20</f>
        <v>3.8</v>
      </c>
      <c r="N1232" s="123"/>
      <c r="O1232" s="131"/>
      <c r="P1232" s="131"/>
      <c r="Q1232" s="131"/>
      <c r="R1232" s="131"/>
      <c r="S1232" s="131"/>
      <c r="T1232" s="131"/>
      <c r="U1232" s="123"/>
      <c r="V1232" s="131"/>
      <c r="W1232" s="131"/>
      <c r="X1232" s="131"/>
      <c r="Y1232" s="128">
        <f t="shared" si="2495"/>
        <v>8.36</v>
      </c>
      <c r="Z1232" s="128">
        <f t="shared" si="2496"/>
        <v>8.36</v>
      </c>
      <c r="AA1232" s="128">
        <f t="shared" si="2485"/>
        <v>9.4274999999999984</v>
      </c>
      <c r="AB1232" s="128">
        <f t="shared" si="2497"/>
        <v>20.95</v>
      </c>
      <c r="AC1232" s="128">
        <f t="shared" si="2498"/>
        <v>20.9</v>
      </c>
      <c r="AD1232" s="128">
        <f t="shared" si="2499"/>
        <v>10.475</v>
      </c>
      <c r="AE1232" s="128">
        <f t="shared" si="2499"/>
        <v>11.522500000000001</v>
      </c>
      <c r="AF1232" s="128">
        <f t="shared" si="2499"/>
        <v>13.6175</v>
      </c>
      <c r="AG1232" s="129">
        <f t="shared" si="2500"/>
        <v>83.6</v>
      </c>
      <c r="AH1232" s="129">
        <f t="shared" si="2488"/>
        <v>83.6</v>
      </c>
      <c r="AI1232" s="132">
        <f t="shared" si="2501"/>
        <v>79</v>
      </c>
      <c r="AJ1232" s="113">
        <f t="shared" si="2489"/>
        <v>269000</v>
      </c>
      <c r="AK1232" s="139">
        <f t="shared" si="2481"/>
        <v>289000</v>
      </c>
      <c r="AL1232" s="114">
        <f t="shared" si="2490"/>
        <v>30</v>
      </c>
      <c r="AM1232" s="130">
        <f t="shared" si="2491"/>
        <v>29</v>
      </c>
      <c r="AN1232" s="151"/>
      <c r="AO1232" s="152"/>
      <c r="AP1232" s="153"/>
      <c r="AQ1232" s="716">
        <f t="shared" si="2492"/>
        <v>113</v>
      </c>
      <c r="AR1232" s="154">
        <f t="shared" si="2487"/>
        <v>31000</v>
      </c>
      <c r="AS1232" s="158">
        <v>79</v>
      </c>
      <c r="AT1232" s="144">
        <f t="shared" si="2502"/>
        <v>79</v>
      </c>
    </row>
    <row r="1233" spans="2:46" ht="20.45" hidden="1" customHeight="1">
      <c r="B1233" s="162" t="s">
        <v>818</v>
      </c>
      <c r="C1233" s="123" t="s">
        <v>882</v>
      </c>
      <c r="D1233" s="112">
        <f t="shared" si="2493"/>
        <v>38.950000000000003</v>
      </c>
      <c r="E1233" s="112">
        <f t="shared" si="2503"/>
        <v>14</v>
      </c>
      <c r="F1233" s="112">
        <f t="shared" si="2483"/>
        <v>9</v>
      </c>
      <c r="G1233" s="644">
        <f t="shared" si="2494"/>
        <v>14</v>
      </c>
      <c r="H1233" s="112">
        <f t="shared" si="2484"/>
        <v>3.5</v>
      </c>
      <c r="I1233" s="112"/>
      <c r="J1233" s="131"/>
      <c r="K1233" s="131"/>
      <c r="L1233" s="131"/>
      <c r="M1233" s="123">
        <f>[1]kcCost!AT$20</f>
        <v>7</v>
      </c>
      <c r="N1233" s="123"/>
      <c r="O1233" s="131"/>
      <c r="P1233" s="131"/>
      <c r="Q1233" s="131"/>
      <c r="R1233" s="131"/>
      <c r="S1233" s="131"/>
      <c r="T1233" s="131"/>
      <c r="U1233" s="123"/>
      <c r="V1233" s="131"/>
      <c r="W1233" s="131"/>
      <c r="X1233" s="131"/>
      <c r="Y1233" s="128">
        <f t="shared" si="2495"/>
        <v>15.400000000000002</v>
      </c>
      <c r="Z1233" s="128">
        <f t="shared" si="2496"/>
        <v>15.4</v>
      </c>
      <c r="AA1233" s="128">
        <f t="shared" si="2485"/>
        <v>17.5275</v>
      </c>
      <c r="AB1233" s="128">
        <f t="shared" si="2497"/>
        <v>38.950000000000003</v>
      </c>
      <c r="AC1233" s="128">
        <f t="shared" si="2498"/>
        <v>38.5</v>
      </c>
      <c r="AD1233" s="128">
        <f t="shared" si="2499"/>
        <v>19.475000000000001</v>
      </c>
      <c r="AE1233" s="128">
        <f t="shared" si="2499"/>
        <v>21.422500000000003</v>
      </c>
      <c r="AF1233" s="128">
        <f t="shared" si="2499"/>
        <v>25.317500000000003</v>
      </c>
      <c r="AG1233" s="129">
        <f t="shared" si="2500"/>
        <v>154</v>
      </c>
      <c r="AH1233" s="129">
        <f t="shared" si="2488"/>
        <v>154</v>
      </c>
      <c r="AI1233" s="132">
        <f t="shared" si="2501"/>
        <v>149</v>
      </c>
      <c r="AJ1233" s="113">
        <f t="shared" si="2489"/>
        <v>509000</v>
      </c>
      <c r="AK1233" s="139">
        <f t="shared" si="2481"/>
        <v>549000</v>
      </c>
      <c r="AL1233" s="114">
        <f t="shared" si="2490"/>
        <v>54</v>
      </c>
      <c r="AM1233" s="130">
        <f t="shared" si="2491"/>
        <v>52</v>
      </c>
      <c r="AN1233" s="151"/>
      <c r="AO1233" s="152"/>
      <c r="AP1233" s="153"/>
      <c r="AQ1233" s="716">
        <f t="shared" si="2492"/>
        <v>207</v>
      </c>
      <c r="AR1233" s="154">
        <f t="shared" si="2487"/>
        <v>58000</v>
      </c>
      <c r="AS1233" s="158">
        <v>149</v>
      </c>
      <c r="AT1233" s="144">
        <f t="shared" si="2502"/>
        <v>149</v>
      </c>
    </row>
    <row r="1234" spans="2:46" ht="20.45" hidden="1" customHeight="1">
      <c r="B1234" s="162" t="s">
        <v>819</v>
      </c>
      <c r="C1234" s="123" t="s">
        <v>881</v>
      </c>
      <c r="D1234" s="112">
        <f t="shared" si="2493"/>
        <v>20.95</v>
      </c>
      <c r="E1234" s="112">
        <f t="shared" si="2503"/>
        <v>7.5</v>
      </c>
      <c r="F1234" s="112">
        <f t="shared" si="2483"/>
        <v>5.75</v>
      </c>
      <c r="G1234" s="644">
        <f t="shared" si="2494"/>
        <v>7.5</v>
      </c>
      <c r="H1234" s="112">
        <f t="shared" si="2484"/>
        <v>1.875</v>
      </c>
      <c r="I1234" s="112"/>
      <c r="J1234" s="131"/>
      <c r="K1234" s="131"/>
      <c r="L1234" s="131"/>
      <c r="M1234" s="123">
        <f>[1]kcCost!AU$20</f>
        <v>3.75</v>
      </c>
      <c r="N1234" s="123"/>
      <c r="O1234" s="131"/>
      <c r="P1234" s="131"/>
      <c r="Q1234" s="131"/>
      <c r="R1234" s="131"/>
      <c r="S1234" s="131"/>
      <c r="T1234" s="131"/>
      <c r="U1234" s="123"/>
      <c r="V1234" s="131"/>
      <c r="W1234" s="131"/>
      <c r="X1234" s="131"/>
      <c r="Y1234" s="128">
        <f t="shared" si="2495"/>
        <v>8.25</v>
      </c>
      <c r="Z1234" s="128">
        <f t="shared" si="2496"/>
        <v>8.25</v>
      </c>
      <c r="AA1234" s="128">
        <f t="shared" si="2485"/>
        <v>9.4274999999999984</v>
      </c>
      <c r="AB1234" s="128">
        <f t="shared" si="2497"/>
        <v>20.95</v>
      </c>
      <c r="AC1234" s="128">
        <f t="shared" si="2498"/>
        <v>20.625</v>
      </c>
      <c r="AD1234" s="128">
        <f t="shared" si="2499"/>
        <v>10.475</v>
      </c>
      <c r="AE1234" s="128">
        <f t="shared" si="2499"/>
        <v>11.522500000000001</v>
      </c>
      <c r="AF1234" s="128">
        <f t="shared" si="2499"/>
        <v>13.6175</v>
      </c>
      <c r="AG1234" s="129">
        <f t="shared" si="2500"/>
        <v>82.5</v>
      </c>
      <c r="AH1234" s="129">
        <f t="shared" si="2488"/>
        <v>82.5</v>
      </c>
      <c r="AI1234" s="132">
        <f t="shared" si="2501"/>
        <v>79</v>
      </c>
      <c r="AJ1234" s="113">
        <f t="shared" si="2489"/>
        <v>269000</v>
      </c>
      <c r="AK1234" s="139">
        <f t="shared" si="2481"/>
        <v>289000</v>
      </c>
      <c r="AL1234" s="114">
        <f t="shared" si="2490"/>
        <v>29</v>
      </c>
      <c r="AM1234" s="130">
        <f t="shared" si="2491"/>
        <v>28</v>
      </c>
      <c r="AN1234" s="151"/>
      <c r="AO1234" s="152"/>
      <c r="AP1234" s="153"/>
      <c r="AQ1234" s="716">
        <f t="shared" si="2492"/>
        <v>111</v>
      </c>
      <c r="AR1234" s="154">
        <f t="shared" si="2487"/>
        <v>31000</v>
      </c>
      <c r="AS1234" s="158">
        <v>89</v>
      </c>
      <c r="AT1234" s="144">
        <f t="shared" si="2502"/>
        <v>79</v>
      </c>
    </row>
    <row r="1235" spans="2:46" ht="20.45" hidden="1" customHeight="1">
      <c r="B1235" s="162" t="s">
        <v>820</v>
      </c>
      <c r="C1235" s="123" t="s">
        <v>882</v>
      </c>
      <c r="D1235" s="112">
        <f t="shared" si="2493"/>
        <v>16.95</v>
      </c>
      <c r="E1235" s="112">
        <f t="shared" si="2503"/>
        <v>6.1</v>
      </c>
      <c r="F1235" s="112">
        <f t="shared" si="2483"/>
        <v>5.05</v>
      </c>
      <c r="G1235" s="644">
        <f t="shared" si="2494"/>
        <v>6.1</v>
      </c>
      <c r="H1235" s="112">
        <f t="shared" si="2484"/>
        <v>1.5249999999999999</v>
      </c>
      <c r="I1235" s="112"/>
      <c r="J1235" s="131"/>
      <c r="K1235" s="131"/>
      <c r="L1235" s="131"/>
      <c r="M1235" s="123">
        <f>[1]kcCost!AV$20</f>
        <v>3.05</v>
      </c>
      <c r="N1235" s="123"/>
      <c r="O1235" s="131"/>
      <c r="P1235" s="131"/>
      <c r="Q1235" s="131"/>
      <c r="R1235" s="131"/>
      <c r="S1235" s="131"/>
      <c r="T1235" s="131"/>
      <c r="U1235" s="123"/>
      <c r="V1235" s="131"/>
      <c r="W1235" s="131"/>
      <c r="X1235" s="131"/>
      <c r="Y1235" s="128">
        <f t="shared" si="2495"/>
        <v>6.71</v>
      </c>
      <c r="Z1235" s="128">
        <f t="shared" si="2496"/>
        <v>6.71</v>
      </c>
      <c r="AA1235" s="128">
        <f t="shared" si="2485"/>
        <v>7.6274999999999986</v>
      </c>
      <c r="AB1235" s="128">
        <f t="shared" si="2497"/>
        <v>16.95</v>
      </c>
      <c r="AC1235" s="128">
        <f t="shared" si="2498"/>
        <v>16.774999999999999</v>
      </c>
      <c r="AD1235" s="128">
        <f t="shared" si="2499"/>
        <v>8.4749999999999996</v>
      </c>
      <c r="AE1235" s="128">
        <f t="shared" si="2499"/>
        <v>9.3224999999999998</v>
      </c>
      <c r="AF1235" s="128">
        <f t="shared" si="2499"/>
        <v>11.0175</v>
      </c>
      <c r="AG1235" s="129">
        <f t="shared" si="2500"/>
        <v>67.099999999999994</v>
      </c>
      <c r="AH1235" s="129">
        <f t="shared" si="2488"/>
        <v>67.099999999999994</v>
      </c>
      <c r="AI1235" s="132">
        <f t="shared" si="2501"/>
        <v>69</v>
      </c>
      <c r="AJ1235" s="113">
        <f t="shared" si="2489"/>
        <v>219000</v>
      </c>
      <c r="AK1235" s="139">
        <f t="shared" si="2481"/>
        <v>239000</v>
      </c>
      <c r="AL1235" s="114">
        <f t="shared" si="2490"/>
        <v>24</v>
      </c>
      <c r="AM1235" s="130">
        <f t="shared" si="2491"/>
        <v>23</v>
      </c>
      <c r="AN1235" s="151"/>
      <c r="AO1235" s="152"/>
      <c r="AP1235" s="153"/>
      <c r="AQ1235" s="716">
        <f t="shared" si="2492"/>
        <v>90</v>
      </c>
      <c r="AR1235" s="154">
        <f t="shared" si="2487"/>
        <v>25000</v>
      </c>
      <c r="AS1235" s="158">
        <v>69</v>
      </c>
      <c r="AT1235" s="144">
        <f t="shared" si="2502"/>
        <v>69</v>
      </c>
    </row>
    <row r="1236" spans="2:46" ht="20.45" hidden="1" customHeight="1">
      <c r="B1236" s="162" t="s">
        <v>821</v>
      </c>
      <c r="C1236" s="123" t="s">
        <v>882</v>
      </c>
      <c r="D1236" s="112">
        <f t="shared" si="2493"/>
        <v>20.95</v>
      </c>
      <c r="E1236" s="112">
        <f t="shared" si="2503"/>
        <v>7.8</v>
      </c>
      <c r="F1236" s="112">
        <f t="shared" si="2483"/>
        <v>5.9</v>
      </c>
      <c r="G1236" s="644">
        <f t="shared" si="2494"/>
        <v>7.8</v>
      </c>
      <c r="H1236" s="112">
        <f t="shared" si="2484"/>
        <v>1.95</v>
      </c>
      <c r="I1236" s="112"/>
      <c r="J1236" s="131"/>
      <c r="K1236" s="131"/>
      <c r="L1236" s="131"/>
      <c r="M1236" s="123">
        <f>[1]kcCost!AW$20</f>
        <v>3.9</v>
      </c>
      <c r="N1236" s="123"/>
      <c r="O1236" s="131"/>
      <c r="P1236" s="131"/>
      <c r="Q1236" s="131"/>
      <c r="R1236" s="131"/>
      <c r="S1236" s="131"/>
      <c r="T1236" s="131"/>
      <c r="U1236" s="123"/>
      <c r="V1236" s="131"/>
      <c r="W1236" s="131"/>
      <c r="X1236" s="131"/>
      <c r="Y1236" s="128">
        <f t="shared" si="2495"/>
        <v>8.58</v>
      </c>
      <c r="Z1236" s="128">
        <f t="shared" si="2496"/>
        <v>8.58</v>
      </c>
      <c r="AA1236" s="128">
        <f t="shared" si="2485"/>
        <v>9.4274999999999984</v>
      </c>
      <c r="AB1236" s="128">
        <f t="shared" si="2497"/>
        <v>20.95</v>
      </c>
      <c r="AC1236" s="128">
        <f t="shared" si="2498"/>
        <v>21.45</v>
      </c>
      <c r="AD1236" s="128">
        <f t="shared" si="2499"/>
        <v>10.475</v>
      </c>
      <c r="AE1236" s="128">
        <f t="shared" si="2499"/>
        <v>11.522500000000001</v>
      </c>
      <c r="AF1236" s="128">
        <f t="shared" si="2499"/>
        <v>13.6175</v>
      </c>
      <c r="AG1236" s="129">
        <f t="shared" si="2500"/>
        <v>85.8</v>
      </c>
      <c r="AH1236" s="129">
        <f t="shared" si="2488"/>
        <v>85.8</v>
      </c>
      <c r="AI1236" s="132">
        <f t="shared" si="2501"/>
        <v>89</v>
      </c>
      <c r="AJ1236" s="113">
        <f t="shared" si="2489"/>
        <v>279000</v>
      </c>
      <c r="AK1236" s="139">
        <f t="shared" si="2481"/>
        <v>299000</v>
      </c>
      <c r="AL1236" s="114">
        <f t="shared" si="2490"/>
        <v>30</v>
      </c>
      <c r="AM1236" s="130">
        <f t="shared" si="2491"/>
        <v>29</v>
      </c>
      <c r="AN1236" s="151"/>
      <c r="AO1236" s="152"/>
      <c r="AP1236" s="153"/>
      <c r="AQ1236" s="716">
        <f t="shared" si="2492"/>
        <v>115</v>
      </c>
      <c r="AR1236" s="154">
        <f t="shared" si="2487"/>
        <v>32000</v>
      </c>
      <c r="AS1236" s="158">
        <v>319</v>
      </c>
      <c r="AT1236" s="144">
        <f t="shared" si="2502"/>
        <v>89</v>
      </c>
    </row>
    <row r="1237" spans="2:46" ht="20.45" hidden="1" customHeight="1">
      <c r="B1237" s="162" t="s">
        <v>822</v>
      </c>
      <c r="C1237" s="123" t="s">
        <v>882</v>
      </c>
      <c r="D1237" s="112">
        <f t="shared" si="2493"/>
        <v>19.95</v>
      </c>
      <c r="E1237" s="112">
        <f t="shared" si="2503"/>
        <v>7.38</v>
      </c>
      <c r="F1237" s="112">
        <f t="shared" si="2483"/>
        <v>5.6899999999999995</v>
      </c>
      <c r="G1237" s="644">
        <f t="shared" si="2494"/>
        <v>7.38</v>
      </c>
      <c r="H1237" s="112">
        <f t="shared" si="2484"/>
        <v>1.845</v>
      </c>
      <c r="I1237" s="112"/>
      <c r="J1237" s="131"/>
      <c r="K1237" s="131"/>
      <c r="L1237" s="131"/>
      <c r="M1237" s="123">
        <f>[1]kcCost!AX$20</f>
        <v>3.69</v>
      </c>
      <c r="N1237" s="123"/>
      <c r="O1237" s="131"/>
      <c r="P1237" s="131"/>
      <c r="Q1237" s="131"/>
      <c r="R1237" s="131"/>
      <c r="S1237" s="131"/>
      <c r="T1237" s="131"/>
      <c r="U1237" s="123"/>
      <c r="V1237" s="131"/>
      <c r="W1237" s="131"/>
      <c r="X1237" s="131"/>
      <c r="Y1237" s="128">
        <f t="shared" si="2495"/>
        <v>8.1180000000000003</v>
      </c>
      <c r="Z1237" s="128">
        <f t="shared" si="2496"/>
        <v>8.1180000000000003</v>
      </c>
      <c r="AA1237" s="128">
        <f t="shared" si="2485"/>
        <v>8.9774999999999991</v>
      </c>
      <c r="AB1237" s="128">
        <f t="shared" si="2497"/>
        <v>19.95</v>
      </c>
      <c r="AC1237" s="128">
        <f t="shared" si="2498"/>
        <v>20.294999999999998</v>
      </c>
      <c r="AD1237" s="128">
        <f t="shared" si="2499"/>
        <v>9.9749999999999996</v>
      </c>
      <c r="AE1237" s="128">
        <f t="shared" si="2499"/>
        <v>10.9725</v>
      </c>
      <c r="AF1237" s="128">
        <f t="shared" si="2499"/>
        <v>12.967499999999999</v>
      </c>
      <c r="AG1237" s="129">
        <f t="shared" si="2500"/>
        <v>81.179999999999993</v>
      </c>
      <c r="AH1237" s="129">
        <f t="shared" si="2488"/>
        <v>81.179999999999993</v>
      </c>
      <c r="AI1237" s="132">
        <f t="shared" si="2501"/>
        <v>79</v>
      </c>
      <c r="AJ1237" s="113">
        <f t="shared" si="2489"/>
        <v>269000</v>
      </c>
      <c r="AK1237" s="139">
        <f t="shared" si="2481"/>
        <v>289000</v>
      </c>
      <c r="AL1237" s="114">
        <f t="shared" si="2490"/>
        <v>29</v>
      </c>
      <c r="AM1237" s="130">
        <f t="shared" si="2491"/>
        <v>28</v>
      </c>
      <c r="AN1237" s="151"/>
      <c r="AO1237" s="152"/>
      <c r="AP1237" s="153"/>
      <c r="AQ1237" s="716">
        <f t="shared" si="2492"/>
        <v>109</v>
      </c>
      <c r="AR1237" s="154">
        <f t="shared" si="2487"/>
        <v>30000</v>
      </c>
      <c r="AS1237" s="158">
        <v>79</v>
      </c>
      <c r="AT1237" s="144">
        <f t="shared" si="2502"/>
        <v>79</v>
      </c>
    </row>
    <row r="1238" spans="2:46" ht="20.45" hidden="1" customHeight="1">
      <c r="B1238" s="162" t="s">
        <v>1340</v>
      </c>
      <c r="C1238" s="123" t="s">
        <v>923</v>
      </c>
      <c r="D1238" s="112">
        <f t="shared" si="2493"/>
        <v>57.95</v>
      </c>
      <c r="E1238" s="112">
        <f>1.5*MAX($J1238:$U1238)</f>
        <v>20.924999999999997</v>
      </c>
      <c r="F1238" s="112">
        <f t="shared" si="2483"/>
        <v>15.95</v>
      </c>
      <c r="G1238" s="644">
        <f t="shared" si="2494"/>
        <v>20.924999999999997</v>
      </c>
      <c r="H1238" s="112">
        <f t="shared" si="2484"/>
        <v>6.9749999999999996</v>
      </c>
      <c r="I1238" s="112"/>
      <c r="J1238" s="131"/>
      <c r="K1238" s="131"/>
      <c r="L1238" s="131"/>
      <c r="M1238" s="123"/>
      <c r="N1238" s="123"/>
      <c r="O1238" s="131"/>
      <c r="P1238" s="131"/>
      <c r="Q1238" s="131"/>
      <c r="R1238" s="131"/>
      <c r="S1238" s="131"/>
      <c r="T1238" s="131"/>
      <c r="U1238" s="131">
        <v>13.95</v>
      </c>
      <c r="V1238" s="131"/>
      <c r="W1238" s="131"/>
      <c r="X1238" s="131"/>
      <c r="Y1238" s="128">
        <f t="shared" si="2495"/>
        <v>23.017499999999998</v>
      </c>
      <c r="Z1238" s="128">
        <f t="shared" si="2496"/>
        <v>23.017499999999998</v>
      </c>
      <c r="AA1238" s="128">
        <f t="shared" si="2485"/>
        <v>26.077499999999997</v>
      </c>
      <c r="AB1238" s="128">
        <f t="shared" si="2497"/>
        <v>57.95</v>
      </c>
      <c r="AC1238" s="128">
        <f t="shared" si="2498"/>
        <v>57.543749999999996</v>
      </c>
      <c r="AD1238" s="128">
        <f t="shared" si="2499"/>
        <v>28.975000000000001</v>
      </c>
      <c r="AE1238" s="128">
        <f t="shared" si="2499"/>
        <v>31.872500000000006</v>
      </c>
      <c r="AF1238" s="128">
        <f t="shared" si="2499"/>
        <v>37.667500000000004</v>
      </c>
      <c r="AG1238" s="129">
        <f t="shared" si="2500"/>
        <v>230.17499999999998</v>
      </c>
      <c r="AH1238" s="129">
        <f t="shared" si="2488"/>
        <v>230.17499999999998</v>
      </c>
      <c r="AI1238" s="132">
        <f t="shared" si="2501"/>
        <v>229</v>
      </c>
      <c r="AJ1238" s="113">
        <f t="shared" si="2489"/>
        <v>759000</v>
      </c>
      <c r="AK1238" s="139">
        <f t="shared" ref="AK1238:AK1244" si="2504">ROUNDUP(FLOOR(AJ1238*1.1,10000),-3)-1000</f>
        <v>829000</v>
      </c>
      <c r="AL1238" s="114">
        <f t="shared" si="2490"/>
        <v>80</v>
      </c>
      <c r="AM1238" s="130">
        <f t="shared" si="2491"/>
        <v>78</v>
      </c>
      <c r="AN1238" s="151"/>
      <c r="AO1238" s="152"/>
      <c r="AP1238" s="153"/>
      <c r="AQ1238" s="716">
        <f t="shared" si="2492"/>
        <v>309</v>
      </c>
      <c r="AR1238" s="154">
        <f t="shared" si="2487"/>
        <v>86000</v>
      </c>
      <c r="AS1238" s="158">
        <v>229</v>
      </c>
      <c r="AT1238" s="144">
        <f t="shared" si="2502"/>
        <v>229</v>
      </c>
    </row>
    <row r="1239" spans="2:46" ht="27.6" hidden="1" customHeight="1">
      <c r="B1239" s="162" t="s">
        <v>1582</v>
      </c>
      <c r="C1239" s="123" t="s">
        <v>1001</v>
      </c>
      <c r="D1239" s="112">
        <f t="shared" si="2493"/>
        <v>28.95</v>
      </c>
      <c r="E1239" s="112">
        <f>1.5*MAX($J1239:$U1239)</f>
        <v>10.425000000000001</v>
      </c>
      <c r="F1239" s="112">
        <f>MAX($J1239:$U1239)+2</f>
        <v>8.9499999999999993</v>
      </c>
      <c r="G1239" s="644">
        <f t="shared" si="2494"/>
        <v>10.425000000000001</v>
      </c>
      <c r="H1239" s="112">
        <f>MIN($J1239:$U1239)*0.5</f>
        <v>3.4750000000000001</v>
      </c>
      <c r="I1239" s="112"/>
      <c r="J1239" s="123"/>
      <c r="K1239" s="123"/>
      <c r="L1239" s="123"/>
      <c r="M1239" s="123"/>
      <c r="N1239" s="123"/>
      <c r="O1239" s="123"/>
      <c r="P1239" s="123"/>
      <c r="Q1239" s="123"/>
      <c r="R1239" s="123"/>
      <c r="S1239" s="128"/>
      <c r="T1239" s="128"/>
      <c r="U1239" s="123">
        <v>6.95</v>
      </c>
      <c r="V1239" s="123"/>
      <c r="W1239" s="123"/>
      <c r="X1239" s="123"/>
      <c r="Y1239" s="128">
        <f t="shared" si="2495"/>
        <v>11.467500000000001</v>
      </c>
      <c r="Z1239" s="128">
        <f t="shared" ref="Z1239:Z1244" si="2505">(AC1239*(1-Z$1216))</f>
        <v>11.467500000000001</v>
      </c>
      <c r="AA1239" s="128">
        <f t="shared" si="2485"/>
        <v>13.027499999999998</v>
      </c>
      <c r="AB1239" s="128">
        <f t="shared" ref="AB1239:AB1244" si="2506">MROUND(AC1239,1)-0.05</f>
        <v>28.95</v>
      </c>
      <c r="AC1239" s="128">
        <f t="shared" ref="AC1239:AC1244" si="2507">Y1239/(1-AC$1216)</f>
        <v>28.668750000000003</v>
      </c>
      <c r="AD1239" s="128">
        <f t="shared" si="2499"/>
        <v>14.475</v>
      </c>
      <c r="AE1239" s="128">
        <f t="shared" si="2499"/>
        <v>15.922500000000001</v>
      </c>
      <c r="AF1239" s="128">
        <f t="shared" si="2499"/>
        <v>18.817499999999999</v>
      </c>
      <c r="AG1239" s="129">
        <f t="shared" ref="AG1239:AG1244" si="2508">AC1239*4</f>
        <v>114.67500000000001</v>
      </c>
      <c r="AH1239" s="129">
        <f t="shared" ref="AH1239:AH1244" si="2509">AG1239*(1+AH$1216)</f>
        <v>114.67500000000001</v>
      </c>
      <c r="AI1239" s="132">
        <f>MROUND(ROUNDUP(AH1239,0),10)-1</f>
        <v>119</v>
      </c>
      <c r="AJ1239" s="113">
        <f t="shared" ref="AJ1239:AJ1244" si="2510">ROUNDUP(FLOOR(AC1239*13350,10000),-3)-1000</f>
        <v>379000</v>
      </c>
      <c r="AK1239" s="139">
        <f t="shared" si="2504"/>
        <v>409000</v>
      </c>
      <c r="AL1239" s="114">
        <f t="shared" ref="AL1239:AL1244" si="2511">ROUNDUP(AC1239*1.39,0)</f>
        <v>40</v>
      </c>
      <c r="AM1239" s="130">
        <f t="shared" ref="AM1239:AM1244" si="2512">ROUNDUP(AC1239*1.34,0)</f>
        <v>39</v>
      </c>
      <c r="AN1239" s="151"/>
      <c r="AO1239" s="152"/>
      <c r="AP1239" s="153"/>
      <c r="AQ1239" s="716">
        <f t="shared" si="2492"/>
        <v>154</v>
      </c>
      <c r="AR1239" s="154">
        <f t="shared" si="2487"/>
        <v>43000</v>
      </c>
      <c r="AS1239" s="158">
        <v>129</v>
      </c>
      <c r="AT1239" s="144">
        <f t="shared" ref="AT1239:AT1244" si="2513">AI1239*(1-AH$6)</f>
        <v>119</v>
      </c>
    </row>
    <row r="1240" spans="2:46" ht="27.6" hidden="1" customHeight="1">
      <c r="B1240" s="162" t="s">
        <v>1583</v>
      </c>
      <c r="C1240" s="123" t="s">
        <v>1532</v>
      </c>
      <c r="D1240" s="112">
        <f>AB1240</f>
        <v>1.95</v>
      </c>
      <c r="E1240" s="112">
        <f>1.65*MAX($J1240:$U1240)</f>
        <v>0.82499999999999996</v>
      </c>
      <c r="F1240" s="112">
        <f t="shared" si="2483"/>
        <v>2.5</v>
      </c>
      <c r="G1240" s="644">
        <f>E1240</f>
        <v>0.82499999999999996</v>
      </c>
      <c r="H1240" s="112">
        <v>0.3</v>
      </c>
      <c r="I1240" s="112"/>
      <c r="J1240" s="123"/>
      <c r="K1240" s="123"/>
      <c r="L1240" s="123"/>
      <c r="M1240" s="123"/>
      <c r="N1240" s="123"/>
      <c r="O1240" s="123"/>
      <c r="P1240" s="123"/>
      <c r="Q1240" s="123"/>
      <c r="R1240" s="123"/>
      <c r="S1240" s="123"/>
      <c r="T1240" s="123"/>
      <c r="U1240" s="123">
        <v>0.5</v>
      </c>
      <c r="V1240" s="123"/>
      <c r="W1240" s="123"/>
      <c r="X1240" s="123"/>
      <c r="Y1240" s="128">
        <f t="shared" si="2495"/>
        <v>0.90749999999999997</v>
      </c>
      <c r="Z1240" s="128">
        <f t="shared" si="2505"/>
        <v>0.90749999999999997</v>
      </c>
      <c r="AA1240" s="128">
        <f t="shared" si="2485"/>
        <v>0.87749999999999995</v>
      </c>
      <c r="AB1240" s="128">
        <f t="shared" si="2506"/>
        <v>1.95</v>
      </c>
      <c r="AC1240" s="128">
        <f t="shared" si="2507"/>
        <v>2.2687499999999998</v>
      </c>
      <c r="AD1240" s="128">
        <f t="shared" si="2499"/>
        <v>0.97499999999999998</v>
      </c>
      <c r="AE1240" s="128">
        <f t="shared" si="2499"/>
        <v>1.0725</v>
      </c>
      <c r="AF1240" s="128">
        <f t="shared" si="2499"/>
        <v>1.2675000000000001</v>
      </c>
      <c r="AG1240" s="129">
        <f t="shared" si="2508"/>
        <v>9.0749999999999993</v>
      </c>
      <c r="AH1240" s="129">
        <f t="shared" si="2509"/>
        <v>9.0749999999999993</v>
      </c>
      <c r="AI1240" s="132">
        <f>AH1240</f>
        <v>9.0749999999999993</v>
      </c>
      <c r="AJ1240" s="113">
        <f t="shared" si="2510"/>
        <v>29000</v>
      </c>
      <c r="AK1240" s="139">
        <f t="shared" si="2504"/>
        <v>29000</v>
      </c>
      <c r="AL1240" s="114">
        <f t="shared" si="2511"/>
        <v>4</v>
      </c>
      <c r="AM1240" s="130">
        <f t="shared" si="2512"/>
        <v>4</v>
      </c>
      <c r="AN1240" s="151"/>
      <c r="AO1240" s="152"/>
      <c r="AP1240" s="153"/>
      <c r="AQ1240" s="716">
        <f t="shared" si="2492"/>
        <v>13</v>
      </c>
      <c r="AR1240" s="154">
        <f t="shared" si="2487"/>
        <v>3000</v>
      </c>
      <c r="AS1240" s="158">
        <v>9.0749999999999993</v>
      </c>
      <c r="AT1240" s="144">
        <f t="shared" si="2513"/>
        <v>9.0749999999999993</v>
      </c>
    </row>
    <row r="1241" spans="2:46" ht="27.6" hidden="1" customHeight="1">
      <c r="B1241" s="162" t="s">
        <v>1585</v>
      </c>
      <c r="C1241" s="123" t="s">
        <v>1584</v>
      </c>
      <c r="D1241" s="112">
        <f>AB1241</f>
        <v>1.95</v>
      </c>
      <c r="E1241" s="112">
        <f>1.65*MAX($J1241:$U1241)</f>
        <v>0.82499999999999996</v>
      </c>
      <c r="F1241" s="112">
        <f t="shared" si="2483"/>
        <v>2.5</v>
      </c>
      <c r="G1241" s="644">
        <f>E1241</f>
        <v>0.82499999999999996</v>
      </c>
      <c r="H1241" s="112">
        <v>0.3</v>
      </c>
      <c r="I1241" s="112"/>
      <c r="J1241" s="123"/>
      <c r="K1241" s="123"/>
      <c r="L1241" s="123"/>
      <c r="M1241" s="123"/>
      <c r="N1241" s="123"/>
      <c r="O1241" s="123"/>
      <c r="P1241" s="123"/>
      <c r="Q1241" s="123"/>
      <c r="R1241" s="123"/>
      <c r="S1241" s="123"/>
      <c r="T1241" s="123"/>
      <c r="U1241" s="123">
        <v>0.5</v>
      </c>
      <c r="V1241" s="123"/>
      <c r="W1241" s="123"/>
      <c r="X1241" s="123"/>
      <c r="Y1241" s="128">
        <f t="shared" si="2495"/>
        <v>0.90749999999999997</v>
      </c>
      <c r="Z1241" s="128">
        <f t="shared" si="2505"/>
        <v>0.90749999999999997</v>
      </c>
      <c r="AA1241" s="128">
        <f t="shared" si="2485"/>
        <v>0.87749999999999995</v>
      </c>
      <c r="AB1241" s="128">
        <f t="shared" si="2506"/>
        <v>1.95</v>
      </c>
      <c r="AC1241" s="128">
        <f t="shared" si="2507"/>
        <v>2.2687499999999998</v>
      </c>
      <c r="AD1241" s="128">
        <f t="shared" si="2499"/>
        <v>0.97499999999999998</v>
      </c>
      <c r="AE1241" s="128">
        <f t="shared" si="2499"/>
        <v>1.0725</v>
      </c>
      <c r="AF1241" s="128">
        <f t="shared" si="2499"/>
        <v>1.2675000000000001</v>
      </c>
      <c r="AG1241" s="129">
        <f t="shared" si="2508"/>
        <v>9.0749999999999993</v>
      </c>
      <c r="AH1241" s="129">
        <f t="shared" si="2509"/>
        <v>9.0749999999999993</v>
      </c>
      <c r="AI1241" s="132">
        <f>AH1241</f>
        <v>9.0749999999999993</v>
      </c>
      <c r="AJ1241" s="113">
        <f t="shared" si="2510"/>
        <v>29000</v>
      </c>
      <c r="AK1241" s="139">
        <f t="shared" si="2504"/>
        <v>29000</v>
      </c>
      <c r="AL1241" s="114">
        <f t="shared" si="2511"/>
        <v>4</v>
      </c>
      <c r="AM1241" s="130">
        <f t="shared" si="2512"/>
        <v>4</v>
      </c>
      <c r="AN1241" s="151"/>
      <c r="AO1241" s="152"/>
      <c r="AP1241" s="153"/>
      <c r="AQ1241" s="716">
        <f t="shared" si="2492"/>
        <v>13</v>
      </c>
      <c r="AR1241" s="154">
        <f t="shared" si="2487"/>
        <v>3000</v>
      </c>
      <c r="AS1241" s="158">
        <v>9.0749999999999993</v>
      </c>
      <c r="AT1241" s="144">
        <f t="shared" si="2513"/>
        <v>9.0749999999999993</v>
      </c>
    </row>
    <row r="1242" spans="2:46" ht="27.6" hidden="1" customHeight="1">
      <c r="B1242" s="162" t="s">
        <v>1498</v>
      </c>
      <c r="C1242" s="123" t="s">
        <v>1500</v>
      </c>
      <c r="D1242" s="112">
        <f>AB1242</f>
        <v>13.95</v>
      </c>
      <c r="E1242" s="112">
        <f>1.65*MAX($J1242:$U1242)</f>
        <v>4.9499999999999993</v>
      </c>
      <c r="F1242" s="112">
        <f>MAX($J1242:$U1242)+2</f>
        <v>5</v>
      </c>
      <c r="G1242" s="644">
        <f>E1242</f>
        <v>4.9499999999999993</v>
      </c>
      <c r="H1242" s="112">
        <f>MIN($J1242:$U1242)*0.5</f>
        <v>1.5</v>
      </c>
      <c r="I1242" s="112"/>
      <c r="J1242" s="123">
        <v>3</v>
      </c>
      <c r="K1242" s="123"/>
      <c r="L1242" s="123"/>
      <c r="M1242" s="123"/>
      <c r="N1242" s="123"/>
      <c r="O1242" s="123"/>
      <c r="P1242" s="123"/>
      <c r="Q1242" s="123">
        <v>3</v>
      </c>
      <c r="R1242" s="123">
        <v>3</v>
      </c>
      <c r="S1242" s="123">
        <v>3</v>
      </c>
      <c r="T1242" s="123">
        <v>3</v>
      </c>
      <c r="U1242" s="123"/>
      <c r="V1242" s="123"/>
      <c r="W1242" s="123"/>
      <c r="X1242" s="123"/>
      <c r="Y1242" s="128">
        <f t="shared" si="2495"/>
        <v>5.4449999999999994</v>
      </c>
      <c r="Z1242" s="128">
        <f t="shared" si="2505"/>
        <v>5.4449999999999994</v>
      </c>
      <c r="AA1242" s="128">
        <f t="shared" si="2485"/>
        <v>6.277499999999999</v>
      </c>
      <c r="AB1242" s="128">
        <f t="shared" si="2506"/>
        <v>13.95</v>
      </c>
      <c r="AC1242" s="128">
        <f t="shared" si="2507"/>
        <v>13.612499999999997</v>
      </c>
      <c r="AD1242" s="128">
        <f t="shared" si="2499"/>
        <v>6.9749999999999996</v>
      </c>
      <c r="AE1242" s="128">
        <f t="shared" si="2499"/>
        <v>7.6725000000000003</v>
      </c>
      <c r="AF1242" s="128">
        <f t="shared" si="2499"/>
        <v>9.067499999999999</v>
      </c>
      <c r="AG1242" s="129">
        <f t="shared" si="2508"/>
        <v>54.449999999999989</v>
      </c>
      <c r="AH1242" s="129">
        <f t="shared" si="2509"/>
        <v>54.449999999999989</v>
      </c>
      <c r="AI1242" s="132">
        <f>MROUND(ROUNDUP(AH1242,0),10)-1</f>
        <v>59</v>
      </c>
      <c r="AJ1242" s="113">
        <f t="shared" si="2510"/>
        <v>179000</v>
      </c>
      <c r="AK1242" s="139">
        <f t="shared" si="2504"/>
        <v>189000</v>
      </c>
      <c r="AL1242" s="114">
        <f t="shared" si="2511"/>
        <v>19</v>
      </c>
      <c r="AM1242" s="130">
        <f t="shared" si="2512"/>
        <v>19</v>
      </c>
      <c r="AN1242" s="151"/>
      <c r="AO1242" s="152"/>
      <c r="AP1242" s="153"/>
      <c r="AQ1242" s="716">
        <f t="shared" si="2492"/>
        <v>73</v>
      </c>
      <c r="AR1242" s="154">
        <f t="shared" si="2487"/>
        <v>20000</v>
      </c>
      <c r="AS1242" s="158">
        <v>9</v>
      </c>
      <c r="AT1242" s="144">
        <f t="shared" si="2513"/>
        <v>59</v>
      </c>
    </row>
    <row r="1243" spans="2:46" ht="27.6" hidden="1" customHeight="1">
      <c r="B1243" s="162" t="s">
        <v>1595</v>
      </c>
      <c r="C1243" s="123" t="s">
        <v>1596</v>
      </c>
      <c r="D1243" s="112">
        <f>AB1243</f>
        <v>13.95</v>
      </c>
      <c r="E1243" s="112">
        <f>1.5*MAX($J1243:$U1243)</f>
        <v>5.25</v>
      </c>
      <c r="F1243" s="112">
        <f>MAX($J1243:$U1243)+2</f>
        <v>5.5</v>
      </c>
      <c r="G1243" s="644">
        <f>E1243</f>
        <v>5.25</v>
      </c>
      <c r="H1243" s="112">
        <f>MIN($J1243:$U1243)*0.5</f>
        <v>1.75</v>
      </c>
      <c r="I1243" s="112"/>
      <c r="J1243" s="123">
        <v>3.5</v>
      </c>
      <c r="K1243" s="123"/>
      <c r="L1243" s="123"/>
      <c r="M1243" s="123"/>
      <c r="N1243" s="123"/>
      <c r="O1243" s="123"/>
      <c r="P1243" s="123"/>
      <c r="Q1243" s="123">
        <v>3.5</v>
      </c>
      <c r="R1243" s="123">
        <v>3.5</v>
      </c>
      <c r="S1243" s="123">
        <v>3.5</v>
      </c>
      <c r="T1243" s="123">
        <v>3.5</v>
      </c>
      <c r="U1243" s="123"/>
      <c r="V1243" s="123"/>
      <c r="W1243" s="123"/>
      <c r="X1243" s="123"/>
      <c r="Y1243" s="128">
        <f t="shared" si="2495"/>
        <v>5.7750000000000004</v>
      </c>
      <c r="Z1243" s="128">
        <f t="shared" si="2505"/>
        <v>5.7750000000000004</v>
      </c>
      <c r="AA1243" s="128">
        <f t="shared" si="2485"/>
        <v>6.277499999999999</v>
      </c>
      <c r="AB1243" s="128">
        <f t="shared" si="2506"/>
        <v>13.95</v>
      </c>
      <c r="AC1243" s="128">
        <f t="shared" si="2507"/>
        <v>14.4375</v>
      </c>
      <c r="AD1243" s="128">
        <f t="shared" si="2499"/>
        <v>6.9749999999999996</v>
      </c>
      <c r="AE1243" s="128">
        <f t="shared" si="2499"/>
        <v>7.6725000000000003</v>
      </c>
      <c r="AF1243" s="128">
        <f t="shared" si="2499"/>
        <v>9.067499999999999</v>
      </c>
      <c r="AG1243" s="129">
        <f t="shared" si="2508"/>
        <v>57.75</v>
      </c>
      <c r="AH1243" s="129">
        <f t="shared" si="2509"/>
        <v>57.75</v>
      </c>
      <c r="AI1243" s="132">
        <f>MROUND(ROUNDUP(AH1243,0),10)-1</f>
        <v>59</v>
      </c>
      <c r="AJ1243" s="113">
        <f t="shared" si="2510"/>
        <v>189000</v>
      </c>
      <c r="AK1243" s="139">
        <f>ROUNDUP(FLOOR(AJ1243*1.1,10000),-3)-1000</f>
        <v>199000</v>
      </c>
      <c r="AL1243" s="114">
        <f t="shared" si="2511"/>
        <v>21</v>
      </c>
      <c r="AM1243" s="130">
        <f t="shared" si="2512"/>
        <v>20</v>
      </c>
      <c r="AN1243" s="151"/>
      <c r="AO1243" s="152"/>
      <c r="AP1243" s="153"/>
      <c r="AQ1243" s="716">
        <f t="shared" si="2492"/>
        <v>78</v>
      </c>
      <c r="AR1243" s="154">
        <f t="shared" si="2487"/>
        <v>22000</v>
      </c>
      <c r="AS1243" s="158">
        <v>49</v>
      </c>
      <c r="AT1243" s="144">
        <f t="shared" si="2513"/>
        <v>59</v>
      </c>
    </row>
    <row r="1244" spans="2:46" ht="27.6" hidden="1" customHeight="1">
      <c r="B1244" s="162" t="s">
        <v>1499</v>
      </c>
      <c r="C1244" s="123" t="s">
        <v>1501</v>
      </c>
      <c r="D1244" s="112">
        <f>AB1244</f>
        <v>1.95</v>
      </c>
      <c r="E1244" s="112">
        <f t="shared" ref="E1244:E1252" si="2514">1.65*MAX($J1244:$U1244)</f>
        <v>0.66</v>
      </c>
      <c r="F1244" s="112">
        <f t="shared" si="2483"/>
        <v>2.4</v>
      </c>
      <c r="G1244" s="644">
        <f>E1244</f>
        <v>0.66</v>
      </c>
      <c r="H1244" s="112">
        <v>0.3</v>
      </c>
      <c r="I1244" s="112"/>
      <c r="J1244" s="123"/>
      <c r="K1244" s="123"/>
      <c r="L1244" s="123"/>
      <c r="M1244" s="123"/>
      <c r="N1244" s="123"/>
      <c r="O1244" s="123"/>
      <c r="P1244" s="123"/>
      <c r="Q1244" s="123">
        <v>0.4</v>
      </c>
      <c r="R1244" s="123">
        <v>0.4</v>
      </c>
      <c r="S1244" s="123">
        <v>0.4</v>
      </c>
      <c r="T1244" s="123">
        <v>0.4</v>
      </c>
      <c r="U1244" s="123"/>
      <c r="V1244" s="123"/>
      <c r="W1244" s="123"/>
      <c r="X1244" s="123"/>
      <c r="Y1244" s="128">
        <f t="shared" si="2495"/>
        <v>0.72600000000000009</v>
      </c>
      <c r="Z1244" s="128">
        <f t="shared" si="2505"/>
        <v>0.72600000000000009</v>
      </c>
      <c r="AA1244" s="128">
        <f t="shared" si="2485"/>
        <v>0.87749999999999995</v>
      </c>
      <c r="AB1244" s="128">
        <f t="shared" si="2506"/>
        <v>1.95</v>
      </c>
      <c r="AC1244" s="128">
        <f t="shared" si="2507"/>
        <v>1.8150000000000002</v>
      </c>
      <c r="AD1244" s="128">
        <f t="shared" si="2499"/>
        <v>0.97499999999999998</v>
      </c>
      <c r="AE1244" s="128">
        <f t="shared" si="2499"/>
        <v>1.0725</v>
      </c>
      <c r="AF1244" s="128">
        <f t="shared" si="2499"/>
        <v>1.2675000000000001</v>
      </c>
      <c r="AG1244" s="129">
        <f t="shared" si="2508"/>
        <v>7.2600000000000007</v>
      </c>
      <c r="AH1244" s="129">
        <f t="shared" si="2509"/>
        <v>7.2600000000000007</v>
      </c>
      <c r="AI1244" s="132">
        <f>AH1244</f>
        <v>7.2600000000000007</v>
      </c>
      <c r="AJ1244" s="113">
        <f t="shared" si="2510"/>
        <v>19000</v>
      </c>
      <c r="AK1244" s="139">
        <f t="shared" si="2504"/>
        <v>19000</v>
      </c>
      <c r="AL1244" s="114">
        <f t="shared" si="2511"/>
        <v>3</v>
      </c>
      <c r="AM1244" s="130">
        <f t="shared" si="2512"/>
        <v>3</v>
      </c>
      <c r="AN1244" s="151"/>
      <c r="AO1244" s="152"/>
      <c r="AP1244" s="153"/>
      <c r="AQ1244" s="716">
        <f t="shared" si="2492"/>
        <v>10</v>
      </c>
      <c r="AR1244" s="154">
        <f t="shared" si="2487"/>
        <v>3000</v>
      </c>
      <c r="AS1244" s="158">
        <v>9.0749999999999993</v>
      </c>
      <c r="AT1244" s="144">
        <f t="shared" si="2513"/>
        <v>7.2600000000000007</v>
      </c>
    </row>
    <row r="1245" spans="2:46" ht="27.6" hidden="1" customHeight="1">
      <c r="B1245" s="162" t="s">
        <v>1496</v>
      </c>
      <c r="C1245" s="123" t="s">
        <v>1001</v>
      </c>
      <c r="D1245" s="112">
        <f t="shared" si="2493"/>
        <v>28.95</v>
      </c>
      <c r="E1245" s="112">
        <f>1.5*MAX($J1245:$U1245)</f>
        <v>10.425000000000001</v>
      </c>
      <c r="F1245" s="112">
        <f t="shared" si="2483"/>
        <v>8.9499999999999993</v>
      </c>
      <c r="G1245" s="644">
        <f t="shared" si="2494"/>
        <v>10.425000000000001</v>
      </c>
      <c r="H1245" s="112">
        <f t="shared" si="2484"/>
        <v>3.4750000000000001</v>
      </c>
      <c r="I1245" s="112"/>
      <c r="J1245" s="123"/>
      <c r="K1245" s="123"/>
      <c r="L1245" s="123"/>
      <c r="M1245" s="123"/>
      <c r="N1245" s="123"/>
      <c r="O1245" s="123"/>
      <c r="P1245" s="123"/>
      <c r="Q1245" s="123"/>
      <c r="R1245" s="123"/>
      <c r="S1245" s="123"/>
      <c r="T1245" s="123"/>
      <c r="U1245" s="123">
        <v>6.95</v>
      </c>
      <c r="V1245" s="123"/>
      <c r="W1245" s="123"/>
      <c r="X1245" s="123"/>
      <c r="Y1245" s="128">
        <f t="shared" si="2495"/>
        <v>11.467500000000001</v>
      </c>
      <c r="Z1245" s="128">
        <f t="shared" si="2496"/>
        <v>11.467500000000001</v>
      </c>
      <c r="AA1245" s="128">
        <f t="shared" si="2485"/>
        <v>13.027499999999998</v>
      </c>
      <c r="AB1245" s="128">
        <f t="shared" si="2497"/>
        <v>28.95</v>
      </c>
      <c r="AC1245" s="128">
        <f t="shared" si="2498"/>
        <v>28.668750000000003</v>
      </c>
      <c r="AD1245" s="128">
        <f t="shared" si="2499"/>
        <v>14.475</v>
      </c>
      <c r="AE1245" s="128">
        <f t="shared" si="2499"/>
        <v>15.922500000000001</v>
      </c>
      <c r="AF1245" s="128">
        <f t="shared" si="2499"/>
        <v>18.817499999999999</v>
      </c>
      <c r="AG1245" s="129">
        <f t="shared" si="2500"/>
        <v>114.67500000000001</v>
      </c>
      <c r="AH1245" s="129">
        <f t="shared" si="2488"/>
        <v>114.67500000000001</v>
      </c>
      <c r="AI1245" s="132">
        <f t="shared" si="2501"/>
        <v>119</v>
      </c>
      <c r="AJ1245" s="113">
        <f t="shared" si="2489"/>
        <v>379000</v>
      </c>
      <c r="AK1245" s="139">
        <f t="shared" si="2481"/>
        <v>409000</v>
      </c>
      <c r="AL1245" s="114">
        <f t="shared" si="2490"/>
        <v>40</v>
      </c>
      <c r="AM1245" s="130">
        <f t="shared" si="2491"/>
        <v>39</v>
      </c>
      <c r="AN1245" s="151"/>
      <c r="AO1245" s="152"/>
      <c r="AP1245" s="153"/>
      <c r="AQ1245" s="716">
        <f t="shared" si="2492"/>
        <v>154</v>
      </c>
      <c r="AR1245" s="154">
        <f t="shared" si="2487"/>
        <v>43000</v>
      </c>
      <c r="AS1245" s="158">
        <v>49</v>
      </c>
      <c r="AT1245" s="144">
        <f t="shared" si="2502"/>
        <v>119</v>
      </c>
    </row>
    <row r="1246" spans="2:46" ht="27.6" hidden="1" customHeight="1">
      <c r="B1246" s="162" t="s">
        <v>1495</v>
      </c>
      <c r="C1246" s="123" t="s">
        <v>1494</v>
      </c>
      <c r="D1246" s="112">
        <f t="shared" ref="D1246:D1252" si="2515">AB1246</f>
        <v>1.95</v>
      </c>
      <c r="E1246" s="112">
        <f t="shared" si="2514"/>
        <v>0.82499999999999996</v>
      </c>
      <c r="F1246" s="112">
        <f t="shared" si="2483"/>
        <v>2.5</v>
      </c>
      <c r="G1246" s="644">
        <f t="shared" ref="G1246:G1252" si="2516">E1246</f>
        <v>0.82499999999999996</v>
      </c>
      <c r="H1246" s="112">
        <v>0.3</v>
      </c>
      <c r="I1246" s="112"/>
      <c r="J1246" s="123">
        <v>0.5</v>
      </c>
      <c r="K1246" s="123">
        <v>0.5</v>
      </c>
      <c r="L1246" s="123"/>
      <c r="M1246" s="123"/>
      <c r="N1246" s="123"/>
      <c r="O1246" s="123"/>
      <c r="P1246" s="123"/>
      <c r="Q1246" s="123">
        <v>0.4</v>
      </c>
      <c r="R1246" s="123">
        <v>0.4</v>
      </c>
      <c r="S1246" s="123">
        <v>0.4</v>
      </c>
      <c r="T1246" s="123">
        <v>0.4</v>
      </c>
      <c r="U1246" s="123"/>
      <c r="V1246" s="123">
        <v>0.5</v>
      </c>
      <c r="W1246" s="123"/>
      <c r="X1246" s="123"/>
      <c r="Y1246" s="128">
        <f t="shared" si="2495"/>
        <v>0.90749999999999997</v>
      </c>
      <c r="Z1246" s="128">
        <f t="shared" ref="Z1246:Z1252" si="2517">(AC1246*(1-Z$1216))</f>
        <v>0.90749999999999997</v>
      </c>
      <c r="AA1246" s="128">
        <f t="shared" si="2485"/>
        <v>0.87749999999999995</v>
      </c>
      <c r="AB1246" s="128">
        <f t="shared" ref="AB1246:AB1252" si="2518">MROUND(AC1246,1)-0.05</f>
        <v>1.95</v>
      </c>
      <c r="AC1246" s="128">
        <f t="shared" ref="AC1246:AC1252" si="2519">Y1246/(1-AC$1216)</f>
        <v>2.2687499999999998</v>
      </c>
      <c r="AD1246" s="128">
        <f t="shared" si="2499"/>
        <v>0.97499999999999998</v>
      </c>
      <c r="AE1246" s="128">
        <f t="shared" si="2499"/>
        <v>1.0725</v>
      </c>
      <c r="AF1246" s="128">
        <f t="shared" si="2499"/>
        <v>1.2675000000000001</v>
      </c>
      <c r="AG1246" s="129">
        <f t="shared" ref="AG1246:AG1252" si="2520">AC1246*4</f>
        <v>9.0749999999999993</v>
      </c>
      <c r="AH1246" s="129">
        <f t="shared" ref="AH1246:AH1252" si="2521">AG1246*(1+AH$1216)</f>
        <v>9.0749999999999993</v>
      </c>
      <c r="AI1246" s="132">
        <f>AH1246</f>
        <v>9.0749999999999993</v>
      </c>
      <c r="AJ1246" s="113">
        <f t="shared" ref="AJ1246:AJ1252" si="2522">ROUNDUP(FLOOR(AC1246*13350,10000),-3)-1000</f>
        <v>29000</v>
      </c>
      <c r="AK1246" s="139">
        <f t="shared" ref="AK1246:AK1252" si="2523">ROUNDUP(FLOOR(AJ1246*1.1,10000),-3)-1000</f>
        <v>29000</v>
      </c>
      <c r="AL1246" s="114">
        <f t="shared" ref="AL1246:AL1252" si="2524">ROUNDUP(AC1246*1.39,0)</f>
        <v>4</v>
      </c>
      <c r="AM1246" s="130">
        <f t="shared" ref="AM1246:AM1252" si="2525">ROUNDUP(AC1246*1.34,0)</f>
        <v>4</v>
      </c>
      <c r="AN1246" s="151"/>
      <c r="AO1246" s="152"/>
      <c r="AP1246" s="153"/>
      <c r="AQ1246" s="716">
        <f t="shared" si="2492"/>
        <v>13</v>
      </c>
      <c r="AR1246" s="154">
        <f t="shared" si="2487"/>
        <v>3000</v>
      </c>
      <c r="AS1246" s="158">
        <v>9.0749999999999993</v>
      </c>
      <c r="AT1246" s="144">
        <f t="shared" ref="AT1246:AT1252" si="2526">AI1246*(1-AH$6)</f>
        <v>9.0749999999999993</v>
      </c>
    </row>
    <row r="1247" spans="2:46" ht="27.6" hidden="1" customHeight="1">
      <c r="B1247" s="162" t="s">
        <v>1530</v>
      </c>
      <c r="C1247" s="123" t="s">
        <v>1533</v>
      </c>
      <c r="D1247" s="112">
        <f t="shared" si="2515"/>
        <v>1.95</v>
      </c>
      <c r="E1247" s="112">
        <f t="shared" si="2514"/>
        <v>0.82499999999999996</v>
      </c>
      <c r="F1247" s="112">
        <f t="shared" si="2483"/>
        <v>2.5</v>
      </c>
      <c r="G1247" s="644">
        <f t="shared" si="2516"/>
        <v>0.82499999999999996</v>
      </c>
      <c r="H1247" s="112">
        <v>0.3</v>
      </c>
      <c r="I1247" s="112"/>
      <c r="J1247" s="123">
        <v>0.5</v>
      </c>
      <c r="K1247" s="123">
        <v>0.5</v>
      </c>
      <c r="L1247" s="123"/>
      <c r="M1247" s="123"/>
      <c r="N1247" s="123"/>
      <c r="O1247" s="123"/>
      <c r="P1247" s="123"/>
      <c r="Q1247" s="123">
        <v>0.4</v>
      </c>
      <c r="R1247" s="123">
        <v>0.4</v>
      </c>
      <c r="S1247" s="123">
        <v>0.4</v>
      </c>
      <c r="T1247" s="123">
        <v>0.4</v>
      </c>
      <c r="U1247" s="123"/>
      <c r="V1247" s="123">
        <v>0.5</v>
      </c>
      <c r="W1247" s="123"/>
      <c r="X1247" s="123"/>
      <c r="Y1247" s="128">
        <f t="shared" si="2495"/>
        <v>0.90749999999999997</v>
      </c>
      <c r="Z1247" s="128">
        <f t="shared" si="2517"/>
        <v>0.90749999999999997</v>
      </c>
      <c r="AA1247" s="128">
        <f t="shared" si="2485"/>
        <v>0.87749999999999995</v>
      </c>
      <c r="AB1247" s="128">
        <f t="shared" si="2518"/>
        <v>1.95</v>
      </c>
      <c r="AC1247" s="128">
        <f t="shared" si="2519"/>
        <v>2.2687499999999998</v>
      </c>
      <c r="AD1247" s="128">
        <f t="shared" si="2499"/>
        <v>0.97499999999999998</v>
      </c>
      <c r="AE1247" s="128">
        <f t="shared" si="2499"/>
        <v>1.0725</v>
      </c>
      <c r="AF1247" s="128">
        <f t="shared" si="2499"/>
        <v>1.2675000000000001</v>
      </c>
      <c r="AG1247" s="129">
        <f t="shared" si="2520"/>
        <v>9.0749999999999993</v>
      </c>
      <c r="AH1247" s="129">
        <f t="shared" si="2521"/>
        <v>9.0749999999999993</v>
      </c>
      <c r="AI1247" s="132">
        <f>AH1247</f>
        <v>9.0749999999999993</v>
      </c>
      <c r="AJ1247" s="113">
        <f t="shared" si="2522"/>
        <v>29000</v>
      </c>
      <c r="AK1247" s="139">
        <f t="shared" si="2523"/>
        <v>29000</v>
      </c>
      <c r="AL1247" s="114">
        <f t="shared" si="2524"/>
        <v>4</v>
      </c>
      <c r="AM1247" s="130">
        <f t="shared" si="2525"/>
        <v>4</v>
      </c>
      <c r="AN1247" s="151"/>
      <c r="AO1247" s="152"/>
      <c r="AP1247" s="153"/>
      <c r="AQ1247" s="716">
        <f t="shared" si="2492"/>
        <v>13</v>
      </c>
      <c r="AR1247" s="154">
        <f t="shared" si="2487"/>
        <v>3000</v>
      </c>
      <c r="AS1247" s="158">
        <v>9.0749999999999993</v>
      </c>
      <c r="AT1247" s="144">
        <f t="shared" si="2526"/>
        <v>9.0749999999999993</v>
      </c>
    </row>
    <row r="1248" spans="2:46" ht="27.6" hidden="1" customHeight="1">
      <c r="B1248" s="162" t="s">
        <v>1531</v>
      </c>
      <c r="C1248" s="123" t="s">
        <v>1532</v>
      </c>
      <c r="D1248" s="112">
        <f t="shared" si="2515"/>
        <v>1.95</v>
      </c>
      <c r="E1248" s="112">
        <f t="shared" si="2514"/>
        <v>0.82499999999999996</v>
      </c>
      <c r="F1248" s="112">
        <f t="shared" si="2483"/>
        <v>2.5</v>
      </c>
      <c r="G1248" s="644">
        <f t="shared" si="2516"/>
        <v>0.82499999999999996</v>
      </c>
      <c r="H1248" s="112">
        <v>0.3</v>
      </c>
      <c r="I1248" s="112"/>
      <c r="J1248" s="123">
        <v>0.5</v>
      </c>
      <c r="K1248" s="123">
        <v>0.5</v>
      </c>
      <c r="L1248" s="123"/>
      <c r="M1248" s="123"/>
      <c r="N1248" s="123"/>
      <c r="O1248" s="123"/>
      <c r="P1248" s="123"/>
      <c r="Q1248" s="123">
        <v>0.4</v>
      </c>
      <c r="R1248" s="123">
        <v>0.4</v>
      </c>
      <c r="S1248" s="123">
        <v>0.4</v>
      </c>
      <c r="T1248" s="123">
        <v>0.4</v>
      </c>
      <c r="U1248" s="123"/>
      <c r="V1248" s="123">
        <v>0.5</v>
      </c>
      <c r="W1248" s="123"/>
      <c r="X1248" s="123"/>
      <c r="Y1248" s="128">
        <f t="shared" si="2495"/>
        <v>0.90749999999999997</v>
      </c>
      <c r="Z1248" s="128">
        <f t="shared" si="2517"/>
        <v>0.90749999999999997</v>
      </c>
      <c r="AA1248" s="128">
        <f t="shared" si="2485"/>
        <v>0.87749999999999995</v>
      </c>
      <c r="AB1248" s="128">
        <f t="shared" si="2518"/>
        <v>1.95</v>
      </c>
      <c r="AC1248" s="128">
        <f t="shared" si="2519"/>
        <v>2.2687499999999998</v>
      </c>
      <c r="AD1248" s="128">
        <f t="shared" si="2499"/>
        <v>0.97499999999999998</v>
      </c>
      <c r="AE1248" s="128">
        <f t="shared" si="2499"/>
        <v>1.0725</v>
      </c>
      <c r="AF1248" s="128">
        <f t="shared" si="2499"/>
        <v>1.2675000000000001</v>
      </c>
      <c r="AG1248" s="129">
        <f t="shared" si="2520"/>
        <v>9.0749999999999993</v>
      </c>
      <c r="AH1248" s="129">
        <f t="shared" si="2521"/>
        <v>9.0749999999999993</v>
      </c>
      <c r="AI1248" s="132">
        <f>AH1248</f>
        <v>9.0749999999999993</v>
      </c>
      <c r="AJ1248" s="113">
        <f t="shared" si="2522"/>
        <v>29000</v>
      </c>
      <c r="AK1248" s="139">
        <f t="shared" si="2523"/>
        <v>29000</v>
      </c>
      <c r="AL1248" s="114">
        <f t="shared" si="2524"/>
        <v>4</v>
      </c>
      <c r="AM1248" s="130">
        <f t="shared" si="2525"/>
        <v>4</v>
      </c>
      <c r="AN1248" s="151"/>
      <c r="AO1248" s="152"/>
      <c r="AP1248" s="153"/>
      <c r="AQ1248" s="716">
        <f t="shared" si="2492"/>
        <v>13</v>
      </c>
      <c r="AR1248" s="154">
        <f t="shared" si="2487"/>
        <v>3000</v>
      </c>
      <c r="AS1248" s="158">
        <v>9.0749999999999993</v>
      </c>
      <c r="AT1248" s="144">
        <f t="shared" si="2526"/>
        <v>9.0749999999999993</v>
      </c>
    </row>
    <row r="1249" spans="2:46" ht="27.6" hidden="1" customHeight="1">
      <c r="B1249" s="162" t="s">
        <v>1562</v>
      </c>
      <c r="C1249" s="123" t="s">
        <v>1564</v>
      </c>
      <c r="D1249" s="112">
        <f t="shared" si="2515"/>
        <v>9.9499999999999993</v>
      </c>
      <c r="E1249" s="112">
        <f>1.5*MAX($J1249:$U1249)</f>
        <v>3.75</v>
      </c>
      <c r="F1249" s="112">
        <f t="shared" si="2483"/>
        <v>4.5</v>
      </c>
      <c r="G1249" s="644">
        <f t="shared" si="2516"/>
        <v>3.75</v>
      </c>
      <c r="H1249" s="112">
        <f>MIN($J1249:$U1249)*0.5</f>
        <v>1.25</v>
      </c>
      <c r="I1249" s="112"/>
      <c r="J1249" s="123"/>
      <c r="K1249" s="123">
        <v>2.5</v>
      </c>
      <c r="L1249" s="123"/>
      <c r="M1249" s="123"/>
      <c r="N1249" s="123"/>
      <c r="O1249" s="123"/>
      <c r="P1249" s="123">
        <v>2.5</v>
      </c>
      <c r="Q1249" s="123"/>
      <c r="R1249" s="123"/>
      <c r="S1249" s="123"/>
      <c r="T1249" s="123"/>
      <c r="U1249" s="123"/>
      <c r="V1249" s="123">
        <v>2.5</v>
      </c>
      <c r="W1249" s="123"/>
      <c r="X1249" s="123"/>
      <c r="Y1249" s="128">
        <f t="shared" si="2495"/>
        <v>4.125</v>
      </c>
      <c r="Z1249" s="128">
        <f t="shared" si="2517"/>
        <v>4.125</v>
      </c>
      <c r="AA1249" s="128">
        <f t="shared" si="2485"/>
        <v>4.4774999999999991</v>
      </c>
      <c r="AB1249" s="128">
        <f t="shared" si="2518"/>
        <v>9.9499999999999993</v>
      </c>
      <c r="AC1249" s="128">
        <f t="shared" si="2519"/>
        <v>10.3125</v>
      </c>
      <c r="AD1249" s="128">
        <f t="shared" si="2499"/>
        <v>4.9749999999999996</v>
      </c>
      <c r="AE1249" s="128">
        <f t="shared" si="2499"/>
        <v>5.4725000000000001</v>
      </c>
      <c r="AF1249" s="128">
        <f t="shared" si="2499"/>
        <v>6.4674999999999994</v>
      </c>
      <c r="AG1249" s="129">
        <f t="shared" si="2520"/>
        <v>41.25</v>
      </c>
      <c r="AH1249" s="129">
        <f t="shared" si="2521"/>
        <v>41.25</v>
      </c>
      <c r="AI1249" s="132">
        <f>MROUND(ROUNDUP(AH1249,0),10)-1</f>
        <v>39</v>
      </c>
      <c r="AJ1249" s="113">
        <f t="shared" si="2522"/>
        <v>129000</v>
      </c>
      <c r="AK1249" s="139">
        <f t="shared" si="2523"/>
        <v>139000</v>
      </c>
      <c r="AL1249" s="114">
        <f t="shared" si="2524"/>
        <v>15</v>
      </c>
      <c r="AM1249" s="130">
        <f t="shared" si="2525"/>
        <v>14</v>
      </c>
      <c r="AN1249" s="151"/>
      <c r="AO1249" s="152"/>
      <c r="AP1249" s="153"/>
      <c r="AQ1249" s="716">
        <f t="shared" si="2492"/>
        <v>56</v>
      </c>
      <c r="AR1249" s="154">
        <f t="shared" si="2487"/>
        <v>15000</v>
      </c>
      <c r="AS1249" s="158">
        <v>49</v>
      </c>
      <c r="AT1249" s="144">
        <f t="shared" si="2526"/>
        <v>39</v>
      </c>
    </row>
    <row r="1250" spans="2:46" ht="27.6" hidden="1" customHeight="1">
      <c r="B1250" s="162" t="s">
        <v>1563</v>
      </c>
      <c r="C1250" s="123" t="s">
        <v>1533</v>
      </c>
      <c r="D1250" s="112">
        <f t="shared" si="2515"/>
        <v>1.95</v>
      </c>
      <c r="E1250" s="112">
        <f t="shared" si="2514"/>
        <v>0.82499999999999996</v>
      </c>
      <c r="F1250" s="112">
        <f t="shared" si="2483"/>
        <v>2.5</v>
      </c>
      <c r="G1250" s="644">
        <f t="shared" si="2516"/>
        <v>0.82499999999999996</v>
      </c>
      <c r="H1250" s="112">
        <v>0.3</v>
      </c>
      <c r="I1250" s="112"/>
      <c r="J1250" s="123">
        <v>0.5</v>
      </c>
      <c r="K1250" s="123">
        <v>0.3</v>
      </c>
      <c r="L1250" s="123"/>
      <c r="M1250" s="123"/>
      <c r="N1250" s="123"/>
      <c r="O1250" s="123"/>
      <c r="P1250" s="123">
        <v>0.3</v>
      </c>
      <c r="Q1250" s="123">
        <v>0.4</v>
      </c>
      <c r="R1250" s="123">
        <v>0.4</v>
      </c>
      <c r="S1250" s="123">
        <v>0.4</v>
      </c>
      <c r="T1250" s="123">
        <v>0.4</v>
      </c>
      <c r="U1250" s="123"/>
      <c r="V1250" s="123">
        <v>0.3</v>
      </c>
      <c r="W1250" s="123"/>
      <c r="X1250" s="123"/>
      <c r="Y1250" s="128">
        <f t="shared" si="2495"/>
        <v>0.90749999999999997</v>
      </c>
      <c r="Z1250" s="128">
        <f t="shared" si="2517"/>
        <v>0.90749999999999997</v>
      </c>
      <c r="AA1250" s="128">
        <f t="shared" si="2485"/>
        <v>0.87749999999999995</v>
      </c>
      <c r="AB1250" s="128">
        <f t="shared" si="2518"/>
        <v>1.95</v>
      </c>
      <c r="AC1250" s="128">
        <f t="shared" si="2519"/>
        <v>2.2687499999999998</v>
      </c>
      <c r="AD1250" s="128">
        <f t="shared" ref="AD1250:AF1253" si="2527">$AB1250*(1-AD$1216)</f>
        <v>0.97499999999999998</v>
      </c>
      <c r="AE1250" s="128">
        <f t="shared" si="2527"/>
        <v>1.0725</v>
      </c>
      <c r="AF1250" s="128">
        <f t="shared" si="2527"/>
        <v>1.2675000000000001</v>
      </c>
      <c r="AG1250" s="129">
        <f t="shared" si="2520"/>
        <v>9.0749999999999993</v>
      </c>
      <c r="AH1250" s="129">
        <f t="shared" si="2521"/>
        <v>9.0749999999999993</v>
      </c>
      <c r="AI1250" s="132">
        <f>AH1250</f>
        <v>9.0749999999999993</v>
      </c>
      <c r="AJ1250" s="113">
        <f t="shared" si="2522"/>
        <v>29000</v>
      </c>
      <c r="AK1250" s="139">
        <f t="shared" si="2523"/>
        <v>29000</v>
      </c>
      <c r="AL1250" s="114">
        <f t="shared" si="2524"/>
        <v>4</v>
      </c>
      <c r="AM1250" s="130">
        <f t="shared" si="2525"/>
        <v>4</v>
      </c>
      <c r="AN1250" s="151"/>
      <c r="AO1250" s="152"/>
      <c r="AP1250" s="153"/>
      <c r="AQ1250" s="716">
        <f t="shared" si="2492"/>
        <v>13</v>
      </c>
      <c r="AR1250" s="154">
        <f t="shared" si="2487"/>
        <v>3000</v>
      </c>
      <c r="AS1250" s="158">
        <v>9.0749999999999993</v>
      </c>
      <c r="AT1250" s="144">
        <f t="shared" si="2526"/>
        <v>9.0749999999999993</v>
      </c>
    </row>
    <row r="1251" spans="2:46" ht="27.6" hidden="1" customHeight="1">
      <c r="B1251" s="162" t="s">
        <v>1613</v>
      </c>
      <c r="C1251" s="123" t="s">
        <v>1533</v>
      </c>
      <c r="D1251" s="112">
        <f t="shared" si="2515"/>
        <v>1.95</v>
      </c>
      <c r="E1251" s="112">
        <f t="shared" si="2514"/>
        <v>0.82499999999999996</v>
      </c>
      <c r="F1251" s="112">
        <f t="shared" si="2483"/>
        <v>2.5</v>
      </c>
      <c r="G1251" s="644">
        <f t="shared" si="2516"/>
        <v>0.82499999999999996</v>
      </c>
      <c r="H1251" s="112">
        <v>0.3</v>
      </c>
      <c r="I1251" s="112"/>
      <c r="J1251" s="123">
        <v>0.5</v>
      </c>
      <c r="K1251" s="123">
        <v>0.5</v>
      </c>
      <c r="L1251" s="123"/>
      <c r="M1251" s="123"/>
      <c r="N1251" s="123"/>
      <c r="O1251" s="123"/>
      <c r="P1251" s="123">
        <v>0.3</v>
      </c>
      <c r="Q1251" s="123">
        <v>0.4</v>
      </c>
      <c r="R1251" s="123">
        <v>0.4</v>
      </c>
      <c r="S1251" s="123">
        <v>0.4</v>
      </c>
      <c r="T1251" s="123">
        <v>0.4</v>
      </c>
      <c r="U1251" s="123"/>
      <c r="V1251" s="123">
        <v>0.5</v>
      </c>
      <c r="W1251" s="123"/>
      <c r="X1251" s="123"/>
      <c r="Y1251" s="128">
        <f t="shared" si="2495"/>
        <v>0.90749999999999997</v>
      </c>
      <c r="Z1251" s="128">
        <f t="shared" si="2517"/>
        <v>0.90749999999999997</v>
      </c>
      <c r="AA1251" s="128">
        <f>(AB1251*(1-AA$1216))</f>
        <v>0.87749999999999995</v>
      </c>
      <c r="AB1251" s="128">
        <f t="shared" si="2518"/>
        <v>1.95</v>
      </c>
      <c r="AC1251" s="128">
        <f t="shared" si="2519"/>
        <v>2.2687499999999998</v>
      </c>
      <c r="AD1251" s="128">
        <f t="shared" si="2527"/>
        <v>0.97499999999999998</v>
      </c>
      <c r="AE1251" s="128">
        <f t="shared" si="2527"/>
        <v>1.0725</v>
      </c>
      <c r="AF1251" s="128">
        <f t="shared" si="2527"/>
        <v>1.2675000000000001</v>
      </c>
      <c r="AG1251" s="129">
        <f t="shared" si="2520"/>
        <v>9.0749999999999993</v>
      </c>
      <c r="AH1251" s="129">
        <f t="shared" si="2521"/>
        <v>9.0749999999999993</v>
      </c>
      <c r="AI1251" s="132">
        <f>AH1251</f>
        <v>9.0749999999999993</v>
      </c>
      <c r="AJ1251" s="113">
        <f t="shared" si="2522"/>
        <v>29000</v>
      </c>
      <c r="AK1251" s="139">
        <f t="shared" si="2523"/>
        <v>29000</v>
      </c>
      <c r="AL1251" s="114">
        <f t="shared" si="2524"/>
        <v>4</v>
      </c>
      <c r="AM1251" s="130">
        <f t="shared" si="2525"/>
        <v>4</v>
      </c>
      <c r="AN1251" s="151"/>
      <c r="AO1251" s="152"/>
      <c r="AP1251" s="153"/>
      <c r="AQ1251" s="716">
        <f t="shared" si="2492"/>
        <v>13</v>
      </c>
      <c r="AR1251" s="154">
        <f t="shared" si="2487"/>
        <v>3000</v>
      </c>
      <c r="AS1251" s="158">
        <v>9.0749999999999993</v>
      </c>
      <c r="AT1251" s="144">
        <f t="shared" si="2526"/>
        <v>9.0749999999999993</v>
      </c>
    </row>
    <row r="1252" spans="2:46" ht="27.6" hidden="1" customHeight="1">
      <c r="B1252" s="162" t="s">
        <v>1602</v>
      </c>
      <c r="C1252" s="123" t="s">
        <v>1533</v>
      </c>
      <c r="D1252" s="112">
        <f t="shared" si="2515"/>
        <v>1.95</v>
      </c>
      <c r="E1252" s="112">
        <f t="shared" si="2514"/>
        <v>0.82499999999999996</v>
      </c>
      <c r="F1252" s="112">
        <f t="shared" si="2483"/>
        <v>2.5</v>
      </c>
      <c r="G1252" s="644">
        <f t="shared" si="2516"/>
        <v>0.82499999999999996</v>
      </c>
      <c r="H1252" s="112">
        <v>0.3</v>
      </c>
      <c r="I1252" s="112"/>
      <c r="J1252" s="123">
        <v>0.5</v>
      </c>
      <c r="K1252" s="123">
        <v>0.5</v>
      </c>
      <c r="L1252" s="123"/>
      <c r="M1252" s="123"/>
      <c r="N1252" s="123"/>
      <c r="O1252" s="123"/>
      <c r="P1252" s="123">
        <v>0.3</v>
      </c>
      <c r="Q1252" s="123">
        <v>0.4</v>
      </c>
      <c r="R1252" s="123">
        <v>0.4</v>
      </c>
      <c r="S1252" s="123">
        <v>0.4</v>
      </c>
      <c r="T1252" s="123">
        <v>0.4</v>
      </c>
      <c r="U1252" s="123"/>
      <c r="V1252" s="123">
        <v>0.5</v>
      </c>
      <c r="W1252" s="123"/>
      <c r="X1252" s="123"/>
      <c r="Y1252" s="128">
        <f t="shared" si="2495"/>
        <v>0.90749999999999997</v>
      </c>
      <c r="Z1252" s="128">
        <f t="shared" si="2517"/>
        <v>0.90749999999999997</v>
      </c>
      <c r="AA1252" s="128">
        <f>(AB1252*(1-AA$1216))</f>
        <v>0.87749999999999995</v>
      </c>
      <c r="AB1252" s="128">
        <f t="shared" si="2518"/>
        <v>1.95</v>
      </c>
      <c r="AC1252" s="128">
        <f t="shared" si="2519"/>
        <v>2.2687499999999998</v>
      </c>
      <c r="AD1252" s="128">
        <f t="shared" si="2527"/>
        <v>0.97499999999999998</v>
      </c>
      <c r="AE1252" s="128">
        <f t="shared" si="2527"/>
        <v>1.0725</v>
      </c>
      <c r="AF1252" s="128">
        <f t="shared" si="2527"/>
        <v>1.2675000000000001</v>
      </c>
      <c r="AG1252" s="129">
        <f t="shared" si="2520"/>
        <v>9.0749999999999993</v>
      </c>
      <c r="AH1252" s="129">
        <f t="shared" si="2521"/>
        <v>9.0749999999999993</v>
      </c>
      <c r="AI1252" s="132">
        <f>AH1252</f>
        <v>9.0749999999999993</v>
      </c>
      <c r="AJ1252" s="113">
        <f t="shared" si="2522"/>
        <v>29000</v>
      </c>
      <c r="AK1252" s="139">
        <f t="shared" si="2523"/>
        <v>29000</v>
      </c>
      <c r="AL1252" s="114">
        <f t="shared" si="2524"/>
        <v>4</v>
      </c>
      <c r="AM1252" s="130">
        <f t="shared" si="2525"/>
        <v>4</v>
      </c>
      <c r="AN1252" s="151"/>
      <c r="AO1252" s="152"/>
      <c r="AP1252" s="153"/>
      <c r="AQ1252" s="716">
        <f t="shared" si="2492"/>
        <v>13</v>
      </c>
      <c r="AR1252" s="154">
        <f t="shared" si="2487"/>
        <v>3000</v>
      </c>
      <c r="AS1252" s="158">
        <v>9.0749999999999993</v>
      </c>
      <c r="AT1252" s="144">
        <f t="shared" si="2526"/>
        <v>9.0749999999999993</v>
      </c>
    </row>
    <row r="1253" spans="2:46" ht="27.6" hidden="1" customHeight="1">
      <c r="B1253" s="162" t="s">
        <v>2218</v>
      </c>
      <c r="C1253" s="123" t="s">
        <v>2219</v>
      </c>
      <c r="D1253" s="112" t="e">
        <f>AB1253</f>
        <v>#REF!</v>
      </c>
      <c r="E1253" s="112" t="e">
        <f>1.5*MAX($J1253:$X1253)</f>
        <v>#REF!</v>
      </c>
      <c r="F1253" s="112" t="e">
        <f>MAX($J1253:$X1253)+2</f>
        <v>#REF!</v>
      </c>
      <c r="G1253" s="644" t="e">
        <f>E1253</f>
        <v>#REF!</v>
      </c>
      <c r="H1253" s="112" t="s">
        <v>2220</v>
      </c>
      <c r="I1253" s="112"/>
      <c r="J1253" s="123"/>
      <c r="K1253" s="123"/>
      <c r="L1253" s="123"/>
      <c r="M1253" s="123"/>
      <c r="N1253" s="123"/>
      <c r="O1253" s="123"/>
      <c r="P1253" s="123"/>
      <c r="Q1253" s="123"/>
      <c r="R1253" s="123"/>
      <c r="S1253" s="123"/>
      <c r="T1253" s="123"/>
      <c r="U1253" s="123"/>
      <c r="V1253" s="123"/>
      <c r="W1253" s="123"/>
      <c r="X1253" s="123" t="e">
        <f>[1]BICost!#REF!</f>
        <v>#REF!</v>
      </c>
      <c r="Y1253" s="128" t="e">
        <f t="shared" si="2495"/>
        <v>#REF!</v>
      </c>
      <c r="Z1253" s="128" t="e">
        <f>(AC1253*(1-Z$1216))</f>
        <v>#REF!</v>
      </c>
      <c r="AA1253" s="128" t="e">
        <f>(AB1253*(1-AA$1216))</f>
        <v>#REF!</v>
      </c>
      <c r="AB1253" s="128" t="e">
        <f>MROUND(AC1253,1)-0.05</f>
        <v>#REF!</v>
      </c>
      <c r="AC1253" s="128" t="e">
        <f>Y1253/(1-AC$1216)</f>
        <v>#REF!</v>
      </c>
      <c r="AD1253" s="128" t="e">
        <f t="shared" si="2527"/>
        <v>#REF!</v>
      </c>
      <c r="AE1253" s="128" t="e">
        <f t="shared" si="2527"/>
        <v>#REF!</v>
      </c>
      <c r="AF1253" s="128" t="e">
        <f t="shared" si="2527"/>
        <v>#REF!</v>
      </c>
      <c r="AG1253" s="129" t="e">
        <f>AC1253*4</f>
        <v>#REF!</v>
      </c>
      <c r="AH1253" s="129" t="e">
        <f>AG1253*(1+AH$1216)</f>
        <v>#REF!</v>
      </c>
      <c r="AI1253" s="132" t="e">
        <f>MROUND(ROUNDUP(AH1253,0),10)-1</f>
        <v>#REF!</v>
      </c>
      <c r="AJ1253" s="113" t="e">
        <f>ROUNDUP(FLOOR(AC1253*13350,10000),-3)-1000</f>
        <v>#REF!</v>
      </c>
      <c r="AK1253" s="139" t="e">
        <f>ROUNDUP(FLOOR(AJ1253*1.1,10000),-3)-1000</f>
        <v>#REF!</v>
      </c>
      <c r="AL1253" s="114" t="e">
        <f>ROUNDUP(AC1253*1.39,0)</f>
        <v>#REF!</v>
      </c>
      <c r="AM1253" s="130" t="e">
        <f>ROUNDUP(AC1253*1.34,0)</f>
        <v>#REF!</v>
      </c>
      <c r="AN1253" s="151"/>
      <c r="AO1253" s="152"/>
      <c r="AP1253" s="153"/>
      <c r="AQ1253" s="716" t="e">
        <f>ROUNDUP(AG1253*1.34,0)</f>
        <v>#REF!</v>
      </c>
      <c r="AR1253" s="154" t="e">
        <f t="shared" si="2487"/>
        <v>#REF!</v>
      </c>
      <c r="AS1253" s="158">
        <v>49</v>
      </c>
      <c r="AT1253" s="144" t="e">
        <f>AI1253*(1-AH$6)</f>
        <v>#REF!</v>
      </c>
    </row>
    <row r="1254" spans="2:46" ht="70.5" customHeight="1">
      <c r="B1254" s="881" t="s">
        <v>1220</v>
      </c>
      <c r="C1254" s="882"/>
      <c r="D1254" s="882"/>
      <c r="E1254" s="882"/>
      <c r="F1254" s="882"/>
      <c r="G1254" s="882"/>
      <c r="H1254" s="882"/>
      <c r="I1254" s="882"/>
      <c r="J1254" s="882"/>
      <c r="K1254" s="882"/>
      <c r="L1254" s="882"/>
      <c r="M1254" s="882"/>
      <c r="N1254" s="882"/>
      <c r="O1254" s="882"/>
      <c r="P1254" s="882"/>
      <c r="Q1254" s="882"/>
      <c r="R1254" s="882"/>
      <c r="S1254" s="882"/>
      <c r="T1254" s="882"/>
      <c r="U1254" s="882"/>
      <c r="V1254" s="882"/>
      <c r="W1254" s="882"/>
      <c r="X1254" s="882"/>
      <c r="Y1254" s="882"/>
      <c r="Z1254" s="882"/>
      <c r="AA1254" s="882"/>
      <c r="AB1254" s="882"/>
      <c r="AC1254" s="882"/>
      <c r="AD1254" s="882"/>
      <c r="AE1254" s="882"/>
      <c r="AF1254" s="882"/>
      <c r="AG1254" s="882"/>
      <c r="AH1254" s="882"/>
      <c r="AI1254" s="883"/>
      <c r="AJ1254" s="113"/>
      <c r="AK1254" s="139"/>
      <c r="AL1254" s="114"/>
      <c r="AM1254" s="130"/>
      <c r="AN1254" s="151"/>
      <c r="AO1254" s="152"/>
      <c r="AP1254" s="153"/>
      <c r="AQ1254" s="716"/>
      <c r="AR1254" s="154"/>
      <c r="AS1254" s="158"/>
      <c r="AT1254" s="144"/>
    </row>
    <row r="1255" spans="2:46" s="42" customFormat="1" ht="18.75" customHeight="1">
      <c r="B1255" s="156"/>
      <c r="C1255" s="149"/>
      <c r="D1255" s="149"/>
      <c r="E1255" s="149"/>
      <c r="F1255" s="149"/>
      <c r="G1255" s="643"/>
      <c r="H1255" s="149"/>
      <c r="I1255" s="149"/>
      <c r="J1255" s="149"/>
      <c r="K1255" s="149"/>
      <c r="L1255" s="149"/>
      <c r="M1255" s="149"/>
      <c r="N1255" s="149"/>
      <c r="O1255" s="149"/>
      <c r="P1255" s="149"/>
      <c r="Q1255" s="149"/>
      <c r="R1255" s="149"/>
      <c r="S1255" s="149"/>
      <c r="T1255" s="149"/>
      <c r="U1255" s="149"/>
      <c r="V1255" s="149"/>
      <c r="W1255" s="149"/>
      <c r="X1255" s="149"/>
      <c r="Y1255" s="150">
        <v>0.1</v>
      </c>
      <c r="Z1255" s="150">
        <v>0.5</v>
      </c>
      <c r="AA1255" s="150">
        <v>0.5</v>
      </c>
      <c r="AB1255" s="149"/>
      <c r="AC1255" s="150">
        <v>0.5</v>
      </c>
      <c r="AD1255" s="150">
        <v>0.5</v>
      </c>
      <c r="AE1255" s="150">
        <v>0.45</v>
      </c>
      <c r="AF1255" s="150">
        <v>0.35</v>
      </c>
      <c r="AG1255" s="149"/>
      <c r="AH1255" s="150">
        <v>0</v>
      </c>
      <c r="AI1255" s="149"/>
      <c r="AJ1255" s="125"/>
      <c r="AK1255" s="140">
        <v>0.1</v>
      </c>
      <c r="AL1255" s="126"/>
      <c r="AM1255" s="127"/>
      <c r="AN1255" s="145"/>
      <c r="AO1255" s="146"/>
      <c r="AP1255" s="147"/>
      <c r="AQ1255" s="716"/>
      <c r="AR1255" s="154"/>
      <c r="AS1255" s="155"/>
      <c r="AT1255" s="144"/>
    </row>
    <row r="1256" spans="2:46" ht="21.6" customHeight="1">
      <c r="B1256" s="160" t="s">
        <v>1486</v>
      </c>
      <c r="C1256" s="118" t="s">
        <v>1224</v>
      </c>
      <c r="D1256" s="112">
        <f>AB1256</f>
        <v>25.95</v>
      </c>
      <c r="E1256" s="112">
        <f>1.5*MAX($J1256:$U1256)</f>
        <v>11.925000000000001</v>
      </c>
      <c r="F1256" s="112">
        <f t="shared" ref="F1256:F1271" si="2528">MAX($J1256:$U1256)+3</f>
        <v>10.95</v>
      </c>
      <c r="G1256" s="644">
        <f>E1256</f>
        <v>11.925000000000001</v>
      </c>
      <c r="H1256" s="112">
        <f t="shared" ref="H1256:H1271" si="2529">MIN($J1256:$U1256)*0.5</f>
        <v>3.9750000000000001</v>
      </c>
      <c r="I1256" s="112"/>
      <c r="J1256" s="131">
        <f>[1]shCost!$H$32</f>
        <v>7.95</v>
      </c>
      <c r="K1256" s="131"/>
      <c r="L1256" s="131"/>
      <c r="M1256" s="131"/>
      <c r="N1256" s="131"/>
      <c r="O1256" s="131"/>
      <c r="P1256" s="131"/>
      <c r="Q1256" s="131"/>
      <c r="R1256" s="131"/>
      <c r="S1256" s="131"/>
      <c r="T1256" s="131"/>
      <c r="U1256" s="131"/>
      <c r="V1256" s="131"/>
      <c r="W1256" s="131"/>
      <c r="X1256" s="131"/>
      <c r="Y1256" s="128">
        <f>$G1256*(1+Y$1255)</f>
        <v>13.117500000000001</v>
      </c>
      <c r="Z1256" s="128">
        <f>(AC1256*(1-Z$1255))</f>
        <v>13.117500000000001</v>
      </c>
      <c r="AA1256" s="128">
        <f>(AD1256*(1-AA$1255))</f>
        <v>6.4874999999999998</v>
      </c>
      <c r="AB1256" s="128">
        <f t="shared" ref="AB1256:AB1271" si="2530">MROUND(AC1256,1)-0.05</f>
        <v>25.95</v>
      </c>
      <c r="AC1256" s="128">
        <f>Y1256/(1-AC$1255)</f>
        <v>26.235000000000003</v>
      </c>
      <c r="AD1256" s="128">
        <f t="shared" ref="AD1256:AF1271" si="2531">$AB1256*(1-AD$1255)</f>
        <v>12.975</v>
      </c>
      <c r="AE1256" s="128">
        <f t="shared" si="2531"/>
        <v>14.272500000000001</v>
      </c>
      <c r="AF1256" s="128">
        <f t="shared" si="2531"/>
        <v>16.8675</v>
      </c>
      <c r="AG1256" s="129">
        <f>AC1256*4</f>
        <v>104.94000000000001</v>
      </c>
      <c r="AH1256" s="129">
        <f t="shared" ref="AH1256:AH1263" si="2532">AG1256*(1+AH$1255)</f>
        <v>104.94000000000001</v>
      </c>
      <c r="AI1256" s="132">
        <f>MROUND(ROUNDUP(AH1256,0),10)-1</f>
        <v>109</v>
      </c>
      <c r="AJ1256" s="113">
        <f t="shared" ref="AJ1256:AJ1263" si="2533">ROUNDUP(FLOOR(AC1256*13350,10000),-3)-1000</f>
        <v>349000</v>
      </c>
      <c r="AK1256" s="139">
        <f t="shared" si="2481"/>
        <v>379000</v>
      </c>
      <c r="AL1256" s="114">
        <f t="shared" ref="AL1256:AL1263" si="2534">ROUNDUP(AC1256*1.39,0)</f>
        <v>37</v>
      </c>
      <c r="AM1256" s="130">
        <f t="shared" ref="AM1256:AM1263" si="2535">ROUNDUP(AC1256*1.34,0)</f>
        <v>36</v>
      </c>
      <c r="AN1256" s="151">
        <f t="shared" ref="AN1256:AN1263" si="2536">ROUNDUP(AC1256*0.71*3,0)</f>
        <v>56</v>
      </c>
      <c r="AO1256" s="152">
        <f t="shared" ref="AO1256:AO1263" si="2537">ROUNDUP(AC1256*3.7502*3,0)</f>
        <v>296</v>
      </c>
      <c r="AP1256" s="153">
        <f t="shared" ref="AP1256:AP1263" si="2538">ROUNDUP(AC1256*7.9284*3,0)</f>
        <v>625</v>
      </c>
      <c r="AQ1256" s="716">
        <f>ROUNDUP(AC1256*0.8,0)</f>
        <v>21</v>
      </c>
      <c r="AR1256" s="154">
        <f t="shared" ref="AR1256:AR1271" si="2539">MROUND(ROUNDUP(AC1256*1500,0),1000)</f>
        <v>39000</v>
      </c>
      <c r="AS1256" s="158">
        <v>99</v>
      </c>
      <c r="AT1256" s="144"/>
    </row>
    <row r="1257" spans="2:46" ht="21.6" customHeight="1">
      <c r="B1257" s="160" t="s">
        <v>1487</v>
      </c>
      <c r="C1257" s="118" t="s">
        <v>1225</v>
      </c>
      <c r="D1257" s="112">
        <f t="shared" ref="D1257:D1263" si="2540">AB1257</f>
        <v>25.95</v>
      </c>
      <c r="E1257" s="112">
        <f>1.5*MAX($J1257:$U1257)</f>
        <v>11.925000000000001</v>
      </c>
      <c r="F1257" s="112">
        <f t="shared" si="2528"/>
        <v>10.95</v>
      </c>
      <c r="G1257" s="644">
        <f t="shared" ref="G1257:G1263" si="2541">E1257</f>
        <v>11.925000000000001</v>
      </c>
      <c r="H1257" s="112">
        <f t="shared" si="2529"/>
        <v>3.9750000000000001</v>
      </c>
      <c r="I1257" s="112"/>
      <c r="J1257" s="131">
        <f>[1]shCost!$H$32</f>
        <v>7.95</v>
      </c>
      <c r="K1257" s="131"/>
      <c r="L1257" s="131"/>
      <c r="M1257" s="131"/>
      <c r="N1257" s="131"/>
      <c r="O1257" s="131"/>
      <c r="P1257" s="131"/>
      <c r="Q1257" s="131"/>
      <c r="R1257" s="131"/>
      <c r="S1257" s="131"/>
      <c r="T1257" s="131"/>
      <c r="U1257" s="131"/>
      <c r="V1257" s="131"/>
      <c r="W1257" s="131"/>
      <c r="X1257" s="131"/>
      <c r="Y1257" s="128">
        <f t="shared" ref="Y1257:Y1271" si="2542">$G1257*(1+Y$1255)</f>
        <v>13.117500000000001</v>
      </c>
      <c r="Z1257" s="128">
        <f t="shared" ref="Z1257:AA1263" si="2543">(AC1257*(1-Z$1255))</f>
        <v>13.117500000000001</v>
      </c>
      <c r="AA1257" s="128">
        <f t="shared" si="2543"/>
        <v>6.4874999999999998</v>
      </c>
      <c r="AB1257" s="128">
        <f t="shared" si="2530"/>
        <v>25.95</v>
      </c>
      <c r="AC1257" s="128">
        <f t="shared" ref="AC1257:AC1263" si="2544">Y1257/(1-AC$1255)</f>
        <v>26.235000000000003</v>
      </c>
      <c r="AD1257" s="128">
        <f t="shared" si="2531"/>
        <v>12.975</v>
      </c>
      <c r="AE1257" s="128">
        <f t="shared" si="2531"/>
        <v>14.272500000000001</v>
      </c>
      <c r="AF1257" s="128">
        <f t="shared" si="2531"/>
        <v>16.8675</v>
      </c>
      <c r="AG1257" s="129">
        <f t="shared" ref="AG1257:AG1263" si="2545">AC1257*4</f>
        <v>104.94000000000001</v>
      </c>
      <c r="AH1257" s="129">
        <f t="shared" si="2532"/>
        <v>104.94000000000001</v>
      </c>
      <c r="AI1257" s="132">
        <f t="shared" ref="AI1257:AI1263" si="2546">MROUND(ROUNDUP(AH1257,0),10)-1</f>
        <v>109</v>
      </c>
      <c r="AJ1257" s="113">
        <f t="shared" si="2533"/>
        <v>349000</v>
      </c>
      <c r="AK1257" s="139">
        <f t="shared" si="2481"/>
        <v>379000</v>
      </c>
      <c r="AL1257" s="114">
        <f t="shared" si="2534"/>
        <v>37</v>
      </c>
      <c r="AM1257" s="130">
        <f t="shared" si="2535"/>
        <v>36</v>
      </c>
      <c r="AN1257" s="151">
        <f t="shared" si="2536"/>
        <v>56</v>
      </c>
      <c r="AO1257" s="152">
        <f t="shared" si="2537"/>
        <v>296</v>
      </c>
      <c r="AP1257" s="153">
        <f t="shared" si="2538"/>
        <v>625</v>
      </c>
      <c r="AQ1257" s="716">
        <f t="shared" ref="AQ1257:AQ1271" si="2547">ROUNDUP(AC1257*0.8,0)</f>
        <v>21</v>
      </c>
      <c r="AR1257" s="154">
        <f t="shared" si="2539"/>
        <v>39000</v>
      </c>
      <c r="AS1257" s="158">
        <v>99</v>
      </c>
      <c r="AT1257" s="144"/>
    </row>
    <row r="1258" spans="2:46" ht="21.6" customHeight="1">
      <c r="B1258" s="160" t="s">
        <v>1488</v>
      </c>
      <c r="C1258" s="118" t="s">
        <v>1226</v>
      </c>
      <c r="D1258" s="112">
        <f t="shared" si="2540"/>
        <v>25.95</v>
      </c>
      <c r="E1258" s="112">
        <f>1.5*MAX($J1258:$U1258)</f>
        <v>11.925000000000001</v>
      </c>
      <c r="F1258" s="112">
        <f t="shared" si="2528"/>
        <v>10.95</v>
      </c>
      <c r="G1258" s="644">
        <f t="shared" si="2541"/>
        <v>11.925000000000001</v>
      </c>
      <c r="H1258" s="112">
        <f t="shared" si="2529"/>
        <v>3.9750000000000001</v>
      </c>
      <c r="I1258" s="112"/>
      <c r="J1258" s="131">
        <f>[1]shCost!$H$32</f>
        <v>7.95</v>
      </c>
      <c r="K1258" s="131"/>
      <c r="L1258" s="131"/>
      <c r="M1258" s="131"/>
      <c r="N1258" s="131"/>
      <c r="O1258" s="131"/>
      <c r="P1258" s="131"/>
      <c r="Q1258" s="131"/>
      <c r="R1258" s="131"/>
      <c r="S1258" s="131"/>
      <c r="T1258" s="131"/>
      <c r="U1258" s="131"/>
      <c r="V1258" s="131"/>
      <c r="W1258" s="131"/>
      <c r="X1258" s="131"/>
      <c r="Y1258" s="128">
        <f t="shared" si="2542"/>
        <v>13.117500000000001</v>
      </c>
      <c r="Z1258" s="128">
        <f t="shared" si="2543"/>
        <v>13.117500000000001</v>
      </c>
      <c r="AA1258" s="128">
        <f t="shared" si="2543"/>
        <v>6.4874999999999998</v>
      </c>
      <c r="AB1258" s="128">
        <f t="shared" si="2530"/>
        <v>25.95</v>
      </c>
      <c r="AC1258" s="128">
        <f t="shared" si="2544"/>
        <v>26.235000000000003</v>
      </c>
      <c r="AD1258" s="128">
        <f t="shared" si="2531"/>
        <v>12.975</v>
      </c>
      <c r="AE1258" s="128">
        <f t="shared" si="2531"/>
        <v>14.272500000000001</v>
      </c>
      <c r="AF1258" s="128">
        <f t="shared" si="2531"/>
        <v>16.8675</v>
      </c>
      <c r="AG1258" s="129">
        <f t="shared" si="2545"/>
        <v>104.94000000000001</v>
      </c>
      <c r="AH1258" s="129">
        <f t="shared" si="2532"/>
        <v>104.94000000000001</v>
      </c>
      <c r="AI1258" s="132">
        <f t="shared" si="2546"/>
        <v>109</v>
      </c>
      <c r="AJ1258" s="113">
        <f t="shared" si="2533"/>
        <v>349000</v>
      </c>
      <c r="AK1258" s="139">
        <f t="shared" si="2481"/>
        <v>379000</v>
      </c>
      <c r="AL1258" s="114">
        <f t="shared" si="2534"/>
        <v>37</v>
      </c>
      <c r="AM1258" s="130">
        <f t="shared" si="2535"/>
        <v>36</v>
      </c>
      <c r="AN1258" s="151">
        <f t="shared" si="2536"/>
        <v>56</v>
      </c>
      <c r="AO1258" s="152">
        <f t="shared" si="2537"/>
        <v>296</v>
      </c>
      <c r="AP1258" s="153">
        <f t="shared" si="2538"/>
        <v>625</v>
      </c>
      <c r="AQ1258" s="716">
        <f t="shared" si="2547"/>
        <v>21</v>
      </c>
      <c r="AR1258" s="154">
        <f t="shared" si="2539"/>
        <v>39000</v>
      </c>
      <c r="AS1258" s="158">
        <v>99</v>
      </c>
      <c r="AT1258" s="144"/>
    </row>
    <row r="1259" spans="2:46" ht="21.6" customHeight="1">
      <c r="B1259" s="160" t="s">
        <v>1489</v>
      </c>
      <c r="C1259" s="118" t="s">
        <v>1227</v>
      </c>
      <c r="D1259" s="112">
        <f t="shared" si="2540"/>
        <v>25.95</v>
      </c>
      <c r="E1259" s="112">
        <f>1.5*MAX($J1259:$U1259)</f>
        <v>11.925000000000001</v>
      </c>
      <c r="F1259" s="112">
        <f t="shared" si="2528"/>
        <v>10.95</v>
      </c>
      <c r="G1259" s="644">
        <f t="shared" si="2541"/>
        <v>11.925000000000001</v>
      </c>
      <c r="H1259" s="112">
        <f t="shared" si="2529"/>
        <v>3.9750000000000001</v>
      </c>
      <c r="I1259" s="112"/>
      <c r="J1259" s="131">
        <f>[1]shCost!$H$32</f>
        <v>7.95</v>
      </c>
      <c r="K1259" s="131"/>
      <c r="L1259" s="131"/>
      <c r="M1259" s="131"/>
      <c r="N1259" s="131"/>
      <c r="O1259" s="131"/>
      <c r="P1259" s="131"/>
      <c r="Q1259" s="131"/>
      <c r="R1259" s="131"/>
      <c r="S1259" s="131"/>
      <c r="T1259" s="131"/>
      <c r="U1259" s="131"/>
      <c r="V1259" s="131"/>
      <c r="W1259" s="131"/>
      <c r="X1259" s="131"/>
      <c r="Y1259" s="128">
        <f t="shared" si="2542"/>
        <v>13.117500000000001</v>
      </c>
      <c r="Z1259" s="128">
        <f t="shared" si="2543"/>
        <v>13.117500000000001</v>
      </c>
      <c r="AA1259" s="128">
        <f t="shared" si="2543"/>
        <v>6.4874999999999998</v>
      </c>
      <c r="AB1259" s="128">
        <f t="shared" si="2530"/>
        <v>25.95</v>
      </c>
      <c r="AC1259" s="128">
        <f t="shared" si="2544"/>
        <v>26.235000000000003</v>
      </c>
      <c r="AD1259" s="128">
        <f t="shared" si="2531"/>
        <v>12.975</v>
      </c>
      <c r="AE1259" s="128">
        <f t="shared" si="2531"/>
        <v>14.272500000000001</v>
      </c>
      <c r="AF1259" s="128">
        <f t="shared" si="2531"/>
        <v>16.8675</v>
      </c>
      <c r="AG1259" s="129">
        <f t="shared" si="2545"/>
        <v>104.94000000000001</v>
      </c>
      <c r="AH1259" s="129">
        <f t="shared" si="2532"/>
        <v>104.94000000000001</v>
      </c>
      <c r="AI1259" s="132">
        <f t="shared" si="2546"/>
        <v>109</v>
      </c>
      <c r="AJ1259" s="113">
        <f t="shared" si="2533"/>
        <v>349000</v>
      </c>
      <c r="AK1259" s="139">
        <f t="shared" si="2481"/>
        <v>379000</v>
      </c>
      <c r="AL1259" s="114">
        <f t="shared" si="2534"/>
        <v>37</v>
      </c>
      <c r="AM1259" s="130">
        <f t="shared" si="2535"/>
        <v>36</v>
      </c>
      <c r="AN1259" s="151">
        <f t="shared" si="2536"/>
        <v>56</v>
      </c>
      <c r="AO1259" s="152">
        <f t="shared" si="2537"/>
        <v>296</v>
      </c>
      <c r="AP1259" s="153">
        <f t="shared" si="2538"/>
        <v>625</v>
      </c>
      <c r="AQ1259" s="716">
        <f t="shared" si="2547"/>
        <v>21</v>
      </c>
      <c r="AR1259" s="154">
        <f t="shared" si="2539"/>
        <v>39000</v>
      </c>
      <c r="AS1259" s="158">
        <v>99</v>
      </c>
      <c r="AT1259" s="144"/>
    </row>
    <row r="1260" spans="2:46" ht="21.6" customHeight="1">
      <c r="B1260" s="160" t="s">
        <v>1490</v>
      </c>
      <c r="C1260" s="118" t="s">
        <v>1246</v>
      </c>
      <c r="D1260" s="112">
        <f t="shared" si="2540"/>
        <v>17.95</v>
      </c>
      <c r="E1260" s="112">
        <f>1.45*MAX($J1260:$U1260)</f>
        <v>8.1925000000000008</v>
      </c>
      <c r="F1260" s="112">
        <f t="shared" si="2528"/>
        <v>8.65</v>
      </c>
      <c r="G1260" s="644">
        <f t="shared" si="2541"/>
        <v>8.1925000000000008</v>
      </c>
      <c r="H1260" s="112">
        <f t="shared" si="2529"/>
        <v>2.8250000000000002</v>
      </c>
      <c r="I1260" s="112"/>
      <c r="J1260" s="131">
        <f>[1]shCost!$H$28</f>
        <v>5.65</v>
      </c>
      <c r="K1260" s="131"/>
      <c r="L1260" s="131"/>
      <c r="M1260" s="131"/>
      <c r="N1260" s="131"/>
      <c r="O1260" s="131"/>
      <c r="P1260" s="131"/>
      <c r="Q1260" s="131"/>
      <c r="R1260" s="131"/>
      <c r="S1260" s="131"/>
      <c r="T1260" s="131"/>
      <c r="U1260" s="131"/>
      <c r="V1260" s="131"/>
      <c r="W1260" s="131"/>
      <c r="X1260" s="131"/>
      <c r="Y1260" s="128">
        <f t="shared" si="2542"/>
        <v>9.011750000000001</v>
      </c>
      <c r="Z1260" s="128">
        <f t="shared" si="2543"/>
        <v>9.011750000000001</v>
      </c>
      <c r="AA1260" s="128">
        <f t="shared" si="2543"/>
        <v>4.4874999999999998</v>
      </c>
      <c r="AB1260" s="128">
        <f t="shared" si="2530"/>
        <v>17.95</v>
      </c>
      <c r="AC1260" s="128">
        <f t="shared" si="2544"/>
        <v>18.023500000000002</v>
      </c>
      <c r="AD1260" s="128">
        <f t="shared" si="2531"/>
        <v>8.9749999999999996</v>
      </c>
      <c r="AE1260" s="128">
        <f t="shared" si="2531"/>
        <v>9.8725000000000005</v>
      </c>
      <c r="AF1260" s="128">
        <f t="shared" si="2531"/>
        <v>11.6675</v>
      </c>
      <c r="AG1260" s="129">
        <f t="shared" si="2545"/>
        <v>72.094000000000008</v>
      </c>
      <c r="AH1260" s="129">
        <f t="shared" si="2532"/>
        <v>72.094000000000008</v>
      </c>
      <c r="AI1260" s="132">
        <f t="shared" si="2546"/>
        <v>69</v>
      </c>
      <c r="AJ1260" s="113">
        <f t="shared" si="2533"/>
        <v>239000</v>
      </c>
      <c r="AK1260" s="139">
        <f t="shared" si="2481"/>
        <v>259000</v>
      </c>
      <c r="AL1260" s="114">
        <f t="shared" si="2534"/>
        <v>26</v>
      </c>
      <c r="AM1260" s="130">
        <f t="shared" si="2535"/>
        <v>25</v>
      </c>
      <c r="AN1260" s="151">
        <f t="shared" si="2536"/>
        <v>39</v>
      </c>
      <c r="AO1260" s="152">
        <f t="shared" si="2537"/>
        <v>203</v>
      </c>
      <c r="AP1260" s="153">
        <f t="shared" si="2538"/>
        <v>429</v>
      </c>
      <c r="AQ1260" s="716">
        <f t="shared" si="2547"/>
        <v>15</v>
      </c>
      <c r="AR1260" s="154">
        <f t="shared" si="2539"/>
        <v>27000</v>
      </c>
      <c r="AS1260" s="158">
        <v>99</v>
      </c>
      <c r="AT1260" s="144"/>
    </row>
    <row r="1261" spans="2:46" ht="21.6" customHeight="1">
      <c r="B1261" s="160" t="s">
        <v>1491</v>
      </c>
      <c r="C1261" s="118" t="s">
        <v>1247</v>
      </c>
      <c r="D1261" s="112">
        <f t="shared" si="2540"/>
        <v>17.95</v>
      </c>
      <c r="E1261" s="112">
        <f>1.45*MAX($J1261:$U1261)</f>
        <v>8.1925000000000008</v>
      </c>
      <c r="F1261" s="112">
        <f t="shared" si="2528"/>
        <v>8.65</v>
      </c>
      <c r="G1261" s="644">
        <f t="shared" si="2541"/>
        <v>8.1925000000000008</v>
      </c>
      <c r="H1261" s="112">
        <f t="shared" si="2529"/>
        <v>2.8250000000000002</v>
      </c>
      <c r="I1261" s="112"/>
      <c r="J1261" s="131">
        <f>[1]shCost!$H$28</f>
        <v>5.65</v>
      </c>
      <c r="K1261" s="131"/>
      <c r="L1261" s="131"/>
      <c r="M1261" s="131"/>
      <c r="N1261" s="131"/>
      <c r="O1261" s="131"/>
      <c r="P1261" s="131"/>
      <c r="Q1261" s="131"/>
      <c r="R1261" s="131"/>
      <c r="S1261" s="131"/>
      <c r="T1261" s="131"/>
      <c r="U1261" s="131"/>
      <c r="V1261" s="131"/>
      <c r="W1261" s="131"/>
      <c r="X1261" s="131"/>
      <c r="Y1261" s="128">
        <f t="shared" si="2542"/>
        <v>9.011750000000001</v>
      </c>
      <c r="Z1261" s="128">
        <f t="shared" si="2543"/>
        <v>9.011750000000001</v>
      </c>
      <c r="AA1261" s="128">
        <f t="shared" si="2543"/>
        <v>4.4874999999999998</v>
      </c>
      <c r="AB1261" s="128">
        <f t="shared" si="2530"/>
        <v>17.95</v>
      </c>
      <c r="AC1261" s="128">
        <f t="shared" si="2544"/>
        <v>18.023500000000002</v>
      </c>
      <c r="AD1261" s="128">
        <f t="shared" si="2531"/>
        <v>8.9749999999999996</v>
      </c>
      <c r="AE1261" s="128">
        <f t="shared" si="2531"/>
        <v>9.8725000000000005</v>
      </c>
      <c r="AF1261" s="128">
        <f t="shared" si="2531"/>
        <v>11.6675</v>
      </c>
      <c r="AG1261" s="129">
        <f t="shared" si="2545"/>
        <v>72.094000000000008</v>
      </c>
      <c r="AH1261" s="129">
        <f t="shared" si="2532"/>
        <v>72.094000000000008</v>
      </c>
      <c r="AI1261" s="132">
        <f t="shared" si="2546"/>
        <v>69</v>
      </c>
      <c r="AJ1261" s="113">
        <f t="shared" si="2533"/>
        <v>239000</v>
      </c>
      <c r="AK1261" s="139">
        <f t="shared" si="2481"/>
        <v>259000</v>
      </c>
      <c r="AL1261" s="114">
        <f t="shared" si="2534"/>
        <v>26</v>
      </c>
      <c r="AM1261" s="130">
        <f t="shared" si="2535"/>
        <v>25</v>
      </c>
      <c r="AN1261" s="151">
        <f t="shared" si="2536"/>
        <v>39</v>
      </c>
      <c r="AO1261" s="152">
        <f t="shared" si="2537"/>
        <v>203</v>
      </c>
      <c r="AP1261" s="153">
        <f t="shared" si="2538"/>
        <v>429</v>
      </c>
      <c r="AQ1261" s="716">
        <f t="shared" si="2547"/>
        <v>15</v>
      </c>
      <c r="AR1261" s="154">
        <f t="shared" si="2539"/>
        <v>27000</v>
      </c>
      <c r="AS1261" s="158">
        <v>99</v>
      </c>
      <c r="AT1261" s="144"/>
    </row>
    <row r="1262" spans="2:46" ht="21.6" customHeight="1">
      <c r="B1262" s="160" t="s">
        <v>1492</v>
      </c>
      <c r="C1262" s="118" t="s">
        <v>1248</v>
      </c>
      <c r="D1262" s="112">
        <f t="shared" si="2540"/>
        <v>17.95</v>
      </c>
      <c r="E1262" s="112">
        <f>1.45*MAX($J1262:$U1262)</f>
        <v>8.1925000000000008</v>
      </c>
      <c r="F1262" s="112">
        <f t="shared" si="2528"/>
        <v>8.65</v>
      </c>
      <c r="G1262" s="644">
        <f t="shared" si="2541"/>
        <v>8.1925000000000008</v>
      </c>
      <c r="H1262" s="112">
        <f t="shared" si="2529"/>
        <v>2.8250000000000002</v>
      </c>
      <c r="I1262" s="112"/>
      <c r="J1262" s="131">
        <f>[1]shCost!$H$28</f>
        <v>5.65</v>
      </c>
      <c r="K1262" s="131"/>
      <c r="L1262" s="131"/>
      <c r="M1262" s="131"/>
      <c r="N1262" s="131"/>
      <c r="O1262" s="131"/>
      <c r="P1262" s="131"/>
      <c r="Q1262" s="131"/>
      <c r="R1262" s="131"/>
      <c r="S1262" s="131"/>
      <c r="T1262" s="131"/>
      <c r="U1262" s="131"/>
      <c r="V1262" s="131"/>
      <c r="W1262" s="131"/>
      <c r="X1262" s="131"/>
      <c r="Y1262" s="128">
        <f t="shared" si="2542"/>
        <v>9.011750000000001</v>
      </c>
      <c r="Z1262" s="128">
        <f t="shared" si="2543"/>
        <v>9.011750000000001</v>
      </c>
      <c r="AA1262" s="128">
        <f t="shared" si="2543"/>
        <v>4.4874999999999998</v>
      </c>
      <c r="AB1262" s="128">
        <f t="shared" si="2530"/>
        <v>17.95</v>
      </c>
      <c r="AC1262" s="128">
        <f t="shared" si="2544"/>
        <v>18.023500000000002</v>
      </c>
      <c r="AD1262" s="128">
        <f t="shared" si="2531"/>
        <v>8.9749999999999996</v>
      </c>
      <c r="AE1262" s="128">
        <f t="shared" si="2531"/>
        <v>9.8725000000000005</v>
      </c>
      <c r="AF1262" s="128">
        <f t="shared" si="2531"/>
        <v>11.6675</v>
      </c>
      <c r="AG1262" s="129">
        <f t="shared" si="2545"/>
        <v>72.094000000000008</v>
      </c>
      <c r="AH1262" s="129">
        <f t="shared" si="2532"/>
        <v>72.094000000000008</v>
      </c>
      <c r="AI1262" s="132">
        <f t="shared" si="2546"/>
        <v>69</v>
      </c>
      <c r="AJ1262" s="113">
        <f t="shared" si="2533"/>
        <v>239000</v>
      </c>
      <c r="AK1262" s="139">
        <f t="shared" si="2481"/>
        <v>259000</v>
      </c>
      <c r="AL1262" s="114">
        <f t="shared" si="2534"/>
        <v>26</v>
      </c>
      <c r="AM1262" s="130">
        <f t="shared" si="2535"/>
        <v>25</v>
      </c>
      <c r="AN1262" s="151">
        <f t="shared" si="2536"/>
        <v>39</v>
      </c>
      <c r="AO1262" s="152">
        <f t="shared" si="2537"/>
        <v>203</v>
      </c>
      <c r="AP1262" s="153">
        <f t="shared" si="2538"/>
        <v>429</v>
      </c>
      <c r="AQ1262" s="716">
        <f t="shared" si="2547"/>
        <v>15</v>
      </c>
      <c r="AR1262" s="154">
        <f t="shared" si="2539"/>
        <v>27000</v>
      </c>
      <c r="AS1262" s="158">
        <v>99</v>
      </c>
      <c r="AT1262" s="144"/>
    </row>
    <row r="1263" spans="2:46" ht="21.6" customHeight="1" thickBot="1">
      <c r="B1263" s="163" t="s">
        <v>1493</v>
      </c>
      <c r="C1263" s="164" t="s">
        <v>1249</v>
      </c>
      <c r="D1263" s="165">
        <f t="shared" si="2540"/>
        <v>17.95</v>
      </c>
      <c r="E1263" s="112">
        <f>1.45*MAX($J1263:$U1263)</f>
        <v>8.1925000000000008</v>
      </c>
      <c r="F1263" s="165">
        <f t="shared" si="2528"/>
        <v>8.65</v>
      </c>
      <c r="G1263" s="644">
        <f t="shared" si="2541"/>
        <v>8.1925000000000008</v>
      </c>
      <c r="H1263" s="165">
        <f t="shared" si="2529"/>
        <v>2.8250000000000002</v>
      </c>
      <c r="I1263" s="165"/>
      <c r="J1263" s="166">
        <f>[1]shCost!$H$28</f>
        <v>5.65</v>
      </c>
      <c r="K1263" s="166"/>
      <c r="L1263" s="166"/>
      <c r="M1263" s="166"/>
      <c r="N1263" s="166"/>
      <c r="O1263" s="166"/>
      <c r="P1263" s="166"/>
      <c r="Q1263" s="166"/>
      <c r="R1263" s="166"/>
      <c r="S1263" s="166"/>
      <c r="T1263" s="166"/>
      <c r="U1263" s="166"/>
      <c r="V1263" s="166"/>
      <c r="W1263" s="166"/>
      <c r="X1263" s="166"/>
      <c r="Y1263" s="167">
        <f t="shared" si="2542"/>
        <v>9.011750000000001</v>
      </c>
      <c r="Z1263" s="167">
        <f t="shared" si="2543"/>
        <v>9.011750000000001</v>
      </c>
      <c r="AA1263" s="167">
        <f t="shared" si="2543"/>
        <v>4.4874999999999998</v>
      </c>
      <c r="AB1263" s="128">
        <f t="shared" si="2530"/>
        <v>17.95</v>
      </c>
      <c r="AC1263" s="167">
        <f t="shared" si="2544"/>
        <v>18.023500000000002</v>
      </c>
      <c r="AD1263" s="167">
        <f t="shared" si="2531"/>
        <v>8.9749999999999996</v>
      </c>
      <c r="AE1263" s="167">
        <f t="shared" si="2531"/>
        <v>9.8725000000000005</v>
      </c>
      <c r="AF1263" s="167">
        <f t="shared" si="2531"/>
        <v>11.6675</v>
      </c>
      <c r="AG1263" s="168">
        <f t="shared" si="2545"/>
        <v>72.094000000000008</v>
      </c>
      <c r="AH1263" s="168">
        <f t="shared" si="2532"/>
        <v>72.094000000000008</v>
      </c>
      <c r="AI1263" s="169">
        <f t="shared" si="2546"/>
        <v>69</v>
      </c>
      <c r="AJ1263" s="170">
        <f t="shared" si="2533"/>
        <v>239000</v>
      </c>
      <c r="AK1263" s="171">
        <f t="shared" si="2481"/>
        <v>259000</v>
      </c>
      <c r="AL1263" s="172">
        <f t="shared" si="2534"/>
        <v>26</v>
      </c>
      <c r="AM1263" s="173">
        <f t="shared" si="2535"/>
        <v>25</v>
      </c>
      <c r="AN1263" s="174">
        <f t="shared" si="2536"/>
        <v>39</v>
      </c>
      <c r="AO1263" s="175">
        <f t="shared" si="2537"/>
        <v>203</v>
      </c>
      <c r="AP1263" s="176">
        <f t="shared" si="2538"/>
        <v>429</v>
      </c>
      <c r="AQ1263" s="716">
        <f t="shared" si="2547"/>
        <v>15</v>
      </c>
      <c r="AR1263" s="177">
        <f t="shared" si="2539"/>
        <v>27000</v>
      </c>
      <c r="AS1263" s="178">
        <v>99</v>
      </c>
      <c r="AT1263" s="144"/>
    </row>
    <row r="1264" spans="2:46" ht="21.6" customHeight="1">
      <c r="B1264" s="160" t="s">
        <v>1522</v>
      </c>
      <c r="C1264" s="118" t="s">
        <v>1224</v>
      </c>
      <c r="D1264" s="112">
        <f>AB1264</f>
        <v>24.95</v>
      </c>
      <c r="E1264" s="112">
        <f t="shared" ref="E1264:E1271" si="2548">1.5*MAX($J1264:$U1264)</f>
        <v>9.3450000000000006</v>
      </c>
      <c r="F1264" s="112">
        <f t="shared" si="2528"/>
        <v>9.23</v>
      </c>
      <c r="G1264" s="644">
        <v>11.324999999999999</v>
      </c>
      <c r="H1264" s="112">
        <f t="shared" si="2529"/>
        <v>3.1150000000000002</v>
      </c>
      <c r="I1264" s="112"/>
      <c r="J1264" s="131"/>
      <c r="K1264" s="131"/>
      <c r="L1264" s="131"/>
      <c r="M1264" s="131"/>
      <c r="N1264" s="131"/>
      <c r="O1264" s="131"/>
      <c r="P1264" s="131"/>
      <c r="Q1264" s="131"/>
      <c r="R1264" s="131"/>
      <c r="S1264" s="131"/>
      <c r="T1264" s="131"/>
      <c r="U1264" s="131">
        <f>[1]PrCost!$D12</f>
        <v>6.23</v>
      </c>
      <c r="V1264" s="131"/>
      <c r="W1264" s="131"/>
      <c r="X1264" s="131"/>
      <c r="Y1264" s="128">
        <f>$G1264*(1+Y$1255)</f>
        <v>12.4575</v>
      </c>
      <c r="Z1264" s="128">
        <f>(AC1264*(1-Z$1255))</f>
        <v>12.4575</v>
      </c>
      <c r="AA1264" s="128">
        <f>(AD1264*(1-AA$1255))</f>
        <v>6.2374999999999998</v>
      </c>
      <c r="AB1264" s="128">
        <f t="shared" si="2530"/>
        <v>24.95</v>
      </c>
      <c r="AC1264" s="128">
        <f>Y1264/(1-AC$1255)</f>
        <v>24.914999999999999</v>
      </c>
      <c r="AD1264" s="128">
        <f t="shared" si="2531"/>
        <v>12.475</v>
      </c>
      <c r="AE1264" s="128">
        <f t="shared" si="2531"/>
        <v>13.7225</v>
      </c>
      <c r="AF1264" s="128">
        <f t="shared" si="2531"/>
        <v>16.217500000000001</v>
      </c>
      <c r="AG1264" s="129">
        <f>AC1264*4</f>
        <v>99.66</v>
      </c>
      <c r="AH1264" s="129">
        <f t="shared" ref="AH1264:AH1271" si="2549">AG1264*(1+AH$1255)</f>
        <v>99.66</v>
      </c>
      <c r="AI1264" s="132">
        <f>MROUND(ROUNDUP(AH1264,0),10)-1</f>
        <v>99</v>
      </c>
      <c r="AJ1264" s="113">
        <f t="shared" ref="AJ1264:AJ1271" si="2550">ROUNDUP(FLOOR(AC1264*13350,10000),-3)-1000</f>
        <v>329000</v>
      </c>
      <c r="AK1264" s="139">
        <f t="shared" ref="AK1264:AK1271" si="2551">ROUNDUP(FLOOR(AJ1264*1.1,10000),-3)-1000</f>
        <v>359000</v>
      </c>
      <c r="AL1264" s="114">
        <f t="shared" ref="AL1264:AL1271" si="2552">ROUNDUP(AC1264*1.39,0)</f>
        <v>35</v>
      </c>
      <c r="AM1264" s="130">
        <f t="shared" ref="AM1264:AM1271" si="2553">ROUNDUP(AC1264*1.34,0)</f>
        <v>34</v>
      </c>
      <c r="AN1264" s="151">
        <f t="shared" ref="AN1264:AN1271" si="2554">ROUNDUP(AC1264*0.71*3,0)</f>
        <v>54</v>
      </c>
      <c r="AO1264" s="152">
        <f t="shared" ref="AO1264:AO1271" si="2555">ROUNDUP(AC1264*3.7502*3,0)</f>
        <v>281</v>
      </c>
      <c r="AP1264" s="153">
        <f t="shared" ref="AP1264:AP1271" si="2556">ROUNDUP(AC1264*7.9284*3,0)</f>
        <v>593</v>
      </c>
      <c r="AQ1264" s="716">
        <f t="shared" si="2547"/>
        <v>20</v>
      </c>
      <c r="AR1264" s="154">
        <f t="shared" si="2539"/>
        <v>37000</v>
      </c>
      <c r="AS1264" s="158">
        <v>99</v>
      </c>
      <c r="AT1264" s="144"/>
    </row>
    <row r="1265" spans="2:46" ht="21.6" customHeight="1">
      <c r="B1265" s="160" t="s">
        <v>1523</v>
      </c>
      <c r="C1265" s="118" t="s">
        <v>1225</v>
      </c>
      <c r="D1265" s="112">
        <f t="shared" ref="D1265:D1271" si="2557">AB1265</f>
        <v>24.95</v>
      </c>
      <c r="E1265" s="112">
        <f t="shared" si="2548"/>
        <v>9.3450000000000006</v>
      </c>
      <c r="F1265" s="112">
        <f t="shared" si="2528"/>
        <v>9.23</v>
      </c>
      <c r="G1265" s="644">
        <v>11.324999999999999</v>
      </c>
      <c r="H1265" s="112">
        <f t="shared" si="2529"/>
        <v>3.1150000000000002</v>
      </c>
      <c r="I1265" s="112"/>
      <c r="J1265" s="131"/>
      <c r="K1265" s="131"/>
      <c r="L1265" s="131"/>
      <c r="M1265" s="131"/>
      <c r="N1265" s="131"/>
      <c r="O1265" s="131"/>
      <c r="P1265" s="131"/>
      <c r="Q1265" s="131"/>
      <c r="R1265" s="131"/>
      <c r="S1265" s="131"/>
      <c r="T1265" s="131"/>
      <c r="U1265" s="131">
        <f>[1]PrCost!$D13</f>
        <v>6.23</v>
      </c>
      <c r="V1265" s="131"/>
      <c r="W1265" s="131"/>
      <c r="X1265" s="131"/>
      <c r="Y1265" s="128">
        <f t="shared" si="2542"/>
        <v>12.4575</v>
      </c>
      <c r="Z1265" s="128">
        <f t="shared" ref="Z1265:AA1271" si="2558">(AC1265*(1-Z$1255))</f>
        <v>12.4575</v>
      </c>
      <c r="AA1265" s="128">
        <f t="shared" si="2558"/>
        <v>6.2374999999999998</v>
      </c>
      <c r="AB1265" s="128">
        <f t="shared" si="2530"/>
        <v>24.95</v>
      </c>
      <c r="AC1265" s="128">
        <f t="shared" ref="AC1265:AC1271" si="2559">Y1265/(1-AC$1255)</f>
        <v>24.914999999999999</v>
      </c>
      <c r="AD1265" s="128">
        <f t="shared" si="2531"/>
        <v>12.475</v>
      </c>
      <c r="AE1265" s="128">
        <f t="shared" si="2531"/>
        <v>13.7225</v>
      </c>
      <c r="AF1265" s="128">
        <f t="shared" si="2531"/>
        <v>16.217500000000001</v>
      </c>
      <c r="AG1265" s="129">
        <f t="shared" ref="AG1265:AG1271" si="2560">AC1265*4</f>
        <v>99.66</v>
      </c>
      <c r="AH1265" s="129">
        <f t="shared" si="2549"/>
        <v>99.66</v>
      </c>
      <c r="AI1265" s="132">
        <f t="shared" ref="AI1265:AI1271" si="2561">MROUND(ROUNDUP(AH1265,0),10)-1</f>
        <v>99</v>
      </c>
      <c r="AJ1265" s="113">
        <f t="shared" si="2550"/>
        <v>329000</v>
      </c>
      <c r="AK1265" s="139">
        <f t="shared" si="2551"/>
        <v>359000</v>
      </c>
      <c r="AL1265" s="114">
        <f t="shared" si="2552"/>
        <v>35</v>
      </c>
      <c r="AM1265" s="130">
        <f t="shared" si="2553"/>
        <v>34</v>
      </c>
      <c r="AN1265" s="151">
        <f t="shared" si="2554"/>
        <v>54</v>
      </c>
      <c r="AO1265" s="152">
        <f t="shared" si="2555"/>
        <v>281</v>
      </c>
      <c r="AP1265" s="153">
        <f t="shared" si="2556"/>
        <v>593</v>
      </c>
      <c r="AQ1265" s="716">
        <f t="shared" si="2547"/>
        <v>20</v>
      </c>
      <c r="AR1265" s="154">
        <f t="shared" si="2539"/>
        <v>37000</v>
      </c>
      <c r="AS1265" s="158">
        <v>99</v>
      </c>
      <c r="AT1265" s="144"/>
    </row>
    <row r="1266" spans="2:46" ht="21.6" customHeight="1">
      <c r="B1266" s="160" t="s">
        <v>1524</v>
      </c>
      <c r="C1266" s="118" t="s">
        <v>1226</v>
      </c>
      <c r="D1266" s="112">
        <f t="shared" si="2557"/>
        <v>24.95</v>
      </c>
      <c r="E1266" s="112">
        <f t="shared" si="2548"/>
        <v>9.3450000000000006</v>
      </c>
      <c r="F1266" s="112">
        <f t="shared" si="2528"/>
        <v>9.23</v>
      </c>
      <c r="G1266" s="644">
        <v>11.324999999999999</v>
      </c>
      <c r="H1266" s="112">
        <f t="shared" si="2529"/>
        <v>3.1150000000000002</v>
      </c>
      <c r="I1266" s="112"/>
      <c r="J1266" s="131"/>
      <c r="K1266" s="131"/>
      <c r="L1266" s="131"/>
      <c r="M1266" s="131"/>
      <c r="N1266" s="131"/>
      <c r="O1266" s="131"/>
      <c r="P1266" s="131"/>
      <c r="Q1266" s="131"/>
      <c r="R1266" s="131"/>
      <c r="S1266" s="131"/>
      <c r="T1266" s="131"/>
      <c r="U1266" s="131">
        <f>[1]PrCost!$D14</f>
        <v>6.23</v>
      </c>
      <c r="V1266" s="131"/>
      <c r="W1266" s="131"/>
      <c r="X1266" s="131"/>
      <c r="Y1266" s="128">
        <f t="shared" si="2542"/>
        <v>12.4575</v>
      </c>
      <c r="Z1266" s="128">
        <f t="shared" si="2558"/>
        <v>12.4575</v>
      </c>
      <c r="AA1266" s="128">
        <f t="shared" si="2558"/>
        <v>6.2374999999999998</v>
      </c>
      <c r="AB1266" s="128">
        <f t="shared" si="2530"/>
        <v>24.95</v>
      </c>
      <c r="AC1266" s="128">
        <f t="shared" si="2559"/>
        <v>24.914999999999999</v>
      </c>
      <c r="AD1266" s="128">
        <f t="shared" si="2531"/>
        <v>12.475</v>
      </c>
      <c r="AE1266" s="128">
        <f t="shared" si="2531"/>
        <v>13.7225</v>
      </c>
      <c r="AF1266" s="128">
        <f t="shared" si="2531"/>
        <v>16.217500000000001</v>
      </c>
      <c r="AG1266" s="129">
        <f t="shared" si="2560"/>
        <v>99.66</v>
      </c>
      <c r="AH1266" s="129">
        <f t="shared" si="2549"/>
        <v>99.66</v>
      </c>
      <c r="AI1266" s="132">
        <f t="shared" si="2561"/>
        <v>99</v>
      </c>
      <c r="AJ1266" s="113">
        <f t="shared" si="2550"/>
        <v>329000</v>
      </c>
      <c r="AK1266" s="139">
        <f t="shared" si="2551"/>
        <v>359000</v>
      </c>
      <c r="AL1266" s="114">
        <f t="shared" si="2552"/>
        <v>35</v>
      </c>
      <c r="AM1266" s="130">
        <f t="shared" si="2553"/>
        <v>34</v>
      </c>
      <c r="AN1266" s="151">
        <f t="shared" si="2554"/>
        <v>54</v>
      </c>
      <c r="AO1266" s="152">
        <f t="shared" si="2555"/>
        <v>281</v>
      </c>
      <c r="AP1266" s="153">
        <f t="shared" si="2556"/>
        <v>593</v>
      </c>
      <c r="AQ1266" s="716">
        <f t="shared" si="2547"/>
        <v>20</v>
      </c>
      <c r="AR1266" s="154">
        <f t="shared" si="2539"/>
        <v>37000</v>
      </c>
      <c r="AS1266" s="158">
        <v>99</v>
      </c>
      <c r="AT1266" s="144"/>
    </row>
    <row r="1267" spans="2:46" ht="21.6" customHeight="1">
      <c r="B1267" s="160" t="s">
        <v>1525</v>
      </c>
      <c r="C1267" s="118" t="s">
        <v>1227</v>
      </c>
      <c r="D1267" s="112">
        <f t="shared" si="2557"/>
        <v>24.95</v>
      </c>
      <c r="E1267" s="112">
        <f t="shared" si="2548"/>
        <v>9.3450000000000006</v>
      </c>
      <c r="F1267" s="112">
        <f t="shared" si="2528"/>
        <v>9.23</v>
      </c>
      <c r="G1267" s="644">
        <v>11.324999999999999</v>
      </c>
      <c r="H1267" s="112">
        <f t="shared" si="2529"/>
        <v>3.1150000000000002</v>
      </c>
      <c r="I1267" s="112"/>
      <c r="J1267" s="131"/>
      <c r="K1267" s="131"/>
      <c r="L1267" s="131"/>
      <c r="M1267" s="131"/>
      <c r="N1267" s="131"/>
      <c r="O1267" s="131"/>
      <c r="P1267" s="131"/>
      <c r="Q1267" s="131"/>
      <c r="R1267" s="131"/>
      <c r="S1267" s="131"/>
      <c r="T1267" s="131"/>
      <c r="U1267" s="131">
        <f>[1]PrCost!$D15</f>
        <v>6.23</v>
      </c>
      <c r="V1267" s="131"/>
      <c r="W1267" s="131"/>
      <c r="X1267" s="131"/>
      <c r="Y1267" s="128">
        <f t="shared" si="2542"/>
        <v>12.4575</v>
      </c>
      <c r="Z1267" s="128">
        <f t="shared" si="2558"/>
        <v>12.4575</v>
      </c>
      <c r="AA1267" s="128">
        <f t="shared" si="2558"/>
        <v>6.2374999999999998</v>
      </c>
      <c r="AB1267" s="128">
        <f t="shared" si="2530"/>
        <v>24.95</v>
      </c>
      <c r="AC1267" s="128">
        <f t="shared" si="2559"/>
        <v>24.914999999999999</v>
      </c>
      <c r="AD1267" s="128">
        <f t="shared" si="2531"/>
        <v>12.475</v>
      </c>
      <c r="AE1267" s="128">
        <f t="shared" si="2531"/>
        <v>13.7225</v>
      </c>
      <c r="AF1267" s="128">
        <f t="shared" si="2531"/>
        <v>16.217500000000001</v>
      </c>
      <c r="AG1267" s="129">
        <f t="shared" si="2560"/>
        <v>99.66</v>
      </c>
      <c r="AH1267" s="129">
        <f t="shared" si="2549"/>
        <v>99.66</v>
      </c>
      <c r="AI1267" s="132">
        <f t="shared" si="2561"/>
        <v>99</v>
      </c>
      <c r="AJ1267" s="113">
        <f t="shared" si="2550"/>
        <v>329000</v>
      </c>
      <c r="AK1267" s="139">
        <f t="shared" si="2551"/>
        <v>359000</v>
      </c>
      <c r="AL1267" s="114">
        <f t="shared" si="2552"/>
        <v>35</v>
      </c>
      <c r="AM1267" s="130">
        <f t="shared" si="2553"/>
        <v>34</v>
      </c>
      <c r="AN1267" s="151">
        <f t="shared" si="2554"/>
        <v>54</v>
      </c>
      <c r="AO1267" s="152">
        <f t="shared" si="2555"/>
        <v>281</v>
      </c>
      <c r="AP1267" s="153">
        <f t="shared" si="2556"/>
        <v>593</v>
      </c>
      <c r="AQ1267" s="716">
        <f t="shared" si="2547"/>
        <v>20</v>
      </c>
      <c r="AR1267" s="154">
        <f t="shared" si="2539"/>
        <v>37000</v>
      </c>
      <c r="AS1267" s="158">
        <v>99</v>
      </c>
      <c r="AT1267" s="144"/>
    </row>
    <row r="1268" spans="2:46" ht="21.6" customHeight="1">
      <c r="B1268" s="160" t="s">
        <v>1526</v>
      </c>
      <c r="C1268" s="118" t="s">
        <v>1246</v>
      </c>
      <c r="D1268" s="112">
        <f t="shared" si="2557"/>
        <v>24.95</v>
      </c>
      <c r="E1268" s="112">
        <f t="shared" si="2548"/>
        <v>10.845000000000001</v>
      </c>
      <c r="F1268" s="112">
        <f t="shared" si="2528"/>
        <v>10.23</v>
      </c>
      <c r="G1268" s="644">
        <v>11.5275</v>
      </c>
      <c r="H1268" s="112">
        <f t="shared" si="2529"/>
        <v>3.6150000000000002</v>
      </c>
      <c r="I1268" s="112"/>
      <c r="J1268" s="131"/>
      <c r="K1268" s="131"/>
      <c r="L1268" s="131"/>
      <c r="M1268" s="131"/>
      <c r="N1268" s="131"/>
      <c r="O1268" s="131"/>
      <c r="P1268" s="131"/>
      <c r="Q1268" s="131"/>
      <c r="R1268" s="131"/>
      <c r="S1268" s="131"/>
      <c r="T1268" s="131"/>
      <c r="U1268" s="131">
        <f>[1]PrCost!$D8</f>
        <v>7.23</v>
      </c>
      <c r="V1268" s="131"/>
      <c r="W1268" s="131"/>
      <c r="X1268" s="131"/>
      <c r="Y1268" s="128">
        <f t="shared" si="2542"/>
        <v>12.680250000000001</v>
      </c>
      <c r="Z1268" s="128">
        <f t="shared" si="2558"/>
        <v>12.680250000000001</v>
      </c>
      <c r="AA1268" s="128">
        <f t="shared" si="2558"/>
        <v>6.2374999999999998</v>
      </c>
      <c r="AB1268" s="128">
        <f t="shared" si="2530"/>
        <v>24.95</v>
      </c>
      <c r="AC1268" s="128">
        <f t="shared" si="2559"/>
        <v>25.360500000000002</v>
      </c>
      <c r="AD1268" s="128">
        <f t="shared" si="2531"/>
        <v>12.475</v>
      </c>
      <c r="AE1268" s="128">
        <f t="shared" si="2531"/>
        <v>13.7225</v>
      </c>
      <c r="AF1268" s="128">
        <f t="shared" si="2531"/>
        <v>16.217500000000001</v>
      </c>
      <c r="AG1268" s="129">
        <f t="shared" si="2560"/>
        <v>101.44200000000001</v>
      </c>
      <c r="AH1268" s="129">
        <f t="shared" si="2549"/>
        <v>101.44200000000001</v>
      </c>
      <c r="AI1268" s="132">
        <f t="shared" si="2561"/>
        <v>99</v>
      </c>
      <c r="AJ1268" s="113">
        <f t="shared" si="2550"/>
        <v>329000</v>
      </c>
      <c r="AK1268" s="139">
        <f t="shared" si="2551"/>
        <v>359000</v>
      </c>
      <c r="AL1268" s="114">
        <f t="shared" si="2552"/>
        <v>36</v>
      </c>
      <c r="AM1268" s="130">
        <f t="shared" si="2553"/>
        <v>34</v>
      </c>
      <c r="AN1268" s="151">
        <f t="shared" si="2554"/>
        <v>55</v>
      </c>
      <c r="AO1268" s="152">
        <f t="shared" si="2555"/>
        <v>286</v>
      </c>
      <c r="AP1268" s="153">
        <f t="shared" si="2556"/>
        <v>604</v>
      </c>
      <c r="AQ1268" s="716">
        <f t="shared" si="2547"/>
        <v>21</v>
      </c>
      <c r="AR1268" s="154">
        <f t="shared" si="2539"/>
        <v>38000</v>
      </c>
      <c r="AS1268" s="158">
        <v>99</v>
      </c>
      <c r="AT1268" s="144"/>
    </row>
    <row r="1269" spans="2:46" ht="21.6" customHeight="1">
      <c r="B1269" s="160" t="s">
        <v>1527</v>
      </c>
      <c r="C1269" s="118" t="s">
        <v>1247</v>
      </c>
      <c r="D1269" s="112">
        <f t="shared" si="2557"/>
        <v>24.95</v>
      </c>
      <c r="E1269" s="112">
        <f t="shared" si="2548"/>
        <v>10.845000000000001</v>
      </c>
      <c r="F1269" s="112">
        <f t="shared" si="2528"/>
        <v>10.23</v>
      </c>
      <c r="G1269" s="644">
        <v>11.5275</v>
      </c>
      <c r="H1269" s="112">
        <f t="shared" si="2529"/>
        <v>3.6150000000000002</v>
      </c>
      <c r="I1269" s="112"/>
      <c r="J1269" s="131"/>
      <c r="K1269" s="131"/>
      <c r="L1269" s="131"/>
      <c r="M1269" s="131"/>
      <c r="N1269" s="131"/>
      <c r="O1269" s="131"/>
      <c r="P1269" s="131"/>
      <c r="Q1269" s="131"/>
      <c r="R1269" s="131"/>
      <c r="S1269" s="131"/>
      <c r="T1269" s="131"/>
      <c r="U1269" s="131">
        <f>[1]PrCost!$D9</f>
        <v>7.23</v>
      </c>
      <c r="V1269" s="131"/>
      <c r="W1269" s="131"/>
      <c r="X1269" s="131"/>
      <c r="Y1269" s="128">
        <f t="shared" si="2542"/>
        <v>12.680250000000001</v>
      </c>
      <c r="Z1269" s="128">
        <f t="shared" si="2558"/>
        <v>12.680250000000001</v>
      </c>
      <c r="AA1269" s="128">
        <f t="shared" si="2558"/>
        <v>6.2374999999999998</v>
      </c>
      <c r="AB1269" s="128">
        <f t="shared" si="2530"/>
        <v>24.95</v>
      </c>
      <c r="AC1269" s="128">
        <f t="shared" si="2559"/>
        <v>25.360500000000002</v>
      </c>
      <c r="AD1269" s="128">
        <f t="shared" si="2531"/>
        <v>12.475</v>
      </c>
      <c r="AE1269" s="128">
        <f t="shared" si="2531"/>
        <v>13.7225</v>
      </c>
      <c r="AF1269" s="128">
        <f t="shared" si="2531"/>
        <v>16.217500000000001</v>
      </c>
      <c r="AG1269" s="129">
        <f t="shared" si="2560"/>
        <v>101.44200000000001</v>
      </c>
      <c r="AH1269" s="129">
        <f t="shared" si="2549"/>
        <v>101.44200000000001</v>
      </c>
      <c r="AI1269" s="132">
        <f t="shared" si="2561"/>
        <v>99</v>
      </c>
      <c r="AJ1269" s="113">
        <f t="shared" si="2550"/>
        <v>329000</v>
      </c>
      <c r="AK1269" s="139">
        <f t="shared" si="2551"/>
        <v>359000</v>
      </c>
      <c r="AL1269" s="114">
        <f t="shared" si="2552"/>
        <v>36</v>
      </c>
      <c r="AM1269" s="130">
        <f t="shared" si="2553"/>
        <v>34</v>
      </c>
      <c r="AN1269" s="151">
        <f t="shared" si="2554"/>
        <v>55</v>
      </c>
      <c r="AO1269" s="152">
        <f t="shared" si="2555"/>
        <v>286</v>
      </c>
      <c r="AP1269" s="153">
        <f t="shared" si="2556"/>
        <v>604</v>
      </c>
      <c r="AQ1269" s="716">
        <f t="shared" si="2547"/>
        <v>21</v>
      </c>
      <c r="AR1269" s="154">
        <f t="shared" si="2539"/>
        <v>38000</v>
      </c>
      <c r="AS1269" s="158">
        <v>99</v>
      </c>
      <c r="AT1269" s="144"/>
    </row>
    <row r="1270" spans="2:46" ht="21.6" customHeight="1">
      <c r="B1270" s="160" t="s">
        <v>1528</v>
      </c>
      <c r="C1270" s="118" t="s">
        <v>1248</v>
      </c>
      <c r="D1270" s="112">
        <f t="shared" si="2557"/>
        <v>24.95</v>
      </c>
      <c r="E1270" s="112">
        <f t="shared" si="2548"/>
        <v>10.845000000000001</v>
      </c>
      <c r="F1270" s="112">
        <f t="shared" si="2528"/>
        <v>10.23</v>
      </c>
      <c r="G1270" s="644">
        <v>11.5275</v>
      </c>
      <c r="H1270" s="112">
        <f t="shared" si="2529"/>
        <v>3.6150000000000002</v>
      </c>
      <c r="I1270" s="112"/>
      <c r="J1270" s="131"/>
      <c r="K1270" s="131"/>
      <c r="L1270" s="131"/>
      <c r="M1270" s="131"/>
      <c r="N1270" s="131"/>
      <c r="O1270" s="131"/>
      <c r="P1270" s="131"/>
      <c r="Q1270" s="131"/>
      <c r="R1270" s="131"/>
      <c r="S1270" s="131"/>
      <c r="T1270" s="131"/>
      <c r="U1270" s="131">
        <f>[1]PrCost!$D10</f>
        <v>7.23</v>
      </c>
      <c r="V1270" s="131"/>
      <c r="W1270" s="131"/>
      <c r="X1270" s="131"/>
      <c r="Y1270" s="128">
        <f t="shared" si="2542"/>
        <v>12.680250000000001</v>
      </c>
      <c r="Z1270" s="128">
        <f t="shared" si="2558"/>
        <v>12.680250000000001</v>
      </c>
      <c r="AA1270" s="128">
        <f t="shared" si="2558"/>
        <v>6.2374999999999998</v>
      </c>
      <c r="AB1270" s="128">
        <f t="shared" si="2530"/>
        <v>24.95</v>
      </c>
      <c r="AC1270" s="128">
        <f t="shared" si="2559"/>
        <v>25.360500000000002</v>
      </c>
      <c r="AD1270" s="128">
        <f t="shared" si="2531"/>
        <v>12.475</v>
      </c>
      <c r="AE1270" s="128">
        <f t="shared" si="2531"/>
        <v>13.7225</v>
      </c>
      <c r="AF1270" s="128">
        <f t="shared" si="2531"/>
        <v>16.217500000000001</v>
      </c>
      <c r="AG1270" s="129">
        <f t="shared" si="2560"/>
        <v>101.44200000000001</v>
      </c>
      <c r="AH1270" s="129">
        <f t="shared" si="2549"/>
        <v>101.44200000000001</v>
      </c>
      <c r="AI1270" s="132">
        <f t="shared" si="2561"/>
        <v>99</v>
      </c>
      <c r="AJ1270" s="113">
        <f t="shared" si="2550"/>
        <v>329000</v>
      </c>
      <c r="AK1270" s="139">
        <f t="shared" si="2551"/>
        <v>359000</v>
      </c>
      <c r="AL1270" s="114">
        <f t="shared" si="2552"/>
        <v>36</v>
      </c>
      <c r="AM1270" s="130">
        <f t="shared" si="2553"/>
        <v>34</v>
      </c>
      <c r="AN1270" s="151">
        <f t="shared" si="2554"/>
        <v>55</v>
      </c>
      <c r="AO1270" s="152">
        <f t="shared" si="2555"/>
        <v>286</v>
      </c>
      <c r="AP1270" s="153">
        <f t="shared" si="2556"/>
        <v>604</v>
      </c>
      <c r="AQ1270" s="716">
        <f t="shared" si="2547"/>
        <v>21</v>
      </c>
      <c r="AR1270" s="154">
        <f t="shared" si="2539"/>
        <v>38000</v>
      </c>
      <c r="AS1270" s="158">
        <v>99</v>
      </c>
      <c r="AT1270" s="144"/>
    </row>
    <row r="1271" spans="2:46" ht="21.6" customHeight="1" thickBot="1">
      <c r="B1271" s="163" t="s">
        <v>1529</v>
      </c>
      <c r="C1271" s="164" t="s">
        <v>1249</v>
      </c>
      <c r="D1271" s="165">
        <f t="shared" si="2557"/>
        <v>24.95</v>
      </c>
      <c r="E1271" s="112">
        <f t="shared" si="2548"/>
        <v>10.845000000000001</v>
      </c>
      <c r="F1271" s="165">
        <f t="shared" si="2528"/>
        <v>10.23</v>
      </c>
      <c r="G1271" s="677">
        <v>11.5275</v>
      </c>
      <c r="H1271" s="165">
        <f t="shared" si="2529"/>
        <v>3.6150000000000002</v>
      </c>
      <c r="I1271" s="165"/>
      <c r="J1271" s="166"/>
      <c r="K1271" s="166"/>
      <c r="L1271" s="166"/>
      <c r="M1271" s="166"/>
      <c r="N1271" s="166"/>
      <c r="O1271" s="166"/>
      <c r="P1271" s="166"/>
      <c r="Q1271" s="166"/>
      <c r="R1271" s="166"/>
      <c r="S1271" s="166"/>
      <c r="T1271" s="166"/>
      <c r="U1271" s="131">
        <f>[1]PrCost!$D11</f>
        <v>7.23</v>
      </c>
      <c r="V1271" s="166"/>
      <c r="W1271" s="166"/>
      <c r="X1271" s="166"/>
      <c r="Y1271" s="167">
        <f t="shared" si="2542"/>
        <v>12.680250000000001</v>
      </c>
      <c r="Z1271" s="167">
        <f t="shared" si="2558"/>
        <v>12.680250000000001</v>
      </c>
      <c r="AA1271" s="167">
        <f t="shared" si="2558"/>
        <v>6.2374999999999998</v>
      </c>
      <c r="AB1271" s="128">
        <f t="shared" si="2530"/>
        <v>24.95</v>
      </c>
      <c r="AC1271" s="167">
        <f t="shared" si="2559"/>
        <v>25.360500000000002</v>
      </c>
      <c r="AD1271" s="167">
        <f t="shared" si="2531"/>
        <v>12.475</v>
      </c>
      <c r="AE1271" s="167">
        <f t="shared" si="2531"/>
        <v>13.7225</v>
      </c>
      <c r="AF1271" s="167">
        <f t="shared" si="2531"/>
        <v>16.217500000000001</v>
      </c>
      <c r="AG1271" s="168">
        <f t="shared" si="2560"/>
        <v>101.44200000000001</v>
      </c>
      <c r="AH1271" s="168">
        <f t="shared" si="2549"/>
        <v>101.44200000000001</v>
      </c>
      <c r="AI1271" s="169">
        <f t="shared" si="2561"/>
        <v>99</v>
      </c>
      <c r="AJ1271" s="170">
        <f t="shared" si="2550"/>
        <v>329000</v>
      </c>
      <c r="AK1271" s="171">
        <f t="shared" si="2551"/>
        <v>359000</v>
      </c>
      <c r="AL1271" s="172">
        <f t="shared" si="2552"/>
        <v>36</v>
      </c>
      <c r="AM1271" s="173">
        <f t="shared" si="2553"/>
        <v>34</v>
      </c>
      <c r="AN1271" s="174">
        <f t="shared" si="2554"/>
        <v>55</v>
      </c>
      <c r="AO1271" s="175">
        <f t="shared" si="2555"/>
        <v>286</v>
      </c>
      <c r="AP1271" s="176">
        <f t="shared" si="2556"/>
        <v>604</v>
      </c>
      <c r="AQ1271" s="716">
        <f t="shared" si="2547"/>
        <v>21</v>
      </c>
      <c r="AR1271" s="177">
        <f t="shared" si="2539"/>
        <v>38000</v>
      </c>
      <c r="AS1271" s="178">
        <v>99</v>
      </c>
      <c r="AT1271" s="144"/>
    </row>
    <row r="1272" spans="2:46" ht="70.5" customHeight="1">
      <c r="B1272" s="884" t="s">
        <v>1797</v>
      </c>
      <c r="C1272" s="885"/>
      <c r="D1272" s="885"/>
      <c r="E1272" s="885"/>
      <c r="F1272" s="885"/>
      <c r="G1272" s="885"/>
      <c r="H1272" s="885"/>
      <c r="I1272" s="885"/>
      <c r="J1272" s="885"/>
      <c r="K1272" s="885"/>
      <c r="L1272" s="885"/>
      <c r="M1272" s="885"/>
      <c r="N1272" s="885"/>
      <c r="O1272" s="885"/>
      <c r="P1272" s="885"/>
      <c r="Q1272" s="885"/>
      <c r="R1272" s="885"/>
      <c r="S1272" s="885"/>
      <c r="T1272" s="885"/>
      <c r="U1272" s="885"/>
      <c r="V1272" s="885"/>
      <c r="W1272" s="885"/>
      <c r="X1272" s="885"/>
      <c r="Y1272" s="885"/>
      <c r="Z1272" s="885"/>
      <c r="AA1272" s="885"/>
      <c r="AB1272" s="885"/>
      <c r="AC1272" s="885"/>
      <c r="AD1272" s="885"/>
      <c r="AE1272" s="885"/>
      <c r="AF1272" s="885"/>
      <c r="AG1272" s="885"/>
      <c r="AH1272" s="885"/>
      <c r="AI1272" s="886"/>
      <c r="AJ1272" s="113"/>
      <c r="AK1272" s="139"/>
      <c r="AL1272" s="114"/>
      <c r="AM1272" s="130"/>
      <c r="AN1272" s="151"/>
      <c r="AO1272" s="152"/>
      <c r="AP1272" s="153"/>
      <c r="AQ1272" s="716"/>
      <c r="AR1272" s="154"/>
      <c r="AS1272" s="158"/>
      <c r="AT1272" s="144"/>
    </row>
    <row r="1273" spans="2:46" s="42" customFormat="1" ht="18.75" customHeight="1">
      <c r="B1273" s="156"/>
      <c r="C1273" s="149"/>
      <c r="D1273" s="149"/>
      <c r="E1273" s="149"/>
      <c r="F1273" s="149"/>
      <c r="G1273" s="643"/>
      <c r="H1273" s="149"/>
      <c r="I1273" s="149"/>
      <c r="J1273" s="149"/>
      <c r="K1273" s="149"/>
      <c r="L1273" s="149"/>
      <c r="M1273" s="149"/>
      <c r="N1273" s="149"/>
      <c r="O1273" s="149"/>
      <c r="P1273" s="149"/>
      <c r="Q1273" s="149"/>
      <c r="R1273" s="149"/>
      <c r="S1273" s="149"/>
      <c r="T1273" s="149"/>
      <c r="U1273" s="149"/>
      <c r="V1273" s="149"/>
      <c r="W1273" s="149"/>
      <c r="X1273" s="149"/>
      <c r="Y1273" s="150">
        <v>0.1</v>
      </c>
      <c r="Z1273" s="150">
        <v>0.5</v>
      </c>
      <c r="AA1273" s="150">
        <v>0.5</v>
      </c>
      <c r="AB1273" s="149"/>
      <c r="AC1273" s="150">
        <v>0.5</v>
      </c>
      <c r="AD1273" s="150">
        <v>0.5</v>
      </c>
      <c r="AE1273" s="150">
        <v>0.45</v>
      </c>
      <c r="AF1273" s="150">
        <v>0.35</v>
      </c>
      <c r="AG1273" s="149"/>
      <c r="AH1273" s="150">
        <v>0</v>
      </c>
      <c r="AI1273" s="149"/>
      <c r="AJ1273" s="125"/>
      <c r="AK1273" s="140">
        <v>0.1</v>
      </c>
      <c r="AL1273" s="126"/>
      <c r="AM1273" s="127"/>
      <c r="AN1273" s="145"/>
      <c r="AO1273" s="146"/>
      <c r="AP1273" s="147"/>
      <c r="AQ1273" s="716"/>
      <c r="AR1273" s="154"/>
      <c r="AS1273" s="155"/>
      <c r="AT1273" s="144"/>
    </row>
    <row r="1274" spans="2:46" ht="21.6" customHeight="1">
      <c r="B1274" s="160" t="s">
        <v>1798</v>
      </c>
      <c r="C1274" s="118" t="s">
        <v>1868</v>
      </c>
      <c r="D1274" s="112">
        <f t="shared" ref="D1274:D1304" si="2562">AB1274</f>
        <v>16.95</v>
      </c>
      <c r="E1274" s="112">
        <f>2*MAX($I1274:$U1274)</f>
        <v>7.5</v>
      </c>
      <c r="F1274" s="112">
        <f t="shared" ref="F1274:F1305" si="2563">MAX($I1274:$U1274)+3</f>
        <v>6.75</v>
      </c>
      <c r="G1274" s="644">
        <f>E1274</f>
        <v>7.5</v>
      </c>
      <c r="H1274" s="112">
        <f t="shared" ref="H1274:H1305" si="2564">MIN($I1274:$U1274)*0.5</f>
        <v>1.875</v>
      </c>
      <c r="I1274" s="112">
        <f>[1]CKFCost!$Y71</f>
        <v>3.75</v>
      </c>
      <c r="J1274" s="131"/>
      <c r="K1274" s="131"/>
      <c r="L1274" s="131"/>
      <c r="M1274" s="131"/>
      <c r="N1274" s="131"/>
      <c r="O1274" s="131"/>
      <c r="P1274" s="131"/>
      <c r="Q1274" s="131"/>
      <c r="R1274" s="131"/>
      <c r="S1274" s="131"/>
      <c r="T1274" s="131"/>
      <c r="U1274" s="131"/>
      <c r="V1274" s="131"/>
      <c r="W1274" s="131"/>
      <c r="X1274" s="131"/>
      <c r="Y1274" s="128">
        <f t="shared" ref="Y1274:Y1305" si="2565">$G1274*(1+Y$1273)</f>
        <v>8.25</v>
      </c>
      <c r="Z1274" s="128">
        <f t="shared" ref="Z1274:Z1305" si="2566">(AC1274*(1-Z$1273))</f>
        <v>8.25</v>
      </c>
      <c r="AA1274" s="128">
        <f t="shared" ref="AA1274:AA1305" si="2567">(AD1274*(1-AA$1273))</f>
        <v>4.2374999999999998</v>
      </c>
      <c r="AB1274" s="128">
        <f>MROUND(AC1274,1)-0.05</f>
        <v>16.95</v>
      </c>
      <c r="AC1274" s="128">
        <f t="shared" ref="AC1274:AC1305" si="2568">Y1274/(1-AC$1273)</f>
        <v>16.5</v>
      </c>
      <c r="AD1274" s="128">
        <f t="shared" ref="AD1274:AF1293" si="2569">$AB1274*(1-AD$1273)</f>
        <v>8.4749999999999996</v>
      </c>
      <c r="AE1274" s="128">
        <f t="shared" si="2569"/>
        <v>9.3224999999999998</v>
      </c>
      <c r="AF1274" s="128">
        <f t="shared" si="2569"/>
        <v>11.0175</v>
      </c>
      <c r="AG1274" s="129">
        <f>AC1274*4.2</f>
        <v>69.3</v>
      </c>
      <c r="AH1274" s="129">
        <f>AG1274*(1+AH$1255)</f>
        <v>69.3</v>
      </c>
      <c r="AI1274" s="132">
        <f>MROUND(ROUNDUP(AH1274,0),5)-1</f>
        <v>69</v>
      </c>
      <c r="AJ1274" s="113">
        <f>ROUNDUP(FLOOR(AC1274*13350,10000),-3)-1000</f>
        <v>219000</v>
      </c>
      <c r="AK1274" s="139">
        <f>ROUNDUP(FLOOR(AJ1274*1.1,10000),-3)-1000</f>
        <v>239000</v>
      </c>
      <c r="AL1274" s="114">
        <f>ROUNDUP(AC1274*1.39,0)</f>
        <v>23</v>
      </c>
      <c r="AM1274" s="130">
        <f>ROUNDUP(AC1274*1.34,0)</f>
        <v>23</v>
      </c>
      <c r="AN1274" s="151">
        <f>ROUNDUP(AC1274*0.71*3,0)</f>
        <v>36</v>
      </c>
      <c r="AO1274" s="152">
        <f>ROUNDUP(AC1274*3.7502*3,0)</f>
        <v>186</v>
      </c>
      <c r="AP1274" s="153">
        <f>ROUNDUP(AC1274*7.9284*3,0)</f>
        <v>393</v>
      </c>
      <c r="AQ1274" s="716">
        <f>ROUNDUP(AC1274*0.8,0)</f>
        <v>14</v>
      </c>
      <c r="AR1274" s="154">
        <f t="shared" ref="AR1274:AR1305" si="2570">MROUND(ROUNDUP(AC1274*1500,0),1000)</f>
        <v>25000</v>
      </c>
      <c r="AS1274" s="158">
        <v>99</v>
      </c>
      <c r="AT1274" s="144"/>
    </row>
    <row r="1275" spans="2:46" ht="21.6" customHeight="1">
      <c r="B1275" s="160" t="s">
        <v>1799</v>
      </c>
      <c r="C1275" s="118" t="s">
        <v>1878</v>
      </c>
      <c r="D1275" s="112">
        <f t="shared" si="2562"/>
        <v>16.95</v>
      </c>
      <c r="E1275" s="112">
        <f t="shared" ref="E1275:E1333" si="2571">2*MAX($I1275:$U1275)</f>
        <v>7.88</v>
      </c>
      <c r="F1275" s="112">
        <f t="shared" si="2563"/>
        <v>6.9399999999999995</v>
      </c>
      <c r="G1275" s="644">
        <f t="shared" ref="G1275:G1303" si="2572">E1275</f>
        <v>7.88</v>
      </c>
      <c r="H1275" s="112">
        <f t="shared" si="2564"/>
        <v>1.97</v>
      </c>
      <c r="I1275" s="112">
        <f>[1]CKFCost!$Y72</f>
        <v>3.94</v>
      </c>
      <c r="J1275" s="131"/>
      <c r="K1275" s="131"/>
      <c r="L1275" s="131"/>
      <c r="M1275" s="131"/>
      <c r="N1275" s="131"/>
      <c r="O1275" s="131"/>
      <c r="P1275" s="131"/>
      <c r="Q1275" s="131"/>
      <c r="R1275" s="131"/>
      <c r="S1275" s="131"/>
      <c r="T1275" s="131"/>
      <c r="U1275" s="131"/>
      <c r="V1275" s="131"/>
      <c r="W1275" s="131"/>
      <c r="X1275" s="131"/>
      <c r="Y1275" s="128">
        <f t="shared" si="2565"/>
        <v>8.668000000000001</v>
      </c>
      <c r="Z1275" s="128">
        <f t="shared" si="2566"/>
        <v>8.668000000000001</v>
      </c>
      <c r="AA1275" s="128">
        <f t="shared" si="2567"/>
        <v>4.2374999999999998</v>
      </c>
      <c r="AB1275" s="128">
        <f t="shared" ref="AB1275:AB1304" si="2573">MROUND(AC1275,1)-0.05</f>
        <v>16.95</v>
      </c>
      <c r="AC1275" s="128">
        <f t="shared" si="2568"/>
        <v>17.336000000000002</v>
      </c>
      <c r="AD1275" s="128">
        <f t="shared" si="2569"/>
        <v>8.4749999999999996</v>
      </c>
      <c r="AE1275" s="128">
        <f t="shared" si="2569"/>
        <v>9.3224999999999998</v>
      </c>
      <c r="AF1275" s="128">
        <f t="shared" si="2569"/>
        <v>11.0175</v>
      </c>
      <c r="AG1275" s="129">
        <f t="shared" ref="AG1275:AG1333" si="2574">AC1275*4.2</f>
        <v>72.811200000000014</v>
      </c>
      <c r="AH1275" s="129">
        <f t="shared" ref="AH1275:AH1304" si="2575">AG1275*(1+AH$1255)</f>
        <v>72.811200000000014</v>
      </c>
      <c r="AI1275" s="132">
        <f t="shared" ref="AI1275:AI1333" si="2576">MROUND(ROUNDUP(AH1275,0),5)-1</f>
        <v>74</v>
      </c>
      <c r="AJ1275" s="113">
        <f t="shared" ref="AJ1275:AJ1304" si="2577">ROUNDUP(FLOOR(AC1275*13350,10000),-3)-1000</f>
        <v>229000</v>
      </c>
      <c r="AK1275" s="139">
        <f t="shared" ref="AK1275:AK1304" si="2578">ROUNDUP(FLOOR(AJ1275*1.1,10000),-3)-1000</f>
        <v>249000</v>
      </c>
      <c r="AL1275" s="114">
        <f t="shared" ref="AL1275:AL1304" si="2579">ROUNDUP(AC1275*1.39,0)</f>
        <v>25</v>
      </c>
      <c r="AM1275" s="130">
        <f t="shared" ref="AM1275:AM1304" si="2580">ROUNDUP(AC1275*1.34,0)</f>
        <v>24</v>
      </c>
      <c r="AN1275" s="151">
        <f t="shared" ref="AN1275:AN1304" si="2581">ROUNDUP(AC1275*0.71*3,0)</f>
        <v>37</v>
      </c>
      <c r="AO1275" s="152">
        <f t="shared" ref="AO1275:AO1304" si="2582">ROUNDUP(AC1275*3.7502*3,0)</f>
        <v>196</v>
      </c>
      <c r="AP1275" s="153">
        <f t="shared" ref="AP1275:AP1304" si="2583">ROUNDUP(AC1275*7.9284*3,0)</f>
        <v>413</v>
      </c>
      <c r="AQ1275" s="716">
        <f t="shared" ref="AQ1275:AQ1333" si="2584">ROUNDUP(AC1275*0.8,0)</f>
        <v>14</v>
      </c>
      <c r="AR1275" s="154">
        <f t="shared" si="2570"/>
        <v>26000</v>
      </c>
      <c r="AS1275" s="158">
        <v>99</v>
      </c>
      <c r="AT1275" s="144"/>
    </row>
    <row r="1276" spans="2:46" ht="21.6" customHeight="1">
      <c r="B1276" s="160" t="s">
        <v>1800</v>
      </c>
      <c r="C1276" s="118" t="s">
        <v>1908</v>
      </c>
      <c r="D1276" s="112">
        <f t="shared" si="2562"/>
        <v>20.95</v>
      </c>
      <c r="E1276" s="112">
        <f t="shared" si="2571"/>
        <v>9.32</v>
      </c>
      <c r="F1276" s="112">
        <f t="shared" si="2563"/>
        <v>7.66</v>
      </c>
      <c r="G1276" s="644">
        <f t="shared" si="2572"/>
        <v>9.32</v>
      </c>
      <c r="H1276" s="112">
        <f t="shared" si="2564"/>
        <v>2.33</v>
      </c>
      <c r="I1276" s="112">
        <f>[1]CKFCost!$Y73</f>
        <v>4.66</v>
      </c>
      <c r="J1276" s="131"/>
      <c r="K1276" s="131"/>
      <c r="L1276" s="131"/>
      <c r="M1276" s="131"/>
      <c r="N1276" s="131"/>
      <c r="O1276" s="131"/>
      <c r="P1276" s="131"/>
      <c r="Q1276" s="131"/>
      <c r="R1276" s="131"/>
      <c r="S1276" s="131"/>
      <c r="T1276" s="131"/>
      <c r="U1276" s="131"/>
      <c r="V1276" s="131"/>
      <c r="W1276" s="131"/>
      <c r="X1276" s="131"/>
      <c r="Y1276" s="128">
        <f t="shared" si="2565"/>
        <v>10.252000000000001</v>
      </c>
      <c r="Z1276" s="128">
        <f t="shared" si="2566"/>
        <v>10.252000000000001</v>
      </c>
      <c r="AA1276" s="128">
        <f t="shared" si="2567"/>
        <v>5.2374999999999998</v>
      </c>
      <c r="AB1276" s="128">
        <f t="shared" si="2573"/>
        <v>20.95</v>
      </c>
      <c r="AC1276" s="128">
        <f t="shared" si="2568"/>
        <v>20.504000000000001</v>
      </c>
      <c r="AD1276" s="128">
        <f t="shared" si="2569"/>
        <v>10.475</v>
      </c>
      <c r="AE1276" s="128">
        <f t="shared" si="2569"/>
        <v>11.522500000000001</v>
      </c>
      <c r="AF1276" s="128">
        <f t="shared" si="2569"/>
        <v>13.6175</v>
      </c>
      <c r="AG1276" s="129">
        <f t="shared" si="2574"/>
        <v>86.116800000000012</v>
      </c>
      <c r="AH1276" s="129">
        <f t="shared" si="2575"/>
        <v>86.116800000000012</v>
      </c>
      <c r="AI1276" s="132">
        <f t="shared" si="2576"/>
        <v>84</v>
      </c>
      <c r="AJ1276" s="113">
        <f t="shared" si="2577"/>
        <v>269000</v>
      </c>
      <c r="AK1276" s="139">
        <f t="shared" si="2578"/>
        <v>289000</v>
      </c>
      <c r="AL1276" s="114">
        <f t="shared" si="2579"/>
        <v>29</v>
      </c>
      <c r="AM1276" s="130">
        <f t="shared" si="2580"/>
        <v>28</v>
      </c>
      <c r="AN1276" s="151">
        <f t="shared" si="2581"/>
        <v>44</v>
      </c>
      <c r="AO1276" s="152">
        <f t="shared" si="2582"/>
        <v>231</v>
      </c>
      <c r="AP1276" s="153">
        <f t="shared" si="2583"/>
        <v>488</v>
      </c>
      <c r="AQ1276" s="716">
        <f t="shared" si="2584"/>
        <v>17</v>
      </c>
      <c r="AR1276" s="154">
        <f t="shared" si="2570"/>
        <v>31000</v>
      </c>
      <c r="AS1276" s="158">
        <v>99</v>
      </c>
      <c r="AT1276" s="144"/>
    </row>
    <row r="1277" spans="2:46" ht="21.6" customHeight="1">
      <c r="B1277" s="160" t="s">
        <v>1801</v>
      </c>
      <c r="C1277" s="118" t="s">
        <v>1898</v>
      </c>
      <c r="D1277" s="112">
        <f t="shared" si="2562"/>
        <v>17.95</v>
      </c>
      <c r="E1277" s="112">
        <f t="shared" si="2571"/>
        <v>8.2799999999999994</v>
      </c>
      <c r="F1277" s="112">
        <f t="shared" si="2563"/>
        <v>7.14</v>
      </c>
      <c r="G1277" s="644">
        <f t="shared" si="2572"/>
        <v>8.2799999999999994</v>
      </c>
      <c r="H1277" s="112">
        <f t="shared" si="2564"/>
        <v>2.0699999999999998</v>
      </c>
      <c r="I1277" s="112">
        <f>[1]CKFCost!$Y74</f>
        <v>4.1399999999999997</v>
      </c>
      <c r="J1277" s="131"/>
      <c r="K1277" s="131"/>
      <c r="L1277" s="131"/>
      <c r="M1277" s="131"/>
      <c r="N1277" s="131"/>
      <c r="O1277" s="131"/>
      <c r="P1277" s="131"/>
      <c r="Q1277" s="131"/>
      <c r="R1277" s="131"/>
      <c r="S1277" s="131"/>
      <c r="T1277" s="131"/>
      <c r="U1277" s="131"/>
      <c r="V1277" s="131"/>
      <c r="W1277" s="131"/>
      <c r="X1277" s="131"/>
      <c r="Y1277" s="128">
        <f t="shared" si="2565"/>
        <v>9.1080000000000005</v>
      </c>
      <c r="Z1277" s="128">
        <f t="shared" si="2566"/>
        <v>9.1080000000000005</v>
      </c>
      <c r="AA1277" s="128">
        <f t="shared" si="2567"/>
        <v>4.4874999999999998</v>
      </c>
      <c r="AB1277" s="128">
        <f t="shared" si="2573"/>
        <v>17.95</v>
      </c>
      <c r="AC1277" s="128">
        <f t="shared" si="2568"/>
        <v>18.216000000000001</v>
      </c>
      <c r="AD1277" s="128">
        <f t="shared" si="2569"/>
        <v>8.9749999999999996</v>
      </c>
      <c r="AE1277" s="128">
        <f t="shared" si="2569"/>
        <v>9.8725000000000005</v>
      </c>
      <c r="AF1277" s="128">
        <f t="shared" si="2569"/>
        <v>11.6675</v>
      </c>
      <c r="AG1277" s="129">
        <f t="shared" si="2574"/>
        <v>76.507200000000012</v>
      </c>
      <c r="AH1277" s="129">
        <f t="shared" si="2575"/>
        <v>76.507200000000012</v>
      </c>
      <c r="AI1277" s="132">
        <f t="shared" si="2576"/>
        <v>74</v>
      </c>
      <c r="AJ1277" s="113">
        <f t="shared" si="2577"/>
        <v>239000</v>
      </c>
      <c r="AK1277" s="139">
        <f t="shared" si="2578"/>
        <v>259000</v>
      </c>
      <c r="AL1277" s="114">
        <f t="shared" si="2579"/>
        <v>26</v>
      </c>
      <c r="AM1277" s="130">
        <f t="shared" si="2580"/>
        <v>25</v>
      </c>
      <c r="AN1277" s="151">
        <f t="shared" si="2581"/>
        <v>39</v>
      </c>
      <c r="AO1277" s="152">
        <f t="shared" si="2582"/>
        <v>205</v>
      </c>
      <c r="AP1277" s="153">
        <f t="shared" si="2583"/>
        <v>434</v>
      </c>
      <c r="AQ1277" s="716">
        <f t="shared" si="2584"/>
        <v>15</v>
      </c>
      <c r="AR1277" s="154">
        <f t="shared" si="2570"/>
        <v>27000</v>
      </c>
      <c r="AS1277" s="158">
        <v>99</v>
      </c>
      <c r="AT1277" s="144"/>
    </row>
    <row r="1278" spans="2:46" ht="21.6" customHeight="1">
      <c r="B1278" s="160" t="s">
        <v>1802</v>
      </c>
      <c r="C1278" s="118" t="s">
        <v>1888</v>
      </c>
      <c r="D1278" s="112">
        <f t="shared" si="2562"/>
        <v>18.95</v>
      </c>
      <c r="E1278" s="112">
        <f t="shared" si="2571"/>
        <v>8.48</v>
      </c>
      <c r="F1278" s="112">
        <f t="shared" si="2563"/>
        <v>7.24</v>
      </c>
      <c r="G1278" s="644">
        <f t="shared" si="2572"/>
        <v>8.48</v>
      </c>
      <c r="H1278" s="112">
        <f t="shared" si="2564"/>
        <v>2.12</v>
      </c>
      <c r="I1278" s="112">
        <f>[1]CKFCost!$Y75</f>
        <v>4.24</v>
      </c>
      <c r="J1278" s="131"/>
      <c r="K1278" s="131"/>
      <c r="L1278" s="131"/>
      <c r="M1278" s="131"/>
      <c r="N1278" s="131"/>
      <c r="O1278" s="131"/>
      <c r="P1278" s="131"/>
      <c r="Q1278" s="131"/>
      <c r="R1278" s="131"/>
      <c r="S1278" s="131"/>
      <c r="T1278" s="131"/>
      <c r="U1278" s="131"/>
      <c r="V1278" s="131"/>
      <c r="W1278" s="131"/>
      <c r="X1278" s="131"/>
      <c r="Y1278" s="128">
        <f t="shared" si="2565"/>
        <v>9.3280000000000012</v>
      </c>
      <c r="Z1278" s="128">
        <f t="shared" si="2566"/>
        <v>9.3280000000000012</v>
      </c>
      <c r="AA1278" s="128">
        <f t="shared" si="2567"/>
        <v>4.7374999999999998</v>
      </c>
      <c r="AB1278" s="128">
        <f t="shared" si="2573"/>
        <v>18.95</v>
      </c>
      <c r="AC1278" s="128">
        <f t="shared" si="2568"/>
        <v>18.656000000000002</v>
      </c>
      <c r="AD1278" s="128">
        <f t="shared" si="2569"/>
        <v>9.4749999999999996</v>
      </c>
      <c r="AE1278" s="128">
        <f t="shared" si="2569"/>
        <v>10.422500000000001</v>
      </c>
      <c r="AF1278" s="128">
        <f t="shared" si="2569"/>
        <v>12.317500000000001</v>
      </c>
      <c r="AG1278" s="129">
        <f t="shared" si="2574"/>
        <v>78.355200000000011</v>
      </c>
      <c r="AH1278" s="129">
        <f t="shared" si="2575"/>
        <v>78.355200000000011</v>
      </c>
      <c r="AI1278" s="132">
        <f t="shared" si="2576"/>
        <v>79</v>
      </c>
      <c r="AJ1278" s="113">
        <f t="shared" si="2577"/>
        <v>239000</v>
      </c>
      <c r="AK1278" s="139">
        <f t="shared" si="2578"/>
        <v>259000</v>
      </c>
      <c r="AL1278" s="114">
        <f t="shared" si="2579"/>
        <v>26</v>
      </c>
      <c r="AM1278" s="130">
        <f t="shared" si="2580"/>
        <v>25</v>
      </c>
      <c r="AN1278" s="151">
        <f t="shared" si="2581"/>
        <v>40</v>
      </c>
      <c r="AO1278" s="152">
        <f t="shared" si="2582"/>
        <v>210</v>
      </c>
      <c r="AP1278" s="153">
        <f t="shared" si="2583"/>
        <v>444</v>
      </c>
      <c r="AQ1278" s="716">
        <f t="shared" si="2584"/>
        <v>15</v>
      </c>
      <c r="AR1278" s="154">
        <f t="shared" si="2570"/>
        <v>28000</v>
      </c>
      <c r="AS1278" s="158">
        <v>99</v>
      </c>
      <c r="AT1278" s="144"/>
    </row>
    <row r="1279" spans="2:46" ht="21.6" customHeight="1">
      <c r="B1279" s="160" t="s">
        <v>1803</v>
      </c>
      <c r="C1279" s="118" t="s">
        <v>1858</v>
      </c>
      <c r="D1279" s="112">
        <f t="shared" si="2562"/>
        <v>17.95</v>
      </c>
      <c r="E1279" s="112">
        <f t="shared" si="2571"/>
        <v>8.08</v>
      </c>
      <c r="F1279" s="112">
        <f t="shared" si="2563"/>
        <v>7.04</v>
      </c>
      <c r="G1279" s="644">
        <f t="shared" si="2572"/>
        <v>8.08</v>
      </c>
      <c r="H1279" s="112">
        <f t="shared" si="2564"/>
        <v>2.02</v>
      </c>
      <c r="I1279" s="112">
        <f>[1]CKFCost!$Y76</f>
        <v>4.04</v>
      </c>
      <c r="J1279" s="131"/>
      <c r="K1279" s="131"/>
      <c r="L1279" s="131"/>
      <c r="M1279" s="131"/>
      <c r="N1279" s="131"/>
      <c r="O1279" s="131"/>
      <c r="P1279" s="131"/>
      <c r="Q1279" s="131"/>
      <c r="R1279" s="131"/>
      <c r="S1279" s="131"/>
      <c r="T1279" s="131"/>
      <c r="U1279" s="131"/>
      <c r="V1279" s="131"/>
      <c r="W1279" s="131"/>
      <c r="X1279" s="131"/>
      <c r="Y1279" s="128">
        <f t="shared" si="2565"/>
        <v>8.8880000000000017</v>
      </c>
      <c r="Z1279" s="128">
        <f t="shared" si="2566"/>
        <v>8.8880000000000017</v>
      </c>
      <c r="AA1279" s="128">
        <f t="shared" si="2567"/>
        <v>4.4874999999999998</v>
      </c>
      <c r="AB1279" s="128">
        <f t="shared" si="2573"/>
        <v>17.95</v>
      </c>
      <c r="AC1279" s="128">
        <f t="shared" si="2568"/>
        <v>17.776000000000003</v>
      </c>
      <c r="AD1279" s="128">
        <f t="shared" si="2569"/>
        <v>8.9749999999999996</v>
      </c>
      <c r="AE1279" s="128">
        <f t="shared" si="2569"/>
        <v>9.8725000000000005</v>
      </c>
      <c r="AF1279" s="128">
        <f t="shared" si="2569"/>
        <v>11.6675</v>
      </c>
      <c r="AG1279" s="129">
        <f t="shared" si="2574"/>
        <v>74.659200000000013</v>
      </c>
      <c r="AH1279" s="129">
        <f t="shared" si="2575"/>
        <v>74.659200000000013</v>
      </c>
      <c r="AI1279" s="132">
        <f t="shared" si="2576"/>
        <v>74</v>
      </c>
      <c r="AJ1279" s="113">
        <f t="shared" si="2577"/>
        <v>229000</v>
      </c>
      <c r="AK1279" s="139">
        <f t="shared" si="2578"/>
        <v>249000</v>
      </c>
      <c r="AL1279" s="114">
        <f t="shared" si="2579"/>
        <v>25</v>
      </c>
      <c r="AM1279" s="130">
        <f t="shared" si="2580"/>
        <v>24</v>
      </c>
      <c r="AN1279" s="151">
        <f t="shared" si="2581"/>
        <v>38</v>
      </c>
      <c r="AO1279" s="152">
        <f t="shared" si="2582"/>
        <v>200</v>
      </c>
      <c r="AP1279" s="153">
        <f t="shared" si="2583"/>
        <v>423</v>
      </c>
      <c r="AQ1279" s="716">
        <f t="shared" si="2584"/>
        <v>15</v>
      </c>
      <c r="AR1279" s="154">
        <f t="shared" si="2570"/>
        <v>27000</v>
      </c>
      <c r="AS1279" s="158">
        <v>99</v>
      </c>
      <c r="AT1279" s="144"/>
    </row>
    <row r="1280" spans="2:46" ht="21.6" customHeight="1">
      <c r="B1280" s="160" t="s">
        <v>1804</v>
      </c>
      <c r="C1280" s="118" t="s">
        <v>1869</v>
      </c>
      <c r="D1280" s="112">
        <f t="shared" si="2562"/>
        <v>16.95</v>
      </c>
      <c r="E1280" s="112">
        <f t="shared" si="2571"/>
        <v>7.5</v>
      </c>
      <c r="F1280" s="112">
        <f t="shared" si="2563"/>
        <v>6.75</v>
      </c>
      <c r="G1280" s="644">
        <f t="shared" si="2572"/>
        <v>7.5</v>
      </c>
      <c r="H1280" s="112">
        <f t="shared" si="2564"/>
        <v>1.875</v>
      </c>
      <c r="I1280" s="112">
        <f>[1]CKFCost!$Y77</f>
        <v>3.75</v>
      </c>
      <c r="J1280" s="131"/>
      <c r="K1280" s="131"/>
      <c r="L1280" s="131"/>
      <c r="M1280" s="131"/>
      <c r="N1280" s="131"/>
      <c r="O1280" s="131"/>
      <c r="P1280" s="131"/>
      <c r="Q1280" s="131"/>
      <c r="R1280" s="131"/>
      <c r="S1280" s="131"/>
      <c r="T1280" s="131"/>
      <c r="U1280" s="131"/>
      <c r="V1280" s="131"/>
      <c r="W1280" s="131"/>
      <c r="X1280" s="131"/>
      <c r="Y1280" s="128">
        <f t="shared" si="2565"/>
        <v>8.25</v>
      </c>
      <c r="Z1280" s="128">
        <f t="shared" si="2566"/>
        <v>8.25</v>
      </c>
      <c r="AA1280" s="128">
        <f t="shared" si="2567"/>
        <v>4.2374999999999998</v>
      </c>
      <c r="AB1280" s="128">
        <f t="shared" si="2573"/>
        <v>16.95</v>
      </c>
      <c r="AC1280" s="128">
        <f t="shared" si="2568"/>
        <v>16.5</v>
      </c>
      <c r="AD1280" s="128">
        <f t="shared" si="2569"/>
        <v>8.4749999999999996</v>
      </c>
      <c r="AE1280" s="128">
        <f t="shared" si="2569"/>
        <v>9.3224999999999998</v>
      </c>
      <c r="AF1280" s="128">
        <f t="shared" si="2569"/>
        <v>11.0175</v>
      </c>
      <c r="AG1280" s="129">
        <f t="shared" si="2574"/>
        <v>69.3</v>
      </c>
      <c r="AH1280" s="129">
        <f t="shared" si="2575"/>
        <v>69.3</v>
      </c>
      <c r="AI1280" s="132">
        <f t="shared" si="2576"/>
        <v>69</v>
      </c>
      <c r="AJ1280" s="113">
        <f t="shared" si="2577"/>
        <v>219000</v>
      </c>
      <c r="AK1280" s="139">
        <f t="shared" si="2578"/>
        <v>239000</v>
      </c>
      <c r="AL1280" s="114">
        <f t="shared" si="2579"/>
        <v>23</v>
      </c>
      <c r="AM1280" s="130">
        <f t="shared" si="2580"/>
        <v>23</v>
      </c>
      <c r="AN1280" s="151">
        <f t="shared" si="2581"/>
        <v>36</v>
      </c>
      <c r="AO1280" s="152">
        <f t="shared" si="2582"/>
        <v>186</v>
      </c>
      <c r="AP1280" s="153">
        <f t="shared" si="2583"/>
        <v>393</v>
      </c>
      <c r="AQ1280" s="716">
        <f t="shared" si="2584"/>
        <v>14</v>
      </c>
      <c r="AR1280" s="154">
        <f t="shared" si="2570"/>
        <v>25000</v>
      </c>
      <c r="AS1280" s="158">
        <v>99</v>
      </c>
      <c r="AT1280" s="144"/>
    </row>
    <row r="1281" spans="2:46" ht="21.6" customHeight="1">
      <c r="B1281" s="160" t="s">
        <v>1805</v>
      </c>
      <c r="C1281" s="118" t="s">
        <v>1879</v>
      </c>
      <c r="D1281" s="112">
        <f t="shared" si="2562"/>
        <v>16.95</v>
      </c>
      <c r="E1281" s="112">
        <f t="shared" si="2571"/>
        <v>7.88</v>
      </c>
      <c r="F1281" s="112">
        <f t="shared" si="2563"/>
        <v>6.9399999999999995</v>
      </c>
      <c r="G1281" s="644">
        <f t="shared" si="2572"/>
        <v>7.88</v>
      </c>
      <c r="H1281" s="112">
        <f t="shared" si="2564"/>
        <v>1.97</v>
      </c>
      <c r="I1281" s="112">
        <f>[1]CKFCost!$Y78</f>
        <v>3.94</v>
      </c>
      <c r="J1281" s="131"/>
      <c r="K1281" s="131"/>
      <c r="L1281" s="131"/>
      <c r="M1281" s="131"/>
      <c r="N1281" s="131"/>
      <c r="O1281" s="131"/>
      <c r="P1281" s="131"/>
      <c r="Q1281" s="131"/>
      <c r="R1281" s="131"/>
      <c r="S1281" s="131"/>
      <c r="T1281" s="131"/>
      <c r="U1281" s="131"/>
      <c r="V1281" s="131"/>
      <c r="W1281" s="131"/>
      <c r="X1281" s="131"/>
      <c r="Y1281" s="128">
        <f t="shared" si="2565"/>
        <v>8.668000000000001</v>
      </c>
      <c r="Z1281" s="128">
        <f t="shared" si="2566"/>
        <v>8.668000000000001</v>
      </c>
      <c r="AA1281" s="128">
        <f t="shared" si="2567"/>
        <v>4.2374999999999998</v>
      </c>
      <c r="AB1281" s="128">
        <f t="shared" si="2573"/>
        <v>16.95</v>
      </c>
      <c r="AC1281" s="128">
        <f t="shared" si="2568"/>
        <v>17.336000000000002</v>
      </c>
      <c r="AD1281" s="128">
        <f t="shared" si="2569"/>
        <v>8.4749999999999996</v>
      </c>
      <c r="AE1281" s="128">
        <f t="shared" si="2569"/>
        <v>9.3224999999999998</v>
      </c>
      <c r="AF1281" s="128">
        <f t="shared" si="2569"/>
        <v>11.0175</v>
      </c>
      <c r="AG1281" s="129">
        <f t="shared" si="2574"/>
        <v>72.811200000000014</v>
      </c>
      <c r="AH1281" s="129">
        <f t="shared" si="2575"/>
        <v>72.811200000000014</v>
      </c>
      <c r="AI1281" s="132">
        <f t="shared" si="2576"/>
        <v>74</v>
      </c>
      <c r="AJ1281" s="113">
        <f t="shared" si="2577"/>
        <v>229000</v>
      </c>
      <c r="AK1281" s="139">
        <f t="shared" si="2578"/>
        <v>249000</v>
      </c>
      <c r="AL1281" s="114">
        <f t="shared" si="2579"/>
        <v>25</v>
      </c>
      <c r="AM1281" s="130">
        <f t="shared" si="2580"/>
        <v>24</v>
      </c>
      <c r="AN1281" s="151">
        <f t="shared" si="2581"/>
        <v>37</v>
      </c>
      <c r="AO1281" s="152">
        <f t="shared" si="2582"/>
        <v>196</v>
      </c>
      <c r="AP1281" s="153">
        <f t="shared" si="2583"/>
        <v>413</v>
      </c>
      <c r="AQ1281" s="716">
        <f t="shared" si="2584"/>
        <v>14</v>
      </c>
      <c r="AR1281" s="154">
        <f t="shared" si="2570"/>
        <v>26000</v>
      </c>
      <c r="AS1281" s="158">
        <v>99</v>
      </c>
      <c r="AT1281" s="144"/>
    </row>
    <row r="1282" spans="2:46" ht="21.6" customHeight="1">
      <c r="B1282" s="160" t="s">
        <v>1806</v>
      </c>
      <c r="C1282" s="118" t="s">
        <v>1909</v>
      </c>
      <c r="D1282" s="112">
        <f t="shared" si="2562"/>
        <v>20.95</v>
      </c>
      <c r="E1282" s="112">
        <f t="shared" si="2571"/>
        <v>9.32</v>
      </c>
      <c r="F1282" s="112">
        <f t="shared" si="2563"/>
        <v>7.66</v>
      </c>
      <c r="G1282" s="644">
        <f t="shared" si="2572"/>
        <v>9.32</v>
      </c>
      <c r="H1282" s="112">
        <f t="shared" si="2564"/>
        <v>2.33</v>
      </c>
      <c r="I1282" s="112">
        <f>[1]CKFCost!$Y79</f>
        <v>4.66</v>
      </c>
      <c r="J1282" s="131"/>
      <c r="K1282" s="131"/>
      <c r="L1282" s="131"/>
      <c r="M1282" s="131"/>
      <c r="N1282" s="131"/>
      <c r="O1282" s="131"/>
      <c r="P1282" s="131"/>
      <c r="Q1282" s="131"/>
      <c r="R1282" s="131"/>
      <c r="S1282" s="131"/>
      <c r="T1282" s="131"/>
      <c r="U1282" s="131"/>
      <c r="V1282" s="131"/>
      <c r="W1282" s="131"/>
      <c r="X1282" s="131"/>
      <c r="Y1282" s="128">
        <f t="shared" si="2565"/>
        <v>10.252000000000001</v>
      </c>
      <c r="Z1282" s="128">
        <f t="shared" si="2566"/>
        <v>10.252000000000001</v>
      </c>
      <c r="AA1282" s="128">
        <f t="shared" si="2567"/>
        <v>5.2374999999999998</v>
      </c>
      <c r="AB1282" s="128">
        <f t="shared" si="2573"/>
        <v>20.95</v>
      </c>
      <c r="AC1282" s="128">
        <f t="shared" si="2568"/>
        <v>20.504000000000001</v>
      </c>
      <c r="AD1282" s="128">
        <f t="shared" si="2569"/>
        <v>10.475</v>
      </c>
      <c r="AE1282" s="128">
        <f t="shared" si="2569"/>
        <v>11.522500000000001</v>
      </c>
      <c r="AF1282" s="128">
        <f t="shared" si="2569"/>
        <v>13.6175</v>
      </c>
      <c r="AG1282" s="129">
        <f t="shared" si="2574"/>
        <v>86.116800000000012</v>
      </c>
      <c r="AH1282" s="129">
        <f t="shared" si="2575"/>
        <v>86.116800000000012</v>
      </c>
      <c r="AI1282" s="132">
        <f t="shared" si="2576"/>
        <v>84</v>
      </c>
      <c r="AJ1282" s="113">
        <f t="shared" si="2577"/>
        <v>269000</v>
      </c>
      <c r="AK1282" s="139">
        <f t="shared" si="2578"/>
        <v>289000</v>
      </c>
      <c r="AL1282" s="114">
        <f t="shared" si="2579"/>
        <v>29</v>
      </c>
      <c r="AM1282" s="130">
        <f t="shared" si="2580"/>
        <v>28</v>
      </c>
      <c r="AN1282" s="151">
        <f t="shared" si="2581"/>
        <v>44</v>
      </c>
      <c r="AO1282" s="152">
        <f t="shared" si="2582"/>
        <v>231</v>
      </c>
      <c r="AP1282" s="153">
        <f t="shared" si="2583"/>
        <v>488</v>
      </c>
      <c r="AQ1282" s="716">
        <f t="shared" si="2584"/>
        <v>17</v>
      </c>
      <c r="AR1282" s="154">
        <f t="shared" si="2570"/>
        <v>31000</v>
      </c>
      <c r="AS1282" s="158">
        <v>99</v>
      </c>
      <c r="AT1282" s="144"/>
    </row>
    <row r="1283" spans="2:46" ht="21.6" customHeight="1">
      <c r="B1283" s="160" t="s">
        <v>1807</v>
      </c>
      <c r="C1283" s="118" t="s">
        <v>1899</v>
      </c>
      <c r="D1283" s="112">
        <f t="shared" si="2562"/>
        <v>17.95</v>
      </c>
      <c r="E1283" s="112">
        <f t="shared" si="2571"/>
        <v>8.2799999999999994</v>
      </c>
      <c r="F1283" s="112">
        <f t="shared" si="2563"/>
        <v>7.14</v>
      </c>
      <c r="G1283" s="644">
        <f t="shared" si="2572"/>
        <v>8.2799999999999994</v>
      </c>
      <c r="H1283" s="112">
        <f t="shared" si="2564"/>
        <v>2.0699999999999998</v>
      </c>
      <c r="I1283" s="112">
        <f>[1]CKFCost!$Y80</f>
        <v>4.1399999999999997</v>
      </c>
      <c r="J1283" s="131"/>
      <c r="K1283" s="131"/>
      <c r="L1283" s="131"/>
      <c r="M1283" s="131"/>
      <c r="N1283" s="131"/>
      <c r="O1283" s="131"/>
      <c r="P1283" s="131"/>
      <c r="Q1283" s="131"/>
      <c r="R1283" s="131"/>
      <c r="S1283" s="131"/>
      <c r="T1283" s="131"/>
      <c r="U1283" s="131"/>
      <c r="V1283" s="131"/>
      <c r="W1283" s="131"/>
      <c r="X1283" s="131"/>
      <c r="Y1283" s="128">
        <f t="shared" si="2565"/>
        <v>9.1080000000000005</v>
      </c>
      <c r="Z1283" s="128">
        <f t="shared" si="2566"/>
        <v>9.1080000000000005</v>
      </c>
      <c r="AA1283" s="128">
        <f t="shared" si="2567"/>
        <v>4.4874999999999998</v>
      </c>
      <c r="AB1283" s="128">
        <f t="shared" si="2573"/>
        <v>17.95</v>
      </c>
      <c r="AC1283" s="128">
        <f t="shared" si="2568"/>
        <v>18.216000000000001</v>
      </c>
      <c r="AD1283" s="128">
        <f t="shared" si="2569"/>
        <v>8.9749999999999996</v>
      </c>
      <c r="AE1283" s="128">
        <f t="shared" si="2569"/>
        <v>9.8725000000000005</v>
      </c>
      <c r="AF1283" s="128">
        <f t="shared" si="2569"/>
        <v>11.6675</v>
      </c>
      <c r="AG1283" s="129">
        <f t="shared" si="2574"/>
        <v>76.507200000000012</v>
      </c>
      <c r="AH1283" s="129">
        <f t="shared" si="2575"/>
        <v>76.507200000000012</v>
      </c>
      <c r="AI1283" s="132">
        <f t="shared" si="2576"/>
        <v>74</v>
      </c>
      <c r="AJ1283" s="113">
        <f t="shared" si="2577"/>
        <v>239000</v>
      </c>
      <c r="AK1283" s="139">
        <f t="shared" si="2578"/>
        <v>259000</v>
      </c>
      <c r="AL1283" s="114">
        <f t="shared" si="2579"/>
        <v>26</v>
      </c>
      <c r="AM1283" s="130">
        <f t="shared" si="2580"/>
        <v>25</v>
      </c>
      <c r="AN1283" s="151">
        <f t="shared" si="2581"/>
        <v>39</v>
      </c>
      <c r="AO1283" s="152">
        <f t="shared" si="2582"/>
        <v>205</v>
      </c>
      <c r="AP1283" s="153">
        <f t="shared" si="2583"/>
        <v>434</v>
      </c>
      <c r="AQ1283" s="716">
        <f t="shared" si="2584"/>
        <v>15</v>
      </c>
      <c r="AR1283" s="154">
        <f t="shared" si="2570"/>
        <v>27000</v>
      </c>
      <c r="AS1283" s="158">
        <v>99</v>
      </c>
      <c r="AT1283" s="144"/>
    </row>
    <row r="1284" spans="2:46" ht="21.6" customHeight="1">
      <c r="B1284" s="160" t="s">
        <v>1808</v>
      </c>
      <c r="C1284" s="118" t="s">
        <v>1889</v>
      </c>
      <c r="D1284" s="112">
        <f t="shared" si="2562"/>
        <v>18.95</v>
      </c>
      <c r="E1284" s="112">
        <f t="shared" si="2571"/>
        <v>8.48</v>
      </c>
      <c r="F1284" s="112">
        <f t="shared" si="2563"/>
        <v>7.24</v>
      </c>
      <c r="G1284" s="644">
        <f t="shared" si="2572"/>
        <v>8.48</v>
      </c>
      <c r="H1284" s="112">
        <f t="shared" si="2564"/>
        <v>2.12</v>
      </c>
      <c r="I1284" s="112">
        <f>[1]CKFCost!$Y81</f>
        <v>4.24</v>
      </c>
      <c r="J1284" s="131"/>
      <c r="K1284" s="131"/>
      <c r="L1284" s="131"/>
      <c r="M1284" s="131"/>
      <c r="N1284" s="131"/>
      <c r="O1284" s="131"/>
      <c r="P1284" s="131"/>
      <c r="Q1284" s="131"/>
      <c r="R1284" s="131"/>
      <c r="S1284" s="131"/>
      <c r="T1284" s="131"/>
      <c r="U1284" s="131"/>
      <c r="V1284" s="131"/>
      <c r="W1284" s="131"/>
      <c r="X1284" s="131"/>
      <c r="Y1284" s="128">
        <f t="shared" si="2565"/>
        <v>9.3280000000000012</v>
      </c>
      <c r="Z1284" s="128">
        <f t="shared" si="2566"/>
        <v>9.3280000000000012</v>
      </c>
      <c r="AA1284" s="128">
        <f t="shared" si="2567"/>
        <v>4.7374999999999998</v>
      </c>
      <c r="AB1284" s="128">
        <f t="shared" si="2573"/>
        <v>18.95</v>
      </c>
      <c r="AC1284" s="128">
        <f t="shared" si="2568"/>
        <v>18.656000000000002</v>
      </c>
      <c r="AD1284" s="128">
        <f t="shared" si="2569"/>
        <v>9.4749999999999996</v>
      </c>
      <c r="AE1284" s="128">
        <f t="shared" si="2569"/>
        <v>10.422500000000001</v>
      </c>
      <c r="AF1284" s="128">
        <f t="shared" si="2569"/>
        <v>12.317500000000001</v>
      </c>
      <c r="AG1284" s="129">
        <f t="shared" si="2574"/>
        <v>78.355200000000011</v>
      </c>
      <c r="AH1284" s="129">
        <f t="shared" si="2575"/>
        <v>78.355200000000011</v>
      </c>
      <c r="AI1284" s="132">
        <f t="shared" si="2576"/>
        <v>79</v>
      </c>
      <c r="AJ1284" s="113">
        <f t="shared" si="2577"/>
        <v>239000</v>
      </c>
      <c r="AK1284" s="139">
        <f t="shared" si="2578"/>
        <v>259000</v>
      </c>
      <c r="AL1284" s="114">
        <f t="shared" si="2579"/>
        <v>26</v>
      </c>
      <c r="AM1284" s="130">
        <f t="shared" si="2580"/>
        <v>25</v>
      </c>
      <c r="AN1284" s="151">
        <f t="shared" si="2581"/>
        <v>40</v>
      </c>
      <c r="AO1284" s="152">
        <f t="shared" si="2582"/>
        <v>210</v>
      </c>
      <c r="AP1284" s="153">
        <f t="shared" si="2583"/>
        <v>444</v>
      </c>
      <c r="AQ1284" s="716">
        <f t="shared" si="2584"/>
        <v>15</v>
      </c>
      <c r="AR1284" s="154">
        <f t="shared" si="2570"/>
        <v>28000</v>
      </c>
      <c r="AS1284" s="158">
        <v>99</v>
      </c>
      <c r="AT1284" s="144"/>
    </row>
    <row r="1285" spans="2:46" ht="21.6" customHeight="1">
      <c r="B1285" s="160" t="s">
        <v>1809</v>
      </c>
      <c r="C1285" s="118" t="s">
        <v>1859</v>
      </c>
      <c r="D1285" s="112">
        <f t="shared" si="2562"/>
        <v>17.95</v>
      </c>
      <c r="E1285" s="112">
        <f t="shared" si="2571"/>
        <v>8.08</v>
      </c>
      <c r="F1285" s="112">
        <f t="shared" si="2563"/>
        <v>7.04</v>
      </c>
      <c r="G1285" s="644">
        <f t="shared" si="2572"/>
        <v>8.08</v>
      </c>
      <c r="H1285" s="112">
        <f t="shared" si="2564"/>
        <v>2.02</v>
      </c>
      <c r="I1285" s="112">
        <f>[1]CKFCost!$Y82</f>
        <v>4.04</v>
      </c>
      <c r="J1285" s="131"/>
      <c r="K1285" s="131"/>
      <c r="L1285" s="131"/>
      <c r="M1285" s="131"/>
      <c r="N1285" s="131"/>
      <c r="O1285" s="131"/>
      <c r="P1285" s="131"/>
      <c r="Q1285" s="131"/>
      <c r="R1285" s="131"/>
      <c r="S1285" s="131"/>
      <c r="T1285" s="131"/>
      <c r="U1285" s="131"/>
      <c r="V1285" s="131"/>
      <c r="W1285" s="131"/>
      <c r="X1285" s="131"/>
      <c r="Y1285" s="128">
        <f t="shared" si="2565"/>
        <v>8.8880000000000017</v>
      </c>
      <c r="Z1285" s="128">
        <f t="shared" si="2566"/>
        <v>8.8880000000000017</v>
      </c>
      <c r="AA1285" s="128">
        <f t="shared" si="2567"/>
        <v>4.4874999999999998</v>
      </c>
      <c r="AB1285" s="128">
        <f t="shared" si="2573"/>
        <v>17.95</v>
      </c>
      <c r="AC1285" s="128">
        <f t="shared" si="2568"/>
        <v>17.776000000000003</v>
      </c>
      <c r="AD1285" s="128">
        <f t="shared" si="2569"/>
        <v>8.9749999999999996</v>
      </c>
      <c r="AE1285" s="128">
        <f t="shared" si="2569"/>
        <v>9.8725000000000005</v>
      </c>
      <c r="AF1285" s="128">
        <f t="shared" si="2569"/>
        <v>11.6675</v>
      </c>
      <c r="AG1285" s="129">
        <f t="shared" si="2574"/>
        <v>74.659200000000013</v>
      </c>
      <c r="AH1285" s="129">
        <f t="shared" si="2575"/>
        <v>74.659200000000013</v>
      </c>
      <c r="AI1285" s="132">
        <f t="shared" si="2576"/>
        <v>74</v>
      </c>
      <c r="AJ1285" s="113">
        <f t="shared" si="2577"/>
        <v>229000</v>
      </c>
      <c r="AK1285" s="139">
        <f t="shared" si="2578"/>
        <v>249000</v>
      </c>
      <c r="AL1285" s="114">
        <f t="shared" si="2579"/>
        <v>25</v>
      </c>
      <c r="AM1285" s="130">
        <f t="shared" si="2580"/>
        <v>24</v>
      </c>
      <c r="AN1285" s="151">
        <f t="shared" si="2581"/>
        <v>38</v>
      </c>
      <c r="AO1285" s="152">
        <f t="shared" si="2582"/>
        <v>200</v>
      </c>
      <c r="AP1285" s="153">
        <f t="shared" si="2583"/>
        <v>423</v>
      </c>
      <c r="AQ1285" s="716">
        <f t="shared" si="2584"/>
        <v>15</v>
      </c>
      <c r="AR1285" s="154">
        <f t="shared" si="2570"/>
        <v>27000</v>
      </c>
      <c r="AS1285" s="158">
        <v>99</v>
      </c>
      <c r="AT1285" s="144"/>
    </row>
    <row r="1286" spans="2:46" ht="21.6" customHeight="1">
      <c r="B1286" s="160" t="s">
        <v>1810</v>
      </c>
      <c r="C1286" s="118" t="s">
        <v>1870</v>
      </c>
      <c r="D1286" s="112">
        <f t="shared" si="2562"/>
        <v>16.95</v>
      </c>
      <c r="E1286" s="112">
        <f t="shared" si="2571"/>
        <v>7.5</v>
      </c>
      <c r="F1286" s="112">
        <f t="shared" si="2563"/>
        <v>6.75</v>
      </c>
      <c r="G1286" s="644">
        <f t="shared" si="2572"/>
        <v>7.5</v>
      </c>
      <c r="H1286" s="112">
        <f t="shared" si="2564"/>
        <v>1.875</v>
      </c>
      <c r="I1286" s="112">
        <f>[1]CKFCost!$Y83</f>
        <v>3.75</v>
      </c>
      <c r="J1286" s="131"/>
      <c r="K1286" s="131"/>
      <c r="L1286" s="131"/>
      <c r="M1286" s="131"/>
      <c r="N1286" s="131"/>
      <c r="O1286" s="131"/>
      <c r="P1286" s="131"/>
      <c r="Q1286" s="131"/>
      <c r="R1286" s="131"/>
      <c r="S1286" s="131"/>
      <c r="T1286" s="131"/>
      <c r="U1286" s="131"/>
      <c r="V1286" s="131"/>
      <c r="W1286" s="131"/>
      <c r="X1286" s="131"/>
      <c r="Y1286" s="128">
        <f t="shared" si="2565"/>
        <v>8.25</v>
      </c>
      <c r="Z1286" s="128">
        <f t="shared" si="2566"/>
        <v>8.25</v>
      </c>
      <c r="AA1286" s="128">
        <f t="shared" si="2567"/>
        <v>4.2374999999999998</v>
      </c>
      <c r="AB1286" s="128">
        <f t="shared" si="2573"/>
        <v>16.95</v>
      </c>
      <c r="AC1286" s="128">
        <f t="shared" si="2568"/>
        <v>16.5</v>
      </c>
      <c r="AD1286" s="128">
        <f t="shared" si="2569"/>
        <v>8.4749999999999996</v>
      </c>
      <c r="AE1286" s="128">
        <f t="shared" si="2569"/>
        <v>9.3224999999999998</v>
      </c>
      <c r="AF1286" s="128">
        <f t="shared" si="2569"/>
        <v>11.0175</v>
      </c>
      <c r="AG1286" s="129">
        <f t="shared" si="2574"/>
        <v>69.3</v>
      </c>
      <c r="AH1286" s="129">
        <f t="shared" si="2575"/>
        <v>69.3</v>
      </c>
      <c r="AI1286" s="132">
        <f t="shared" si="2576"/>
        <v>69</v>
      </c>
      <c r="AJ1286" s="113">
        <f t="shared" si="2577"/>
        <v>219000</v>
      </c>
      <c r="AK1286" s="139">
        <f t="shared" si="2578"/>
        <v>239000</v>
      </c>
      <c r="AL1286" s="114">
        <f t="shared" si="2579"/>
        <v>23</v>
      </c>
      <c r="AM1286" s="130">
        <f t="shared" si="2580"/>
        <v>23</v>
      </c>
      <c r="AN1286" s="151">
        <f t="shared" si="2581"/>
        <v>36</v>
      </c>
      <c r="AO1286" s="152">
        <f t="shared" si="2582"/>
        <v>186</v>
      </c>
      <c r="AP1286" s="153">
        <f t="shared" si="2583"/>
        <v>393</v>
      </c>
      <c r="AQ1286" s="716">
        <f t="shared" si="2584"/>
        <v>14</v>
      </c>
      <c r="AR1286" s="154">
        <f t="shared" si="2570"/>
        <v>25000</v>
      </c>
      <c r="AS1286" s="158">
        <v>99</v>
      </c>
      <c r="AT1286" s="144"/>
    </row>
    <row r="1287" spans="2:46" ht="21.6" customHeight="1">
      <c r="B1287" s="160" t="s">
        <v>1811</v>
      </c>
      <c r="C1287" s="118" t="s">
        <v>1880</v>
      </c>
      <c r="D1287" s="112">
        <f t="shared" si="2562"/>
        <v>16.95</v>
      </c>
      <c r="E1287" s="112">
        <f t="shared" si="2571"/>
        <v>7.88</v>
      </c>
      <c r="F1287" s="112">
        <f t="shared" si="2563"/>
        <v>6.9399999999999995</v>
      </c>
      <c r="G1287" s="644">
        <f t="shared" si="2572"/>
        <v>7.88</v>
      </c>
      <c r="H1287" s="112">
        <f t="shared" si="2564"/>
        <v>1.97</v>
      </c>
      <c r="I1287" s="112">
        <f>[1]CKFCost!$Y84</f>
        <v>3.94</v>
      </c>
      <c r="J1287" s="131"/>
      <c r="K1287" s="131"/>
      <c r="L1287" s="131"/>
      <c r="M1287" s="131"/>
      <c r="N1287" s="131"/>
      <c r="O1287" s="131"/>
      <c r="P1287" s="131"/>
      <c r="Q1287" s="131"/>
      <c r="R1287" s="131"/>
      <c r="S1287" s="131"/>
      <c r="T1287" s="131"/>
      <c r="U1287" s="131"/>
      <c r="V1287" s="131"/>
      <c r="W1287" s="131"/>
      <c r="X1287" s="131"/>
      <c r="Y1287" s="128">
        <f t="shared" si="2565"/>
        <v>8.668000000000001</v>
      </c>
      <c r="Z1287" s="128">
        <f t="shared" si="2566"/>
        <v>8.668000000000001</v>
      </c>
      <c r="AA1287" s="128">
        <f t="shared" si="2567"/>
        <v>4.2374999999999998</v>
      </c>
      <c r="AB1287" s="128">
        <f t="shared" si="2573"/>
        <v>16.95</v>
      </c>
      <c r="AC1287" s="128">
        <f t="shared" si="2568"/>
        <v>17.336000000000002</v>
      </c>
      <c r="AD1287" s="128">
        <f t="shared" si="2569"/>
        <v>8.4749999999999996</v>
      </c>
      <c r="AE1287" s="128">
        <f t="shared" si="2569"/>
        <v>9.3224999999999998</v>
      </c>
      <c r="AF1287" s="128">
        <f t="shared" si="2569"/>
        <v>11.0175</v>
      </c>
      <c r="AG1287" s="129">
        <f t="shared" si="2574"/>
        <v>72.811200000000014</v>
      </c>
      <c r="AH1287" s="129">
        <f t="shared" si="2575"/>
        <v>72.811200000000014</v>
      </c>
      <c r="AI1287" s="132">
        <f t="shared" si="2576"/>
        <v>74</v>
      </c>
      <c r="AJ1287" s="113">
        <f t="shared" si="2577"/>
        <v>229000</v>
      </c>
      <c r="AK1287" s="139">
        <f t="shared" si="2578"/>
        <v>249000</v>
      </c>
      <c r="AL1287" s="114">
        <f t="shared" si="2579"/>
        <v>25</v>
      </c>
      <c r="AM1287" s="130">
        <f t="shared" si="2580"/>
        <v>24</v>
      </c>
      <c r="AN1287" s="151">
        <f t="shared" si="2581"/>
        <v>37</v>
      </c>
      <c r="AO1287" s="152">
        <f t="shared" si="2582"/>
        <v>196</v>
      </c>
      <c r="AP1287" s="153">
        <f t="shared" si="2583"/>
        <v>413</v>
      </c>
      <c r="AQ1287" s="716">
        <f t="shared" si="2584"/>
        <v>14</v>
      </c>
      <c r="AR1287" s="154">
        <f t="shared" si="2570"/>
        <v>26000</v>
      </c>
      <c r="AS1287" s="158">
        <v>99</v>
      </c>
      <c r="AT1287" s="144"/>
    </row>
    <row r="1288" spans="2:46" ht="21.6" customHeight="1">
      <c r="B1288" s="160" t="s">
        <v>1812</v>
      </c>
      <c r="C1288" s="118" t="s">
        <v>1910</v>
      </c>
      <c r="D1288" s="112">
        <f t="shared" si="2562"/>
        <v>20.95</v>
      </c>
      <c r="E1288" s="112">
        <f t="shared" si="2571"/>
        <v>9.32</v>
      </c>
      <c r="F1288" s="112">
        <f t="shared" si="2563"/>
        <v>7.66</v>
      </c>
      <c r="G1288" s="644">
        <f t="shared" si="2572"/>
        <v>9.32</v>
      </c>
      <c r="H1288" s="112">
        <f t="shared" si="2564"/>
        <v>2.33</v>
      </c>
      <c r="I1288" s="112">
        <f>[1]CKFCost!$Y85</f>
        <v>4.66</v>
      </c>
      <c r="J1288" s="131"/>
      <c r="K1288" s="131"/>
      <c r="L1288" s="131"/>
      <c r="M1288" s="131"/>
      <c r="N1288" s="131"/>
      <c r="O1288" s="131"/>
      <c r="P1288" s="131"/>
      <c r="Q1288" s="131"/>
      <c r="R1288" s="131"/>
      <c r="S1288" s="131"/>
      <c r="T1288" s="131"/>
      <c r="U1288" s="131"/>
      <c r="V1288" s="131"/>
      <c r="W1288" s="131"/>
      <c r="X1288" s="131"/>
      <c r="Y1288" s="128">
        <f t="shared" si="2565"/>
        <v>10.252000000000001</v>
      </c>
      <c r="Z1288" s="128">
        <f t="shared" si="2566"/>
        <v>10.252000000000001</v>
      </c>
      <c r="AA1288" s="128">
        <f t="shared" si="2567"/>
        <v>5.2374999999999998</v>
      </c>
      <c r="AB1288" s="128">
        <f t="shared" si="2573"/>
        <v>20.95</v>
      </c>
      <c r="AC1288" s="128">
        <f t="shared" si="2568"/>
        <v>20.504000000000001</v>
      </c>
      <c r="AD1288" s="128">
        <f t="shared" si="2569"/>
        <v>10.475</v>
      </c>
      <c r="AE1288" s="128">
        <f t="shared" si="2569"/>
        <v>11.522500000000001</v>
      </c>
      <c r="AF1288" s="128">
        <f t="shared" si="2569"/>
        <v>13.6175</v>
      </c>
      <c r="AG1288" s="129">
        <f t="shared" si="2574"/>
        <v>86.116800000000012</v>
      </c>
      <c r="AH1288" s="129">
        <f t="shared" si="2575"/>
        <v>86.116800000000012</v>
      </c>
      <c r="AI1288" s="132">
        <f t="shared" si="2576"/>
        <v>84</v>
      </c>
      <c r="AJ1288" s="113">
        <f t="shared" si="2577"/>
        <v>269000</v>
      </c>
      <c r="AK1288" s="139">
        <f t="shared" si="2578"/>
        <v>289000</v>
      </c>
      <c r="AL1288" s="114">
        <f t="shared" si="2579"/>
        <v>29</v>
      </c>
      <c r="AM1288" s="130">
        <f t="shared" si="2580"/>
        <v>28</v>
      </c>
      <c r="AN1288" s="151">
        <f t="shared" si="2581"/>
        <v>44</v>
      </c>
      <c r="AO1288" s="152">
        <f t="shared" si="2582"/>
        <v>231</v>
      </c>
      <c r="AP1288" s="153">
        <f t="shared" si="2583"/>
        <v>488</v>
      </c>
      <c r="AQ1288" s="716">
        <f t="shared" si="2584"/>
        <v>17</v>
      </c>
      <c r="AR1288" s="154">
        <f t="shared" si="2570"/>
        <v>31000</v>
      </c>
      <c r="AS1288" s="158">
        <v>99</v>
      </c>
      <c r="AT1288" s="144"/>
    </row>
    <row r="1289" spans="2:46" ht="21.6" customHeight="1">
      <c r="B1289" s="160" t="s">
        <v>1813</v>
      </c>
      <c r="C1289" s="118" t="s">
        <v>1900</v>
      </c>
      <c r="D1289" s="112">
        <f t="shared" si="2562"/>
        <v>17.95</v>
      </c>
      <c r="E1289" s="112">
        <f t="shared" si="2571"/>
        <v>8.2799999999999994</v>
      </c>
      <c r="F1289" s="112">
        <f t="shared" si="2563"/>
        <v>7.14</v>
      </c>
      <c r="G1289" s="644">
        <f t="shared" si="2572"/>
        <v>8.2799999999999994</v>
      </c>
      <c r="H1289" s="112">
        <f t="shared" si="2564"/>
        <v>2.0699999999999998</v>
      </c>
      <c r="I1289" s="112">
        <f>[1]CKFCost!$Y86</f>
        <v>4.1399999999999997</v>
      </c>
      <c r="J1289" s="131"/>
      <c r="K1289" s="131"/>
      <c r="L1289" s="131"/>
      <c r="M1289" s="131"/>
      <c r="N1289" s="131"/>
      <c r="O1289" s="131"/>
      <c r="P1289" s="131"/>
      <c r="Q1289" s="131"/>
      <c r="R1289" s="131"/>
      <c r="S1289" s="131"/>
      <c r="T1289" s="131"/>
      <c r="U1289" s="131"/>
      <c r="V1289" s="131"/>
      <c r="W1289" s="131"/>
      <c r="X1289" s="131"/>
      <c r="Y1289" s="128">
        <f t="shared" si="2565"/>
        <v>9.1080000000000005</v>
      </c>
      <c r="Z1289" s="128">
        <f t="shared" si="2566"/>
        <v>9.1080000000000005</v>
      </c>
      <c r="AA1289" s="128">
        <f t="shared" si="2567"/>
        <v>4.4874999999999998</v>
      </c>
      <c r="AB1289" s="128">
        <f t="shared" si="2573"/>
        <v>17.95</v>
      </c>
      <c r="AC1289" s="128">
        <f t="shared" si="2568"/>
        <v>18.216000000000001</v>
      </c>
      <c r="AD1289" s="128">
        <f t="shared" si="2569"/>
        <v>8.9749999999999996</v>
      </c>
      <c r="AE1289" s="128">
        <f t="shared" si="2569"/>
        <v>9.8725000000000005</v>
      </c>
      <c r="AF1289" s="128">
        <f t="shared" si="2569"/>
        <v>11.6675</v>
      </c>
      <c r="AG1289" s="129">
        <f t="shared" si="2574"/>
        <v>76.507200000000012</v>
      </c>
      <c r="AH1289" s="129">
        <f t="shared" si="2575"/>
        <v>76.507200000000012</v>
      </c>
      <c r="AI1289" s="132">
        <f t="shared" si="2576"/>
        <v>74</v>
      </c>
      <c r="AJ1289" s="113">
        <f t="shared" si="2577"/>
        <v>239000</v>
      </c>
      <c r="AK1289" s="139">
        <f t="shared" si="2578"/>
        <v>259000</v>
      </c>
      <c r="AL1289" s="114">
        <f t="shared" si="2579"/>
        <v>26</v>
      </c>
      <c r="AM1289" s="130">
        <f t="shared" si="2580"/>
        <v>25</v>
      </c>
      <c r="AN1289" s="151">
        <f t="shared" si="2581"/>
        <v>39</v>
      </c>
      <c r="AO1289" s="152">
        <f t="shared" si="2582"/>
        <v>205</v>
      </c>
      <c r="AP1289" s="153">
        <f t="shared" si="2583"/>
        <v>434</v>
      </c>
      <c r="AQ1289" s="716">
        <f t="shared" si="2584"/>
        <v>15</v>
      </c>
      <c r="AR1289" s="154">
        <f t="shared" si="2570"/>
        <v>27000</v>
      </c>
      <c r="AS1289" s="158">
        <v>99</v>
      </c>
      <c r="AT1289" s="144"/>
    </row>
    <row r="1290" spans="2:46" ht="21.6" customHeight="1">
      <c r="B1290" s="160" t="s">
        <v>1814</v>
      </c>
      <c r="C1290" s="118" t="s">
        <v>1890</v>
      </c>
      <c r="D1290" s="112">
        <f t="shared" si="2562"/>
        <v>18.95</v>
      </c>
      <c r="E1290" s="112">
        <f t="shared" si="2571"/>
        <v>8.48</v>
      </c>
      <c r="F1290" s="112">
        <f t="shared" si="2563"/>
        <v>7.24</v>
      </c>
      <c r="G1290" s="644">
        <f t="shared" si="2572"/>
        <v>8.48</v>
      </c>
      <c r="H1290" s="112">
        <f t="shared" si="2564"/>
        <v>2.12</v>
      </c>
      <c r="I1290" s="112">
        <f>[1]CKFCost!$Y87</f>
        <v>4.24</v>
      </c>
      <c r="J1290" s="131"/>
      <c r="K1290" s="131"/>
      <c r="L1290" s="131"/>
      <c r="M1290" s="131"/>
      <c r="N1290" s="131"/>
      <c r="O1290" s="131"/>
      <c r="P1290" s="131"/>
      <c r="Q1290" s="131"/>
      <c r="R1290" s="131"/>
      <c r="S1290" s="131"/>
      <c r="T1290" s="131"/>
      <c r="U1290" s="131"/>
      <c r="V1290" s="131"/>
      <c r="W1290" s="131"/>
      <c r="X1290" s="131"/>
      <c r="Y1290" s="128">
        <f t="shared" si="2565"/>
        <v>9.3280000000000012</v>
      </c>
      <c r="Z1290" s="128">
        <f t="shared" si="2566"/>
        <v>9.3280000000000012</v>
      </c>
      <c r="AA1290" s="128">
        <f t="shared" si="2567"/>
        <v>4.7374999999999998</v>
      </c>
      <c r="AB1290" s="128">
        <f t="shared" si="2573"/>
        <v>18.95</v>
      </c>
      <c r="AC1290" s="128">
        <f t="shared" si="2568"/>
        <v>18.656000000000002</v>
      </c>
      <c r="AD1290" s="128">
        <f t="shared" si="2569"/>
        <v>9.4749999999999996</v>
      </c>
      <c r="AE1290" s="128">
        <f t="shared" si="2569"/>
        <v>10.422500000000001</v>
      </c>
      <c r="AF1290" s="128">
        <f t="shared" si="2569"/>
        <v>12.317500000000001</v>
      </c>
      <c r="AG1290" s="129">
        <f t="shared" si="2574"/>
        <v>78.355200000000011</v>
      </c>
      <c r="AH1290" s="129">
        <f t="shared" si="2575"/>
        <v>78.355200000000011</v>
      </c>
      <c r="AI1290" s="132">
        <f t="shared" si="2576"/>
        <v>79</v>
      </c>
      <c r="AJ1290" s="113">
        <f t="shared" si="2577"/>
        <v>239000</v>
      </c>
      <c r="AK1290" s="139">
        <f t="shared" si="2578"/>
        <v>259000</v>
      </c>
      <c r="AL1290" s="114">
        <f t="shared" si="2579"/>
        <v>26</v>
      </c>
      <c r="AM1290" s="130">
        <f t="shared" si="2580"/>
        <v>25</v>
      </c>
      <c r="AN1290" s="151">
        <f t="shared" si="2581"/>
        <v>40</v>
      </c>
      <c r="AO1290" s="152">
        <f t="shared" si="2582"/>
        <v>210</v>
      </c>
      <c r="AP1290" s="153">
        <f t="shared" si="2583"/>
        <v>444</v>
      </c>
      <c r="AQ1290" s="716">
        <f t="shared" si="2584"/>
        <v>15</v>
      </c>
      <c r="AR1290" s="154">
        <f t="shared" si="2570"/>
        <v>28000</v>
      </c>
      <c r="AS1290" s="158">
        <v>99</v>
      </c>
      <c r="AT1290" s="144"/>
    </row>
    <row r="1291" spans="2:46" ht="21.6" customHeight="1">
      <c r="B1291" s="160" t="s">
        <v>1815</v>
      </c>
      <c r="C1291" s="118" t="s">
        <v>1860</v>
      </c>
      <c r="D1291" s="112">
        <f t="shared" si="2562"/>
        <v>17.95</v>
      </c>
      <c r="E1291" s="112">
        <f t="shared" si="2571"/>
        <v>8.08</v>
      </c>
      <c r="F1291" s="112">
        <f t="shared" si="2563"/>
        <v>7.04</v>
      </c>
      <c r="G1291" s="644">
        <f t="shared" si="2572"/>
        <v>8.08</v>
      </c>
      <c r="H1291" s="112">
        <f t="shared" si="2564"/>
        <v>2.02</v>
      </c>
      <c r="I1291" s="112">
        <f>[1]CKFCost!$Y88</f>
        <v>4.04</v>
      </c>
      <c r="J1291" s="131"/>
      <c r="K1291" s="131"/>
      <c r="L1291" s="131"/>
      <c r="M1291" s="131"/>
      <c r="N1291" s="131"/>
      <c r="O1291" s="131"/>
      <c r="P1291" s="131"/>
      <c r="Q1291" s="131"/>
      <c r="R1291" s="131"/>
      <c r="S1291" s="131"/>
      <c r="T1291" s="131"/>
      <c r="U1291" s="131"/>
      <c r="V1291" s="131"/>
      <c r="W1291" s="131"/>
      <c r="X1291" s="131"/>
      <c r="Y1291" s="128">
        <f t="shared" si="2565"/>
        <v>8.8880000000000017</v>
      </c>
      <c r="Z1291" s="128">
        <f t="shared" si="2566"/>
        <v>8.8880000000000017</v>
      </c>
      <c r="AA1291" s="128">
        <f t="shared" si="2567"/>
        <v>4.4874999999999998</v>
      </c>
      <c r="AB1291" s="128">
        <f t="shared" si="2573"/>
        <v>17.95</v>
      </c>
      <c r="AC1291" s="128">
        <f t="shared" si="2568"/>
        <v>17.776000000000003</v>
      </c>
      <c r="AD1291" s="128">
        <f t="shared" si="2569"/>
        <v>8.9749999999999996</v>
      </c>
      <c r="AE1291" s="128">
        <f t="shared" si="2569"/>
        <v>9.8725000000000005</v>
      </c>
      <c r="AF1291" s="128">
        <f t="shared" si="2569"/>
        <v>11.6675</v>
      </c>
      <c r="AG1291" s="129">
        <f t="shared" si="2574"/>
        <v>74.659200000000013</v>
      </c>
      <c r="AH1291" s="129">
        <f t="shared" si="2575"/>
        <v>74.659200000000013</v>
      </c>
      <c r="AI1291" s="132">
        <f t="shared" si="2576"/>
        <v>74</v>
      </c>
      <c r="AJ1291" s="113">
        <f t="shared" si="2577"/>
        <v>229000</v>
      </c>
      <c r="AK1291" s="139">
        <f t="shared" si="2578"/>
        <v>249000</v>
      </c>
      <c r="AL1291" s="114">
        <f t="shared" si="2579"/>
        <v>25</v>
      </c>
      <c r="AM1291" s="130">
        <f t="shared" si="2580"/>
        <v>24</v>
      </c>
      <c r="AN1291" s="151">
        <f t="shared" si="2581"/>
        <v>38</v>
      </c>
      <c r="AO1291" s="152">
        <f t="shared" si="2582"/>
        <v>200</v>
      </c>
      <c r="AP1291" s="153">
        <f t="shared" si="2583"/>
        <v>423</v>
      </c>
      <c r="AQ1291" s="716">
        <f t="shared" si="2584"/>
        <v>15</v>
      </c>
      <c r="AR1291" s="154">
        <f t="shared" si="2570"/>
        <v>27000</v>
      </c>
      <c r="AS1291" s="158">
        <v>99</v>
      </c>
      <c r="AT1291" s="144"/>
    </row>
    <row r="1292" spans="2:46" ht="21.6" customHeight="1">
      <c r="B1292" s="160" t="s">
        <v>1816</v>
      </c>
      <c r="C1292" s="118" t="s">
        <v>1871</v>
      </c>
      <c r="D1292" s="112">
        <f t="shared" si="2562"/>
        <v>16.95</v>
      </c>
      <c r="E1292" s="112">
        <f t="shared" si="2571"/>
        <v>7.5</v>
      </c>
      <c r="F1292" s="112">
        <f t="shared" si="2563"/>
        <v>6.75</v>
      </c>
      <c r="G1292" s="644">
        <f t="shared" si="2572"/>
        <v>7.5</v>
      </c>
      <c r="H1292" s="112">
        <f t="shared" si="2564"/>
        <v>1.875</v>
      </c>
      <c r="I1292" s="112">
        <f>[1]CKFCost!$Y89</f>
        <v>3.75</v>
      </c>
      <c r="J1292" s="131"/>
      <c r="K1292" s="131"/>
      <c r="L1292" s="131"/>
      <c r="M1292" s="131"/>
      <c r="N1292" s="131"/>
      <c r="O1292" s="131"/>
      <c r="P1292" s="131"/>
      <c r="Q1292" s="131"/>
      <c r="R1292" s="131"/>
      <c r="S1292" s="131"/>
      <c r="T1292" s="131"/>
      <c r="U1292" s="131"/>
      <c r="V1292" s="131"/>
      <c r="W1292" s="131"/>
      <c r="X1292" s="131"/>
      <c r="Y1292" s="128">
        <f t="shared" si="2565"/>
        <v>8.25</v>
      </c>
      <c r="Z1292" s="128">
        <f t="shared" si="2566"/>
        <v>8.25</v>
      </c>
      <c r="AA1292" s="128">
        <f t="shared" si="2567"/>
        <v>4.2374999999999998</v>
      </c>
      <c r="AB1292" s="128">
        <f t="shared" si="2573"/>
        <v>16.95</v>
      </c>
      <c r="AC1292" s="128">
        <f t="shared" si="2568"/>
        <v>16.5</v>
      </c>
      <c r="AD1292" s="128">
        <f t="shared" si="2569"/>
        <v>8.4749999999999996</v>
      </c>
      <c r="AE1292" s="128">
        <f t="shared" si="2569"/>
        <v>9.3224999999999998</v>
      </c>
      <c r="AF1292" s="128">
        <f t="shared" si="2569"/>
        <v>11.0175</v>
      </c>
      <c r="AG1292" s="129">
        <f t="shared" si="2574"/>
        <v>69.3</v>
      </c>
      <c r="AH1292" s="129">
        <f t="shared" si="2575"/>
        <v>69.3</v>
      </c>
      <c r="AI1292" s="132">
        <f t="shared" si="2576"/>
        <v>69</v>
      </c>
      <c r="AJ1292" s="113">
        <f t="shared" si="2577"/>
        <v>219000</v>
      </c>
      <c r="AK1292" s="139">
        <f t="shared" si="2578"/>
        <v>239000</v>
      </c>
      <c r="AL1292" s="114">
        <f t="shared" si="2579"/>
        <v>23</v>
      </c>
      <c r="AM1292" s="130">
        <f t="shared" si="2580"/>
        <v>23</v>
      </c>
      <c r="AN1292" s="151">
        <f t="shared" si="2581"/>
        <v>36</v>
      </c>
      <c r="AO1292" s="152">
        <f t="shared" si="2582"/>
        <v>186</v>
      </c>
      <c r="AP1292" s="153">
        <f t="shared" si="2583"/>
        <v>393</v>
      </c>
      <c r="AQ1292" s="716">
        <f t="shared" si="2584"/>
        <v>14</v>
      </c>
      <c r="AR1292" s="154">
        <f t="shared" si="2570"/>
        <v>25000</v>
      </c>
      <c r="AS1292" s="158">
        <v>99</v>
      </c>
      <c r="AT1292" s="144"/>
    </row>
    <row r="1293" spans="2:46" ht="21.6" customHeight="1">
      <c r="B1293" s="160" t="s">
        <v>1817</v>
      </c>
      <c r="C1293" s="118" t="s">
        <v>1881</v>
      </c>
      <c r="D1293" s="112">
        <f t="shared" si="2562"/>
        <v>16.95</v>
      </c>
      <c r="E1293" s="112">
        <f t="shared" si="2571"/>
        <v>7.88</v>
      </c>
      <c r="F1293" s="112">
        <f t="shared" si="2563"/>
        <v>6.9399999999999995</v>
      </c>
      <c r="G1293" s="644">
        <f t="shared" si="2572"/>
        <v>7.88</v>
      </c>
      <c r="H1293" s="112">
        <f t="shared" si="2564"/>
        <v>1.97</v>
      </c>
      <c r="I1293" s="112">
        <f>[1]CKFCost!$Y90</f>
        <v>3.94</v>
      </c>
      <c r="J1293" s="131"/>
      <c r="K1293" s="131"/>
      <c r="L1293" s="131"/>
      <c r="M1293" s="131"/>
      <c r="N1293" s="131"/>
      <c r="O1293" s="131"/>
      <c r="P1293" s="131"/>
      <c r="Q1293" s="131"/>
      <c r="R1293" s="131"/>
      <c r="S1293" s="131"/>
      <c r="T1293" s="131"/>
      <c r="U1293" s="131"/>
      <c r="V1293" s="131"/>
      <c r="W1293" s="131"/>
      <c r="X1293" s="131"/>
      <c r="Y1293" s="128">
        <f t="shared" si="2565"/>
        <v>8.668000000000001</v>
      </c>
      <c r="Z1293" s="128">
        <f t="shared" si="2566"/>
        <v>8.668000000000001</v>
      </c>
      <c r="AA1293" s="128">
        <f t="shared" si="2567"/>
        <v>4.2374999999999998</v>
      </c>
      <c r="AB1293" s="128">
        <f t="shared" si="2573"/>
        <v>16.95</v>
      </c>
      <c r="AC1293" s="128">
        <f t="shared" si="2568"/>
        <v>17.336000000000002</v>
      </c>
      <c r="AD1293" s="128">
        <f t="shared" si="2569"/>
        <v>8.4749999999999996</v>
      </c>
      <c r="AE1293" s="128">
        <f t="shared" si="2569"/>
        <v>9.3224999999999998</v>
      </c>
      <c r="AF1293" s="128">
        <f t="shared" si="2569"/>
        <v>11.0175</v>
      </c>
      <c r="AG1293" s="129">
        <f t="shared" si="2574"/>
        <v>72.811200000000014</v>
      </c>
      <c r="AH1293" s="129">
        <f t="shared" si="2575"/>
        <v>72.811200000000014</v>
      </c>
      <c r="AI1293" s="132">
        <f t="shared" si="2576"/>
        <v>74</v>
      </c>
      <c r="AJ1293" s="113">
        <f t="shared" si="2577"/>
        <v>229000</v>
      </c>
      <c r="AK1293" s="139">
        <f t="shared" si="2578"/>
        <v>249000</v>
      </c>
      <c r="AL1293" s="114">
        <f t="shared" si="2579"/>
        <v>25</v>
      </c>
      <c r="AM1293" s="130">
        <f t="shared" si="2580"/>
        <v>24</v>
      </c>
      <c r="AN1293" s="151">
        <f t="shared" si="2581"/>
        <v>37</v>
      </c>
      <c r="AO1293" s="152">
        <f t="shared" si="2582"/>
        <v>196</v>
      </c>
      <c r="AP1293" s="153">
        <f t="shared" si="2583"/>
        <v>413</v>
      </c>
      <c r="AQ1293" s="716">
        <f t="shared" si="2584"/>
        <v>14</v>
      </c>
      <c r="AR1293" s="154">
        <f t="shared" si="2570"/>
        <v>26000</v>
      </c>
      <c r="AS1293" s="158">
        <v>99</v>
      </c>
      <c r="AT1293" s="144"/>
    </row>
    <row r="1294" spans="2:46" ht="21.6" customHeight="1">
      <c r="B1294" s="160" t="s">
        <v>1818</v>
      </c>
      <c r="C1294" s="118" t="s">
        <v>1911</v>
      </c>
      <c r="D1294" s="112">
        <f t="shared" si="2562"/>
        <v>20.95</v>
      </c>
      <c r="E1294" s="112">
        <f t="shared" si="2571"/>
        <v>9.32</v>
      </c>
      <c r="F1294" s="112">
        <f t="shared" si="2563"/>
        <v>7.66</v>
      </c>
      <c r="G1294" s="644">
        <f t="shared" si="2572"/>
        <v>9.32</v>
      </c>
      <c r="H1294" s="112">
        <f t="shared" si="2564"/>
        <v>2.33</v>
      </c>
      <c r="I1294" s="112">
        <f>[1]CKFCost!$Y91</f>
        <v>4.66</v>
      </c>
      <c r="J1294" s="131"/>
      <c r="K1294" s="131"/>
      <c r="L1294" s="131"/>
      <c r="M1294" s="131"/>
      <c r="N1294" s="131"/>
      <c r="O1294" s="131"/>
      <c r="P1294" s="131"/>
      <c r="Q1294" s="131"/>
      <c r="R1294" s="131"/>
      <c r="S1294" s="131"/>
      <c r="T1294" s="131"/>
      <c r="U1294" s="131"/>
      <c r="V1294" s="131"/>
      <c r="W1294" s="131"/>
      <c r="X1294" s="131"/>
      <c r="Y1294" s="128">
        <f t="shared" si="2565"/>
        <v>10.252000000000001</v>
      </c>
      <c r="Z1294" s="128">
        <f t="shared" si="2566"/>
        <v>10.252000000000001</v>
      </c>
      <c r="AA1294" s="128">
        <f t="shared" si="2567"/>
        <v>5.2374999999999998</v>
      </c>
      <c r="AB1294" s="128">
        <f t="shared" si="2573"/>
        <v>20.95</v>
      </c>
      <c r="AC1294" s="128">
        <f t="shared" si="2568"/>
        <v>20.504000000000001</v>
      </c>
      <c r="AD1294" s="128">
        <f t="shared" ref="AD1294:AF1313" si="2585">$AB1294*(1-AD$1273)</f>
        <v>10.475</v>
      </c>
      <c r="AE1294" s="128">
        <f t="shared" si="2585"/>
        <v>11.522500000000001</v>
      </c>
      <c r="AF1294" s="128">
        <f t="shared" si="2585"/>
        <v>13.6175</v>
      </c>
      <c r="AG1294" s="129">
        <f t="shared" si="2574"/>
        <v>86.116800000000012</v>
      </c>
      <c r="AH1294" s="129">
        <f t="shared" si="2575"/>
        <v>86.116800000000012</v>
      </c>
      <c r="AI1294" s="132">
        <f t="shared" si="2576"/>
        <v>84</v>
      </c>
      <c r="AJ1294" s="113">
        <f t="shared" si="2577"/>
        <v>269000</v>
      </c>
      <c r="AK1294" s="139">
        <f t="shared" si="2578"/>
        <v>289000</v>
      </c>
      <c r="AL1294" s="114">
        <f t="shared" si="2579"/>
        <v>29</v>
      </c>
      <c r="AM1294" s="130">
        <f t="shared" si="2580"/>
        <v>28</v>
      </c>
      <c r="AN1294" s="151">
        <f t="shared" si="2581"/>
        <v>44</v>
      </c>
      <c r="AO1294" s="152">
        <f t="shared" si="2582"/>
        <v>231</v>
      </c>
      <c r="AP1294" s="153">
        <f t="shared" si="2583"/>
        <v>488</v>
      </c>
      <c r="AQ1294" s="716">
        <f t="shared" si="2584"/>
        <v>17</v>
      </c>
      <c r="AR1294" s="154">
        <f t="shared" si="2570"/>
        <v>31000</v>
      </c>
      <c r="AS1294" s="158">
        <v>99</v>
      </c>
      <c r="AT1294" s="144"/>
    </row>
    <row r="1295" spans="2:46" ht="21.6" customHeight="1">
      <c r="B1295" s="160" t="s">
        <v>1819</v>
      </c>
      <c r="C1295" s="118" t="s">
        <v>1901</v>
      </c>
      <c r="D1295" s="112">
        <f t="shared" si="2562"/>
        <v>17.95</v>
      </c>
      <c r="E1295" s="112">
        <f t="shared" si="2571"/>
        <v>8.2799999999999994</v>
      </c>
      <c r="F1295" s="112">
        <f t="shared" si="2563"/>
        <v>7.14</v>
      </c>
      <c r="G1295" s="644">
        <f t="shared" si="2572"/>
        <v>8.2799999999999994</v>
      </c>
      <c r="H1295" s="112">
        <f t="shared" si="2564"/>
        <v>2.0699999999999998</v>
      </c>
      <c r="I1295" s="112">
        <f>[1]CKFCost!$Y92</f>
        <v>4.1399999999999997</v>
      </c>
      <c r="J1295" s="131"/>
      <c r="K1295" s="131"/>
      <c r="L1295" s="131"/>
      <c r="M1295" s="131"/>
      <c r="N1295" s="131"/>
      <c r="O1295" s="131"/>
      <c r="P1295" s="131"/>
      <c r="Q1295" s="131"/>
      <c r="R1295" s="131"/>
      <c r="S1295" s="131"/>
      <c r="T1295" s="131"/>
      <c r="U1295" s="131"/>
      <c r="V1295" s="131"/>
      <c r="W1295" s="131"/>
      <c r="X1295" s="131"/>
      <c r="Y1295" s="128">
        <f t="shared" si="2565"/>
        <v>9.1080000000000005</v>
      </c>
      <c r="Z1295" s="128">
        <f t="shared" si="2566"/>
        <v>9.1080000000000005</v>
      </c>
      <c r="AA1295" s="128">
        <f t="shared" si="2567"/>
        <v>4.4874999999999998</v>
      </c>
      <c r="AB1295" s="128">
        <f t="shared" si="2573"/>
        <v>17.95</v>
      </c>
      <c r="AC1295" s="128">
        <f t="shared" si="2568"/>
        <v>18.216000000000001</v>
      </c>
      <c r="AD1295" s="128">
        <f t="shared" si="2585"/>
        <v>8.9749999999999996</v>
      </c>
      <c r="AE1295" s="128">
        <f t="shared" si="2585"/>
        <v>9.8725000000000005</v>
      </c>
      <c r="AF1295" s="128">
        <f t="shared" si="2585"/>
        <v>11.6675</v>
      </c>
      <c r="AG1295" s="129">
        <f t="shared" si="2574"/>
        <v>76.507200000000012</v>
      </c>
      <c r="AH1295" s="129">
        <f t="shared" si="2575"/>
        <v>76.507200000000012</v>
      </c>
      <c r="AI1295" s="132">
        <f t="shared" si="2576"/>
        <v>74</v>
      </c>
      <c r="AJ1295" s="113">
        <f t="shared" si="2577"/>
        <v>239000</v>
      </c>
      <c r="AK1295" s="139">
        <f t="shared" si="2578"/>
        <v>259000</v>
      </c>
      <c r="AL1295" s="114">
        <f t="shared" si="2579"/>
        <v>26</v>
      </c>
      <c r="AM1295" s="130">
        <f t="shared" si="2580"/>
        <v>25</v>
      </c>
      <c r="AN1295" s="151">
        <f t="shared" si="2581"/>
        <v>39</v>
      </c>
      <c r="AO1295" s="152">
        <f t="shared" si="2582"/>
        <v>205</v>
      </c>
      <c r="AP1295" s="153">
        <f t="shared" si="2583"/>
        <v>434</v>
      </c>
      <c r="AQ1295" s="716">
        <f t="shared" si="2584"/>
        <v>15</v>
      </c>
      <c r="AR1295" s="154">
        <f t="shared" si="2570"/>
        <v>27000</v>
      </c>
      <c r="AS1295" s="158">
        <v>99</v>
      </c>
      <c r="AT1295" s="144"/>
    </row>
    <row r="1296" spans="2:46" ht="21.6" customHeight="1">
      <c r="B1296" s="160" t="s">
        <v>1820</v>
      </c>
      <c r="C1296" s="118" t="s">
        <v>1891</v>
      </c>
      <c r="D1296" s="112">
        <f t="shared" si="2562"/>
        <v>18.95</v>
      </c>
      <c r="E1296" s="112">
        <f t="shared" si="2571"/>
        <v>8.48</v>
      </c>
      <c r="F1296" s="112">
        <f t="shared" si="2563"/>
        <v>7.24</v>
      </c>
      <c r="G1296" s="644">
        <f t="shared" si="2572"/>
        <v>8.48</v>
      </c>
      <c r="H1296" s="112">
        <f t="shared" si="2564"/>
        <v>2.12</v>
      </c>
      <c r="I1296" s="112">
        <f>[1]CKFCost!$Y93</f>
        <v>4.24</v>
      </c>
      <c r="J1296" s="131"/>
      <c r="K1296" s="131"/>
      <c r="L1296" s="131"/>
      <c r="M1296" s="131"/>
      <c r="N1296" s="131"/>
      <c r="O1296" s="131"/>
      <c r="P1296" s="131"/>
      <c r="Q1296" s="131"/>
      <c r="R1296" s="131"/>
      <c r="S1296" s="131"/>
      <c r="T1296" s="131"/>
      <c r="U1296" s="131"/>
      <c r="V1296" s="131"/>
      <c r="W1296" s="131"/>
      <c r="X1296" s="131"/>
      <c r="Y1296" s="128">
        <f t="shared" si="2565"/>
        <v>9.3280000000000012</v>
      </c>
      <c r="Z1296" s="128">
        <f t="shared" si="2566"/>
        <v>9.3280000000000012</v>
      </c>
      <c r="AA1296" s="128">
        <f t="shared" si="2567"/>
        <v>4.7374999999999998</v>
      </c>
      <c r="AB1296" s="128">
        <f t="shared" si="2573"/>
        <v>18.95</v>
      </c>
      <c r="AC1296" s="128">
        <f t="shared" si="2568"/>
        <v>18.656000000000002</v>
      </c>
      <c r="AD1296" s="128">
        <f t="shared" si="2585"/>
        <v>9.4749999999999996</v>
      </c>
      <c r="AE1296" s="128">
        <f t="shared" si="2585"/>
        <v>10.422500000000001</v>
      </c>
      <c r="AF1296" s="128">
        <f t="shared" si="2585"/>
        <v>12.317500000000001</v>
      </c>
      <c r="AG1296" s="129">
        <f t="shared" si="2574"/>
        <v>78.355200000000011</v>
      </c>
      <c r="AH1296" s="129">
        <f t="shared" si="2575"/>
        <v>78.355200000000011</v>
      </c>
      <c r="AI1296" s="132">
        <f t="shared" si="2576"/>
        <v>79</v>
      </c>
      <c r="AJ1296" s="113">
        <f t="shared" si="2577"/>
        <v>239000</v>
      </c>
      <c r="AK1296" s="139">
        <f t="shared" si="2578"/>
        <v>259000</v>
      </c>
      <c r="AL1296" s="114">
        <f t="shared" si="2579"/>
        <v>26</v>
      </c>
      <c r="AM1296" s="130">
        <f t="shared" si="2580"/>
        <v>25</v>
      </c>
      <c r="AN1296" s="151">
        <f t="shared" si="2581"/>
        <v>40</v>
      </c>
      <c r="AO1296" s="152">
        <f t="shared" si="2582"/>
        <v>210</v>
      </c>
      <c r="AP1296" s="153">
        <f t="shared" si="2583"/>
        <v>444</v>
      </c>
      <c r="AQ1296" s="716">
        <f t="shared" si="2584"/>
        <v>15</v>
      </c>
      <c r="AR1296" s="154">
        <f t="shared" si="2570"/>
        <v>28000</v>
      </c>
      <c r="AS1296" s="158">
        <v>99</v>
      </c>
      <c r="AT1296" s="144"/>
    </row>
    <row r="1297" spans="2:46" ht="21.6" customHeight="1">
      <c r="B1297" s="160" t="s">
        <v>1821</v>
      </c>
      <c r="C1297" s="118" t="s">
        <v>1861</v>
      </c>
      <c r="D1297" s="112">
        <f t="shared" si="2562"/>
        <v>17.95</v>
      </c>
      <c r="E1297" s="112">
        <f t="shared" si="2571"/>
        <v>8.08</v>
      </c>
      <c r="F1297" s="112">
        <f t="shared" si="2563"/>
        <v>7.04</v>
      </c>
      <c r="G1297" s="644">
        <f t="shared" si="2572"/>
        <v>8.08</v>
      </c>
      <c r="H1297" s="112">
        <f t="shared" si="2564"/>
        <v>2.02</v>
      </c>
      <c r="I1297" s="112">
        <f>[1]CKFCost!$Y94</f>
        <v>4.04</v>
      </c>
      <c r="J1297" s="131"/>
      <c r="K1297" s="131"/>
      <c r="L1297" s="131"/>
      <c r="M1297" s="131"/>
      <c r="N1297" s="131"/>
      <c r="O1297" s="131"/>
      <c r="P1297" s="131"/>
      <c r="Q1297" s="131"/>
      <c r="R1297" s="131"/>
      <c r="S1297" s="131"/>
      <c r="T1297" s="131"/>
      <c r="U1297" s="131"/>
      <c r="V1297" s="131"/>
      <c r="W1297" s="131"/>
      <c r="X1297" s="131"/>
      <c r="Y1297" s="128">
        <f t="shared" si="2565"/>
        <v>8.8880000000000017</v>
      </c>
      <c r="Z1297" s="128">
        <f t="shared" si="2566"/>
        <v>8.8880000000000017</v>
      </c>
      <c r="AA1297" s="128">
        <f t="shared" si="2567"/>
        <v>4.4874999999999998</v>
      </c>
      <c r="AB1297" s="128">
        <f t="shared" si="2573"/>
        <v>17.95</v>
      </c>
      <c r="AC1297" s="128">
        <f t="shared" si="2568"/>
        <v>17.776000000000003</v>
      </c>
      <c r="AD1297" s="128">
        <f t="shared" si="2585"/>
        <v>8.9749999999999996</v>
      </c>
      <c r="AE1297" s="128">
        <f t="shared" si="2585"/>
        <v>9.8725000000000005</v>
      </c>
      <c r="AF1297" s="128">
        <f t="shared" si="2585"/>
        <v>11.6675</v>
      </c>
      <c r="AG1297" s="129">
        <f t="shared" si="2574"/>
        <v>74.659200000000013</v>
      </c>
      <c r="AH1297" s="129">
        <f t="shared" si="2575"/>
        <v>74.659200000000013</v>
      </c>
      <c r="AI1297" s="132">
        <f t="shared" si="2576"/>
        <v>74</v>
      </c>
      <c r="AJ1297" s="113">
        <f t="shared" si="2577"/>
        <v>229000</v>
      </c>
      <c r="AK1297" s="139">
        <f t="shared" si="2578"/>
        <v>249000</v>
      </c>
      <c r="AL1297" s="114">
        <f t="shared" si="2579"/>
        <v>25</v>
      </c>
      <c r="AM1297" s="130">
        <f t="shared" si="2580"/>
        <v>24</v>
      </c>
      <c r="AN1297" s="151">
        <f t="shared" si="2581"/>
        <v>38</v>
      </c>
      <c r="AO1297" s="152">
        <f t="shared" si="2582"/>
        <v>200</v>
      </c>
      <c r="AP1297" s="153">
        <f t="shared" si="2583"/>
        <v>423</v>
      </c>
      <c r="AQ1297" s="716">
        <f t="shared" si="2584"/>
        <v>15</v>
      </c>
      <c r="AR1297" s="154">
        <f t="shared" si="2570"/>
        <v>27000</v>
      </c>
      <c r="AS1297" s="158">
        <v>99</v>
      </c>
      <c r="AT1297" s="144"/>
    </row>
    <row r="1298" spans="2:46" ht="21.6" customHeight="1">
      <c r="B1298" s="160" t="s">
        <v>1822</v>
      </c>
      <c r="C1298" s="118" t="s">
        <v>1872</v>
      </c>
      <c r="D1298" s="112">
        <f t="shared" si="2562"/>
        <v>16.95</v>
      </c>
      <c r="E1298" s="112">
        <f t="shared" si="2571"/>
        <v>7.5</v>
      </c>
      <c r="F1298" s="112">
        <f t="shared" si="2563"/>
        <v>6.75</v>
      </c>
      <c r="G1298" s="644">
        <f t="shared" si="2572"/>
        <v>7.5</v>
      </c>
      <c r="H1298" s="112">
        <f t="shared" si="2564"/>
        <v>1.875</v>
      </c>
      <c r="I1298" s="112">
        <f>[1]CKFCost!$Y95</f>
        <v>3.75</v>
      </c>
      <c r="J1298" s="131"/>
      <c r="K1298" s="131"/>
      <c r="L1298" s="131"/>
      <c r="M1298" s="131"/>
      <c r="N1298" s="131"/>
      <c r="O1298" s="131"/>
      <c r="P1298" s="131"/>
      <c r="Q1298" s="131"/>
      <c r="R1298" s="131"/>
      <c r="S1298" s="131"/>
      <c r="T1298" s="131"/>
      <c r="U1298" s="131"/>
      <c r="V1298" s="131"/>
      <c r="W1298" s="131"/>
      <c r="X1298" s="131"/>
      <c r="Y1298" s="128">
        <f t="shared" si="2565"/>
        <v>8.25</v>
      </c>
      <c r="Z1298" s="128">
        <f t="shared" si="2566"/>
        <v>8.25</v>
      </c>
      <c r="AA1298" s="128">
        <f t="shared" si="2567"/>
        <v>4.2374999999999998</v>
      </c>
      <c r="AB1298" s="128">
        <f t="shared" si="2573"/>
        <v>16.95</v>
      </c>
      <c r="AC1298" s="128">
        <f t="shared" si="2568"/>
        <v>16.5</v>
      </c>
      <c r="AD1298" s="128">
        <f t="shared" si="2585"/>
        <v>8.4749999999999996</v>
      </c>
      <c r="AE1298" s="128">
        <f t="shared" si="2585"/>
        <v>9.3224999999999998</v>
      </c>
      <c r="AF1298" s="128">
        <f t="shared" si="2585"/>
        <v>11.0175</v>
      </c>
      <c r="AG1298" s="129">
        <f t="shared" si="2574"/>
        <v>69.3</v>
      </c>
      <c r="AH1298" s="129">
        <f t="shared" si="2575"/>
        <v>69.3</v>
      </c>
      <c r="AI1298" s="132">
        <f t="shared" si="2576"/>
        <v>69</v>
      </c>
      <c r="AJ1298" s="113">
        <f t="shared" si="2577"/>
        <v>219000</v>
      </c>
      <c r="AK1298" s="139">
        <f t="shared" si="2578"/>
        <v>239000</v>
      </c>
      <c r="AL1298" s="114">
        <f t="shared" si="2579"/>
        <v>23</v>
      </c>
      <c r="AM1298" s="130">
        <f t="shared" si="2580"/>
        <v>23</v>
      </c>
      <c r="AN1298" s="151">
        <f t="shared" si="2581"/>
        <v>36</v>
      </c>
      <c r="AO1298" s="152">
        <f t="shared" si="2582"/>
        <v>186</v>
      </c>
      <c r="AP1298" s="153">
        <f t="shared" si="2583"/>
        <v>393</v>
      </c>
      <c r="AQ1298" s="716">
        <f t="shared" si="2584"/>
        <v>14</v>
      </c>
      <c r="AR1298" s="154">
        <f t="shared" si="2570"/>
        <v>25000</v>
      </c>
      <c r="AS1298" s="158">
        <v>99</v>
      </c>
      <c r="AT1298" s="144"/>
    </row>
    <row r="1299" spans="2:46" ht="21.6" customHeight="1">
      <c r="B1299" s="160" t="s">
        <v>1823</v>
      </c>
      <c r="C1299" s="118" t="s">
        <v>1882</v>
      </c>
      <c r="D1299" s="112">
        <f t="shared" si="2562"/>
        <v>16.95</v>
      </c>
      <c r="E1299" s="112">
        <f t="shared" si="2571"/>
        <v>7.88</v>
      </c>
      <c r="F1299" s="112">
        <f t="shared" si="2563"/>
        <v>6.9399999999999995</v>
      </c>
      <c r="G1299" s="644">
        <f t="shared" si="2572"/>
        <v>7.88</v>
      </c>
      <c r="H1299" s="112">
        <f t="shared" si="2564"/>
        <v>1.97</v>
      </c>
      <c r="I1299" s="112">
        <f>[1]CKFCost!$Y96</f>
        <v>3.94</v>
      </c>
      <c r="J1299" s="131"/>
      <c r="K1299" s="131"/>
      <c r="L1299" s="131"/>
      <c r="M1299" s="131"/>
      <c r="N1299" s="131"/>
      <c r="O1299" s="131"/>
      <c r="P1299" s="131"/>
      <c r="Q1299" s="131"/>
      <c r="R1299" s="131"/>
      <c r="S1299" s="131"/>
      <c r="T1299" s="131"/>
      <c r="U1299" s="131"/>
      <c r="V1299" s="131"/>
      <c r="W1299" s="131"/>
      <c r="X1299" s="131"/>
      <c r="Y1299" s="128">
        <f t="shared" si="2565"/>
        <v>8.668000000000001</v>
      </c>
      <c r="Z1299" s="128">
        <f t="shared" si="2566"/>
        <v>8.668000000000001</v>
      </c>
      <c r="AA1299" s="128">
        <f t="shared" si="2567"/>
        <v>4.2374999999999998</v>
      </c>
      <c r="AB1299" s="128">
        <f t="shared" si="2573"/>
        <v>16.95</v>
      </c>
      <c r="AC1299" s="128">
        <f t="shared" si="2568"/>
        <v>17.336000000000002</v>
      </c>
      <c r="AD1299" s="128">
        <f t="shared" si="2585"/>
        <v>8.4749999999999996</v>
      </c>
      <c r="AE1299" s="128">
        <f t="shared" si="2585"/>
        <v>9.3224999999999998</v>
      </c>
      <c r="AF1299" s="128">
        <f t="shared" si="2585"/>
        <v>11.0175</v>
      </c>
      <c r="AG1299" s="129">
        <f t="shared" si="2574"/>
        <v>72.811200000000014</v>
      </c>
      <c r="AH1299" s="129">
        <f t="shared" si="2575"/>
        <v>72.811200000000014</v>
      </c>
      <c r="AI1299" s="132">
        <f t="shared" si="2576"/>
        <v>74</v>
      </c>
      <c r="AJ1299" s="113">
        <f t="shared" si="2577"/>
        <v>229000</v>
      </c>
      <c r="AK1299" s="139">
        <f t="shared" si="2578"/>
        <v>249000</v>
      </c>
      <c r="AL1299" s="114">
        <f t="shared" si="2579"/>
        <v>25</v>
      </c>
      <c r="AM1299" s="130">
        <f t="shared" si="2580"/>
        <v>24</v>
      </c>
      <c r="AN1299" s="151">
        <f t="shared" si="2581"/>
        <v>37</v>
      </c>
      <c r="AO1299" s="152">
        <f t="shared" si="2582"/>
        <v>196</v>
      </c>
      <c r="AP1299" s="153">
        <f t="shared" si="2583"/>
        <v>413</v>
      </c>
      <c r="AQ1299" s="716">
        <f t="shared" si="2584"/>
        <v>14</v>
      </c>
      <c r="AR1299" s="154">
        <f t="shared" si="2570"/>
        <v>26000</v>
      </c>
      <c r="AS1299" s="158">
        <v>99</v>
      </c>
      <c r="AT1299" s="144"/>
    </row>
    <row r="1300" spans="2:46" ht="21.6" customHeight="1">
      <c r="B1300" s="160" t="s">
        <v>1824</v>
      </c>
      <c r="C1300" s="118" t="s">
        <v>1912</v>
      </c>
      <c r="D1300" s="112">
        <f t="shared" si="2562"/>
        <v>20.95</v>
      </c>
      <c r="E1300" s="112">
        <f t="shared" si="2571"/>
        <v>9.32</v>
      </c>
      <c r="F1300" s="112">
        <f t="shared" si="2563"/>
        <v>7.66</v>
      </c>
      <c r="G1300" s="644">
        <f t="shared" si="2572"/>
        <v>9.32</v>
      </c>
      <c r="H1300" s="112">
        <f t="shared" si="2564"/>
        <v>2.33</v>
      </c>
      <c r="I1300" s="112">
        <f>[1]CKFCost!$Y97</f>
        <v>4.66</v>
      </c>
      <c r="J1300" s="131"/>
      <c r="K1300" s="131"/>
      <c r="L1300" s="131"/>
      <c r="M1300" s="131"/>
      <c r="N1300" s="131"/>
      <c r="O1300" s="131"/>
      <c r="P1300" s="131"/>
      <c r="Q1300" s="131"/>
      <c r="R1300" s="131"/>
      <c r="S1300" s="131"/>
      <c r="T1300" s="131"/>
      <c r="U1300" s="131"/>
      <c r="V1300" s="131"/>
      <c r="W1300" s="131"/>
      <c r="X1300" s="131"/>
      <c r="Y1300" s="128">
        <f t="shared" si="2565"/>
        <v>10.252000000000001</v>
      </c>
      <c r="Z1300" s="128">
        <f t="shared" si="2566"/>
        <v>10.252000000000001</v>
      </c>
      <c r="AA1300" s="128">
        <f t="shared" si="2567"/>
        <v>5.2374999999999998</v>
      </c>
      <c r="AB1300" s="128">
        <f t="shared" si="2573"/>
        <v>20.95</v>
      </c>
      <c r="AC1300" s="128">
        <f t="shared" si="2568"/>
        <v>20.504000000000001</v>
      </c>
      <c r="AD1300" s="128">
        <f t="shared" si="2585"/>
        <v>10.475</v>
      </c>
      <c r="AE1300" s="128">
        <f t="shared" si="2585"/>
        <v>11.522500000000001</v>
      </c>
      <c r="AF1300" s="128">
        <f t="shared" si="2585"/>
        <v>13.6175</v>
      </c>
      <c r="AG1300" s="129">
        <f t="shared" si="2574"/>
        <v>86.116800000000012</v>
      </c>
      <c r="AH1300" s="129">
        <f t="shared" si="2575"/>
        <v>86.116800000000012</v>
      </c>
      <c r="AI1300" s="132">
        <f t="shared" si="2576"/>
        <v>84</v>
      </c>
      <c r="AJ1300" s="113">
        <f t="shared" si="2577"/>
        <v>269000</v>
      </c>
      <c r="AK1300" s="139">
        <f t="shared" si="2578"/>
        <v>289000</v>
      </c>
      <c r="AL1300" s="114">
        <f t="shared" si="2579"/>
        <v>29</v>
      </c>
      <c r="AM1300" s="130">
        <f t="shared" si="2580"/>
        <v>28</v>
      </c>
      <c r="AN1300" s="151">
        <f t="shared" si="2581"/>
        <v>44</v>
      </c>
      <c r="AO1300" s="152">
        <f t="shared" si="2582"/>
        <v>231</v>
      </c>
      <c r="AP1300" s="153">
        <f t="shared" si="2583"/>
        <v>488</v>
      </c>
      <c r="AQ1300" s="716">
        <f t="shared" si="2584"/>
        <v>17</v>
      </c>
      <c r="AR1300" s="154">
        <f t="shared" si="2570"/>
        <v>31000</v>
      </c>
      <c r="AS1300" s="158">
        <v>99</v>
      </c>
      <c r="AT1300" s="144"/>
    </row>
    <row r="1301" spans="2:46" ht="21.6" customHeight="1">
      <c r="B1301" s="160" t="s">
        <v>1825</v>
      </c>
      <c r="C1301" s="118" t="s">
        <v>1902</v>
      </c>
      <c r="D1301" s="112">
        <f t="shared" si="2562"/>
        <v>17.95</v>
      </c>
      <c r="E1301" s="112">
        <f t="shared" si="2571"/>
        <v>8.2799999999999994</v>
      </c>
      <c r="F1301" s="112">
        <f t="shared" si="2563"/>
        <v>7.14</v>
      </c>
      <c r="G1301" s="644">
        <f t="shared" si="2572"/>
        <v>8.2799999999999994</v>
      </c>
      <c r="H1301" s="112">
        <f t="shared" si="2564"/>
        <v>2.0699999999999998</v>
      </c>
      <c r="I1301" s="112">
        <f>[1]CKFCost!$Y98</f>
        <v>4.1399999999999997</v>
      </c>
      <c r="J1301" s="131"/>
      <c r="K1301" s="131"/>
      <c r="L1301" s="131"/>
      <c r="M1301" s="131"/>
      <c r="N1301" s="131"/>
      <c r="O1301" s="131"/>
      <c r="P1301" s="131"/>
      <c r="Q1301" s="131"/>
      <c r="R1301" s="131"/>
      <c r="S1301" s="131"/>
      <c r="T1301" s="131"/>
      <c r="U1301" s="131"/>
      <c r="V1301" s="131"/>
      <c r="W1301" s="131"/>
      <c r="X1301" s="131"/>
      <c r="Y1301" s="128">
        <f t="shared" si="2565"/>
        <v>9.1080000000000005</v>
      </c>
      <c r="Z1301" s="128">
        <f t="shared" si="2566"/>
        <v>9.1080000000000005</v>
      </c>
      <c r="AA1301" s="128">
        <f t="shared" si="2567"/>
        <v>4.4874999999999998</v>
      </c>
      <c r="AB1301" s="128">
        <f t="shared" si="2573"/>
        <v>17.95</v>
      </c>
      <c r="AC1301" s="128">
        <f t="shared" si="2568"/>
        <v>18.216000000000001</v>
      </c>
      <c r="AD1301" s="128">
        <f t="shared" si="2585"/>
        <v>8.9749999999999996</v>
      </c>
      <c r="AE1301" s="128">
        <f t="shared" si="2585"/>
        <v>9.8725000000000005</v>
      </c>
      <c r="AF1301" s="128">
        <f t="shared" si="2585"/>
        <v>11.6675</v>
      </c>
      <c r="AG1301" s="129">
        <f t="shared" si="2574"/>
        <v>76.507200000000012</v>
      </c>
      <c r="AH1301" s="129">
        <f t="shared" si="2575"/>
        <v>76.507200000000012</v>
      </c>
      <c r="AI1301" s="132">
        <f t="shared" si="2576"/>
        <v>74</v>
      </c>
      <c r="AJ1301" s="113">
        <f t="shared" si="2577"/>
        <v>239000</v>
      </c>
      <c r="AK1301" s="139">
        <f t="shared" si="2578"/>
        <v>259000</v>
      </c>
      <c r="AL1301" s="114">
        <f t="shared" si="2579"/>
        <v>26</v>
      </c>
      <c r="AM1301" s="130">
        <f t="shared" si="2580"/>
        <v>25</v>
      </c>
      <c r="AN1301" s="151">
        <f t="shared" si="2581"/>
        <v>39</v>
      </c>
      <c r="AO1301" s="152">
        <f t="shared" si="2582"/>
        <v>205</v>
      </c>
      <c r="AP1301" s="153">
        <f t="shared" si="2583"/>
        <v>434</v>
      </c>
      <c r="AQ1301" s="716">
        <f t="shared" si="2584"/>
        <v>15</v>
      </c>
      <c r="AR1301" s="154">
        <f t="shared" si="2570"/>
        <v>27000</v>
      </c>
      <c r="AS1301" s="158">
        <v>99</v>
      </c>
      <c r="AT1301" s="144"/>
    </row>
    <row r="1302" spans="2:46" ht="21.6" customHeight="1">
      <c r="B1302" s="160" t="s">
        <v>1826</v>
      </c>
      <c r="C1302" s="118" t="s">
        <v>1892</v>
      </c>
      <c r="D1302" s="112">
        <f t="shared" si="2562"/>
        <v>18.95</v>
      </c>
      <c r="E1302" s="112">
        <f t="shared" si="2571"/>
        <v>8.48</v>
      </c>
      <c r="F1302" s="112">
        <f t="shared" si="2563"/>
        <v>7.24</v>
      </c>
      <c r="G1302" s="644">
        <f t="shared" si="2572"/>
        <v>8.48</v>
      </c>
      <c r="H1302" s="112">
        <f t="shared" si="2564"/>
        <v>2.12</v>
      </c>
      <c r="I1302" s="112">
        <f>[1]CKFCost!$Y99</f>
        <v>4.24</v>
      </c>
      <c r="J1302" s="131"/>
      <c r="K1302" s="131"/>
      <c r="L1302" s="131"/>
      <c r="M1302" s="131"/>
      <c r="N1302" s="131"/>
      <c r="O1302" s="131"/>
      <c r="P1302" s="131"/>
      <c r="Q1302" s="131"/>
      <c r="R1302" s="131"/>
      <c r="S1302" s="131"/>
      <c r="T1302" s="131"/>
      <c r="U1302" s="131"/>
      <c r="V1302" s="131"/>
      <c r="W1302" s="131"/>
      <c r="X1302" s="131"/>
      <c r="Y1302" s="128">
        <f t="shared" si="2565"/>
        <v>9.3280000000000012</v>
      </c>
      <c r="Z1302" s="128">
        <f t="shared" si="2566"/>
        <v>9.3280000000000012</v>
      </c>
      <c r="AA1302" s="128">
        <f t="shared" si="2567"/>
        <v>4.7374999999999998</v>
      </c>
      <c r="AB1302" s="128">
        <f t="shared" si="2573"/>
        <v>18.95</v>
      </c>
      <c r="AC1302" s="128">
        <f t="shared" si="2568"/>
        <v>18.656000000000002</v>
      </c>
      <c r="AD1302" s="128">
        <f t="shared" si="2585"/>
        <v>9.4749999999999996</v>
      </c>
      <c r="AE1302" s="128">
        <f t="shared" si="2585"/>
        <v>10.422500000000001</v>
      </c>
      <c r="AF1302" s="128">
        <f t="shared" si="2585"/>
        <v>12.317500000000001</v>
      </c>
      <c r="AG1302" s="129">
        <f t="shared" si="2574"/>
        <v>78.355200000000011</v>
      </c>
      <c r="AH1302" s="129">
        <f t="shared" si="2575"/>
        <v>78.355200000000011</v>
      </c>
      <c r="AI1302" s="132">
        <f t="shared" si="2576"/>
        <v>79</v>
      </c>
      <c r="AJ1302" s="113">
        <f t="shared" si="2577"/>
        <v>239000</v>
      </c>
      <c r="AK1302" s="139">
        <f t="shared" si="2578"/>
        <v>259000</v>
      </c>
      <c r="AL1302" s="114">
        <f t="shared" si="2579"/>
        <v>26</v>
      </c>
      <c r="AM1302" s="130">
        <f t="shared" si="2580"/>
        <v>25</v>
      </c>
      <c r="AN1302" s="151">
        <f t="shared" si="2581"/>
        <v>40</v>
      </c>
      <c r="AO1302" s="152">
        <f t="shared" si="2582"/>
        <v>210</v>
      </c>
      <c r="AP1302" s="153">
        <f t="shared" si="2583"/>
        <v>444</v>
      </c>
      <c r="AQ1302" s="716">
        <f t="shared" si="2584"/>
        <v>15</v>
      </c>
      <c r="AR1302" s="154">
        <f t="shared" si="2570"/>
        <v>28000</v>
      </c>
      <c r="AS1302" s="158">
        <v>99</v>
      </c>
      <c r="AT1302" s="144"/>
    </row>
    <row r="1303" spans="2:46" ht="21.6" customHeight="1">
      <c r="B1303" s="160" t="s">
        <v>1827</v>
      </c>
      <c r="C1303" s="118" t="s">
        <v>1862</v>
      </c>
      <c r="D1303" s="112">
        <f t="shared" si="2562"/>
        <v>17.95</v>
      </c>
      <c r="E1303" s="112">
        <f t="shared" si="2571"/>
        <v>8.08</v>
      </c>
      <c r="F1303" s="112">
        <f t="shared" si="2563"/>
        <v>7.04</v>
      </c>
      <c r="G1303" s="644">
        <f t="shared" si="2572"/>
        <v>8.08</v>
      </c>
      <c r="H1303" s="112">
        <f t="shared" si="2564"/>
        <v>2.02</v>
      </c>
      <c r="I1303" s="112">
        <f>[1]CKFCost!$Y100</f>
        <v>4.04</v>
      </c>
      <c r="J1303" s="131"/>
      <c r="K1303" s="131"/>
      <c r="L1303" s="131"/>
      <c r="M1303" s="131"/>
      <c r="N1303" s="131"/>
      <c r="O1303" s="131"/>
      <c r="P1303" s="131"/>
      <c r="Q1303" s="131"/>
      <c r="R1303" s="131"/>
      <c r="S1303" s="131"/>
      <c r="T1303" s="131"/>
      <c r="U1303" s="131"/>
      <c r="V1303" s="131"/>
      <c r="W1303" s="131"/>
      <c r="X1303" s="131"/>
      <c r="Y1303" s="128">
        <f t="shared" si="2565"/>
        <v>8.8880000000000017</v>
      </c>
      <c r="Z1303" s="128">
        <f t="shared" si="2566"/>
        <v>8.8880000000000017</v>
      </c>
      <c r="AA1303" s="128">
        <f t="shared" si="2567"/>
        <v>4.4874999999999998</v>
      </c>
      <c r="AB1303" s="128">
        <f t="shared" si="2573"/>
        <v>17.95</v>
      </c>
      <c r="AC1303" s="128">
        <f t="shared" si="2568"/>
        <v>17.776000000000003</v>
      </c>
      <c r="AD1303" s="128">
        <f t="shared" si="2585"/>
        <v>8.9749999999999996</v>
      </c>
      <c r="AE1303" s="128">
        <f t="shared" si="2585"/>
        <v>9.8725000000000005</v>
      </c>
      <c r="AF1303" s="128">
        <f t="shared" si="2585"/>
        <v>11.6675</v>
      </c>
      <c r="AG1303" s="129">
        <f t="shared" si="2574"/>
        <v>74.659200000000013</v>
      </c>
      <c r="AH1303" s="129">
        <f t="shared" si="2575"/>
        <v>74.659200000000013</v>
      </c>
      <c r="AI1303" s="132">
        <f t="shared" si="2576"/>
        <v>74</v>
      </c>
      <c r="AJ1303" s="113">
        <f t="shared" si="2577"/>
        <v>229000</v>
      </c>
      <c r="AK1303" s="139">
        <f t="shared" si="2578"/>
        <v>249000</v>
      </c>
      <c r="AL1303" s="114">
        <f t="shared" si="2579"/>
        <v>25</v>
      </c>
      <c r="AM1303" s="130">
        <f t="shared" si="2580"/>
        <v>24</v>
      </c>
      <c r="AN1303" s="151">
        <f t="shared" si="2581"/>
        <v>38</v>
      </c>
      <c r="AO1303" s="152">
        <f t="shared" si="2582"/>
        <v>200</v>
      </c>
      <c r="AP1303" s="153">
        <f t="shared" si="2583"/>
        <v>423</v>
      </c>
      <c r="AQ1303" s="716">
        <f t="shared" si="2584"/>
        <v>15</v>
      </c>
      <c r="AR1303" s="154">
        <f t="shared" si="2570"/>
        <v>27000</v>
      </c>
      <c r="AS1303" s="158">
        <v>99</v>
      </c>
      <c r="AT1303" s="144"/>
    </row>
    <row r="1304" spans="2:46" ht="21.6" customHeight="1">
      <c r="B1304" s="160" t="s">
        <v>1828</v>
      </c>
      <c r="C1304" s="118" t="s">
        <v>1873</v>
      </c>
      <c r="D1304" s="112">
        <f t="shared" si="2562"/>
        <v>19.95</v>
      </c>
      <c r="E1304" s="112">
        <f t="shared" si="2571"/>
        <v>9</v>
      </c>
      <c r="F1304" s="112">
        <f t="shared" si="2563"/>
        <v>7.5</v>
      </c>
      <c r="G1304" s="644">
        <f>E1304</f>
        <v>9</v>
      </c>
      <c r="H1304" s="112">
        <f t="shared" si="2564"/>
        <v>2.25</v>
      </c>
      <c r="I1304" s="112">
        <f>[1]CKFCost!$Z71</f>
        <v>4.5</v>
      </c>
      <c r="J1304" s="131"/>
      <c r="K1304" s="131"/>
      <c r="L1304" s="131"/>
      <c r="M1304" s="131"/>
      <c r="N1304" s="131"/>
      <c r="O1304" s="131"/>
      <c r="P1304" s="131"/>
      <c r="Q1304" s="131"/>
      <c r="R1304" s="131"/>
      <c r="S1304" s="131"/>
      <c r="T1304" s="131"/>
      <c r="U1304" s="131"/>
      <c r="V1304" s="131"/>
      <c r="W1304" s="131"/>
      <c r="X1304" s="131"/>
      <c r="Y1304" s="128">
        <f t="shared" si="2565"/>
        <v>9.9</v>
      </c>
      <c r="Z1304" s="128">
        <f t="shared" si="2566"/>
        <v>9.9</v>
      </c>
      <c r="AA1304" s="128">
        <f t="shared" si="2567"/>
        <v>4.9874999999999998</v>
      </c>
      <c r="AB1304" s="128">
        <f t="shared" si="2573"/>
        <v>19.95</v>
      </c>
      <c r="AC1304" s="128">
        <f t="shared" si="2568"/>
        <v>19.8</v>
      </c>
      <c r="AD1304" s="128">
        <f t="shared" si="2585"/>
        <v>9.9749999999999996</v>
      </c>
      <c r="AE1304" s="128">
        <f t="shared" si="2585"/>
        <v>10.9725</v>
      </c>
      <c r="AF1304" s="128">
        <f t="shared" si="2585"/>
        <v>12.967499999999999</v>
      </c>
      <c r="AG1304" s="129">
        <f t="shared" si="2574"/>
        <v>83.160000000000011</v>
      </c>
      <c r="AH1304" s="129">
        <f t="shared" si="2575"/>
        <v>83.160000000000011</v>
      </c>
      <c r="AI1304" s="132">
        <f t="shared" si="2576"/>
        <v>84</v>
      </c>
      <c r="AJ1304" s="113">
        <f t="shared" si="2577"/>
        <v>259000</v>
      </c>
      <c r="AK1304" s="139">
        <f t="shared" si="2578"/>
        <v>279000</v>
      </c>
      <c r="AL1304" s="114">
        <f t="shared" si="2579"/>
        <v>28</v>
      </c>
      <c r="AM1304" s="130">
        <f t="shared" si="2580"/>
        <v>27</v>
      </c>
      <c r="AN1304" s="151">
        <f t="shared" si="2581"/>
        <v>43</v>
      </c>
      <c r="AO1304" s="152">
        <f t="shared" si="2582"/>
        <v>223</v>
      </c>
      <c r="AP1304" s="153">
        <f t="shared" si="2583"/>
        <v>471</v>
      </c>
      <c r="AQ1304" s="716">
        <f t="shared" si="2584"/>
        <v>16</v>
      </c>
      <c r="AR1304" s="154">
        <f t="shared" si="2570"/>
        <v>30000</v>
      </c>
      <c r="AS1304" s="158">
        <v>99</v>
      </c>
      <c r="AT1304" s="144"/>
    </row>
    <row r="1305" spans="2:46" ht="21.6" customHeight="1">
      <c r="B1305" s="160" t="s">
        <v>1829</v>
      </c>
      <c r="C1305" s="118" t="s">
        <v>1883</v>
      </c>
      <c r="D1305" s="112">
        <f t="shared" ref="D1305:D1333" si="2586">AB1305</f>
        <v>20.95</v>
      </c>
      <c r="E1305" s="112">
        <f t="shared" si="2571"/>
        <v>9.3800000000000008</v>
      </c>
      <c r="F1305" s="112">
        <f t="shared" si="2563"/>
        <v>7.69</v>
      </c>
      <c r="G1305" s="644">
        <f t="shared" ref="G1305:G1333" si="2587">E1305</f>
        <v>9.3800000000000008</v>
      </c>
      <c r="H1305" s="112">
        <f t="shared" si="2564"/>
        <v>2.3450000000000002</v>
      </c>
      <c r="I1305" s="112">
        <f>[1]CKFCost!$Z72</f>
        <v>4.6900000000000004</v>
      </c>
      <c r="J1305" s="131"/>
      <c r="K1305" s="131"/>
      <c r="L1305" s="131"/>
      <c r="M1305" s="131"/>
      <c r="N1305" s="131"/>
      <c r="O1305" s="131"/>
      <c r="P1305" s="131"/>
      <c r="Q1305" s="131"/>
      <c r="R1305" s="131"/>
      <c r="S1305" s="131"/>
      <c r="T1305" s="131"/>
      <c r="U1305" s="131"/>
      <c r="V1305" s="131"/>
      <c r="W1305" s="131"/>
      <c r="X1305" s="131"/>
      <c r="Y1305" s="128">
        <f t="shared" si="2565"/>
        <v>10.318000000000001</v>
      </c>
      <c r="Z1305" s="128">
        <f t="shared" si="2566"/>
        <v>10.318000000000001</v>
      </c>
      <c r="AA1305" s="128">
        <f t="shared" si="2567"/>
        <v>5.2374999999999998</v>
      </c>
      <c r="AB1305" s="128">
        <f t="shared" ref="AB1305:AB1333" si="2588">MROUND(AC1305,1)-0.05</f>
        <v>20.95</v>
      </c>
      <c r="AC1305" s="128">
        <f t="shared" si="2568"/>
        <v>20.636000000000003</v>
      </c>
      <c r="AD1305" s="128">
        <f t="shared" si="2585"/>
        <v>10.475</v>
      </c>
      <c r="AE1305" s="128">
        <f t="shared" si="2585"/>
        <v>11.522500000000001</v>
      </c>
      <c r="AF1305" s="128">
        <f t="shared" si="2585"/>
        <v>13.6175</v>
      </c>
      <c r="AG1305" s="129">
        <f t="shared" si="2574"/>
        <v>86.671200000000013</v>
      </c>
      <c r="AH1305" s="129">
        <f t="shared" ref="AH1305:AH1333" si="2589">AG1305*(1+AH$1255)</f>
        <v>86.671200000000013</v>
      </c>
      <c r="AI1305" s="132">
        <f t="shared" si="2576"/>
        <v>84</v>
      </c>
      <c r="AJ1305" s="113">
        <f t="shared" ref="AJ1305:AJ1333" si="2590">ROUNDUP(FLOOR(AC1305*13350,10000),-3)-1000</f>
        <v>269000</v>
      </c>
      <c r="AK1305" s="139">
        <f t="shared" ref="AK1305:AK1333" si="2591">ROUNDUP(FLOOR(AJ1305*1.1,10000),-3)-1000</f>
        <v>289000</v>
      </c>
      <c r="AL1305" s="114">
        <f t="shared" ref="AL1305:AL1333" si="2592">ROUNDUP(AC1305*1.39,0)</f>
        <v>29</v>
      </c>
      <c r="AM1305" s="130">
        <f t="shared" ref="AM1305:AM1333" si="2593">ROUNDUP(AC1305*1.34,0)</f>
        <v>28</v>
      </c>
      <c r="AN1305" s="151">
        <f t="shared" ref="AN1305:AN1333" si="2594">ROUNDUP(AC1305*0.71*3,0)</f>
        <v>44</v>
      </c>
      <c r="AO1305" s="152">
        <f t="shared" ref="AO1305:AO1333" si="2595">ROUNDUP(AC1305*3.7502*3,0)</f>
        <v>233</v>
      </c>
      <c r="AP1305" s="153">
        <f t="shared" ref="AP1305:AP1333" si="2596">ROUNDUP(AC1305*7.9284*3,0)</f>
        <v>491</v>
      </c>
      <c r="AQ1305" s="716">
        <f t="shared" si="2584"/>
        <v>17</v>
      </c>
      <c r="AR1305" s="154">
        <f t="shared" si="2570"/>
        <v>31000</v>
      </c>
      <c r="AS1305" s="158">
        <v>99</v>
      </c>
      <c r="AT1305" s="144"/>
    </row>
    <row r="1306" spans="2:46" ht="21.6" customHeight="1">
      <c r="B1306" s="160" t="s">
        <v>1830</v>
      </c>
      <c r="C1306" s="118" t="s">
        <v>1913</v>
      </c>
      <c r="D1306" s="112">
        <f t="shared" si="2586"/>
        <v>22.95</v>
      </c>
      <c r="E1306" s="112">
        <f t="shared" si="2571"/>
        <v>10.6</v>
      </c>
      <c r="F1306" s="112">
        <f t="shared" ref="F1306:F1333" si="2597">MAX($I1306:$U1306)+3</f>
        <v>8.3000000000000007</v>
      </c>
      <c r="G1306" s="644">
        <f t="shared" si="2587"/>
        <v>10.6</v>
      </c>
      <c r="H1306" s="112">
        <f t="shared" ref="H1306:H1333" si="2598">MIN($I1306:$U1306)*0.5</f>
        <v>2.65</v>
      </c>
      <c r="I1306" s="112">
        <f>[1]CKFCost!$Z73</f>
        <v>5.3</v>
      </c>
      <c r="J1306" s="131"/>
      <c r="K1306" s="131"/>
      <c r="L1306" s="131"/>
      <c r="M1306" s="131"/>
      <c r="N1306" s="131"/>
      <c r="O1306" s="131"/>
      <c r="P1306" s="131"/>
      <c r="Q1306" s="131"/>
      <c r="R1306" s="131"/>
      <c r="S1306" s="131"/>
      <c r="T1306" s="131"/>
      <c r="U1306" s="131"/>
      <c r="V1306" s="131"/>
      <c r="W1306" s="131"/>
      <c r="X1306" s="131"/>
      <c r="Y1306" s="128">
        <f t="shared" ref="Y1306:Y1333" si="2599">$G1306*(1+Y$1273)</f>
        <v>11.66</v>
      </c>
      <c r="Z1306" s="128">
        <f t="shared" ref="Z1306:Z1333" si="2600">(AC1306*(1-Z$1273))</f>
        <v>11.66</v>
      </c>
      <c r="AA1306" s="128">
        <f t="shared" ref="AA1306:AA1333" si="2601">(AD1306*(1-AA$1273))</f>
        <v>5.7374999999999998</v>
      </c>
      <c r="AB1306" s="128">
        <f t="shared" si="2588"/>
        <v>22.95</v>
      </c>
      <c r="AC1306" s="128">
        <f t="shared" ref="AC1306:AC1333" si="2602">Y1306/(1-AC$1273)</f>
        <v>23.32</v>
      </c>
      <c r="AD1306" s="128">
        <f t="shared" si="2585"/>
        <v>11.475</v>
      </c>
      <c r="AE1306" s="128">
        <f t="shared" si="2585"/>
        <v>12.6225</v>
      </c>
      <c r="AF1306" s="128">
        <f t="shared" si="2585"/>
        <v>14.9175</v>
      </c>
      <c r="AG1306" s="129">
        <f t="shared" si="2574"/>
        <v>97.944000000000003</v>
      </c>
      <c r="AH1306" s="129">
        <f t="shared" si="2589"/>
        <v>97.944000000000003</v>
      </c>
      <c r="AI1306" s="132">
        <f t="shared" si="2576"/>
        <v>99</v>
      </c>
      <c r="AJ1306" s="113">
        <f t="shared" si="2590"/>
        <v>309000</v>
      </c>
      <c r="AK1306" s="139">
        <f t="shared" si="2591"/>
        <v>329000</v>
      </c>
      <c r="AL1306" s="114">
        <f t="shared" si="2592"/>
        <v>33</v>
      </c>
      <c r="AM1306" s="130">
        <f t="shared" si="2593"/>
        <v>32</v>
      </c>
      <c r="AN1306" s="151">
        <f t="shared" si="2594"/>
        <v>50</v>
      </c>
      <c r="AO1306" s="152">
        <f t="shared" si="2595"/>
        <v>263</v>
      </c>
      <c r="AP1306" s="153">
        <f t="shared" si="2596"/>
        <v>555</v>
      </c>
      <c r="AQ1306" s="716">
        <f t="shared" si="2584"/>
        <v>19</v>
      </c>
      <c r="AR1306" s="154">
        <f t="shared" ref="AR1306:AR1333" si="2603">MROUND(ROUNDUP(AC1306*1500,0),1000)</f>
        <v>35000</v>
      </c>
      <c r="AS1306" s="158">
        <v>99</v>
      </c>
      <c r="AT1306" s="144"/>
    </row>
    <row r="1307" spans="2:46" ht="21.6" customHeight="1">
      <c r="B1307" s="160" t="s">
        <v>1831</v>
      </c>
      <c r="C1307" s="118" t="s">
        <v>1903</v>
      </c>
      <c r="D1307" s="112">
        <f t="shared" si="2586"/>
        <v>21.95</v>
      </c>
      <c r="E1307" s="112">
        <f t="shared" si="2571"/>
        <v>9.7799999999999994</v>
      </c>
      <c r="F1307" s="112">
        <f t="shared" si="2597"/>
        <v>7.89</v>
      </c>
      <c r="G1307" s="644">
        <f t="shared" si="2587"/>
        <v>9.7799999999999994</v>
      </c>
      <c r="H1307" s="112">
        <f t="shared" si="2598"/>
        <v>2.4449999999999998</v>
      </c>
      <c r="I1307" s="112">
        <f>[1]CKFCost!$Z74</f>
        <v>4.8899999999999997</v>
      </c>
      <c r="J1307" s="131"/>
      <c r="K1307" s="131"/>
      <c r="L1307" s="131"/>
      <c r="M1307" s="131"/>
      <c r="N1307" s="131"/>
      <c r="O1307" s="131"/>
      <c r="P1307" s="131"/>
      <c r="Q1307" s="131"/>
      <c r="R1307" s="131"/>
      <c r="S1307" s="131"/>
      <c r="T1307" s="131"/>
      <c r="U1307" s="131"/>
      <c r="V1307" s="131"/>
      <c r="W1307" s="131"/>
      <c r="X1307" s="131"/>
      <c r="Y1307" s="128">
        <f t="shared" si="2599"/>
        <v>10.758000000000001</v>
      </c>
      <c r="Z1307" s="128">
        <f t="shared" si="2600"/>
        <v>10.758000000000001</v>
      </c>
      <c r="AA1307" s="128">
        <f t="shared" si="2601"/>
        <v>5.4874999999999998</v>
      </c>
      <c r="AB1307" s="128">
        <f t="shared" si="2588"/>
        <v>21.95</v>
      </c>
      <c r="AC1307" s="128">
        <f t="shared" si="2602"/>
        <v>21.516000000000002</v>
      </c>
      <c r="AD1307" s="128">
        <f t="shared" si="2585"/>
        <v>10.975</v>
      </c>
      <c r="AE1307" s="128">
        <f t="shared" si="2585"/>
        <v>12.0725</v>
      </c>
      <c r="AF1307" s="128">
        <f t="shared" si="2585"/>
        <v>14.2675</v>
      </c>
      <c r="AG1307" s="129">
        <f t="shared" si="2574"/>
        <v>90.367200000000011</v>
      </c>
      <c r="AH1307" s="129">
        <f t="shared" si="2589"/>
        <v>90.367200000000011</v>
      </c>
      <c r="AI1307" s="132">
        <f t="shared" si="2576"/>
        <v>89</v>
      </c>
      <c r="AJ1307" s="113">
        <f t="shared" si="2590"/>
        <v>279000</v>
      </c>
      <c r="AK1307" s="139">
        <f t="shared" si="2591"/>
        <v>299000</v>
      </c>
      <c r="AL1307" s="114">
        <f t="shared" si="2592"/>
        <v>30</v>
      </c>
      <c r="AM1307" s="130">
        <f t="shared" si="2593"/>
        <v>29</v>
      </c>
      <c r="AN1307" s="151">
        <f t="shared" si="2594"/>
        <v>46</v>
      </c>
      <c r="AO1307" s="152">
        <f t="shared" si="2595"/>
        <v>243</v>
      </c>
      <c r="AP1307" s="153">
        <f t="shared" si="2596"/>
        <v>512</v>
      </c>
      <c r="AQ1307" s="716">
        <f t="shared" si="2584"/>
        <v>18</v>
      </c>
      <c r="AR1307" s="154">
        <f t="shared" si="2603"/>
        <v>32000</v>
      </c>
      <c r="AS1307" s="158">
        <v>99</v>
      </c>
      <c r="AT1307" s="144"/>
    </row>
    <row r="1308" spans="2:46" ht="21.6" customHeight="1">
      <c r="B1308" s="160" t="s">
        <v>1832</v>
      </c>
      <c r="C1308" s="118" t="s">
        <v>1893</v>
      </c>
      <c r="D1308" s="112">
        <f t="shared" si="2586"/>
        <v>21.95</v>
      </c>
      <c r="E1308" s="112">
        <f t="shared" si="2571"/>
        <v>10</v>
      </c>
      <c r="F1308" s="112">
        <f t="shared" si="2597"/>
        <v>8</v>
      </c>
      <c r="G1308" s="644">
        <f t="shared" si="2587"/>
        <v>10</v>
      </c>
      <c r="H1308" s="112">
        <f t="shared" si="2598"/>
        <v>2.5</v>
      </c>
      <c r="I1308" s="112">
        <f>[1]CKFCost!$Z75</f>
        <v>5</v>
      </c>
      <c r="J1308" s="131"/>
      <c r="K1308" s="131"/>
      <c r="L1308" s="131"/>
      <c r="M1308" s="131"/>
      <c r="N1308" s="131"/>
      <c r="O1308" s="131"/>
      <c r="P1308" s="131"/>
      <c r="Q1308" s="131"/>
      <c r="R1308" s="131"/>
      <c r="S1308" s="131"/>
      <c r="T1308" s="131"/>
      <c r="U1308" s="131"/>
      <c r="V1308" s="131"/>
      <c r="W1308" s="131"/>
      <c r="X1308" s="131"/>
      <c r="Y1308" s="128">
        <f t="shared" si="2599"/>
        <v>11</v>
      </c>
      <c r="Z1308" s="128">
        <f t="shared" si="2600"/>
        <v>11</v>
      </c>
      <c r="AA1308" s="128">
        <f t="shared" si="2601"/>
        <v>5.4874999999999998</v>
      </c>
      <c r="AB1308" s="128">
        <f t="shared" si="2588"/>
        <v>21.95</v>
      </c>
      <c r="AC1308" s="128">
        <f t="shared" si="2602"/>
        <v>22</v>
      </c>
      <c r="AD1308" s="128">
        <f t="shared" si="2585"/>
        <v>10.975</v>
      </c>
      <c r="AE1308" s="128">
        <f t="shared" si="2585"/>
        <v>12.0725</v>
      </c>
      <c r="AF1308" s="128">
        <f t="shared" si="2585"/>
        <v>14.2675</v>
      </c>
      <c r="AG1308" s="129">
        <f t="shared" si="2574"/>
        <v>92.4</v>
      </c>
      <c r="AH1308" s="129">
        <f t="shared" si="2589"/>
        <v>92.4</v>
      </c>
      <c r="AI1308" s="132">
        <f t="shared" si="2576"/>
        <v>94</v>
      </c>
      <c r="AJ1308" s="113">
        <f t="shared" si="2590"/>
        <v>289000</v>
      </c>
      <c r="AK1308" s="139">
        <f t="shared" si="2591"/>
        <v>309000</v>
      </c>
      <c r="AL1308" s="114">
        <f t="shared" si="2592"/>
        <v>31</v>
      </c>
      <c r="AM1308" s="130">
        <f t="shared" si="2593"/>
        <v>30</v>
      </c>
      <c r="AN1308" s="151">
        <f t="shared" si="2594"/>
        <v>47</v>
      </c>
      <c r="AO1308" s="152">
        <f t="shared" si="2595"/>
        <v>248</v>
      </c>
      <c r="AP1308" s="153">
        <f t="shared" si="2596"/>
        <v>524</v>
      </c>
      <c r="AQ1308" s="716">
        <f t="shared" si="2584"/>
        <v>18</v>
      </c>
      <c r="AR1308" s="154">
        <f t="shared" si="2603"/>
        <v>33000</v>
      </c>
      <c r="AS1308" s="158">
        <v>99</v>
      </c>
      <c r="AT1308" s="144"/>
    </row>
    <row r="1309" spans="2:46" ht="21.6" customHeight="1">
      <c r="B1309" s="160" t="s">
        <v>1833</v>
      </c>
      <c r="C1309" s="118" t="s">
        <v>1863</v>
      </c>
      <c r="D1309" s="112">
        <f t="shared" si="2586"/>
        <v>20.95</v>
      </c>
      <c r="E1309" s="112">
        <f t="shared" si="2571"/>
        <v>9.58</v>
      </c>
      <c r="F1309" s="112">
        <f t="shared" si="2597"/>
        <v>7.79</v>
      </c>
      <c r="G1309" s="644">
        <f t="shared" si="2587"/>
        <v>9.58</v>
      </c>
      <c r="H1309" s="112">
        <f t="shared" si="2598"/>
        <v>2.395</v>
      </c>
      <c r="I1309" s="112">
        <f>[1]CKFCost!$Z76</f>
        <v>4.79</v>
      </c>
      <c r="J1309" s="131"/>
      <c r="K1309" s="131"/>
      <c r="L1309" s="131"/>
      <c r="M1309" s="131"/>
      <c r="N1309" s="131"/>
      <c r="O1309" s="131"/>
      <c r="P1309" s="131"/>
      <c r="Q1309" s="131"/>
      <c r="R1309" s="131"/>
      <c r="S1309" s="131"/>
      <c r="T1309" s="131"/>
      <c r="U1309" s="131"/>
      <c r="V1309" s="131"/>
      <c r="W1309" s="131"/>
      <c r="X1309" s="131"/>
      <c r="Y1309" s="128">
        <f t="shared" si="2599"/>
        <v>10.538</v>
      </c>
      <c r="Z1309" s="128">
        <f t="shared" si="2600"/>
        <v>10.538</v>
      </c>
      <c r="AA1309" s="128">
        <f t="shared" si="2601"/>
        <v>5.2374999999999998</v>
      </c>
      <c r="AB1309" s="128">
        <f t="shared" si="2588"/>
        <v>20.95</v>
      </c>
      <c r="AC1309" s="128">
        <f t="shared" si="2602"/>
        <v>21.076000000000001</v>
      </c>
      <c r="AD1309" s="128">
        <f t="shared" si="2585"/>
        <v>10.475</v>
      </c>
      <c r="AE1309" s="128">
        <f t="shared" si="2585"/>
        <v>11.522500000000001</v>
      </c>
      <c r="AF1309" s="128">
        <f t="shared" si="2585"/>
        <v>13.6175</v>
      </c>
      <c r="AG1309" s="129">
        <f t="shared" si="2574"/>
        <v>88.519200000000012</v>
      </c>
      <c r="AH1309" s="129">
        <f t="shared" si="2589"/>
        <v>88.519200000000012</v>
      </c>
      <c r="AI1309" s="132">
        <f t="shared" si="2576"/>
        <v>89</v>
      </c>
      <c r="AJ1309" s="113">
        <f t="shared" si="2590"/>
        <v>279000</v>
      </c>
      <c r="AK1309" s="139">
        <f t="shared" si="2591"/>
        <v>299000</v>
      </c>
      <c r="AL1309" s="114">
        <f t="shared" si="2592"/>
        <v>30</v>
      </c>
      <c r="AM1309" s="130">
        <f t="shared" si="2593"/>
        <v>29</v>
      </c>
      <c r="AN1309" s="151">
        <f t="shared" si="2594"/>
        <v>45</v>
      </c>
      <c r="AO1309" s="152">
        <f t="shared" si="2595"/>
        <v>238</v>
      </c>
      <c r="AP1309" s="153">
        <f t="shared" si="2596"/>
        <v>502</v>
      </c>
      <c r="AQ1309" s="716">
        <f t="shared" si="2584"/>
        <v>17</v>
      </c>
      <c r="AR1309" s="154">
        <f t="shared" si="2603"/>
        <v>32000</v>
      </c>
      <c r="AS1309" s="158">
        <v>99</v>
      </c>
      <c r="AT1309" s="144"/>
    </row>
    <row r="1310" spans="2:46" ht="21.6" customHeight="1">
      <c r="B1310" s="160" t="s">
        <v>1834</v>
      </c>
      <c r="C1310" s="118" t="s">
        <v>1874</v>
      </c>
      <c r="D1310" s="112">
        <f t="shared" si="2586"/>
        <v>19.95</v>
      </c>
      <c r="E1310" s="112">
        <f t="shared" si="2571"/>
        <v>9</v>
      </c>
      <c r="F1310" s="112">
        <f t="shared" si="2597"/>
        <v>7.5</v>
      </c>
      <c r="G1310" s="644">
        <f t="shared" si="2587"/>
        <v>9</v>
      </c>
      <c r="H1310" s="112">
        <f t="shared" si="2598"/>
        <v>2.25</v>
      </c>
      <c r="I1310" s="112">
        <f>[1]CKFCost!$Z77</f>
        <v>4.5</v>
      </c>
      <c r="J1310" s="131"/>
      <c r="K1310" s="131"/>
      <c r="L1310" s="131"/>
      <c r="M1310" s="131"/>
      <c r="N1310" s="131"/>
      <c r="O1310" s="131"/>
      <c r="P1310" s="131"/>
      <c r="Q1310" s="131"/>
      <c r="R1310" s="131"/>
      <c r="S1310" s="131"/>
      <c r="T1310" s="131"/>
      <c r="U1310" s="131"/>
      <c r="V1310" s="131"/>
      <c r="W1310" s="131"/>
      <c r="X1310" s="131"/>
      <c r="Y1310" s="128">
        <f t="shared" si="2599"/>
        <v>9.9</v>
      </c>
      <c r="Z1310" s="128">
        <f t="shared" si="2600"/>
        <v>9.9</v>
      </c>
      <c r="AA1310" s="128">
        <f t="shared" si="2601"/>
        <v>4.9874999999999998</v>
      </c>
      <c r="AB1310" s="128">
        <f t="shared" si="2588"/>
        <v>19.95</v>
      </c>
      <c r="AC1310" s="128">
        <f t="shared" si="2602"/>
        <v>19.8</v>
      </c>
      <c r="AD1310" s="128">
        <f t="shared" si="2585"/>
        <v>9.9749999999999996</v>
      </c>
      <c r="AE1310" s="128">
        <f t="shared" si="2585"/>
        <v>10.9725</v>
      </c>
      <c r="AF1310" s="128">
        <f t="shared" si="2585"/>
        <v>12.967499999999999</v>
      </c>
      <c r="AG1310" s="129">
        <f t="shared" si="2574"/>
        <v>83.160000000000011</v>
      </c>
      <c r="AH1310" s="129">
        <f t="shared" si="2589"/>
        <v>83.160000000000011</v>
      </c>
      <c r="AI1310" s="132">
        <f t="shared" si="2576"/>
        <v>84</v>
      </c>
      <c r="AJ1310" s="113">
        <f t="shared" si="2590"/>
        <v>259000</v>
      </c>
      <c r="AK1310" s="139">
        <f t="shared" si="2591"/>
        <v>279000</v>
      </c>
      <c r="AL1310" s="114">
        <f t="shared" si="2592"/>
        <v>28</v>
      </c>
      <c r="AM1310" s="130">
        <f t="shared" si="2593"/>
        <v>27</v>
      </c>
      <c r="AN1310" s="151">
        <f t="shared" si="2594"/>
        <v>43</v>
      </c>
      <c r="AO1310" s="152">
        <f t="shared" si="2595"/>
        <v>223</v>
      </c>
      <c r="AP1310" s="153">
        <f t="shared" si="2596"/>
        <v>471</v>
      </c>
      <c r="AQ1310" s="716">
        <f t="shared" si="2584"/>
        <v>16</v>
      </c>
      <c r="AR1310" s="154">
        <f t="shared" si="2603"/>
        <v>30000</v>
      </c>
      <c r="AS1310" s="158">
        <v>99</v>
      </c>
      <c r="AT1310" s="144"/>
    </row>
    <row r="1311" spans="2:46" ht="21.6" customHeight="1">
      <c r="B1311" s="160" t="s">
        <v>1835</v>
      </c>
      <c r="C1311" s="118" t="s">
        <v>1884</v>
      </c>
      <c r="D1311" s="112">
        <f t="shared" si="2586"/>
        <v>20.95</v>
      </c>
      <c r="E1311" s="112">
        <f t="shared" si="2571"/>
        <v>9.3800000000000008</v>
      </c>
      <c r="F1311" s="112">
        <f t="shared" si="2597"/>
        <v>7.69</v>
      </c>
      <c r="G1311" s="644">
        <f t="shared" si="2587"/>
        <v>9.3800000000000008</v>
      </c>
      <c r="H1311" s="112">
        <f t="shared" si="2598"/>
        <v>2.3450000000000002</v>
      </c>
      <c r="I1311" s="112">
        <f>[1]CKFCost!$Z78</f>
        <v>4.6900000000000004</v>
      </c>
      <c r="J1311" s="131"/>
      <c r="K1311" s="131"/>
      <c r="L1311" s="131"/>
      <c r="M1311" s="131"/>
      <c r="N1311" s="131"/>
      <c r="O1311" s="131"/>
      <c r="P1311" s="131"/>
      <c r="Q1311" s="131"/>
      <c r="R1311" s="131"/>
      <c r="S1311" s="131"/>
      <c r="T1311" s="131"/>
      <c r="U1311" s="131"/>
      <c r="V1311" s="131"/>
      <c r="W1311" s="131"/>
      <c r="X1311" s="131"/>
      <c r="Y1311" s="128">
        <f t="shared" si="2599"/>
        <v>10.318000000000001</v>
      </c>
      <c r="Z1311" s="128">
        <f t="shared" si="2600"/>
        <v>10.318000000000001</v>
      </c>
      <c r="AA1311" s="128">
        <f t="shared" si="2601"/>
        <v>5.2374999999999998</v>
      </c>
      <c r="AB1311" s="128">
        <f t="shared" si="2588"/>
        <v>20.95</v>
      </c>
      <c r="AC1311" s="128">
        <f t="shared" si="2602"/>
        <v>20.636000000000003</v>
      </c>
      <c r="AD1311" s="128">
        <f t="shared" si="2585"/>
        <v>10.475</v>
      </c>
      <c r="AE1311" s="128">
        <f t="shared" si="2585"/>
        <v>11.522500000000001</v>
      </c>
      <c r="AF1311" s="128">
        <f t="shared" si="2585"/>
        <v>13.6175</v>
      </c>
      <c r="AG1311" s="129">
        <f t="shared" si="2574"/>
        <v>86.671200000000013</v>
      </c>
      <c r="AH1311" s="129">
        <f t="shared" si="2589"/>
        <v>86.671200000000013</v>
      </c>
      <c r="AI1311" s="132">
        <f t="shared" si="2576"/>
        <v>84</v>
      </c>
      <c r="AJ1311" s="113">
        <f t="shared" si="2590"/>
        <v>269000</v>
      </c>
      <c r="AK1311" s="139">
        <f t="shared" si="2591"/>
        <v>289000</v>
      </c>
      <c r="AL1311" s="114">
        <f t="shared" si="2592"/>
        <v>29</v>
      </c>
      <c r="AM1311" s="130">
        <f t="shared" si="2593"/>
        <v>28</v>
      </c>
      <c r="AN1311" s="151">
        <f t="shared" si="2594"/>
        <v>44</v>
      </c>
      <c r="AO1311" s="152">
        <f t="shared" si="2595"/>
        <v>233</v>
      </c>
      <c r="AP1311" s="153">
        <f t="shared" si="2596"/>
        <v>491</v>
      </c>
      <c r="AQ1311" s="716">
        <f t="shared" si="2584"/>
        <v>17</v>
      </c>
      <c r="AR1311" s="154">
        <f t="shared" si="2603"/>
        <v>31000</v>
      </c>
      <c r="AS1311" s="158">
        <v>99</v>
      </c>
      <c r="AT1311" s="144"/>
    </row>
    <row r="1312" spans="2:46" ht="21.6" customHeight="1">
      <c r="B1312" s="160" t="s">
        <v>1836</v>
      </c>
      <c r="C1312" s="118" t="s">
        <v>1914</v>
      </c>
      <c r="D1312" s="112">
        <f t="shared" si="2586"/>
        <v>22.95</v>
      </c>
      <c r="E1312" s="112">
        <f t="shared" si="2571"/>
        <v>10.6</v>
      </c>
      <c r="F1312" s="112">
        <f t="shared" si="2597"/>
        <v>8.3000000000000007</v>
      </c>
      <c r="G1312" s="644">
        <f t="shared" si="2587"/>
        <v>10.6</v>
      </c>
      <c r="H1312" s="112">
        <f t="shared" si="2598"/>
        <v>2.65</v>
      </c>
      <c r="I1312" s="112">
        <f>[1]CKFCost!$Z79</f>
        <v>5.3</v>
      </c>
      <c r="J1312" s="131"/>
      <c r="K1312" s="131"/>
      <c r="L1312" s="131"/>
      <c r="M1312" s="131"/>
      <c r="N1312" s="131"/>
      <c r="O1312" s="131"/>
      <c r="P1312" s="131"/>
      <c r="Q1312" s="131"/>
      <c r="R1312" s="131"/>
      <c r="S1312" s="131"/>
      <c r="T1312" s="131"/>
      <c r="U1312" s="131"/>
      <c r="V1312" s="131"/>
      <c r="W1312" s="131"/>
      <c r="X1312" s="131"/>
      <c r="Y1312" s="128">
        <f t="shared" si="2599"/>
        <v>11.66</v>
      </c>
      <c r="Z1312" s="128">
        <f t="shared" si="2600"/>
        <v>11.66</v>
      </c>
      <c r="AA1312" s="128">
        <f t="shared" si="2601"/>
        <v>5.7374999999999998</v>
      </c>
      <c r="AB1312" s="128">
        <f t="shared" si="2588"/>
        <v>22.95</v>
      </c>
      <c r="AC1312" s="128">
        <f t="shared" si="2602"/>
        <v>23.32</v>
      </c>
      <c r="AD1312" s="128">
        <f t="shared" si="2585"/>
        <v>11.475</v>
      </c>
      <c r="AE1312" s="128">
        <f t="shared" si="2585"/>
        <v>12.6225</v>
      </c>
      <c r="AF1312" s="128">
        <f t="shared" si="2585"/>
        <v>14.9175</v>
      </c>
      <c r="AG1312" s="129">
        <f t="shared" si="2574"/>
        <v>97.944000000000003</v>
      </c>
      <c r="AH1312" s="129">
        <f t="shared" si="2589"/>
        <v>97.944000000000003</v>
      </c>
      <c r="AI1312" s="132">
        <f t="shared" si="2576"/>
        <v>99</v>
      </c>
      <c r="AJ1312" s="113">
        <f t="shared" si="2590"/>
        <v>309000</v>
      </c>
      <c r="AK1312" s="139">
        <f t="shared" si="2591"/>
        <v>329000</v>
      </c>
      <c r="AL1312" s="114">
        <f t="shared" si="2592"/>
        <v>33</v>
      </c>
      <c r="AM1312" s="130">
        <f t="shared" si="2593"/>
        <v>32</v>
      </c>
      <c r="AN1312" s="151">
        <f t="shared" si="2594"/>
        <v>50</v>
      </c>
      <c r="AO1312" s="152">
        <f t="shared" si="2595"/>
        <v>263</v>
      </c>
      <c r="AP1312" s="153">
        <f t="shared" si="2596"/>
        <v>555</v>
      </c>
      <c r="AQ1312" s="716">
        <f t="shared" si="2584"/>
        <v>19</v>
      </c>
      <c r="AR1312" s="154">
        <f t="shared" si="2603"/>
        <v>35000</v>
      </c>
      <c r="AS1312" s="158">
        <v>99</v>
      </c>
      <c r="AT1312" s="144"/>
    </row>
    <row r="1313" spans="2:46" ht="21.6" customHeight="1">
      <c r="B1313" s="160" t="s">
        <v>1837</v>
      </c>
      <c r="C1313" s="118" t="s">
        <v>1904</v>
      </c>
      <c r="D1313" s="112">
        <f t="shared" si="2586"/>
        <v>21.95</v>
      </c>
      <c r="E1313" s="112">
        <f t="shared" si="2571"/>
        <v>9.7799999999999994</v>
      </c>
      <c r="F1313" s="112">
        <f t="shared" si="2597"/>
        <v>7.89</v>
      </c>
      <c r="G1313" s="644">
        <f t="shared" si="2587"/>
        <v>9.7799999999999994</v>
      </c>
      <c r="H1313" s="112">
        <f t="shared" si="2598"/>
        <v>2.4449999999999998</v>
      </c>
      <c r="I1313" s="112">
        <f>[1]CKFCost!$Z80</f>
        <v>4.8899999999999997</v>
      </c>
      <c r="J1313" s="131"/>
      <c r="K1313" s="131"/>
      <c r="L1313" s="131"/>
      <c r="M1313" s="131"/>
      <c r="N1313" s="131"/>
      <c r="O1313" s="131"/>
      <c r="P1313" s="131"/>
      <c r="Q1313" s="131"/>
      <c r="R1313" s="131"/>
      <c r="S1313" s="131"/>
      <c r="T1313" s="131"/>
      <c r="U1313" s="131"/>
      <c r="V1313" s="131"/>
      <c r="W1313" s="131"/>
      <c r="X1313" s="131"/>
      <c r="Y1313" s="128">
        <f t="shared" si="2599"/>
        <v>10.758000000000001</v>
      </c>
      <c r="Z1313" s="128">
        <f t="shared" si="2600"/>
        <v>10.758000000000001</v>
      </c>
      <c r="AA1313" s="128">
        <f t="shared" si="2601"/>
        <v>5.4874999999999998</v>
      </c>
      <c r="AB1313" s="128">
        <f t="shared" si="2588"/>
        <v>21.95</v>
      </c>
      <c r="AC1313" s="128">
        <f t="shared" si="2602"/>
        <v>21.516000000000002</v>
      </c>
      <c r="AD1313" s="128">
        <f t="shared" si="2585"/>
        <v>10.975</v>
      </c>
      <c r="AE1313" s="128">
        <f t="shared" si="2585"/>
        <v>12.0725</v>
      </c>
      <c r="AF1313" s="128">
        <f t="shared" si="2585"/>
        <v>14.2675</v>
      </c>
      <c r="AG1313" s="129">
        <f t="shared" si="2574"/>
        <v>90.367200000000011</v>
      </c>
      <c r="AH1313" s="129">
        <f t="shared" si="2589"/>
        <v>90.367200000000011</v>
      </c>
      <c r="AI1313" s="132">
        <f t="shared" si="2576"/>
        <v>89</v>
      </c>
      <c r="AJ1313" s="113">
        <f t="shared" si="2590"/>
        <v>279000</v>
      </c>
      <c r="AK1313" s="139">
        <f t="shared" si="2591"/>
        <v>299000</v>
      </c>
      <c r="AL1313" s="114">
        <f t="shared" si="2592"/>
        <v>30</v>
      </c>
      <c r="AM1313" s="130">
        <f t="shared" si="2593"/>
        <v>29</v>
      </c>
      <c r="AN1313" s="151">
        <f t="shared" si="2594"/>
        <v>46</v>
      </c>
      <c r="AO1313" s="152">
        <f t="shared" si="2595"/>
        <v>243</v>
      </c>
      <c r="AP1313" s="153">
        <f t="shared" si="2596"/>
        <v>512</v>
      </c>
      <c r="AQ1313" s="716">
        <f t="shared" si="2584"/>
        <v>18</v>
      </c>
      <c r="AR1313" s="154">
        <f t="shared" si="2603"/>
        <v>32000</v>
      </c>
      <c r="AS1313" s="158">
        <v>99</v>
      </c>
      <c r="AT1313" s="144"/>
    </row>
    <row r="1314" spans="2:46" ht="21.6" customHeight="1">
      <c r="B1314" s="160" t="s">
        <v>1838</v>
      </c>
      <c r="C1314" s="118" t="s">
        <v>1894</v>
      </c>
      <c r="D1314" s="112">
        <f t="shared" si="2586"/>
        <v>21.95</v>
      </c>
      <c r="E1314" s="112">
        <f t="shared" si="2571"/>
        <v>10</v>
      </c>
      <c r="F1314" s="112">
        <f t="shared" si="2597"/>
        <v>8</v>
      </c>
      <c r="G1314" s="644">
        <f t="shared" si="2587"/>
        <v>10</v>
      </c>
      <c r="H1314" s="112">
        <f t="shared" si="2598"/>
        <v>2.5</v>
      </c>
      <c r="I1314" s="112">
        <f>[1]CKFCost!$Z81</f>
        <v>5</v>
      </c>
      <c r="J1314" s="131"/>
      <c r="K1314" s="131"/>
      <c r="L1314" s="131"/>
      <c r="M1314" s="131"/>
      <c r="N1314" s="131"/>
      <c r="O1314" s="131"/>
      <c r="P1314" s="131"/>
      <c r="Q1314" s="131"/>
      <c r="R1314" s="131"/>
      <c r="S1314" s="131"/>
      <c r="T1314" s="131"/>
      <c r="U1314" s="131"/>
      <c r="V1314" s="131"/>
      <c r="W1314" s="131"/>
      <c r="X1314" s="131"/>
      <c r="Y1314" s="128">
        <f t="shared" si="2599"/>
        <v>11</v>
      </c>
      <c r="Z1314" s="128">
        <f t="shared" si="2600"/>
        <v>11</v>
      </c>
      <c r="AA1314" s="128">
        <f t="shared" si="2601"/>
        <v>5.4874999999999998</v>
      </c>
      <c r="AB1314" s="128">
        <f t="shared" si="2588"/>
        <v>21.95</v>
      </c>
      <c r="AC1314" s="128">
        <f t="shared" si="2602"/>
        <v>22</v>
      </c>
      <c r="AD1314" s="128">
        <f t="shared" ref="AD1314:AF1333" si="2604">$AB1314*(1-AD$1273)</f>
        <v>10.975</v>
      </c>
      <c r="AE1314" s="128">
        <f t="shared" si="2604"/>
        <v>12.0725</v>
      </c>
      <c r="AF1314" s="128">
        <f t="shared" si="2604"/>
        <v>14.2675</v>
      </c>
      <c r="AG1314" s="129">
        <f t="shared" si="2574"/>
        <v>92.4</v>
      </c>
      <c r="AH1314" s="129">
        <f t="shared" si="2589"/>
        <v>92.4</v>
      </c>
      <c r="AI1314" s="132">
        <f t="shared" si="2576"/>
        <v>94</v>
      </c>
      <c r="AJ1314" s="113">
        <f t="shared" si="2590"/>
        <v>289000</v>
      </c>
      <c r="AK1314" s="139">
        <f t="shared" si="2591"/>
        <v>309000</v>
      </c>
      <c r="AL1314" s="114">
        <f t="shared" si="2592"/>
        <v>31</v>
      </c>
      <c r="AM1314" s="130">
        <f t="shared" si="2593"/>
        <v>30</v>
      </c>
      <c r="AN1314" s="151">
        <f t="shared" si="2594"/>
        <v>47</v>
      </c>
      <c r="AO1314" s="152">
        <f t="shared" si="2595"/>
        <v>248</v>
      </c>
      <c r="AP1314" s="153">
        <f t="shared" si="2596"/>
        <v>524</v>
      </c>
      <c r="AQ1314" s="716">
        <f t="shared" si="2584"/>
        <v>18</v>
      </c>
      <c r="AR1314" s="154">
        <f t="shared" si="2603"/>
        <v>33000</v>
      </c>
      <c r="AS1314" s="158">
        <v>99</v>
      </c>
      <c r="AT1314" s="144"/>
    </row>
    <row r="1315" spans="2:46" ht="21.6" customHeight="1">
      <c r="B1315" s="160" t="s">
        <v>1839</v>
      </c>
      <c r="C1315" s="118" t="s">
        <v>1864</v>
      </c>
      <c r="D1315" s="112">
        <f t="shared" si="2586"/>
        <v>20.95</v>
      </c>
      <c r="E1315" s="112">
        <f t="shared" si="2571"/>
        <v>9.58</v>
      </c>
      <c r="F1315" s="112">
        <f t="shared" si="2597"/>
        <v>7.79</v>
      </c>
      <c r="G1315" s="644">
        <f t="shared" si="2587"/>
        <v>9.58</v>
      </c>
      <c r="H1315" s="112">
        <f t="shared" si="2598"/>
        <v>2.395</v>
      </c>
      <c r="I1315" s="112">
        <f>[1]CKFCost!$Z82</f>
        <v>4.79</v>
      </c>
      <c r="J1315" s="131"/>
      <c r="K1315" s="131"/>
      <c r="L1315" s="131"/>
      <c r="M1315" s="131"/>
      <c r="N1315" s="131"/>
      <c r="O1315" s="131"/>
      <c r="P1315" s="131"/>
      <c r="Q1315" s="131"/>
      <c r="R1315" s="131"/>
      <c r="S1315" s="131"/>
      <c r="T1315" s="131"/>
      <c r="U1315" s="131"/>
      <c r="V1315" s="131"/>
      <c r="W1315" s="131"/>
      <c r="X1315" s="131"/>
      <c r="Y1315" s="128">
        <f t="shared" si="2599"/>
        <v>10.538</v>
      </c>
      <c r="Z1315" s="128">
        <f t="shared" si="2600"/>
        <v>10.538</v>
      </c>
      <c r="AA1315" s="128">
        <f t="shared" si="2601"/>
        <v>5.2374999999999998</v>
      </c>
      <c r="AB1315" s="128">
        <f t="shared" si="2588"/>
        <v>20.95</v>
      </c>
      <c r="AC1315" s="128">
        <f t="shared" si="2602"/>
        <v>21.076000000000001</v>
      </c>
      <c r="AD1315" s="128">
        <f t="shared" si="2604"/>
        <v>10.475</v>
      </c>
      <c r="AE1315" s="128">
        <f t="shared" si="2604"/>
        <v>11.522500000000001</v>
      </c>
      <c r="AF1315" s="128">
        <f t="shared" si="2604"/>
        <v>13.6175</v>
      </c>
      <c r="AG1315" s="129">
        <f t="shared" si="2574"/>
        <v>88.519200000000012</v>
      </c>
      <c r="AH1315" s="129">
        <f t="shared" si="2589"/>
        <v>88.519200000000012</v>
      </c>
      <c r="AI1315" s="132">
        <f t="shared" si="2576"/>
        <v>89</v>
      </c>
      <c r="AJ1315" s="113">
        <f t="shared" si="2590"/>
        <v>279000</v>
      </c>
      <c r="AK1315" s="139">
        <f t="shared" si="2591"/>
        <v>299000</v>
      </c>
      <c r="AL1315" s="114">
        <f t="shared" si="2592"/>
        <v>30</v>
      </c>
      <c r="AM1315" s="130">
        <f t="shared" si="2593"/>
        <v>29</v>
      </c>
      <c r="AN1315" s="151">
        <f t="shared" si="2594"/>
        <v>45</v>
      </c>
      <c r="AO1315" s="152">
        <f t="shared" si="2595"/>
        <v>238</v>
      </c>
      <c r="AP1315" s="153">
        <f t="shared" si="2596"/>
        <v>502</v>
      </c>
      <c r="AQ1315" s="716">
        <f t="shared" si="2584"/>
        <v>17</v>
      </c>
      <c r="AR1315" s="154">
        <f t="shared" si="2603"/>
        <v>32000</v>
      </c>
      <c r="AS1315" s="158">
        <v>99</v>
      </c>
      <c r="AT1315" s="144"/>
    </row>
    <row r="1316" spans="2:46" ht="21.6" customHeight="1">
      <c r="B1316" s="160" t="s">
        <v>1840</v>
      </c>
      <c r="C1316" s="118" t="s">
        <v>1875</v>
      </c>
      <c r="D1316" s="112">
        <f t="shared" si="2586"/>
        <v>19.95</v>
      </c>
      <c r="E1316" s="112">
        <f t="shared" si="2571"/>
        <v>9</v>
      </c>
      <c r="F1316" s="112">
        <f t="shared" si="2597"/>
        <v>7.5</v>
      </c>
      <c r="G1316" s="644">
        <f t="shared" si="2587"/>
        <v>9</v>
      </c>
      <c r="H1316" s="112">
        <f t="shared" si="2598"/>
        <v>2.25</v>
      </c>
      <c r="I1316" s="112">
        <f>[1]CKFCost!$Z83</f>
        <v>4.5</v>
      </c>
      <c r="J1316" s="131"/>
      <c r="K1316" s="131"/>
      <c r="L1316" s="131"/>
      <c r="M1316" s="131"/>
      <c r="N1316" s="131"/>
      <c r="O1316" s="131"/>
      <c r="P1316" s="131"/>
      <c r="Q1316" s="131"/>
      <c r="R1316" s="131"/>
      <c r="S1316" s="131"/>
      <c r="T1316" s="131"/>
      <c r="U1316" s="131"/>
      <c r="V1316" s="131"/>
      <c r="W1316" s="131"/>
      <c r="X1316" s="131"/>
      <c r="Y1316" s="128">
        <f t="shared" si="2599"/>
        <v>9.9</v>
      </c>
      <c r="Z1316" s="128">
        <f t="shared" si="2600"/>
        <v>9.9</v>
      </c>
      <c r="AA1316" s="128">
        <f t="shared" si="2601"/>
        <v>4.9874999999999998</v>
      </c>
      <c r="AB1316" s="128">
        <f t="shared" si="2588"/>
        <v>19.95</v>
      </c>
      <c r="AC1316" s="128">
        <f t="shared" si="2602"/>
        <v>19.8</v>
      </c>
      <c r="AD1316" s="128">
        <f t="shared" si="2604"/>
        <v>9.9749999999999996</v>
      </c>
      <c r="AE1316" s="128">
        <f t="shared" si="2604"/>
        <v>10.9725</v>
      </c>
      <c r="AF1316" s="128">
        <f t="shared" si="2604"/>
        <v>12.967499999999999</v>
      </c>
      <c r="AG1316" s="129">
        <f t="shared" si="2574"/>
        <v>83.160000000000011</v>
      </c>
      <c r="AH1316" s="129">
        <f t="shared" si="2589"/>
        <v>83.160000000000011</v>
      </c>
      <c r="AI1316" s="132">
        <f t="shared" si="2576"/>
        <v>84</v>
      </c>
      <c r="AJ1316" s="113">
        <f t="shared" si="2590"/>
        <v>259000</v>
      </c>
      <c r="AK1316" s="139">
        <f t="shared" si="2591"/>
        <v>279000</v>
      </c>
      <c r="AL1316" s="114">
        <f t="shared" si="2592"/>
        <v>28</v>
      </c>
      <c r="AM1316" s="130">
        <f t="shared" si="2593"/>
        <v>27</v>
      </c>
      <c r="AN1316" s="151">
        <f t="shared" si="2594"/>
        <v>43</v>
      </c>
      <c r="AO1316" s="152">
        <f t="shared" si="2595"/>
        <v>223</v>
      </c>
      <c r="AP1316" s="153">
        <f t="shared" si="2596"/>
        <v>471</v>
      </c>
      <c r="AQ1316" s="716">
        <f t="shared" si="2584"/>
        <v>16</v>
      </c>
      <c r="AR1316" s="154">
        <f t="shared" si="2603"/>
        <v>30000</v>
      </c>
      <c r="AS1316" s="158">
        <v>99</v>
      </c>
      <c r="AT1316" s="144"/>
    </row>
    <row r="1317" spans="2:46" ht="21.6" customHeight="1">
      <c r="B1317" s="160" t="s">
        <v>1841</v>
      </c>
      <c r="C1317" s="118" t="s">
        <v>1885</v>
      </c>
      <c r="D1317" s="112">
        <f t="shared" si="2586"/>
        <v>20.95</v>
      </c>
      <c r="E1317" s="112">
        <f t="shared" si="2571"/>
        <v>9.3800000000000008</v>
      </c>
      <c r="F1317" s="112">
        <f t="shared" si="2597"/>
        <v>7.69</v>
      </c>
      <c r="G1317" s="644">
        <f t="shared" si="2587"/>
        <v>9.3800000000000008</v>
      </c>
      <c r="H1317" s="112">
        <f t="shared" si="2598"/>
        <v>2.3450000000000002</v>
      </c>
      <c r="I1317" s="112">
        <f>[1]CKFCost!$Z84</f>
        <v>4.6900000000000004</v>
      </c>
      <c r="J1317" s="131"/>
      <c r="K1317" s="131"/>
      <c r="L1317" s="131"/>
      <c r="M1317" s="131"/>
      <c r="N1317" s="131"/>
      <c r="O1317" s="131"/>
      <c r="P1317" s="131"/>
      <c r="Q1317" s="131"/>
      <c r="R1317" s="131"/>
      <c r="S1317" s="131"/>
      <c r="T1317" s="131"/>
      <c r="U1317" s="131"/>
      <c r="V1317" s="131"/>
      <c r="W1317" s="131"/>
      <c r="X1317" s="131"/>
      <c r="Y1317" s="128">
        <f t="shared" si="2599"/>
        <v>10.318000000000001</v>
      </c>
      <c r="Z1317" s="128">
        <f t="shared" si="2600"/>
        <v>10.318000000000001</v>
      </c>
      <c r="AA1317" s="128">
        <f t="shared" si="2601"/>
        <v>5.2374999999999998</v>
      </c>
      <c r="AB1317" s="128">
        <f t="shared" si="2588"/>
        <v>20.95</v>
      </c>
      <c r="AC1317" s="128">
        <f t="shared" si="2602"/>
        <v>20.636000000000003</v>
      </c>
      <c r="AD1317" s="128">
        <f t="shared" si="2604"/>
        <v>10.475</v>
      </c>
      <c r="AE1317" s="128">
        <f t="shared" si="2604"/>
        <v>11.522500000000001</v>
      </c>
      <c r="AF1317" s="128">
        <f t="shared" si="2604"/>
        <v>13.6175</v>
      </c>
      <c r="AG1317" s="129">
        <f t="shared" si="2574"/>
        <v>86.671200000000013</v>
      </c>
      <c r="AH1317" s="129">
        <f t="shared" si="2589"/>
        <v>86.671200000000013</v>
      </c>
      <c r="AI1317" s="132">
        <f t="shared" si="2576"/>
        <v>84</v>
      </c>
      <c r="AJ1317" s="113">
        <f t="shared" si="2590"/>
        <v>269000</v>
      </c>
      <c r="AK1317" s="139">
        <f t="shared" si="2591"/>
        <v>289000</v>
      </c>
      <c r="AL1317" s="114">
        <f t="shared" si="2592"/>
        <v>29</v>
      </c>
      <c r="AM1317" s="130">
        <f t="shared" si="2593"/>
        <v>28</v>
      </c>
      <c r="AN1317" s="151">
        <f t="shared" si="2594"/>
        <v>44</v>
      </c>
      <c r="AO1317" s="152">
        <f t="shared" si="2595"/>
        <v>233</v>
      </c>
      <c r="AP1317" s="153">
        <f t="shared" si="2596"/>
        <v>491</v>
      </c>
      <c r="AQ1317" s="716">
        <f t="shared" si="2584"/>
        <v>17</v>
      </c>
      <c r="AR1317" s="154">
        <f t="shared" si="2603"/>
        <v>31000</v>
      </c>
      <c r="AS1317" s="158">
        <v>99</v>
      </c>
      <c r="AT1317" s="144"/>
    </row>
    <row r="1318" spans="2:46" ht="21.6" customHeight="1">
      <c r="B1318" s="160" t="s">
        <v>1842</v>
      </c>
      <c r="C1318" s="118" t="s">
        <v>1915</v>
      </c>
      <c r="D1318" s="112">
        <f t="shared" si="2586"/>
        <v>22.95</v>
      </c>
      <c r="E1318" s="112">
        <f t="shared" si="2571"/>
        <v>10.6</v>
      </c>
      <c r="F1318" s="112">
        <f t="shared" si="2597"/>
        <v>8.3000000000000007</v>
      </c>
      <c r="G1318" s="644">
        <f t="shared" si="2587"/>
        <v>10.6</v>
      </c>
      <c r="H1318" s="112">
        <f t="shared" si="2598"/>
        <v>2.65</v>
      </c>
      <c r="I1318" s="112">
        <f>[1]CKFCost!$Z85</f>
        <v>5.3</v>
      </c>
      <c r="J1318" s="131"/>
      <c r="K1318" s="131"/>
      <c r="L1318" s="131"/>
      <c r="M1318" s="131"/>
      <c r="N1318" s="131"/>
      <c r="O1318" s="131"/>
      <c r="P1318" s="131"/>
      <c r="Q1318" s="131"/>
      <c r="R1318" s="131"/>
      <c r="S1318" s="131"/>
      <c r="T1318" s="131"/>
      <c r="U1318" s="131"/>
      <c r="V1318" s="131"/>
      <c r="W1318" s="131"/>
      <c r="X1318" s="131"/>
      <c r="Y1318" s="128">
        <f t="shared" si="2599"/>
        <v>11.66</v>
      </c>
      <c r="Z1318" s="128">
        <f t="shared" si="2600"/>
        <v>11.66</v>
      </c>
      <c r="AA1318" s="128">
        <f t="shared" si="2601"/>
        <v>5.7374999999999998</v>
      </c>
      <c r="AB1318" s="128">
        <f t="shared" si="2588"/>
        <v>22.95</v>
      </c>
      <c r="AC1318" s="128">
        <f t="shared" si="2602"/>
        <v>23.32</v>
      </c>
      <c r="AD1318" s="128">
        <f t="shared" si="2604"/>
        <v>11.475</v>
      </c>
      <c r="AE1318" s="128">
        <f t="shared" si="2604"/>
        <v>12.6225</v>
      </c>
      <c r="AF1318" s="128">
        <f t="shared" si="2604"/>
        <v>14.9175</v>
      </c>
      <c r="AG1318" s="129">
        <f t="shared" si="2574"/>
        <v>97.944000000000003</v>
      </c>
      <c r="AH1318" s="129">
        <f t="shared" si="2589"/>
        <v>97.944000000000003</v>
      </c>
      <c r="AI1318" s="132">
        <f t="shared" si="2576"/>
        <v>99</v>
      </c>
      <c r="AJ1318" s="113">
        <f t="shared" si="2590"/>
        <v>309000</v>
      </c>
      <c r="AK1318" s="139">
        <f t="shared" si="2591"/>
        <v>329000</v>
      </c>
      <c r="AL1318" s="114">
        <f t="shared" si="2592"/>
        <v>33</v>
      </c>
      <c r="AM1318" s="130">
        <f t="shared" si="2593"/>
        <v>32</v>
      </c>
      <c r="AN1318" s="151">
        <f t="shared" si="2594"/>
        <v>50</v>
      </c>
      <c r="AO1318" s="152">
        <f t="shared" si="2595"/>
        <v>263</v>
      </c>
      <c r="AP1318" s="153">
        <f t="shared" si="2596"/>
        <v>555</v>
      </c>
      <c r="AQ1318" s="716">
        <f t="shared" si="2584"/>
        <v>19</v>
      </c>
      <c r="AR1318" s="154">
        <f t="shared" si="2603"/>
        <v>35000</v>
      </c>
      <c r="AS1318" s="158">
        <v>99</v>
      </c>
      <c r="AT1318" s="144"/>
    </row>
    <row r="1319" spans="2:46" ht="21.6" customHeight="1">
      <c r="B1319" s="160" t="s">
        <v>1843</v>
      </c>
      <c r="C1319" s="118" t="s">
        <v>1905</v>
      </c>
      <c r="D1319" s="112">
        <f t="shared" si="2586"/>
        <v>21.95</v>
      </c>
      <c r="E1319" s="112">
        <f t="shared" si="2571"/>
        <v>9.7799999999999994</v>
      </c>
      <c r="F1319" s="112">
        <f t="shared" si="2597"/>
        <v>7.89</v>
      </c>
      <c r="G1319" s="644">
        <f t="shared" si="2587"/>
        <v>9.7799999999999994</v>
      </c>
      <c r="H1319" s="112">
        <f t="shared" si="2598"/>
        <v>2.4449999999999998</v>
      </c>
      <c r="I1319" s="112">
        <f>[1]CKFCost!$Z86</f>
        <v>4.8899999999999997</v>
      </c>
      <c r="J1319" s="131"/>
      <c r="K1319" s="131"/>
      <c r="L1319" s="131"/>
      <c r="M1319" s="131"/>
      <c r="N1319" s="131"/>
      <c r="O1319" s="131"/>
      <c r="P1319" s="131"/>
      <c r="Q1319" s="131"/>
      <c r="R1319" s="131"/>
      <c r="S1319" s="131"/>
      <c r="T1319" s="131"/>
      <c r="U1319" s="131"/>
      <c r="V1319" s="131"/>
      <c r="W1319" s="131"/>
      <c r="X1319" s="131"/>
      <c r="Y1319" s="128">
        <f t="shared" si="2599"/>
        <v>10.758000000000001</v>
      </c>
      <c r="Z1319" s="128">
        <f t="shared" si="2600"/>
        <v>10.758000000000001</v>
      </c>
      <c r="AA1319" s="128">
        <f t="shared" si="2601"/>
        <v>5.4874999999999998</v>
      </c>
      <c r="AB1319" s="128">
        <f t="shared" si="2588"/>
        <v>21.95</v>
      </c>
      <c r="AC1319" s="128">
        <f t="shared" si="2602"/>
        <v>21.516000000000002</v>
      </c>
      <c r="AD1319" s="128">
        <f t="shared" si="2604"/>
        <v>10.975</v>
      </c>
      <c r="AE1319" s="128">
        <f t="shared" si="2604"/>
        <v>12.0725</v>
      </c>
      <c r="AF1319" s="128">
        <f t="shared" si="2604"/>
        <v>14.2675</v>
      </c>
      <c r="AG1319" s="129">
        <f t="shared" si="2574"/>
        <v>90.367200000000011</v>
      </c>
      <c r="AH1319" s="129">
        <f t="shared" si="2589"/>
        <v>90.367200000000011</v>
      </c>
      <c r="AI1319" s="132">
        <f t="shared" si="2576"/>
        <v>89</v>
      </c>
      <c r="AJ1319" s="113">
        <f t="shared" si="2590"/>
        <v>279000</v>
      </c>
      <c r="AK1319" s="139">
        <f t="shared" si="2591"/>
        <v>299000</v>
      </c>
      <c r="AL1319" s="114">
        <f t="shared" si="2592"/>
        <v>30</v>
      </c>
      <c r="AM1319" s="130">
        <f t="shared" si="2593"/>
        <v>29</v>
      </c>
      <c r="AN1319" s="151">
        <f t="shared" si="2594"/>
        <v>46</v>
      </c>
      <c r="AO1319" s="152">
        <f t="shared" si="2595"/>
        <v>243</v>
      </c>
      <c r="AP1319" s="153">
        <f t="shared" si="2596"/>
        <v>512</v>
      </c>
      <c r="AQ1319" s="716">
        <f t="shared" si="2584"/>
        <v>18</v>
      </c>
      <c r="AR1319" s="154">
        <f t="shared" si="2603"/>
        <v>32000</v>
      </c>
      <c r="AS1319" s="158">
        <v>99</v>
      </c>
      <c r="AT1319" s="144"/>
    </row>
    <row r="1320" spans="2:46" ht="21.6" customHeight="1">
      <c r="B1320" s="160" t="s">
        <v>1844</v>
      </c>
      <c r="C1320" s="118" t="s">
        <v>1895</v>
      </c>
      <c r="D1320" s="112">
        <f t="shared" si="2586"/>
        <v>21.95</v>
      </c>
      <c r="E1320" s="112">
        <f t="shared" si="2571"/>
        <v>10</v>
      </c>
      <c r="F1320" s="112">
        <f t="shared" si="2597"/>
        <v>8</v>
      </c>
      <c r="G1320" s="644">
        <f t="shared" si="2587"/>
        <v>10</v>
      </c>
      <c r="H1320" s="112">
        <f t="shared" si="2598"/>
        <v>2.5</v>
      </c>
      <c r="I1320" s="112">
        <f>[1]CKFCost!$Z87</f>
        <v>5</v>
      </c>
      <c r="J1320" s="131"/>
      <c r="K1320" s="131"/>
      <c r="L1320" s="131"/>
      <c r="M1320" s="131"/>
      <c r="N1320" s="131"/>
      <c r="O1320" s="131"/>
      <c r="P1320" s="131"/>
      <c r="Q1320" s="131"/>
      <c r="R1320" s="131"/>
      <c r="S1320" s="131"/>
      <c r="T1320" s="131"/>
      <c r="U1320" s="131"/>
      <c r="V1320" s="131"/>
      <c r="W1320" s="131"/>
      <c r="X1320" s="131"/>
      <c r="Y1320" s="128">
        <f t="shared" si="2599"/>
        <v>11</v>
      </c>
      <c r="Z1320" s="128">
        <f t="shared" si="2600"/>
        <v>11</v>
      </c>
      <c r="AA1320" s="128">
        <f t="shared" si="2601"/>
        <v>5.4874999999999998</v>
      </c>
      <c r="AB1320" s="128">
        <f t="shared" si="2588"/>
        <v>21.95</v>
      </c>
      <c r="AC1320" s="128">
        <f t="shared" si="2602"/>
        <v>22</v>
      </c>
      <c r="AD1320" s="128">
        <f t="shared" si="2604"/>
        <v>10.975</v>
      </c>
      <c r="AE1320" s="128">
        <f t="shared" si="2604"/>
        <v>12.0725</v>
      </c>
      <c r="AF1320" s="128">
        <f t="shared" si="2604"/>
        <v>14.2675</v>
      </c>
      <c r="AG1320" s="129">
        <f t="shared" si="2574"/>
        <v>92.4</v>
      </c>
      <c r="AH1320" s="129">
        <f t="shared" si="2589"/>
        <v>92.4</v>
      </c>
      <c r="AI1320" s="132">
        <f t="shared" si="2576"/>
        <v>94</v>
      </c>
      <c r="AJ1320" s="113">
        <f t="shared" si="2590"/>
        <v>289000</v>
      </c>
      <c r="AK1320" s="139">
        <f t="shared" si="2591"/>
        <v>309000</v>
      </c>
      <c r="AL1320" s="114">
        <f t="shared" si="2592"/>
        <v>31</v>
      </c>
      <c r="AM1320" s="130">
        <f t="shared" si="2593"/>
        <v>30</v>
      </c>
      <c r="AN1320" s="151">
        <f t="shared" si="2594"/>
        <v>47</v>
      </c>
      <c r="AO1320" s="152">
        <f t="shared" si="2595"/>
        <v>248</v>
      </c>
      <c r="AP1320" s="153">
        <f t="shared" si="2596"/>
        <v>524</v>
      </c>
      <c r="AQ1320" s="716">
        <f t="shared" si="2584"/>
        <v>18</v>
      </c>
      <c r="AR1320" s="154">
        <f t="shared" si="2603"/>
        <v>33000</v>
      </c>
      <c r="AS1320" s="158">
        <v>99</v>
      </c>
      <c r="AT1320" s="144"/>
    </row>
    <row r="1321" spans="2:46" ht="21.6" customHeight="1">
      <c r="B1321" s="160" t="s">
        <v>1845</v>
      </c>
      <c r="C1321" s="118" t="s">
        <v>1865</v>
      </c>
      <c r="D1321" s="112">
        <f t="shared" si="2586"/>
        <v>20.95</v>
      </c>
      <c r="E1321" s="112">
        <f t="shared" si="2571"/>
        <v>9.58</v>
      </c>
      <c r="F1321" s="112">
        <f t="shared" si="2597"/>
        <v>7.79</v>
      </c>
      <c r="G1321" s="644">
        <f t="shared" si="2587"/>
        <v>9.58</v>
      </c>
      <c r="H1321" s="112">
        <f t="shared" si="2598"/>
        <v>2.395</v>
      </c>
      <c r="I1321" s="112">
        <f>[1]CKFCost!$Z88</f>
        <v>4.79</v>
      </c>
      <c r="J1321" s="131"/>
      <c r="K1321" s="131"/>
      <c r="L1321" s="131"/>
      <c r="M1321" s="131"/>
      <c r="N1321" s="131"/>
      <c r="O1321" s="131"/>
      <c r="P1321" s="131"/>
      <c r="Q1321" s="131"/>
      <c r="R1321" s="131"/>
      <c r="S1321" s="131"/>
      <c r="T1321" s="131"/>
      <c r="U1321" s="131"/>
      <c r="V1321" s="131"/>
      <c r="W1321" s="131"/>
      <c r="X1321" s="131"/>
      <c r="Y1321" s="128">
        <f t="shared" si="2599"/>
        <v>10.538</v>
      </c>
      <c r="Z1321" s="128">
        <f t="shared" si="2600"/>
        <v>10.538</v>
      </c>
      <c r="AA1321" s="128">
        <f t="shared" si="2601"/>
        <v>5.2374999999999998</v>
      </c>
      <c r="AB1321" s="128">
        <f t="shared" si="2588"/>
        <v>20.95</v>
      </c>
      <c r="AC1321" s="128">
        <f t="shared" si="2602"/>
        <v>21.076000000000001</v>
      </c>
      <c r="AD1321" s="128">
        <f t="shared" si="2604"/>
        <v>10.475</v>
      </c>
      <c r="AE1321" s="128">
        <f t="shared" si="2604"/>
        <v>11.522500000000001</v>
      </c>
      <c r="AF1321" s="128">
        <f t="shared" si="2604"/>
        <v>13.6175</v>
      </c>
      <c r="AG1321" s="129">
        <f t="shared" si="2574"/>
        <v>88.519200000000012</v>
      </c>
      <c r="AH1321" s="129">
        <f t="shared" si="2589"/>
        <v>88.519200000000012</v>
      </c>
      <c r="AI1321" s="132">
        <f t="shared" si="2576"/>
        <v>89</v>
      </c>
      <c r="AJ1321" s="113">
        <f t="shared" si="2590"/>
        <v>279000</v>
      </c>
      <c r="AK1321" s="139">
        <f t="shared" si="2591"/>
        <v>299000</v>
      </c>
      <c r="AL1321" s="114">
        <f t="shared" si="2592"/>
        <v>30</v>
      </c>
      <c r="AM1321" s="130">
        <f t="shared" si="2593"/>
        <v>29</v>
      </c>
      <c r="AN1321" s="151">
        <f t="shared" si="2594"/>
        <v>45</v>
      </c>
      <c r="AO1321" s="152">
        <f t="shared" si="2595"/>
        <v>238</v>
      </c>
      <c r="AP1321" s="153">
        <f t="shared" si="2596"/>
        <v>502</v>
      </c>
      <c r="AQ1321" s="716">
        <f t="shared" si="2584"/>
        <v>17</v>
      </c>
      <c r="AR1321" s="154">
        <f t="shared" si="2603"/>
        <v>32000</v>
      </c>
      <c r="AS1321" s="158">
        <v>99</v>
      </c>
      <c r="AT1321" s="144"/>
    </row>
    <row r="1322" spans="2:46" ht="21.6" customHeight="1">
      <c r="B1322" s="160" t="s">
        <v>1846</v>
      </c>
      <c r="C1322" s="118" t="s">
        <v>1876</v>
      </c>
      <c r="D1322" s="112">
        <f t="shared" si="2586"/>
        <v>19.95</v>
      </c>
      <c r="E1322" s="112">
        <f t="shared" si="2571"/>
        <v>9</v>
      </c>
      <c r="F1322" s="112">
        <f t="shared" si="2597"/>
        <v>7.5</v>
      </c>
      <c r="G1322" s="644">
        <f t="shared" si="2587"/>
        <v>9</v>
      </c>
      <c r="H1322" s="112">
        <f t="shared" si="2598"/>
        <v>2.25</v>
      </c>
      <c r="I1322" s="112">
        <f>[1]CKFCost!$Z89</f>
        <v>4.5</v>
      </c>
      <c r="J1322" s="131"/>
      <c r="K1322" s="131"/>
      <c r="L1322" s="131"/>
      <c r="M1322" s="131"/>
      <c r="N1322" s="131"/>
      <c r="O1322" s="131"/>
      <c r="P1322" s="131"/>
      <c r="Q1322" s="131"/>
      <c r="R1322" s="131"/>
      <c r="S1322" s="131"/>
      <c r="T1322" s="131"/>
      <c r="U1322" s="131"/>
      <c r="V1322" s="131"/>
      <c r="W1322" s="131"/>
      <c r="X1322" s="131"/>
      <c r="Y1322" s="128">
        <f t="shared" si="2599"/>
        <v>9.9</v>
      </c>
      <c r="Z1322" s="128">
        <f t="shared" si="2600"/>
        <v>9.9</v>
      </c>
      <c r="AA1322" s="128">
        <f t="shared" si="2601"/>
        <v>4.9874999999999998</v>
      </c>
      <c r="AB1322" s="128">
        <f t="shared" si="2588"/>
        <v>19.95</v>
      </c>
      <c r="AC1322" s="128">
        <f t="shared" si="2602"/>
        <v>19.8</v>
      </c>
      <c r="AD1322" s="128">
        <f t="shared" si="2604"/>
        <v>9.9749999999999996</v>
      </c>
      <c r="AE1322" s="128">
        <f t="shared" si="2604"/>
        <v>10.9725</v>
      </c>
      <c r="AF1322" s="128">
        <f t="shared" si="2604"/>
        <v>12.967499999999999</v>
      </c>
      <c r="AG1322" s="129">
        <f t="shared" si="2574"/>
        <v>83.160000000000011</v>
      </c>
      <c r="AH1322" s="129">
        <f t="shared" si="2589"/>
        <v>83.160000000000011</v>
      </c>
      <c r="AI1322" s="132">
        <f t="shared" si="2576"/>
        <v>84</v>
      </c>
      <c r="AJ1322" s="113">
        <f t="shared" si="2590"/>
        <v>259000</v>
      </c>
      <c r="AK1322" s="139">
        <f t="shared" si="2591"/>
        <v>279000</v>
      </c>
      <c r="AL1322" s="114">
        <f t="shared" si="2592"/>
        <v>28</v>
      </c>
      <c r="AM1322" s="130">
        <f t="shared" si="2593"/>
        <v>27</v>
      </c>
      <c r="AN1322" s="151">
        <f t="shared" si="2594"/>
        <v>43</v>
      </c>
      <c r="AO1322" s="152">
        <f t="shared" si="2595"/>
        <v>223</v>
      </c>
      <c r="AP1322" s="153">
        <f t="shared" si="2596"/>
        <v>471</v>
      </c>
      <c r="AQ1322" s="716">
        <f t="shared" si="2584"/>
        <v>16</v>
      </c>
      <c r="AR1322" s="154">
        <f t="shared" si="2603"/>
        <v>30000</v>
      </c>
      <c r="AS1322" s="158">
        <v>99</v>
      </c>
      <c r="AT1322" s="144"/>
    </row>
    <row r="1323" spans="2:46" ht="21.6" customHeight="1">
      <c r="B1323" s="160" t="s">
        <v>1847</v>
      </c>
      <c r="C1323" s="118" t="s">
        <v>1886</v>
      </c>
      <c r="D1323" s="112">
        <f t="shared" si="2586"/>
        <v>20.95</v>
      </c>
      <c r="E1323" s="112">
        <f t="shared" si="2571"/>
        <v>9.3800000000000008</v>
      </c>
      <c r="F1323" s="112">
        <f t="shared" si="2597"/>
        <v>7.69</v>
      </c>
      <c r="G1323" s="644">
        <f t="shared" si="2587"/>
        <v>9.3800000000000008</v>
      </c>
      <c r="H1323" s="112">
        <f t="shared" si="2598"/>
        <v>2.3450000000000002</v>
      </c>
      <c r="I1323" s="112">
        <f>[1]CKFCost!$Z90</f>
        <v>4.6900000000000004</v>
      </c>
      <c r="J1323" s="131"/>
      <c r="K1323" s="131"/>
      <c r="L1323" s="131"/>
      <c r="M1323" s="131"/>
      <c r="N1323" s="131"/>
      <c r="O1323" s="131"/>
      <c r="P1323" s="131"/>
      <c r="Q1323" s="131"/>
      <c r="R1323" s="131"/>
      <c r="S1323" s="131"/>
      <c r="T1323" s="131"/>
      <c r="U1323" s="131"/>
      <c r="V1323" s="131"/>
      <c r="W1323" s="131"/>
      <c r="X1323" s="131"/>
      <c r="Y1323" s="128">
        <f t="shared" si="2599"/>
        <v>10.318000000000001</v>
      </c>
      <c r="Z1323" s="128">
        <f t="shared" si="2600"/>
        <v>10.318000000000001</v>
      </c>
      <c r="AA1323" s="128">
        <f t="shared" si="2601"/>
        <v>5.2374999999999998</v>
      </c>
      <c r="AB1323" s="128">
        <f t="shared" si="2588"/>
        <v>20.95</v>
      </c>
      <c r="AC1323" s="128">
        <f t="shared" si="2602"/>
        <v>20.636000000000003</v>
      </c>
      <c r="AD1323" s="128">
        <f t="shared" si="2604"/>
        <v>10.475</v>
      </c>
      <c r="AE1323" s="128">
        <f t="shared" si="2604"/>
        <v>11.522500000000001</v>
      </c>
      <c r="AF1323" s="128">
        <f t="shared" si="2604"/>
        <v>13.6175</v>
      </c>
      <c r="AG1323" s="129">
        <f t="shared" si="2574"/>
        <v>86.671200000000013</v>
      </c>
      <c r="AH1323" s="129">
        <f t="shared" si="2589"/>
        <v>86.671200000000013</v>
      </c>
      <c r="AI1323" s="132">
        <f t="shared" si="2576"/>
        <v>84</v>
      </c>
      <c r="AJ1323" s="113">
        <f t="shared" si="2590"/>
        <v>269000</v>
      </c>
      <c r="AK1323" s="139">
        <f t="shared" si="2591"/>
        <v>289000</v>
      </c>
      <c r="AL1323" s="114">
        <f t="shared" si="2592"/>
        <v>29</v>
      </c>
      <c r="AM1323" s="130">
        <f t="shared" si="2593"/>
        <v>28</v>
      </c>
      <c r="AN1323" s="151">
        <f t="shared" si="2594"/>
        <v>44</v>
      </c>
      <c r="AO1323" s="152">
        <f t="shared" si="2595"/>
        <v>233</v>
      </c>
      <c r="AP1323" s="153">
        <f t="shared" si="2596"/>
        <v>491</v>
      </c>
      <c r="AQ1323" s="716">
        <f t="shared" si="2584"/>
        <v>17</v>
      </c>
      <c r="AR1323" s="154">
        <f t="shared" si="2603"/>
        <v>31000</v>
      </c>
      <c r="AS1323" s="158">
        <v>99</v>
      </c>
      <c r="AT1323" s="144"/>
    </row>
    <row r="1324" spans="2:46" ht="21.6" customHeight="1">
      <c r="B1324" s="160" t="s">
        <v>1848</v>
      </c>
      <c r="C1324" s="118" t="s">
        <v>1916</v>
      </c>
      <c r="D1324" s="112">
        <f t="shared" si="2586"/>
        <v>22.95</v>
      </c>
      <c r="E1324" s="112">
        <f t="shared" si="2571"/>
        <v>10.6</v>
      </c>
      <c r="F1324" s="112">
        <f t="shared" si="2597"/>
        <v>8.3000000000000007</v>
      </c>
      <c r="G1324" s="644">
        <f t="shared" si="2587"/>
        <v>10.6</v>
      </c>
      <c r="H1324" s="112">
        <f t="shared" si="2598"/>
        <v>2.65</v>
      </c>
      <c r="I1324" s="112">
        <f>[1]CKFCost!$Z91</f>
        <v>5.3</v>
      </c>
      <c r="J1324" s="131"/>
      <c r="K1324" s="131"/>
      <c r="L1324" s="131"/>
      <c r="M1324" s="131"/>
      <c r="N1324" s="131"/>
      <c r="O1324" s="131"/>
      <c r="P1324" s="131"/>
      <c r="Q1324" s="131"/>
      <c r="R1324" s="131"/>
      <c r="S1324" s="131"/>
      <c r="T1324" s="131"/>
      <c r="U1324" s="131"/>
      <c r="V1324" s="131"/>
      <c r="W1324" s="131"/>
      <c r="X1324" s="131"/>
      <c r="Y1324" s="128">
        <f t="shared" si="2599"/>
        <v>11.66</v>
      </c>
      <c r="Z1324" s="128">
        <f t="shared" si="2600"/>
        <v>11.66</v>
      </c>
      <c r="AA1324" s="128">
        <f t="shared" si="2601"/>
        <v>5.7374999999999998</v>
      </c>
      <c r="AB1324" s="128">
        <f t="shared" si="2588"/>
        <v>22.95</v>
      </c>
      <c r="AC1324" s="128">
        <f t="shared" si="2602"/>
        <v>23.32</v>
      </c>
      <c r="AD1324" s="128">
        <f t="shared" si="2604"/>
        <v>11.475</v>
      </c>
      <c r="AE1324" s="128">
        <f t="shared" si="2604"/>
        <v>12.6225</v>
      </c>
      <c r="AF1324" s="128">
        <f t="shared" si="2604"/>
        <v>14.9175</v>
      </c>
      <c r="AG1324" s="129">
        <f t="shared" si="2574"/>
        <v>97.944000000000003</v>
      </c>
      <c r="AH1324" s="129">
        <f t="shared" si="2589"/>
        <v>97.944000000000003</v>
      </c>
      <c r="AI1324" s="132">
        <f t="shared" si="2576"/>
        <v>99</v>
      </c>
      <c r="AJ1324" s="113">
        <f t="shared" si="2590"/>
        <v>309000</v>
      </c>
      <c r="AK1324" s="139">
        <f t="shared" si="2591"/>
        <v>329000</v>
      </c>
      <c r="AL1324" s="114">
        <f t="shared" si="2592"/>
        <v>33</v>
      </c>
      <c r="AM1324" s="130">
        <f t="shared" si="2593"/>
        <v>32</v>
      </c>
      <c r="AN1324" s="151">
        <f t="shared" si="2594"/>
        <v>50</v>
      </c>
      <c r="AO1324" s="152">
        <f t="shared" si="2595"/>
        <v>263</v>
      </c>
      <c r="AP1324" s="153">
        <f t="shared" si="2596"/>
        <v>555</v>
      </c>
      <c r="AQ1324" s="716">
        <f t="shared" si="2584"/>
        <v>19</v>
      </c>
      <c r="AR1324" s="154">
        <f t="shared" si="2603"/>
        <v>35000</v>
      </c>
      <c r="AS1324" s="158">
        <v>99</v>
      </c>
      <c r="AT1324" s="144"/>
    </row>
    <row r="1325" spans="2:46" ht="21.6" customHeight="1">
      <c r="B1325" s="160" t="s">
        <v>1849</v>
      </c>
      <c r="C1325" s="118" t="s">
        <v>1906</v>
      </c>
      <c r="D1325" s="112">
        <f t="shared" si="2586"/>
        <v>21.95</v>
      </c>
      <c r="E1325" s="112">
        <f t="shared" si="2571"/>
        <v>9.7799999999999994</v>
      </c>
      <c r="F1325" s="112">
        <f t="shared" si="2597"/>
        <v>7.89</v>
      </c>
      <c r="G1325" s="644">
        <f t="shared" si="2587"/>
        <v>9.7799999999999994</v>
      </c>
      <c r="H1325" s="112">
        <f t="shared" si="2598"/>
        <v>2.4449999999999998</v>
      </c>
      <c r="I1325" s="112">
        <f>[1]CKFCost!$Z92</f>
        <v>4.8899999999999997</v>
      </c>
      <c r="J1325" s="131"/>
      <c r="K1325" s="131"/>
      <c r="L1325" s="131"/>
      <c r="M1325" s="131"/>
      <c r="N1325" s="131"/>
      <c r="O1325" s="131"/>
      <c r="P1325" s="131"/>
      <c r="Q1325" s="131"/>
      <c r="R1325" s="131"/>
      <c r="S1325" s="131"/>
      <c r="T1325" s="131"/>
      <c r="U1325" s="131"/>
      <c r="V1325" s="131"/>
      <c r="W1325" s="131"/>
      <c r="X1325" s="131"/>
      <c r="Y1325" s="128">
        <f t="shared" si="2599"/>
        <v>10.758000000000001</v>
      </c>
      <c r="Z1325" s="128">
        <f t="shared" si="2600"/>
        <v>10.758000000000001</v>
      </c>
      <c r="AA1325" s="128">
        <f t="shared" si="2601"/>
        <v>5.4874999999999998</v>
      </c>
      <c r="AB1325" s="128">
        <f t="shared" si="2588"/>
        <v>21.95</v>
      </c>
      <c r="AC1325" s="128">
        <f t="shared" si="2602"/>
        <v>21.516000000000002</v>
      </c>
      <c r="AD1325" s="128">
        <f t="shared" si="2604"/>
        <v>10.975</v>
      </c>
      <c r="AE1325" s="128">
        <f t="shared" si="2604"/>
        <v>12.0725</v>
      </c>
      <c r="AF1325" s="128">
        <f t="shared" si="2604"/>
        <v>14.2675</v>
      </c>
      <c r="AG1325" s="129">
        <f t="shared" si="2574"/>
        <v>90.367200000000011</v>
      </c>
      <c r="AH1325" s="129">
        <f t="shared" si="2589"/>
        <v>90.367200000000011</v>
      </c>
      <c r="AI1325" s="132">
        <f t="shared" si="2576"/>
        <v>89</v>
      </c>
      <c r="AJ1325" s="113">
        <f t="shared" si="2590"/>
        <v>279000</v>
      </c>
      <c r="AK1325" s="139">
        <f t="shared" si="2591"/>
        <v>299000</v>
      </c>
      <c r="AL1325" s="114">
        <f t="shared" si="2592"/>
        <v>30</v>
      </c>
      <c r="AM1325" s="130">
        <f t="shared" si="2593"/>
        <v>29</v>
      </c>
      <c r="AN1325" s="151">
        <f t="shared" si="2594"/>
        <v>46</v>
      </c>
      <c r="AO1325" s="152">
        <f t="shared" si="2595"/>
        <v>243</v>
      </c>
      <c r="AP1325" s="153">
        <f t="shared" si="2596"/>
        <v>512</v>
      </c>
      <c r="AQ1325" s="716">
        <f t="shared" si="2584"/>
        <v>18</v>
      </c>
      <c r="AR1325" s="154">
        <f t="shared" si="2603"/>
        <v>32000</v>
      </c>
      <c r="AS1325" s="158">
        <v>99</v>
      </c>
      <c r="AT1325" s="144"/>
    </row>
    <row r="1326" spans="2:46" ht="21.6" customHeight="1">
      <c r="B1326" s="160" t="s">
        <v>1850</v>
      </c>
      <c r="C1326" s="118" t="s">
        <v>1896</v>
      </c>
      <c r="D1326" s="112">
        <f t="shared" si="2586"/>
        <v>21.95</v>
      </c>
      <c r="E1326" s="112">
        <f t="shared" si="2571"/>
        <v>10</v>
      </c>
      <c r="F1326" s="112">
        <f t="shared" si="2597"/>
        <v>8</v>
      </c>
      <c r="G1326" s="644">
        <f t="shared" si="2587"/>
        <v>10</v>
      </c>
      <c r="H1326" s="112">
        <f t="shared" si="2598"/>
        <v>2.5</v>
      </c>
      <c r="I1326" s="112">
        <f>[1]CKFCost!$Z93</f>
        <v>5</v>
      </c>
      <c r="J1326" s="131"/>
      <c r="K1326" s="131"/>
      <c r="L1326" s="131"/>
      <c r="M1326" s="131"/>
      <c r="N1326" s="131"/>
      <c r="O1326" s="131"/>
      <c r="P1326" s="131"/>
      <c r="Q1326" s="131"/>
      <c r="R1326" s="131"/>
      <c r="S1326" s="131"/>
      <c r="T1326" s="131"/>
      <c r="U1326" s="131"/>
      <c r="V1326" s="131"/>
      <c r="W1326" s="131"/>
      <c r="X1326" s="131"/>
      <c r="Y1326" s="128">
        <f t="shared" si="2599"/>
        <v>11</v>
      </c>
      <c r="Z1326" s="128">
        <f t="shared" si="2600"/>
        <v>11</v>
      </c>
      <c r="AA1326" s="128">
        <f t="shared" si="2601"/>
        <v>5.4874999999999998</v>
      </c>
      <c r="AB1326" s="128">
        <f t="shared" si="2588"/>
        <v>21.95</v>
      </c>
      <c r="AC1326" s="128">
        <f t="shared" si="2602"/>
        <v>22</v>
      </c>
      <c r="AD1326" s="128">
        <f t="shared" si="2604"/>
        <v>10.975</v>
      </c>
      <c r="AE1326" s="128">
        <f t="shared" si="2604"/>
        <v>12.0725</v>
      </c>
      <c r="AF1326" s="128">
        <f t="shared" si="2604"/>
        <v>14.2675</v>
      </c>
      <c r="AG1326" s="129">
        <f t="shared" si="2574"/>
        <v>92.4</v>
      </c>
      <c r="AH1326" s="129">
        <f t="shared" si="2589"/>
        <v>92.4</v>
      </c>
      <c r="AI1326" s="132">
        <f t="shared" si="2576"/>
        <v>94</v>
      </c>
      <c r="AJ1326" s="113">
        <f t="shared" si="2590"/>
        <v>289000</v>
      </c>
      <c r="AK1326" s="139">
        <f t="shared" si="2591"/>
        <v>309000</v>
      </c>
      <c r="AL1326" s="114">
        <f t="shared" si="2592"/>
        <v>31</v>
      </c>
      <c r="AM1326" s="130">
        <f t="shared" si="2593"/>
        <v>30</v>
      </c>
      <c r="AN1326" s="151">
        <f t="shared" si="2594"/>
        <v>47</v>
      </c>
      <c r="AO1326" s="152">
        <f t="shared" si="2595"/>
        <v>248</v>
      </c>
      <c r="AP1326" s="153">
        <f t="shared" si="2596"/>
        <v>524</v>
      </c>
      <c r="AQ1326" s="716">
        <f t="shared" si="2584"/>
        <v>18</v>
      </c>
      <c r="AR1326" s="154">
        <f t="shared" si="2603"/>
        <v>33000</v>
      </c>
      <c r="AS1326" s="158">
        <v>99</v>
      </c>
      <c r="AT1326" s="144"/>
    </row>
    <row r="1327" spans="2:46" ht="21.6" customHeight="1">
      <c r="B1327" s="160" t="s">
        <v>1851</v>
      </c>
      <c r="C1327" s="118" t="s">
        <v>1866</v>
      </c>
      <c r="D1327" s="112">
        <f t="shared" si="2586"/>
        <v>20.95</v>
      </c>
      <c r="E1327" s="112">
        <f t="shared" si="2571"/>
        <v>9.58</v>
      </c>
      <c r="F1327" s="112">
        <f t="shared" si="2597"/>
        <v>7.79</v>
      </c>
      <c r="G1327" s="644">
        <f t="shared" si="2587"/>
        <v>9.58</v>
      </c>
      <c r="H1327" s="112">
        <f t="shared" si="2598"/>
        <v>2.395</v>
      </c>
      <c r="I1327" s="112">
        <f>[1]CKFCost!$Z94</f>
        <v>4.79</v>
      </c>
      <c r="J1327" s="131"/>
      <c r="K1327" s="131"/>
      <c r="L1327" s="131"/>
      <c r="M1327" s="131"/>
      <c r="N1327" s="131"/>
      <c r="O1327" s="131"/>
      <c r="P1327" s="131"/>
      <c r="Q1327" s="131"/>
      <c r="R1327" s="131"/>
      <c r="S1327" s="131"/>
      <c r="T1327" s="131"/>
      <c r="U1327" s="131"/>
      <c r="V1327" s="131"/>
      <c r="W1327" s="131"/>
      <c r="X1327" s="131"/>
      <c r="Y1327" s="128">
        <f t="shared" si="2599"/>
        <v>10.538</v>
      </c>
      <c r="Z1327" s="128">
        <f t="shared" si="2600"/>
        <v>10.538</v>
      </c>
      <c r="AA1327" s="128">
        <f t="shared" si="2601"/>
        <v>5.2374999999999998</v>
      </c>
      <c r="AB1327" s="128">
        <f t="shared" si="2588"/>
        <v>20.95</v>
      </c>
      <c r="AC1327" s="128">
        <f t="shared" si="2602"/>
        <v>21.076000000000001</v>
      </c>
      <c r="AD1327" s="128">
        <f t="shared" si="2604"/>
        <v>10.475</v>
      </c>
      <c r="AE1327" s="128">
        <f t="shared" si="2604"/>
        <v>11.522500000000001</v>
      </c>
      <c r="AF1327" s="128">
        <f t="shared" si="2604"/>
        <v>13.6175</v>
      </c>
      <c r="AG1327" s="129">
        <f t="shared" si="2574"/>
        <v>88.519200000000012</v>
      </c>
      <c r="AH1327" s="129">
        <f t="shared" si="2589"/>
        <v>88.519200000000012</v>
      </c>
      <c r="AI1327" s="132">
        <f t="shared" si="2576"/>
        <v>89</v>
      </c>
      <c r="AJ1327" s="113">
        <f t="shared" si="2590"/>
        <v>279000</v>
      </c>
      <c r="AK1327" s="139">
        <f t="shared" si="2591"/>
        <v>299000</v>
      </c>
      <c r="AL1327" s="114">
        <f t="shared" si="2592"/>
        <v>30</v>
      </c>
      <c r="AM1327" s="130">
        <f t="shared" si="2593"/>
        <v>29</v>
      </c>
      <c r="AN1327" s="151">
        <f t="shared" si="2594"/>
        <v>45</v>
      </c>
      <c r="AO1327" s="152">
        <f t="shared" si="2595"/>
        <v>238</v>
      </c>
      <c r="AP1327" s="153">
        <f t="shared" si="2596"/>
        <v>502</v>
      </c>
      <c r="AQ1327" s="716">
        <f t="shared" si="2584"/>
        <v>17</v>
      </c>
      <c r="AR1327" s="154">
        <f t="shared" si="2603"/>
        <v>32000</v>
      </c>
      <c r="AS1327" s="158">
        <v>99</v>
      </c>
      <c r="AT1327" s="144"/>
    </row>
    <row r="1328" spans="2:46" ht="21.6" customHeight="1">
      <c r="B1328" s="160" t="s">
        <v>1852</v>
      </c>
      <c r="C1328" s="118" t="s">
        <v>1877</v>
      </c>
      <c r="D1328" s="112">
        <f t="shared" si="2586"/>
        <v>19.95</v>
      </c>
      <c r="E1328" s="112">
        <f t="shared" si="2571"/>
        <v>9</v>
      </c>
      <c r="F1328" s="112">
        <f t="shared" si="2597"/>
        <v>7.5</v>
      </c>
      <c r="G1328" s="644">
        <f t="shared" si="2587"/>
        <v>9</v>
      </c>
      <c r="H1328" s="112">
        <f t="shared" si="2598"/>
        <v>2.25</v>
      </c>
      <c r="I1328" s="112">
        <f>[1]CKFCost!$Z95</f>
        <v>4.5</v>
      </c>
      <c r="J1328" s="131"/>
      <c r="K1328" s="131"/>
      <c r="L1328" s="131"/>
      <c r="M1328" s="131"/>
      <c r="N1328" s="131"/>
      <c r="O1328" s="131"/>
      <c r="P1328" s="131"/>
      <c r="Q1328" s="131"/>
      <c r="R1328" s="131"/>
      <c r="S1328" s="131"/>
      <c r="T1328" s="131"/>
      <c r="U1328" s="131"/>
      <c r="V1328" s="131"/>
      <c r="W1328" s="131"/>
      <c r="X1328" s="131"/>
      <c r="Y1328" s="128">
        <f t="shared" si="2599"/>
        <v>9.9</v>
      </c>
      <c r="Z1328" s="128">
        <f t="shared" si="2600"/>
        <v>9.9</v>
      </c>
      <c r="AA1328" s="128">
        <f t="shared" si="2601"/>
        <v>4.9874999999999998</v>
      </c>
      <c r="AB1328" s="128">
        <f t="shared" si="2588"/>
        <v>19.95</v>
      </c>
      <c r="AC1328" s="128">
        <f t="shared" si="2602"/>
        <v>19.8</v>
      </c>
      <c r="AD1328" s="128">
        <f t="shared" si="2604"/>
        <v>9.9749999999999996</v>
      </c>
      <c r="AE1328" s="128">
        <f t="shared" si="2604"/>
        <v>10.9725</v>
      </c>
      <c r="AF1328" s="128">
        <f t="shared" si="2604"/>
        <v>12.967499999999999</v>
      </c>
      <c r="AG1328" s="129">
        <f t="shared" si="2574"/>
        <v>83.160000000000011</v>
      </c>
      <c r="AH1328" s="129">
        <f t="shared" si="2589"/>
        <v>83.160000000000011</v>
      </c>
      <c r="AI1328" s="132">
        <f t="shared" si="2576"/>
        <v>84</v>
      </c>
      <c r="AJ1328" s="113">
        <f t="shared" si="2590"/>
        <v>259000</v>
      </c>
      <c r="AK1328" s="139">
        <f t="shared" si="2591"/>
        <v>279000</v>
      </c>
      <c r="AL1328" s="114">
        <f t="shared" si="2592"/>
        <v>28</v>
      </c>
      <c r="AM1328" s="130">
        <f t="shared" si="2593"/>
        <v>27</v>
      </c>
      <c r="AN1328" s="151">
        <f t="shared" si="2594"/>
        <v>43</v>
      </c>
      <c r="AO1328" s="152">
        <f t="shared" si="2595"/>
        <v>223</v>
      </c>
      <c r="AP1328" s="153">
        <f t="shared" si="2596"/>
        <v>471</v>
      </c>
      <c r="AQ1328" s="716">
        <f t="shared" si="2584"/>
        <v>16</v>
      </c>
      <c r="AR1328" s="154">
        <f t="shared" si="2603"/>
        <v>30000</v>
      </c>
      <c r="AS1328" s="158">
        <v>99</v>
      </c>
      <c r="AT1328" s="144"/>
    </row>
    <row r="1329" spans="2:46" ht="21.6" customHeight="1">
      <c r="B1329" s="160" t="s">
        <v>1853</v>
      </c>
      <c r="C1329" s="118" t="s">
        <v>1887</v>
      </c>
      <c r="D1329" s="112">
        <f t="shared" si="2586"/>
        <v>20.95</v>
      </c>
      <c r="E1329" s="112">
        <f t="shared" si="2571"/>
        <v>9.3800000000000008</v>
      </c>
      <c r="F1329" s="112">
        <f t="shared" si="2597"/>
        <v>7.69</v>
      </c>
      <c r="G1329" s="644">
        <f t="shared" si="2587"/>
        <v>9.3800000000000008</v>
      </c>
      <c r="H1329" s="112">
        <f t="shared" si="2598"/>
        <v>2.3450000000000002</v>
      </c>
      <c r="I1329" s="112">
        <f>[1]CKFCost!$Z96</f>
        <v>4.6900000000000004</v>
      </c>
      <c r="J1329" s="131"/>
      <c r="K1329" s="131"/>
      <c r="L1329" s="131"/>
      <c r="M1329" s="131"/>
      <c r="N1329" s="131"/>
      <c r="O1329" s="131"/>
      <c r="P1329" s="131"/>
      <c r="Q1329" s="131"/>
      <c r="R1329" s="131"/>
      <c r="S1329" s="131"/>
      <c r="T1329" s="131"/>
      <c r="U1329" s="131"/>
      <c r="V1329" s="131"/>
      <c r="W1329" s="131"/>
      <c r="X1329" s="131"/>
      <c r="Y1329" s="128">
        <f t="shared" si="2599"/>
        <v>10.318000000000001</v>
      </c>
      <c r="Z1329" s="128">
        <f t="shared" si="2600"/>
        <v>10.318000000000001</v>
      </c>
      <c r="AA1329" s="128">
        <f t="shared" si="2601"/>
        <v>5.2374999999999998</v>
      </c>
      <c r="AB1329" s="128">
        <f t="shared" si="2588"/>
        <v>20.95</v>
      </c>
      <c r="AC1329" s="128">
        <f t="shared" si="2602"/>
        <v>20.636000000000003</v>
      </c>
      <c r="AD1329" s="128">
        <f t="shared" si="2604"/>
        <v>10.475</v>
      </c>
      <c r="AE1329" s="128">
        <f t="shared" si="2604"/>
        <v>11.522500000000001</v>
      </c>
      <c r="AF1329" s="128">
        <f t="shared" si="2604"/>
        <v>13.6175</v>
      </c>
      <c r="AG1329" s="129">
        <f t="shared" si="2574"/>
        <v>86.671200000000013</v>
      </c>
      <c r="AH1329" s="129">
        <f t="shared" si="2589"/>
        <v>86.671200000000013</v>
      </c>
      <c r="AI1329" s="132">
        <f t="shared" si="2576"/>
        <v>84</v>
      </c>
      <c r="AJ1329" s="113">
        <f t="shared" si="2590"/>
        <v>269000</v>
      </c>
      <c r="AK1329" s="139">
        <f t="shared" si="2591"/>
        <v>289000</v>
      </c>
      <c r="AL1329" s="114">
        <f t="shared" si="2592"/>
        <v>29</v>
      </c>
      <c r="AM1329" s="130">
        <f t="shared" si="2593"/>
        <v>28</v>
      </c>
      <c r="AN1329" s="151">
        <f t="shared" si="2594"/>
        <v>44</v>
      </c>
      <c r="AO1329" s="152">
        <f t="shared" si="2595"/>
        <v>233</v>
      </c>
      <c r="AP1329" s="153">
        <f t="shared" si="2596"/>
        <v>491</v>
      </c>
      <c r="AQ1329" s="716">
        <f t="shared" si="2584"/>
        <v>17</v>
      </c>
      <c r="AR1329" s="154">
        <f t="shared" si="2603"/>
        <v>31000</v>
      </c>
      <c r="AS1329" s="158">
        <v>99</v>
      </c>
      <c r="AT1329" s="144"/>
    </row>
    <row r="1330" spans="2:46" ht="21.6" customHeight="1">
      <c r="B1330" s="160" t="s">
        <v>1854</v>
      </c>
      <c r="C1330" s="118" t="s">
        <v>1917</v>
      </c>
      <c r="D1330" s="112">
        <f t="shared" si="2586"/>
        <v>22.95</v>
      </c>
      <c r="E1330" s="112">
        <f t="shared" si="2571"/>
        <v>10.6</v>
      </c>
      <c r="F1330" s="112">
        <f t="shared" si="2597"/>
        <v>8.3000000000000007</v>
      </c>
      <c r="G1330" s="644">
        <f t="shared" si="2587"/>
        <v>10.6</v>
      </c>
      <c r="H1330" s="112">
        <f t="shared" si="2598"/>
        <v>2.65</v>
      </c>
      <c r="I1330" s="112">
        <f>[1]CKFCost!$Z97</f>
        <v>5.3</v>
      </c>
      <c r="J1330" s="131"/>
      <c r="K1330" s="131"/>
      <c r="L1330" s="131"/>
      <c r="M1330" s="131"/>
      <c r="N1330" s="131"/>
      <c r="O1330" s="131"/>
      <c r="P1330" s="131"/>
      <c r="Q1330" s="131"/>
      <c r="R1330" s="131"/>
      <c r="S1330" s="131"/>
      <c r="T1330" s="131"/>
      <c r="U1330" s="131"/>
      <c r="V1330" s="131"/>
      <c r="W1330" s="131"/>
      <c r="X1330" s="131"/>
      <c r="Y1330" s="128">
        <f t="shared" si="2599"/>
        <v>11.66</v>
      </c>
      <c r="Z1330" s="128">
        <f t="shared" si="2600"/>
        <v>11.66</v>
      </c>
      <c r="AA1330" s="128">
        <f t="shared" si="2601"/>
        <v>5.7374999999999998</v>
      </c>
      <c r="AB1330" s="128">
        <f t="shared" si="2588"/>
        <v>22.95</v>
      </c>
      <c r="AC1330" s="128">
        <f t="shared" si="2602"/>
        <v>23.32</v>
      </c>
      <c r="AD1330" s="128">
        <f t="shared" si="2604"/>
        <v>11.475</v>
      </c>
      <c r="AE1330" s="128">
        <f t="shared" si="2604"/>
        <v>12.6225</v>
      </c>
      <c r="AF1330" s="128">
        <f t="shared" si="2604"/>
        <v>14.9175</v>
      </c>
      <c r="AG1330" s="129">
        <f t="shared" si="2574"/>
        <v>97.944000000000003</v>
      </c>
      <c r="AH1330" s="129">
        <f t="shared" si="2589"/>
        <v>97.944000000000003</v>
      </c>
      <c r="AI1330" s="132">
        <f t="shared" si="2576"/>
        <v>99</v>
      </c>
      <c r="AJ1330" s="113">
        <f t="shared" si="2590"/>
        <v>309000</v>
      </c>
      <c r="AK1330" s="139">
        <f t="shared" si="2591"/>
        <v>329000</v>
      </c>
      <c r="AL1330" s="114">
        <f t="shared" si="2592"/>
        <v>33</v>
      </c>
      <c r="AM1330" s="130">
        <f t="shared" si="2593"/>
        <v>32</v>
      </c>
      <c r="AN1330" s="151">
        <f t="shared" si="2594"/>
        <v>50</v>
      </c>
      <c r="AO1330" s="152">
        <f t="shared" si="2595"/>
        <v>263</v>
      </c>
      <c r="AP1330" s="153">
        <f t="shared" si="2596"/>
        <v>555</v>
      </c>
      <c r="AQ1330" s="716">
        <f t="shared" si="2584"/>
        <v>19</v>
      </c>
      <c r="AR1330" s="154">
        <f t="shared" si="2603"/>
        <v>35000</v>
      </c>
      <c r="AS1330" s="158">
        <v>99</v>
      </c>
      <c r="AT1330" s="144"/>
    </row>
    <row r="1331" spans="2:46" ht="21.6" customHeight="1">
      <c r="B1331" s="160" t="s">
        <v>1855</v>
      </c>
      <c r="C1331" s="118" t="s">
        <v>1907</v>
      </c>
      <c r="D1331" s="112">
        <f t="shared" si="2586"/>
        <v>21.95</v>
      </c>
      <c r="E1331" s="112">
        <f t="shared" si="2571"/>
        <v>9.7799999999999994</v>
      </c>
      <c r="F1331" s="112">
        <f t="shared" si="2597"/>
        <v>7.89</v>
      </c>
      <c r="G1331" s="644">
        <f t="shared" si="2587"/>
        <v>9.7799999999999994</v>
      </c>
      <c r="H1331" s="112">
        <f t="shared" si="2598"/>
        <v>2.4449999999999998</v>
      </c>
      <c r="I1331" s="112">
        <f>[1]CKFCost!$Z98</f>
        <v>4.8899999999999997</v>
      </c>
      <c r="J1331" s="131"/>
      <c r="K1331" s="131"/>
      <c r="L1331" s="131"/>
      <c r="M1331" s="131"/>
      <c r="N1331" s="131"/>
      <c r="O1331" s="131"/>
      <c r="P1331" s="131"/>
      <c r="Q1331" s="131"/>
      <c r="R1331" s="131"/>
      <c r="S1331" s="131"/>
      <c r="T1331" s="131"/>
      <c r="U1331" s="131"/>
      <c r="V1331" s="131"/>
      <c r="W1331" s="131"/>
      <c r="X1331" s="131"/>
      <c r="Y1331" s="128">
        <f t="shared" si="2599"/>
        <v>10.758000000000001</v>
      </c>
      <c r="Z1331" s="128">
        <f t="shared" si="2600"/>
        <v>10.758000000000001</v>
      </c>
      <c r="AA1331" s="128">
        <f t="shared" si="2601"/>
        <v>5.4874999999999998</v>
      </c>
      <c r="AB1331" s="128">
        <f t="shared" si="2588"/>
        <v>21.95</v>
      </c>
      <c r="AC1331" s="128">
        <f t="shared" si="2602"/>
        <v>21.516000000000002</v>
      </c>
      <c r="AD1331" s="128">
        <f t="shared" si="2604"/>
        <v>10.975</v>
      </c>
      <c r="AE1331" s="128">
        <f t="shared" si="2604"/>
        <v>12.0725</v>
      </c>
      <c r="AF1331" s="128">
        <f t="shared" si="2604"/>
        <v>14.2675</v>
      </c>
      <c r="AG1331" s="129">
        <f t="shared" si="2574"/>
        <v>90.367200000000011</v>
      </c>
      <c r="AH1331" s="129">
        <f t="shared" si="2589"/>
        <v>90.367200000000011</v>
      </c>
      <c r="AI1331" s="132">
        <f t="shared" si="2576"/>
        <v>89</v>
      </c>
      <c r="AJ1331" s="113">
        <f t="shared" si="2590"/>
        <v>279000</v>
      </c>
      <c r="AK1331" s="139">
        <f t="shared" si="2591"/>
        <v>299000</v>
      </c>
      <c r="AL1331" s="114">
        <f t="shared" si="2592"/>
        <v>30</v>
      </c>
      <c r="AM1331" s="130">
        <f t="shared" si="2593"/>
        <v>29</v>
      </c>
      <c r="AN1331" s="151">
        <f t="shared" si="2594"/>
        <v>46</v>
      </c>
      <c r="AO1331" s="152">
        <f t="shared" si="2595"/>
        <v>243</v>
      </c>
      <c r="AP1331" s="153">
        <f t="shared" si="2596"/>
        <v>512</v>
      </c>
      <c r="AQ1331" s="716">
        <f t="shared" si="2584"/>
        <v>18</v>
      </c>
      <c r="AR1331" s="154">
        <f t="shared" si="2603"/>
        <v>32000</v>
      </c>
      <c r="AS1331" s="158">
        <v>99</v>
      </c>
      <c r="AT1331" s="144"/>
    </row>
    <row r="1332" spans="2:46" ht="21.6" customHeight="1">
      <c r="B1332" s="160" t="s">
        <v>1856</v>
      </c>
      <c r="C1332" s="118" t="s">
        <v>1897</v>
      </c>
      <c r="D1332" s="112">
        <f t="shared" si="2586"/>
        <v>21.95</v>
      </c>
      <c r="E1332" s="112">
        <f t="shared" si="2571"/>
        <v>10</v>
      </c>
      <c r="F1332" s="112">
        <f t="shared" si="2597"/>
        <v>8</v>
      </c>
      <c r="G1332" s="644">
        <f t="shared" si="2587"/>
        <v>10</v>
      </c>
      <c r="H1332" s="112">
        <f t="shared" si="2598"/>
        <v>2.5</v>
      </c>
      <c r="I1332" s="112">
        <f>[1]CKFCost!$Z99</f>
        <v>5</v>
      </c>
      <c r="J1332" s="131"/>
      <c r="K1332" s="131"/>
      <c r="L1332" s="131"/>
      <c r="M1332" s="131"/>
      <c r="N1332" s="131"/>
      <c r="O1332" s="131"/>
      <c r="P1332" s="131"/>
      <c r="Q1332" s="131"/>
      <c r="R1332" s="131"/>
      <c r="S1332" s="131"/>
      <c r="T1332" s="131"/>
      <c r="U1332" s="131"/>
      <c r="V1332" s="131"/>
      <c r="W1332" s="131"/>
      <c r="X1332" s="131"/>
      <c r="Y1332" s="128">
        <f t="shared" si="2599"/>
        <v>11</v>
      </c>
      <c r="Z1332" s="128">
        <f t="shared" si="2600"/>
        <v>11</v>
      </c>
      <c r="AA1332" s="128">
        <f t="shared" si="2601"/>
        <v>5.4874999999999998</v>
      </c>
      <c r="AB1332" s="128">
        <f t="shared" si="2588"/>
        <v>21.95</v>
      </c>
      <c r="AC1332" s="128">
        <f t="shared" si="2602"/>
        <v>22</v>
      </c>
      <c r="AD1332" s="128">
        <f t="shared" si="2604"/>
        <v>10.975</v>
      </c>
      <c r="AE1332" s="128">
        <f t="shared" si="2604"/>
        <v>12.0725</v>
      </c>
      <c r="AF1332" s="128">
        <f t="shared" si="2604"/>
        <v>14.2675</v>
      </c>
      <c r="AG1332" s="129">
        <f t="shared" si="2574"/>
        <v>92.4</v>
      </c>
      <c r="AH1332" s="129">
        <f t="shared" si="2589"/>
        <v>92.4</v>
      </c>
      <c r="AI1332" s="132">
        <f t="shared" si="2576"/>
        <v>94</v>
      </c>
      <c r="AJ1332" s="113">
        <f t="shared" si="2590"/>
        <v>289000</v>
      </c>
      <c r="AK1332" s="139">
        <f t="shared" si="2591"/>
        <v>309000</v>
      </c>
      <c r="AL1332" s="114">
        <f t="shared" si="2592"/>
        <v>31</v>
      </c>
      <c r="AM1332" s="130">
        <f t="shared" si="2593"/>
        <v>30</v>
      </c>
      <c r="AN1332" s="151">
        <f t="shared" si="2594"/>
        <v>47</v>
      </c>
      <c r="AO1332" s="152">
        <f t="shared" si="2595"/>
        <v>248</v>
      </c>
      <c r="AP1332" s="153">
        <f t="shared" si="2596"/>
        <v>524</v>
      </c>
      <c r="AQ1332" s="716">
        <f t="shared" si="2584"/>
        <v>18</v>
      </c>
      <c r="AR1332" s="154">
        <f t="shared" si="2603"/>
        <v>33000</v>
      </c>
      <c r="AS1332" s="158">
        <v>99</v>
      </c>
      <c r="AT1332" s="144"/>
    </row>
    <row r="1333" spans="2:46" ht="21.6" customHeight="1">
      <c r="B1333" s="160" t="s">
        <v>1857</v>
      </c>
      <c r="C1333" s="118" t="s">
        <v>1867</v>
      </c>
      <c r="D1333" s="112">
        <f t="shared" si="2586"/>
        <v>20.95</v>
      </c>
      <c r="E1333" s="112">
        <f t="shared" si="2571"/>
        <v>9.58</v>
      </c>
      <c r="F1333" s="112">
        <f t="shared" si="2597"/>
        <v>7.79</v>
      </c>
      <c r="G1333" s="644">
        <f t="shared" si="2587"/>
        <v>9.58</v>
      </c>
      <c r="H1333" s="112">
        <f t="shared" si="2598"/>
        <v>2.395</v>
      </c>
      <c r="I1333" s="112">
        <f>[1]CKFCost!$Z100</f>
        <v>4.79</v>
      </c>
      <c r="J1333" s="131"/>
      <c r="K1333" s="131"/>
      <c r="L1333" s="131"/>
      <c r="M1333" s="131"/>
      <c r="N1333" s="131"/>
      <c r="O1333" s="131"/>
      <c r="P1333" s="131"/>
      <c r="Q1333" s="131"/>
      <c r="R1333" s="131"/>
      <c r="S1333" s="131"/>
      <c r="T1333" s="131"/>
      <c r="U1333" s="131"/>
      <c r="V1333" s="131"/>
      <c r="W1333" s="131"/>
      <c r="X1333" s="131"/>
      <c r="Y1333" s="128">
        <f t="shared" si="2599"/>
        <v>10.538</v>
      </c>
      <c r="Z1333" s="128">
        <f t="shared" si="2600"/>
        <v>10.538</v>
      </c>
      <c r="AA1333" s="128">
        <f t="shared" si="2601"/>
        <v>5.2374999999999998</v>
      </c>
      <c r="AB1333" s="128">
        <f t="shared" si="2588"/>
        <v>20.95</v>
      </c>
      <c r="AC1333" s="128">
        <f t="shared" si="2602"/>
        <v>21.076000000000001</v>
      </c>
      <c r="AD1333" s="128">
        <f t="shared" si="2604"/>
        <v>10.475</v>
      </c>
      <c r="AE1333" s="128">
        <f t="shared" si="2604"/>
        <v>11.522500000000001</v>
      </c>
      <c r="AF1333" s="128">
        <f t="shared" si="2604"/>
        <v>13.6175</v>
      </c>
      <c r="AG1333" s="129">
        <f t="shared" si="2574"/>
        <v>88.519200000000012</v>
      </c>
      <c r="AH1333" s="129">
        <f t="shared" si="2589"/>
        <v>88.519200000000012</v>
      </c>
      <c r="AI1333" s="132">
        <f t="shared" si="2576"/>
        <v>89</v>
      </c>
      <c r="AJ1333" s="113">
        <f t="shared" si="2590"/>
        <v>279000</v>
      </c>
      <c r="AK1333" s="139">
        <f t="shared" si="2591"/>
        <v>299000</v>
      </c>
      <c r="AL1333" s="114">
        <f t="shared" si="2592"/>
        <v>30</v>
      </c>
      <c r="AM1333" s="130">
        <f t="shared" si="2593"/>
        <v>29</v>
      </c>
      <c r="AN1333" s="151">
        <f t="shared" si="2594"/>
        <v>45</v>
      </c>
      <c r="AO1333" s="152">
        <f t="shared" si="2595"/>
        <v>238</v>
      </c>
      <c r="AP1333" s="153">
        <f t="shared" si="2596"/>
        <v>502</v>
      </c>
      <c r="AQ1333" s="716">
        <f t="shared" si="2584"/>
        <v>17</v>
      </c>
      <c r="AR1333" s="154">
        <f t="shared" si="2603"/>
        <v>32000</v>
      </c>
      <c r="AS1333" s="158">
        <v>99</v>
      </c>
      <c r="AT1333" s="144"/>
    </row>
    <row r="1334" spans="2:46" ht="70.5" customHeight="1">
      <c r="B1334" s="881" t="s">
        <v>1509</v>
      </c>
      <c r="C1334" s="882"/>
      <c r="D1334" s="882"/>
      <c r="E1334" s="882"/>
      <c r="F1334" s="882"/>
      <c r="G1334" s="882"/>
      <c r="H1334" s="882"/>
      <c r="I1334" s="882"/>
      <c r="J1334" s="882"/>
      <c r="K1334" s="882"/>
      <c r="L1334" s="882"/>
      <c r="M1334" s="882"/>
      <c r="N1334" s="882"/>
      <c r="O1334" s="882"/>
      <c r="P1334" s="882"/>
      <c r="Q1334" s="882"/>
      <c r="R1334" s="882"/>
      <c r="S1334" s="882"/>
      <c r="T1334" s="882"/>
      <c r="U1334" s="882"/>
      <c r="V1334" s="882"/>
      <c r="W1334" s="882"/>
      <c r="X1334" s="882"/>
      <c r="Y1334" s="882"/>
      <c r="Z1334" s="882"/>
      <c r="AA1334" s="882"/>
      <c r="AB1334" s="882"/>
      <c r="AC1334" s="882"/>
      <c r="AD1334" s="882"/>
      <c r="AE1334" s="882"/>
      <c r="AF1334" s="882"/>
      <c r="AG1334" s="882"/>
      <c r="AH1334" s="882"/>
      <c r="AI1334" s="883"/>
      <c r="AJ1334" s="113"/>
      <c r="AK1334" s="139"/>
      <c r="AL1334" s="114"/>
      <c r="AM1334" s="130"/>
      <c r="AN1334" s="151"/>
      <c r="AO1334" s="152"/>
      <c r="AP1334" s="153"/>
      <c r="AQ1334" s="716"/>
      <c r="AR1334" s="154"/>
      <c r="AS1334" s="158"/>
      <c r="AT1334" s="144"/>
    </row>
    <row r="1335" spans="2:46" s="42" customFormat="1" ht="18.75" customHeight="1">
      <c r="B1335" s="156"/>
      <c r="C1335" s="149"/>
      <c r="D1335" s="149"/>
      <c r="E1335" s="149"/>
      <c r="F1335" s="149"/>
      <c r="G1335" s="643"/>
      <c r="H1335" s="149"/>
      <c r="I1335" s="149"/>
      <c r="J1335" s="149"/>
      <c r="K1335" s="149"/>
      <c r="L1335" s="149"/>
      <c r="M1335" s="149"/>
      <c r="N1335" s="149"/>
      <c r="O1335" s="149"/>
      <c r="P1335" s="149"/>
      <c r="Q1335" s="149"/>
      <c r="R1335" s="149"/>
      <c r="S1335" s="149"/>
      <c r="T1335" s="149"/>
      <c r="U1335" s="149"/>
      <c r="V1335" s="149"/>
      <c r="W1335" s="149"/>
      <c r="X1335" s="149"/>
      <c r="Y1335" s="150">
        <v>0</v>
      </c>
      <c r="Z1335" s="150">
        <v>0.5</v>
      </c>
      <c r="AA1335" s="150">
        <v>0.5</v>
      </c>
      <c r="AB1335" s="149"/>
      <c r="AC1335" s="150">
        <v>0.54</v>
      </c>
      <c r="AD1335" s="150">
        <v>0.5</v>
      </c>
      <c r="AE1335" s="150">
        <v>0.45</v>
      </c>
      <c r="AF1335" s="150">
        <v>0.35</v>
      </c>
      <c r="AG1335" s="149"/>
      <c r="AH1335" s="150"/>
      <c r="AI1335" s="149"/>
      <c r="AJ1335" s="125"/>
      <c r="AK1335" s="140">
        <v>0.1</v>
      </c>
      <c r="AL1335" s="126"/>
      <c r="AM1335" s="127"/>
      <c r="AN1335" s="145"/>
      <c r="AO1335" s="146"/>
      <c r="AP1335" s="147"/>
      <c r="AQ1335" s="716"/>
      <c r="AR1335" s="154"/>
      <c r="AS1335" s="155"/>
      <c r="AT1335" s="144"/>
    </row>
    <row r="1336" spans="2:46" ht="21.6" customHeight="1">
      <c r="B1336" s="160" t="s">
        <v>1486</v>
      </c>
      <c r="C1336" s="118" t="s">
        <v>1510</v>
      </c>
      <c r="D1336" s="112">
        <f t="shared" ref="D1336:D1345" si="2605">AB1336</f>
        <v>4.95</v>
      </c>
      <c r="E1336" s="112">
        <f>2.27*MAX($J1336:$U1336)</f>
        <v>2.4970000000000003</v>
      </c>
      <c r="F1336" s="112">
        <f>MAX($J1336:$U1336)+3</f>
        <v>4.0999999999999996</v>
      </c>
      <c r="G1336" s="644">
        <f>E1336</f>
        <v>2.4970000000000003</v>
      </c>
      <c r="H1336" s="112">
        <f>MIN($J1336:$U1336)*0.5</f>
        <v>0.55000000000000004</v>
      </c>
      <c r="I1336" s="112"/>
      <c r="J1336" s="131">
        <f>1.1</f>
        <v>1.1000000000000001</v>
      </c>
      <c r="K1336" s="131"/>
      <c r="L1336" s="131"/>
      <c r="M1336" s="131"/>
      <c r="N1336" s="131"/>
      <c r="O1336" s="131"/>
      <c r="P1336" s="131"/>
      <c r="Q1336" s="131"/>
      <c r="R1336" s="131"/>
      <c r="S1336" s="131"/>
      <c r="T1336" s="131"/>
      <c r="U1336" s="131"/>
      <c r="V1336" s="131"/>
      <c r="W1336" s="131"/>
      <c r="X1336" s="131"/>
      <c r="Y1336" s="128">
        <f t="shared" ref="Y1336:Y1394" si="2606">$G1336*(1+Y$1335)</f>
        <v>2.4970000000000003</v>
      </c>
      <c r="Z1336" s="128">
        <f t="shared" ref="Z1336:Z1345" si="2607">(AC1336*(1-Z$1335))</f>
        <v>2.7141304347826094</v>
      </c>
      <c r="AA1336" s="128">
        <f t="shared" ref="AA1336:AA1345" si="2608">(AB1336*(1-AA$1335))</f>
        <v>2.4750000000000001</v>
      </c>
      <c r="AB1336" s="128">
        <f t="shared" ref="AB1336:AB1345" si="2609">MROUND(AC1336,1)-0.05</f>
        <v>4.95</v>
      </c>
      <c r="AC1336" s="128">
        <f t="shared" ref="AC1336:AC1344" si="2610">Y1336/(1-AC$1335)</f>
        <v>5.4282608695652188</v>
      </c>
      <c r="AD1336" s="128">
        <f t="shared" ref="AD1336:AD1394" si="2611">$AB1336*(1-AD$1335)</f>
        <v>2.4750000000000001</v>
      </c>
      <c r="AE1336" s="128">
        <f t="shared" ref="AE1336:AF1349" si="2612">$AB1336*(1-AE$1255)</f>
        <v>2.7225000000000001</v>
      </c>
      <c r="AF1336" s="128">
        <f t="shared" si="2612"/>
        <v>3.2175000000000002</v>
      </c>
      <c r="AG1336" s="129">
        <f t="shared" ref="AG1336:AG1345" si="2613">AC1336*4</f>
        <v>21.713043478260875</v>
      </c>
      <c r="AH1336" s="129">
        <f t="shared" ref="AH1336:AH1345" si="2614">AG1336</f>
        <v>21.713043478260875</v>
      </c>
      <c r="AI1336" s="132">
        <f t="shared" ref="AI1336:AI1342" si="2615">MROUND(ROUNDUP(AH1336,0),10)-1</f>
        <v>19</v>
      </c>
      <c r="AJ1336" s="113">
        <f t="shared" ref="AJ1336:AJ1345" si="2616">ROUNDUP(FLOOR(AC1336*13350,10000),-3)-1000</f>
        <v>69000</v>
      </c>
      <c r="AK1336" s="139">
        <f t="shared" ref="AK1336:AK1345" si="2617">ROUNDUP(FLOOR(AJ1336*1.1,10000),-3)-1000</f>
        <v>69000</v>
      </c>
      <c r="AL1336" s="114">
        <f t="shared" ref="AL1336:AL1345" si="2618">ROUNDUP(AC1336*1.39,0)</f>
        <v>8</v>
      </c>
      <c r="AM1336" s="130">
        <f t="shared" ref="AM1336:AM1345" si="2619">ROUNDUP(AC1336*1.34,0)</f>
        <v>8</v>
      </c>
      <c r="AN1336" s="151">
        <f t="shared" ref="AN1336:AN1345" si="2620">ROUNDUP(AC1336*0.71*3,0)</f>
        <v>12</v>
      </c>
      <c r="AO1336" s="152">
        <f t="shared" ref="AO1336:AO1345" si="2621">ROUNDUP(AC1336*3.7502*3,0)</f>
        <v>62</v>
      </c>
      <c r="AP1336" s="153">
        <f t="shared" ref="AP1336:AP1345" si="2622">ROUNDUP(AC1336*7.9284*3,0)</f>
        <v>130</v>
      </c>
      <c r="AQ1336" s="716">
        <f>ROUNDUP(AC1336*0.8,0)</f>
        <v>5</v>
      </c>
      <c r="AR1336" s="154">
        <f t="shared" ref="AR1336:AR1367" si="2623">MROUND(ROUNDUP(AC1336*1500,0),1000)</f>
        <v>8000</v>
      </c>
      <c r="AS1336" s="158">
        <v>19</v>
      </c>
      <c r="AT1336" s="144"/>
    </row>
    <row r="1337" spans="2:46" ht="21.6" customHeight="1">
      <c r="B1337" s="160" t="s">
        <v>1795</v>
      </c>
      <c r="C1337" s="118" t="s">
        <v>1792</v>
      </c>
      <c r="D1337" s="112">
        <f t="shared" si="2605"/>
        <v>26.95</v>
      </c>
      <c r="E1337" s="112">
        <f>1.6*MAX($J1337:$W1337)</f>
        <v>12.4</v>
      </c>
      <c r="F1337" s="112">
        <f t="shared" ref="F1337:F1395" si="2624">MAX($J1337:$W1337)+3</f>
        <v>10.75</v>
      </c>
      <c r="G1337" s="644">
        <v>12.24</v>
      </c>
      <c r="H1337" s="112">
        <f t="shared" ref="H1337:H1395" si="2625">MIN($J1337:$W1337)*0.5</f>
        <v>3.875</v>
      </c>
      <c r="I1337" s="112"/>
      <c r="J1337" s="131"/>
      <c r="K1337" s="131"/>
      <c r="L1337" s="131"/>
      <c r="M1337" s="131"/>
      <c r="N1337" s="131"/>
      <c r="O1337" s="131"/>
      <c r="P1337" s="131"/>
      <c r="Q1337" s="131"/>
      <c r="R1337" s="131"/>
      <c r="S1337" s="131"/>
      <c r="T1337" s="131"/>
      <c r="U1337" s="131"/>
      <c r="V1337" s="131"/>
      <c r="W1337" s="131">
        <f>[1]YDCost!$C$3+[1]YDCost!$Q$3</f>
        <v>7.75</v>
      </c>
      <c r="X1337" s="131"/>
      <c r="Y1337" s="128">
        <f t="shared" si="2606"/>
        <v>12.24</v>
      </c>
      <c r="Z1337" s="128">
        <f t="shared" si="2607"/>
        <v>13.304347826086957</v>
      </c>
      <c r="AA1337" s="128">
        <f t="shared" si="2608"/>
        <v>13.475</v>
      </c>
      <c r="AB1337" s="128">
        <f t="shared" si="2609"/>
        <v>26.95</v>
      </c>
      <c r="AC1337" s="128">
        <f t="shared" si="2610"/>
        <v>26.608695652173914</v>
      </c>
      <c r="AD1337" s="128">
        <f t="shared" si="2611"/>
        <v>13.475</v>
      </c>
      <c r="AE1337" s="128">
        <f t="shared" si="2612"/>
        <v>14.822500000000002</v>
      </c>
      <c r="AF1337" s="128">
        <f t="shared" si="2612"/>
        <v>17.517500000000002</v>
      </c>
      <c r="AG1337" s="129">
        <f t="shared" si="2613"/>
        <v>106.43478260869566</v>
      </c>
      <c r="AH1337" s="129">
        <f t="shared" si="2614"/>
        <v>106.43478260869566</v>
      </c>
      <c r="AI1337" s="132">
        <f t="shared" si="2615"/>
        <v>109</v>
      </c>
      <c r="AJ1337" s="113">
        <f t="shared" si="2616"/>
        <v>349000</v>
      </c>
      <c r="AK1337" s="139">
        <f t="shared" si="2617"/>
        <v>379000</v>
      </c>
      <c r="AL1337" s="114">
        <f t="shared" si="2618"/>
        <v>37</v>
      </c>
      <c r="AM1337" s="130">
        <f t="shared" si="2619"/>
        <v>36</v>
      </c>
      <c r="AN1337" s="151">
        <f t="shared" si="2620"/>
        <v>57</v>
      </c>
      <c r="AO1337" s="152">
        <f t="shared" si="2621"/>
        <v>300</v>
      </c>
      <c r="AP1337" s="153">
        <f t="shared" si="2622"/>
        <v>633</v>
      </c>
      <c r="AQ1337" s="716">
        <f t="shared" ref="AQ1337:AQ1400" si="2626">ROUNDUP(AC1337*0.8,0)</f>
        <v>22</v>
      </c>
      <c r="AR1337" s="154">
        <f t="shared" si="2623"/>
        <v>40000</v>
      </c>
      <c r="AS1337" s="158">
        <v>19</v>
      </c>
      <c r="AT1337" s="144"/>
    </row>
    <row r="1338" spans="2:46" ht="21.6" customHeight="1">
      <c r="B1338" s="160" t="s">
        <v>1796</v>
      </c>
      <c r="C1338" s="118" t="s">
        <v>1794</v>
      </c>
      <c r="D1338" s="112">
        <f t="shared" si="2605"/>
        <v>15.95</v>
      </c>
      <c r="E1338" s="112">
        <f>2.1*MAX($J1338:$W1338)</f>
        <v>7.4340000000000002</v>
      </c>
      <c r="F1338" s="112">
        <f t="shared" si="2624"/>
        <v>6.54</v>
      </c>
      <c r="G1338" s="644">
        <f>E1338</f>
        <v>7.4340000000000002</v>
      </c>
      <c r="H1338" s="112">
        <f t="shared" si="2625"/>
        <v>1.77</v>
      </c>
      <c r="I1338" s="112"/>
      <c r="J1338" s="131"/>
      <c r="K1338" s="131"/>
      <c r="L1338" s="131"/>
      <c r="M1338" s="131"/>
      <c r="N1338" s="131"/>
      <c r="O1338" s="131"/>
      <c r="P1338" s="131"/>
      <c r="Q1338" s="131"/>
      <c r="R1338" s="131"/>
      <c r="S1338" s="131"/>
      <c r="T1338" s="131"/>
      <c r="U1338" s="131"/>
      <c r="V1338" s="131"/>
      <c r="W1338" s="131">
        <f>[1]YDCost!$C4+[1]YDCost!$Q4</f>
        <v>3.54</v>
      </c>
      <c r="X1338" s="131"/>
      <c r="Y1338" s="128">
        <f t="shared" si="2606"/>
        <v>7.4340000000000002</v>
      </c>
      <c r="Z1338" s="128">
        <f t="shared" si="2607"/>
        <v>8.0804347826086964</v>
      </c>
      <c r="AA1338" s="128">
        <f t="shared" si="2608"/>
        <v>7.9749999999999996</v>
      </c>
      <c r="AB1338" s="128">
        <f t="shared" si="2609"/>
        <v>15.95</v>
      </c>
      <c r="AC1338" s="128">
        <f t="shared" si="2610"/>
        <v>16.160869565217393</v>
      </c>
      <c r="AD1338" s="128">
        <f t="shared" si="2611"/>
        <v>7.9749999999999996</v>
      </c>
      <c r="AE1338" s="128">
        <f t="shared" si="2612"/>
        <v>8.7725000000000009</v>
      </c>
      <c r="AF1338" s="128">
        <f t="shared" si="2612"/>
        <v>10.3675</v>
      </c>
      <c r="AG1338" s="129">
        <f t="shared" si="2613"/>
        <v>64.643478260869571</v>
      </c>
      <c r="AH1338" s="129">
        <f t="shared" si="2614"/>
        <v>64.643478260869571</v>
      </c>
      <c r="AI1338" s="132">
        <f t="shared" si="2615"/>
        <v>69</v>
      </c>
      <c r="AJ1338" s="113">
        <f t="shared" si="2616"/>
        <v>209000</v>
      </c>
      <c r="AK1338" s="139">
        <f t="shared" si="2617"/>
        <v>219000</v>
      </c>
      <c r="AL1338" s="114">
        <f t="shared" si="2618"/>
        <v>23</v>
      </c>
      <c r="AM1338" s="130">
        <f t="shared" si="2619"/>
        <v>22</v>
      </c>
      <c r="AN1338" s="151">
        <f t="shared" si="2620"/>
        <v>35</v>
      </c>
      <c r="AO1338" s="152">
        <f t="shared" si="2621"/>
        <v>182</v>
      </c>
      <c r="AP1338" s="153">
        <f t="shared" si="2622"/>
        <v>385</v>
      </c>
      <c r="AQ1338" s="716">
        <f t="shared" si="2626"/>
        <v>13</v>
      </c>
      <c r="AR1338" s="154">
        <f t="shared" si="2623"/>
        <v>24000</v>
      </c>
      <c r="AS1338" s="158">
        <v>19</v>
      </c>
      <c r="AT1338" s="144"/>
    </row>
    <row r="1339" spans="2:46" ht="21.6" customHeight="1">
      <c r="B1339" s="160" t="s">
        <v>2185</v>
      </c>
      <c r="C1339" s="118" t="s">
        <v>2187</v>
      </c>
      <c r="D1339" s="112">
        <f t="shared" si="2605"/>
        <v>24.95</v>
      </c>
      <c r="E1339" s="112">
        <f>2*MAX($J1339:$W1339)</f>
        <v>11.34</v>
      </c>
      <c r="F1339" s="112">
        <f t="shared" si="2624"/>
        <v>8.67</v>
      </c>
      <c r="G1339" s="644">
        <f>E1339</f>
        <v>11.34</v>
      </c>
      <c r="H1339" s="112">
        <f t="shared" si="2625"/>
        <v>2.835</v>
      </c>
      <c r="I1339" s="112"/>
      <c r="J1339" s="131"/>
      <c r="K1339" s="131"/>
      <c r="L1339" s="131"/>
      <c r="M1339" s="131"/>
      <c r="N1339" s="131"/>
      <c r="O1339" s="131"/>
      <c r="P1339" s="131"/>
      <c r="Q1339" s="131"/>
      <c r="R1339" s="131"/>
      <c r="S1339" s="131"/>
      <c r="T1339" s="131"/>
      <c r="U1339" s="131"/>
      <c r="V1339" s="131"/>
      <c r="W1339" s="131">
        <f>[1]YDCost!$D5+[1]YDCost!$Q5</f>
        <v>5.67</v>
      </c>
      <c r="X1339" s="131"/>
      <c r="Y1339" s="128">
        <f t="shared" si="2606"/>
        <v>11.34</v>
      </c>
      <c r="Z1339" s="128">
        <f t="shared" si="2607"/>
        <v>12.32608695652174</v>
      </c>
      <c r="AA1339" s="128">
        <f t="shared" si="2608"/>
        <v>12.475</v>
      </c>
      <c r="AB1339" s="128">
        <f t="shared" si="2609"/>
        <v>24.95</v>
      </c>
      <c r="AC1339" s="128">
        <f t="shared" si="2610"/>
        <v>24.65217391304348</v>
      </c>
      <c r="AD1339" s="128">
        <f t="shared" si="2611"/>
        <v>12.475</v>
      </c>
      <c r="AE1339" s="128">
        <f t="shared" si="2612"/>
        <v>13.7225</v>
      </c>
      <c r="AF1339" s="128">
        <f t="shared" si="2612"/>
        <v>16.217500000000001</v>
      </c>
      <c r="AG1339" s="129">
        <f t="shared" si="2613"/>
        <v>98.608695652173921</v>
      </c>
      <c r="AH1339" s="129">
        <f t="shared" si="2614"/>
        <v>98.608695652173921</v>
      </c>
      <c r="AI1339" s="132">
        <f t="shared" si="2615"/>
        <v>99</v>
      </c>
      <c r="AJ1339" s="113">
        <f t="shared" si="2616"/>
        <v>319000</v>
      </c>
      <c r="AK1339" s="139">
        <f t="shared" si="2617"/>
        <v>349000</v>
      </c>
      <c r="AL1339" s="114">
        <f t="shared" si="2618"/>
        <v>35</v>
      </c>
      <c r="AM1339" s="130">
        <f t="shared" si="2619"/>
        <v>34</v>
      </c>
      <c r="AN1339" s="151">
        <f t="shared" si="2620"/>
        <v>53</v>
      </c>
      <c r="AO1339" s="152">
        <f t="shared" si="2621"/>
        <v>278</v>
      </c>
      <c r="AP1339" s="153">
        <f t="shared" si="2622"/>
        <v>587</v>
      </c>
      <c r="AQ1339" s="716">
        <f t="shared" si="2626"/>
        <v>20</v>
      </c>
      <c r="AR1339" s="154">
        <f t="shared" si="2623"/>
        <v>37000</v>
      </c>
      <c r="AS1339" s="158">
        <v>19</v>
      </c>
      <c r="AT1339" s="144"/>
    </row>
    <row r="1340" spans="2:46" ht="21.6" customHeight="1">
      <c r="B1340" s="160" t="s">
        <v>2186</v>
      </c>
      <c r="C1340" s="118" t="s">
        <v>2188</v>
      </c>
      <c r="D1340" s="112">
        <f t="shared" si="2605"/>
        <v>3.95</v>
      </c>
      <c r="E1340" s="112">
        <f>2*MAX($J1340:$W1340)</f>
        <v>1.7000000000000002</v>
      </c>
      <c r="F1340" s="112">
        <f t="shared" si="2624"/>
        <v>3.85</v>
      </c>
      <c r="G1340" s="644">
        <f>E1340</f>
        <v>1.7000000000000002</v>
      </c>
      <c r="H1340" s="112">
        <f t="shared" si="2625"/>
        <v>0.42500000000000004</v>
      </c>
      <c r="I1340" s="112"/>
      <c r="J1340" s="131"/>
      <c r="K1340" s="131"/>
      <c r="L1340" s="131"/>
      <c r="M1340" s="131"/>
      <c r="N1340" s="131"/>
      <c r="O1340" s="131"/>
      <c r="P1340" s="131"/>
      <c r="Q1340" s="131"/>
      <c r="R1340" s="131"/>
      <c r="S1340" s="131"/>
      <c r="T1340" s="131"/>
      <c r="U1340" s="131"/>
      <c r="V1340" s="131"/>
      <c r="W1340" s="131">
        <f>[1]YDCost!$D6+[1]YDCost!$Q6</f>
        <v>0.85000000000000009</v>
      </c>
      <c r="X1340" s="131"/>
      <c r="Y1340" s="128">
        <f t="shared" si="2606"/>
        <v>1.7000000000000002</v>
      </c>
      <c r="Z1340" s="128">
        <f t="shared" si="2607"/>
        <v>1.8478260869565222</v>
      </c>
      <c r="AA1340" s="128">
        <f t="shared" si="2608"/>
        <v>1.9750000000000001</v>
      </c>
      <c r="AB1340" s="128">
        <f t="shared" si="2609"/>
        <v>3.95</v>
      </c>
      <c r="AC1340" s="128">
        <f t="shared" si="2610"/>
        <v>3.6956521739130443</v>
      </c>
      <c r="AD1340" s="128">
        <f t="shared" si="2611"/>
        <v>1.9750000000000001</v>
      </c>
      <c r="AE1340" s="128">
        <f t="shared" si="2612"/>
        <v>2.1725000000000003</v>
      </c>
      <c r="AF1340" s="128">
        <f t="shared" si="2612"/>
        <v>2.5675000000000003</v>
      </c>
      <c r="AG1340" s="129">
        <f t="shared" si="2613"/>
        <v>14.782608695652177</v>
      </c>
      <c r="AH1340" s="129">
        <f t="shared" si="2614"/>
        <v>14.782608695652177</v>
      </c>
      <c r="AI1340" s="132">
        <f t="shared" si="2615"/>
        <v>19</v>
      </c>
      <c r="AJ1340" s="113">
        <f t="shared" si="2616"/>
        <v>39000</v>
      </c>
      <c r="AK1340" s="139">
        <f t="shared" si="2617"/>
        <v>39000</v>
      </c>
      <c r="AL1340" s="114">
        <f t="shared" si="2618"/>
        <v>6</v>
      </c>
      <c r="AM1340" s="130">
        <f t="shared" si="2619"/>
        <v>5</v>
      </c>
      <c r="AN1340" s="151">
        <f t="shared" si="2620"/>
        <v>8</v>
      </c>
      <c r="AO1340" s="152">
        <f t="shared" si="2621"/>
        <v>42</v>
      </c>
      <c r="AP1340" s="153">
        <f t="shared" si="2622"/>
        <v>88</v>
      </c>
      <c r="AQ1340" s="716">
        <f t="shared" si="2626"/>
        <v>3</v>
      </c>
      <c r="AR1340" s="154">
        <f t="shared" si="2623"/>
        <v>6000</v>
      </c>
      <c r="AS1340" s="158">
        <v>19</v>
      </c>
      <c r="AT1340" s="144"/>
    </row>
    <row r="1341" spans="2:46" ht="21.6" customHeight="1">
      <c r="B1341" s="160" t="s">
        <v>2370</v>
      </c>
      <c r="C1341" s="118" t="s">
        <v>2369</v>
      </c>
      <c r="D1341" s="112">
        <f>AB1341</f>
        <v>20.95</v>
      </c>
      <c r="E1341" s="112">
        <f>2*MAX($J1341:$W1341)</f>
        <v>9.82</v>
      </c>
      <c r="F1341" s="112">
        <f t="shared" si="2624"/>
        <v>7.91</v>
      </c>
      <c r="G1341" s="644">
        <f>E1341</f>
        <v>9.82</v>
      </c>
      <c r="H1341" s="112">
        <f t="shared" si="2625"/>
        <v>2.4550000000000001</v>
      </c>
      <c r="I1341" s="112"/>
      <c r="J1341" s="131"/>
      <c r="K1341" s="131"/>
      <c r="L1341" s="131"/>
      <c r="M1341" s="131"/>
      <c r="N1341" s="131"/>
      <c r="O1341" s="131"/>
      <c r="P1341" s="131"/>
      <c r="Q1341" s="131"/>
      <c r="R1341" s="131"/>
      <c r="S1341" s="131"/>
      <c r="T1341" s="131"/>
      <c r="U1341" s="131"/>
      <c r="V1341" s="131"/>
      <c r="W1341" s="131">
        <f>[1]YDCost!$D5</f>
        <v>4.91</v>
      </c>
      <c r="X1341" s="131"/>
      <c r="Y1341" s="128">
        <f t="shared" si="2606"/>
        <v>9.82</v>
      </c>
      <c r="Z1341" s="128">
        <f>(AC1341*(1-Z$1335))</f>
        <v>10.673913043478262</v>
      </c>
      <c r="AA1341" s="128">
        <f>(AB1341*(1-AA$1335))</f>
        <v>10.475</v>
      </c>
      <c r="AB1341" s="128">
        <f>MROUND(AC1341,1)-0.05</f>
        <v>20.95</v>
      </c>
      <c r="AC1341" s="128">
        <f>Y1341/(1-AC$1335)</f>
        <v>21.347826086956523</v>
      </c>
      <c r="AD1341" s="128">
        <f t="shared" si="2611"/>
        <v>10.475</v>
      </c>
      <c r="AE1341" s="128">
        <f t="shared" si="2612"/>
        <v>11.522500000000001</v>
      </c>
      <c r="AF1341" s="128">
        <f t="shared" si="2612"/>
        <v>13.6175</v>
      </c>
      <c r="AG1341" s="129">
        <f>AC1341*4</f>
        <v>85.391304347826093</v>
      </c>
      <c r="AH1341" s="129">
        <f>AG1341</f>
        <v>85.391304347826093</v>
      </c>
      <c r="AI1341" s="132">
        <f t="shared" si="2615"/>
        <v>89</v>
      </c>
      <c r="AJ1341" s="113">
        <f>ROUNDUP(FLOOR(AC1341*13350,10000),-3)-1000</f>
        <v>279000</v>
      </c>
      <c r="AK1341" s="139">
        <f>ROUNDUP(FLOOR(AJ1341*1.1,10000),-3)-1000</f>
        <v>299000</v>
      </c>
      <c r="AL1341" s="114">
        <f>ROUNDUP(AC1341*1.39,0)</f>
        <v>30</v>
      </c>
      <c r="AM1341" s="130">
        <f>ROUNDUP(AC1341*1.34,0)</f>
        <v>29</v>
      </c>
      <c r="AN1341" s="151">
        <f>ROUNDUP(AC1341*0.71*3,0)</f>
        <v>46</v>
      </c>
      <c r="AO1341" s="152">
        <f>ROUNDUP(AC1341*3.7502*3,0)</f>
        <v>241</v>
      </c>
      <c r="AP1341" s="153">
        <f>ROUNDUP(AC1341*7.9284*3,0)</f>
        <v>508</v>
      </c>
      <c r="AQ1341" s="716">
        <f t="shared" si="2626"/>
        <v>18</v>
      </c>
      <c r="AR1341" s="154">
        <f t="shared" si="2623"/>
        <v>32000</v>
      </c>
      <c r="AS1341" s="158">
        <v>19</v>
      </c>
      <c r="AT1341" s="144"/>
    </row>
    <row r="1342" spans="2:46" ht="21.6" customHeight="1">
      <c r="B1342" s="160" t="s">
        <v>2367</v>
      </c>
      <c r="C1342" s="118" t="s">
        <v>2368</v>
      </c>
      <c r="D1342" s="112">
        <f>AB1342</f>
        <v>2.95</v>
      </c>
      <c r="E1342" s="112">
        <f>2*MAX($J1342:$W1342)</f>
        <v>1.38</v>
      </c>
      <c r="F1342" s="112">
        <f t="shared" si="2624"/>
        <v>3.69</v>
      </c>
      <c r="G1342" s="644">
        <f>E1342</f>
        <v>1.38</v>
      </c>
      <c r="H1342" s="112">
        <f t="shared" si="2625"/>
        <v>0.34499999999999997</v>
      </c>
      <c r="I1342" s="112"/>
      <c r="J1342" s="131"/>
      <c r="K1342" s="131"/>
      <c r="L1342" s="131"/>
      <c r="M1342" s="131"/>
      <c r="N1342" s="131"/>
      <c r="O1342" s="131"/>
      <c r="P1342" s="131"/>
      <c r="Q1342" s="131"/>
      <c r="R1342" s="131"/>
      <c r="S1342" s="131"/>
      <c r="T1342" s="131"/>
      <c r="U1342" s="131"/>
      <c r="V1342" s="131"/>
      <c r="W1342" s="131">
        <f>[1]YDCost!$D7</f>
        <v>0.69</v>
      </c>
      <c r="X1342" s="131"/>
      <c r="Y1342" s="128">
        <f t="shared" si="2606"/>
        <v>1.38</v>
      </c>
      <c r="Z1342" s="128">
        <f>(AC1342*(1-Z$1335))</f>
        <v>1.5</v>
      </c>
      <c r="AA1342" s="128">
        <f>(AB1342*(1-AA$1335))</f>
        <v>1.4750000000000001</v>
      </c>
      <c r="AB1342" s="128">
        <f>MROUND(AC1342,1)-0.05</f>
        <v>2.95</v>
      </c>
      <c r="AC1342" s="128">
        <f>Y1342/(1-AC$1335)</f>
        <v>3</v>
      </c>
      <c r="AD1342" s="128">
        <f t="shared" si="2611"/>
        <v>1.4750000000000001</v>
      </c>
      <c r="AE1342" s="128">
        <f t="shared" si="2612"/>
        <v>1.6225000000000003</v>
      </c>
      <c r="AF1342" s="128">
        <f t="shared" si="2612"/>
        <v>1.9175000000000002</v>
      </c>
      <c r="AG1342" s="129">
        <f>AC1342*4</f>
        <v>12</v>
      </c>
      <c r="AH1342" s="129">
        <f>AG1342</f>
        <v>12</v>
      </c>
      <c r="AI1342" s="132">
        <f t="shared" si="2615"/>
        <v>9</v>
      </c>
      <c r="AJ1342" s="113">
        <f>ROUNDUP(FLOOR(AC1342*13350,10000),-3)-1000</f>
        <v>39000</v>
      </c>
      <c r="AK1342" s="139">
        <f>ROUNDUP(FLOOR(AJ1342*1.1,10000),-3)-1000</f>
        <v>39000</v>
      </c>
      <c r="AL1342" s="114">
        <f>ROUNDUP(AC1342*1.39,0)</f>
        <v>5</v>
      </c>
      <c r="AM1342" s="130">
        <f>ROUNDUP(AC1342*1.34,0)</f>
        <v>5</v>
      </c>
      <c r="AN1342" s="151">
        <f>ROUNDUP(AC1342*0.71*3,0)</f>
        <v>7</v>
      </c>
      <c r="AO1342" s="152">
        <f>ROUNDUP(AC1342*3.7502*3,0)</f>
        <v>34</v>
      </c>
      <c r="AP1342" s="153">
        <f>ROUNDUP(AC1342*7.9284*3,0)</f>
        <v>72</v>
      </c>
      <c r="AQ1342" s="716">
        <f t="shared" si="2626"/>
        <v>3</v>
      </c>
      <c r="AR1342" s="154">
        <f t="shared" si="2623"/>
        <v>5000</v>
      </c>
      <c r="AS1342" s="158">
        <v>19</v>
      </c>
      <c r="AT1342" s="144"/>
    </row>
    <row r="1343" spans="2:46" ht="21.6" customHeight="1">
      <c r="B1343" s="160" t="s">
        <v>2269</v>
      </c>
      <c r="C1343" s="118" t="s">
        <v>2271</v>
      </c>
      <c r="D1343" s="112">
        <f>AB1343</f>
        <v>23.95</v>
      </c>
      <c r="E1343" s="112">
        <f>1.79*MAX($J1343:$W1343)</f>
        <v>1.2350999999999999</v>
      </c>
      <c r="F1343" s="112">
        <f t="shared" si="2624"/>
        <v>3.69</v>
      </c>
      <c r="G1343" s="644">
        <v>11.16</v>
      </c>
      <c r="H1343" s="112">
        <f t="shared" si="2625"/>
        <v>0.34499999999999997</v>
      </c>
      <c r="I1343" s="112"/>
      <c r="J1343" s="131"/>
      <c r="K1343" s="131"/>
      <c r="L1343" s="131"/>
      <c r="M1343" s="131"/>
      <c r="N1343" s="131"/>
      <c r="O1343" s="131"/>
      <c r="P1343" s="131"/>
      <c r="Q1343" s="131"/>
      <c r="R1343" s="131"/>
      <c r="S1343" s="131"/>
      <c r="T1343" s="131"/>
      <c r="U1343" s="131"/>
      <c r="V1343" s="131"/>
      <c r="W1343" s="131">
        <f>[1]YDCost!$D7</f>
        <v>0.69</v>
      </c>
      <c r="X1343" s="131"/>
      <c r="Y1343" s="128">
        <f t="shared" si="2606"/>
        <v>11.16</v>
      </c>
      <c r="Z1343" s="128">
        <f>(AC1343*(1-Z$1335))</f>
        <v>12.130434782608697</v>
      </c>
      <c r="AA1343" s="128">
        <f>(AB1343*(1-AA$1335))</f>
        <v>11.975</v>
      </c>
      <c r="AB1343" s="128">
        <f>MROUND(AC1343,1)-0.05</f>
        <v>23.95</v>
      </c>
      <c r="AC1343" s="128">
        <f t="shared" si="2610"/>
        <v>24.260869565217394</v>
      </c>
      <c r="AD1343" s="128">
        <f t="shared" si="2611"/>
        <v>11.975</v>
      </c>
      <c r="AE1343" s="128">
        <f t="shared" si="2612"/>
        <v>13.172500000000001</v>
      </c>
      <c r="AF1343" s="128">
        <f t="shared" si="2612"/>
        <v>15.567500000000001</v>
      </c>
      <c r="AG1343" s="129">
        <f>AC1343*4.2</f>
        <v>101.89565217391306</v>
      </c>
      <c r="AH1343" s="129">
        <f>AG1343</f>
        <v>101.89565217391306</v>
      </c>
      <c r="AI1343" s="132">
        <f>MROUND(ROUNDUP(AH1343,0),5)-1</f>
        <v>99</v>
      </c>
      <c r="AJ1343" s="113">
        <f>ROUNDUP(FLOOR(AC1343*13350,10000),-3)-1000</f>
        <v>319000</v>
      </c>
      <c r="AK1343" s="139">
        <f>ROUNDUP(FLOOR(AJ1343*1.1,10000),-3)-1000</f>
        <v>349000</v>
      </c>
      <c r="AL1343" s="114">
        <f>ROUNDUP(AC1343*1.39,0)</f>
        <v>34</v>
      </c>
      <c r="AM1343" s="130">
        <f>ROUNDUP(AC1343*1.34,0)</f>
        <v>33</v>
      </c>
      <c r="AN1343" s="151">
        <f>ROUNDUP(AC1343*0.71*3,0)</f>
        <v>52</v>
      </c>
      <c r="AO1343" s="152">
        <f>ROUNDUP(AC1343*3.7502*3,0)</f>
        <v>273</v>
      </c>
      <c r="AP1343" s="153">
        <f>ROUNDUP(AC1343*7.9284*3,0)</f>
        <v>578</v>
      </c>
      <c r="AQ1343" s="716">
        <f t="shared" si="2626"/>
        <v>20</v>
      </c>
      <c r="AR1343" s="154">
        <f t="shared" si="2623"/>
        <v>36000</v>
      </c>
      <c r="AS1343" s="158">
        <v>19</v>
      </c>
      <c r="AT1343" s="144"/>
    </row>
    <row r="1344" spans="2:46" ht="21.6" customHeight="1">
      <c r="B1344" s="160" t="s">
        <v>2270</v>
      </c>
      <c r="C1344" s="118" t="s">
        <v>2272</v>
      </c>
      <c r="D1344" s="112">
        <f>AB1344</f>
        <v>27.95</v>
      </c>
      <c r="E1344" s="112">
        <f>1.75*MAX($J1344:$W1344)</f>
        <v>0</v>
      </c>
      <c r="F1344" s="112">
        <f t="shared" si="2624"/>
        <v>3</v>
      </c>
      <c r="G1344" s="644">
        <v>12.8</v>
      </c>
      <c r="H1344" s="112">
        <f t="shared" si="2625"/>
        <v>0</v>
      </c>
      <c r="I1344" s="112"/>
      <c r="J1344" s="131"/>
      <c r="K1344" s="131"/>
      <c r="L1344" s="131"/>
      <c r="M1344" s="131"/>
      <c r="N1344" s="131"/>
      <c r="O1344" s="131"/>
      <c r="P1344" s="131"/>
      <c r="Q1344" s="131"/>
      <c r="R1344" s="131"/>
      <c r="S1344" s="131"/>
      <c r="T1344" s="131"/>
      <c r="U1344" s="131"/>
      <c r="V1344" s="131"/>
      <c r="W1344" s="131">
        <f>[1]YDCost!$D8</f>
        <v>0</v>
      </c>
      <c r="X1344" s="131"/>
      <c r="Y1344" s="128">
        <f t="shared" si="2606"/>
        <v>12.8</v>
      </c>
      <c r="Z1344" s="128">
        <f>(AC1344*(1-Z$1335))</f>
        <v>13.913043478260871</v>
      </c>
      <c r="AA1344" s="128">
        <f>(AB1344*(1-AA$1335))</f>
        <v>13.975</v>
      </c>
      <c r="AB1344" s="128">
        <f>MROUND(AC1344,1)-0.05</f>
        <v>27.95</v>
      </c>
      <c r="AC1344" s="128">
        <f t="shared" si="2610"/>
        <v>27.826086956521742</v>
      </c>
      <c r="AD1344" s="128">
        <f t="shared" si="2611"/>
        <v>13.975</v>
      </c>
      <c r="AE1344" s="128">
        <f t="shared" si="2612"/>
        <v>15.3725</v>
      </c>
      <c r="AF1344" s="128">
        <f t="shared" si="2612"/>
        <v>18.1675</v>
      </c>
      <c r="AG1344" s="129">
        <f>AC1344*4</f>
        <v>111.30434782608697</v>
      </c>
      <c r="AH1344" s="129">
        <f>AG1344</f>
        <v>111.30434782608697</v>
      </c>
      <c r="AI1344" s="132">
        <f>MROUND(ROUNDUP(AH1344,0),5)-1</f>
        <v>109</v>
      </c>
      <c r="AJ1344" s="113">
        <f>ROUNDUP(FLOOR(AC1344*13350,10000),-3)-1000</f>
        <v>369000</v>
      </c>
      <c r="AK1344" s="139">
        <f>ROUNDUP(FLOOR(AJ1344*1.1,10000),-3)-1000</f>
        <v>399000</v>
      </c>
      <c r="AL1344" s="114">
        <f>ROUNDUP(AC1344*1.39,0)</f>
        <v>39</v>
      </c>
      <c r="AM1344" s="130">
        <f>ROUNDUP(AC1344*1.34,0)</f>
        <v>38</v>
      </c>
      <c r="AN1344" s="151">
        <f>ROUNDUP(AC1344*0.71*3,0)</f>
        <v>60</v>
      </c>
      <c r="AO1344" s="152">
        <f>ROUNDUP(AC1344*3.7502*3,0)</f>
        <v>314</v>
      </c>
      <c r="AP1344" s="153">
        <f>ROUNDUP(AC1344*7.9284*3,0)</f>
        <v>662</v>
      </c>
      <c r="AQ1344" s="716">
        <f t="shared" si="2626"/>
        <v>23</v>
      </c>
      <c r="AR1344" s="154">
        <f t="shared" si="2623"/>
        <v>42000</v>
      </c>
      <c r="AS1344" s="158">
        <v>19</v>
      </c>
      <c r="AT1344" s="144"/>
    </row>
    <row r="1345" spans="2:46" ht="21.6" customHeight="1">
      <c r="B1345" s="160" t="s">
        <v>2189</v>
      </c>
      <c r="C1345" s="118" t="s">
        <v>2190</v>
      </c>
      <c r="D1345" s="112">
        <f t="shared" si="2605"/>
        <v>15.95</v>
      </c>
      <c r="E1345" s="112">
        <f>1.85*MAX($J1345:$W1345)</f>
        <v>5.9947708333333338</v>
      </c>
      <c r="F1345" s="112">
        <f t="shared" si="2624"/>
        <v>6.2404166666666665</v>
      </c>
      <c r="G1345" s="644">
        <v>6.59</v>
      </c>
      <c r="H1345" s="112">
        <f t="shared" si="2625"/>
        <v>1.6202083333333335</v>
      </c>
      <c r="I1345" s="112"/>
      <c r="J1345" s="131"/>
      <c r="K1345" s="131"/>
      <c r="L1345" s="131"/>
      <c r="M1345" s="131"/>
      <c r="N1345" s="131"/>
      <c r="O1345" s="131"/>
      <c r="P1345" s="131"/>
      <c r="Q1345" s="131"/>
      <c r="R1345" s="131"/>
      <c r="S1345" s="131"/>
      <c r="T1345" s="131"/>
      <c r="U1345" s="131"/>
      <c r="V1345" s="131">
        <f>[1]IDCost!V43</f>
        <v>3.2404166666666669</v>
      </c>
      <c r="W1345" s="131"/>
      <c r="X1345" s="131"/>
      <c r="Y1345" s="128">
        <f t="shared" si="2606"/>
        <v>6.59</v>
      </c>
      <c r="Z1345" s="128">
        <f t="shared" si="2607"/>
        <v>8.2374999999999989</v>
      </c>
      <c r="AA1345" s="128">
        <f t="shared" si="2608"/>
        <v>7.9749999999999996</v>
      </c>
      <c r="AB1345" s="128">
        <f t="shared" si="2609"/>
        <v>15.95</v>
      </c>
      <c r="AC1345" s="128">
        <f>Y1345/(1-0.6)</f>
        <v>16.474999999999998</v>
      </c>
      <c r="AD1345" s="128">
        <f t="shared" si="2611"/>
        <v>7.9749999999999996</v>
      </c>
      <c r="AE1345" s="128">
        <f t="shared" si="2612"/>
        <v>8.7725000000000009</v>
      </c>
      <c r="AF1345" s="128">
        <f t="shared" si="2612"/>
        <v>10.3675</v>
      </c>
      <c r="AG1345" s="129">
        <f t="shared" si="2613"/>
        <v>65.899999999999991</v>
      </c>
      <c r="AH1345" s="129">
        <f t="shared" si="2614"/>
        <v>65.899999999999991</v>
      </c>
      <c r="AI1345" s="132">
        <f>MROUND(ROUNDUP(AH1345,0),5)</f>
        <v>65</v>
      </c>
      <c r="AJ1345" s="113">
        <f t="shared" si="2616"/>
        <v>209000</v>
      </c>
      <c r="AK1345" s="139">
        <f t="shared" si="2617"/>
        <v>219000</v>
      </c>
      <c r="AL1345" s="114">
        <f t="shared" si="2618"/>
        <v>23</v>
      </c>
      <c r="AM1345" s="130">
        <f t="shared" si="2619"/>
        <v>23</v>
      </c>
      <c r="AN1345" s="151">
        <f t="shared" si="2620"/>
        <v>36</v>
      </c>
      <c r="AO1345" s="152">
        <f t="shared" si="2621"/>
        <v>186</v>
      </c>
      <c r="AP1345" s="153">
        <f t="shared" si="2622"/>
        <v>392</v>
      </c>
      <c r="AQ1345" s="716">
        <f t="shared" si="2626"/>
        <v>14</v>
      </c>
      <c r="AR1345" s="154">
        <f t="shared" si="2623"/>
        <v>25000</v>
      </c>
      <c r="AS1345" s="158">
        <v>19</v>
      </c>
      <c r="AT1345" s="144"/>
    </row>
    <row r="1346" spans="2:46" ht="21.6" customHeight="1">
      <c r="B1346" s="160" t="s">
        <v>2229</v>
      </c>
      <c r="C1346" s="118" t="s">
        <v>2230</v>
      </c>
      <c r="D1346" s="112">
        <f>AB1346</f>
        <v>5.95</v>
      </c>
      <c r="E1346" s="112" t="e">
        <f>2*MAX($J1346:$X1346)</f>
        <v>#REF!</v>
      </c>
      <c r="F1346" s="112">
        <f t="shared" si="2624"/>
        <v>3</v>
      </c>
      <c r="G1346" s="644">
        <v>2.2000000000000002</v>
      </c>
      <c r="H1346" s="112" t="e">
        <f>MIN($J1346:$X1346)*0.5</f>
        <v>#REF!</v>
      </c>
      <c r="I1346" s="112"/>
      <c r="J1346" s="131"/>
      <c r="K1346" s="131"/>
      <c r="L1346" s="131"/>
      <c r="M1346" s="131"/>
      <c r="N1346" s="131"/>
      <c r="O1346" s="131"/>
      <c r="P1346" s="131"/>
      <c r="Q1346" s="131"/>
      <c r="R1346" s="131"/>
      <c r="S1346" s="131"/>
      <c r="T1346" s="131"/>
      <c r="U1346" s="131"/>
      <c r="V1346" s="131"/>
      <c r="W1346" s="131"/>
      <c r="X1346" s="131" t="e">
        <f>[1]BICost!#REF!+[1]BICost!$AT15</f>
        <v>#REF!</v>
      </c>
      <c r="Y1346" s="128">
        <f t="shared" si="2606"/>
        <v>2.2000000000000002</v>
      </c>
      <c r="Z1346" s="128">
        <f>(AC1346*(1-Z$1335))</f>
        <v>2.75</v>
      </c>
      <c r="AA1346" s="128">
        <f>(AB1346*(1-AA$1335))</f>
        <v>2.9750000000000001</v>
      </c>
      <c r="AB1346" s="128">
        <f>MROUND(AC1346,1)-0.05</f>
        <v>5.95</v>
      </c>
      <c r="AC1346" s="128">
        <f>Y1346/(1-0.6)</f>
        <v>5.5</v>
      </c>
      <c r="AD1346" s="128">
        <f t="shared" si="2611"/>
        <v>2.9750000000000001</v>
      </c>
      <c r="AE1346" s="128">
        <f t="shared" si="2612"/>
        <v>3.2725000000000004</v>
      </c>
      <c r="AF1346" s="128">
        <f t="shared" si="2612"/>
        <v>3.8675000000000002</v>
      </c>
      <c r="AG1346" s="129">
        <f>AC1346*4.2</f>
        <v>23.1</v>
      </c>
      <c r="AH1346" s="129">
        <f>AG1346</f>
        <v>23.1</v>
      </c>
      <c r="AI1346" s="132">
        <f>MROUND(ROUNDUP(AH1346,5),1)-1</f>
        <v>22</v>
      </c>
      <c r="AJ1346" s="113">
        <f>ROUNDUP(FLOOR(AC1346*13350,10000),-3)-1000</f>
        <v>69000</v>
      </c>
      <c r="AK1346" s="139">
        <f>ROUNDUP(FLOOR(AJ1346*1.1,10000),-3)-1000</f>
        <v>69000</v>
      </c>
      <c r="AL1346" s="114">
        <f>ROUNDUP(AC1346*1.39,0)</f>
        <v>8</v>
      </c>
      <c r="AM1346" s="130">
        <f>ROUNDUP(AC1346*1.34,0)</f>
        <v>8</v>
      </c>
      <c r="AN1346" s="151">
        <f>ROUNDUP(AC1346*0.71*3,0)</f>
        <v>12</v>
      </c>
      <c r="AO1346" s="152">
        <f>ROUNDUP(AC1346*3.7502*3,0)</f>
        <v>62</v>
      </c>
      <c r="AP1346" s="153">
        <f>ROUNDUP(AC1346*7.9284*3,0)</f>
        <v>131</v>
      </c>
      <c r="AQ1346" s="716">
        <f t="shared" si="2626"/>
        <v>5</v>
      </c>
      <c r="AR1346" s="154">
        <f t="shared" si="2623"/>
        <v>8000</v>
      </c>
      <c r="AS1346" s="158">
        <v>19</v>
      </c>
      <c r="AT1346" s="144"/>
    </row>
    <row r="1347" spans="2:46" ht="21.6" customHeight="1">
      <c r="B1347" s="160" t="s">
        <v>2208</v>
      </c>
      <c r="C1347" s="118" t="s">
        <v>2209</v>
      </c>
      <c r="D1347" s="112">
        <f>AB1347</f>
        <v>24.95</v>
      </c>
      <c r="E1347" s="112">
        <f>2*MAX($J1347:$W1347)</f>
        <v>9.24</v>
      </c>
      <c r="F1347" s="112">
        <f t="shared" si="2624"/>
        <v>7.62</v>
      </c>
      <c r="G1347" s="644">
        <v>9.8000000000000007</v>
      </c>
      <c r="H1347" s="112">
        <f t="shared" si="2625"/>
        <v>2.31</v>
      </c>
      <c r="I1347" s="112"/>
      <c r="J1347" s="131"/>
      <c r="K1347" s="131"/>
      <c r="L1347" s="131"/>
      <c r="M1347" s="131"/>
      <c r="N1347" s="131"/>
      <c r="O1347" s="131"/>
      <c r="P1347" s="131"/>
      <c r="Q1347" s="131"/>
      <c r="R1347" s="131"/>
      <c r="S1347" s="131"/>
      <c r="T1347" s="131"/>
      <c r="U1347" s="131"/>
      <c r="V1347" s="131">
        <f>[1]IDCost!V45+[1]IDCost!Z45</f>
        <v>4.62</v>
      </c>
      <c r="W1347" s="131"/>
      <c r="X1347" s="131"/>
      <c r="Y1347" s="128">
        <f t="shared" si="2606"/>
        <v>9.8000000000000007</v>
      </c>
      <c r="Z1347" s="128">
        <f>(AC1347*(1-Z$1335))</f>
        <v>12.25</v>
      </c>
      <c r="AA1347" s="128">
        <f>(AB1347*(1-AA$1335))</f>
        <v>12.475</v>
      </c>
      <c r="AB1347" s="128">
        <f>MROUND(AC1347,1)-0.05</f>
        <v>24.95</v>
      </c>
      <c r="AC1347" s="128">
        <f>Y1347/(1-0.6)</f>
        <v>24.5</v>
      </c>
      <c r="AD1347" s="128">
        <f t="shared" si="2611"/>
        <v>12.475</v>
      </c>
      <c r="AE1347" s="128">
        <f t="shared" si="2612"/>
        <v>13.7225</v>
      </c>
      <c r="AF1347" s="128">
        <f t="shared" si="2612"/>
        <v>16.217500000000001</v>
      </c>
      <c r="AG1347" s="129">
        <f>AC1347*4.15</f>
        <v>101.67500000000001</v>
      </c>
      <c r="AH1347" s="129">
        <f>AG1347</f>
        <v>101.67500000000001</v>
      </c>
      <c r="AI1347" s="132">
        <f>MROUND(ROUNDUP(AH1347,0),10)-1</f>
        <v>99</v>
      </c>
      <c r="AJ1347" s="113">
        <f>ROUNDUP(FLOOR(AC1347*13350,10000),-3)-1000</f>
        <v>319000</v>
      </c>
      <c r="AK1347" s="139">
        <f>ROUNDUP(FLOOR(AJ1347*1.1,10000),-3)-1000</f>
        <v>349000</v>
      </c>
      <c r="AL1347" s="114">
        <f>ROUNDUP(AC1347*1.39,0)</f>
        <v>35</v>
      </c>
      <c r="AM1347" s="130">
        <f>ROUNDUP(AC1347*1.34,0)</f>
        <v>33</v>
      </c>
      <c r="AN1347" s="151">
        <f>ROUNDUP(AC1347*0.71*3,0)</f>
        <v>53</v>
      </c>
      <c r="AO1347" s="152">
        <f>ROUNDUP(AC1347*3.7502*3,0)</f>
        <v>276</v>
      </c>
      <c r="AP1347" s="153">
        <f>ROUNDUP(AC1347*7.9284*3,0)</f>
        <v>583</v>
      </c>
      <c r="AQ1347" s="716">
        <f t="shared" si="2626"/>
        <v>20</v>
      </c>
      <c r="AR1347" s="154">
        <f t="shared" si="2623"/>
        <v>37000</v>
      </c>
      <c r="AS1347" s="158">
        <v>19</v>
      </c>
      <c r="AT1347" s="144"/>
    </row>
    <row r="1348" spans="2:46" ht="21.6" customHeight="1">
      <c r="B1348" s="160" t="s">
        <v>345</v>
      </c>
      <c r="C1348" s="118" t="s">
        <v>2210</v>
      </c>
      <c r="D1348" s="112">
        <f>AB1348</f>
        <v>24.95</v>
      </c>
      <c r="E1348" s="112">
        <f>2*MAX($J1348:$W1348)</f>
        <v>9.24</v>
      </c>
      <c r="F1348" s="112">
        <f t="shared" si="2624"/>
        <v>7.62</v>
      </c>
      <c r="G1348" s="644">
        <v>9.8000000000000007</v>
      </c>
      <c r="H1348" s="112">
        <f t="shared" si="2625"/>
        <v>2.31</v>
      </c>
      <c r="I1348" s="112"/>
      <c r="J1348" s="131"/>
      <c r="K1348" s="131"/>
      <c r="L1348" s="131"/>
      <c r="M1348" s="131"/>
      <c r="N1348" s="131"/>
      <c r="O1348" s="131"/>
      <c r="P1348" s="131"/>
      <c r="Q1348" s="131"/>
      <c r="R1348" s="131"/>
      <c r="S1348" s="131"/>
      <c r="T1348" s="131"/>
      <c r="U1348" s="131"/>
      <c r="V1348" s="131">
        <f>[1]IDCost!V46+[1]IDCost!Z46</f>
        <v>4.62</v>
      </c>
      <c r="W1348" s="131"/>
      <c r="X1348" s="131"/>
      <c r="Y1348" s="128">
        <f t="shared" si="2606"/>
        <v>9.8000000000000007</v>
      </c>
      <c r="Z1348" s="128">
        <f>(AC1348*(1-Z$1335))</f>
        <v>12.25</v>
      </c>
      <c r="AA1348" s="128">
        <f>(AB1348*(1-AA$1335))</f>
        <v>12.475</v>
      </c>
      <c r="AB1348" s="128">
        <f>MROUND(AC1348,1)-0.05</f>
        <v>24.95</v>
      </c>
      <c r="AC1348" s="128">
        <f>Y1348/(1-0.6)</f>
        <v>24.5</v>
      </c>
      <c r="AD1348" s="128">
        <f t="shared" si="2611"/>
        <v>12.475</v>
      </c>
      <c r="AE1348" s="128">
        <f t="shared" si="2612"/>
        <v>13.7225</v>
      </c>
      <c r="AF1348" s="128">
        <f t="shared" si="2612"/>
        <v>16.217500000000001</v>
      </c>
      <c r="AG1348" s="129">
        <f>AC1348*4.15</f>
        <v>101.67500000000001</v>
      </c>
      <c r="AH1348" s="129">
        <f>AG1348</f>
        <v>101.67500000000001</v>
      </c>
      <c r="AI1348" s="132">
        <f>MROUND(ROUNDUP(AH1348,0),10)-1</f>
        <v>99</v>
      </c>
      <c r="AJ1348" s="113">
        <f>ROUNDUP(FLOOR(AC1348*13350,10000),-3)-1000</f>
        <v>319000</v>
      </c>
      <c r="AK1348" s="139">
        <f>ROUNDUP(FLOOR(AJ1348*1.1,10000),-3)-1000</f>
        <v>349000</v>
      </c>
      <c r="AL1348" s="114">
        <f>ROUNDUP(AC1348*1.39,0)</f>
        <v>35</v>
      </c>
      <c r="AM1348" s="130">
        <f>ROUNDUP(AC1348*1.34,0)</f>
        <v>33</v>
      </c>
      <c r="AN1348" s="151">
        <f>ROUNDUP(AC1348*0.71*3,0)</f>
        <v>53</v>
      </c>
      <c r="AO1348" s="152">
        <f>ROUNDUP(AC1348*3.7502*3,0)</f>
        <v>276</v>
      </c>
      <c r="AP1348" s="153">
        <f>ROUNDUP(AC1348*7.9284*3,0)</f>
        <v>583</v>
      </c>
      <c r="AQ1348" s="716">
        <f t="shared" si="2626"/>
        <v>20</v>
      </c>
      <c r="AR1348" s="154">
        <f t="shared" si="2623"/>
        <v>37000</v>
      </c>
      <c r="AS1348" s="158">
        <v>19</v>
      </c>
      <c r="AT1348" s="144"/>
    </row>
    <row r="1349" spans="2:46" ht="20.45" customHeight="1">
      <c r="B1349" s="593" t="s">
        <v>2506</v>
      </c>
      <c r="C1349" t="s">
        <v>2371</v>
      </c>
      <c r="D1349" s="112">
        <f t="shared" ref="D1349:D1412" si="2627">AB1349</f>
        <v>59.95</v>
      </c>
      <c r="E1349" s="112">
        <f t="shared" ref="E1349:E1412" si="2628">2*MAX($J1349:$W1349)</f>
        <v>24</v>
      </c>
      <c r="F1349" s="112">
        <f t="shared" si="2624"/>
        <v>15</v>
      </c>
      <c r="G1349" s="644">
        <f>E1349</f>
        <v>24</v>
      </c>
      <c r="H1349" s="112">
        <f t="shared" si="2625"/>
        <v>6</v>
      </c>
      <c r="I1349" s="112"/>
      <c r="J1349" s="131"/>
      <c r="K1349" s="131"/>
      <c r="L1349" s="131"/>
      <c r="M1349" s="131"/>
      <c r="N1349" s="131"/>
      <c r="O1349" s="131"/>
      <c r="P1349" s="131"/>
      <c r="Q1349" s="131"/>
      <c r="R1349" s="131"/>
      <c r="S1349" s="131"/>
      <c r="T1349" s="131"/>
      <c r="U1349" s="131"/>
      <c r="V1349" s="131">
        <f>[1]IDCost!X63</f>
        <v>12</v>
      </c>
      <c r="W1349" s="131"/>
      <c r="X1349" s="131"/>
      <c r="Y1349" s="128">
        <f t="shared" si="2606"/>
        <v>24</v>
      </c>
      <c r="Z1349" s="128">
        <f t="shared" ref="Z1349:Z1412" si="2629">(AC1349*(1-Z$1335))</f>
        <v>30</v>
      </c>
      <c r="AA1349" s="128">
        <f t="shared" ref="AA1349:AA1412" si="2630">(AB1349*(1-AA$1335))</f>
        <v>29.975000000000001</v>
      </c>
      <c r="AB1349" s="128">
        <f t="shared" ref="AB1349:AB1412" si="2631">MROUND(AC1349,1)-0.05</f>
        <v>59.95</v>
      </c>
      <c r="AC1349" s="128">
        <f t="shared" ref="AC1349:AC1412" si="2632">Y1349/(1-0.6)</f>
        <v>60</v>
      </c>
      <c r="AD1349" s="128">
        <f t="shared" si="2611"/>
        <v>29.975000000000001</v>
      </c>
      <c r="AE1349" s="128">
        <f t="shared" si="2612"/>
        <v>32.972500000000004</v>
      </c>
      <c r="AF1349" s="128">
        <f t="shared" si="2612"/>
        <v>38.967500000000001</v>
      </c>
      <c r="AG1349" s="129">
        <f t="shared" ref="AG1349:AG1412" si="2633">AC1349*4.15</f>
        <v>249.00000000000003</v>
      </c>
      <c r="AH1349" s="129">
        <f t="shared" ref="AH1349:AH1412" si="2634">AG1349</f>
        <v>249.00000000000003</v>
      </c>
      <c r="AI1349" s="132">
        <f t="shared" ref="AI1349:AI1412" si="2635">MROUND(ROUNDUP(AH1349,0),10)-1</f>
        <v>249</v>
      </c>
      <c r="AJ1349" s="113">
        <f t="shared" ref="AJ1349:AJ1412" si="2636">ROUNDUP(FLOOR(AC1349*13350,10000),-3)-1000</f>
        <v>799000</v>
      </c>
      <c r="AK1349" s="139">
        <f t="shared" ref="AK1349:AK1412" si="2637">ROUNDUP(FLOOR(AJ1349*1.1,10000),-3)-1000</f>
        <v>869000</v>
      </c>
      <c r="AL1349" s="114">
        <f t="shared" ref="AL1349:AL1412" si="2638">ROUNDUP(AC1349*1.39,0)</f>
        <v>84</v>
      </c>
      <c r="AM1349" s="130">
        <f t="shared" ref="AM1349:AM1412" si="2639">ROUNDUP(AC1349*1.34,0)</f>
        <v>81</v>
      </c>
      <c r="AN1349" s="151">
        <f t="shared" ref="AN1349:AN1412" si="2640">ROUNDUP(AC1349*0.71*3,0)</f>
        <v>128</v>
      </c>
      <c r="AO1349" s="152">
        <f t="shared" ref="AO1349:AO1412" si="2641">ROUNDUP(AC1349*3.7502*3,0)</f>
        <v>676</v>
      </c>
      <c r="AP1349" s="153">
        <f t="shared" ref="AP1349:AP1412" si="2642">ROUNDUP(AC1349*7.9284*3,0)</f>
        <v>1428</v>
      </c>
      <c r="AQ1349" s="716">
        <f t="shared" si="2626"/>
        <v>48</v>
      </c>
      <c r="AR1349" s="154">
        <f t="shared" si="2623"/>
        <v>90000</v>
      </c>
      <c r="AS1349" s="158">
        <v>20</v>
      </c>
    </row>
    <row r="1350" spans="2:46" ht="20.45" customHeight="1">
      <c r="B1350" s="593" t="s">
        <v>2507</v>
      </c>
      <c r="C1350" t="s">
        <v>2372</v>
      </c>
      <c r="D1350" s="112">
        <f t="shared" si="2627"/>
        <v>59.95</v>
      </c>
      <c r="E1350" s="112">
        <f t="shared" si="2628"/>
        <v>24</v>
      </c>
      <c r="F1350" s="112">
        <f t="shared" si="2624"/>
        <v>15</v>
      </c>
      <c r="G1350" s="644">
        <f t="shared" ref="G1350:G1413" si="2643">E1350</f>
        <v>24</v>
      </c>
      <c r="H1350" s="112">
        <f t="shared" si="2625"/>
        <v>6</v>
      </c>
      <c r="I1350" s="112"/>
      <c r="J1350" s="131"/>
      <c r="K1350" s="131"/>
      <c r="L1350" s="131"/>
      <c r="M1350" s="131"/>
      <c r="N1350" s="131"/>
      <c r="O1350" s="131"/>
      <c r="P1350" s="131"/>
      <c r="Q1350" s="131"/>
      <c r="R1350" s="131"/>
      <c r="S1350" s="131"/>
      <c r="T1350" s="131"/>
      <c r="U1350" s="131"/>
      <c r="V1350" s="131">
        <f>[1]IDCost!X64</f>
        <v>12</v>
      </c>
      <c r="W1350" s="131"/>
      <c r="X1350" s="131"/>
      <c r="Y1350" s="128">
        <f t="shared" si="2606"/>
        <v>24</v>
      </c>
      <c r="Z1350" s="128">
        <f t="shared" si="2629"/>
        <v>30</v>
      </c>
      <c r="AA1350" s="128">
        <f t="shared" si="2630"/>
        <v>29.975000000000001</v>
      </c>
      <c r="AB1350" s="128">
        <f t="shared" si="2631"/>
        <v>59.95</v>
      </c>
      <c r="AC1350" s="128">
        <f t="shared" si="2632"/>
        <v>60</v>
      </c>
      <c r="AD1350" s="128">
        <f t="shared" si="2611"/>
        <v>29.975000000000001</v>
      </c>
      <c r="AE1350" s="128">
        <f t="shared" ref="AE1350:AF1413" si="2644">$AB1350*(1-AE$1255)</f>
        <v>32.972500000000004</v>
      </c>
      <c r="AF1350" s="128">
        <f t="shared" si="2644"/>
        <v>38.967500000000001</v>
      </c>
      <c r="AG1350" s="129">
        <f t="shared" si="2633"/>
        <v>249.00000000000003</v>
      </c>
      <c r="AH1350" s="129">
        <f t="shared" si="2634"/>
        <v>249.00000000000003</v>
      </c>
      <c r="AI1350" s="132">
        <f t="shared" si="2635"/>
        <v>249</v>
      </c>
      <c r="AJ1350" s="113">
        <f t="shared" si="2636"/>
        <v>799000</v>
      </c>
      <c r="AK1350" s="139">
        <f t="shared" si="2637"/>
        <v>869000</v>
      </c>
      <c r="AL1350" s="114">
        <f t="shared" si="2638"/>
        <v>84</v>
      </c>
      <c r="AM1350" s="130">
        <f t="shared" si="2639"/>
        <v>81</v>
      </c>
      <c r="AN1350" s="151">
        <f t="shared" si="2640"/>
        <v>128</v>
      </c>
      <c r="AO1350" s="152">
        <f t="shared" si="2641"/>
        <v>676</v>
      </c>
      <c r="AP1350" s="153">
        <f t="shared" si="2642"/>
        <v>1428</v>
      </c>
      <c r="AQ1350" s="716">
        <f t="shared" si="2626"/>
        <v>48</v>
      </c>
      <c r="AR1350" s="154">
        <f t="shared" si="2623"/>
        <v>90000</v>
      </c>
      <c r="AS1350" s="158">
        <v>21</v>
      </c>
    </row>
    <row r="1351" spans="2:46" ht="20.45" customHeight="1">
      <c r="B1351" s="593" t="s">
        <v>2508</v>
      </c>
      <c r="C1351" t="s">
        <v>2373</v>
      </c>
      <c r="D1351" s="112">
        <f t="shared" si="2627"/>
        <v>59.95</v>
      </c>
      <c r="E1351" s="112">
        <f t="shared" si="2628"/>
        <v>24</v>
      </c>
      <c r="F1351" s="112">
        <f t="shared" si="2624"/>
        <v>15</v>
      </c>
      <c r="G1351" s="644">
        <f t="shared" si="2643"/>
        <v>24</v>
      </c>
      <c r="H1351" s="112">
        <f t="shared" si="2625"/>
        <v>6</v>
      </c>
      <c r="I1351" s="112"/>
      <c r="J1351" s="131"/>
      <c r="K1351" s="131"/>
      <c r="L1351" s="131"/>
      <c r="M1351" s="131"/>
      <c r="N1351" s="131"/>
      <c r="O1351" s="131"/>
      <c r="P1351" s="131"/>
      <c r="Q1351" s="131"/>
      <c r="R1351" s="131"/>
      <c r="S1351" s="131"/>
      <c r="T1351" s="131"/>
      <c r="U1351" s="131"/>
      <c r="V1351" s="131">
        <f>[1]IDCost!X65</f>
        <v>12</v>
      </c>
      <c r="W1351" s="131"/>
      <c r="X1351" s="131"/>
      <c r="Y1351" s="128">
        <f t="shared" si="2606"/>
        <v>24</v>
      </c>
      <c r="Z1351" s="128">
        <f t="shared" si="2629"/>
        <v>30</v>
      </c>
      <c r="AA1351" s="128">
        <f t="shared" si="2630"/>
        <v>29.975000000000001</v>
      </c>
      <c r="AB1351" s="128">
        <f t="shared" si="2631"/>
        <v>59.95</v>
      </c>
      <c r="AC1351" s="128">
        <f t="shared" si="2632"/>
        <v>60</v>
      </c>
      <c r="AD1351" s="128">
        <f t="shared" si="2611"/>
        <v>29.975000000000001</v>
      </c>
      <c r="AE1351" s="128">
        <f t="shared" si="2644"/>
        <v>32.972500000000004</v>
      </c>
      <c r="AF1351" s="128">
        <f t="shared" si="2644"/>
        <v>38.967500000000001</v>
      </c>
      <c r="AG1351" s="129">
        <f t="shared" si="2633"/>
        <v>249.00000000000003</v>
      </c>
      <c r="AH1351" s="129">
        <f t="shared" si="2634"/>
        <v>249.00000000000003</v>
      </c>
      <c r="AI1351" s="132">
        <f t="shared" si="2635"/>
        <v>249</v>
      </c>
      <c r="AJ1351" s="113">
        <f t="shared" si="2636"/>
        <v>799000</v>
      </c>
      <c r="AK1351" s="139">
        <f t="shared" si="2637"/>
        <v>869000</v>
      </c>
      <c r="AL1351" s="114">
        <f t="shared" si="2638"/>
        <v>84</v>
      </c>
      <c r="AM1351" s="130">
        <f t="shared" si="2639"/>
        <v>81</v>
      </c>
      <c r="AN1351" s="151">
        <f t="shared" si="2640"/>
        <v>128</v>
      </c>
      <c r="AO1351" s="152">
        <f t="shared" si="2641"/>
        <v>676</v>
      </c>
      <c r="AP1351" s="153">
        <f t="shared" si="2642"/>
        <v>1428</v>
      </c>
      <c r="AQ1351" s="716">
        <f t="shared" si="2626"/>
        <v>48</v>
      </c>
      <c r="AR1351" s="154">
        <f t="shared" si="2623"/>
        <v>90000</v>
      </c>
      <c r="AS1351" s="158">
        <v>22</v>
      </c>
    </row>
    <row r="1352" spans="2:46" ht="20.45" customHeight="1">
      <c r="B1352" s="593" t="s">
        <v>2509</v>
      </c>
      <c r="C1352" t="s">
        <v>2374</v>
      </c>
      <c r="D1352" s="112">
        <f t="shared" si="2627"/>
        <v>59.95</v>
      </c>
      <c r="E1352" s="112">
        <f t="shared" si="2628"/>
        <v>24</v>
      </c>
      <c r="F1352" s="112">
        <f t="shared" si="2624"/>
        <v>15</v>
      </c>
      <c r="G1352" s="644">
        <f t="shared" si="2643"/>
        <v>24</v>
      </c>
      <c r="H1352" s="112">
        <f t="shared" si="2625"/>
        <v>6</v>
      </c>
      <c r="I1352" s="112"/>
      <c r="J1352" s="131"/>
      <c r="K1352" s="131"/>
      <c r="L1352" s="131"/>
      <c r="M1352" s="131"/>
      <c r="N1352" s="131"/>
      <c r="O1352" s="131"/>
      <c r="P1352" s="131"/>
      <c r="Q1352" s="131"/>
      <c r="R1352" s="131"/>
      <c r="S1352" s="131"/>
      <c r="T1352" s="131"/>
      <c r="U1352" s="131"/>
      <c r="V1352" s="131">
        <f>[1]IDCost!X66</f>
        <v>12</v>
      </c>
      <c r="W1352" s="131"/>
      <c r="X1352" s="131"/>
      <c r="Y1352" s="128">
        <f t="shared" si="2606"/>
        <v>24</v>
      </c>
      <c r="Z1352" s="128">
        <f t="shared" si="2629"/>
        <v>30</v>
      </c>
      <c r="AA1352" s="128">
        <f t="shared" si="2630"/>
        <v>29.975000000000001</v>
      </c>
      <c r="AB1352" s="128">
        <f t="shared" si="2631"/>
        <v>59.95</v>
      </c>
      <c r="AC1352" s="128">
        <f t="shared" si="2632"/>
        <v>60</v>
      </c>
      <c r="AD1352" s="128">
        <f t="shared" si="2611"/>
        <v>29.975000000000001</v>
      </c>
      <c r="AE1352" s="128">
        <f t="shared" si="2644"/>
        <v>32.972500000000004</v>
      </c>
      <c r="AF1352" s="128">
        <f t="shared" si="2644"/>
        <v>38.967500000000001</v>
      </c>
      <c r="AG1352" s="129">
        <f t="shared" si="2633"/>
        <v>249.00000000000003</v>
      </c>
      <c r="AH1352" s="129">
        <f t="shared" si="2634"/>
        <v>249.00000000000003</v>
      </c>
      <c r="AI1352" s="132">
        <f t="shared" si="2635"/>
        <v>249</v>
      </c>
      <c r="AJ1352" s="113">
        <f t="shared" si="2636"/>
        <v>799000</v>
      </c>
      <c r="AK1352" s="139">
        <f t="shared" si="2637"/>
        <v>869000</v>
      </c>
      <c r="AL1352" s="114">
        <f t="shared" si="2638"/>
        <v>84</v>
      </c>
      <c r="AM1352" s="130">
        <f t="shared" si="2639"/>
        <v>81</v>
      </c>
      <c r="AN1352" s="151">
        <f t="shared" si="2640"/>
        <v>128</v>
      </c>
      <c r="AO1352" s="152">
        <f t="shared" si="2641"/>
        <v>676</v>
      </c>
      <c r="AP1352" s="153">
        <f t="shared" si="2642"/>
        <v>1428</v>
      </c>
      <c r="AQ1352" s="716">
        <f t="shared" si="2626"/>
        <v>48</v>
      </c>
      <c r="AR1352" s="154">
        <f t="shared" si="2623"/>
        <v>90000</v>
      </c>
      <c r="AS1352" s="158">
        <v>23</v>
      </c>
    </row>
    <row r="1353" spans="2:46" ht="20.45" customHeight="1">
      <c r="B1353" s="593" t="s">
        <v>2510</v>
      </c>
      <c r="C1353" t="s">
        <v>2375</v>
      </c>
      <c r="D1353" s="112">
        <f t="shared" si="2627"/>
        <v>59.95</v>
      </c>
      <c r="E1353" s="112">
        <f t="shared" si="2628"/>
        <v>24</v>
      </c>
      <c r="F1353" s="112">
        <f t="shared" si="2624"/>
        <v>15</v>
      </c>
      <c r="G1353" s="644">
        <f t="shared" si="2643"/>
        <v>24</v>
      </c>
      <c r="H1353" s="112">
        <f t="shared" si="2625"/>
        <v>6</v>
      </c>
      <c r="I1353" s="112"/>
      <c r="J1353" s="131"/>
      <c r="K1353" s="131"/>
      <c r="L1353" s="131"/>
      <c r="M1353" s="131"/>
      <c r="N1353" s="131"/>
      <c r="O1353" s="131"/>
      <c r="P1353" s="131"/>
      <c r="Q1353" s="131"/>
      <c r="R1353" s="131"/>
      <c r="S1353" s="131"/>
      <c r="T1353" s="131"/>
      <c r="U1353" s="131"/>
      <c r="V1353" s="131">
        <f>[1]IDCost!X67</f>
        <v>12</v>
      </c>
      <c r="W1353" s="131"/>
      <c r="X1353" s="131"/>
      <c r="Y1353" s="128">
        <f t="shared" si="2606"/>
        <v>24</v>
      </c>
      <c r="Z1353" s="128">
        <f t="shared" si="2629"/>
        <v>30</v>
      </c>
      <c r="AA1353" s="128">
        <f t="shared" si="2630"/>
        <v>29.975000000000001</v>
      </c>
      <c r="AB1353" s="128">
        <f t="shared" si="2631"/>
        <v>59.95</v>
      </c>
      <c r="AC1353" s="128">
        <f t="shared" si="2632"/>
        <v>60</v>
      </c>
      <c r="AD1353" s="128">
        <f t="shared" si="2611"/>
        <v>29.975000000000001</v>
      </c>
      <c r="AE1353" s="128">
        <f t="shared" si="2644"/>
        <v>32.972500000000004</v>
      </c>
      <c r="AF1353" s="128">
        <f t="shared" si="2644"/>
        <v>38.967500000000001</v>
      </c>
      <c r="AG1353" s="129">
        <f t="shared" si="2633"/>
        <v>249.00000000000003</v>
      </c>
      <c r="AH1353" s="129">
        <f t="shared" si="2634"/>
        <v>249.00000000000003</v>
      </c>
      <c r="AI1353" s="132">
        <f t="shared" si="2635"/>
        <v>249</v>
      </c>
      <c r="AJ1353" s="113">
        <f t="shared" si="2636"/>
        <v>799000</v>
      </c>
      <c r="AK1353" s="139">
        <f t="shared" si="2637"/>
        <v>869000</v>
      </c>
      <c r="AL1353" s="114">
        <f t="shared" si="2638"/>
        <v>84</v>
      </c>
      <c r="AM1353" s="130">
        <f t="shared" si="2639"/>
        <v>81</v>
      </c>
      <c r="AN1353" s="151">
        <f t="shared" si="2640"/>
        <v>128</v>
      </c>
      <c r="AO1353" s="152">
        <f t="shared" si="2641"/>
        <v>676</v>
      </c>
      <c r="AP1353" s="153">
        <f t="shared" si="2642"/>
        <v>1428</v>
      </c>
      <c r="AQ1353" s="716">
        <f t="shared" si="2626"/>
        <v>48</v>
      </c>
      <c r="AR1353" s="154">
        <f t="shared" si="2623"/>
        <v>90000</v>
      </c>
      <c r="AS1353" s="158">
        <v>24</v>
      </c>
    </row>
    <row r="1354" spans="2:46" ht="20.45" customHeight="1">
      <c r="B1354" s="574" t="s">
        <v>2376</v>
      </c>
      <c r="C1354" t="s">
        <v>2377</v>
      </c>
      <c r="D1354" s="112">
        <f t="shared" si="2627"/>
        <v>62.95</v>
      </c>
      <c r="E1354" s="112">
        <f t="shared" si="2628"/>
        <v>25.14</v>
      </c>
      <c r="F1354" s="112">
        <f t="shared" si="2624"/>
        <v>15.57</v>
      </c>
      <c r="G1354" s="644">
        <f t="shared" si="2643"/>
        <v>25.14</v>
      </c>
      <c r="H1354" s="112">
        <f t="shared" si="2625"/>
        <v>6.2850000000000001</v>
      </c>
      <c r="I1354" s="112"/>
      <c r="J1354" s="131"/>
      <c r="K1354" s="131"/>
      <c r="L1354" s="131"/>
      <c r="M1354" s="131"/>
      <c r="N1354" s="131"/>
      <c r="O1354" s="131"/>
      <c r="P1354" s="131"/>
      <c r="Q1354" s="131"/>
      <c r="R1354" s="131"/>
      <c r="S1354" s="131"/>
      <c r="T1354" s="131"/>
      <c r="U1354" s="131"/>
      <c r="V1354" s="131">
        <f>[1]IDCost!X68</f>
        <v>12.57</v>
      </c>
      <c r="W1354" s="131"/>
      <c r="X1354" s="131"/>
      <c r="Y1354" s="128">
        <f t="shared" si="2606"/>
        <v>25.14</v>
      </c>
      <c r="Z1354" s="128">
        <f t="shared" si="2629"/>
        <v>31.425000000000001</v>
      </c>
      <c r="AA1354" s="128">
        <f t="shared" si="2630"/>
        <v>31.475000000000001</v>
      </c>
      <c r="AB1354" s="128">
        <f t="shared" si="2631"/>
        <v>62.95</v>
      </c>
      <c r="AC1354" s="128">
        <f t="shared" si="2632"/>
        <v>62.85</v>
      </c>
      <c r="AD1354" s="128">
        <f t="shared" si="2611"/>
        <v>31.475000000000001</v>
      </c>
      <c r="AE1354" s="128">
        <f t="shared" si="2644"/>
        <v>34.622500000000002</v>
      </c>
      <c r="AF1354" s="128">
        <f t="shared" si="2644"/>
        <v>40.917500000000004</v>
      </c>
      <c r="AG1354" s="129">
        <f t="shared" si="2633"/>
        <v>260.82750000000004</v>
      </c>
      <c r="AH1354" s="129">
        <f t="shared" si="2634"/>
        <v>260.82750000000004</v>
      </c>
      <c r="AI1354" s="132">
        <f t="shared" si="2635"/>
        <v>259</v>
      </c>
      <c r="AJ1354" s="113">
        <f t="shared" si="2636"/>
        <v>829000</v>
      </c>
      <c r="AK1354" s="139">
        <f t="shared" si="2637"/>
        <v>909000</v>
      </c>
      <c r="AL1354" s="114">
        <f t="shared" si="2638"/>
        <v>88</v>
      </c>
      <c r="AM1354" s="130">
        <f t="shared" si="2639"/>
        <v>85</v>
      </c>
      <c r="AN1354" s="151">
        <f t="shared" si="2640"/>
        <v>134</v>
      </c>
      <c r="AO1354" s="152">
        <f t="shared" si="2641"/>
        <v>708</v>
      </c>
      <c r="AP1354" s="153">
        <f t="shared" si="2642"/>
        <v>1495</v>
      </c>
      <c r="AQ1354" s="716">
        <f t="shared" si="2626"/>
        <v>51</v>
      </c>
      <c r="AR1354" s="154">
        <f t="shared" si="2623"/>
        <v>94000</v>
      </c>
      <c r="AS1354" s="158">
        <v>25</v>
      </c>
    </row>
    <row r="1355" spans="2:46" ht="20.45" customHeight="1">
      <c r="B1355" s="574" t="s">
        <v>2378</v>
      </c>
      <c r="C1355" t="s">
        <v>2379</v>
      </c>
      <c r="D1355" s="112">
        <f t="shared" si="2627"/>
        <v>62.95</v>
      </c>
      <c r="E1355" s="112">
        <f t="shared" si="2628"/>
        <v>25.14</v>
      </c>
      <c r="F1355" s="112">
        <f t="shared" si="2624"/>
        <v>15.57</v>
      </c>
      <c r="G1355" s="644">
        <f t="shared" si="2643"/>
        <v>25.14</v>
      </c>
      <c r="H1355" s="112">
        <f t="shared" si="2625"/>
        <v>6.2850000000000001</v>
      </c>
      <c r="I1355" s="112"/>
      <c r="J1355" s="131"/>
      <c r="K1355" s="131"/>
      <c r="L1355" s="131"/>
      <c r="M1355" s="131"/>
      <c r="N1355" s="131"/>
      <c r="O1355" s="131"/>
      <c r="P1355" s="131"/>
      <c r="Q1355" s="131"/>
      <c r="R1355" s="131"/>
      <c r="S1355" s="131"/>
      <c r="T1355" s="131"/>
      <c r="U1355" s="131"/>
      <c r="V1355" s="131">
        <f>[1]IDCost!X69</f>
        <v>12.57</v>
      </c>
      <c r="W1355" s="131"/>
      <c r="X1355" s="131"/>
      <c r="Y1355" s="128">
        <f t="shared" si="2606"/>
        <v>25.14</v>
      </c>
      <c r="Z1355" s="128">
        <f t="shared" si="2629"/>
        <v>31.425000000000001</v>
      </c>
      <c r="AA1355" s="128">
        <f t="shared" si="2630"/>
        <v>31.475000000000001</v>
      </c>
      <c r="AB1355" s="128">
        <f t="shared" si="2631"/>
        <v>62.95</v>
      </c>
      <c r="AC1355" s="128">
        <f t="shared" si="2632"/>
        <v>62.85</v>
      </c>
      <c r="AD1355" s="128">
        <f t="shared" si="2611"/>
        <v>31.475000000000001</v>
      </c>
      <c r="AE1355" s="128">
        <f t="shared" si="2644"/>
        <v>34.622500000000002</v>
      </c>
      <c r="AF1355" s="128">
        <f t="shared" si="2644"/>
        <v>40.917500000000004</v>
      </c>
      <c r="AG1355" s="129">
        <f t="shared" si="2633"/>
        <v>260.82750000000004</v>
      </c>
      <c r="AH1355" s="129">
        <f t="shared" si="2634"/>
        <v>260.82750000000004</v>
      </c>
      <c r="AI1355" s="132">
        <f t="shared" si="2635"/>
        <v>259</v>
      </c>
      <c r="AJ1355" s="113">
        <f t="shared" si="2636"/>
        <v>829000</v>
      </c>
      <c r="AK1355" s="139">
        <f t="shared" si="2637"/>
        <v>909000</v>
      </c>
      <c r="AL1355" s="114">
        <f t="shared" si="2638"/>
        <v>88</v>
      </c>
      <c r="AM1355" s="130">
        <f t="shared" si="2639"/>
        <v>85</v>
      </c>
      <c r="AN1355" s="151">
        <f t="shared" si="2640"/>
        <v>134</v>
      </c>
      <c r="AO1355" s="152">
        <f t="shared" si="2641"/>
        <v>708</v>
      </c>
      <c r="AP1355" s="153">
        <f t="shared" si="2642"/>
        <v>1495</v>
      </c>
      <c r="AQ1355" s="716">
        <f t="shared" si="2626"/>
        <v>51</v>
      </c>
      <c r="AR1355" s="154">
        <f t="shared" si="2623"/>
        <v>94000</v>
      </c>
      <c r="AS1355" s="158">
        <v>26</v>
      </c>
    </row>
    <row r="1356" spans="2:46" ht="20.45" customHeight="1">
      <c r="B1356" s="574" t="s">
        <v>2380</v>
      </c>
      <c r="C1356" t="s">
        <v>2381</v>
      </c>
      <c r="D1356" s="112">
        <f t="shared" si="2627"/>
        <v>62.95</v>
      </c>
      <c r="E1356" s="112">
        <f t="shared" si="2628"/>
        <v>25.14</v>
      </c>
      <c r="F1356" s="112">
        <f t="shared" si="2624"/>
        <v>15.57</v>
      </c>
      <c r="G1356" s="644">
        <f t="shared" si="2643"/>
        <v>25.14</v>
      </c>
      <c r="H1356" s="112">
        <f t="shared" si="2625"/>
        <v>6.2850000000000001</v>
      </c>
      <c r="I1356" s="112"/>
      <c r="J1356" s="131"/>
      <c r="K1356" s="131"/>
      <c r="L1356" s="131"/>
      <c r="M1356" s="131"/>
      <c r="N1356" s="131"/>
      <c r="O1356" s="131"/>
      <c r="P1356" s="131"/>
      <c r="Q1356" s="131"/>
      <c r="R1356" s="131"/>
      <c r="S1356" s="131"/>
      <c r="T1356" s="131"/>
      <c r="U1356" s="131"/>
      <c r="V1356" s="131">
        <f>[1]IDCost!X70</f>
        <v>12.57</v>
      </c>
      <c r="W1356" s="131"/>
      <c r="X1356" s="131"/>
      <c r="Y1356" s="128">
        <f t="shared" si="2606"/>
        <v>25.14</v>
      </c>
      <c r="Z1356" s="128">
        <f t="shared" si="2629"/>
        <v>31.425000000000001</v>
      </c>
      <c r="AA1356" s="128">
        <f t="shared" si="2630"/>
        <v>31.475000000000001</v>
      </c>
      <c r="AB1356" s="128">
        <f t="shared" si="2631"/>
        <v>62.95</v>
      </c>
      <c r="AC1356" s="128">
        <f t="shared" si="2632"/>
        <v>62.85</v>
      </c>
      <c r="AD1356" s="128">
        <f t="shared" si="2611"/>
        <v>31.475000000000001</v>
      </c>
      <c r="AE1356" s="128">
        <f t="shared" si="2644"/>
        <v>34.622500000000002</v>
      </c>
      <c r="AF1356" s="128">
        <f t="shared" si="2644"/>
        <v>40.917500000000004</v>
      </c>
      <c r="AG1356" s="129">
        <f t="shared" si="2633"/>
        <v>260.82750000000004</v>
      </c>
      <c r="AH1356" s="129">
        <f t="shared" si="2634"/>
        <v>260.82750000000004</v>
      </c>
      <c r="AI1356" s="132">
        <f t="shared" si="2635"/>
        <v>259</v>
      </c>
      <c r="AJ1356" s="113">
        <f t="shared" si="2636"/>
        <v>829000</v>
      </c>
      <c r="AK1356" s="139">
        <f t="shared" si="2637"/>
        <v>909000</v>
      </c>
      <c r="AL1356" s="114">
        <f t="shared" si="2638"/>
        <v>88</v>
      </c>
      <c r="AM1356" s="130">
        <f t="shared" si="2639"/>
        <v>85</v>
      </c>
      <c r="AN1356" s="151">
        <f t="shared" si="2640"/>
        <v>134</v>
      </c>
      <c r="AO1356" s="152">
        <f t="shared" si="2641"/>
        <v>708</v>
      </c>
      <c r="AP1356" s="153">
        <f t="shared" si="2642"/>
        <v>1495</v>
      </c>
      <c r="AQ1356" s="716">
        <f t="shared" si="2626"/>
        <v>51</v>
      </c>
      <c r="AR1356" s="154">
        <f t="shared" si="2623"/>
        <v>94000</v>
      </c>
      <c r="AS1356" s="158">
        <v>27</v>
      </c>
    </row>
    <row r="1357" spans="2:46" ht="20.45" customHeight="1">
      <c r="B1357" s="574" t="s">
        <v>2382</v>
      </c>
      <c r="C1357" t="s">
        <v>2383</v>
      </c>
      <c r="D1357" s="112">
        <f t="shared" si="2627"/>
        <v>62.95</v>
      </c>
      <c r="E1357" s="112">
        <f t="shared" si="2628"/>
        <v>25.14</v>
      </c>
      <c r="F1357" s="112">
        <f t="shared" si="2624"/>
        <v>15.57</v>
      </c>
      <c r="G1357" s="644">
        <f t="shared" si="2643"/>
        <v>25.14</v>
      </c>
      <c r="H1357" s="112">
        <f t="shared" si="2625"/>
        <v>6.2850000000000001</v>
      </c>
      <c r="I1357" s="112"/>
      <c r="J1357" s="131"/>
      <c r="K1357" s="131"/>
      <c r="L1357" s="131"/>
      <c r="M1357" s="131"/>
      <c r="N1357" s="131"/>
      <c r="O1357" s="131"/>
      <c r="P1357" s="131"/>
      <c r="Q1357" s="131"/>
      <c r="R1357" s="131"/>
      <c r="S1357" s="131"/>
      <c r="T1357" s="131"/>
      <c r="U1357" s="131"/>
      <c r="V1357" s="131">
        <f>[1]IDCost!X71</f>
        <v>12.57</v>
      </c>
      <c r="W1357" s="131"/>
      <c r="X1357" s="131"/>
      <c r="Y1357" s="128">
        <f t="shared" si="2606"/>
        <v>25.14</v>
      </c>
      <c r="Z1357" s="128">
        <f t="shared" si="2629"/>
        <v>31.425000000000001</v>
      </c>
      <c r="AA1357" s="128">
        <f t="shared" si="2630"/>
        <v>31.475000000000001</v>
      </c>
      <c r="AB1357" s="128">
        <f t="shared" si="2631"/>
        <v>62.95</v>
      </c>
      <c r="AC1357" s="128">
        <f t="shared" si="2632"/>
        <v>62.85</v>
      </c>
      <c r="AD1357" s="128">
        <f t="shared" si="2611"/>
        <v>31.475000000000001</v>
      </c>
      <c r="AE1357" s="128">
        <f t="shared" si="2644"/>
        <v>34.622500000000002</v>
      </c>
      <c r="AF1357" s="128">
        <f t="shared" si="2644"/>
        <v>40.917500000000004</v>
      </c>
      <c r="AG1357" s="129">
        <f t="shared" si="2633"/>
        <v>260.82750000000004</v>
      </c>
      <c r="AH1357" s="129">
        <f t="shared" si="2634"/>
        <v>260.82750000000004</v>
      </c>
      <c r="AI1357" s="132">
        <f t="shared" si="2635"/>
        <v>259</v>
      </c>
      <c r="AJ1357" s="113">
        <f t="shared" si="2636"/>
        <v>829000</v>
      </c>
      <c r="AK1357" s="139">
        <f t="shared" si="2637"/>
        <v>909000</v>
      </c>
      <c r="AL1357" s="114">
        <f t="shared" si="2638"/>
        <v>88</v>
      </c>
      <c r="AM1357" s="130">
        <f t="shared" si="2639"/>
        <v>85</v>
      </c>
      <c r="AN1357" s="151">
        <f t="shared" si="2640"/>
        <v>134</v>
      </c>
      <c r="AO1357" s="152">
        <f t="shared" si="2641"/>
        <v>708</v>
      </c>
      <c r="AP1357" s="153">
        <f t="shared" si="2642"/>
        <v>1495</v>
      </c>
      <c r="AQ1357" s="716">
        <f t="shared" si="2626"/>
        <v>51</v>
      </c>
      <c r="AR1357" s="154">
        <f t="shared" si="2623"/>
        <v>94000</v>
      </c>
      <c r="AS1357" s="158">
        <v>28</v>
      </c>
    </row>
    <row r="1358" spans="2:46" ht="20.45" customHeight="1">
      <c r="B1358" s="574" t="s">
        <v>2384</v>
      </c>
      <c r="C1358" t="s">
        <v>2385</v>
      </c>
      <c r="D1358" s="112">
        <f t="shared" si="2627"/>
        <v>62.95</v>
      </c>
      <c r="E1358" s="112">
        <f t="shared" si="2628"/>
        <v>25.14</v>
      </c>
      <c r="F1358" s="112">
        <f t="shared" si="2624"/>
        <v>15.57</v>
      </c>
      <c r="G1358" s="644">
        <f t="shared" si="2643"/>
        <v>25.14</v>
      </c>
      <c r="H1358" s="112">
        <f t="shared" si="2625"/>
        <v>6.2850000000000001</v>
      </c>
      <c r="I1358" s="112"/>
      <c r="J1358" s="131"/>
      <c r="K1358" s="131"/>
      <c r="L1358" s="131"/>
      <c r="M1358" s="131"/>
      <c r="N1358" s="131"/>
      <c r="O1358" s="131"/>
      <c r="P1358" s="131"/>
      <c r="Q1358" s="131"/>
      <c r="R1358" s="131"/>
      <c r="S1358" s="131"/>
      <c r="T1358" s="131"/>
      <c r="U1358" s="131"/>
      <c r="V1358" s="131">
        <f>[1]IDCost!X72</f>
        <v>12.57</v>
      </c>
      <c r="W1358" s="131"/>
      <c r="X1358" s="131"/>
      <c r="Y1358" s="128">
        <f t="shared" si="2606"/>
        <v>25.14</v>
      </c>
      <c r="Z1358" s="128">
        <f t="shared" si="2629"/>
        <v>31.425000000000001</v>
      </c>
      <c r="AA1358" s="128">
        <f t="shared" si="2630"/>
        <v>31.475000000000001</v>
      </c>
      <c r="AB1358" s="128">
        <f t="shared" si="2631"/>
        <v>62.95</v>
      </c>
      <c r="AC1358" s="128">
        <f t="shared" si="2632"/>
        <v>62.85</v>
      </c>
      <c r="AD1358" s="128">
        <f t="shared" si="2611"/>
        <v>31.475000000000001</v>
      </c>
      <c r="AE1358" s="128">
        <f t="shared" si="2644"/>
        <v>34.622500000000002</v>
      </c>
      <c r="AF1358" s="128">
        <f t="shared" si="2644"/>
        <v>40.917500000000004</v>
      </c>
      <c r="AG1358" s="129">
        <f t="shared" si="2633"/>
        <v>260.82750000000004</v>
      </c>
      <c r="AH1358" s="129">
        <f t="shared" si="2634"/>
        <v>260.82750000000004</v>
      </c>
      <c r="AI1358" s="132">
        <f t="shared" si="2635"/>
        <v>259</v>
      </c>
      <c r="AJ1358" s="113">
        <f t="shared" si="2636"/>
        <v>829000</v>
      </c>
      <c r="AK1358" s="139">
        <f t="shared" si="2637"/>
        <v>909000</v>
      </c>
      <c r="AL1358" s="114">
        <f t="shared" si="2638"/>
        <v>88</v>
      </c>
      <c r="AM1358" s="130">
        <f t="shared" si="2639"/>
        <v>85</v>
      </c>
      <c r="AN1358" s="151">
        <f t="shared" si="2640"/>
        <v>134</v>
      </c>
      <c r="AO1358" s="152">
        <f t="shared" si="2641"/>
        <v>708</v>
      </c>
      <c r="AP1358" s="153">
        <f t="shared" si="2642"/>
        <v>1495</v>
      </c>
      <c r="AQ1358" s="716">
        <f t="shared" si="2626"/>
        <v>51</v>
      </c>
      <c r="AR1358" s="154">
        <f t="shared" si="2623"/>
        <v>94000</v>
      </c>
      <c r="AS1358" s="158">
        <v>29</v>
      </c>
    </row>
    <row r="1359" spans="2:46" ht="20.45" customHeight="1">
      <c r="B1359" s="593" t="s">
        <v>2511</v>
      </c>
      <c r="C1359" t="s">
        <v>2386</v>
      </c>
      <c r="D1359" s="112">
        <f t="shared" si="2627"/>
        <v>43.95</v>
      </c>
      <c r="E1359" s="112">
        <f t="shared" si="2628"/>
        <v>17.7</v>
      </c>
      <c r="F1359" s="112">
        <f t="shared" si="2624"/>
        <v>11.85</v>
      </c>
      <c r="G1359" s="644">
        <f t="shared" si="2643"/>
        <v>17.7</v>
      </c>
      <c r="H1359" s="112">
        <f t="shared" si="2625"/>
        <v>4.4249999999999998</v>
      </c>
      <c r="I1359" s="112"/>
      <c r="J1359" s="131"/>
      <c r="K1359" s="131"/>
      <c r="L1359" s="131"/>
      <c r="M1359" s="131"/>
      <c r="N1359" s="131"/>
      <c r="O1359" s="131"/>
      <c r="P1359" s="131"/>
      <c r="Q1359" s="131"/>
      <c r="R1359" s="131"/>
      <c r="S1359" s="131"/>
      <c r="T1359" s="131"/>
      <c r="U1359" s="131"/>
      <c r="V1359" s="131">
        <f>[1]IDCost!X73</f>
        <v>8.85</v>
      </c>
      <c r="W1359" s="131"/>
      <c r="X1359" s="131"/>
      <c r="Y1359" s="128">
        <f t="shared" si="2606"/>
        <v>17.7</v>
      </c>
      <c r="Z1359" s="128">
        <f t="shared" si="2629"/>
        <v>22.124999999999996</v>
      </c>
      <c r="AA1359" s="128">
        <f t="shared" si="2630"/>
        <v>21.975000000000001</v>
      </c>
      <c r="AB1359" s="128">
        <f t="shared" si="2631"/>
        <v>43.95</v>
      </c>
      <c r="AC1359" s="128">
        <f t="shared" si="2632"/>
        <v>44.249999999999993</v>
      </c>
      <c r="AD1359" s="128">
        <f t="shared" si="2611"/>
        <v>21.975000000000001</v>
      </c>
      <c r="AE1359" s="128">
        <f t="shared" si="2644"/>
        <v>24.172500000000003</v>
      </c>
      <c r="AF1359" s="128">
        <f t="shared" si="2644"/>
        <v>28.567500000000003</v>
      </c>
      <c r="AG1359" s="129">
        <f t="shared" si="2633"/>
        <v>183.63749999999999</v>
      </c>
      <c r="AH1359" s="129">
        <f t="shared" si="2634"/>
        <v>183.63749999999999</v>
      </c>
      <c r="AI1359" s="132">
        <f t="shared" si="2635"/>
        <v>179</v>
      </c>
      <c r="AJ1359" s="113">
        <f t="shared" si="2636"/>
        <v>589000</v>
      </c>
      <c r="AK1359" s="139">
        <f t="shared" si="2637"/>
        <v>639000</v>
      </c>
      <c r="AL1359" s="114">
        <f t="shared" si="2638"/>
        <v>62</v>
      </c>
      <c r="AM1359" s="130">
        <f t="shared" si="2639"/>
        <v>60</v>
      </c>
      <c r="AN1359" s="151">
        <f t="shared" si="2640"/>
        <v>95</v>
      </c>
      <c r="AO1359" s="152">
        <f t="shared" si="2641"/>
        <v>498</v>
      </c>
      <c r="AP1359" s="153">
        <f t="shared" si="2642"/>
        <v>1053</v>
      </c>
      <c r="AQ1359" s="716">
        <f t="shared" si="2626"/>
        <v>36</v>
      </c>
      <c r="AR1359" s="154">
        <f t="shared" si="2623"/>
        <v>66000</v>
      </c>
      <c r="AS1359" s="158">
        <v>30</v>
      </c>
    </row>
    <row r="1360" spans="2:46" ht="20.45" customHeight="1">
      <c r="B1360" s="593" t="s">
        <v>2512</v>
      </c>
      <c r="C1360" t="s">
        <v>2387</v>
      </c>
      <c r="D1360" s="112">
        <f t="shared" si="2627"/>
        <v>43.95</v>
      </c>
      <c r="E1360" s="112">
        <f t="shared" si="2628"/>
        <v>17.7</v>
      </c>
      <c r="F1360" s="112">
        <f t="shared" si="2624"/>
        <v>11.85</v>
      </c>
      <c r="G1360" s="644">
        <f t="shared" si="2643"/>
        <v>17.7</v>
      </c>
      <c r="H1360" s="112">
        <f t="shared" si="2625"/>
        <v>4.4249999999999998</v>
      </c>
      <c r="I1360" s="112"/>
      <c r="J1360" s="131"/>
      <c r="K1360" s="131"/>
      <c r="L1360" s="131"/>
      <c r="M1360" s="131"/>
      <c r="N1360" s="131"/>
      <c r="O1360" s="131"/>
      <c r="P1360" s="131"/>
      <c r="Q1360" s="131"/>
      <c r="R1360" s="131"/>
      <c r="S1360" s="131"/>
      <c r="T1360" s="131"/>
      <c r="U1360" s="131"/>
      <c r="V1360" s="131">
        <f>[1]IDCost!X74</f>
        <v>8.85</v>
      </c>
      <c r="W1360" s="131"/>
      <c r="X1360" s="131"/>
      <c r="Y1360" s="128">
        <f t="shared" si="2606"/>
        <v>17.7</v>
      </c>
      <c r="Z1360" s="128">
        <f t="shared" si="2629"/>
        <v>22.124999999999996</v>
      </c>
      <c r="AA1360" s="128">
        <f t="shared" si="2630"/>
        <v>21.975000000000001</v>
      </c>
      <c r="AB1360" s="128">
        <f t="shared" si="2631"/>
        <v>43.95</v>
      </c>
      <c r="AC1360" s="128">
        <f t="shared" si="2632"/>
        <v>44.249999999999993</v>
      </c>
      <c r="AD1360" s="128">
        <f t="shared" si="2611"/>
        <v>21.975000000000001</v>
      </c>
      <c r="AE1360" s="128">
        <f t="shared" si="2644"/>
        <v>24.172500000000003</v>
      </c>
      <c r="AF1360" s="128">
        <f t="shared" si="2644"/>
        <v>28.567500000000003</v>
      </c>
      <c r="AG1360" s="129">
        <f t="shared" si="2633"/>
        <v>183.63749999999999</v>
      </c>
      <c r="AH1360" s="129">
        <f t="shared" si="2634"/>
        <v>183.63749999999999</v>
      </c>
      <c r="AI1360" s="132">
        <f t="shared" si="2635"/>
        <v>179</v>
      </c>
      <c r="AJ1360" s="113">
        <f t="shared" si="2636"/>
        <v>589000</v>
      </c>
      <c r="AK1360" s="139">
        <f t="shared" si="2637"/>
        <v>639000</v>
      </c>
      <c r="AL1360" s="114">
        <f t="shared" si="2638"/>
        <v>62</v>
      </c>
      <c r="AM1360" s="130">
        <f t="shared" si="2639"/>
        <v>60</v>
      </c>
      <c r="AN1360" s="151">
        <f t="shared" si="2640"/>
        <v>95</v>
      </c>
      <c r="AO1360" s="152">
        <f t="shared" si="2641"/>
        <v>498</v>
      </c>
      <c r="AP1360" s="153">
        <f t="shared" si="2642"/>
        <v>1053</v>
      </c>
      <c r="AQ1360" s="716">
        <f t="shared" si="2626"/>
        <v>36</v>
      </c>
      <c r="AR1360" s="154">
        <f t="shared" si="2623"/>
        <v>66000</v>
      </c>
      <c r="AS1360" s="158">
        <v>31</v>
      </c>
    </row>
    <row r="1361" spans="2:45" ht="20.45" customHeight="1">
      <c r="B1361" s="593" t="s">
        <v>2513</v>
      </c>
      <c r="C1361" t="s">
        <v>2388</v>
      </c>
      <c r="D1361" s="112">
        <f t="shared" si="2627"/>
        <v>43.95</v>
      </c>
      <c r="E1361" s="112">
        <f t="shared" si="2628"/>
        <v>17.7</v>
      </c>
      <c r="F1361" s="112">
        <f t="shared" si="2624"/>
        <v>11.85</v>
      </c>
      <c r="G1361" s="644">
        <f t="shared" si="2643"/>
        <v>17.7</v>
      </c>
      <c r="H1361" s="112">
        <f t="shared" si="2625"/>
        <v>4.4249999999999998</v>
      </c>
      <c r="I1361" s="112"/>
      <c r="J1361" s="131"/>
      <c r="K1361" s="131"/>
      <c r="L1361" s="131"/>
      <c r="M1361" s="131"/>
      <c r="N1361" s="131"/>
      <c r="O1361" s="131"/>
      <c r="P1361" s="131"/>
      <c r="Q1361" s="131"/>
      <c r="R1361" s="131"/>
      <c r="S1361" s="131"/>
      <c r="T1361" s="131"/>
      <c r="U1361" s="131"/>
      <c r="V1361" s="131">
        <f>[1]IDCost!X75</f>
        <v>8.85</v>
      </c>
      <c r="W1361" s="131"/>
      <c r="X1361" s="131"/>
      <c r="Y1361" s="128">
        <f t="shared" si="2606"/>
        <v>17.7</v>
      </c>
      <c r="Z1361" s="128">
        <f t="shared" si="2629"/>
        <v>22.124999999999996</v>
      </c>
      <c r="AA1361" s="128">
        <f t="shared" si="2630"/>
        <v>21.975000000000001</v>
      </c>
      <c r="AB1361" s="128">
        <f t="shared" si="2631"/>
        <v>43.95</v>
      </c>
      <c r="AC1361" s="128">
        <f t="shared" si="2632"/>
        <v>44.249999999999993</v>
      </c>
      <c r="AD1361" s="128">
        <f t="shared" si="2611"/>
        <v>21.975000000000001</v>
      </c>
      <c r="AE1361" s="128">
        <f t="shared" si="2644"/>
        <v>24.172500000000003</v>
      </c>
      <c r="AF1361" s="128">
        <f t="shared" si="2644"/>
        <v>28.567500000000003</v>
      </c>
      <c r="AG1361" s="129">
        <f t="shared" si="2633"/>
        <v>183.63749999999999</v>
      </c>
      <c r="AH1361" s="129">
        <f t="shared" si="2634"/>
        <v>183.63749999999999</v>
      </c>
      <c r="AI1361" s="132">
        <f t="shared" si="2635"/>
        <v>179</v>
      </c>
      <c r="AJ1361" s="113">
        <f t="shared" si="2636"/>
        <v>589000</v>
      </c>
      <c r="AK1361" s="139">
        <f t="shared" si="2637"/>
        <v>639000</v>
      </c>
      <c r="AL1361" s="114">
        <f t="shared" si="2638"/>
        <v>62</v>
      </c>
      <c r="AM1361" s="130">
        <f t="shared" si="2639"/>
        <v>60</v>
      </c>
      <c r="AN1361" s="151">
        <f t="shared" si="2640"/>
        <v>95</v>
      </c>
      <c r="AO1361" s="152">
        <f t="shared" si="2641"/>
        <v>498</v>
      </c>
      <c r="AP1361" s="153">
        <f t="shared" si="2642"/>
        <v>1053</v>
      </c>
      <c r="AQ1361" s="716">
        <f t="shared" si="2626"/>
        <v>36</v>
      </c>
      <c r="AR1361" s="154">
        <f t="shared" si="2623"/>
        <v>66000</v>
      </c>
      <c r="AS1361" s="158">
        <v>32</v>
      </c>
    </row>
    <row r="1362" spans="2:45" ht="20.45" customHeight="1">
      <c r="B1362" s="593" t="s">
        <v>2514</v>
      </c>
      <c r="C1362" t="s">
        <v>2389</v>
      </c>
      <c r="D1362" s="112">
        <f t="shared" si="2627"/>
        <v>43.95</v>
      </c>
      <c r="E1362" s="112">
        <f t="shared" si="2628"/>
        <v>17.7</v>
      </c>
      <c r="F1362" s="112">
        <f t="shared" si="2624"/>
        <v>11.85</v>
      </c>
      <c r="G1362" s="644">
        <f t="shared" si="2643"/>
        <v>17.7</v>
      </c>
      <c r="H1362" s="112">
        <f t="shared" si="2625"/>
        <v>4.4249999999999998</v>
      </c>
      <c r="I1362" s="112"/>
      <c r="J1362" s="131"/>
      <c r="K1362" s="131"/>
      <c r="L1362" s="131"/>
      <c r="M1362" s="131"/>
      <c r="N1362" s="131"/>
      <c r="O1362" s="131"/>
      <c r="P1362" s="131"/>
      <c r="Q1362" s="131"/>
      <c r="R1362" s="131"/>
      <c r="S1362" s="131"/>
      <c r="T1362" s="131"/>
      <c r="U1362" s="131"/>
      <c r="V1362" s="131">
        <f>[1]IDCost!X76</f>
        <v>8.85</v>
      </c>
      <c r="W1362" s="131"/>
      <c r="X1362" s="131"/>
      <c r="Y1362" s="128">
        <f t="shared" si="2606"/>
        <v>17.7</v>
      </c>
      <c r="Z1362" s="128">
        <f t="shared" si="2629"/>
        <v>22.124999999999996</v>
      </c>
      <c r="AA1362" s="128">
        <f t="shared" si="2630"/>
        <v>21.975000000000001</v>
      </c>
      <c r="AB1362" s="128">
        <f t="shared" si="2631"/>
        <v>43.95</v>
      </c>
      <c r="AC1362" s="128">
        <f t="shared" si="2632"/>
        <v>44.249999999999993</v>
      </c>
      <c r="AD1362" s="128">
        <f t="shared" si="2611"/>
        <v>21.975000000000001</v>
      </c>
      <c r="AE1362" s="128">
        <f t="shared" si="2644"/>
        <v>24.172500000000003</v>
      </c>
      <c r="AF1362" s="128">
        <f t="shared" si="2644"/>
        <v>28.567500000000003</v>
      </c>
      <c r="AG1362" s="129">
        <f t="shared" si="2633"/>
        <v>183.63749999999999</v>
      </c>
      <c r="AH1362" s="129">
        <f t="shared" si="2634"/>
        <v>183.63749999999999</v>
      </c>
      <c r="AI1362" s="132">
        <f t="shared" si="2635"/>
        <v>179</v>
      </c>
      <c r="AJ1362" s="113">
        <f t="shared" si="2636"/>
        <v>589000</v>
      </c>
      <c r="AK1362" s="139">
        <f t="shared" si="2637"/>
        <v>639000</v>
      </c>
      <c r="AL1362" s="114">
        <f t="shared" si="2638"/>
        <v>62</v>
      </c>
      <c r="AM1362" s="130">
        <f t="shared" si="2639"/>
        <v>60</v>
      </c>
      <c r="AN1362" s="151">
        <f t="shared" si="2640"/>
        <v>95</v>
      </c>
      <c r="AO1362" s="152">
        <f t="shared" si="2641"/>
        <v>498</v>
      </c>
      <c r="AP1362" s="153">
        <f t="shared" si="2642"/>
        <v>1053</v>
      </c>
      <c r="AQ1362" s="716">
        <f t="shared" si="2626"/>
        <v>36</v>
      </c>
      <c r="AR1362" s="154">
        <f t="shared" si="2623"/>
        <v>66000</v>
      </c>
      <c r="AS1362" s="158">
        <v>33</v>
      </c>
    </row>
    <row r="1363" spans="2:45" ht="20.45" customHeight="1">
      <c r="B1363" s="593" t="s">
        <v>2515</v>
      </c>
      <c r="C1363" t="s">
        <v>2390</v>
      </c>
      <c r="D1363" s="112">
        <f t="shared" si="2627"/>
        <v>43.95</v>
      </c>
      <c r="E1363" s="112">
        <f t="shared" si="2628"/>
        <v>17.7</v>
      </c>
      <c r="F1363" s="112">
        <f t="shared" si="2624"/>
        <v>11.85</v>
      </c>
      <c r="G1363" s="644">
        <f t="shared" si="2643"/>
        <v>17.7</v>
      </c>
      <c r="H1363" s="112">
        <f t="shared" si="2625"/>
        <v>4.4249999999999998</v>
      </c>
      <c r="I1363" s="112"/>
      <c r="J1363" s="131"/>
      <c r="K1363" s="131"/>
      <c r="L1363" s="131"/>
      <c r="M1363" s="131"/>
      <c r="N1363" s="131"/>
      <c r="O1363" s="131"/>
      <c r="P1363" s="131"/>
      <c r="Q1363" s="131"/>
      <c r="R1363" s="131"/>
      <c r="S1363" s="131"/>
      <c r="T1363" s="131"/>
      <c r="U1363" s="131"/>
      <c r="V1363" s="131">
        <f>[1]IDCost!X77</f>
        <v>8.85</v>
      </c>
      <c r="W1363" s="131"/>
      <c r="X1363" s="131"/>
      <c r="Y1363" s="128">
        <f t="shared" si="2606"/>
        <v>17.7</v>
      </c>
      <c r="Z1363" s="128">
        <f t="shared" si="2629"/>
        <v>22.124999999999996</v>
      </c>
      <c r="AA1363" s="128">
        <f t="shared" si="2630"/>
        <v>21.975000000000001</v>
      </c>
      <c r="AB1363" s="128">
        <f t="shared" si="2631"/>
        <v>43.95</v>
      </c>
      <c r="AC1363" s="128">
        <f t="shared" si="2632"/>
        <v>44.249999999999993</v>
      </c>
      <c r="AD1363" s="128">
        <f t="shared" si="2611"/>
        <v>21.975000000000001</v>
      </c>
      <c r="AE1363" s="128">
        <f t="shared" si="2644"/>
        <v>24.172500000000003</v>
      </c>
      <c r="AF1363" s="128">
        <f t="shared" si="2644"/>
        <v>28.567500000000003</v>
      </c>
      <c r="AG1363" s="129">
        <f t="shared" si="2633"/>
        <v>183.63749999999999</v>
      </c>
      <c r="AH1363" s="129">
        <f t="shared" si="2634"/>
        <v>183.63749999999999</v>
      </c>
      <c r="AI1363" s="132">
        <f t="shared" si="2635"/>
        <v>179</v>
      </c>
      <c r="AJ1363" s="113">
        <f t="shared" si="2636"/>
        <v>589000</v>
      </c>
      <c r="AK1363" s="139">
        <f t="shared" si="2637"/>
        <v>639000</v>
      </c>
      <c r="AL1363" s="114">
        <f t="shared" si="2638"/>
        <v>62</v>
      </c>
      <c r="AM1363" s="130">
        <f t="shared" si="2639"/>
        <v>60</v>
      </c>
      <c r="AN1363" s="151">
        <f t="shared" si="2640"/>
        <v>95</v>
      </c>
      <c r="AO1363" s="152">
        <f t="shared" si="2641"/>
        <v>498</v>
      </c>
      <c r="AP1363" s="153">
        <f t="shared" si="2642"/>
        <v>1053</v>
      </c>
      <c r="AQ1363" s="716">
        <f t="shared" si="2626"/>
        <v>36</v>
      </c>
      <c r="AR1363" s="154">
        <f t="shared" si="2623"/>
        <v>66000</v>
      </c>
      <c r="AS1363" s="158">
        <v>34</v>
      </c>
    </row>
    <row r="1364" spans="2:45" ht="20.45" customHeight="1">
      <c r="B1364" s="593" t="s">
        <v>2516</v>
      </c>
      <c r="C1364" t="s">
        <v>2391</v>
      </c>
      <c r="D1364" s="112">
        <f t="shared" si="2627"/>
        <v>48.95</v>
      </c>
      <c r="E1364" s="112">
        <f t="shared" si="2628"/>
        <v>19.5</v>
      </c>
      <c r="F1364" s="112">
        <f t="shared" si="2624"/>
        <v>12.75</v>
      </c>
      <c r="G1364" s="644">
        <f t="shared" si="2643"/>
        <v>19.5</v>
      </c>
      <c r="H1364" s="112">
        <f t="shared" si="2625"/>
        <v>4.875</v>
      </c>
      <c r="I1364" s="112"/>
      <c r="J1364" s="131"/>
      <c r="K1364" s="131"/>
      <c r="L1364" s="131"/>
      <c r="M1364" s="131"/>
      <c r="N1364" s="131"/>
      <c r="O1364" s="131"/>
      <c r="P1364" s="131"/>
      <c r="Q1364" s="131"/>
      <c r="R1364" s="131"/>
      <c r="S1364" s="131"/>
      <c r="T1364" s="131"/>
      <c r="U1364" s="131"/>
      <c r="V1364" s="131">
        <f>[1]IDCost!X78</f>
        <v>9.75</v>
      </c>
      <c r="W1364" s="131"/>
      <c r="X1364" s="131"/>
      <c r="Y1364" s="128">
        <f t="shared" si="2606"/>
        <v>19.5</v>
      </c>
      <c r="Z1364" s="128">
        <f t="shared" si="2629"/>
        <v>24.375</v>
      </c>
      <c r="AA1364" s="128">
        <f t="shared" si="2630"/>
        <v>24.475000000000001</v>
      </c>
      <c r="AB1364" s="128">
        <f t="shared" si="2631"/>
        <v>48.95</v>
      </c>
      <c r="AC1364" s="128">
        <f t="shared" si="2632"/>
        <v>48.75</v>
      </c>
      <c r="AD1364" s="128">
        <f t="shared" si="2611"/>
        <v>24.475000000000001</v>
      </c>
      <c r="AE1364" s="128">
        <f t="shared" si="2644"/>
        <v>26.922500000000003</v>
      </c>
      <c r="AF1364" s="128">
        <f t="shared" si="2644"/>
        <v>31.817500000000003</v>
      </c>
      <c r="AG1364" s="129">
        <f t="shared" si="2633"/>
        <v>202.31250000000003</v>
      </c>
      <c r="AH1364" s="129">
        <f t="shared" si="2634"/>
        <v>202.31250000000003</v>
      </c>
      <c r="AI1364" s="132">
        <f t="shared" si="2635"/>
        <v>199</v>
      </c>
      <c r="AJ1364" s="113">
        <f t="shared" si="2636"/>
        <v>649000</v>
      </c>
      <c r="AK1364" s="139">
        <f t="shared" si="2637"/>
        <v>709000</v>
      </c>
      <c r="AL1364" s="114">
        <f t="shared" si="2638"/>
        <v>68</v>
      </c>
      <c r="AM1364" s="130">
        <f t="shared" si="2639"/>
        <v>66</v>
      </c>
      <c r="AN1364" s="151">
        <f t="shared" si="2640"/>
        <v>104</v>
      </c>
      <c r="AO1364" s="152">
        <f t="shared" si="2641"/>
        <v>549</v>
      </c>
      <c r="AP1364" s="153">
        <f t="shared" si="2642"/>
        <v>1160</v>
      </c>
      <c r="AQ1364" s="716">
        <f t="shared" si="2626"/>
        <v>39</v>
      </c>
      <c r="AR1364" s="154">
        <f t="shared" si="2623"/>
        <v>73000</v>
      </c>
      <c r="AS1364" s="158">
        <v>35</v>
      </c>
    </row>
    <row r="1365" spans="2:45" ht="20.45" customHeight="1">
      <c r="B1365" s="593" t="s">
        <v>2517</v>
      </c>
      <c r="C1365" t="s">
        <v>2392</v>
      </c>
      <c r="D1365" s="112">
        <f t="shared" si="2627"/>
        <v>48.95</v>
      </c>
      <c r="E1365" s="112">
        <f t="shared" si="2628"/>
        <v>19.5</v>
      </c>
      <c r="F1365" s="112">
        <f t="shared" si="2624"/>
        <v>12.75</v>
      </c>
      <c r="G1365" s="644">
        <f t="shared" si="2643"/>
        <v>19.5</v>
      </c>
      <c r="H1365" s="112">
        <f t="shared" si="2625"/>
        <v>4.875</v>
      </c>
      <c r="I1365" s="112"/>
      <c r="J1365" s="131"/>
      <c r="K1365" s="131"/>
      <c r="L1365" s="131"/>
      <c r="M1365" s="131"/>
      <c r="N1365" s="131"/>
      <c r="O1365" s="131"/>
      <c r="P1365" s="131"/>
      <c r="Q1365" s="131"/>
      <c r="R1365" s="131"/>
      <c r="S1365" s="131"/>
      <c r="T1365" s="131"/>
      <c r="U1365" s="131"/>
      <c r="V1365" s="131">
        <f>[1]IDCost!X79</f>
        <v>9.75</v>
      </c>
      <c r="W1365" s="131"/>
      <c r="X1365" s="131"/>
      <c r="Y1365" s="128">
        <f t="shared" si="2606"/>
        <v>19.5</v>
      </c>
      <c r="Z1365" s="128">
        <f t="shared" si="2629"/>
        <v>24.375</v>
      </c>
      <c r="AA1365" s="128">
        <f t="shared" si="2630"/>
        <v>24.475000000000001</v>
      </c>
      <c r="AB1365" s="128">
        <f t="shared" si="2631"/>
        <v>48.95</v>
      </c>
      <c r="AC1365" s="128">
        <f t="shared" si="2632"/>
        <v>48.75</v>
      </c>
      <c r="AD1365" s="128">
        <f t="shared" si="2611"/>
        <v>24.475000000000001</v>
      </c>
      <c r="AE1365" s="128">
        <f t="shared" si="2644"/>
        <v>26.922500000000003</v>
      </c>
      <c r="AF1365" s="128">
        <f t="shared" si="2644"/>
        <v>31.817500000000003</v>
      </c>
      <c r="AG1365" s="129">
        <f t="shared" si="2633"/>
        <v>202.31250000000003</v>
      </c>
      <c r="AH1365" s="129">
        <f t="shared" si="2634"/>
        <v>202.31250000000003</v>
      </c>
      <c r="AI1365" s="132">
        <f t="shared" si="2635"/>
        <v>199</v>
      </c>
      <c r="AJ1365" s="113">
        <f t="shared" si="2636"/>
        <v>649000</v>
      </c>
      <c r="AK1365" s="139">
        <f t="shared" si="2637"/>
        <v>709000</v>
      </c>
      <c r="AL1365" s="114">
        <f t="shared" si="2638"/>
        <v>68</v>
      </c>
      <c r="AM1365" s="130">
        <f t="shared" si="2639"/>
        <v>66</v>
      </c>
      <c r="AN1365" s="151">
        <f t="shared" si="2640"/>
        <v>104</v>
      </c>
      <c r="AO1365" s="152">
        <f t="shared" si="2641"/>
        <v>549</v>
      </c>
      <c r="AP1365" s="153">
        <f t="shared" si="2642"/>
        <v>1160</v>
      </c>
      <c r="AQ1365" s="716">
        <f t="shared" si="2626"/>
        <v>39</v>
      </c>
      <c r="AR1365" s="154">
        <f t="shared" si="2623"/>
        <v>73000</v>
      </c>
      <c r="AS1365" s="158">
        <v>36</v>
      </c>
    </row>
    <row r="1366" spans="2:45" ht="20.45" customHeight="1">
      <c r="B1366" s="593" t="s">
        <v>2518</v>
      </c>
      <c r="C1366" t="s">
        <v>2393</v>
      </c>
      <c r="D1366" s="112">
        <f t="shared" si="2627"/>
        <v>48.95</v>
      </c>
      <c r="E1366" s="112">
        <f t="shared" si="2628"/>
        <v>19.5</v>
      </c>
      <c r="F1366" s="112">
        <f t="shared" si="2624"/>
        <v>12.75</v>
      </c>
      <c r="G1366" s="644">
        <f t="shared" si="2643"/>
        <v>19.5</v>
      </c>
      <c r="H1366" s="112">
        <f t="shared" si="2625"/>
        <v>4.875</v>
      </c>
      <c r="I1366" s="112"/>
      <c r="J1366" s="131"/>
      <c r="K1366" s="131"/>
      <c r="L1366" s="131"/>
      <c r="M1366" s="131"/>
      <c r="N1366" s="131"/>
      <c r="O1366" s="131"/>
      <c r="P1366" s="131"/>
      <c r="Q1366" s="131"/>
      <c r="R1366" s="131"/>
      <c r="S1366" s="131"/>
      <c r="T1366" s="131"/>
      <c r="U1366" s="131"/>
      <c r="V1366" s="131">
        <f>[1]IDCost!X80</f>
        <v>9.75</v>
      </c>
      <c r="W1366" s="131"/>
      <c r="X1366" s="131"/>
      <c r="Y1366" s="128">
        <f t="shared" si="2606"/>
        <v>19.5</v>
      </c>
      <c r="Z1366" s="128">
        <f t="shared" si="2629"/>
        <v>24.375</v>
      </c>
      <c r="AA1366" s="128">
        <f t="shared" si="2630"/>
        <v>24.475000000000001</v>
      </c>
      <c r="AB1366" s="128">
        <f t="shared" si="2631"/>
        <v>48.95</v>
      </c>
      <c r="AC1366" s="128">
        <f t="shared" si="2632"/>
        <v>48.75</v>
      </c>
      <c r="AD1366" s="128">
        <f t="shared" si="2611"/>
        <v>24.475000000000001</v>
      </c>
      <c r="AE1366" s="128">
        <f t="shared" si="2644"/>
        <v>26.922500000000003</v>
      </c>
      <c r="AF1366" s="128">
        <f t="shared" si="2644"/>
        <v>31.817500000000003</v>
      </c>
      <c r="AG1366" s="129">
        <f t="shared" si="2633"/>
        <v>202.31250000000003</v>
      </c>
      <c r="AH1366" s="129">
        <f t="shared" si="2634"/>
        <v>202.31250000000003</v>
      </c>
      <c r="AI1366" s="132">
        <f t="shared" si="2635"/>
        <v>199</v>
      </c>
      <c r="AJ1366" s="113">
        <f t="shared" si="2636"/>
        <v>649000</v>
      </c>
      <c r="AK1366" s="139">
        <f t="shared" si="2637"/>
        <v>709000</v>
      </c>
      <c r="AL1366" s="114">
        <f t="shared" si="2638"/>
        <v>68</v>
      </c>
      <c r="AM1366" s="130">
        <f t="shared" si="2639"/>
        <v>66</v>
      </c>
      <c r="AN1366" s="151">
        <f t="shared" si="2640"/>
        <v>104</v>
      </c>
      <c r="AO1366" s="152">
        <f t="shared" si="2641"/>
        <v>549</v>
      </c>
      <c r="AP1366" s="153">
        <f t="shared" si="2642"/>
        <v>1160</v>
      </c>
      <c r="AQ1366" s="716">
        <f t="shared" si="2626"/>
        <v>39</v>
      </c>
      <c r="AR1366" s="154">
        <f t="shared" si="2623"/>
        <v>73000</v>
      </c>
      <c r="AS1366" s="158">
        <v>37</v>
      </c>
    </row>
    <row r="1367" spans="2:45" ht="20.45" customHeight="1">
      <c r="B1367" s="593" t="s">
        <v>2519</v>
      </c>
      <c r="C1367" t="s">
        <v>2394</v>
      </c>
      <c r="D1367" s="112">
        <f t="shared" si="2627"/>
        <v>48.95</v>
      </c>
      <c r="E1367" s="112">
        <f t="shared" si="2628"/>
        <v>19.5</v>
      </c>
      <c r="F1367" s="112">
        <f t="shared" si="2624"/>
        <v>12.75</v>
      </c>
      <c r="G1367" s="644">
        <f t="shared" si="2643"/>
        <v>19.5</v>
      </c>
      <c r="H1367" s="112">
        <f t="shared" si="2625"/>
        <v>4.875</v>
      </c>
      <c r="I1367" s="112"/>
      <c r="J1367" s="131"/>
      <c r="K1367" s="131"/>
      <c r="L1367" s="131"/>
      <c r="M1367" s="131"/>
      <c r="N1367" s="131"/>
      <c r="O1367" s="131"/>
      <c r="P1367" s="131"/>
      <c r="Q1367" s="131"/>
      <c r="R1367" s="131"/>
      <c r="S1367" s="131"/>
      <c r="T1367" s="131"/>
      <c r="U1367" s="131"/>
      <c r="V1367" s="131">
        <f>[1]IDCost!X81</f>
        <v>9.75</v>
      </c>
      <c r="W1367" s="131"/>
      <c r="X1367" s="131"/>
      <c r="Y1367" s="128">
        <f t="shared" si="2606"/>
        <v>19.5</v>
      </c>
      <c r="Z1367" s="128">
        <f t="shared" si="2629"/>
        <v>24.375</v>
      </c>
      <c r="AA1367" s="128">
        <f t="shared" si="2630"/>
        <v>24.475000000000001</v>
      </c>
      <c r="AB1367" s="128">
        <f t="shared" si="2631"/>
        <v>48.95</v>
      </c>
      <c r="AC1367" s="128">
        <f t="shared" si="2632"/>
        <v>48.75</v>
      </c>
      <c r="AD1367" s="128">
        <f t="shared" si="2611"/>
        <v>24.475000000000001</v>
      </c>
      <c r="AE1367" s="128">
        <f t="shared" si="2644"/>
        <v>26.922500000000003</v>
      </c>
      <c r="AF1367" s="128">
        <f t="shared" si="2644"/>
        <v>31.817500000000003</v>
      </c>
      <c r="AG1367" s="129">
        <f t="shared" si="2633"/>
        <v>202.31250000000003</v>
      </c>
      <c r="AH1367" s="129">
        <f t="shared" si="2634"/>
        <v>202.31250000000003</v>
      </c>
      <c r="AI1367" s="132">
        <f t="shared" si="2635"/>
        <v>199</v>
      </c>
      <c r="AJ1367" s="113">
        <f t="shared" si="2636"/>
        <v>649000</v>
      </c>
      <c r="AK1367" s="139">
        <f t="shared" si="2637"/>
        <v>709000</v>
      </c>
      <c r="AL1367" s="114">
        <f t="shared" si="2638"/>
        <v>68</v>
      </c>
      <c r="AM1367" s="130">
        <f t="shared" si="2639"/>
        <v>66</v>
      </c>
      <c r="AN1367" s="151">
        <f t="shared" si="2640"/>
        <v>104</v>
      </c>
      <c r="AO1367" s="152">
        <f t="shared" si="2641"/>
        <v>549</v>
      </c>
      <c r="AP1367" s="153">
        <f t="shared" si="2642"/>
        <v>1160</v>
      </c>
      <c r="AQ1367" s="716">
        <f t="shared" si="2626"/>
        <v>39</v>
      </c>
      <c r="AR1367" s="154">
        <f t="shared" si="2623"/>
        <v>73000</v>
      </c>
      <c r="AS1367" s="158">
        <v>38</v>
      </c>
    </row>
    <row r="1368" spans="2:45" ht="20.45" customHeight="1">
      <c r="B1368" s="593" t="s">
        <v>2520</v>
      </c>
      <c r="C1368" t="s">
        <v>2395</v>
      </c>
      <c r="D1368" s="112">
        <f t="shared" si="2627"/>
        <v>48.95</v>
      </c>
      <c r="E1368" s="112">
        <f t="shared" si="2628"/>
        <v>19.5</v>
      </c>
      <c r="F1368" s="112">
        <f t="shared" si="2624"/>
        <v>12.75</v>
      </c>
      <c r="G1368" s="644">
        <f t="shared" si="2643"/>
        <v>19.5</v>
      </c>
      <c r="H1368" s="112">
        <f t="shared" si="2625"/>
        <v>4.875</v>
      </c>
      <c r="I1368" s="112"/>
      <c r="J1368" s="131"/>
      <c r="K1368" s="131"/>
      <c r="L1368" s="131"/>
      <c r="M1368" s="131"/>
      <c r="N1368" s="131"/>
      <c r="O1368" s="131"/>
      <c r="P1368" s="131"/>
      <c r="Q1368" s="131"/>
      <c r="R1368" s="131"/>
      <c r="S1368" s="131"/>
      <c r="T1368" s="131"/>
      <c r="U1368" s="131"/>
      <c r="V1368" s="131">
        <f>[1]IDCost!X82</f>
        <v>9.75</v>
      </c>
      <c r="W1368" s="131"/>
      <c r="X1368" s="131"/>
      <c r="Y1368" s="128">
        <f t="shared" si="2606"/>
        <v>19.5</v>
      </c>
      <c r="Z1368" s="128">
        <f t="shared" si="2629"/>
        <v>24.375</v>
      </c>
      <c r="AA1368" s="128">
        <f t="shared" si="2630"/>
        <v>24.475000000000001</v>
      </c>
      <c r="AB1368" s="128">
        <f t="shared" si="2631"/>
        <v>48.95</v>
      </c>
      <c r="AC1368" s="128">
        <f t="shared" si="2632"/>
        <v>48.75</v>
      </c>
      <c r="AD1368" s="128">
        <f t="shared" si="2611"/>
        <v>24.475000000000001</v>
      </c>
      <c r="AE1368" s="128">
        <f t="shared" si="2644"/>
        <v>26.922500000000003</v>
      </c>
      <c r="AF1368" s="128">
        <f t="shared" si="2644"/>
        <v>31.817500000000003</v>
      </c>
      <c r="AG1368" s="129">
        <f t="shared" si="2633"/>
        <v>202.31250000000003</v>
      </c>
      <c r="AH1368" s="129">
        <f t="shared" si="2634"/>
        <v>202.31250000000003</v>
      </c>
      <c r="AI1368" s="132">
        <f t="shared" si="2635"/>
        <v>199</v>
      </c>
      <c r="AJ1368" s="113">
        <f t="shared" si="2636"/>
        <v>649000</v>
      </c>
      <c r="AK1368" s="139">
        <f t="shared" si="2637"/>
        <v>709000</v>
      </c>
      <c r="AL1368" s="114">
        <f t="shared" si="2638"/>
        <v>68</v>
      </c>
      <c r="AM1368" s="130">
        <f t="shared" si="2639"/>
        <v>66</v>
      </c>
      <c r="AN1368" s="151">
        <f t="shared" si="2640"/>
        <v>104</v>
      </c>
      <c r="AO1368" s="152">
        <f t="shared" si="2641"/>
        <v>549</v>
      </c>
      <c r="AP1368" s="153">
        <f t="shared" si="2642"/>
        <v>1160</v>
      </c>
      <c r="AQ1368" s="716">
        <f t="shared" si="2626"/>
        <v>39</v>
      </c>
      <c r="AR1368" s="154">
        <f t="shared" ref="AR1368:AR1399" si="2645">MROUND(ROUNDUP(AC1368*1500,0),1000)</f>
        <v>73000</v>
      </c>
      <c r="AS1368" s="158">
        <v>39</v>
      </c>
    </row>
    <row r="1369" spans="2:45" ht="20.45" customHeight="1">
      <c r="B1369" s="593" t="s">
        <v>2521</v>
      </c>
      <c r="C1369" t="s">
        <v>2396</v>
      </c>
      <c r="D1369" s="112">
        <f t="shared" si="2627"/>
        <v>50.95</v>
      </c>
      <c r="E1369" s="112">
        <f t="shared" si="2628"/>
        <v>20.46</v>
      </c>
      <c r="F1369" s="112">
        <f t="shared" si="2624"/>
        <v>13.23</v>
      </c>
      <c r="G1369" s="644">
        <f t="shared" si="2643"/>
        <v>20.46</v>
      </c>
      <c r="H1369" s="112">
        <f t="shared" si="2625"/>
        <v>5.1150000000000002</v>
      </c>
      <c r="I1369" s="112"/>
      <c r="J1369" s="131"/>
      <c r="K1369" s="131"/>
      <c r="L1369" s="131"/>
      <c r="M1369" s="131"/>
      <c r="N1369" s="131"/>
      <c r="O1369" s="131"/>
      <c r="P1369" s="131"/>
      <c r="Q1369" s="131"/>
      <c r="R1369" s="131"/>
      <c r="S1369" s="131"/>
      <c r="T1369" s="131"/>
      <c r="U1369" s="131"/>
      <c r="V1369" s="131">
        <f>[1]IDCost!X83</f>
        <v>10.23</v>
      </c>
      <c r="W1369" s="131"/>
      <c r="X1369" s="131"/>
      <c r="Y1369" s="128">
        <f t="shared" si="2606"/>
        <v>20.46</v>
      </c>
      <c r="Z1369" s="128">
        <f t="shared" si="2629"/>
        <v>25.574999999999999</v>
      </c>
      <c r="AA1369" s="128">
        <f t="shared" si="2630"/>
        <v>25.475000000000001</v>
      </c>
      <c r="AB1369" s="128">
        <f t="shared" si="2631"/>
        <v>50.95</v>
      </c>
      <c r="AC1369" s="128">
        <f t="shared" si="2632"/>
        <v>51.15</v>
      </c>
      <c r="AD1369" s="128">
        <f t="shared" si="2611"/>
        <v>25.475000000000001</v>
      </c>
      <c r="AE1369" s="128">
        <f t="shared" si="2644"/>
        <v>28.022500000000004</v>
      </c>
      <c r="AF1369" s="128">
        <f t="shared" si="2644"/>
        <v>33.1175</v>
      </c>
      <c r="AG1369" s="129">
        <f t="shared" si="2633"/>
        <v>212.27250000000001</v>
      </c>
      <c r="AH1369" s="129">
        <f t="shared" si="2634"/>
        <v>212.27250000000001</v>
      </c>
      <c r="AI1369" s="132">
        <f t="shared" si="2635"/>
        <v>209</v>
      </c>
      <c r="AJ1369" s="113">
        <f t="shared" si="2636"/>
        <v>679000</v>
      </c>
      <c r="AK1369" s="139">
        <f t="shared" si="2637"/>
        <v>739000</v>
      </c>
      <c r="AL1369" s="114">
        <f t="shared" si="2638"/>
        <v>72</v>
      </c>
      <c r="AM1369" s="130">
        <f t="shared" si="2639"/>
        <v>69</v>
      </c>
      <c r="AN1369" s="151">
        <f t="shared" si="2640"/>
        <v>109</v>
      </c>
      <c r="AO1369" s="152">
        <f t="shared" si="2641"/>
        <v>576</v>
      </c>
      <c r="AP1369" s="153">
        <f t="shared" si="2642"/>
        <v>1217</v>
      </c>
      <c r="AQ1369" s="716">
        <f t="shared" si="2626"/>
        <v>41</v>
      </c>
      <c r="AR1369" s="154">
        <f t="shared" si="2645"/>
        <v>77000</v>
      </c>
      <c r="AS1369" s="158">
        <v>40</v>
      </c>
    </row>
    <row r="1370" spans="2:45" ht="20.45" customHeight="1">
      <c r="B1370" s="593" t="s">
        <v>2522</v>
      </c>
      <c r="C1370" t="s">
        <v>2397</v>
      </c>
      <c r="D1370" s="112">
        <f t="shared" si="2627"/>
        <v>50.95</v>
      </c>
      <c r="E1370" s="112">
        <f t="shared" si="2628"/>
        <v>20.46</v>
      </c>
      <c r="F1370" s="112">
        <f t="shared" si="2624"/>
        <v>13.23</v>
      </c>
      <c r="G1370" s="644">
        <f t="shared" si="2643"/>
        <v>20.46</v>
      </c>
      <c r="H1370" s="112">
        <f t="shared" si="2625"/>
        <v>5.1150000000000002</v>
      </c>
      <c r="I1370" s="112"/>
      <c r="J1370" s="131"/>
      <c r="K1370" s="131"/>
      <c r="L1370" s="131"/>
      <c r="M1370" s="131"/>
      <c r="N1370" s="131"/>
      <c r="O1370" s="131"/>
      <c r="P1370" s="131"/>
      <c r="Q1370" s="131"/>
      <c r="R1370" s="131"/>
      <c r="S1370" s="131"/>
      <c r="T1370" s="131"/>
      <c r="U1370" s="131"/>
      <c r="V1370" s="131">
        <f>[1]IDCost!X84</f>
        <v>10.23</v>
      </c>
      <c r="W1370" s="131"/>
      <c r="X1370" s="131"/>
      <c r="Y1370" s="128">
        <f t="shared" si="2606"/>
        <v>20.46</v>
      </c>
      <c r="Z1370" s="128">
        <f t="shared" si="2629"/>
        <v>25.574999999999999</v>
      </c>
      <c r="AA1370" s="128">
        <f t="shared" si="2630"/>
        <v>25.475000000000001</v>
      </c>
      <c r="AB1370" s="128">
        <f t="shared" si="2631"/>
        <v>50.95</v>
      </c>
      <c r="AC1370" s="128">
        <f t="shared" si="2632"/>
        <v>51.15</v>
      </c>
      <c r="AD1370" s="128">
        <f t="shared" si="2611"/>
        <v>25.475000000000001</v>
      </c>
      <c r="AE1370" s="128">
        <f t="shared" si="2644"/>
        <v>28.022500000000004</v>
      </c>
      <c r="AF1370" s="128">
        <f t="shared" si="2644"/>
        <v>33.1175</v>
      </c>
      <c r="AG1370" s="129">
        <f t="shared" si="2633"/>
        <v>212.27250000000001</v>
      </c>
      <c r="AH1370" s="129">
        <f t="shared" si="2634"/>
        <v>212.27250000000001</v>
      </c>
      <c r="AI1370" s="132">
        <f t="shared" si="2635"/>
        <v>209</v>
      </c>
      <c r="AJ1370" s="113">
        <f t="shared" si="2636"/>
        <v>679000</v>
      </c>
      <c r="AK1370" s="139">
        <f t="shared" si="2637"/>
        <v>739000</v>
      </c>
      <c r="AL1370" s="114">
        <f t="shared" si="2638"/>
        <v>72</v>
      </c>
      <c r="AM1370" s="130">
        <f t="shared" si="2639"/>
        <v>69</v>
      </c>
      <c r="AN1370" s="151">
        <f t="shared" si="2640"/>
        <v>109</v>
      </c>
      <c r="AO1370" s="152">
        <f t="shared" si="2641"/>
        <v>576</v>
      </c>
      <c r="AP1370" s="153">
        <f t="shared" si="2642"/>
        <v>1217</v>
      </c>
      <c r="AQ1370" s="716">
        <f t="shared" si="2626"/>
        <v>41</v>
      </c>
      <c r="AR1370" s="154">
        <f t="shared" si="2645"/>
        <v>77000</v>
      </c>
      <c r="AS1370" s="158">
        <v>41</v>
      </c>
    </row>
    <row r="1371" spans="2:45" ht="20.45" customHeight="1">
      <c r="B1371" s="593" t="s">
        <v>2523</v>
      </c>
      <c r="C1371" t="s">
        <v>2398</v>
      </c>
      <c r="D1371" s="112">
        <f t="shared" si="2627"/>
        <v>50.95</v>
      </c>
      <c r="E1371" s="112">
        <f t="shared" si="2628"/>
        <v>20.46</v>
      </c>
      <c r="F1371" s="112">
        <f t="shared" si="2624"/>
        <v>13.23</v>
      </c>
      <c r="G1371" s="644">
        <f t="shared" si="2643"/>
        <v>20.46</v>
      </c>
      <c r="H1371" s="112">
        <f t="shared" si="2625"/>
        <v>5.1150000000000002</v>
      </c>
      <c r="I1371" s="112"/>
      <c r="J1371" s="131"/>
      <c r="K1371" s="131"/>
      <c r="L1371" s="131"/>
      <c r="M1371" s="131"/>
      <c r="N1371" s="131"/>
      <c r="O1371" s="131"/>
      <c r="P1371" s="131"/>
      <c r="Q1371" s="131"/>
      <c r="R1371" s="131"/>
      <c r="S1371" s="131"/>
      <c r="T1371" s="131"/>
      <c r="U1371" s="131"/>
      <c r="V1371" s="131">
        <f>[1]IDCost!X85</f>
        <v>10.23</v>
      </c>
      <c r="W1371" s="131"/>
      <c r="X1371" s="131"/>
      <c r="Y1371" s="128">
        <f t="shared" si="2606"/>
        <v>20.46</v>
      </c>
      <c r="Z1371" s="128">
        <f t="shared" si="2629"/>
        <v>25.574999999999999</v>
      </c>
      <c r="AA1371" s="128">
        <f t="shared" si="2630"/>
        <v>25.475000000000001</v>
      </c>
      <c r="AB1371" s="128">
        <f t="shared" si="2631"/>
        <v>50.95</v>
      </c>
      <c r="AC1371" s="128">
        <f t="shared" si="2632"/>
        <v>51.15</v>
      </c>
      <c r="AD1371" s="128">
        <f t="shared" si="2611"/>
        <v>25.475000000000001</v>
      </c>
      <c r="AE1371" s="128">
        <f t="shared" si="2644"/>
        <v>28.022500000000004</v>
      </c>
      <c r="AF1371" s="128">
        <f t="shared" si="2644"/>
        <v>33.1175</v>
      </c>
      <c r="AG1371" s="129">
        <f t="shared" si="2633"/>
        <v>212.27250000000001</v>
      </c>
      <c r="AH1371" s="129">
        <f t="shared" si="2634"/>
        <v>212.27250000000001</v>
      </c>
      <c r="AI1371" s="132">
        <f t="shared" si="2635"/>
        <v>209</v>
      </c>
      <c r="AJ1371" s="113">
        <f t="shared" si="2636"/>
        <v>679000</v>
      </c>
      <c r="AK1371" s="139">
        <f t="shared" si="2637"/>
        <v>739000</v>
      </c>
      <c r="AL1371" s="114">
        <f t="shared" si="2638"/>
        <v>72</v>
      </c>
      <c r="AM1371" s="130">
        <f t="shared" si="2639"/>
        <v>69</v>
      </c>
      <c r="AN1371" s="151">
        <f t="shared" si="2640"/>
        <v>109</v>
      </c>
      <c r="AO1371" s="152">
        <f t="shared" si="2641"/>
        <v>576</v>
      </c>
      <c r="AP1371" s="153">
        <f t="shared" si="2642"/>
        <v>1217</v>
      </c>
      <c r="AQ1371" s="716">
        <f t="shared" si="2626"/>
        <v>41</v>
      </c>
      <c r="AR1371" s="154">
        <f t="shared" si="2645"/>
        <v>77000</v>
      </c>
      <c r="AS1371" s="158">
        <v>42</v>
      </c>
    </row>
    <row r="1372" spans="2:45" ht="20.45" customHeight="1">
      <c r="B1372" s="593" t="s">
        <v>2524</v>
      </c>
      <c r="C1372" t="s">
        <v>2399</v>
      </c>
      <c r="D1372" s="112">
        <f t="shared" si="2627"/>
        <v>50.95</v>
      </c>
      <c r="E1372" s="112">
        <f t="shared" si="2628"/>
        <v>20.46</v>
      </c>
      <c r="F1372" s="112">
        <f t="shared" si="2624"/>
        <v>13.23</v>
      </c>
      <c r="G1372" s="644">
        <f t="shared" si="2643"/>
        <v>20.46</v>
      </c>
      <c r="H1372" s="112">
        <f t="shared" si="2625"/>
        <v>5.1150000000000002</v>
      </c>
      <c r="I1372" s="112"/>
      <c r="J1372" s="131"/>
      <c r="K1372" s="131"/>
      <c r="L1372" s="131"/>
      <c r="M1372" s="131"/>
      <c r="N1372" s="131"/>
      <c r="O1372" s="131"/>
      <c r="P1372" s="131"/>
      <c r="Q1372" s="131"/>
      <c r="R1372" s="131"/>
      <c r="S1372" s="131"/>
      <c r="T1372" s="131"/>
      <c r="U1372" s="131"/>
      <c r="V1372" s="131">
        <f>[1]IDCost!X86</f>
        <v>10.23</v>
      </c>
      <c r="W1372" s="131"/>
      <c r="X1372" s="131"/>
      <c r="Y1372" s="128">
        <f t="shared" si="2606"/>
        <v>20.46</v>
      </c>
      <c r="Z1372" s="128">
        <f t="shared" si="2629"/>
        <v>25.574999999999999</v>
      </c>
      <c r="AA1372" s="128">
        <f t="shared" si="2630"/>
        <v>25.475000000000001</v>
      </c>
      <c r="AB1372" s="128">
        <f t="shared" si="2631"/>
        <v>50.95</v>
      </c>
      <c r="AC1372" s="128">
        <f t="shared" si="2632"/>
        <v>51.15</v>
      </c>
      <c r="AD1372" s="128">
        <f t="shared" si="2611"/>
        <v>25.475000000000001</v>
      </c>
      <c r="AE1372" s="128">
        <f t="shared" si="2644"/>
        <v>28.022500000000004</v>
      </c>
      <c r="AF1372" s="128">
        <f t="shared" si="2644"/>
        <v>33.1175</v>
      </c>
      <c r="AG1372" s="129">
        <f t="shared" si="2633"/>
        <v>212.27250000000001</v>
      </c>
      <c r="AH1372" s="129">
        <f t="shared" si="2634"/>
        <v>212.27250000000001</v>
      </c>
      <c r="AI1372" s="132">
        <f t="shared" si="2635"/>
        <v>209</v>
      </c>
      <c r="AJ1372" s="113">
        <f t="shared" si="2636"/>
        <v>679000</v>
      </c>
      <c r="AK1372" s="139">
        <f t="shared" si="2637"/>
        <v>739000</v>
      </c>
      <c r="AL1372" s="114">
        <f t="shared" si="2638"/>
        <v>72</v>
      </c>
      <c r="AM1372" s="130">
        <f t="shared" si="2639"/>
        <v>69</v>
      </c>
      <c r="AN1372" s="151">
        <f t="shared" si="2640"/>
        <v>109</v>
      </c>
      <c r="AO1372" s="152">
        <f t="shared" si="2641"/>
        <v>576</v>
      </c>
      <c r="AP1372" s="153">
        <f t="shared" si="2642"/>
        <v>1217</v>
      </c>
      <c r="AQ1372" s="716">
        <f t="shared" si="2626"/>
        <v>41</v>
      </c>
      <c r="AR1372" s="154">
        <f t="shared" si="2645"/>
        <v>77000</v>
      </c>
      <c r="AS1372" s="158">
        <v>43</v>
      </c>
    </row>
    <row r="1373" spans="2:45" ht="20.45" customHeight="1">
      <c r="B1373" s="593" t="s">
        <v>2525</v>
      </c>
      <c r="C1373" t="s">
        <v>2400</v>
      </c>
      <c r="D1373" s="112">
        <f t="shared" si="2627"/>
        <v>50.95</v>
      </c>
      <c r="E1373" s="112">
        <f t="shared" si="2628"/>
        <v>20.46</v>
      </c>
      <c r="F1373" s="112">
        <f t="shared" si="2624"/>
        <v>13.23</v>
      </c>
      <c r="G1373" s="644">
        <f t="shared" si="2643"/>
        <v>20.46</v>
      </c>
      <c r="H1373" s="112">
        <f t="shared" si="2625"/>
        <v>5.1150000000000002</v>
      </c>
      <c r="I1373" s="112"/>
      <c r="J1373" s="131"/>
      <c r="K1373" s="131"/>
      <c r="L1373" s="131"/>
      <c r="M1373" s="131"/>
      <c r="N1373" s="131"/>
      <c r="O1373" s="131"/>
      <c r="P1373" s="131"/>
      <c r="Q1373" s="131"/>
      <c r="R1373" s="131"/>
      <c r="S1373" s="131"/>
      <c r="T1373" s="131"/>
      <c r="U1373" s="131"/>
      <c r="V1373" s="131">
        <f>[1]IDCost!X87</f>
        <v>10.23</v>
      </c>
      <c r="W1373" s="131"/>
      <c r="X1373" s="131"/>
      <c r="Y1373" s="128">
        <f t="shared" si="2606"/>
        <v>20.46</v>
      </c>
      <c r="Z1373" s="128">
        <f t="shared" si="2629"/>
        <v>25.574999999999999</v>
      </c>
      <c r="AA1373" s="128">
        <f t="shared" si="2630"/>
        <v>25.475000000000001</v>
      </c>
      <c r="AB1373" s="128">
        <f t="shared" si="2631"/>
        <v>50.95</v>
      </c>
      <c r="AC1373" s="128">
        <f t="shared" si="2632"/>
        <v>51.15</v>
      </c>
      <c r="AD1373" s="128">
        <f t="shared" si="2611"/>
        <v>25.475000000000001</v>
      </c>
      <c r="AE1373" s="128">
        <f t="shared" si="2644"/>
        <v>28.022500000000004</v>
      </c>
      <c r="AF1373" s="128">
        <f t="shared" si="2644"/>
        <v>33.1175</v>
      </c>
      <c r="AG1373" s="129">
        <f t="shared" si="2633"/>
        <v>212.27250000000001</v>
      </c>
      <c r="AH1373" s="129">
        <f t="shared" si="2634"/>
        <v>212.27250000000001</v>
      </c>
      <c r="AI1373" s="132">
        <f t="shared" si="2635"/>
        <v>209</v>
      </c>
      <c r="AJ1373" s="113">
        <f t="shared" si="2636"/>
        <v>679000</v>
      </c>
      <c r="AK1373" s="139">
        <f t="shared" si="2637"/>
        <v>739000</v>
      </c>
      <c r="AL1373" s="114">
        <f t="shared" si="2638"/>
        <v>72</v>
      </c>
      <c r="AM1373" s="130">
        <f t="shared" si="2639"/>
        <v>69</v>
      </c>
      <c r="AN1373" s="151">
        <f t="shared" si="2640"/>
        <v>109</v>
      </c>
      <c r="AO1373" s="152">
        <f t="shared" si="2641"/>
        <v>576</v>
      </c>
      <c r="AP1373" s="153">
        <f t="shared" si="2642"/>
        <v>1217</v>
      </c>
      <c r="AQ1373" s="716">
        <f t="shared" si="2626"/>
        <v>41</v>
      </c>
      <c r="AR1373" s="154">
        <f t="shared" si="2645"/>
        <v>77000</v>
      </c>
      <c r="AS1373" s="158">
        <v>44</v>
      </c>
    </row>
    <row r="1374" spans="2:45" ht="20.45" customHeight="1">
      <c r="B1374" s="593" t="s">
        <v>2526</v>
      </c>
      <c r="C1374" t="s">
        <v>2401</v>
      </c>
      <c r="D1374" s="112">
        <f t="shared" si="2627"/>
        <v>47.95</v>
      </c>
      <c r="E1374" s="112">
        <f t="shared" si="2628"/>
        <v>19</v>
      </c>
      <c r="F1374" s="112">
        <f t="shared" si="2624"/>
        <v>12.5</v>
      </c>
      <c r="G1374" s="644">
        <f t="shared" si="2643"/>
        <v>19</v>
      </c>
      <c r="H1374" s="112">
        <f t="shared" si="2625"/>
        <v>4.75</v>
      </c>
      <c r="I1374" s="112"/>
      <c r="J1374" s="131"/>
      <c r="K1374" s="131"/>
      <c r="L1374" s="131"/>
      <c r="M1374" s="131"/>
      <c r="N1374" s="131"/>
      <c r="O1374" s="131"/>
      <c r="P1374" s="131"/>
      <c r="Q1374" s="131"/>
      <c r="R1374" s="131"/>
      <c r="S1374" s="131"/>
      <c r="T1374" s="131"/>
      <c r="U1374" s="131"/>
      <c r="V1374" s="131">
        <f>[1]IDCost!X88</f>
        <v>9.5</v>
      </c>
      <c r="W1374" s="131"/>
      <c r="X1374" s="131"/>
      <c r="Y1374" s="128">
        <f t="shared" si="2606"/>
        <v>19</v>
      </c>
      <c r="Z1374" s="128">
        <f t="shared" si="2629"/>
        <v>23.75</v>
      </c>
      <c r="AA1374" s="128">
        <f t="shared" si="2630"/>
        <v>23.975000000000001</v>
      </c>
      <c r="AB1374" s="128">
        <f t="shared" si="2631"/>
        <v>47.95</v>
      </c>
      <c r="AC1374" s="128">
        <f t="shared" si="2632"/>
        <v>47.5</v>
      </c>
      <c r="AD1374" s="128">
        <f t="shared" si="2611"/>
        <v>23.975000000000001</v>
      </c>
      <c r="AE1374" s="128">
        <f t="shared" si="2644"/>
        <v>26.372500000000002</v>
      </c>
      <c r="AF1374" s="128">
        <f t="shared" si="2644"/>
        <v>31.167500000000004</v>
      </c>
      <c r="AG1374" s="129">
        <f t="shared" si="2633"/>
        <v>197.12500000000003</v>
      </c>
      <c r="AH1374" s="129">
        <f t="shared" si="2634"/>
        <v>197.12500000000003</v>
      </c>
      <c r="AI1374" s="132">
        <f t="shared" si="2635"/>
        <v>199</v>
      </c>
      <c r="AJ1374" s="113">
        <f t="shared" si="2636"/>
        <v>629000</v>
      </c>
      <c r="AK1374" s="139">
        <f t="shared" si="2637"/>
        <v>689000</v>
      </c>
      <c r="AL1374" s="114">
        <f t="shared" si="2638"/>
        <v>67</v>
      </c>
      <c r="AM1374" s="130">
        <f t="shared" si="2639"/>
        <v>64</v>
      </c>
      <c r="AN1374" s="151">
        <f t="shared" si="2640"/>
        <v>102</v>
      </c>
      <c r="AO1374" s="152">
        <f t="shared" si="2641"/>
        <v>535</v>
      </c>
      <c r="AP1374" s="153">
        <f t="shared" si="2642"/>
        <v>1130</v>
      </c>
      <c r="AQ1374" s="716">
        <f t="shared" si="2626"/>
        <v>38</v>
      </c>
      <c r="AR1374" s="154">
        <f t="shared" si="2645"/>
        <v>71000</v>
      </c>
      <c r="AS1374" s="158">
        <v>45</v>
      </c>
    </row>
    <row r="1375" spans="2:45" ht="20.45" customHeight="1">
      <c r="B1375" s="593" t="s">
        <v>2527</v>
      </c>
      <c r="C1375" t="s">
        <v>2402</v>
      </c>
      <c r="D1375" s="112">
        <f t="shared" si="2627"/>
        <v>47.95</v>
      </c>
      <c r="E1375" s="112">
        <f t="shared" si="2628"/>
        <v>19</v>
      </c>
      <c r="F1375" s="112">
        <f t="shared" si="2624"/>
        <v>12.5</v>
      </c>
      <c r="G1375" s="644">
        <f t="shared" si="2643"/>
        <v>19</v>
      </c>
      <c r="H1375" s="112">
        <f t="shared" si="2625"/>
        <v>4.75</v>
      </c>
      <c r="I1375" s="112"/>
      <c r="J1375" s="131"/>
      <c r="K1375" s="131"/>
      <c r="L1375" s="131"/>
      <c r="M1375" s="131"/>
      <c r="N1375" s="131"/>
      <c r="O1375" s="131"/>
      <c r="P1375" s="131"/>
      <c r="Q1375" s="131"/>
      <c r="R1375" s="131"/>
      <c r="S1375" s="131"/>
      <c r="T1375" s="131"/>
      <c r="U1375" s="131"/>
      <c r="V1375" s="131">
        <f>[1]IDCost!X89</f>
        <v>9.5</v>
      </c>
      <c r="W1375" s="131"/>
      <c r="X1375" s="131"/>
      <c r="Y1375" s="128">
        <f t="shared" si="2606"/>
        <v>19</v>
      </c>
      <c r="Z1375" s="128">
        <f t="shared" si="2629"/>
        <v>23.75</v>
      </c>
      <c r="AA1375" s="128">
        <f t="shared" si="2630"/>
        <v>23.975000000000001</v>
      </c>
      <c r="AB1375" s="128">
        <f t="shared" si="2631"/>
        <v>47.95</v>
      </c>
      <c r="AC1375" s="128">
        <f t="shared" si="2632"/>
        <v>47.5</v>
      </c>
      <c r="AD1375" s="128">
        <f t="shared" si="2611"/>
        <v>23.975000000000001</v>
      </c>
      <c r="AE1375" s="128">
        <f t="shared" si="2644"/>
        <v>26.372500000000002</v>
      </c>
      <c r="AF1375" s="128">
        <f t="shared" si="2644"/>
        <v>31.167500000000004</v>
      </c>
      <c r="AG1375" s="129">
        <f t="shared" si="2633"/>
        <v>197.12500000000003</v>
      </c>
      <c r="AH1375" s="129">
        <f t="shared" si="2634"/>
        <v>197.12500000000003</v>
      </c>
      <c r="AI1375" s="132">
        <f t="shared" si="2635"/>
        <v>199</v>
      </c>
      <c r="AJ1375" s="113">
        <f t="shared" si="2636"/>
        <v>629000</v>
      </c>
      <c r="AK1375" s="139">
        <f t="shared" si="2637"/>
        <v>689000</v>
      </c>
      <c r="AL1375" s="114">
        <f t="shared" si="2638"/>
        <v>67</v>
      </c>
      <c r="AM1375" s="130">
        <f t="shared" si="2639"/>
        <v>64</v>
      </c>
      <c r="AN1375" s="151">
        <f t="shared" si="2640"/>
        <v>102</v>
      </c>
      <c r="AO1375" s="152">
        <f t="shared" si="2641"/>
        <v>535</v>
      </c>
      <c r="AP1375" s="153">
        <f t="shared" si="2642"/>
        <v>1130</v>
      </c>
      <c r="AQ1375" s="716">
        <f t="shared" si="2626"/>
        <v>38</v>
      </c>
      <c r="AR1375" s="154">
        <f t="shared" si="2645"/>
        <v>71000</v>
      </c>
      <c r="AS1375" s="158">
        <v>46</v>
      </c>
    </row>
    <row r="1376" spans="2:45" ht="20.45" customHeight="1">
      <c r="B1376" s="593" t="s">
        <v>2528</v>
      </c>
      <c r="C1376" t="s">
        <v>2403</v>
      </c>
      <c r="D1376" s="112">
        <f t="shared" si="2627"/>
        <v>47.95</v>
      </c>
      <c r="E1376" s="112">
        <f t="shared" si="2628"/>
        <v>19</v>
      </c>
      <c r="F1376" s="112">
        <f t="shared" si="2624"/>
        <v>12.5</v>
      </c>
      <c r="G1376" s="644">
        <f t="shared" si="2643"/>
        <v>19</v>
      </c>
      <c r="H1376" s="112">
        <f t="shared" si="2625"/>
        <v>4.75</v>
      </c>
      <c r="I1376" s="112"/>
      <c r="J1376" s="131"/>
      <c r="K1376" s="131"/>
      <c r="L1376" s="131"/>
      <c r="M1376" s="131"/>
      <c r="N1376" s="131"/>
      <c r="O1376" s="131"/>
      <c r="P1376" s="131"/>
      <c r="Q1376" s="131"/>
      <c r="R1376" s="131"/>
      <c r="S1376" s="131"/>
      <c r="T1376" s="131"/>
      <c r="U1376" s="131"/>
      <c r="V1376" s="131">
        <f>[1]IDCost!X90</f>
        <v>9.5</v>
      </c>
      <c r="W1376" s="131"/>
      <c r="X1376" s="131"/>
      <c r="Y1376" s="128">
        <f t="shared" si="2606"/>
        <v>19</v>
      </c>
      <c r="Z1376" s="128">
        <f t="shared" si="2629"/>
        <v>23.75</v>
      </c>
      <c r="AA1376" s="128">
        <f t="shared" si="2630"/>
        <v>23.975000000000001</v>
      </c>
      <c r="AB1376" s="128">
        <f t="shared" si="2631"/>
        <v>47.95</v>
      </c>
      <c r="AC1376" s="128">
        <f t="shared" si="2632"/>
        <v>47.5</v>
      </c>
      <c r="AD1376" s="128">
        <f t="shared" si="2611"/>
        <v>23.975000000000001</v>
      </c>
      <c r="AE1376" s="128">
        <f t="shared" si="2644"/>
        <v>26.372500000000002</v>
      </c>
      <c r="AF1376" s="128">
        <f t="shared" si="2644"/>
        <v>31.167500000000004</v>
      </c>
      <c r="AG1376" s="129">
        <f t="shared" si="2633"/>
        <v>197.12500000000003</v>
      </c>
      <c r="AH1376" s="129">
        <f t="shared" si="2634"/>
        <v>197.12500000000003</v>
      </c>
      <c r="AI1376" s="132">
        <f t="shared" si="2635"/>
        <v>199</v>
      </c>
      <c r="AJ1376" s="113">
        <f t="shared" si="2636"/>
        <v>629000</v>
      </c>
      <c r="AK1376" s="139">
        <f t="shared" si="2637"/>
        <v>689000</v>
      </c>
      <c r="AL1376" s="114">
        <f t="shared" si="2638"/>
        <v>67</v>
      </c>
      <c r="AM1376" s="130">
        <f t="shared" si="2639"/>
        <v>64</v>
      </c>
      <c r="AN1376" s="151">
        <f t="shared" si="2640"/>
        <v>102</v>
      </c>
      <c r="AO1376" s="152">
        <f t="shared" si="2641"/>
        <v>535</v>
      </c>
      <c r="AP1376" s="153">
        <f t="shared" si="2642"/>
        <v>1130</v>
      </c>
      <c r="AQ1376" s="716">
        <f t="shared" si="2626"/>
        <v>38</v>
      </c>
      <c r="AR1376" s="154">
        <f t="shared" si="2645"/>
        <v>71000</v>
      </c>
      <c r="AS1376" s="158">
        <v>47</v>
      </c>
    </row>
    <row r="1377" spans="2:45" ht="20.45" customHeight="1">
      <c r="B1377" s="593" t="s">
        <v>2529</v>
      </c>
      <c r="C1377" t="s">
        <v>2404</v>
      </c>
      <c r="D1377" s="112">
        <f t="shared" si="2627"/>
        <v>47.95</v>
      </c>
      <c r="E1377" s="112">
        <f t="shared" si="2628"/>
        <v>19</v>
      </c>
      <c r="F1377" s="112">
        <f t="shared" si="2624"/>
        <v>12.5</v>
      </c>
      <c r="G1377" s="644">
        <f t="shared" si="2643"/>
        <v>19</v>
      </c>
      <c r="H1377" s="112">
        <f t="shared" si="2625"/>
        <v>4.75</v>
      </c>
      <c r="I1377" s="112"/>
      <c r="J1377" s="131"/>
      <c r="K1377" s="131"/>
      <c r="L1377" s="131"/>
      <c r="M1377" s="131"/>
      <c r="N1377" s="131"/>
      <c r="O1377" s="131"/>
      <c r="P1377" s="131"/>
      <c r="Q1377" s="131"/>
      <c r="R1377" s="131"/>
      <c r="S1377" s="131"/>
      <c r="T1377" s="131"/>
      <c r="U1377" s="131"/>
      <c r="V1377" s="131">
        <f>[1]IDCost!X91</f>
        <v>9.5</v>
      </c>
      <c r="W1377" s="131"/>
      <c r="X1377" s="131"/>
      <c r="Y1377" s="128">
        <f t="shared" si="2606"/>
        <v>19</v>
      </c>
      <c r="Z1377" s="128">
        <f t="shared" si="2629"/>
        <v>23.75</v>
      </c>
      <c r="AA1377" s="128">
        <f t="shared" si="2630"/>
        <v>23.975000000000001</v>
      </c>
      <c r="AB1377" s="128">
        <f t="shared" si="2631"/>
        <v>47.95</v>
      </c>
      <c r="AC1377" s="128">
        <f t="shared" si="2632"/>
        <v>47.5</v>
      </c>
      <c r="AD1377" s="128">
        <f t="shared" si="2611"/>
        <v>23.975000000000001</v>
      </c>
      <c r="AE1377" s="128">
        <f t="shared" si="2644"/>
        <v>26.372500000000002</v>
      </c>
      <c r="AF1377" s="128">
        <f t="shared" si="2644"/>
        <v>31.167500000000004</v>
      </c>
      <c r="AG1377" s="129">
        <f t="shared" si="2633"/>
        <v>197.12500000000003</v>
      </c>
      <c r="AH1377" s="129">
        <f t="shared" si="2634"/>
        <v>197.12500000000003</v>
      </c>
      <c r="AI1377" s="132">
        <f t="shared" si="2635"/>
        <v>199</v>
      </c>
      <c r="AJ1377" s="113">
        <f t="shared" si="2636"/>
        <v>629000</v>
      </c>
      <c r="AK1377" s="139">
        <f t="shared" si="2637"/>
        <v>689000</v>
      </c>
      <c r="AL1377" s="114">
        <f t="shared" si="2638"/>
        <v>67</v>
      </c>
      <c r="AM1377" s="130">
        <f t="shared" si="2639"/>
        <v>64</v>
      </c>
      <c r="AN1377" s="151">
        <f t="shared" si="2640"/>
        <v>102</v>
      </c>
      <c r="AO1377" s="152">
        <f t="shared" si="2641"/>
        <v>535</v>
      </c>
      <c r="AP1377" s="153">
        <f t="shared" si="2642"/>
        <v>1130</v>
      </c>
      <c r="AQ1377" s="716">
        <f t="shared" si="2626"/>
        <v>38</v>
      </c>
      <c r="AR1377" s="154">
        <f t="shared" si="2645"/>
        <v>71000</v>
      </c>
      <c r="AS1377" s="158">
        <v>48</v>
      </c>
    </row>
    <row r="1378" spans="2:45" ht="20.45" customHeight="1">
      <c r="B1378" s="593" t="s">
        <v>2530</v>
      </c>
      <c r="C1378" t="s">
        <v>2405</v>
      </c>
      <c r="D1378" s="112">
        <f t="shared" si="2627"/>
        <v>47.95</v>
      </c>
      <c r="E1378" s="112">
        <f t="shared" si="2628"/>
        <v>19</v>
      </c>
      <c r="F1378" s="112">
        <f t="shared" si="2624"/>
        <v>12.5</v>
      </c>
      <c r="G1378" s="644">
        <f t="shared" si="2643"/>
        <v>19</v>
      </c>
      <c r="H1378" s="112">
        <f t="shared" si="2625"/>
        <v>4.75</v>
      </c>
      <c r="I1378" s="112"/>
      <c r="J1378" s="131"/>
      <c r="K1378" s="131"/>
      <c r="L1378" s="131"/>
      <c r="M1378" s="131"/>
      <c r="N1378" s="131"/>
      <c r="O1378" s="131"/>
      <c r="P1378" s="131"/>
      <c r="Q1378" s="131"/>
      <c r="R1378" s="131"/>
      <c r="S1378" s="131"/>
      <c r="T1378" s="131"/>
      <c r="U1378" s="131"/>
      <c r="V1378" s="131">
        <f>[1]IDCost!X92</f>
        <v>9.5</v>
      </c>
      <c r="W1378" s="131"/>
      <c r="X1378" s="131"/>
      <c r="Y1378" s="128">
        <f t="shared" si="2606"/>
        <v>19</v>
      </c>
      <c r="Z1378" s="128">
        <f t="shared" si="2629"/>
        <v>23.75</v>
      </c>
      <c r="AA1378" s="128">
        <f t="shared" si="2630"/>
        <v>23.975000000000001</v>
      </c>
      <c r="AB1378" s="128">
        <f t="shared" si="2631"/>
        <v>47.95</v>
      </c>
      <c r="AC1378" s="128">
        <f t="shared" si="2632"/>
        <v>47.5</v>
      </c>
      <c r="AD1378" s="128">
        <f t="shared" si="2611"/>
        <v>23.975000000000001</v>
      </c>
      <c r="AE1378" s="128">
        <f t="shared" si="2644"/>
        <v>26.372500000000002</v>
      </c>
      <c r="AF1378" s="128">
        <f t="shared" si="2644"/>
        <v>31.167500000000004</v>
      </c>
      <c r="AG1378" s="129">
        <f t="shared" si="2633"/>
        <v>197.12500000000003</v>
      </c>
      <c r="AH1378" s="129">
        <f t="shared" si="2634"/>
        <v>197.12500000000003</v>
      </c>
      <c r="AI1378" s="132">
        <f t="shared" si="2635"/>
        <v>199</v>
      </c>
      <c r="AJ1378" s="113">
        <f t="shared" si="2636"/>
        <v>629000</v>
      </c>
      <c r="AK1378" s="139">
        <f t="shared" si="2637"/>
        <v>689000</v>
      </c>
      <c r="AL1378" s="114">
        <f t="shared" si="2638"/>
        <v>67</v>
      </c>
      <c r="AM1378" s="130">
        <f t="shared" si="2639"/>
        <v>64</v>
      </c>
      <c r="AN1378" s="151">
        <f t="shared" si="2640"/>
        <v>102</v>
      </c>
      <c r="AO1378" s="152">
        <f t="shared" si="2641"/>
        <v>535</v>
      </c>
      <c r="AP1378" s="153">
        <f t="shared" si="2642"/>
        <v>1130</v>
      </c>
      <c r="AQ1378" s="716">
        <f t="shared" si="2626"/>
        <v>38</v>
      </c>
      <c r="AR1378" s="154">
        <f t="shared" si="2645"/>
        <v>71000</v>
      </c>
      <c r="AS1378" s="158">
        <v>49</v>
      </c>
    </row>
    <row r="1379" spans="2:45" ht="20.45" customHeight="1">
      <c r="B1379" s="593" t="s">
        <v>2531</v>
      </c>
      <c r="C1379" t="s">
        <v>2406</v>
      </c>
      <c r="D1379" s="112">
        <f t="shared" si="2627"/>
        <v>34.950000000000003</v>
      </c>
      <c r="E1379" s="112">
        <f t="shared" si="2628"/>
        <v>14</v>
      </c>
      <c r="F1379" s="112">
        <f t="shared" si="2624"/>
        <v>10</v>
      </c>
      <c r="G1379" s="644">
        <f t="shared" si="2643"/>
        <v>14</v>
      </c>
      <c r="H1379" s="112">
        <f t="shared" si="2625"/>
        <v>3.5</v>
      </c>
      <c r="I1379" s="112"/>
      <c r="J1379" s="131"/>
      <c r="K1379" s="131"/>
      <c r="L1379" s="131"/>
      <c r="M1379" s="131"/>
      <c r="N1379" s="131"/>
      <c r="O1379" s="131"/>
      <c r="P1379" s="131"/>
      <c r="Q1379" s="131"/>
      <c r="R1379" s="131"/>
      <c r="S1379" s="131"/>
      <c r="T1379" s="131"/>
      <c r="U1379" s="131"/>
      <c r="V1379" s="131">
        <f>[1]IDCost!X93</f>
        <v>7</v>
      </c>
      <c r="W1379" s="131"/>
      <c r="X1379" s="131"/>
      <c r="Y1379" s="128">
        <f t="shared" si="2606"/>
        <v>14</v>
      </c>
      <c r="Z1379" s="128">
        <f t="shared" si="2629"/>
        <v>17.5</v>
      </c>
      <c r="AA1379" s="128">
        <f t="shared" si="2630"/>
        <v>17.475000000000001</v>
      </c>
      <c r="AB1379" s="128">
        <f t="shared" si="2631"/>
        <v>34.950000000000003</v>
      </c>
      <c r="AC1379" s="128">
        <f t="shared" si="2632"/>
        <v>35</v>
      </c>
      <c r="AD1379" s="128">
        <f t="shared" si="2611"/>
        <v>17.475000000000001</v>
      </c>
      <c r="AE1379" s="128">
        <f t="shared" si="2644"/>
        <v>19.222500000000004</v>
      </c>
      <c r="AF1379" s="128">
        <f t="shared" si="2644"/>
        <v>22.717500000000001</v>
      </c>
      <c r="AG1379" s="129">
        <f t="shared" si="2633"/>
        <v>145.25</v>
      </c>
      <c r="AH1379" s="129">
        <f t="shared" si="2634"/>
        <v>145.25</v>
      </c>
      <c r="AI1379" s="132">
        <f t="shared" si="2635"/>
        <v>149</v>
      </c>
      <c r="AJ1379" s="113">
        <f t="shared" si="2636"/>
        <v>459000</v>
      </c>
      <c r="AK1379" s="139">
        <f t="shared" si="2637"/>
        <v>499000</v>
      </c>
      <c r="AL1379" s="114">
        <f t="shared" si="2638"/>
        <v>49</v>
      </c>
      <c r="AM1379" s="130">
        <f t="shared" si="2639"/>
        <v>47</v>
      </c>
      <c r="AN1379" s="151">
        <f t="shared" si="2640"/>
        <v>75</v>
      </c>
      <c r="AO1379" s="152">
        <f t="shared" si="2641"/>
        <v>394</v>
      </c>
      <c r="AP1379" s="153">
        <f t="shared" si="2642"/>
        <v>833</v>
      </c>
      <c r="AQ1379" s="716">
        <f t="shared" si="2626"/>
        <v>28</v>
      </c>
      <c r="AR1379" s="154">
        <f t="shared" si="2645"/>
        <v>53000</v>
      </c>
      <c r="AS1379" s="158">
        <v>50</v>
      </c>
    </row>
    <row r="1380" spans="2:45" ht="20.45" customHeight="1">
      <c r="B1380" s="593" t="s">
        <v>2532</v>
      </c>
      <c r="C1380" t="s">
        <v>2407</v>
      </c>
      <c r="D1380" s="112">
        <f t="shared" si="2627"/>
        <v>34.950000000000003</v>
      </c>
      <c r="E1380" s="112">
        <f t="shared" si="2628"/>
        <v>14</v>
      </c>
      <c r="F1380" s="112">
        <f t="shared" si="2624"/>
        <v>10</v>
      </c>
      <c r="G1380" s="644">
        <f t="shared" si="2643"/>
        <v>14</v>
      </c>
      <c r="H1380" s="112">
        <f t="shared" si="2625"/>
        <v>3.5</v>
      </c>
      <c r="I1380" s="112"/>
      <c r="J1380" s="131"/>
      <c r="K1380" s="131"/>
      <c r="L1380" s="131"/>
      <c r="M1380" s="131"/>
      <c r="N1380" s="131"/>
      <c r="O1380" s="131"/>
      <c r="P1380" s="131"/>
      <c r="Q1380" s="131"/>
      <c r="R1380" s="131"/>
      <c r="S1380" s="131"/>
      <c r="T1380" s="131"/>
      <c r="U1380" s="131"/>
      <c r="V1380" s="131">
        <f>[1]IDCost!X94</f>
        <v>7</v>
      </c>
      <c r="W1380" s="131"/>
      <c r="X1380" s="131"/>
      <c r="Y1380" s="128">
        <f t="shared" si="2606"/>
        <v>14</v>
      </c>
      <c r="Z1380" s="128">
        <f t="shared" si="2629"/>
        <v>17.5</v>
      </c>
      <c r="AA1380" s="128">
        <f t="shared" si="2630"/>
        <v>17.475000000000001</v>
      </c>
      <c r="AB1380" s="128">
        <f t="shared" si="2631"/>
        <v>34.950000000000003</v>
      </c>
      <c r="AC1380" s="128">
        <f t="shared" si="2632"/>
        <v>35</v>
      </c>
      <c r="AD1380" s="128">
        <f t="shared" si="2611"/>
        <v>17.475000000000001</v>
      </c>
      <c r="AE1380" s="128">
        <f t="shared" si="2644"/>
        <v>19.222500000000004</v>
      </c>
      <c r="AF1380" s="128">
        <f t="shared" si="2644"/>
        <v>22.717500000000001</v>
      </c>
      <c r="AG1380" s="129">
        <f t="shared" si="2633"/>
        <v>145.25</v>
      </c>
      <c r="AH1380" s="129">
        <f t="shared" si="2634"/>
        <v>145.25</v>
      </c>
      <c r="AI1380" s="132">
        <f t="shared" si="2635"/>
        <v>149</v>
      </c>
      <c r="AJ1380" s="113">
        <f t="shared" si="2636"/>
        <v>459000</v>
      </c>
      <c r="AK1380" s="139">
        <f t="shared" si="2637"/>
        <v>499000</v>
      </c>
      <c r="AL1380" s="114">
        <f t="shared" si="2638"/>
        <v>49</v>
      </c>
      <c r="AM1380" s="130">
        <f t="shared" si="2639"/>
        <v>47</v>
      </c>
      <c r="AN1380" s="151">
        <f t="shared" si="2640"/>
        <v>75</v>
      </c>
      <c r="AO1380" s="152">
        <f t="shared" si="2641"/>
        <v>394</v>
      </c>
      <c r="AP1380" s="153">
        <f t="shared" si="2642"/>
        <v>833</v>
      </c>
      <c r="AQ1380" s="716">
        <f t="shared" si="2626"/>
        <v>28</v>
      </c>
      <c r="AR1380" s="154">
        <f t="shared" si="2645"/>
        <v>53000</v>
      </c>
      <c r="AS1380" s="158">
        <v>51</v>
      </c>
    </row>
    <row r="1381" spans="2:45" ht="20.45" customHeight="1">
      <c r="B1381" s="593" t="s">
        <v>2533</v>
      </c>
      <c r="C1381" t="s">
        <v>2408</v>
      </c>
      <c r="D1381" s="112">
        <f t="shared" si="2627"/>
        <v>34.950000000000003</v>
      </c>
      <c r="E1381" s="112">
        <f t="shared" si="2628"/>
        <v>14</v>
      </c>
      <c r="F1381" s="112">
        <f t="shared" si="2624"/>
        <v>10</v>
      </c>
      <c r="G1381" s="644">
        <f t="shared" si="2643"/>
        <v>14</v>
      </c>
      <c r="H1381" s="112">
        <f t="shared" si="2625"/>
        <v>3.5</v>
      </c>
      <c r="I1381" s="112"/>
      <c r="J1381" s="131"/>
      <c r="K1381" s="131"/>
      <c r="L1381" s="131"/>
      <c r="M1381" s="131"/>
      <c r="N1381" s="131"/>
      <c r="O1381" s="131"/>
      <c r="P1381" s="131"/>
      <c r="Q1381" s="131"/>
      <c r="R1381" s="131"/>
      <c r="S1381" s="131"/>
      <c r="T1381" s="131"/>
      <c r="U1381" s="131"/>
      <c r="V1381" s="131">
        <f>[1]IDCost!X95</f>
        <v>7</v>
      </c>
      <c r="W1381" s="131"/>
      <c r="X1381" s="131"/>
      <c r="Y1381" s="128">
        <f t="shared" si="2606"/>
        <v>14</v>
      </c>
      <c r="Z1381" s="128">
        <f t="shared" si="2629"/>
        <v>17.5</v>
      </c>
      <c r="AA1381" s="128">
        <f t="shared" si="2630"/>
        <v>17.475000000000001</v>
      </c>
      <c r="AB1381" s="128">
        <f t="shared" si="2631"/>
        <v>34.950000000000003</v>
      </c>
      <c r="AC1381" s="128">
        <f t="shared" si="2632"/>
        <v>35</v>
      </c>
      <c r="AD1381" s="128">
        <f t="shared" si="2611"/>
        <v>17.475000000000001</v>
      </c>
      <c r="AE1381" s="128">
        <f t="shared" si="2644"/>
        <v>19.222500000000004</v>
      </c>
      <c r="AF1381" s="128">
        <f t="shared" si="2644"/>
        <v>22.717500000000001</v>
      </c>
      <c r="AG1381" s="129">
        <f t="shared" si="2633"/>
        <v>145.25</v>
      </c>
      <c r="AH1381" s="129">
        <f t="shared" si="2634"/>
        <v>145.25</v>
      </c>
      <c r="AI1381" s="132">
        <f t="shared" si="2635"/>
        <v>149</v>
      </c>
      <c r="AJ1381" s="113">
        <f t="shared" si="2636"/>
        <v>459000</v>
      </c>
      <c r="AK1381" s="139">
        <f t="shared" si="2637"/>
        <v>499000</v>
      </c>
      <c r="AL1381" s="114">
        <f t="shared" si="2638"/>
        <v>49</v>
      </c>
      <c r="AM1381" s="130">
        <f t="shared" si="2639"/>
        <v>47</v>
      </c>
      <c r="AN1381" s="151">
        <f t="shared" si="2640"/>
        <v>75</v>
      </c>
      <c r="AO1381" s="152">
        <f t="shared" si="2641"/>
        <v>394</v>
      </c>
      <c r="AP1381" s="153">
        <f t="shared" si="2642"/>
        <v>833</v>
      </c>
      <c r="AQ1381" s="716">
        <f t="shared" si="2626"/>
        <v>28</v>
      </c>
      <c r="AR1381" s="154">
        <f t="shared" si="2645"/>
        <v>53000</v>
      </c>
      <c r="AS1381" s="158">
        <v>52</v>
      </c>
    </row>
    <row r="1382" spans="2:45" ht="20.45" customHeight="1">
      <c r="B1382" s="593" t="s">
        <v>2534</v>
      </c>
      <c r="C1382" t="s">
        <v>2409</v>
      </c>
      <c r="D1382" s="112">
        <f t="shared" si="2627"/>
        <v>34.950000000000003</v>
      </c>
      <c r="E1382" s="112">
        <f t="shared" si="2628"/>
        <v>14</v>
      </c>
      <c r="F1382" s="112">
        <f t="shared" si="2624"/>
        <v>10</v>
      </c>
      <c r="G1382" s="644">
        <f t="shared" si="2643"/>
        <v>14</v>
      </c>
      <c r="H1382" s="112">
        <f t="shared" si="2625"/>
        <v>3.5</v>
      </c>
      <c r="I1382" s="112"/>
      <c r="J1382" s="131"/>
      <c r="K1382" s="131"/>
      <c r="L1382" s="131"/>
      <c r="M1382" s="131"/>
      <c r="N1382" s="131"/>
      <c r="O1382" s="131"/>
      <c r="P1382" s="131"/>
      <c r="Q1382" s="131"/>
      <c r="R1382" s="131"/>
      <c r="S1382" s="131"/>
      <c r="T1382" s="131"/>
      <c r="U1382" s="131"/>
      <c r="V1382" s="131">
        <f>[1]IDCost!X96</f>
        <v>7</v>
      </c>
      <c r="W1382" s="131"/>
      <c r="X1382" s="131"/>
      <c r="Y1382" s="128">
        <f t="shared" si="2606"/>
        <v>14</v>
      </c>
      <c r="Z1382" s="128">
        <f t="shared" si="2629"/>
        <v>17.5</v>
      </c>
      <c r="AA1382" s="128">
        <f t="shared" si="2630"/>
        <v>17.475000000000001</v>
      </c>
      <c r="AB1382" s="128">
        <f t="shared" si="2631"/>
        <v>34.950000000000003</v>
      </c>
      <c r="AC1382" s="128">
        <f t="shared" si="2632"/>
        <v>35</v>
      </c>
      <c r="AD1382" s="128">
        <f t="shared" si="2611"/>
        <v>17.475000000000001</v>
      </c>
      <c r="AE1382" s="128">
        <f t="shared" si="2644"/>
        <v>19.222500000000004</v>
      </c>
      <c r="AF1382" s="128">
        <f t="shared" si="2644"/>
        <v>22.717500000000001</v>
      </c>
      <c r="AG1382" s="129">
        <f t="shared" si="2633"/>
        <v>145.25</v>
      </c>
      <c r="AH1382" s="129">
        <f t="shared" si="2634"/>
        <v>145.25</v>
      </c>
      <c r="AI1382" s="132">
        <f t="shared" si="2635"/>
        <v>149</v>
      </c>
      <c r="AJ1382" s="113">
        <f t="shared" si="2636"/>
        <v>459000</v>
      </c>
      <c r="AK1382" s="139">
        <f t="shared" si="2637"/>
        <v>499000</v>
      </c>
      <c r="AL1382" s="114">
        <f t="shared" si="2638"/>
        <v>49</v>
      </c>
      <c r="AM1382" s="130">
        <f t="shared" si="2639"/>
        <v>47</v>
      </c>
      <c r="AN1382" s="151">
        <f t="shared" si="2640"/>
        <v>75</v>
      </c>
      <c r="AO1382" s="152">
        <f t="shared" si="2641"/>
        <v>394</v>
      </c>
      <c r="AP1382" s="153">
        <f t="shared" si="2642"/>
        <v>833</v>
      </c>
      <c r="AQ1382" s="716">
        <f t="shared" si="2626"/>
        <v>28</v>
      </c>
      <c r="AR1382" s="154">
        <f t="shared" si="2645"/>
        <v>53000</v>
      </c>
      <c r="AS1382" s="158">
        <v>53</v>
      </c>
    </row>
    <row r="1383" spans="2:45" ht="20.45" customHeight="1">
      <c r="B1383" s="593" t="s">
        <v>2535</v>
      </c>
      <c r="C1383" t="s">
        <v>2410</v>
      </c>
      <c r="D1383" s="112">
        <f t="shared" si="2627"/>
        <v>34.950000000000003</v>
      </c>
      <c r="E1383" s="112">
        <f t="shared" si="2628"/>
        <v>14</v>
      </c>
      <c r="F1383" s="112">
        <f t="shared" si="2624"/>
        <v>10</v>
      </c>
      <c r="G1383" s="644">
        <f t="shared" si="2643"/>
        <v>14</v>
      </c>
      <c r="H1383" s="112">
        <f t="shared" si="2625"/>
        <v>3.5</v>
      </c>
      <c r="I1383" s="112"/>
      <c r="J1383" s="131"/>
      <c r="K1383" s="131"/>
      <c r="L1383" s="131"/>
      <c r="M1383" s="131"/>
      <c r="N1383" s="131"/>
      <c r="O1383" s="131"/>
      <c r="P1383" s="131"/>
      <c r="Q1383" s="131"/>
      <c r="R1383" s="131"/>
      <c r="S1383" s="131"/>
      <c r="T1383" s="131"/>
      <c r="U1383" s="131"/>
      <c r="V1383" s="131">
        <f>[1]IDCost!X97</f>
        <v>7</v>
      </c>
      <c r="W1383" s="131"/>
      <c r="X1383" s="131"/>
      <c r="Y1383" s="128">
        <f t="shared" si="2606"/>
        <v>14</v>
      </c>
      <c r="Z1383" s="128">
        <f t="shared" si="2629"/>
        <v>17.5</v>
      </c>
      <c r="AA1383" s="128">
        <f t="shared" si="2630"/>
        <v>17.475000000000001</v>
      </c>
      <c r="AB1383" s="128">
        <f t="shared" si="2631"/>
        <v>34.950000000000003</v>
      </c>
      <c r="AC1383" s="128">
        <f t="shared" si="2632"/>
        <v>35</v>
      </c>
      <c r="AD1383" s="128">
        <f t="shared" si="2611"/>
        <v>17.475000000000001</v>
      </c>
      <c r="AE1383" s="128">
        <f t="shared" si="2644"/>
        <v>19.222500000000004</v>
      </c>
      <c r="AF1383" s="128">
        <f t="shared" si="2644"/>
        <v>22.717500000000001</v>
      </c>
      <c r="AG1383" s="129">
        <f t="shared" si="2633"/>
        <v>145.25</v>
      </c>
      <c r="AH1383" s="129">
        <f t="shared" si="2634"/>
        <v>145.25</v>
      </c>
      <c r="AI1383" s="132">
        <f t="shared" si="2635"/>
        <v>149</v>
      </c>
      <c r="AJ1383" s="113">
        <f t="shared" si="2636"/>
        <v>459000</v>
      </c>
      <c r="AK1383" s="139">
        <f t="shared" si="2637"/>
        <v>499000</v>
      </c>
      <c r="AL1383" s="114">
        <f t="shared" si="2638"/>
        <v>49</v>
      </c>
      <c r="AM1383" s="130">
        <f t="shared" si="2639"/>
        <v>47</v>
      </c>
      <c r="AN1383" s="151">
        <f t="shared" si="2640"/>
        <v>75</v>
      </c>
      <c r="AO1383" s="152">
        <f t="shared" si="2641"/>
        <v>394</v>
      </c>
      <c r="AP1383" s="153">
        <f t="shared" si="2642"/>
        <v>833</v>
      </c>
      <c r="AQ1383" s="716">
        <f t="shared" si="2626"/>
        <v>28</v>
      </c>
      <c r="AR1383" s="154">
        <f t="shared" si="2645"/>
        <v>53000</v>
      </c>
      <c r="AS1383" s="158">
        <v>54</v>
      </c>
    </row>
    <row r="1384" spans="2:45" ht="20.45" customHeight="1">
      <c r="B1384" s="593" t="s">
        <v>2536</v>
      </c>
      <c r="C1384" t="s">
        <v>2411</v>
      </c>
      <c r="D1384" s="112">
        <f t="shared" si="2627"/>
        <v>48.95</v>
      </c>
      <c r="E1384" s="112">
        <f t="shared" si="2628"/>
        <v>19.600000000000001</v>
      </c>
      <c r="F1384" s="112">
        <f t="shared" si="2624"/>
        <v>12.8</v>
      </c>
      <c r="G1384" s="644">
        <f t="shared" si="2643"/>
        <v>19.600000000000001</v>
      </c>
      <c r="H1384" s="112">
        <f t="shared" si="2625"/>
        <v>4.9000000000000004</v>
      </c>
      <c r="I1384" s="112"/>
      <c r="J1384" s="131"/>
      <c r="K1384" s="131"/>
      <c r="L1384" s="131"/>
      <c r="M1384" s="131"/>
      <c r="N1384" s="131"/>
      <c r="O1384" s="131"/>
      <c r="P1384" s="131"/>
      <c r="Q1384" s="131"/>
      <c r="R1384" s="131"/>
      <c r="S1384" s="131"/>
      <c r="T1384" s="131"/>
      <c r="U1384" s="131"/>
      <c r="V1384" s="131">
        <f>[1]IDCost!X98</f>
        <v>9.8000000000000007</v>
      </c>
      <c r="W1384" s="131"/>
      <c r="X1384" s="131"/>
      <c r="Y1384" s="128">
        <f t="shared" si="2606"/>
        <v>19.600000000000001</v>
      </c>
      <c r="Z1384" s="128">
        <f t="shared" si="2629"/>
        <v>24.5</v>
      </c>
      <c r="AA1384" s="128">
        <f t="shared" si="2630"/>
        <v>24.475000000000001</v>
      </c>
      <c r="AB1384" s="128">
        <f t="shared" si="2631"/>
        <v>48.95</v>
      </c>
      <c r="AC1384" s="128">
        <f t="shared" si="2632"/>
        <v>49</v>
      </c>
      <c r="AD1384" s="128">
        <f t="shared" si="2611"/>
        <v>24.475000000000001</v>
      </c>
      <c r="AE1384" s="128">
        <f t="shared" si="2644"/>
        <v>26.922500000000003</v>
      </c>
      <c r="AF1384" s="128">
        <f t="shared" si="2644"/>
        <v>31.817500000000003</v>
      </c>
      <c r="AG1384" s="129">
        <f t="shared" si="2633"/>
        <v>203.35000000000002</v>
      </c>
      <c r="AH1384" s="129">
        <f t="shared" si="2634"/>
        <v>203.35000000000002</v>
      </c>
      <c r="AI1384" s="132">
        <f t="shared" si="2635"/>
        <v>199</v>
      </c>
      <c r="AJ1384" s="113">
        <f t="shared" si="2636"/>
        <v>649000</v>
      </c>
      <c r="AK1384" s="139">
        <f t="shared" si="2637"/>
        <v>709000</v>
      </c>
      <c r="AL1384" s="114">
        <f t="shared" si="2638"/>
        <v>69</v>
      </c>
      <c r="AM1384" s="130">
        <f t="shared" si="2639"/>
        <v>66</v>
      </c>
      <c r="AN1384" s="151">
        <f t="shared" si="2640"/>
        <v>105</v>
      </c>
      <c r="AO1384" s="152">
        <f t="shared" si="2641"/>
        <v>552</v>
      </c>
      <c r="AP1384" s="153">
        <f t="shared" si="2642"/>
        <v>1166</v>
      </c>
      <c r="AQ1384" s="716">
        <f t="shared" si="2626"/>
        <v>40</v>
      </c>
      <c r="AR1384" s="154">
        <f t="shared" si="2645"/>
        <v>74000</v>
      </c>
      <c r="AS1384" s="158">
        <v>55</v>
      </c>
    </row>
    <row r="1385" spans="2:45" ht="20.45" customHeight="1">
      <c r="B1385" s="593" t="s">
        <v>2537</v>
      </c>
      <c r="C1385" t="s">
        <v>2412</v>
      </c>
      <c r="D1385" s="112">
        <f t="shared" si="2627"/>
        <v>48.95</v>
      </c>
      <c r="E1385" s="112">
        <f t="shared" si="2628"/>
        <v>19.600000000000001</v>
      </c>
      <c r="F1385" s="112">
        <f t="shared" si="2624"/>
        <v>12.8</v>
      </c>
      <c r="G1385" s="644">
        <f t="shared" si="2643"/>
        <v>19.600000000000001</v>
      </c>
      <c r="H1385" s="112">
        <f t="shared" si="2625"/>
        <v>4.9000000000000004</v>
      </c>
      <c r="I1385" s="112"/>
      <c r="J1385" s="131"/>
      <c r="K1385" s="131"/>
      <c r="L1385" s="131"/>
      <c r="M1385" s="131"/>
      <c r="N1385" s="131"/>
      <c r="O1385" s="131"/>
      <c r="P1385" s="131"/>
      <c r="Q1385" s="131"/>
      <c r="R1385" s="131"/>
      <c r="S1385" s="131"/>
      <c r="T1385" s="131"/>
      <c r="U1385" s="131"/>
      <c r="V1385" s="131">
        <f>[1]IDCost!X99</f>
        <v>9.8000000000000007</v>
      </c>
      <c r="W1385" s="131"/>
      <c r="X1385" s="131"/>
      <c r="Y1385" s="128">
        <f t="shared" si="2606"/>
        <v>19.600000000000001</v>
      </c>
      <c r="Z1385" s="128">
        <f t="shared" si="2629"/>
        <v>24.5</v>
      </c>
      <c r="AA1385" s="128">
        <f t="shared" si="2630"/>
        <v>24.475000000000001</v>
      </c>
      <c r="AB1385" s="128">
        <f t="shared" si="2631"/>
        <v>48.95</v>
      </c>
      <c r="AC1385" s="128">
        <f t="shared" si="2632"/>
        <v>49</v>
      </c>
      <c r="AD1385" s="128">
        <f t="shared" si="2611"/>
        <v>24.475000000000001</v>
      </c>
      <c r="AE1385" s="128">
        <f t="shared" si="2644"/>
        <v>26.922500000000003</v>
      </c>
      <c r="AF1385" s="128">
        <f t="shared" si="2644"/>
        <v>31.817500000000003</v>
      </c>
      <c r="AG1385" s="129">
        <f t="shared" si="2633"/>
        <v>203.35000000000002</v>
      </c>
      <c r="AH1385" s="129">
        <f t="shared" si="2634"/>
        <v>203.35000000000002</v>
      </c>
      <c r="AI1385" s="132">
        <f t="shared" si="2635"/>
        <v>199</v>
      </c>
      <c r="AJ1385" s="113">
        <f t="shared" si="2636"/>
        <v>649000</v>
      </c>
      <c r="AK1385" s="139">
        <f t="shared" si="2637"/>
        <v>709000</v>
      </c>
      <c r="AL1385" s="114">
        <f t="shared" si="2638"/>
        <v>69</v>
      </c>
      <c r="AM1385" s="130">
        <f t="shared" si="2639"/>
        <v>66</v>
      </c>
      <c r="AN1385" s="151">
        <f t="shared" si="2640"/>
        <v>105</v>
      </c>
      <c r="AO1385" s="152">
        <f t="shared" si="2641"/>
        <v>552</v>
      </c>
      <c r="AP1385" s="153">
        <f t="shared" si="2642"/>
        <v>1166</v>
      </c>
      <c r="AQ1385" s="716">
        <f t="shared" si="2626"/>
        <v>40</v>
      </c>
      <c r="AR1385" s="154">
        <f t="shared" si="2645"/>
        <v>74000</v>
      </c>
      <c r="AS1385" s="158">
        <v>56</v>
      </c>
    </row>
    <row r="1386" spans="2:45" ht="20.45" customHeight="1">
      <c r="B1386" s="593" t="s">
        <v>2538</v>
      </c>
      <c r="C1386" t="s">
        <v>2413</v>
      </c>
      <c r="D1386" s="112">
        <f t="shared" si="2627"/>
        <v>48.95</v>
      </c>
      <c r="E1386" s="112">
        <f t="shared" si="2628"/>
        <v>19.600000000000001</v>
      </c>
      <c r="F1386" s="112">
        <f t="shared" si="2624"/>
        <v>12.8</v>
      </c>
      <c r="G1386" s="644">
        <f t="shared" si="2643"/>
        <v>19.600000000000001</v>
      </c>
      <c r="H1386" s="112">
        <f t="shared" si="2625"/>
        <v>4.9000000000000004</v>
      </c>
      <c r="I1386" s="112"/>
      <c r="J1386" s="131"/>
      <c r="K1386" s="131"/>
      <c r="L1386" s="131"/>
      <c r="M1386" s="131"/>
      <c r="N1386" s="131"/>
      <c r="O1386" s="131"/>
      <c r="P1386" s="131"/>
      <c r="Q1386" s="131"/>
      <c r="R1386" s="131"/>
      <c r="S1386" s="131"/>
      <c r="T1386" s="131"/>
      <c r="U1386" s="131"/>
      <c r="V1386" s="131">
        <f>[1]IDCost!X100</f>
        <v>9.8000000000000007</v>
      </c>
      <c r="W1386" s="131"/>
      <c r="X1386" s="131"/>
      <c r="Y1386" s="128">
        <f t="shared" si="2606"/>
        <v>19.600000000000001</v>
      </c>
      <c r="Z1386" s="128">
        <f t="shared" si="2629"/>
        <v>24.5</v>
      </c>
      <c r="AA1386" s="128">
        <f t="shared" si="2630"/>
        <v>24.475000000000001</v>
      </c>
      <c r="AB1386" s="128">
        <f t="shared" si="2631"/>
        <v>48.95</v>
      </c>
      <c r="AC1386" s="128">
        <f t="shared" si="2632"/>
        <v>49</v>
      </c>
      <c r="AD1386" s="128">
        <f t="shared" si="2611"/>
        <v>24.475000000000001</v>
      </c>
      <c r="AE1386" s="128">
        <f t="shared" si="2644"/>
        <v>26.922500000000003</v>
      </c>
      <c r="AF1386" s="128">
        <f t="shared" si="2644"/>
        <v>31.817500000000003</v>
      </c>
      <c r="AG1386" s="129">
        <f t="shared" si="2633"/>
        <v>203.35000000000002</v>
      </c>
      <c r="AH1386" s="129">
        <f t="shared" si="2634"/>
        <v>203.35000000000002</v>
      </c>
      <c r="AI1386" s="132">
        <f t="shared" si="2635"/>
        <v>199</v>
      </c>
      <c r="AJ1386" s="113">
        <f t="shared" si="2636"/>
        <v>649000</v>
      </c>
      <c r="AK1386" s="139">
        <f t="shared" si="2637"/>
        <v>709000</v>
      </c>
      <c r="AL1386" s="114">
        <f t="shared" si="2638"/>
        <v>69</v>
      </c>
      <c r="AM1386" s="130">
        <f t="shared" si="2639"/>
        <v>66</v>
      </c>
      <c r="AN1386" s="151">
        <f t="shared" si="2640"/>
        <v>105</v>
      </c>
      <c r="AO1386" s="152">
        <f t="shared" si="2641"/>
        <v>552</v>
      </c>
      <c r="AP1386" s="153">
        <f t="shared" si="2642"/>
        <v>1166</v>
      </c>
      <c r="AQ1386" s="716">
        <f t="shared" si="2626"/>
        <v>40</v>
      </c>
      <c r="AR1386" s="154">
        <f t="shared" si="2645"/>
        <v>74000</v>
      </c>
      <c r="AS1386" s="158">
        <v>57</v>
      </c>
    </row>
    <row r="1387" spans="2:45" ht="20.45" customHeight="1">
      <c r="B1387" s="593" t="s">
        <v>2539</v>
      </c>
      <c r="C1387" t="s">
        <v>2414</v>
      </c>
      <c r="D1387" s="112">
        <f t="shared" si="2627"/>
        <v>48.95</v>
      </c>
      <c r="E1387" s="112">
        <f t="shared" si="2628"/>
        <v>19.600000000000001</v>
      </c>
      <c r="F1387" s="112">
        <f t="shared" si="2624"/>
        <v>12.8</v>
      </c>
      <c r="G1387" s="644">
        <f t="shared" si="2643"/>
        <v>19.600000000000001</v>
      </c>
      <c r="H1387" s="112">
        <f t="shared" si="2625"/>
        <v>4.9000000000000004</v>
      </c>
      <c r="I1387" s="112"/>
      <c r="J1387" s="131"/>
      <c r="K1387" s="131"/>
      <c r="L1387" s="131"/>
      <c r="M1387" s="131"/>
      <c r="N1387" s="131"/>
      <c r="O1387" s="131"/>
      <c r="P1387" s="131"/>
      <c r="Q1387" s="131"/>
      <c r="R1387" s="131"/>
      <c r="S1387" s="131"/>
      <c r="T1387" s="131"/>
      <c r="U1387" s="131"/>
      <c r="V1387" s="131">
        <f>[1]IDCost!X101</f>
        <v>9.8000000000000007</v>
      </c>
      <c r="W1387" s="131"/>
      <c r="X1387" s="131"/>
      <c r="Y1387" s="128">
        <f t="shared" si="2606"/>
        <v>19.600000000000001</v>
      </c>
      <c r="Z1387" s="128">
        <f t="shared" si="2629"/>
        <v>24.5</v>
      </c>
      <c r="AA1387" s="128">
        <f t="shared" si="2630"/>
        <v>24.475000000000001</v>
      </c>
      <c r="AB1387" s="128">
        <f t="shared" si="2631"/>
        <v>48.95</v>
      </c>
      <c r="AC1387" s="128">
        <f t="shared" si="2632"/>
        <v>49</v>
      </c>
      <c r="AD1387" s="128">
        <f t="shared" si="2611"/>
        <v>24.475000000000001</v>
      </c>
      <c r="AE1387" s="128">
        <f t="shared" si="2644"/>
        <v>26.922500000000003</v>
      </c>
      <c r="AF1387" s="128">
        <f t="shared" si="2644"/>
        <v>31.817500000000003</v>
      </c>
      <c r="AG1387" s="129">
        <f t="shared" si="2633"/>
        <v>203.35000000000002</v>
      </c>
      <c r="AH1387" s="129">
        <f t="shared" si="2634"/>
        <v>203.35000000000002</v>
      </c>
      <c r="AI1387" s="132">
        <f t="shared" si="2635"/>
        <v>199</v>
      </c>
      <c r="AJ1387" s="113">
        <f t="shared" si="2636"/>
        <v>649000</v>
      </c>
      <c r="AK1387" s="139">
        <f t="shared" si="2637"/>
        <v>709000</v>
      </c>
      <c r="AL1387" s="114">
        <f t="shared" si="2638"/>
        <v>69</v>
      </c>
      <c r="AM1387" s="130">
        <f t="shared" si="2639"/>
        <v>66</v>
      </c>
      <c r="AN1387" s="151">
        <f t="shared" si="2640"/>
        <v>105</v>
      </c>
      <c r="AO1387" s="152">
        <f t="shared" si="2641"/>
        <v>552</v>
      </c>
      <c r="AP1387" s="153">
        <f t="shared" si="2642"/>
        <v>1166</v>
      </c>
      <c r="AQ1387" s="716">
        <f t="shared" si="2626"/>
        <v>40</v>
      </c>
      <c r="AR1387" s="154">
        <f t="shared" si="2645"/>
        <v>74000</v>
      </c>
      <c r="AS1387" s="158">
        <v>58</v>
      </c>
    </row>
    <row r="1388" spans="2:45" ht="20.45" customHeight="1">
      <c r="B1388" s="593" t="s">
        <v>2540</v>
      </c>
      <c r="C1388" t="s">
        <v>2415</v>
      </c>
      <c r="D1388" s="112">
        <f t="shared" si="2627"/>
        <v>48.95</v>
      </c>
      <c r="E1388" s="112">
        <f t="shared" si="2628"/>
        <v>19.600000000000001</v>
      </c>
      <c r="F1388" s="112">
        <f t="shared" si="2624"/>
        <v>12.8</v>
      </c>
      <c r="G1388" s="644">
        <f t="shared" si="2643"/>
        <v>19.600000000000001</v>
      </c>
      <c r="H1388" s="112">
        <f t="shared" si="2625"/>
        <v>4.9000000000000004</v>
      </c>
      <c r="I1388" s="112"/>
      <c r="J1388" s="131"/>
      <c r="K1388" s="131"/>
      <c r="L1388" s="131"/>
      <c r="M1388" s="131"/>
      <c r="N1388" s="131"/>
      <c r="O1388" s="131"/>
      <c r="P1388" s="131"/>
      <c r="Q1388" s="131"/>
      <c r="R1388" s="131"/>
      <c r="S1388" s="131"/>
      <c r="T1388" s="131"/>
      <c r="U1388" s="131"/>
      <c r="V1388" s="131">
        <f>[1]IDCost!X102</f>
        <v>9.8000000000000007</v>
      </c>
      <c r="W1388" s="131"/>
      <c r="X1388" s="131"/>
      <c r="Y1388" s="128">
        <f t="shared" si="2606"/>
        <v>19.600000000000001</v>
      </c>
      <c r="Z1388" s="128">
        <f t="shared" si="2629"/>
        <v>24.5</v>
      </c>
      <c r="AA1388" s="128">
        <f t="shared" si="2630"/>
        <v>24.475000000000001</v>
      </c>
      <c r="AB1388" s="128">
        <f t="shared" si="2631"/>
        <v>48.95</v>
      </c>
      <c r="AC1388" s="128">
        <f t="shared" si="2632"/>
        <v>49</v>
      </c>
      <c r="AD1388" s="128">
        <f t="shared" si="2611"/>
        <v>24.475000000000001</v>
      </c>
      <c r="AE1388" s="128">
        <f t="shared" si="2644"/>
        <v>26.922500000000003</v>
      </c>
      <c r="AF1388" s="128">
        <f t="shared" si="2644"/>
        <v>31.817500000000003</v>
      </c>
      <c r="AG1388" s="129">
        <f t="shared" si="2633"/>
        <v>203.35000000000002</v>
      </c>
      <c r="AH1388" s="129">
        <f t="shared" si="2634"/>
        <v>203.35000000000002</v>
      </c>
      <c r="AI1388" s="132">
        <f t="shared" si="2635"/>
        <v>199</v>
      </c>
      <c r="AJ1388" s="113">
        <f t="shared" si="2636"/>
        <v>649000</v>
      </c>
      <c r="AK1388" s="139">
        <f t="shared" si="2637"/>
        <v>709000</v>
      </c>
      <c r="AL1388" s="114">
        <f t="shared" si="2638"/>
        <v>69</v>
      </c>
      <c r="AM1388" s="130">
        <f t="shared" si="2639"/>
        <v>66</v>
      </c>
      <c r="AN1388" s="151">
        <f t="shared" si="2640"/>
        <v>105</v>
      </c>
      <c r="AO1388" s="152">
        <f t="shared" si="2641"/>
        <v>552</v>
      </c>
      <c r="AP1388" s="153">
        <f t="shared" si="2642"/>
        <v>1166</v>
      </c>
      <c r="AQ1388" s="716">
        <f t="shared" si="2626"/>
        <v>40</v>
      </c>
      <c r="AR1388" s="154">
        <f t="shared" si="2645"/>
        <v>74000</v>
      </c>
      <c r="AS1388" s="158">
        <v>59</v>
      </c>
    </row>
    <row r="1389" spans="2:45" ht="20.45" customHeight="1">
      <c r="B1389" s="574" t="s">
        <v>2416</v>
      </c>
      <c r="C1389" t="s">
        <v>2417</v>
      </c>
      <c r="D1389" s="112">
        <f t="shared" si="2627"/>
        <v>39.950000000000003</v>
      </c>
      <c r="E1389" s="112">
        <f t="shared" si="2628"/>
        <v>16</v>
      </c>
      <c r="F1389" s="112">
        <f t="shared" si="2624"/>
        <v>11</v>
      </c>
      <c r="G1389" s="644">
        <f t="shared" si="2643"/>
        <v>16</v>
      </c>
      <c r="H1389" s="112">
        <f t="shared" si="2625"/>
        <v>4</v>
      </c>
      <c r="I1389" s="112"/>
      <c r="J1389" s="131"/>
      <c r="K1389" s="131"/>
      <c r="L1389" s="131"/>
      <c r="M1389" s="131"/>
      <c r="N1389" s="131"/>
      <c r="O1389" s="131"/>
      <c r="P1389" s="131"/>
      <c r="Q1389" s="131"/>
      <c r="R1389" s="131"/>
      <c r="S1389" s="131"/>
      <c r="T1389" s="131"/>
      <c r="U1389" s="131"/>
      <c r="V1389" s="131">
        <f>[1]IDCost!X103</f>
        <v>8</v>
      </c>
      <c r="W1389" s="131"/>
      <c r="X1389" s="131"/>
      <c r="Y1389" s="128">
        <f t="shared" si="2606"/>
        <v>16</v>
      </c>
      <c r="Z1389" s="128">
        <f t="shared" si="2629"/>
        <v>20</v>
      </c>
      <c r="AA1389" s="128">
        <f t="shared" si="2630"/>
        <v>19.975000000000001</v>
      </c>
      <c r="AB1389" s="128">
        <f t="shared" si="2631"/>
        <v>39.950000000000003</v>
      </c>
      <c r="AC1389" s="128">
        <f t="shared" si="2632"/>
        <v>40</v>
      </c>
      <c r="AD1389" s="128">
        <f t="shared" si="2611"/>
        <v>19.975000000000001</v>
      </c>
      <c r="AE1389" s="128">
        <f t="shared" si="2644"/>
        <v>21.972500000000004</v>
      </c>
      <c r="AF1389" s="128">
        <f t="shared" si="2644"/>
        <v>25.967500000000001</v>
      </c>
      <c r="AG1389" s="129">
        <f t="shared" si="2633"/>
        <v>166</v>
      </c>
      <c r="AH1389" s="129">
        <f t="shared" si="2634"/>
        <v>166</v>
      </c>
      <c r="AI1389" s="132">
        <f t="shared" si="2635"/>
        <v>169</v>
      </c>
      <c r="AJ1389" s="113">
        <f t="shared" si="2636"/>
        <v>529000</v>
      </c>
      <c r="AK1389" s="139">
        <f t="shared" si="2637"/>
        <v>579000</v>
      </c>
      <c r="AL1389" s="114">
        <f t="shared" si="2638"/>
        <v>56</v>
      </c>
      <c r="AM1389" s="130">
        <f t="shared" si="2639"/>
        <v>54</v>
      </c>
      <c r="AN1389" s="151">
        <f t="shared" si="2640"/>
        <v>86</v>
      </c>
      <c r="AO1389" s="152">
        <f t="shared" si="2641"/>
        <v>451</v>
      </c>
      <c r="AP1389" s="153">
        <f t="shared" si="2642"/>
        <v>952</v>
      </c>
      <c r="AQ1389" s="716">
        <f t="shared" si="2626"/>
        <v>32</v>
      </c>
      <c r="AR1389" s="154">
        <f t="shared" si="2645"/>
        <v>60000</v>
      </c>
      <c r="AS1389" s="158">
        <v>60</v>
      </c>
    </row>
    <row r="1390" spans="2:45" ht="20.45" customHeight="1">
      <c r="B1390" s="574" t="s">
        <v>2418</v>
      </c>
      <c r="C1390" t="s">
        <v>2419</v>
      </c>
      <c r="D1390" s="112">
        <f t="shared" si="2627"/>
        <v>39.950000000000003</v>
      </c>
      <c r="E1390" s="112">
        <f t="shared" si="2628"/>
        <v>16</v>
      </c>
      <c r="F1390" s="112">
        <f t="shared" si="2624"/>
        <v>11</v>
      </c>
      <c r="G1390" s="644">
        <f t="shared" si="2643"/>
        <v>16</v>
      </c>
      <c r="H1390" s="112">
        <f t="shared" si="2625"/>
        <v>4</v>
      </c>
      <c r="I1390" s="112"/>
      <c r="J1390" s="131"/>
      <c r="K1390" s="131"/>
      <c r="L1390" s="131"/>
      <c r="M1390" s="131"/>
      <c r="N1390" s="131"/>
      <c r="O1390" s="131"/>
      <c r="P1390" s="131"/>
      <c r="Q1390" s="131"/>
      <c r="R1390" s="131"/>
      <c r="S1390" s="131"/>
      <c r="T1390" s="131"/>
      <c r="U1390" s="131"/>
      <c r="V1390" s="131">
        <f>[1]IDCost!X104</f>
        <v>8</v>
      </c>
      <c r="W1390" s="131"/>
      <c r="X1390" s="131"/>
      <c r="Y1390" s="128">
        <f t="shared" si="2606"/>
        <v>16</v>
      </c>
      <c r="Z1390" s="128">
        <f t="shared" si="2629"/>
        <v>20</v>
      </c>
      <c r="AA1390" s="128">
        <f t="shared" si="2630"/>
        <v>19.975000000000001</v>
      </c>
      <c r="AB1390" s="128">
        <f t="shared" si="2631"/>
        <v>39.950000000000003</v>
      </c>
      <c r="AC1390" s="128">
        <f t="shared" si="2632"/>
        <v>40</v>
      </c>
      <c r="AD1390" s="128">
        <f t="shared" si="2611"/>
        <v>19.975000000000001</v>
      </c>
      <c r="AE1390" s="128">
        <f t="shared" si="2644"/>
        <v>21.972500000000004</v>
      </c>
      <c r="AF1390" s="128">
        <f t="shared" si="2644"/>
        <v>25.967500000000001</v>
      </c>
      <c r="AG1390" s="129">
        <f t="shared" si="2633"/>
        <v>166</v>
      </c>
      <c r="AH1390" s="129">
        <f t="shared" si="2634"/>
        <v>166</v>
      </c>
      <c r="AI1390" s="132">
        <f t="shared" si="2635"/>
        <v>169</v>
      </c>
      <c r="AJ1390" s="113">
        <f t="shared" si="2636"/>
        <v>529000</v>
      </c>
      <c r="AK1390" s="139">
        <f t="shared" si="2637"/>
        <v>579000</v>
      </c>
      <c r="AL1390" s="114">
        <f t="shared" si="2638"/>
        <v>56</v>
      </c>
      <c r="AM1390" s="130">
        <f t="shared" si="2639"/>
        <v>54</v>
      </c>
      <c r="AN1390" s="151">
        <f t="shared" si="2640"/>
        <v>86</v>
      </c>
      <c r="AO1390" s="152">
        <f t="shared" si="2641"/>
        <v>451</v>
      </c>
      <c r="AP1390" s="153">
        <f t="shared" si="2642"/>
        <v>952</v>
      </c>
      <c r="AQ1390" s="716">
        <f t="shared" si="2626"/>
        <v>32</v>
      </c>
      <c r="AR1390" s="154">
        <f t="shared" si="2645"/>
        <v>60000</v>
      </c>
      <c r="AS1390" s="158">
        <v>61</v>
      </c>
    </row>
    <row r="1391" spans="2:45" ht="20.45" customHeight="1">
      <c r="B1391" s="574" t="s">
        <v>2420</v>
      </c>
      <c r="C1391" t="s">
        <v>2421</v>
      </c>
      <c r="D1391" s="112">
        <f t="shared" si="2627"/>
        <v>39.950000000000003</v>
      </c>
      <c r="E1391" s="112">
        <f t="shared" si="2628"/>
        <v>16</v>
      </c>
      <c r="F1391" s="112">
        <f t="shared" si="2624"/>
        <v>11</v>
      </c>
      <c r="G1391" s="644">
        <f t="shared" si="2643"/>
        <v>16</v>
      </c>
      <c r="H1391" s="112">
        <f t="shared" si="2625"/>
        <v>4</v>
      </c>
      <c r="I1391" s="112"/>
      <c r="J1391" s="131"/>
      <c r="K1391" s="131"/>
      <c r="L1391" s="131"/>
      <c r="M1391" s="131"/>
      <c r="N1391" s="131"/>
      <c r="O1391" s="131"/>
      <c r="P1391" s="131"/>
      <c r="Q1391" s="131"/>
      <c r="R1391" s="131"/>
      <c r="S1391" s="131"/>
      <c r="T1391" s="131"/>
      <c r="U1391" s="131"/>
      <c r="V1391" s="131">
        <f>[1]IDCost!X105</f>
        <v>8</v>
      </c>
      <c r="W1391" s="131"/>
      <c r="X1391" s="131"/>
      <c r="Y1391" s="128">
        <f t="shared" si="2606"/>
        <v>16</v>
      </c>
      <c r="Z1391" s="128">
        <f t="shared" si="2629"/>
        <v>20</v>
      </c>
      <c r="AA1391" s="128">
        <f t="shared" si="2630"/>
        <v>19.975000000000001</v>
      </c>
      <c r="AB1391" s="128">
        <f t="shared" si="2631"/>
        <v>39.950000000000003</v>
      </c>
      <c r="AC1391" s="128">
        <f t="shared" si="2632"/>
        <v>40</v>
      </c>
      <c r="AD1391" s="128">
        <f t="shared" si="2611"/>
        <v>19.975000000000001</v>
      </c>
      <c r="AE1391" s="128">
        <f t="shared" si="2644"/>
        <v>21.972500000000004</v>
      </c>
      <c r="AF1391" s="128">
        <f t="shared" si="2644"/>
        <v>25.967500000000001</v>
      </c>
      <c r="AG1391" s="129">
        <f t="shared" si="2633"/>
        <v>166</v>
      </c>
      <c r="AH1391" s="129">
        <f t="shared" si="2634"/>
        <v>166</v>
      </c>
      <c r="AI1391" s="132">
        <f t="shared" si="2635"/>
        <v>169</v>
      </c>
      <c r="AJ1391" s="113">
        <f t="shared" si="2636"/>
        <v>529000</v>
      </c>
      <c r="AK1391" s="139">
        <f t="shared" si="2637"/>
        <v>579000</v>
      </c>
      <c r="AL1391" s="114">
        <f t="shared" si="2638"/>
        <v>56</v>
      </c>
      <c r="AM1391" s="130">
        <f t="shared" si="2639"/>
        <v>54</v>
      </c>
      <c r="AN1391" s="151">
        <f t="shared" si="2640"/>
        <v>86</v>
      </c>
      <c r="AO1391" s="152">
        <f t="shared" si="2641"/>
        <v>451</v>
      </c>
      <c r="AP1391" s="153">
        <f t="shared" si="2642"/>
        <v>952</v>
      </c>
      <c r="AQ1391" s="716">
        <f t="shared" si="2626"/>
        <v>32</v>
      </c>
      <c r="AR1391" s="154">
        <f t="shared" si="2645"/>
        <v>60000</v>
      </c>
      <c r="AS1391" s="158">
        <v>62</v>
      </c>
    </row>
    <row r="1392" spans="2:45" ht="20.45" customHeight="1">
      <c r="B1392" s="574" t="s">
        <v>2422</v>
      </c>
      <c r="C1392" t="s">
        <v>2423</v>
      </c>
      <c r="D1392" s="112">
        <f t="shared" si="2627"/>
        <v>39.950000000000003</v>
      </c>
      <c r="E1392" s="112">
        <f t="shared" si="2628"/>
        <v>16</v>
      </c>
      <c r="F1392" s="112">
        <f t="shared" si="2624"/>
        <v>11</v>
      </c>
      <c r="G1392" s="644">
        <f t="shared" si="2643"/>
        <v>16</v>
      </c>
      <c r="H1392" s="112">
        <f t="shared" si="2625"/>
        <v>4</v>
      </c>
      <c r="I1392" s="112"/>
      <c r="J1392" s="131"/>
      <c r="K1392" s="131"/>
      <c r="L1392" s="131"/>
      <c r="M1392" s="131"/>
      <c r="N1392" s="131"/>
      <c r="O1392" s="131"/>
      <c r="P1392" s="131"/>
      <c r="Q1392" s="131"/>
      <c r="R1392" s="131"/>
      <c r="S1392" s="131"/>
      <c r="T1392" s="131"/>
      <c r="U1392" s="131"/>
      <c r="V1392" s="131">
        <f>[1]IDCost!X106</f>
        <v>8</v>
      </c>
      <c r="W1392" s="131"/>
      <c r="X1392" s="131"/>
      <c r="Y1392" s="128">
        <f t="shared" si="2606"/>
        <v>16</v>
      </c>
      <c r="Z1392" s="128">
        <f t="shared" si="2629"/>
        <v>20</v>
      </c>
      <c r="AA1392" s="128">
        <f t="shared" si="2630"/>
        <v>19.975000000000001</v>
      </c>
      <c r="AB1392" s="128">
        <f t="shared" si="2631"/>
        <v>39.950000000000003</v>
      </c>
      <c r="AC1392" s="128">
        <f t="shared" si="2632"/>
        <v>40</v>
      </c>
      <c r="AD1392" s="128">
        <f t="shared" si="2611"/>
        <v>19.975000000000001</v>
      </c>
      <c r="AE1392" s="128">
        <f t="shared" si="2644"/>
        <v>21.972500000000004</v>
      </c>
      <c r="AF1392" s="128">
        <f t="shared" si="2644"/>
        <v>25.967500000000001</v>
      </c>
      <c r="AG1392" s="129">
        <f t="shared" si="2633"/>
        <v>166</v>
      </c>
      <c r="AH1392" s="129">
        <f t="shared" si="2634"/>
        <v>166</v>
      </c>
      <c r="AI1392" s="132">
        <f t="shared" si="2635"/>
        <v>169</v>
      </c>
      <c r="AJ1392" s="113">
        <f t="shared" si="2636"/>
        <v>529000</v>
      </c>
      <c r="AK1392" s="139">
        <f t="shared" si="2637"/>
        <v>579000</v>
      </c>
      <c r="AL1392" s="114">
        <f t="shared" si="2638"/>
        <v>56</v>
      </c>
      <c r="AM1392" s="130">
        <f t="shared" si="2639"/>
        <v>54</v>
      </c>
      <c r="AN1392" s="151">
        <f t="shared" si="2640"/>
        <v>86</v>
      </c>
      <c r="AO1392" s="152">
        <f t="shared" si="2641"/>
        <v>451</v>
      </c>
      <c r="AP1392" s="153">
        <f t="shared" si="2642"/>
        <v>952</v>
      </c>
      <c r="AQ1392" s="716">
        <f t="shared" si="2626"/>
        <v>32</v>
      </c>
      <c r="AR1392" s="154">
        <f t="shared" si="2645"/>
        <v>60000</v>
      </c>
      <c r="AS1392" s="158">
        <v>63</v>
      </c>
    </row>
    <row r="1393" spans="2:45" ht="20.45" customHeight="1">
      <c r="B1393" s="574" t="s">
        <v>2424</v>
      </c>
      <c r="C1393" t="s">
        <v>2425</v>
      </c>
      <c r="D1393" s="112">
        <f t="shared" si="2627"/>
        <v>39.950000000000003</v>
      </c>
      <c r="E1393" s="112">
        <f t="shared" si="2628"/>
        <v>16</v>
      </c>
      <c r="F1393" s="112">
        <f t="shared" si="2624"/>
        <v>11</v>
      </c>
      <c r="G1393" s="644">
        <f t="shared" si="2643"/>
        <v>16</v>
      </c>
      <c r="H1393" s="112">
        <f t="shared" si="2625"/>
        <v>4</v>
      </c>
      <c r="I1393" s="112"/>
      <c r="J1393" s="131"/>
      <c r="K1393" s="131"/>
      <c r="L1393" s="131"/>
      <c r="M1393" s="131"/>
      <c r="N1393" s="131"/>
      <c r="O1393" s="131"/>
      <c r="P1393" s="131"/>
      <c r="Q1393" s="131"/>
      <c r="R1393" s="131"/>
      <c r="S1393" s="131"/>
      <c r="T1393" s="131"/>
      <c r="U1393" s="131"/>
      <c r="V1393" s="131">
        <f>[1]IDCost!X107</f>
        <v>8</v>
      </c>
      <c r="W1393" s="131"/>
      <c r="X1393" s="131"/>
      <c r="Y1393" s="128">
        <f t="shared" si="2606"/>
        <v>16</v>
      </c>
      <c r="Z1393" s="128">
        <f t="shared" si="2629"/>
        <v>20</v>
      </c>
      <c r="AA1393" s="128">
        <f t="shared" si="2630"/>
        <v>19.975000000000001</v>
      </c>
      <c r="AB1393" s="128">
        <f t="shared" si="2631"/>
        <v>39.950000000000003</v>
      </c>
      <c r="AC1393" s="128">
        <f t="shared" si="2632"/>
        <v>40</v>
      </c>
      <c r="AD1393" s="128">
        <f t="shared" si="2611"/>
        <v>19.975000000000001</v>
      </c>
      <c r="AE1393" s="128">
        <f t="shared" si="2644"/>
        <v>21.972500000000004</v>
      </c>
      <c r="AF1393" s="128">
        <f t="shared" si="2644"/>
        <v>25.967500000000001</v>
      </c>
      <c r="AG1393" s="129">
        <f t="shared" si="2633"/>
        <v>166</v>
      </c>
      <c r="AH1393" s="129">
        <f t="shared" si="2634"/>
        <v>166</v>
      </c>
      <c r="AI1393" s="132">
        <f t="shared" si="2635"/>
        <v>169</v>
      </c>
      <c r="AJ1393" s="113">
        <f t="shared" si="2636"/>
        <v>529000</v>
      </c>
      <c r="AK1393" s="139">
        <f t="shared" si="2637"/>
        <v>579000</v>
      </c>
      <c r="AL1393" s="114">
        <f t="shared" si="2638"/>
        <v>56</v>
      </c>
      <c r="AM1393" s="130">
        <f t="shared" si="2639"/>
        <v>54</v>
      </c>
      <c r="AN1393" s="151">
        <f t="shared" si="2640"/>
        <v>86</v>
      </c>
      <c r="AO1393" s="152">
        <f t="shared" si="2641"/>
        <v>451</v>
      </c>
      <c r="AP1393" s="153">
        <f t="shared" si="2642"/>
        <v>952</v>
      </c>
      <c r="AQ1393" s="716">
        <f t="shared" si="2626"/>
        <v>32</v>
      </c>
      <c r="AR1393" s="154">
        <f t="shared" si="2645"/>
        <v>60000</v>
      </c>
      <c r="AS1393" s="158">
        <v>64</v>
      </c>
    </row>
    <row r="1394" spans="2:45" ht="20.45" customHeight="1">
      <c r="B1394" s="574" t="s">
        <v>2426</v>
      </c>
      <c r="C1394" t="s">
        <v>2427</v>
      </c>
      <c r="D1394" s="112">
        <f t="shared" si="2627"/>
        <v>39.950000000000003</v>
      </c>
      <c r="E1394" s="112">
        <f t="shared" si="2628"/>
        <v>16</v>
      </c>
      <c r="F1394" s="112">
        <f t="shared" si="2624"/>
        <v>11</v>
      </c>
      <c r="G1394" s="644">
        <f t="shared" si="2643"/>
        <v>16</v>
      </c>
      <c r="H1394" s="112">
        <f t="shared" si="2625"/>
        <v>4</v>
      </c>
      <c r="I1394" s="112"/>
      <c r="J1394" s="131"/>
      <c r="K1394" s="131"/>
      <c r="L1394" s="131"/>
      <c r="M1394" s="131"/>
      <c r="N1394" s="131"/>
      <c r="O1394" s="131"/>
      <c r="P1394" s="131"/>
      <c r="Q1394" s="131"/>
      <c r="R1394" s="131"/>
      <c r="S1394" s="131"/>
      <c r="T1394" s="131"/>
      <c r="U1394" s="131"/>
      <c r="V1394" s="131">
        <f>[1]IDCost!X108</f>
        <v>8</v>
      </c>
      <c r="W1394" s="131"/>
      <c r="X1394" s="131"/>
      <c r="Y1394" s="128">
        <f t="shared" si="2606"/>
        <v>16</v>
      </c>
      <c r="Z1394" s="128">
        <f t="shared" si="2629"/>
        <v>20</v>
      </c>
      <c r="AA1394" s="128">
        <f t="shared" si="2630"/>
        <v>19.975000000000001</v>
      </c>
      <c r="AB1394" s="128">
        <f t="shared" si="2631"/>
        <v>39.950000000000003</v>
      </c>
      <c r="AC1394" s="128">
        <f t="shared" si="2632"/>
        <v>40</v>
      </c>
      <c r="AD1394" s="128">
        <f t="shared" si="2611"/>
        <v>19.975000000000001</v>
      </c>
      <c r="AE1394" s="128">
        <f t="shared" si="2644"/>
        <v>21.972500000000004</v>
      </c>
      <c r="AF1394" s="128">
        <f t="shared" si="2644"/>
        <v>25.967500000000001</v>
      </c>
      <c r="AG1394" s="129">
        <f t="shared" si="2633"/>
        <v>166</v>
      </c>
      <c r="AH1394" s="129">
        <f t="shared" si="2634"/>
        <v>166</v>
      </c>
      <c r="AI1394" s="132">
        <f t="shared" si="2635"/>
        <v>169</v>
      </c>
      <c r="AJ1394" s="113">
        <f t="shared" si="2636"/>
        <v>529000</v>
      </c>
      <c r="AK1394" s="139">
        <f t="shared" si="2637"/>
        <v>579000</v>
      </c>
      <c r="AL1394" s="114">
        <f t="shared" si="2638"/>
        <v>56</v>
      </c>
      <c r="AM1394" s="130">
        <f t="shared" si="2639"/>
        <v>54</v>
      </c>
      <c r="AN1394" s="151">
        <f t="shared" si="2640"/>
        <v>86</v>
      </c>
      <c r="AO1394" s="152">
        <f t="shared" si="2641"/>
        <v>451</v>
      </c>
      <c r="AP1394" s="153">
        <f t="shared" si="2642"/>
        <v>952</v>
      </c>
      <c r="AQ1394" s="716">
        <f t="shared" si="2626"/>
        <v>32</v>
      </c>
      <c r="AR1394" s="154">
        <f t="shared" si="2645"/>
        <v>60000</v>
      </c>
      <c r="AS1394" s="158">
        <v>65</v>
      </c>
    </row>
    <row r="1395" spans="2:45" ht="20.45" customHeight="1">
      <c r="B1395" s="574" t="s">
        <v>2428</v>
      </c>
      <c r="C1395" t="s">
        <v>2429</v>
      </c>
      <c r="D1395" s="112">
        <f t="shared" si="2627"/>
        <v>39.950000000000003</v>
      </c>
      <c r="E1395" s="112">
        <f t="shared" si="2628"/>
        <v>16</v>
      </c>
      <c r="F1395" s="112">
        <f t="shared" si="2624"/>
        <v>11</v>
      </c>
      <c r="G1395" s="644">
        <f t="shared" si="2643"/>
        <v>16</v>
      </c>
      <c r="H1395" s="112">
        <f t="shared" si="2625"/>
        <v>4</v>
      </c>
      <c r="I1395" s="112"/>
      <c r="J1395" s="131"/>
      <c r="K1395" s="131"/>
      <c r="L1395" s="131"/>
      <c r="M1395" s="131"/>
      <c r="N1395" s="131"/>
      <c r="O1395" s="131"/>
      <c r="P1395" s="131"/>
      <c r="Q1395" s="131"/>
      <c r="R1395" s="131"/>
      <c r="S1395" s="131"/>
      <c r="T1395" s="131"/>
      <c r="U1395" s="131"/>
      <c r="V1395" s="131">
        <f>[1]IDCost!X109</f>
        <v>8</v>
      </c>
      <c r="W1395" s="131"/>
      <c r="X1395" s="131"/>
      <c r="Y1395" s="128">
        <f t="shared" ref="Y1395:Y1489" si="2646">$G1395*(1+Y$1335)</f>
        <v>16</v>
      </c>
      <c r="Z1395" s="128">
        <f t="shared" si="2629"/>
        <v>20</v>
      </c>
      <c r="AA1395" s="128">
        <f t="shared" si="2630"/>
        <v>19.975000000000001</v>
      </c>
      <c r="AB1395" s="128">
        <f t="shared" si="2631"/>
        <v>39.950000000000003</v>
      </c>
      <c r="AC1395" s="128">
        <f t="shared" si="2632"/>
        <v>40</v>
      </c>
      <c r="AD1395" s="128">
        <f t="shared" ref="AD1395:AD1489" si="2647">$AB1395*(1-AD$1335)</f>
        <v>19.975000000000001</v>
      </c>
      <c r="AE1395" s="128">
        <f t="shared" si="2644"/>
        <v>21.972500000000004</v>
      </c>
      <c r="AF1395" s="128">
        <f t="shared" si="2644"/>
        <v>25.967500000000001</v>
      </c>
      <c r="AG1395" s="129">
        <f t="shared" si="2633"/>
        <v>166</v>
      </c>
      <c r="AH1395" s="129">
        <f t="shared" si="2634"/>
        <v>166</v>
      </c>
      <c r="AI1395" s="132">
        <f t="shared" si="2635"/>
        <v>169</v>
      </c>
      <c r="AJ1395" s="113">
        <f t="shared" si="2636"/>
        <v>529000</v>
      </c>
      <c r="AK1395" s="139">
        <f t="shared" si="2637"/>
        <v>579000</v>
      </c>
      <c r="AL1395" s="114">
        <f t="shared" si="2638"/>
        <v>56</v>
      </c>
      <c r="AM1395" s="130">
        <f t="shared" si="2639"/>
        <v>54</v>
      </c>
      <c r="AN1395" s="151">
        <f t="shared" si="2640"/>
        <v>86</v>
      </c>
      <c r="AO1395" s="152">
        <f t="shared" si="2641"/>
        <v>451</v>
      </c>
      <c r="AP1395" s="153">
        <f t="shared" si="2642"/>
        <v>952</v>
      </c>
      <c r="AQ1395" s="716">
        <f t="shared" si="2626"/>
        <v>32</v>
      </c>
      <c r="AR1395" s="154">
        <f t="shared" si="2645"/>
        <v>60000</v>
      </c>
      <c r="AS1395" s="158">
        <v>66</v>
      </c>
    </row>
    <row r="1396" spans="2:45" ht="20.45" customHeight="1">
      <c r="B1396" s="574" t="s">
        <v>2430</v>
      </c>
      <c r="C1396" t="s">
        <v>2431</v>
      </c>
      <c r="D1396" s="112">
        <f t="shared" si="2627"/>
        <v>39.950000000000003</v>
      </c>
      <c r="E1396" s="112">
        <f t="shared" si="2628"/>
        <v>16</v>
      </c>
      <c r="F1396" s="112">
        <f t="shared" ref="F1396:F1490" si="2648">MAX($J1396:$W1396)+3</f>
        <v>11</v>
      </c>
      <c r="G1396" s="644">
        <f t="shared" si="2643"/>
        <v>16</v>
      </c>
      <c r="H1396" s="112">
        <f t="shared" ref="H1396:H1432" si="2649">MIN($J1396:$W1396)*0.5</f>
        <v>4</v>
      </c>
      <c r="I1396" s="112"/>
      <c r="J1396" s="131"/>
      <c r="K1396" s="131"/>
      <c r="L1396" s="131"/>
      <c r="M1396" s="131"/>
      <c r="N1396" s="131"/>
      <c r="O1396" s="131"/>
      <c r="P1396" s="131"/>
      <c r="Q1396" s="131"/>
      <c r="R1396" s="131"/>
      <c r="S1396" s="131"/>
      <c r="T1396" s="131"/>
      <c r="U1396" s="131"/>
      <c r="V1396" s="131">
        <f>[1]IDCost!X110</f>
        <v>8</v>
      </c>
      <c r="W1396" s="131"/>
      <c r="X1396" s="131"/>
      <c r="Y1396" s="128">
        <f t="shared" si="2646"/>
        <v>16</v>
      </c>
      <c r="Z1396" s="128">
        <f t="shared" si="2629"/>
        <v>20</v>
      </c>
      <c r="AA1396" s="128">
        <f t="shared" si="2630"/>
        <v>19.975000000000001</v>
      </c>
      <c r="AB1396" s="128">
        <f t="shared" si="2631"/>
        <v>39.950000000000003</v>
      </c>
      <c r="AC1396" s="128">
        <f t="shared" si="2632"/>
        <v>40</v>
      </c>
      <c r="AD1396" s="128">
        <f t="shared" si="2647"/>
        <v>19.975000000000001</v>
      </c>
      <c r="AE1396" s="128">
        <f t="shared" si="2644"/>
        <v>21.972500000000004</v>
      </c>
      <c r="AF1396" s="128">
        <f t="shared" si="2644"/>
        <v>25.967500000000001</v>
      </c>
      <c r="AG1396" s="129">
        <f t="shared" si="2633"/>
        <v>166</v>
      </c>
      <c r="AH1396" s="129">
        <f t="shared" si="2634"/>
        <v>166</v>
      </c>
      <c r="AI1396" s="132">
        <f t="shared" si="2635"/>
        <v>169</v>
      </c>
      <c r="AJ1396" s="113">
        <f t="shared" si="2636"/>
        <v>529000</v>
      </c>
      <c r="AK1396" s="139">
        <f t="shared" si="2637"/>
        <v>579000</v>
      </c>
      <c r="AL1396" s="114">
        <f t="shared" si="2638"/>
        <v>56</v>
      </c>
      <c r="AM1396" s="130">
        <f t="shared" si="2639"/>
        <v>54</v>
      </c>
      <c r="AN1396" s="151">
        <f t="shared" si="2640"/>
        <v>86</v>
      </c>
      <c r="AO1396" s="152">
        <f t="shared" si="2641"/>
        <v>451</v>
      </c>
      <c r="AP1396" s="153">
        <f t="shared" si="2642"/>
        <v>952</v>
      </c>
      <c r="AQ1396" s="716">
        <f t="shared" si="2626"/>
        <v>32</v>
      </c>
      <c r="AR1396" s="154">
        <f t="shared" si="2645"/>
        <v>60000</v>
      </c>
      <c r="AS1396" s="158">
        <v>67</v>
      </c>
    </row>
    <row r="1397" spans="2:45" ht="20.45" customHeight="1">
      <c r="B1397" s="574" t="s">
        <v>2432</v>
      </c>
      <c r="C1397" t="s">
        <v>2433</v>
      </c>
      <c r="D1397" s="112">
        <f t="shared" si="2627"/>
        <v>39.950000000000003</v>
      </c>
      <c r="E1397" s="112">
        <f t="shared" si="2628"/>
        <v>16</v>
      </c>
      <c r="F1397" s="112">
        <f t="shared" si="2648"/>
        <v>11</v>
      </c>
      <c r="G1397" s="644">
        <f t="shared" si="2643"/>
        <v>16</v>
      </c>
      <c r="H1397" s="112">
        <f t="shared" si="2649"/>
        <v>4</v>
      </c>
      <c r="I1397" s="112"/>
      <c r="J1397" s="131"/>
      <c r="K1397" s="131"/>
      <c r="L1397" s="131"/>
      <c r="M1397" s="131"/>
      <c r="N1397" s="131"/>
      <c r="O1397" s="131"/>
      <c r="P1397" s="131"/>
      <c r="Q1397" s="131"/>
      <c r="R1397" s="131"/>
      <c r="S1397" s="131"/>
      <c r="T1397" s="131"/>
      <c r="U1397" s="131"/>
      <c r="V1397" s="131">
        <f>[1]IDCost!X111</f>
        <v>8</v>
      </c>
      <c r="W1397" s="131"/>
      <c r="X1397" s="131"/>
      <c r="Y1397" s="128">
        <f t="shared" si="2646"/>
        <v>16</v>
      </c>
      <c r="Z1397" s="128">
        <f t="shared" si="2629"/>
        <v>20</v>
      </c>
      <c r="AA1397" s="128">
        <f t="shared" si="2630"/>
        <v>19.975000000000001</v>
      </c>
      <c r="AB1397" s="128">
        <f t="shared" si="2631"/>
        <v>39.950000000000003</v>
      </c>
      <c r="AC1397" s="128">
        <f t="shared" si="2632"/>
        <v>40</v>
      </c>
      <c r="AD1397" s="128">
        <f t="shared" si="2647"/>
        <v>19.975000000000001</v>
      </c>
      <c r="AE1397" s="128">
        <f t="shared" si="2644"/>
        <v>21.972500000000004</v>
      </c>
      <c r="AF1397" s="128">
        <f t="shared" si="2644"/>
        <v>25.967500000000001</v>
      </c>
      <c r="AG1397" s="129">
        <f t="shared" si="2633"/>
        <v>166</v>
      </c>
      <c r="AH1397" s="129">
        <f t="shared" si="2634"/>
        <v>166</v>
      </c>
      <c r="AI1397" s="132">
        <f t="shared" si="2635"/>
        <v>169</v>
      </c>
      <c r="AJ1397" s="113">
        <f t="shared" si="2636"/>
        <v>529000</v>
      </c>
      <c r="AK1397" s="139">
        <f t="shared" si="2637"/>
        <v>579000</v>
      </c>
      <c r="AL1397" s="114">
        <f t="shared" si="2638"/>
        <v>56</v>
      </c>
      <c r="AM1397" s="130">
        <f t="shared" si="2639"/>
        <v>54</v>
      </c>
      <c r="AN1397" s="151">
        <f t="shared" si="2640"/>
        <v>86</v>
      </c>
      <c r="AO1397" s="152">
        <f t="shared" si="2641"/>
        <v>451</v>
      </c>
      <c r="AP1397" s="153">
        <f t="shared" si="2642"/>
        <v>952</v>
      </c>
      <c r="AQ1397" s="716">
        <f t="shared" si="2626"/>
        <v>32</v>
      </c>
      <c r="AR1397" s="154">
        <f t="shared" si="2645"/>
        <v>60000</v>
      </c>
      <c r="AS1397" s="158">
        <v>68</v>
      </c>
    </row>
    <row r="1398" spans="2:45" ht="20.45" customHeight="1">
      <c r="B1398" s="574" t="s">
        <v>2434</v>
      </c>
      <c r="C1398" t="s">
        <v>2435</v>
      </c>
      <c r="D1398" s="112">
        <f t="shared" si="2627"/>
        <v>39.950000000000003</v>
      </c>
      <c r="E1398" s="112">
        <f t="shared" si="2628"/>
        <v>16</v>
      </c>
      <c r="F1398" s="112">
        <f t="shared" si="2648"/>
        <v>11</v>
      </c>
      <c r="G1398" s="644">
        <f t="shared" si="2643"/>
        <v>16</v>
      </c>
      <c r="H1398" s="112">
        <f t="shared" si="2649"/>
        <v>4</v>
      </c>
      <c r="I1398" s="112"/>
      <c r="J1398" s="131"/>
      <c r="K1398" s="131"/>
      <c r="L1398" s="131"/>
      <c r="M1398" s="131"/>
      <c r="N1398" s="131"/>
      <c r="O1398" s="131"/>
      <c r="P1398" s="131"/>
      <c r="Q1398" s="131"/>
      <c r="R1398" s="131"/>
      <c r="S1398" s="131"/>
      <c r="T1398" s="131"/>
      <c r="U1398" s="131"/>
      <c r="V1398" s="131">
        <f>[1]IDCost!X112</f>
        <v>8</v>
      </c>
      <c r="W1398" s="131"/>
      <c r="X1398" s="131"/>
      <c r="Y1398" s="128">
        <f t="shared" si="2646"/>
        <v>16</v>
      </c>
      <c r="Z1398" s="128">
        <f t="shared" si="2629"/>
        <v>20</v>
      </c>
      <c r="AA1398" s="128">
        <f t="shared" si="2630"/>
        <v>19.975000000000001</v>
      </c>
      <c r="AB1398" s="128">
        <f t="shared" si="2631"/>
        <v>39.950000000000003</v>
      </c>
      <c r="AC1398" s="128">
        <f t="shared" si="2632"/>
        <v>40</v>
      </c>
      <c r="AD1398" s="128">
        <f t="shared" si="2647"/>
        <v>19.975000000000001</v>
      </c>
      <c r="AE1398" s="128">
        <f t="shared" si="2644"/>
        <v>21.972500000000004</v>
      </c>
      <c r="AF1398" s="128">
        <f t="shared" si="2644"/>
        <v>25.967500000000001</v>
      </c>
      <c r="AG1398" s="129">
        <f t="shared" si="2633"/>
        <v>166</v>
      </c>
      <c r="AH1398" s="129">
        <f t="shared" si="2634"/>
        <v>166</v>
      </c>
      <c r="AI1398" s="132">
        <f t="shared" si="2635"/>
        <v>169</v>
      </c>
      <c r="AJ1398" s="113">
        <f t="shared" si="2636"/>
        <v>529000</v>
      </c>
      <c r="AK1398" s="139">
        <f t="shared" si="2637"/>
        <v>579000</v>
      </c>
      <c r="AL1398" s="114">
        <f t="shared" si="2638"/>
        <v>56</v>
      </c>
      <c r="AM1398" s="130">
        <f t="shared" si="2639"/>
        <v>54</v>
      </c>
      <c r="AN1398" s="151">
        <f t="shared" si="2640"/>
        <v>86</v>
      </c>
      <c r="AO1398" s="152">
        <f t="shared" si="2641"/>
        <v>451</v>
      </c>
      <c r="AP1398" s="153">
        <f t="shared" si="2642"/>
        <v>952</v>
      </c>
      <c r="AQ1398" s="716">
        <f t="shared" si="2626"/>
        <v>32</v>
      </c>
      <c r="AR1398" s="154">
        <f t="shared" si="2645"/>
        <v>60000</v>
      </c>
      <c r="AS1398" s="158">
        <v>69</v>
      </c>
    </row>
    <row r="1399" spans="2:45" ht="20.45" customHeight="1">
      <c r="B1399" s="593" t="s">
        <v>2541</v>
      </c>
      <c r="C1399" t="s">
        <v>2436</v>
      </c>
      <c r="D1399" s="112">
        <f t="shared" si="2627"/>
        <v>37.950000000000003</v>
      </c>
      <c r="E1399" s="112">
        <f t="shared" si="2628"/>
        <v>15</v>
      </c>
      <c r="F1399" s="112">
        <f t="shared" si="2648"/>
        <v>10.5</v>
      </c>
      <c r="G1399" s="644">
        <f t="shared" si="2643"/>
        <v>15</v>
      </c>
      <c r="H1399" s="112">
        <f t="shared" si="2649"/>
        <v>3.75</v>
      </c>
      <c r="I1399" s="112"/>
      <c r="J1399" s="131"/>
      <c r="K1399" s="131"/>
      <c r="L1399" s="131"/>
      <c r="M1399" s="131"/>
      <c r="N1399" s="131"/>
      <c r="O1399" s="131"/>
      <c r="P1399" s="131"/>
      <c r="Q1399" s="131"/>
      <c r="R1399" s="131"/>
      <c r="S1399" s="131"/>
      <c r="T1399" s="131"/>
      <c r="U1399" s="131"/>
      <c r="V1399" s="131">
        <f>[1]IDCost!X113</f>
        <v>7.5</v>
      </c>
      <c r="W1399" s="131"/>
      <c r="X1399" s="131"/>
      <c r="Y1399" s="128">
        <f t="shared" si="2646"/>
        <v>15</v>
      </c>
      <c r="Z1399" s="128">
        <f t="shared" si="2629"/>
        <v>18.75</v>
      </c>
      <c r="AA1399" s="128">
        <f t="shared" si="2630"/>
        <v>18.975000000000001</v>
      </c>
      <c r="AB1399" s="128">
        <f t="shared" si="2631"/>
        <v>37.950000000000003</v>
      </c>
      <c r="AC1399" s="128">
        <f t="shared" si="2632"/>
        <v>37.5</v>
      </c>
      <c r="AD1399" s="128">
        <f t="shared" si="2647"/>
        <v>18.975000000000001</v>
      </c>
      <c r="AE1399" s="128">
        <f t="shared" si="2644"/>
        <v>20.872500000000002</v>
      </c>
      <c r="AF1399" s="128">
        <f t="shared" si="2644"/>
        <v>24.667500000000004</v>
      </c>
      <c r="AG1399" s="129">
        <f t="shared" si="2633"/>
        <v>155.625</v>
      </c>
      <c r="AH1399" s="129">
        <f t="shared" si="2634"/>
        <v>155.625</v>
      </c>
      <c r="AI1399" s="132">
        <f t="shared" si="2635"/>
        <v>159</v>
      </c>
      <c r="AJ1399" s="113">
        <f t="shared" si="2636"/>
        <v>499000</v>
      </c>
      <c r="AK1399" s="139">
        <f t="shared" si="2637"/>
        <v>539000</v>
      </c>
      <c r="AL1399" s="114">
        <f t="shared" si="2638"/>
        <v>53</v>
      </c>
      <c r="AM1399" s="130">
        <f t="shared" si="2639"/>
        <v>51</v>
      </c>
      <c r="AN1399" s="151">
        <f t="shared" si="2640"/>
        <v>80</v>
      </c>
      <c r="AO1399" s="152">
        <f t="shared" si="2641"/>
        <v>422</v>
      </c>
      <c r="AP1399" s="153">
        <f t="shared" si="2642"/>
        <v>892</v>
      </c>
      <c r="AQ1399" s="716">
        <f t="shared" si="2626"/>
        <v>30</v>
      </c>
      <c r="AR1399" s="154">
        <f t="shared" si="2645"/>
        <v>56000</v>
      </c>
      <c r="AS1399" s="158">
        <v>70</v>
      </c>
    </row>
    <row r="1400" spans="2:45" ht="20.45" customHeight="1">
      <c r="B1400" s="593" t="s">
        <v>2542</v>
      </c>
      <c r="C1400" t="s">
        <v>2437</v>
      </c>
      <c r="D1400" s="112">
        <f t="shared" si="2627"/>
        <v>37.950000000000003</v>
      </c>
      <c r="E1400" s="112">
        <f t="shared" si="2628"/>
        <v>15</v>
      </c>
      <c r="F1400" s="112">
        <f t="shared" si="2648"/>
        <v>10.5</v>
      </c>
      <c r="G1400" s="644">
        <f t="shared" si="2643"/>
        <v>15</v>
      </c>
      <c r="H1400" s="112">
        <f t="shared" si="2649"/>
        <v>3.75</v>
      </c>
      <c r="I1400" s="112"/>
      <c r="J1400" s="131"/>
      <c r="K1400" s="131"/>
      <c r="L1400" s="131"/>
      <c r="M1400" s="131"/>
      <c r="N1400" s="131"/>
      <c r="O1400" s="131"/>
      <c r="P1400" s="131"/>
      <c r="Q1400" s="131"/>
      <c r="R1400" s="131"/>
      <c r="S1400" s="131"/>
      <c r="T1400" s="131"/>
      <c r="U1400" s="131"/>
      <c r="V1400" s="131">
        <f>[1]IDCost!X114</f>
        <v>7.5</v>
      </c>
      <c r="W1400" s="131"/>
      <c r="X1400" s="131"/>
      <c r="Y1400" s="128">
        <f t="shared" si="2646"/>
        <v>15</v>
      </c>
      <c r="Z1400" s="128">
        <f t="shared" si="2629"/>
        <v>18.75</v>
      </c>
      <c r="AA1400" s="128">
        <f t="shared" si="2630"/>
        <v>18.975000000000001</v>
      </c>
      <c r="AB1400" s="128">
        <f t="shared" si="2631"/>
        <v>37.950000000000003</v>
      </c>
      <c r="AC1400" s="128">
        <f t="shared" si="2632"/>
        <v>37.5</v>
      </c>
      <c r="AD1400" s="128">
        <f t="shared" si="2647"/>
        <v>18.975000000000001</v>
      </c>
      <c r="AE1400" s="128">
        <f t="shared" si="2644"/>
        <v>20.872500000000002</v>
      </c>
      <c r="AF1400" s="128">
        <f t="shared" si="2644"/>
        <v>24.667500000000004</v>
      </c>
      <c r="AG1400" s="129">
        <f t="shared" si="2633"/>
        <v>155.625</v>
      </c>
      <c r="AH1400" s="129">
        <f t="shared" si="2634"/>
        <v>155.625</v>
      </c>
      <c r="AI1400" s="132">
        <f t="shared" si="2635"/>
        <v>159</v>
      </c>
      <c r="AJ1400" s="113">
        <f t="shared" si="2636"/>
        <v>499000</v>
      </c>
      <c r="AK1400" s="139">
        <f t="shared" si="2637"/>
        <v>539000</v>
      </c>
      <c r="AL1400" s="114">
        <f t="shared" si="2638"/>
        <v>53</v>
      </c>
      <c r="AM1400" s="130">
        <f t="shared" si="2639"/>
        <v>51</v>
      </c>
      <c r="AN1400" s="151">
        <f t="shared" si="2640"/>
        <v>80</v>
      </c>
      <c r="AO1400" s="152">
        <f t="shared" si="2641"/>
        <v>422</v>
      </c>
      <c r="AP1400" s="153">
        <f t="shared" si="2642"/>
        <v>892</v>
      </c>
      <c r="AQ1400" s="716">
        <f t="shared" si="2626"/>
        <v>30</v>
      </c>
      <c r="AR1400" s="154">
        <f t="shared" ref="AR1400:AR1431" si="2650">MROUND(ROUNDUP(AC1400*1500,0),1000)</f>
        <v>56000</v>
      </c>
      <c r="AS1400" s="158">
        <v>71</v>
      </c>
    </row>
    <row r="1401" spans="2:45" ht="20.45" customHeight="1">
      <c r="B1401" s="593" t="s">
        <v>2543</v>
      </c>
      <c r="C1401" t="s">
        <v>2438</v>
      </c>
      <c r="D1401" s="112">
        <f t="shared" si="2627"/>
        <v>37.950000000000003</v>
      </c>
      <c r="E1401" s="112">
        <f t="shared" si="2628"/>
        <v>15</v>
      </c>
      <c r="F1401" s="112">
        <f t="shared" si="2648"/>
        <v>10.5</v>
      </c>
      <c r="G1401" s="644">
        <f t="shared" si="2643"/>
        <v>15</v>
      </c>
      <c r="H1401" s="112">
        <f t="shared" si="2649"/>
        <v>3.75</v>
      </c>
      <c r="I1401" s="112"/>
      <c r="J1401" s="131"/>
      <c r="K1401" s="131"/>
      <c r="L1401" s="131"/>
      <c r="M1401" s="131"/>
      <c r="N1401" s="131"/>
      <c r="O1401" s="131"/>
      <c r="P1401" s="131"/>
      <c r="Q1401" s="131"/>
      <c r="R1401" s="131"/>
      <c r="S1401" s="131"/>
      <c r="T1401" s="131"/>
      <c r="U1401" s="131"/>
      <c r="V1401" s="131">
        <f>[1]IDCost!X115</f>
        <v>7.5</v>
      </c>
      <c r="W1401" s="131"/>
      <c r="X1401" s="131"/>
      <c r="Y1401" s="128">
        <f t="shared" si="2646"/>
        <v>15</v>
      </c>
      <c r="Z1401" s="128">
        <f t="shared" si="2629"/>
        <v>18.75</v>
      </c>
      <c r="AA1401" s="128">
        <f t="shared" si="2630"/>
        <v>18.975000000000001</v>
      </c>
      <c r="AB1401" s="128">
        <f t="shared" si="2631"/>
        <v>37.950000000000003</v>
      </c>
      <c r="AC1401" s="128">
        <f t="shared" si="2632"/>
        <v>37.5</v>
      </c>
      <c r="AD1401" s="128">
        <f t="shared" si="2647"/>
        <v>18.975000000000001</v>
      </c>
      <c r="AE1401" s="128">
        <f t="shared" si="2644"/>
        <v>20.872500000000002</v>
      </c>
      <c r="AF1401" s="128">
        <f t="shared" si="2644"/>
        <v>24.667500000000004</v>
      </c>
      <c r="AG1401" s="129">
        <f t="shared" si="2633"/>
        <v>155.625</v>
      </c>
      <c r="AH1401" s="129">
        <f t="shared" si="2634"/>
        <v>155.625</v>
      </c>
      <c r="AI1401" s="132">
        <f t="shared" si="2635"/>
        <v>159</v>
      </c>
      <c r="AJ1401" s="113">
        <f t="shared" si="2636"/>
        <v>499000</v>
      </c>
      <c r="AK1401" s="139">
        <f t="shared" si="2637"/>
        <v>539000</v>
      </c>
      <c r="AL1401" s="114">
        <f t="shared" si="2638"/>
        <v>53</v>
      </c>
      <c r="AM1401" s="130">
        <f t="shared" si="2639"/>
        <v>51</v>
      </c>
      <c r="AN1401" s="151">
        <f t="shared" si="2640"/>
        <v>80</v>
      </c>
      <c r="AO1401" s="152">
        <f t="shared" si="2641"/>
        <v>422</v>
      </c>
      <c r="AP1401" s="153">
        <f t="shared" si="2642"/>
        <v>892</v>
      </c>
      <c r="AQ1401" s="716">
        <f t="shared" ref="AQ1401:AQ1494" si="2651">ROUNDUP(AC1401*0.8,0)</f>
        <v>30</v>
      </c>
      <c r="AR1401" s="154">
        <f t="shared" si="2650"/>
        <v>56000</v>
      </c>
      <c r="AS1401" s="158">
        <v>72</v>
      </c>
    </row>
    <row r="1402" spans="2:45" ht="20.45" customHeight="1">
      <c r="B1402" s="593" t="s">
        <v>2544</v>
      </c>
      <c r="C1402" t="s">
        <v>2439</v>
      </c>
      <c r="D1402" s="112">
        <f t="shared" si="2627"/>
        <v>37.950000000000003</v>
      </c>
      <c r="E1402" s="112">
        <f t="shared" si="2628"/>
        <v>15</v>
      </c>
      <c r="F1402" s="112">
        <f t="shared" si="2648"/>
        <v>10.5</v>
      </c>
      <c r="G1402" s="644">
        <f t="shared" si="2643"/>
        <v>15</v>
      </c>
      <c r="H1402" s="112">
        <f t="shared" si="2649"/>
        <v>3.75</v>
      </c>
      <c r="I1402" s="112"/>
      <c r="J1402" s="131"/>
      <c r="K1402" s="131"/>
      <c r="L1402" s="131"/>
      <c r="M1402" s="131"/>
      <c r="N1402" s="131"/>
      <c r="O1402" s="131"/>
      <c r="P1402" s="131"/>
      <c r="Q1402" s="131"/>
      <c r="R1402" s="131"/>
      <c r="S1402" s="131"/>
      <c r="T1402" s="131"/>
      <c r="U1402" s="131"/>
      <c r="V1402" s="131">
        <f>[1]IDCost!X116</f>
        <v>7.5</v>
      </c>
      <c r="W1402" s="131"/>
      <c r="X1402" s="131"/>
      <c r="Y1402" s="128">
        <f t="shared" si="2646"/>
        <v>15</v>
      </c>
      <c r="Z1402" s="128">
        <f t="shared" si="2629"/>
        <v>18.75</v>
      </c>
      <c r="AA1402" s="128">
        <f t="shared" si="2630"/>
        <v>18.975000000000001</v>
      </c>
      <c r="AB1402" s="128">
        <f t="shared" si="2631"/>
        <v>37.950000000000003</v>
      </c>
      <c r="AC1402" s="128">
        <f t="shared" si="2632"/>
        <v>37.5</v>
      </c>
      <c r="AD1402" s="128">
        <f t="shared" si="2647"/>
        <v>18.975000000000001</v>
      </c>
      <c r="AE1402" s="128">
        <f t="shared" si="2644"/>
        <v>20.872500000000002</v>
      </c>
      <c r="AF1402" s="128">
        <f t="shared" si="2644"/>
        <v>24.667500000000004</v>
      </c>
      <c r="AG1402" s="129">
        <f t="shared" si="2633"/>
        <v>155.625</v>
      </c>
      <c r="AH1402" s="129">
        <f t="shared" si="2634"/>
        <v>155.625</v>
      </c>
      <c r="AI1402" s="132">
        <f t="shared" si="2635"/>
        <v>159</v>
      </c>
      <c r="AJ1402" s="113">
        <f t="shared" si="2636"/>
        <v>499000</v>
      </c>
      <c r="AK1402" s="139">
        <f t="shared" si="2637"/>
        <v>539000</v>
      </c>
      <c r="AL1402" s="114">
        <f t="shared" si="2638"/>
        <v>53</v>
      </c>
      <c r="AM1402" s="130">
        <f t="shared" si="2639"/>
        <v>51</v>
      </c>
      <c r="AN1402" s="151">
        <f t="shared" si="2640"/>
        <v>80</v>
      </c>
      <c r="AO1402" s="152">
        <f t="shared" si="2641"/>
        <v>422</v>
      </c>
      <c r="AP1402" s="153">
        <f t="shared" si="2642"/>
        <v>892</v>
      </c>
      <c r="AQ1402" s="716">
        <f t="shared" si="2651"/>
        <v>30</v>
      </c>
      <c r="AR1402" s="154">
        <f t="shared" si="2650"/>
        <v>56000</v>
      </c>
      <c r="AS1402" s="158">
        <v>73</v>
      </c>
    </row>
    <row r="1403" spans="2:45" ht="20.45" customHeight="1">
      <c r="B1403" s="593" t="s">
        <v>2545</v>
      </c>
      <c r="C1403" t="s">
        <v>2440</v>
      </c>
      <c r="D1403" s="112">
        <f t="shared" si="2627"/>
        <v>37.950000000000003</v>
      </c>
      <c r="E1403" s="112">
        <f t="shared" si="2628"/>
        <v>15</v>
      </c>
      <c r="F1403" s="112">
        <f t="shared" si="2648"/>
        <v>10.5</v>
      </c>
      <c r="G1403" s="644">
        <f t="shared" si="2643"/>
        <v>15</v>
      </c>
      <c r="H1403" s="112">
        <f t="shared" si="2649"/>
        <v>3.75</v>
      </c>
      <c r="I1403" s="112"/>
      <c r="J1403" s="131"/>
      <c r="K1403" s="131"/>
      <c r="L1403" s="131"/>
      <c r="M1403" s="131"/>
      <c r="N1403" s="131"/>
      <c r="O1403" s="131"/>
      <c r="P1403" s="131"/>
      <c r="Q1403" s="131"/>
      <c r="R1403" s="131"/>
      <c r="S1403" s="131"/>
      <c r="T1403" s="131"/>
      <c r="U1403" s="131"/>
      <c r="V1403" s="131">
        <f>[1]IDCost!X117</f>
        <v>7.5</v>
      </c>
      <c r="W1403" s="131"/>
      <c r="X1403" s="131"/>
      <c r="Y1403" s="128">
        <f t="shared" si="2646"/>
        <v>15</v>
      </c>
      <c r="Z1403" s="128">
        <f t="shared" si="2629"/>
        <v>18.75</v>
      </c>
      <c r="AA1403" s="128">
        <f t="shared" si="2630"/>
        <v>18.975000000000001</v>
      </c>
      <c r="AB1403" s="128">
        <f t="shared" si="2631"/>
        <v>37.950000000000003</v>
      </c>
      <c r="AC1403" s="128">
        <f t="shared" si="2632"/>
        <v>37.5</v>
      </c>
      <c r="AD1403" s="128">
        <f t="shared" si="2647"/>
        <v>18.975000000000001</v>
      </c>
      <c r="AE1403" s="128">
        <f t="shared" si="2644"/>
        <v>20.872500000000002</v>
      </c>
      <c r="AF1403" s="128">
        <f t="shared" si="2644"/>
        <v>24.667500000000004</v>
      </c>
      <c r="AG1403" s="129">
        <f t="shared" si="2633"/>
        <v>155.625</v>
      </c>
      <c r="AH1403" s="129">
        <f t="shared" si="2634"/>
        <v>155.625</v>
      </c>
      <c r="AI1403" s="132">
        <f t="shared" si="2635"/>
        <v>159</v>
      </c>
      <c r="AJ1403" s="113">
        <f t="shared" si="2636"/>
        <v>499000</v>
      </c>
      <c r="AK1403" s="139">
        <f t="shared" si="2637"/>
        <v>539000</v>
      </c>
      <c r="AL1403" s="114">
        <f t="shared" si="2638"/>
        <v>53</v>
      </c>
      <c r="AM1403" s="130">
        <f t="shared" si="2639"/>
        <v>51</v>
      </c>
      <c r="AN1403" s="151">
        <f t="shared" si="2640"/>
        <v>80</v>
      </c>
      <c r="AO1403" s="152">
        <f t="shared" si="2641"/>
        <v>422</v>
      </c>
      <c r="AP1403" s="153">
        <f t="shared" si="2642"/>
        <v>892</v>
      </c>
      <c r="AQ1403" s="716">
        <f t="shared" si="2651"/>
        <v>30</v>
      </c>
      <c r="AR1403" s="154">
        <f t="shared" si="2650"/>
        <v>56000</v>
      </c>
      <c r="AS1403" s="158">
        <v>74</v>
      </c>
    </row>
    <row r="1404" spans="2:45" ht="20.45" customHeight="1">
      <c r="B1404" s="593" t="s">
        <v>2546</v>
      </c>
      <c r="C1404" t="s">
        <v>2441</v>
      </c>
      <c r="D1404" s="112">
        <f t="shared" si="2627"/>
        <v>34.950000000000003</v>
      </c>
      <c r="E1404" s="112">
        <f t="shared" si="2628"/>
        <v>14</v>
      </c>
      <c r="F1404" s="112">
        <f t="shared" si="2648"/>
        <v>10</v>
      </c>
      <c r="G1404" s="644">
        <f t="shared" si="2643"/>
        <v>14</v>
      </c>
      <c r="H1404" s="112">
        <f t="shared" si="2649"/>
        <v>3.5</v>
      </c>
      <c r="I1404" s="112"/>
      <c r="J1404" s="131"/>
      <c r="K1404" s="131"/>
      <c r="L1404" s="131"/>
      <c r="M1404" s="131"/>
      <c r="N1404" s="131"/>
      <c r="O1404" s="131"/>
      <c r="P1404" s="131"/>
      <c r="Q1404" s="131"/>
      <c r="R1404" s="131"/>
      <c r="S1404" s="131"/>
      <c r="T1404" s="131"/>
      <c r="U1404" s="131"/>
      <c r="V1404" s="131">
        <f>[1]IDCost!X118</f>
        <v>7</v>
      </c>
      <c r="W1404" s="131"/>
      <c r="X1404" s="131"/>
      <c r="Y1404" s="128">
        <f t="shared" si="2646"/>
        <v>14</v>
      </c>
      <c r="Z1404" s="128">
        <f t="shared" si="2629"/>
        <v>17.5</v>
      </c>
      <c r="AA1404" s="128">
        <f t="shared" si="2630"/>
        <v>17.475000000000001</v>
      </c>
      <c r="AB1404" s="128">
        <f t="shared" si="2631"/>
        <v>34.950000000000003</v>
      </c>
      <c r="AC1404" s="128">
        <f t="shared" si="2632"/>
        <v>35</v>
      </c>
      <c r="AD1404" s="128">
        <f t="shared" si="2647"/>
        <v>17.475000000000001</v>
      </c>
      <c r="AE1404" s="128">
        <f t="shared" si="2644"/>
        <v>19.222500000000004</v>
      </c>
      <c r="AF1404" s="128">
        <f t="shared" si="2644"/>
        <v>22.717500000000001</v>
      </c>
      <c r="AG1404" s="129">
        <f t="shared" si="2633"/>
        <v>145.25</v>
      </c>
      <c r="AH1404" s="129">
        <f t="shared" si="2634"/>
        <v>145.25</v>
      </c>
      <c r="AI1404" s="132">
        <f t="shared" si="2635"/>
        <v>149</v>
      </c>
      <c r="AJ1404" s="113">
        <f t="shared" si="2636"/>
        <v>459000</v>
      </c>
      <c r="AK1404" s="139">
        <f t="shared" si="2637"/>
        <v>499000</v>
      </c>
      <c r="AL1404" s="114">
        <f t="shared" si="2638"/>
        <v>49</v>
      </c>
      <c r="AM1404" s="130">
        <f t="shared" si="2639"/>
        <v>47</v>
      </c>
      <c r="AN1404" s="151">
        <f t="shared" si="2640"/>
        <v>75</v>
      </c>
      <c r="AO1404" s="152">
        <f t="shared" si="2641"/>
        <v>394</v>
      </c>
      <c r="AP1404" s="153">
        <f t="shared" si="2642"/>
        <v>833</v>
      </c>
      <c r="AQ1404" s="716">
        <f t="shared" si="2651"/>
        <v>28</v>
      </c>
      <c r="AR1404" s="154">
        <f t="shared" si="2650"/>
        <v>53000</v>
      </c>
      <c r="AS1404" s="158">
        <v>75</v>
      </c>
    </row>
    <row r="1405" spans="2:45" ht="20.45" customHeight="1">
      <c r="B1405" s="593" t="s">
        <v>2547</v>
      </c>
      <c r="C1405" t="s">
        <v>2442</v>
      </c>
      <c r="D1405" s="112">
        <f t="shared" si="2627"/>
        <v>34.950000000000003</v>
      </c>
      <c r="E1405" s="112">
        <f t="shared" si="2628"/>
        <v>14</v>
      </c>
      <c r="F1405" s="112">
        <f t="shared" si="2648"/>
        <v>10</v>
      </c>
      <c r="G1405" s="644">
        <f t="shared" si="2643"/>
        <v>14</v>
      </c>
      <c r="H1405" s="112">
        <f t="shared" si="2649"/>
        <v>3.5</v>
      </c>
      <c r="I1405" s="112"/>
      <c r="J1405" s="131"/>
      <c r="K1405" s="131"/>
      <c r="L1405" s="131"/>
      <c r="M1405" s="131"/>
      <c r="N1405" s="131"/>
      <c r="O1405" s="131"/>
      <c r="P1405" s="131"/>
      <c r="Q1405" s="131"/>
      <c r="R1405" s="131"/>
      <c r="S1405" s="131"/>
      <c r="T1405" s="131"/>
      <c r="U1405" s="131"/>
      <c r="V1405" s="131">
        <f>[1]IDCost!X119</f>
        <v>7</v>
      </c>
      <c r="W1405" s="131"/>
      <c r="X1405" s="131"/>
      <c r="Y1405" s="128">
        <f t="shared" si="2646"/>
        <v>14</v>
      </c>
      <c r="Z1405" s="128">
        <f t="shared" si="2629"/>
        <v>17.5</v>
      </c>
      <c r="AA1405" s="128">
        <f t="shared" si="2630"/>
        <v>17.475000000000001</v>
      </c>
      <c r="AB1405" s="128">
        <f t="shared" si="2631"/>
        <v>34.950000000000003</v>
      </c>
      <c r="AC1405" s="128">
        <f t="shared" si="2632"/>
        <v>35</v>
      </c>
      <c r="AD1405" s="128">
        <f t="shared" si="2647"/>
        <v>17.475000000000001</v>
      </c>
      <c r="AE1405" s="128">
        <f t="shared" si="2644"/>
        <v>19.222500000000004</v>
      </c>
      <c r="AF1405" s="128">
        <f t="shared" si="2644"/>
        <v>22.717500000000001</v>
      </c>
      <c r="AG1405" s="129">
        <f t="shared" si="2633"/>
        <v>145.25</v>
      </c>
      <c r="AH1405" s="129">
        <f t="shared" si="2634"/>
        <v>145.25</v>
      </c>
      <c r="AI1405" s="132">
        <f t="shared" si="2635"/>
        <v>149</v>
      </c>
      <c r="AJ1405" s="113">
        <f t="shared" si="2636"/>
        <v>459000</v>
      </c>
      <c r="AK1405" s="139">
        <f t="shared" si="2637"/>
        <v>499000</v>
      </c>
      <c r="AL1405" s="114">
        <f t="shared" si="2638"/>
        <v>49</v>
      </c>
      <c r="AM1405" s="130">
        <f t="shared" si="2639"/>
        <v>47</v>
      </c>
      <c r="AN1405" s="151">
        <f t="shared" si="2640"/>
        <v>75</v>
      </c>
      <c r="AO1405" s="152">
        <f t="shared" si="2641"/>
        <v>394</v>
      </c>
      <c r="AP1405" s="153">
        <f t="shared" si="2642"/>
        <v>833</v>
      </c>
      <c r="AQ1405" s="716">
        <f t="shared" si="2651"/>
        <v>28</v>
      </c>
      <c r="AR1405" s="154">
        <f t="shared" si="2650"/>
        <v>53000</v>
      </c>
      <c r="AS1405" s="158">
        <v>76</v>
      </c>
    </row>
    <row r="1406" spans="2:45" ht="20.45" customHeight="1">
      <c r="B1406" s="593" t="s">
        <v>2548</v>
      </c>
      <c r="C1406" t="s">
        <v>2443</v>
      </c>
      <c r="D1406" s="112">
        <f t="shared" si="2627"/>
        <v>34.950000000000003</v>
      </c>
      <c r="E1406" s="112">
        <f t="shared" si="2628"/>
        <v>14</v>
      </c>
      <c r="F1406" s="112">
        <f t="shared" si="2648"/>
        <v>10</v>
      </c>
      <c r="G1406" s="644">
        <f t="shared" si="2643"/>
        <v>14</v>
      </c>
      <c r="H1406" s="112">
        <f t="shared" si="2649"/>
        <v>3.5</v>
      </c>
      <c r="I1406" s="112"/>
      <c r="J1406" s="131"/>
      <c r="K1406" s="131"/>
      <c r="L1406" s="131"/>
      <c r="M1406" s="131"/>
      <c r="N1406" s="131"/>
      <c r="O1406" s="131"/>
      <c r="P1406" s="131"/>
      <c r="Q1406" s="131"/>
      <c r="R1406" s="131"/>
      <c r="S1406" s="131"/>
      <c r="T1406" s="131"/>
      <c r="U1406" s="131"/>
      <c r="V1406" s="131">
        <f>[1]IDCost!X120</f>
        <v>7</v>
      </c>
      <c r="W1406" s="131"/>
      <c r="X1406" s="131"/>
      <c r="Y1406" s="128">
        <f t="shared" si="2646"/>
        <v>14</v>
      </c>
      <c r="Z1406" s="128">
        <f t="shared" si="2629"/>
        <v>17.5</v>
      </c>
      <c r="AA1406" s="128">
        <f t="shared" si="2630"/>
        <v>17.475000000000001</v>
      </c>
      <c r="AB1406" s="128">
        <f t="shared" si="2631"/>
        <v>34.950000000000003</v>
      </c>
      <c r="AC1406" s="128">
        <f t="shared" si="2632"/>
        <v>35</v>
      </c>
      <c r="AD1406" s="128">
        <f t="shared" si="2647"/>
        <v>17.475000000000001</v>
      </c>
      <c r="AE1406" s="128">
        <f t="shared" si="2644"/>
        <v>19.222500000000004</v>
      </c>
      <c r="AF1406" s="128">
        <f t="shared" si="2644"/>
        <v>22.717500000000001</v>
      </c>
      <c r="AG1406" s="129">
        <f t="shared" si="2633"/>
        <v>145.25</v>
      </c>
      <c r="AH1406" s="129">
        <f t="shared" si="2634"/>
        <v>145.25</v>
      </c>
      <c r="AI1406" s="132">
        <f t="shared" si="2635"/>
        <v>149</v>
      </c>
      <c r="AJ1406" s="113">
        <f t="shared" si="2636"/>
        <v>459000</v>
      </c>
      <c r="AK1406" s="139">
        <f t="shared" si="2637"/>
        <v>499000</v>
      </c>
      <c r="AL1406" s="114">
        <f t="shared" si="2638"/>
        <v>49</v>
      </c>
      <c r="AM1406" s="130">
        <f t="shared" si="2639"/>
        <v>47</v>
      </c>
      <c r="AN1406" s="151">
        <f t="shared" si="2640"/>
        <v>75</v>
      </c>
      <c r="AO1406" s="152">
        <f t="shared" si="2641"/>
        <v>394</v>
      </c>
      <c r="AP1406" s="153">
        <f t="shared" si="2642"/>
        <v>833</v>
      </c>
      <c r="AQ1406" s="716">
        <f t="shared" si="2651"/>
        <v>28</v>
      </c>
      <c r="AR1406" s="154">
        <f t="shared" si="2650"/>
        <v>53000</v>
      </c>
      <c r="AS1406" s="158">
        <v>77</v>
      </c>
    </row>
    <row r="1407" spans="2:45" ht="20.45" customHeight="1">
      <c r="B1407" s="593" t="s">
        <v>2549</v>
      </c>
      <c r="C1407" t="s">
        <v>2444</v>
      </c>
      <c r="D1407" s="112">
        <f t="shared" si="2627"/>
        <v>34.950000000000003</v>
      </c>
      <c r="E1407" s="112">
        <f t="shared" si="2628"/>
        <v>14</v>
      </c>
      <c r="F1407" s="112">
        <f t="shared" si="2648"/>
        <v>10</v>
      </c>
      <c r="G1407" s="644">
        <f t="shared" si="2643"/>
        <v>14</v>
      </c>
      <c r="H1407" s="112">
        <f t="shared" si="2649"/>
        <v>3.5</v>
      </c>
      <c r="I1407" s="112"/>
      <c r="J1407" s="131"/>
      <c r="K1407" s="131"/>
      <c r="L1407" s="131"/>
      <c r="M1407" s="131"/>
      <c r="N1407" s="131"/>
      <c r="O1407" s="131"/>
      <c r="P1407" s="131"/>
      <c r="Q1407" s="131"/>
      <c r="R1407" s="131"/>
      <c r="S1407" s="131"/>
      <c r="T1407" s="131"/>
      <c r="U1407" s="131"/>
      <c r="V1407" s="131">
        <f>[1]IDCost!X121</f>
        <v>7</v>
      </c>
      <c r="W1407" s="131"/>
      <c r="X1407" s="131"/>
      <c r="Y1407" s="128">
        <f t="shared" si="2646"/>
        <v>14</v>
      </c>
      <c r="Z1407" s="128">
        <f t="shared" si="2629"/>
        <v>17.5</v>
      </c>
      <c r="AA1407" s="128">
        <f t="shared" si="2630"/>
        <v>17.475000000000001</v>
      </c>
      <c r="AB1407" s="128">
        <f t="shared" si="2631"/>
        <v>34.950000000000003</v>
      </c>
      <c r="AC1407" s="128">
        <f t="shared" si="2632"/>
        <v>35</v>
      </c>
      <c r="AD1407" s="128">
        <f t="shared" si="2647"/>
        <v>17.475000000000001</v>
      </c>
      <c r="AE1407" s="128">
        <f t="shared" si="2644"/>
        <v>19.222500000000004</v>
      </c>
      <c r="AF1407" s="128">
        <f t="shared" si="2644"/>
        <v>22.717500000000001</v>
      </c>
      <c r="AG1407" s="129">
        <f t="shared" si="2633"/>
        <v>145.25</v>
      </c>
      <c r="AH1407" s="129">
        <f t="shared" si="2634"/>
        <v>145.25</v>
      </c>
      <c r="AI1407" s="132">
        <f t="shared" si="2635"/>
        <v>149</v>
      </c>
      <c r="AJ1407" s="113">
        <f t="shared" si="2636"/>
        <v>459000</v>
      </c>
      <c r="AK1407" s="139">
        <f t="shared" si="2637"/>
        <v>499000</v>
      </c>
      <c r="AL1407" s="114">
        <f t="shared" si="2638"/>
        <v>49</v>
      </c>
      <c r="AM1407" s="130">
        <f t="shared" si="2639"/>
        <v>47</v>
      </c>
      <c r="AN1407" s="151">
        <f t="shared" si="2640"/>
        <v>75</v>
      </c>
      <c r="AO1407" s="152">
        <f t="shared" si="2641"/>
        <v>394</v>
      </c>
      <c r="AP1407" s="153">
        <f t="shared" si="2642"/>
        <v>833</v>
      </c>
      <c r="AQ1407" s="716">
        <f t="shared" si="2651"/>
        <v>28</v>
      </c>
      <c r="AR1407" s="154">
        <f t="shared" si="2650"/>
        <v>53000</v>
      </c>
      <c r="AS1407" s="158">
        <v>78</v>
      </c>
    </row>
    <row r="1408" spans="2:45" ht="20.45" customHeight="1">
      <c r="B1408" s="593" t="s">
        <v>2550</v>
      </c>
      <c r="C1408" t="s">
        <v>2445</v>
      </c>
      <c r="D1408" s="112">
        <f t="shared" si="2627"/>
        <v>34.950000000000003</v>
      </c>
      <c r="E1408" s="112">
        <f t="shared" si="2628"/>
        <v>14</v>
      </c>
      <c r="F1408" s="112">
        <f t="shared" si="2648"/>
        <v>10</v>
      </c>
      <c r="G1408" s="644">
        <f t="shared" si="2643"/>
        <v>14</v>
      </c>
      <c r="H1408" s="112">
        <f t="shared" si="2649"/>
        <v>3.5</v>
      </c>
      <c r="I1408" s="112"/>
      <c r="J1408" s="131"/>
      <c r="K1408" s="131"/>
      <c r="L1408" s="131"/>
      <c r="M1408" s="131"/>
      <c r="N1408" s="131"/>
      <c r="O1408" s="131"/>
      <c r="P1408" s="131"/>
      <c r="Q1408" s="131"/>
      <c r="R1408" s="131"/>
      <c r="S1408" s="131"/>
      <c r="T1408" s="131"/>
      <c r="U1408" s="131"/>
      <c r="V1408" s="131">
        <f>[1]IDCost!X122</f>
        <v>7</v>
      </c>
      <c r="W1408" s="131"/>
      <c r="X1408" s="131"/>
      <c r="Y1408" s="128">
        <f t="shared" si="2646"/>
        <v>14</v>
      </c>
      <c r="Z1408" s="128">
        <f t="shared" si="2629"/>
        <v>17.5</v>
      </c>
      <c r="AA1408" s="128">
        <f t="shared" si="2630"/>
        <v>17.475000000000001</v>
      </c>
      <c r="AB1408" s="128">
        <f t="shared" si="2631"/>
        <v>34.950000000000003</v>
      </c>
      <c r="AC1408" s="128">
        <f t="shared" si="2632"/>
        <v>35</v>
      </c>
      <c r="AD1408" s="128">
        <f t="shared" si="2647"/>
        <v>17.475000000000001</v>
      </c>
      <c r="AE1408" s="128">
        <f t="shared" si="2644"/>
        <v>19.222500000000004</v>
      </c>
      <c r="AF1408" s="128">
        <f t="shared" si="2644"/>
        <v>22.717500000000001</v>
      </c>
      <c r="AG1408" s="129">
        <f t="shared" si="2633"/>
        <v>145.25</v>
      </c>
      <c r="AH1408" s="129">
        <f t="shared" si="2634"/>
        <v>145.25</v>
      </c>
      <c r="AI1408" s="132">
        <f t="shared" si="2635"/>
        <v>149</v>
      </c>
      <c r="AJ1408" s="113">
        <f t="shared" si="2636"/>
        <v>459000</v>
      </c>
      <c r="AK1408" s="139">
        <f t="shared" si="2637"/>
        <v>499000</v>
      </c>
      <c r="AL1408" s="114">
        <f t="shared" si="2638"/>
        <v>49</v>
      </c>
      <c r="AM1408" s="130">
        <f t="shared" si="2639"/>
        <v>47</v>
      </c>
      <c r="AN1408" s="151">
        <f t="shared" si="2640"/>
        <v>75</v>
      </c>
      <c r="AO1408" s="152">
        <f t="shared" si="2641"/>
        <v>394</v>
      </c>
      <c r="AP1408" s="153">
        <f t="shared" si="2642"/>
        <v>833</v>
      </c>
      <c r="AQ1408" s="716">
        <f t="shared" si="2651"/>
        <v>28</v>
      </c>
      <c r="AR1408" s="154">
        <f t="shared" si="2650"/>
        <v>53000</v>
      </c>
      <c r="AS1408" s="158">
        <v>79</v>
      </c>
    </row>
    <row r="1409" spans="2:45" ht="20.45" customHeight="1">
      <c r="B1409" s="593" t="s">
        <v>2551</v>
      </c>
      <c r="C1409" t="s">
        <v>2446</v>
      </c>
      <c r="D1409" s="112">
        <f t="shared" si="2627"/>
        <v>36.950000000000003</v>
      </c>
      <c r="E1409" s="112">
        <f t="shared" si="2628"/>
        <v>14.7</v>
      </c>
      <c r="F1409" s="112">
        <f t="shared" si="2648"/>
        <v>10.35</v>
      </c>
      <c r="G1409" s="644">
        <f t="shared" si="2643"/>
        <v>14.7</v>
      </c>
      <c r="H1409" s="112">
        <f t="shared" si="2649"/>
        <v>3.6749999999999998</v>
      </c>
      <c r="I1409" s="112"/>
      <c r="J1409" s="131"/>
      <c r="K1409" s="131"/>
      <c r="L1409" s="131"/>
      <c r="M1409" s="131"/>
      <c r="N1409" s="131"/>
      <c r="O1409" s="131"/>
      <c r="P1409" s="131"/>
      <c r="Q1409" s="131"/>
      <c r="R1409" s="131"/>
      <c r="S1409" s="131"/>
      <c r="T1409" s="131"/>
      <c r="U1409" s="131"/>
      <c r="V1409" s="131">
        <f>[1]IDCost!X123</f>
        <v>7.35</v>
      </c>
      <c r="W1409" s="131"/>
      <c r="X1409" s="131"/>
      <c r="Y1409" s="128">
        <f t="shared" si="2646"/>
        <v>14.7</v>
      </c>
      <c r="Z1409" s="128">
        <f t="shared" si="2629"/>
        <v>18.374999999999996</v>
      </c>
      <c r="AA1409" s="128">
        <f t="shared" si="2630"/>
        <v>18.475000000000001</v>
      </c>
      <c r="AB1409" s="128">
        <f t="shared" si="2631"/>
        <v>36.950000000000003</v>
      </c>
      <c r="AC1409" s="128">
        <f t="shared" si="2632"/>
        <v>36.749999999999993</v>
      </c>
      <c r="AD1409" s="128">
        <f t="shared" si="2647"/>
        <v>18.475000000000001</v>
      </c>
      <c r="AE1409" s="128">
        <f t="shared" si="2644"/>
        <v>20.322500000000002</v>
      </c>
      <c r="AF1409" s="128">
        <f t="shared" si="2644"/>
        <v>24.017500000000002</v>
      </c>
      <c r="AG1409" s="129">
        <f t="shared" si="2633"/>
        <v>152.51249999999999</v>
      </c>
      <c r="AH1409" s="129">
        <f t="shared" si="2634"/>
        <v>152.51249999999999</v>
      </c>
      <c r="AI1409" s="132">
        <f t="shared" si="2635"/>
        <v>149</v>
      </c>
      <c r="AJ1409" s="113">
        <f t="shared" si="2636"/>
        <v>489000</v>
      </c>
      <c r="AK1409" s="139">
        <f t="shared" si="2637"/>
        <v>529000</v>
      </c>
      <c r="AL1409" s="114">
        <f t="shared" si="2638"/>
        <v>52</v>
      </c>
      <c r="AM1409" s="130">
        <f t="shared" si="2639"/>
        <v>50</v>
      </c>
      <c r="AN1409" s="151">
        <f t="shared" si="2640"/>
        <v>79</v>
      </c>
      <c r="AO1409" s="152">
        <f t="shared" si="2641"/>
        <v>414</v>
      </c>
      <c r="AP1409" s="153">
        <f t="shared" si="2642"/>
        <v>875</v>
      </c>
      <c r="AQ1409" s="716">
        <f t="shared" si="2651"/>
        <v>30</v>
      </c>
      <c r="AR1409" s="154">
        <f t="shared" si="2650"/>
        <v>55000</v>
      </c>
      <c r="AS1409" s="158">
        <v>80</v>
      </c>
    </row>
    <row r="1410" spans="2:45" ht="20.45" customHeight="1">
      <c r="B1410" s="593" t="s">
        <v>2552</v>
      </c>
      <c r="C1410" t="s">
        <v>2447</v>
      </c>
      <c r="D1410" s="112">
        <f t="shared" si="2627"/>
        <v>36.950000000000003</v>
      </c>
      <c r="E1410" s="112">
        <f t="shared" si="2628"/>
        <v>14.7</v>
      </c>
      <c r="F1410" s="112">
        <f t="shared" si="2648"/>
        <v>10.35</v>
      </c>
      <c r="G1410" s="644">
        <f t="shared" si="2643"/>
        <v>14.7</v>
      </c>
      <c r="H1410" s="112">
        <f t="shared" si="2649"/>
        <v>3.6749999999999998</v>
      </c>
      <c r="I1410" s="112"/>
      <c r="J1410" s="131"/>
      <c r="K1410" s="131"/>
      <c r="L1410" s="131"/>
      <c r="M1410" s="131"/>
      <c r="N1410" s="131"/>
      <c r="O1410" s="131"/>
      <c r="P1410" s="131"/>
      <c r="Q1410" s="131"/>
      <c r="R1410" s="131"/>
      <c r="S1410" s="131"/>
      <c r="T1410" s="131"/>
      <c r="U1410" s="131"/>
      <c r="V1410" s="131">
        <f>[1]IDCost!X124</f>
        <v>7.35</v>
      </c>
      <c r="W1410" s="131"/>
      <c r="X1410" s="131"/>
      <c r="Y1410" s="128">
        <f t="shared" si="2646"/>
        <v>14.7</v>
      </c>
      <c r="Z1410" s="128">
        <f t="shared" si="2629"/>
        <v>18.374999999999996</v>
      </c>
      <c r="AA1410" s="128">
        <f t="shared" si="2630"/>
        <v>18.475000000000001</v>
      </c>
      <c r="AB1410" s="128">
        <f t="shared" si="2631"/>
        <v>36.950000000000003</v>
      </c>
      <c r="AC1410" s="128">
        <f t="shared" si="2632"/>
        <v>36.749999999999993</v>
      </c>
      <c r="AD1410" s="128">
        <f t="shared" si="2647"/>
        <v>18.475000000000001</v>
      </c>
      <c r="AE1410" s="128">
        <f t="shared" si="2644"/>
        <v>20.322500000000002</v>
      </c>
      <c r="AF1410" s="128">
        <f t="shared" si="2644"/>
        <v>24.017500000000002</v>
      </c>
      <c r="AG1410" s="129">
        <f t="shared" si="2633"/>
        <v>152.51249999999999</v>
      </c>
      <c r="AH1410" s="129">
        <f t="shared" si="2634"/>
        <v>152.51249999999999</v>
      </c>
      <c r="AI1410" s="132">
        <f t="shared" si="2635"/>
        <v>149</v>
      </c>
      <c r="AJ1410" s="113">
        <f t="shared" si="2636"/>
        <v>489000</v>
      </c>
      <c r="AK1410" s="139">
        <f t="shared" si="2637"/>
        <v>529000</v>
      </c>
      <c r="AL1410" s="114">
        <f t="shared" si="2638"/>
        <v>52</v>
      </c>
      <c r="AM1410" s="130">
        <f t="shared" si="2639"/>
        <v>50</v>
      </c>
      <c r="AN1410" s="151">
        <f t="shared" si="2640"/>
        <v>79</v>
      </c>
      <c r="AO1410" s="152">
        <f t="shared" si="2641"/>
        <v>414</v>
      </c>
      <c r="AP1410" s="153">
        <f t="shared" si="2642"/>
        <v>875</v>
      </c>
      <c r="AQ1410" s="716">
        <f t="shared" si="2651"/>
        <v>30</v>
      </c>
      <c r="AR1410" s="154">
        <f t="shared" si="2650"/>
        <v>55000</v>
      </c>
      <c r="AS1410" s="158">
        <v>81</v>
      </c>
    </row>
    <row r="1411" spans="2:45" ht="20.45" customHeight="1">
      <c r="B1411" s="593" t="s">
        <v>2553</v>
      </c>
      <c r="C1411" t="s">
        <v>2448</v>
      </c>
      <c r="D1411" s="112">
        <f t="shared" si="2627"/>
        <v>36.950000000000003</v>
      </c>
      <c r="E1411" s="112">
        <f t="shared" si="2628"/>
        <v>14.7</v>
      </c>
      <c r="F1411" s="112">
        <f t="shared" si="2648"/>
        <v>10.35</v>
      </c>
      <c r="G1411" s="644">
        <f t="shared" si="2643"/>
        <v>14.7</v>
      </c>
      <c r="H1411" s="112">
        <f t="shared" si="2649"/>
        <v>3.6749999999999998</v>
      </c>
      <c r="I1411" s="112"/>
      <c r="J1411" s="131"/>
      <c r="K1411" s="131"/>
      <c r="L1411" s="131"/>
      <c r="M1411" s="131"/>
      <c r="N1411" s="131"/>
      <c r="O1411" s="131"/>
      <c r="P1411" s="131"/>
      <c r="Q1411" s="131"/>
      <c r="R1411" s="131"/>
      <c r="S1411" s="131"/>
      <c r="T1411" s="131"/>
      <c r="U1411" s="131"/>
      <c r="V1411" s="131">
        <f>[1]IDCost!X125</f>
        <v>7.35</v>
      </c>
      <c r="W1411" s="131"/>
      <c r="X1411" s="131"/>
      <c r="Y1411" s="128">
        <f t="shared" si="2646"/>
        <v>14.7</v>
      </c>
      <c r="Z1411" s="128">
        <f t="shared" si="2629"/>
        <v>18.374999999999996</v>
      </c>
      <c r="AA1411" s="128">
        <f t="shared" si="2630"/>
        <v>18.475000000000001</v>
      </c>
      <c r="AB1411" s="128">
        <f t="shared" si="2631"/>
        <v>36.950000000000003</v>
      </c>
      <c r="AC1411" s="128">
        <f t="shared" si="2632"/>
        <v>36.749999999999993</v>
      </c>
      <c r="AD1411" s="128">
        <f t="shared" si="2647"/>
        <v>18.475000000000001</v>
      </c>
      <c r="AE1411" s="128">
        <f t="shared" si="2644"/>
        <v>20.322500000000002</v>
      </c>
      <c r="AF1411" s="128">
        <f t="shared" si="2644"/>
        <v>24.017500000000002</v>
      </c>
      <c r="AG1411" s="129">
        <f t="shared" si="2633"/>
        <v>152.51249999999999</v>
      </c>
      <c r="AH1411" s="129">
        <f t="shared" si="2634"/>
        <v>152.51249999999999</v>
      </c>
      <c r="AI1411" s="132">
        <f t="shared" si="2635"/>
        <v>149</v>
      </c>
      <c r="AJ1411" s="113">
        <f t="shared" si="2636"/>
        <v>489000</v>
      </c>
      <c r="AK1411" s="139">
        <f t="shared" si="2637"/>
        <v>529000</v>
      </c>
      <c r="AL1411" s="114">
        <f t="shared" si="2638"/>
        <v>52</v>
      </c>
      <c r="AM1411" s="130">
        <f t="shared" si="2639"/>
        <v>50</v>
      </c>
      <c r="AN1411" s="151">
        <f t="shared" si="2640"/>
        <v>79</v>
      </c>
      <c r="AO1411" s="152">
        <f t="shared" si="2641"/>
        <v>414</v>
      </c>
      <c r="AP1411" s="153">
        <f t="shared" si="2642"/>
        <v>875</v>
      </c>
      <c r="AQ1411" s="716">
        <f t="shared" si="2651"/>
        <v>30</v>
      </c>
      <c r="AR1411" s="154">
        <f t="shared" si="2650"/>
        <v>55000</v>
      </c>
      <c r="AS1411" s="158">
        <v>82</v>
      </c>
    </row>
    <row r="1412" spans="2:45" ht="20.45" customHeight="1">
      <c r="B1412" s="593" t="s">
        <v>2554</v>
      </c>
      <c r="C1412" t="s">
        <v>2449</v>
      </c>
      <c r="D1412" s="112">
        <f t="shared" si="2627"/>
        <v>36.950000000000003</v>
      </c>
      <c r="E1412" s="112">
        <f t="shared" si="2628"/>
        <v>14.7</v>
      </c>
      <c r="F1412" s="112">
        <f t="shared" si="2648"/>
        <v>10.35</v>
      </c>
      <c r="G1412" s="644">
        <f t="shared" si="2643"/>
        <v>14.7</v>
      </c>
      <c r="H1412" s="112">
        <f t="shared" si="2649"/>
        <v>3.6749999999999998</v>
      </c>
      <c r="I1412" s="112"/>
      <c r="J1412" s="131"/>
      <c r="K1412" s="131"/>
      <c r="L1412" s="131"/>
      <c r="M1412" s="131"/>
      <c r="N1412" s="131"/>
      <c r="O1412" s="131"/>
      <c r="P1412" s="131"/>
      <c r="Q1412" s="131"/>
      <c r="R1412" s="131"/>
      <c r="S1412" s="131"/>
      <c r="T1412" s="131"/>
      <c r="U1412" s="131"/>
      <c r="V1412" s="131">
        <f>[1]IDCost!X126</f>
        <v>7.35</v>
      </c>
      <c r="W1412" s="131"/>
      <c r="X1412" s="131"/>
      <c r="Y1412" s="128">
        <f t="shared" si="2646"/>
        <v>14.7</v>
      </c>
      <c r="Z1412" s="128">
        <f t="shared" si="2629"/>
        <v>18.374999999999996</v>
      </c>
      <c r="AA1412" s="128">
        <f t="shared" si="2630"/>
        <v>18.475000000000001</v>
      </c>
      <c r="AB1412" s="128">
        <f t="shared" si="2631"/>
        <v>36.950000000000003</v>
      </c>
      <c r="AC1412" s="128">
        <f t="shared" si="2632"/>
        <v>36.749999999999993</v>
      </c>
      <c r="AD1412" s="128">
        <f t="shared" si="2647"/>
        <v>18.475000000000001</v>
      </c>
      <c r="AE1412" s="128">
        <f t="shared" si="2644"/>
        <v>20.322500000000002</v>
      </c>
      <c r="AF1412" s="128">
        <f t="shared" si="2644"/>
        <v>24.017500000000002</v>
      </c>
      <c r="AG1412" s="129">
        <f t="shared" si="2633"/>
        <v>152.51249999999999</v>
      </c>
      <c r="AH1412" s="129">
        <f t="shared" si="2634"/>
        <v>152.51249999999999</v>
      </c>
      <c r="AI1412" s="132">
        <f t="shared" si="2635"/>
        <v>149</v>
      </c>
      <c r="AJ1412" s="113">
        <f t="shared" si="2636"/>
        <v>489000</v>
      </c>
      <c r="AK1412" s="139">
        <f t="shared" si="2637"/>
        <v>529000</v>
      </c>
      <c r="AL1412" s="114">
        <f t="shared" si="2638"/>
        <v>52</v>
      </c>
      <c r="AM1412" s="130">
        <f t="shared" si="2639"/>
        <v>50</v>
      </c>
      <c r="AN1412" s="151">
        <f t="shared" si="2640"/>
        <v>79</v>
      </c>
      <c r="AO1412" s="152">
        <f t="shared" si="2641"/>
        <v>414</v>
      </c>
      <c r="AP1412" s="153">
        <f t="shared" si="2642"/>
        <v>875</v>
      </c>
      <c r="AQ1412" s="716">
        <f t="shared" si="2651"/>
        <v>30</v>
      </c>
      <c r="AR1412" s="154">
        <f t="shared" si="2650"/>
        <v>55000</v>
      </c>
      <c r="AS1412" s="158">
        <v>83</v>
      </c>
    </row>
    <row r="1413" spans="2:45" ht="20.45" customHeight="1">
      <c r="B1413" s="593" t="s">
        <v>2555</v>
      </c>
      <c r="C1413" t="s">
        <v>2450</v>
      </c>
      <c r="D1413" s="112">
        <f t="shared" ref="D1413:D1431" si="2652">AB1413</f>
        <v>36.950000000000003</v>
      </c>
      <c r="E1413" s="112">
        <f t="shared" ref="E1413:E1433" si="2653">2*MAX($J1413:$W1413)</f>
        <v>14.7</v>
      </c>
      <c r="F1413" s="112">
        <f t="shared" si="2648"/>
        <v>10.35</v>
      </c>
      <c r="G1413" s="644">
        <f t="shared" si="2643"/>
        <v>14.7</v>
      </c>
      <c r="H1413" s="112">
        <f t="shared" si="2649"/>
        <v>3.6749999999999998</v>
      </c>
      <c r="I1413" s="112"/>
      <c r="J1413" s="131"/>
      <c r="K1413" s="131"/>
      <c r="L1413" s="131"/>
      <c r="M1413" s="131"/>
      <c r="N1413" s="131"/>
      <c r="O1413" s="131"/>
      <c r="P1413" s="131"/>
      <c r="Q1413" s="131"/>
      <c r="R1413" s="131"/>
      <c r="S1413" s="131"/>
      <c r="T1413" s="131"/>
      <c r="U1413" s="131"/>
      <c r="V1413" s="131">
        <f>[1]IDCost!X127</f>
        <v>7.35</v>
      </c>
      <c r="W1413" s="131"/>
      <c r="X1413" s="131"/>
      <c r="Y1413" s="128">
        <f t="shared" si="2646"/>
        <v>14.7</v>
      </c>
      <c r="Z1413" s="128">
        <f t="shared" ref="Z1413:Z1431" si="2654">(AC1413*(1-Z$1335))</f>
        <v>18.374999999999996</v>
      </c>
      <c r="AA1413" s="128">
        <f t="shared" ref="AA1413:AA1431" si="2655">(AB1413*(1-AA$1335))</f>
        <v>18.475000000000001</v>
      </c>
      <c r="AB1413" s="128">
        <f t="shared" ref="AB1413:AB1431" si="2656">MROUND(AC1413,1)-0.05</f>
        <v>36.950000000000003</v>
      </c>
      <c r="AC1413" s="128">
        <f t="shared" ref="AC1413:AC1431" si="2657">Y1413/(1-0.6)</f>
        <v>36.749999999999993</v>
      </c>
      <c r="AD1413" s="128">
        <f t="shared" si="2647"/>
        <v>18.475000000000001</v>
      </c>
      <c r="AE1413" s="128">
        <f t="shared" si="2644"/>
        <v>20.322500000000002</v>
      </c>
      <c r="AF1413" s="128">
        <f t="shared" si="2644"/>
        <v>24.017500000000002</v>
      </c>
      <c r="AG1413" s="129">
        <f t="shared" ref="AG1413:AG1431" si="2658">AC1413*4.15</f>
        <v>152.51249999999999</v>
      </c>
      <c r="AH1413" s="129">
        <f t="shared" ref="AH1413:AH1431" si="2659">AG1413</f>
        <v>152.51249999999999</v>
      </c>
      <c r="AI1413" s="132">
        <f t="shared" ref="AI1413:AI1434" si="2660">MROUND(ROUNDUP(AH1413,0),10)-1</f>
        <v>149</v>
      </c>
      <c r="AJ1413" s="113">
        <f t="shared" ref="AJ1413:AJ1431" si="2661">ROUNDUP(FLOOR(AC1413*13350,10000),-3)-1000</f>
        <v>489000</v>
      </c>
      <c r="AK1413" s="139">
        <f t="shared" ref="AK1413:AK1431" si="2662">ROUNDUP(FLOOR(AJ1413*1.1,10000),-3)-1000</f>
        <v>529000</v>
      </c>
      <c r="AL1413" s="114">
        <f t="shared" ref="AL1413:AL1431" si="2663">ROUNDUP(AC1413*1.39,0)</f>
        <v>52</v>
      </c>
      <c r="AM1413" s="130">
        <f t="shared" ref="AM1413:AM1431" si="2664">ROUNDUP(AC1413*1.34,0)</f>
        <v>50</v>
      </c>
      <c r="AN1413" s="151">
        <f t="shared" ref="AN1413:AN1431" si="2665">ROUNDUP(AC1413*0.71*3,0)</f>
        <v>79</v>
      </c>
      <c r="AO1413" s="152">
        <f t="shared" ref="AO1413:AO1431" si="2666">ROUNDUP(AC1413*3.7502*3,0)</f>
        <v>414</v>
      </c>
      <c r="AP1413" s="153">
        <f t="shared" ref="AP1413:AP1431" si="2667">ROUNDUP(AC1413*7.9284*3,0)</f>
        <v>875</v>
      </c>
      <c r="AQ1413" s="716">
        <f t="shared" si="2651"/>
        <v>30</v>
      </c>
      <c r="AR1413" s="154">
        <f t="shared" si="2650"/>
        <v>55000</v>
      </c>
      <c r="AS1413" s="158">
        <v>84</v>
      </c>
    </row>
    <row r="1414" spans="2:45" ht="20.45" customHeight="1">
      <c r="B1414" s="593" t="s">
        <v>2556</v>
      </c>
      <c r="C1414" t="s">
        <v>2451</v>
      </c>
      <c r="D1414" s="112">
        <f t="shared" si="2652"/>
        <v>48.95</v>
      </c>
      <c r="E1414" s="112">
        <f t="shared" si="2653"/>
        <v>19.5</v>
      </c>
      <c r="F1414" s="112">
        <f t="shared" si="2648"/>
        <v>12.75</v>
      </c>
      <c r="G1414" s="644">
        <f t="shared" ref="G1414:G1433" si="2668">E1414</f>
        <v>19.5</v>
      </c>
      <c r="H1414" s="112">
        <f t="shared" si="2649"/>
        <v>4.875</v>
      </c>
      <c r="I1414" s="112"/>
      <c r="J1414" s="131"/>
      <c r="K1414" s="131"/>
      <c r="L1414" s="131"/>
      <c r="M1414" s="131"/>
      <c r="N1414" s="131"/>
      <c r="O1414" s="131"/>
      <c r="P1414" s="131"/>
      <c r="Q1414" s="131"/>
      <c r="R1414" s="131"/>
      <c r="S1414" s="131"/>
      <c r="T1414" s="131"/>
      <c r="U1414" s="131"/>
      <c r="V1414" s="131">
        <f>[1]IDCost!X128</f>
        <v>9.75</v>
      </c>
      <c r="W1414" s="131"/>
      <c r="X1414" s="131"/>
      <c r="Y1414" s="128">
        <f t="shared" si="2646"/>
        <v>19.5</v>
      </c>
      <c r="Z1414" s="128">
        <f t="shared" si="2654"/>
        <v>24.375</v>
      </c>
      <c r="AA1414" s="128">
        <f t="shared" si="2655"/>
        <v>24.475000000000001</v>
      </c>
      <c r="AB1414" s="128">
        <f t="shared" si="2656"/>
        <v>48.95</v>
      </c>
      <c r="AC1414" s="128">
        <f t="shared" si="2657"/>
        <v>48.75</v>
      </c>
      <c r="AD1414" s="128">
        <f t="shared" si="2647"/>
        <v>24.475000000000001</v>
      </c>
      <c r="AE1414" s="128">
        <f t="shared" ref="AE1414:AF1435" si="2669">$AB1414*(1-AE$1255)</f>
        <v>26.922500000000003</v>
      </c>
      <c r="AF1414" s="128">
        <f t="shared" si="2669"/>
        <v>31.817500000000003</v>
      </c>
      <c r="AG1414" s="129">
        <f t="shared" si="2658"/>
        <v>202.31250000000003</v>
      </c>
      <c r="AH1414" s="129">
        <f t="shared" si="2659"/>
        <v>202.31250000000003</v>
      </c>
      <c r="AI1414" s="132">
        <f t="shared" si="2660"/>
        <v>199</v>
      </c>
      <c r="AJ1414" s="113">
        <f t="shared" si="2661"/>
        <v>649000</v>
      </c>
      <c r="AK1414" s="139">
        <f t="shared" si="2662"/>
        <v>709000</v>
      </c>
      <c r="AL1414" s="114">
        <f t="shared" si="2663"/>
        <v>68</v>
      </c>
      <c r="AM1414" s="130">
        <f t="shared" si="2664"/>
        <v>66</v>
      </c>
      <c r="AN1414" s="151">
        <f t="shared" si="2665"/>
        <v>104</v>
      </c>
      <c r="AO1414" s="152">
        <f t="shared" si="2666"/>
        <v>549</v>
      </c>
      <c r="AP1414" s="153">
        <f t="shared" si="2667"/>
        <v>1160</v>
      </c>
      <c r="AQ1414" s="716">
        <f t="shared" si="2651"/>
        <v>39</v>
      </c>
      <c r="AR1414" s="154">
        <f t="shared" si="2650"/>
        <v>73000</v>
      </c>
      <c r="AS1414" s="158">
        <v>85</v>
      </c>
    </row>
    <row r="1415" spans="2:45" ht="20.45" customHeight="1">
      <c r="B1415" s="593" t="s">
        <v>2557</v>
      </c>
      <c r="C1415" t="s">
        <v>2452</v>
      </c>
      <c r="D1415" s="112">
        <f t="shared" si="2652"/>
        <v>48.95</v>
      </c>
      <c r="E1415" s="112">
        <f t="shared" si="2653"/>
        <v>19.5</v>
      </c>
      <c r="F1415" s="112">
        <f t="shared" si="2648"/>
        <v>12.75</v>
      </c>
      <c r="G1415" s="644">
        <f t="shared" si="2668"/>
        <v>19.5</v>
      </c>
      <c r="H1415" s="112">
        <f t="shared" si="2649"/>
        <v>4.875</v>
      </c>
      <c r="I1415" s="112"/>
      <c r="J1415" s="131"/>
      <c r="K1415" s="131"/>
      <c r="L1415" s="131"/>
      <c r="M1415" s="131"/>
      <c r="N1415" s="131"/>
      <c r="O1415" s="131"/>
      <c r="P1415" s="131"/>
      <c r="Q1415" s="131"/>
      <c r="R1415" s="131"/>
      <c r="S1415" s="131"/>
      <c r="T1415" s="131"/>
      <c r="U1415" s="131"/>
      <c r="V1415" s="131">
        <f>[1]IDCost!X129</f>
        <v>9.75</v>
      </c>
      <c r="W1415" s="131"/>
      <c r="X1415" s="131"/>
      <c r="Y1415" s="128">
        <f t="shared" si="2646"/>
        <v>19.5</v>
      </c>
      <c r="Z1415" s="128">
        <f t="shared" si="2654"/>
        <v>24.375</v>
      </c>
      <c r="AA1415" s="128">
        <f t="shared" si="2655"/>
        <v>24.475000000000001</v>
      </c>
      <c r="AB1415" s="128">
        <f t="shared" si="2656"/>
        <v>48.95</v>
      </c>
      <c r="AC1415" s="128">
        <f t="shared" si="2657"/>
        <v>48.75</v>
      </c>
      <c r="AD1415" s="128">
        <f t="shared" si="2647"/>
        <v>24.475000000000001</v>
      </c>
      <c r="AE1415" s="128">
        <f t="shared" si="2669"/>
        <v>26.922500000000003</v>
      </c>
      <c r="AF1415" s="128">
        <f t="shared" si="2669"/>
        <v>31.817500000000003</v>
      </c>
      <c r="AG1415" s="129">
        <f t="shared" si="2658"/>
        <v>202.31250000000003</v>
      </c>
      <c r="AH1415" s="129">
        <f t="shared" si="2659"/>
        <v>202.31250000000003</v>
      </c>
      <c r="AI1415" s="132">
        <f t="shared" si="2660"/>
        <v>199</v>
      </c>
      <c r="AJ1415" s="113">
        <f t="shared" si="2661"/>
        <v>649000</v>
      </c>
      <c r="AK1415" s="139">
        <f t="shared" si="2662"/>
        <v>709000</v>
      </c>
      <c r="AL1415" s="114">
        <f t="shared" si="2663"/>
        <v>68</v>
      </c>
      <c r="AM1415" s="130">
        <f t="shared" si="2664"/>
        <v>66</v>
      </c>
      <c r="AN1415" s="151">
        <f t="shared" si="2665"/>
        <v>104</v>
      </c>
      <c r="AO1415" s="152">
        <f t="shared" si="2666"/>
        <v>549</v>
      </c>
      <c r="AP1415" s="153">
        <f t="shared" si="2667"/>
        <v>1160</v>
      </c>
      <c r="AQ1415" s="716">
        <f t="shared" si="2651"/>
        <v>39</v>
      </c>
      <c r="AR1415" s="154">
        <f t="shared" si="2650"/>
        <v>73000</v>
      </c>
      <c r="AS1415" s="158">
        <v>86</v>
      </c>
    </row>
    <row r="1416" spans="2:45" ht="20.45" customHeight="1">
      <c r="B1416" s="593" t="s">
        <v>2558</v>
      </c>
      <c r="C1416" t="s">
        <v>2453</v>
      </c>
      <c r="D1416" s="112">
        <f t="shared" si="2652"/>
        <v>48.95</v>
      </c>
      <c r="E1416" s="112">
        <f t="shared" si="2653"/>
        <v>19.5</v>
      </c>
      <c r="F1416" s="112">
        <f t="shared" si="2648"/>
        <v>12.75</v>
      </c>
      <c r="G1416" s="644">
        <f t="shared" si="2668"/>
        <v>19.5</v>
      </c>
      <c r="H1416" s="112">
        <f t="shared" si="2649"/>
        <v>4.875</v>
      </c>
      <c r="I1416" s="112"/>
      <c r="J1416" s="131"/>
      <c r="K1416" s="131"/>
      <c r="L1416" s="131"/>
      <c r="M1416" s="131"/>
      <c r="N1416" s="131"/>
      <c r="O1416" s="131"/>
      <c r="P1416" s="131"/>
      <c r="Q1416" s="131"/>
      <c r="R1416" s="131"/>
      <c r="S1416" s="131"/>
      <c r="T1416" s="131"/>
      <c r="U1416" s="131"/>
      <c r="V1416" s="131">
        <f>[1]IDCost!X130</f>
        <v>9.75</v>
      </c>
      <c r="W1416" s="131"/>
      <c r="X1416" s="131"/>
      <c r="Y1416" s="128">
        <f t="shared" si="2646"/>
        <v>19.5</v>
      </c>
      <c r="Z1416" s="128">
        <f t="shared" si="2654"/>
        <v>24.375</v>
      </c>
      <c r="AA1416" s="128">
        <f t="shared" si="2655"/>
        <v>24.475000000000001</v>
      </c>
      <c r="AB1416" s="128">
        <f t="shared" si="2656"/>
        <v>48.95</v>
      </c>
      <c r="AC1416" s="128">
        <f t="shared" si="2657"/>
        <v>48.75</v>
      </c>
      <c r="AD1416" s="128">
        <f t="shared" si="2647"/>
        <v>24.475000000000001</v>
      </c>
      <c r="AE1416" s="128">
        <f t="shared" si="2669"/>
        <v>26.922500000000003</v>
      </c>
      <c r="AF1416" s="128">
        <f t="shared" si="2669"/>
        <v>31.817500000000003</v>
      </c>
      <c r="AG1416" s="129">
        <f t="shared" si="2658"/>
        <v>202.31250000000003</v>
      </c>
      <c r="AH1416" s="129">
        <f t="shared" si="2659"/>
        <v>202.31250000000003</v>
      </c>
      <c r="AI1416" s="132">
        <f t="shared" si="2660"/>
        <v>199</v>
      </c>
      <c r="AJ1416" s="113">
        <f t="shared" si="2661"/>
        <v>649000</v>
      </c>
      <c r="AK1416" s="139">
        <f t="shared" si="2662"/>
        <v>709000</v>
      </c>
      <c r="AL1416" s="114">
        <f t="shared" si="2663"/>
        <v>68</v>
      </c>
      <c r="AM1416" s="130">
        <f t="shared" si="2664"/>
        <v>66</v>
      </c>
      <c r="AN1416" s="151">
        <f t="shared" si="2665"/>
        <v>104</v>
      </c>
      <c r="AO1416" s="152">
        <f t="shared" si="2666"/>
        <v>549</v>
      </c>
      <c r="AP1416" s="153">
        <f t="shared" si="2667"/>
        <v>1160</v>
      </c>
      <c r="AQ1416" s="716">
        <f t="shared" si="2651"/>
        <v>39</v>
      </c>
      <c r="AR1416" s="154">
        <f t="shared" si="2650"/>
        <v>73000</v>
      </c>
      <c r="AS1416" s="158">
        <v>87</v>
      </c>
    </row>
    <row r="1417" spans="2:45" ht="20.45" customHeight="1">
      <c r="B1417" s="593" t="s">
        <v>2559</v>
      </c>
      <c r="C1417" t="s">
        <v>2454</v>
      </c>
      <c r="D1417" s="112">
        <f t="shared" si="2652"/>
        <v>48.95</v>
      </c>
      <c r="E1417" s="112">
        <f t="shared" si="2653"/>
        <v>19.5</v>
      </c>
      <c r="F1417" s="112">
        <f t="shared" si="2648"/>
        <v>12.75</v>
      </c>
      <c r="G1417" s="644">
        <f t="shared" si="2668"/>
        <v>19.5</v>
      </c>
      <c r="H1417" s="112">
        <f t="shared" si="2649"/>
        <v>4.875</v>
      </c>
      <c r="I1417" s="112"/>
      <c r="J1417" s="131"/>
      <c r="K1417" s="131"/>
      <c r="L1417" s="131"/>
      <c r="M1417" s="131"/>
      <c r="N1417" s="131"/>
      <c r="O1417" s="131"/>
      <c r="P1417" s="131"/>
      <c r="Q1417" s="131"/>
      <c r="R1417" s="131"/>
      <c r="S1417" s="131"/>
      <c r="T1417" s="131"/>
      <c r="U1417" s="131"/>
      <c r="V1417" s="131">
        <f>[1]IDCost!X131</f>
        <v>9.75</v>
      </c>
      <c r="W1417" s="131"/>
      <c r="X1417" s="131"/>
      <c r="Y1417" s="128">
        <f t="shared" si="2646"/>
        <v>19.5</v>
      </c>
      <c r="Z1417" s="128">
        <f t="shared" si="2654"/>
        <v>24.375</v>
      </c>
      <c r="AA1417" s="128">
        <f t="shared" si="2655"/>
        <v>24.475000000000001</v>
      </c>
      <c r="AB1417" s="128">
        <f t="shared" si="2656"/>
        <v>48.95</v>
      </c>
      <c r="AC1417" s="128">
        <f t="shared" si="2657"/>
        <v>48.75</v>
      </c>
      <c r="AD1417" s="128">
        <f t="shared" si="2647"/>
        <v>24.475000000000001</v>
      </c>
      <c r="AE1417" s="128">
        <f t="shared" si="2669"/>
        <v>26.922500000000003</v>
      </c>
      <c r="AF1417" s="128">
        <f t="shared" si="2669"/>
        <v>31.817500000000003</v>
      </c>
      <c r="AG1417" s="129">
        <f t="shared" si="2658"/>
        <v>202.31250000000003</v>
      </c>
      <c r="AH1417" s="129">
        <f t="shared" si="2659"/>
        <v>202.31250000000003</v>
      </c>
      <c r="AI1417" s="132">
        <f t="shared" si="2660"/>
        <v>199</v>
      </c>
      <c r="AJ1417" s="113">
        <f t="shared" si="2661"/>
        <v>649000</v>
      </c>
      <c r="AK1417" s="139">
        <f t="shared" si="2662"/>
        <v>709000</v>
      </c>
      <c r="AL1417" s="114">
        <f t="shared" si="2663"/>
        <v>68</v>
      </c>
      <c r="AM1417" s="130">
        <f t="shared" si="2664"/>
        <v>66</v>
      </c>
      <c r="AN1417" s="151">
        <f t="shared" si="2665"/>
        <v>104</v>
      </c>
      <c r="AO1417" s="152">
        <f t="shared" si="2666"/>
        <v>549</v>
      </c>
      <c r="AP1417" s="153">
        <f t="shared" si="2667"/>
        <v>1160</v>
      </c>
      <c r="AQ1417" s="716">
        <f t="shared" si="2651"/>
        <v>39</v>
      </c>
      <c r="AR1417" s="154">
        <f t="shared" si="2650"/>
        <v>73000</v>
      </c>
      <c r="AS1417" s="158">
        <v>88</v>
      </c>
    </row>
    <row r="1418" spans="2:45" ht="20.45" customHeight="1">
      <c r="B1418" s="593" t="s">
        <v>2560</v>
      </c>
      <c r="C1418" t="s">
        <v>2455</v>
      </c>
      <c r="D1418" s="112">
        <f t="shared" si="2652"/>
        <v>48.95</v>
      </c>
      <c r="E1418" s="112">
        <f t="shared" si="2653"/>
        <v>19.5</v>
      </c>
      <c r="F1418" s="112">
        <f t="shared" si="2648"/>
        <v>12.75</v>
      </c>
      <c r="G1418" s="644">
        <f t="shared" si="2668"/>
        <v>19.5</v>
      </c>
      <c r="H1418" s="112">
        <f t="shared" si="2649"/>
        <v>4.875</v>
      </c>
      <c r="I1418" s="112"/>
      <c r="J1418" s="131"/>
      <c r="K1418" s="131"/>
      <c r="L1418" s="131"/>
      <c r="M1418" s="131"/>
      <c r="N1418" s="131"/>
      <c r="O1418" s="131"/>
      <c r="P1418" s="131"/>
      <c r="Q1418" s="131"/>
      <c r="R1418" s="131"/>
      <c r="S1418" s="131"/>
      <c r="T1418" s="131"/>
      <c r="U1418" s="131"/>
      <c r="V1418" s="131">
        <f>[1]IDCost!X132</f>
        <v>9.75</v>
      </c>
      <c r="W1418" s="131"/>
      <c r="X1418" s="131"/>
      <c r="Y1418" s="128">
        <f t="shared" si="2646"/>
        <v>19.5</v>
      </c>
      <c r="Z1418" s="128">
        <f t="shared" si="2654"/>
        <v>24.375</v>
      </c>
      <c r="AA1418" s="128">
        <f t="shared" si="2655"/>
        <v>24.475000000000001</v>
      </c>
      <c r="AB1418" s="128">
        <f t="shared" si="2656"/>
        <v>48.95</v>
      </c>
      <c r="AC1418" s="128">
        <f t="shared" si="2657"/>
        <v>48.75</v>
      </c>
      <c r="AD1418" s="128">
        <f t="shared" si="2647"/>
        <v>24.475000000000001</v>
      </c>
      <c r="AE1418" s="128">
        <f t="shared" si="2669"/>
        <v>26.922500000000003</v>
      </c>
      <c r="AF1418" s="128">
        <f t="shared" si="2669"/>
        <v>31.817500000000003</v>
      </c>
      <c r="AG1418" s="129">
        <f t="shared" si="2658"/>
        <v>202.31250000000003</v>
      </c>
      <c r="AH1418" s="129">
        <f t="shared" si="2659"/>
        <v>202.31250000000003</v>
      </c>
      <c r="AI1418" s="132">
        <f t="shared" si="2660"/>
        <v>199</v>
      </c>
      <c r="AJ1418" s="113">
        <f t="shared" si="2661"/>
        <v>649000</v>
      </c>
      <c r="AK1418" s="139">
        <f t="shared" si="2662"/>
        <v>709000</v>
      </c>
      <c r="AL1418" s="114">
        <f t="shared" si="2663"/>
        <v>68</v>
      </c>
      <c r="AM1418" s="130">
        <f t="shared" si="2664"/>
        <v>66</v>
      </c>
      <c r="AN1418" s="151">
        <f t="shared" si="2665"/>
        <v>104</v>
      </c>
      <c r="AO1418" s="152">
        <f t="shared" si="2666"/>
        <v>549</v>
      </c>
      <c r="AP1418" s="153">
        <f t="shared" si="2667"/>
        <v>1160</v>
      </c>
      <c r="AQ1418" s="716">
        <f t="shared" si="2651"/>
        <v>39</v>
      </c>
      <c r="AR1418" s="154">
        <f t="shared" si="2650"/>
        <v>73000</v>
      </c>
      <c r="AS1418" s="158">
        <v>89</v>
      </c>
    </row>
    <row r="1419" spans="2:45" ht="20.45" customHeight="1">
      <c r="B1419" s="593" t="s">
        <v>2561</v>
      </c>
      <c r="C1419" t="s">
        <v>2456</v>
      </c>
      <c r="D1419" s="112">
        <f t="shared" si="2652"/>
        <v>33.950000000000003</v>
      </c>
      <c r="E1419" s="112">
        <f t="shared" si="2653"/>
        <v>13.5</v>
      </c>
      <c r="F1419" s="112">
        <f t="shared" si="2648"/>
        <v>9.75</v>
      </c>
      <c r="G1419" s="644">
        <f t="shared" si="2668"/>
        <v>13.5</v>
      </c>
      <c r="H1419" s="112">
        <f t="shared" si="2649"/>
        <v>3.375</v>
      </c>
      <c r="I1419" s="112"/>
      <c r="J1419" s="131"/>
      <c r="K1419" s="131"/>
      <c r="L1419" s="131"/>
      <c r="M1419" s="131"/>
      <c r="N1419" s="131"/>
      <c r="O1419" s="131"/>
      <c r="P1419" s="131"/>
      <c r="Q1419" s="131"/>
      <c r="R1419" s="131"/>
      <c r="S1419" s="131"/>
      <c r="T1419" s="131"/>
      <c r="U1419" s="131"/>
      <c r="V1419" s="131">
        <f>[1]IDCost!X133</f>
        <v>6.75</v>
      </c>
      <c r="W1419" s="131"/>
      <c r="X1419" s="131"/>
      <c r="Y1419" s="128">
        <f t="shared" si="2646"/>
        <v>13.5</v>
      </c>
      <c r="Z1419" s="128">
        <f t="shared" si="2654"/>
        <v>16.875</v>
      </c>
      <c r="AA1419" s="128">
        <f t="shared" si="2655"/>
        <v>16.975000000000001</v>
      </c>
      <c r="AB1419" s="128">
        <f t="shared" si="2656"/>
        <v>33.950000000000003</v>
      </c>
      <c r="AC1419" s="128">
        <f t="shared" si="2657"/>
        <v>33.75</v>
      </c>
      <c r="AD1419" s="128">
        <f t="shared" si="2647"/>
        <v>16.975000000000001</v>
      </c>
      <c r="AE1419" s="128">
        <f t="shared" si="2669"/>
        <v>18.672500000000003</v>
      </c>
      <c r="AF1419" s="128">
        <f t="shared" si="2669"/>
        <v>22.067500000000003</v>
      </c>
      <c r="AG1419" s="129">
        <f t="shared" si="2658"/>
        <v>140.0625</v>
      </c>
      <c r="AH1419" s="129">
        <f t="shared" si="2659"/>
        <v>140.0625</v>
      </c>
      <c r="AI1419" s="132">
        <f t="shared" si="2660"/>
        <v>139</v>
      </c>
      <c r="AJ1419" s="113">
        <f t="shared" si="2661"/>
        <v>449000</v>
      </c>
      <c r="AK1419" s="139">
        <f t="shared" si="2662"/>
        <v>489000</v>
      </c>
      <c r="AL1419" s="114">
        <f t="shared" si="2663"/>
        <v>47</v>
      </c>
      <c r="AM1419" s="130">
        <f t="shared" si="2664"/>
        <v>46</v>
      </c>
      <c r="AN1419" s="151">
        <f t="shared" si="2665"/>
        <v>72</v>
      </c>
      <c r="AO1419" s="152">
        <f t="shared" si="2666"/>
        <v>380</v>
      </c>
      <c r="AP1419" s="153">
        <f t="shared" si="2667"/>
        <v>803</v>
      </c>
      <c r="AQ1419" s="716">
        <f t="shared" si="2651"/>
        <v>27</v>
      </c>
      <c r="AR1419" s="154">
        <f t="shared" si="2650"/>
        <v>51000</v>
      </c>
      <c r="AS1419" s="158">
        <v>90</v>
      </c>
    </row>
    <row r="1420" spans="2:45" ht="20.45" customHeight="1">
      <c r="B1420" s="593" t="s">
        <v>2562</v>
      </c>
      <c r="C1420" t="s">
        <v>2457</v>
      </c>
      <c r="D1420" s="112">
        <f t="shared" si="2652"/>
        <v>33.950000000000003</v>
      </c>
      <c r="E1420" s="112">
        <f t="shared" si="2653"/>
        <v>13.5</v>
      </c>
      <c r="F1420" s="112">
        <f t="shared" si="2648"/>
        <v>9.75</v>
      </c>
      <c r="G1420" s="644">
        <f t="shared" si="2668"/>
        <v>13.5</v>
      </c>
      <c r="H1420" s="112">
        <f t="shared" si="2649"/>
        <v>3.375</v>
      </c>
      <c r="I1420" s="112"/>
      <c r="J1420" s="131"/>
      <c r="K1420" s="131"/>
      <c r="L1420" s="131"/>
      <c r="M1420" s="131"/>
      <c r="N1420" s="131"/>
      <c r="O1420" s="131"/>
      <c r="P1420" s="131"/>
      <c r="Q1420" s="131"/>
      <c r="R1420" s="131"/>
      <c r="S1420" s="131"/>
      <c r="T1420" s="131"/>
      <c r="U1420" s="131"/>
      <c r="V1420" s="131">
        <f>[1]IDCost!X134</f>
        <v>6.75</v>
      </c>
      <c r="W1420" s="131"/>
      <c r="X1420" s="131"/>
      <c r="Y1420" s="128">
        <f t="shared" si="2646"/>
        <v>13.5</v>
      </c>
      <c r="Z1420" s="128">
        <f t="shared" si="2654"/>
        <v>16.875</v>
      </c>
      <c r="AA1420" s="128">
        <f t="shared" si="2655"/>
        <v>16.975000000000001</v>
      </c>
      <c r="AB1420" s="128">
        <f t="shared" si="2656"/>
        <v>33.950000000000003</v>
      </c>
      <c r="AC1420" s="128">
        <f t="shared" si="2657"/>
        <v>33.75</v>
      </c>
      <c r="AD1420" s="128">
        <f t="shared" si="2647"/>
        <v>16.975000000000001</v>
      </c>
      <c r="AE1420" s="128">
        <f t="shared" si="2669"/>
        <v>18.672500000000003</v>
      </c>
      <c r="AF1420" s="128">
        <f t="shared" si="2669"/>
        <v>22.067500000000003</v>
      </c>
      <c r="AG1420" s="129">
        <f t="shared" si="2658"/>
        <v>140.0625</v>
      </c>
      <c r="AH1420" s="129">
        <f t="shared" si="2659"/>
        <v>140.0625</v>
      </c>
      <c r="AI1420" s="132">
        <f t="shared" si="2660"/>
        <v>139</v>
      </c>
      <c r="AJ1420" s="113">
        <f t="shared" si="2661"/>
        <v>449000</v>
      </c>
      <c r="AK1420" s="139">
        <f t="shared" si="2662"/>
        <v>489000</v>
      </c>
      <c r="AL1420" s="114">
        <f t="shared" si="2663"/>
        <v>47</v>
      </c>
      <c r="AM1420" s="130">
        <f t="shared" si="2664"/>
        <v>46</v>
      </c>
      <c r="AN1420" s="151">
        <f t="shared" si="2665"/>
        <v>72</v>
      </c>
      <c r="AO1420" s="152">
        <f t="shared" si="2666"/>
        <v>380</v>
      </c>
      <c r="AP1420" s="153">
        <f t="shared" si="2667"/>
        <v>803</v>
      </c>
      <c r="AQ1420" s="716">
        <f t="shared" si="2651"/>
        <v>27</v>
      </c>
      <c r="AR1420" s="154">
        <f t="shared" si="2650"/>
        <v>51000</v>
      </c>
      <c r="AS1420" s="158">
        <v>91</v>
      </c>
    </row>
    <row r="1421" spans="2:45" ht="20.45" customHeight="1">
      <c r="B1421" s="593" t="s">
        <v>2563</v>
      </c>
      <c r="C1421" t="s">
        <v>2458</v>
      </c>
      <c r="D1421" s="112">
        <f t="shared" si="2652"/>
        <v>33.950000000000003</v>
      </c>
      <c r="E1421" s="112">
        <f t="shared" si="2653"/>
        <v>13.5</v>
      </c>
      <c r="F1421" s="112">
        <f t="shared" si="2648"/>
        <v>9.75</v>
      </c>
      <c r="G1421" s="644">
        <f t="shared" si="2668"/>
        <v>13.5</v>
      </c>
      <c r="H1421" s="112">
        <f t="shared" si="2649"/>
        <v>3.375</v>
      </c>
      <c r="I1421" s="112"/>
      <c r="J1421" s="131"/>
      <c r="K1421" s="131"/>
      <c r="L1421" s="131"/>
      <c r="M1421" s="131"/>
      <c r="N1421" s="131"/>
      <c r="O1421" s="131"/>
      <c r="P1421" s="131"/>
      <c r="Q1421" s="131"/>
      <c r="R1421" s="131"/>
      <c r="S1421" s="131"/>
      <c r="T1421" s="131"/>
      <c r="U1421" s="131"/>
      <c r="V1421" s="131">
        <f>[1]IDCost!X135</f>
        <v>6.75</v>
      </c>
      <c r="W1421" s="131"/>
      <c r="X1421" s="131"/>
      <c r="Y1421" s="128">
        <f t="shared" si="2646"/>
        <v>13.5</v>
      </c>
      <c r="Z1421" s="128">
        <f t="shared" si="2654"/>
        <v>16.875</v>
      </c>
      <c r="AA1421" s="128">
        <f t="shared" si="2655"/>
        <v>16.975000000000001</v>
      </c>
      <c r="AB1421" s="128">
        <f t="shared" si="2656"/>
        <v>33.950000000000003</v>
      </c>
      <c r="AC1421" s="128">
        <f t="shared" si="2657"/>
        <v>33.75</v>
      </c>
      <c r="AD1421" s="128">
        <f t="shared" si="2647"/>
        <v>16.975000000000001</v>
      </c>
      <c r="AE1421" s="128">
        <f t="shared" si="2669"/>
        <v>18.672500000000003</v>
      </c>
      <c r="AF1421" s="128">
        <f t="shared" si="2669"/>
        <v>22.067500000000003</v>
      </c>
      <c r="AG1421" s="129">
        <f t="shared" si="2658"/>
        <v>140.0625</v>
      </c>
      <c r="AH1421" s="129">
        <f t="shared" si="2659"/>
        <v>140.0625</v>
      </c>
      <c r="AI1421" s="132">
        <f t="shared" si="2660"/>
        <v>139</v>
      </c>
      <c r="AJ1421" s="113">
        <f t="shared" si="2661"/>
        <v>449000</v>
      </c>
      <c r="AK1421" s="139">
        <f t="shared" si="2662"/>
        <v>489000</v>
      </c>
      <c r="AL1421" s="114">
        <f t="shared" si="2663"/>
        <v>47</v>
      </c>
      <c r="AM1421" s="130">
        <f t="shared" si="2664"/>
        <v>46</v>
      </c>
      <c r="AN1421" s="151">
        <f t="shared" si="2665"/>
        <v>72</v>
      </c>
      <c r="AO1421" s="152">
        <f t="shared" si="2666"/>
        <v>380</v>
      </c>
      <c r="AP1421" s="153">
        <f t="shared" si="2667"/>
        <v>803</v>
      </c>
      <c r="AQ1421" s="716">
        <f t="shared" si="2651"/>
        <v>27</v>
      </c>
      <c r="AR1421" s="154">
        <f t="shared" si="2650"/>
        <v>51000</v>
      </c>
      <c r="AS1421" s="158">
        <v>92</v>
      </c>
    </row>
    <row r="1422" spans="2:45" ht="20.45" customHeight="1">
      <c r="B1422" s="593" t="s">
        <v>2564</v>
      </c>
      <c r="C1422" t="s">
        <v>2459</v>
      </c>
      <c r="D1422" s="112">
        <f t="shared" si="2652"/>
        <v>33.950000000000003</v>
      </c>
      <c r="E1422" s="112">
        <f t="shared" si="2653"/>
        <v>13.5</v>
      </c>
      <c r="F1422" s="112">
        <f t="shared" si="2648"/>
        <v>9.75</v>
      </c>
      <c r="G1422" s="644">
        <f t="shared" si="2668"/>
        <v>13.5</v>
      </c>
      <c r="H1422" s="112">
        <f t="shared" si="2649"/>
        <v>3.375</v>
      </c>
      <c r="I1422" s="112"/>
      <c r="J1422" s="131"/>
      <c r="K1422" s="131"/>
      <c r="L1422" s="131"/>
      <c r="M1422" s="131"/>
      <c r="N1422" s="131"/>
      <c r="O1422" s="131"/>
      <c r="P1422" s="131"/>
      <c r="Q1422" s="131"/>
      <c r="R1422" s="131"/>
      <c r="S1422" s="131"/>
      <c r="T1422" s="131"/>
      <c r="U1422" s="131"/>
      <c r="V1422" s="131">
        <f>[1]IDCost!X136</f>
        <v>6.75</v>
      </c>
      <c r="W1422" s="131"/>
      <c r="X1422" s="131"/>
      <c r="Y1422" s="128">
        <f t="shared" si="2646"/>
        <v>13.5</v>
      </c>
      <c r="Z1422" s="128">
        <f t="shared" si="2654"/>
        <v>16.875</v>
      </c>
      <c r="AA1422" s="128">
        <f t="shared" si="2655"/>
        <v>16.975000000000001</v>
      </c>
      <c r="AB1422" s="128">
        <f t="shared" si="2656"/>
        <v>33.950000000000003</v>
      </c>
      <c r="AC1422" s="128">
        <f t="shared" si="2657"/>
        <v>33.75</v>
      </c>
      <c r="AD1422" s="128">
        <f t="shared" si="2647"/>
        <v>16.975000000000001</v>
      </c>
      <c r="AE1422" s="128">
        <f t="shared" si="2669"/>
        <v>18.672500000000003</v>
      </c>
      <c r="AF1422" s="128">
        <f t="shared" si="2669"/>
        <v>22.067500000000003</v>
      </c>
      <c r="AG1422" s="129">
        <f t="shared" si="2658"/>
        <v>140.0625</v>
      </c>
      <c r="AH1422" s="129">
        <f t="shared" si="2659"/>
        <v>140.0625</v>
      </c>
      <c r="AI1422" s="132">
        <f t="shared" si="2660"/>
        <v>139</v>
      </c>
      <c r="AJ1422" s="113">
        <f t="shared" si="2661"/>
        <v>449000</v>
      </c>
      <c r="AK1422" s="139">
        <f t="shared" si="2662"/>
        <v>489000</v>
      </c>
      <c r="AL1422" s="114">
        <f t="shared" si="2663"/>
        <v>47</v>
      </c>
      <c r="AM1422" s="130">
        <f t="shared" si="2664"/>
        <v>46</v>
      </c>
      <c r="AN1422" s="151">
        <f t="shared" si="2665"/>
        <v>72</v>
      </c>
      <c r="AO1422" s="152">
        <f t="shared" si="2666"/>
        <v>380</v>
      </c>
      <c r="AP1422" s="153">
        <f t="shared" si="2667"/>
        <v>803</v>
      </c>
      <c r="AQ1422" s="716">
        <f t="shared" si="2651"/>
        <v>27</v>
      </c>
      <c r="AR1422" s="154">
        <f t="shared" si="2650"/>
        <v>51000</v>
      </c>
      <c r="AS1422" s="158">
        <v>93</v>
      </c>
    </row>
    <row r="1423" spans="2:45" ht="20.45" customHeight="1">
      <c r="B1423" s="593" t="s">
        <v>2565</v>
      </c>
      <c r="C1423" t="s">
        <v>2460</v>
      </c>
      <c r="D1423" s="112">
        <f t="shared" si="2652"/>
        <v>33.950000000000003</v>
      </c>
      <c r="E1423" s="112">
        <f t="shared" si="2653"/>
        <v>13.5</v>
      </c>
      <c r="F1423" s="112">
        <f t="shared" si="2648"/>
        <v>9.75</v>
      </c>
      <c r="G1423" s="644">
        <f t="shared" si="2668"/>
        <v>13.5</v>
      </c>
      <c r="H1423" s="112">
        <f t="shared" si="2649"/>
        <v>3.375</v>
      </c>
      <c r="I1423" s="112"/>
      <c r="J1423" s="131"/>
      <c r="K1423" s="131"/>
      <c r="L1423" s="131"/>
      <c r="M1423" s="131"/>
      <c r="N1423" s="131"/>
      <c r="O1423" s="131"/>
      <c r="P1423" s="131"/>
      <c r="Q1423" s="131"/>
      <c r="R1423" s="131"/>
      <c r="S1423" s="131"/>
      <c r="T1423" s="131"/>
      <c r="U1423" s="131"/>
      <c r="V1423" s="131">
        <f>[1]IDCost!X137</f>
        <v>6.75</v>
      </c>
      <c r="W1423" s="131"/>
      <c r="X1423" s="131"/>
      <c r="Y1423" s="128">
        <f t="shared" si="2646"/>
        <v>13.5</v>
      </c>
      <c r="Z1423" s="128">
        <f t="shared" si="2654"/>
        <v>16.875</v>
      </c>
      <c r="AA1423" s="128">
        <f t="shared" si="2655"/>
        <v>16.975000000000001</v>
      </c>
      <c r="AB1423" s="128">
        <f t="shared" si="2656"/>
        <v>33.950000000000003</v>
      </c>
      <c r="AC1423" s="128">
        <f t="shared" si="2657"/>
        <v>33.75</v>
      </c>
      <c r="AD1423" s="128">
        <f t="shared" si="2647"/>
        <v>16.975000000000001</v>
      </c>
      <c r="AE1423" s="128">
        <f t="shared" si="2669"/>
        <v>18.672500000000003</v>
      </c>
      <c r="AF1423" s="128">
        <f t="shared" si="2669"/>
        <v>22.067500000000003</v>
      </c>
      <c r="AG1423" s="129">
        <f t="shared" si="2658"/>
        <v>140.0625</v>
      </c>
      <c r="AH1423" s="129">
        <f t="shared" si="2659"/>
        <v>140.0625</v>
      </c>
      <c r="AI1423" s="132">
        <f t="shared" si="2660"/>
        <v>139</v>
      </c>
      <c r="AJ1423" s="113">
        <f t="shared" si="2661"/>
        <v>449000</v>
      </c>
      <c r="AK1423" s="139">
        <f t="shared" si="2662"/>
        <v>489000</v>
      </c>
      <c r="AL1423" s="114">
        <f t="shared" si="2663"/>
        <v>47</v>
      </c>
      <c r="AM1423" s="130">
        <f t="shared" si="2664"/>
        <v>46</v>
      </c>
      <c r="AN1423" s="151">
        <f t="shared" si="2665"/>
        <v>72</v>
      </c>
      <c r="AO1423" s="152">
        <f t="shared" si="2666"/>
        <v>380</v>
      </c>
      <c r="AP1423" s="153">
        <f t="shared" si="2667"/>
        <v>803</v>
      </c>
      <c r="AQ1423" s="716">
        <f t="shared" si="2651"/>
        <v>27</v>
      </c>
      <c r="AR1423" s="154">
        <f t="shared" si="2650"/>
        <v>51000</v>
      </c>
      <c r="AS1423" s="158">
        <v>94</v>
      </c>
    </row>
    <row r="1424" spans="2:45" ht="20.45" customHeight="1">
      <c r="B1424" s="593" t="s">
        <v>2566</v>
      </c>
      <c r="C1424" t="s">
        <v>2461</v>
      </c>
      <c r="D1424" s="112">
        <f t="shared" si="2652"/>
        <v>44.95</v>
      </c>
      <c r="E1424" s="112">
        <f t="shared" si="2653"/>
        <v>18.2</v>
      </c>
      <c r="F1424" s="112">
        <f t="shared" si="2648"/>
        <v>12.1</v>
      </c>
      <c r="G1424" s="644">
        <f t="shared" si="2668"/>
        <v>18.2</v>
      </c>
      <c r="H1424" s="112">
        <f t="shared" si="2649"/>
        <v>4.55</v>
      </c>
      <c r="I1424" s="112"/>
      <c r="J1424" s="131"/>
      <c r="K1424" s="131"/>
      <c r="L1424" s="131"/>
      <c r="M1424" s="131"/>
      <c r="N1424" s="131"/>
      <c r="O1424" s="131"/>
      <c r="P1424" s="131"/>
      <c r="Q1424" s="131"/>
      <c r="R1424" s="131"/>
      <c r="S1424" s="131"/>
      <c r="T1424" s="131"/>
      <c r="U1424" s="131"/>
      <c r="V1424" s="131">
        <f>[1]IDCost!X138</f>
        <v>9.1</v>
      </c>
      <c r="W1424" s="131"/>
      <c r="X1424" s="131"/>
      <c r="Y1424" s="128">
        <f t="shared" si="2646"/>
        <v>18.2</v>
      </c>
      <c r="Z1424" s="128">
        <f t="shared" si="2654"/>
        <v>22.749999999999996</v>
      </c>
      <c r="AA1424" s="128">
        <f t="shared" si="2655"/>
        <v>22.475000000000001</v>
      </c>
      <c r="AB1424" s="128">
        <f t="shared" si="2656"/>
        <v>44.95</v>
      </c>
      <c r="AC1424" s="128">
        <f t="shared" si="2657"/>
        <v>45.499999999999993</v>
      </c>
      <c r="AD1424" s="128">
        <f t="shared" si="2647"/>
        <v>22.475000000000001</v>
      </c>
      <c r="AE1424" s="128">
        <f t="shared" si="2669"/>
        <v>24.722500000000004</v>
      </c>
      <c r="AF1424" s="128">
        <f t="shared" si="2669"/>
        <v>29.217500000000001</v>
      </c>
      <c r="AG1424" s="129">
        <f t="shared" si="2658"/>
        <v>188.82499999999999</v>
      </c>
      <c r="AH1424" s="129">
        <f t="shared" si="2659"/>
        <v>188.82499999999999</v>
      </c>
      <c r="AI1424" s="132">
        <f t="shared" si="2660"/>
        <v>189</v>
      </c>
      <c r="AJ1424" s="113">
        <f t="shared" si="2661"/>
        <v>599000</v>
      </c>
      <c r="AK1424" s="139">
        <f t="shared" si="2662"/>
        <v>649000</v>
      </c>
      <c r="AL1424" s="114">
        <f t="shared" si="2663"/>
        <v>64</v>
      </c>
      <c r="AM1424" s="130">
        <f t="shared" si="2664"/>
        <v>61</v>
      </c>
      <c r="AN1424" s="151">
        <f t="shared" si="2665"/>
        <v>97</v>
      </c>
      <c r="AO1424" s="152">
        <f t="shared" si="2666"/>
        <v>512</v>
      </c>
      <c r="AP1424" s="153">
        <f t="shared" si="2667"/>
        <v>1083</v>
      </c>
      <c r="AQ1424" s="716">
        <f t="shared" si="2651"/>
        <v>37</v>
      </c>
      <c r="AR1424" s="154">
        <f t="shared" si="2650"/>
        <v>68000</v>
      </c>
      <c r="AS1424" s="158">
        <v>95</v>
      </c>
    </row>
    <row r="1425" spans="2:45" ht="20.45" customHeight="1">
      <c r="B1425" s="593" t="s">
        <v>2567</v>
      </c>
      <c r="C1425" t="s">
        <v>2462</v>
      </c>
      <c r="D1425" s="112">
        <f t="shared" si="2652"/>
        <v>44.95</v>
      </c>
      <c r="E1425" s="112">
        <f t="shared" si="2653"/>
        <v>18.2</v>
      </c>
      <c r="F1425" s="112">
        <f t="shared" si="2648"/>
        <v>12.1</v>
      </c>
      <c r="G1425" s="644">
        <f t="shared" si="2668"/>
        <v>18.2</v>
      </c>
      <c r="H1425" s="112">
        <f t="shared" si="2649"/>
        <v>4.55</v>
      </c>
      <c r="I1425" s="112"/>
      <c r="J1425" s="131"/>
      <c r="K1425" s="131"/>
      <c r="L1425" s="131"/>
      <c r="M1425" s="131"/>
      <c r="N1425" s="131"/>
      <c r="O1425" s="131"/>
      <c r="P1425" s="131"/>
      <c r="Q1425" s="131"/>
      <c r="R1425" s="131"/>
      <c r="S1425" s="131"/>
      <c r="T1425" s="131"/>
      <c r="U1425" s="131"/>
      <c r="V1425" s="131">
        <f>[1]IDCost!X139</f>
        <v>9.1</v>
      </c>
      <c r="W1425" s="131"/>
      <c r="X1425" s="131"/>
      <c r="Y1425" s="128">
        <f t="shared" si="2646"/>
        <v>18.2</v>
      </c>
      <c r="Z1425" s="128">
        <f t="shared" si="2654"/>
        <v>22.749999999999996</v>
      </c>
      <c r="AA1425" s="128">
        <f t="shared" si="2655"/>
        <v>22.475000000000001</v>
      </c>
      <c r="AB1425" s="128">
        <f t="shared" si="2656"/>
        <v>44.95</v>
      </c>
      <c r="AC1425" s="128">
        <f t="shared" si="2657"/>
        <v>45.499999999999993</v>
      </c>
      <c r="AD1425" s="128">
        <f t="shared" si="2647"/>
        <v>22.475000000000001</v>
      </c>
      <c r="AE1425" s="128">
        <f t="shared" si="2669"/>
        <v>24.722500000000004</v>
      </c>
      <c r="AF1425" s="128">
        <f t="shared" si="2669"/>
        <v>29.217500000000001</v>
      </c>
      <c r="AG1425" s="129">
        <f t="shared" si="2658"/>
        <v>188.82499999999999</v>
      </c>
      <c r="AH1425" s="129">
        <f t="shared" si="2659"/>
        <v>188.82499999999999</v>
      </c>
      <c r="AI1425" s="132">
        <f t="shared" si="2660"/>
        <v>189</v>
      </c>
      <c r="AJ1425" s="113">
        <f t="shared" si="2661"/>
        <v>599000</v>
      </c>
      <c r="AK1425" s="139">
        <f t="shared" si="2662"/>
        <v>649000</v>
      </c>
      <c r="AL1425" s="114">
        <f t="shared" si="2663"/>
        <v>64</v>
      </c>
      <c r="AM1425" s="130">
        <f t="shared" si="2664"/>
        <v>61</v>
      </c>
      <c r="AN1425" s="151">
        <f t="shared" si="2665"/>
        <v>97</v>
      </c>
      <c r="AO1425" s="152">
        <f t="shared" si="2666"/>
        <v>512</v>
      </c>
      <c r="AP1425" s="153">
        <f t="shared" si="2667"/>
        <v>1083</v>
      </c>
      <c r="AQ1425" s="716">
        <f t="shared" si="2651"/>
        <v>37</v>
      </c>
      <c r="AR1425" s="154">
        <f t="shared" si="2650"/>
        <v>68000</v>
      </c>
      <c r="AS1425" s="158">
        <v>96</v>
      </c>
    </row>
    <row r="1426" spans="2:45" ht="20.45" customHeight="1">
      <c r="B1426" s="593" t="s">
        <v>2568</v>
      </c>
      <c r="C1426" t="s">
        <v>2463</v>
      </c>
      <c r="D1426" s="112">
        <f t="shared" si="2652"/>
        <v>44.95</v>
      </c>
      <c r="E1426" s="112">
        <f t="shared" si="2653"/>
        <v>18.2</v>
      </c>
      <c r="F1426" s="112">
        <f t="shared" si="2648"/>
        <v>12.1</v>
      </c>
      <c r="G1426" s="644">
        <f t="shared" si="2668"/>
        <v>18.2</v>
      </c>
      <c r="H1426" s="112">
        <f t="shared" si="2649"/>
        <v>4.55</v>
      </c>
      <c r="I1426" s="112"/>
      <c r="J1426" s="131"/>
      <c r="K1426" s="131"/>
      <c r="L1426" s="131"/>
      <c r="M1426" s="131"/>
      <c r="N1426" s="131"/>
      <c r="O1426" s="131"/>
      <c r="P1426" s="131"/>
      <c r="Q1426" s="131"/>
      <c r="R1426" s="131"/>
      <c r="S1426" s="131"/>
      <c r="T1426" s="131"/>
      <c r="U1426" s="131"/>
      <c r="V1426" s="131">
        <f>[1]IDCost!X140</f>
        <v>9.1</v>
      </c>
      <c r="W1426" s="131"/>
      <c r="X1426" s="131"/>
      <c r="Y1426" s="128">
        <f t="shared" si="2646"/>
        <v>18.2</v>
      </c>
      <c r="Z1426" s="128">
        <f t="shared" si="2654"/>
        <v>22.749999999999996</v>
      </c>
      <c r="AA1426" s="128">
        <f t="shared" si="2655"/>
        <v>22.475000000000001</v>
      </c>
      <c r="AB1426" s="128">
        <f t="shared" si="2656"/>
        <v>44.95</v>
      </c>
      <c r="AC1426" s="128">
        <f t="shared" si="2657"/>
        <v>45.499999999999993</v>
      </c>
      <c r="AD1426" s="128">
        <f t="shared" si="2647"/>
        <v>22.475000000000001</v>
      </c>
      <c r="AE1426" s="128">
        <f t="shared" si="2669"/>
        <v>24.722500000000004</v>
      </c>
      <c r="AF1426" s="128">
        <f t="shared" si="2669"/>
        <v>29.217500000000001</v>
      </c>
      <c r="AG1426" s="129">
        <f t="shared" si="2658"/>
        <v>188.82499999999999</v>
      </c>
      <c r="AH1426" s="129">
        <f t="shared" si="2659"/>
        <v>188.82499999999999</v>
      </c>
      <c r="AI1426" s="132">
        <f t="shared" si="2660"/>
        <v>189</v>
      </c>
      <c r="AJ1426" s="113">
        <f t="shared" si="2661"/>
        <v>599000</v>
      </c>
      <c r="AK1426" s="139">
        <f t="shared" si="2662"/>
        <v>649000</v>
      </c>
      <c r="AL1426" s="114">
        <f t="shared" si="2663"/>
        <v>64</v>
      </c>
      <c r="AM1426" s="130">
        <f t="shared" si="2664"/>
        <v>61</v>
      </c>
      <c r="AN1426" s="151">
        <f t="shared" si="2665"/>
        <v>97</v>
      </c>
      <c r="AO1426" s="152">
        <f t="shared" si="2666"/>
        <v>512</v>
      </c>
      <c r="AP1426" s="153">
        <f t="shared" si="2667"/>
        <v>1083</v>
      </c>
      <c r="AQ1426" s="716">
        <f t="shared" si="2651"/>
        <v>37</v>
      </c>
      <c r="AR1426" s="154">
        <f t="shared" si="2650"/>
        <v>68000</v>
      </c>
      <c r="AS1426" s="158">
        <v>97</v>
      </c>
    </row>
    <row r="1427" spans="2:45" ht="20.45" customHeight="1">
      <c r="B1427" s="593" t="s">
        <v>2569</v>
      </c>
      <c r="C1427" t="s">
        <v>2464</v>
      </c>
      <c r="D1427" s="112">
        <f t="shared" si="2652"/>
        <v>44.95</v>
      </c>
      <c r="E1427" s="112">
        <f t="shared" si="2653"/>
        <v>18.2</v>
      </c>
      <c r="F1427" s="112">
        <f t="shared" si="2648"/>
        <v>12.1</v>
      </c>
      <c r="G1427" s="644">
        <f t="shared" si="2668"/>
        <v>18.2</v>
      </c>
      <c r="H1427" s="112">
        <f t="shared" si="2649"/>
        <v>4.55</v>
      </c>
      <c r="I1427" s="112"/>
      <c r="J1427" s="131"/>
      <c r="K1427" s="131"/>
      <c r="L1427" s="131"/>
      <c r="M1427" s="131"/>
      <c r="N1427" s="131"/>
      <c r="O1427" s="131"/>
      <c r="P1427" s="131"/>
      <c r="Q1427" s="131"/>
      <c r="R1427" s="131"/>
      <c r="S1427" s="131"/>
      <c r="T1427" s="131"/>
      <c r="U1427" s="131"/>
      <c r="V1427" s="131">
        <f>[1]IDCost!X141</f>
        <v>9.1</v>
      </c>
      <c r="W1427" s="131"/>
      <c r="X1427" s="131"/>
      <c r="Y1427" s="128">
        <f t="shared" si="2646"/>
        <v>18.2</v>
      </c>
      <c r="Z1427" s="128">
        <f t="shared" si="2654"/>
        <v>22.749999999999996</v>
      </c>
      <c r="AA1427" s="128">
        <f t="shared" si="2655"/>
        <v>22.475000000000001</v>
      </c>
      <c r="AB1427" s="128">
        <f t="shared" si="2656"/>
        <v>44.95</v>
      </c>
      <c r="AC1427" s="128">
        <f t="shared" si="2657"/>
        <v>45.499999999999993</v>
      </c>
      <c r="AD1427" s="128">
        <f t="shared" si="2647"/>
        <v>22.475000000000001</v>
      </c>
      <c r="AE1427" s="128">
        <f t="shared" si="2669"/>
        <v>24.722500000000004</v>
      </c>
      <c r="AF1427" s="128">
        <f t="shared" si="2669"/>
        <v>29.217500000000001</v>
      </c>
      <c r="AG1427" s="129">
        <f t="shared" si="2658"/>
        <v>188.82499999999999</v>
      </c>
      <c r="AH1427" s="129">
        <f t="shared" si="2659"/>
        <v>188.82499999999999</v>
      </c>
      <c r="AI1427" s="132">
        <f t="shared" si="2660"/>
        <v>189</v>
      </c>
      <c r="AJ1427" s="113">
        <f t="shared" si="2661"/>
        <v>599000</v>
      </c>
      <c r="AK1427" s="139">
        <f t="shared" si="2662"/>
        <v>649000</v>
      </c>
      <c r="AL1427" s="114">
        <f t="shared" si="2663"/>
        <v>64</v>
      </c>
      <c r="AM1427" s="130">
        <f t="shared" si="2664"/>
        <v>61</v>
      </c>
      <c r="AN1427" s="151">
        <f t="shared" si="2665"/>
        <v>97</v>
      </c>
      <c r="AO1427" s="152">
        <f t="shared" si="2666"/>
        <v>512</v>
      </c>
      <c r="AP1427" s="153">
        <f t="shared" si="2667"/>
        <v>1083</v>
      </c>
      <c r="AQ1427" s="716">
        <f t="shared" si="2651"/>
        <v>37</v>
      </c>
      <c r="AR1427" s="154">
        <f t="shared" si="2650"/>
        <v>68000</v>
      </c>
      <c r="AS1427" s="158">
        <v>98</v>
      </c>
    </row>
    <row r="1428" spans="2:45" ht="20.45" customHeight="1">
      <c r="B1428" s="593" t="s">
        <v>2570</v>
      </c>
      <c r="C1428" t="s">
        <v>2465</v>
      </c>
      <c r="D1428" s="112">
        <f t="shared" si="2652"/>
        <v>44.95</v>
      </c>
      <c r="E1428" s="112">
        <f t="shared" si="2653"/>
        <v>18.2</v>
      </c>
      <c r="F1428" s="112">
        <f t="shared" si="2648"/>
        <v>12.1</v>
      </c>
      <c r="G1428" s="644">
        <f t="shared" si="2668"/>
        <v>18.2</v>
      </c>
      <c r="H1428" s="112">
        <f t="shared" si="2649"/>
        <v>4.55</v>
      </c>
      <c r="I1428" s="112"/>
      <c r="J1428" s="131"/>
      <c r="K1428" s="131"/>
      <c r="L1428" s="131"/>
      <c r="M1428" s="131"/>
      <c r="N1428" s="131"/>
      <c r="O1428" s="131"/>
      <c r="P1428" s="131"/>
      <c r="Q1428" s="131"/>
      <c r="R1428" s="131"/>
      <c r="S1428" s="131"/>
      <c r="T1428" s="131"/>
      <c r="U1428" s="131"/>
      <c r="V1428" s="131">
        <f>[1]IDCost!X142</f>
        <v>9.1</v>
      </c>
      <c r="W1428" s="131"/>
      <c r="X1428" s="131"/>
      <c r="Y1428" s="128">
        <f t="shared" si="2646"/>
        <v>18.2</v>
      </c>
      <c r="Z1428" s="128">
        <f t="shared" si="2654"/>
        <v>22.749999999999996</v>
      </c>
      <c r="AA1428" s="128">
        <f t="shared" si="2655"/>
        <v>22.475000000000001</v>
      </c>
      <c r="AB1428" s="128">
        <f t="shared" si="2656"/>
        <v>44.95</v>
      </c>
      <c r="AC1428" s="128">
        <f t="shared" si="2657"/>
        <v>45.499999999999993</v>
      </c>
      <c r="AD1428" s="128">
        <f t="shared" si="2647"/>
        <v>22.475000000000001</v>
      </c>
      <c r="AE1428" s="128">
        <f t="shared" si="2669"/>
        <v>24.722500000000004</v>
      </c>
      <c r="AF1428" s="128">
        <f t="shared" si="2669"/>
        <v>29.217500000000001</v>
      </c>
      <c r="AG1428" s="129">
        <f t="shared" si="2658"/>
        <v>188.82499999999999</v>
      </c>
      <c r="AH1428" s="129">
        <f t="shared" si="2659"/>
        <v>188.82499999999999</v>
      </c>
      <c r="AI1428" s="132">
        <f t="shared" si="2660"/>
        <v>189</v>
      </c>
      <c r="AJ1428" s="113">
        <f t="shared" si="2661"/>
        <v>599000</v>
      </c>
      <c r="AK1428" s="139">
        <f t="shared" si="2662"/>
        <v>649000</v>
      </c>
      <c r="AL1428" s="114">
        <f t="shared" si="2663"/>
        <v>64</v>
      </c>
      <c r="AM1428" s="130">
        <f t="shared" si="2664"/>
        <v>61</v>
      </c>
      <c r="AN1428" s="151">
        <f t="shared" si="2665"/>
        <v>97</v>
      </c>
      <c r="AO1428" s="152">
        <f t="shared" si="2666"/>
        <v>512</v>
      </c>
      <c r="AP1428" s="153">
        <f t="shared" si="2667"/>
        <v>1083</v>
      </c>
      <c r="AQ1428" s="716">
        <f t="shared" si="2651"/>
        <v>37</v>
      </c>
      <c r="AR1428" s="154">
        <f t="shared" si="2650"/>
        <v>68000</v>
      </c>
      <c r="AS1428" s="158">
        <v>99</v>
      </c>
    </row>
    <row r="1429" spans="2:45" ht="20.45" customHeight="1">
      <c r="B1429" s="593" t="s">
        <v>2571</v>
      </c>
      <c r="C1429" t="s">
        <v>2466</v>
      </c>
      <c r="D1429" s="112">
        <f t="shared" si="2652"/>
        <v>39.950000000000003</v>
      </c>
      <c r="E1429" s="112">
        <f t="shared" si="2653"/>
        <v>16</v>
      </c>
      <c r="F1429" s="112">
        <f t="shared" si="2648"/>
        <v>11</v>
      </c>
      <c r="G1429" s="644">
        <f t="shared" si="2668"/>
        <v>16</v>
      </c>
      <c r="H1429" s="112">
        <f t="shared" si="2649"/>
        <v>4</v>
      </c>
      <c r="I1429" s="112"/>
      <c r="J1429" s="131"/>
      <c r="K1429" s="131"/>
      <c r="L1429" s="131"/>
      <c r="M1429" s="131"/>
      <c r="N1429" s="131"/>
      <c r="O1429" s="131"/>
      <c r="P1429" s="131"/>
      <c r="Q1429" s="131"/>
      <c r="R1429" s="131"/>
      <c r="S1429" s="131"/>
      <c r="T1429" s="131"/>
      <c r="U1429" s="131"/>
      <c r="V1429" s="131">
        <f>[1]IDCost!X143</f>
        <v>8</v>
      </c>
      <c r="W1429" s="131"/>
      <c r="X1429" s="131"/>
      <c r="Y1429" s="128">
        <f t="shared" si="2646"/>
        <v>16</v>
      </c>
      <c r="Z1429" s="128">
        <f t="shared" si="2654"/>
        <v>20</v>
      </c>
      <c r="AA1429" s="128">
        <f t="shared" si="2655"/>
        <v>19.975000000000001</v>
      </c>
      <c r="AB1429" s="128">
        <f t="shared" si="2656"/>
        <v>39.950000000000003</v>
      </c>
      <c r="AC1429" s="128">
        <f t="shared" si="2657"/>
        <v>40</v>
      </c>
      <c r="AD1429" s="128">
        <f t="shared" si="2647"/>
        <v>19.975000000000001</v>
      </c>
      <c r="AE1429" s="128">
        <f t="shared" si="2669"/>
        <v>21.972500000000004</v>
      </c>
      <c r="AF1429" s="128">
        <f t="shared" si="2669"/>
        <v>25.967500000000001</v>
      </c>
      <c r="AG1429" s="129">
        <f t="shared" si="2658"/>
        <v>166</v>
      </c>
      <c r="AH1429" s="129">
        <f t="shared" si="2659"/>
        <v>166</v>
      </c>
      <c r="AI1429" s="132">
        <f t="shared" si="2660"/>
        <v>169</v>
      </c>
      <c r="AJ1429" s="113">
        <f t="shared" si="2661"/>
        <v>529000</v>
      </c>
      <c r="AK1429" s="139">
        <f t="shared" si="2662"/>
        <v>579000</v>
      </c>
      <c r="AL1429" s="114">
        <f t="shared" si="2663"/>
        <v>56</v>
      </c>
      <c r="AM1429" s="130">
        <f t="shared" si="2664"/>
        <v>54</v>
      </c>
      <c r="AN1429" s="151">
        <f t="shared" si="2665"/>
        <v>86</v>
      </c>
      <c r="AO1429" s="152">
        <f t="shared" si="2666"/>
        <v>451</v>
      </c>
      <c r="AP1429" s="153">
        <f t="shared" si="2667"/>
        <v>952</v>
      </c>
      <c r="AQ1429" s="716">
        <f t="shared" si="2651"/>
        <v>32</v>
      </c>
      <c r="AR1429" s="154">
        <f t="shared" si="2650"/>
        <v>60000</v>
      </c>
      <c r="AS1429" s="158">
        <v>100</v>
      </c>
    </row>
    <row r="1430" spans="2:45" ht="20.45" customHeight="1">
      <c r="B1430" s="593" t="s">
        <v>2572</v>
      </c>
      <c r="C1430" t="s">
        <v>2467</v>
      </c>
      <c r="D1430" s="112">
        <f t="shared" si="2652"/>
        <v>39.950000000000003</v>
      </c>
      <c r="E1430" s="112">
        <f t="shared" si="2653"/>
        <v>16</v>
      </c>
      <c r="F1430" s="112">
        <f t="shared" si="2648"/>
        <v>11</v>
      </c>
      <c r="G1430" s="644">
        <f t="shared" si="2668"/>
        <v>16</v>
      </c>
      <c r="H1430" s="112">
        <f t="shared" si="2649"/>
        <v>4</v>
      </c>
      <c r="I1430" s="112"/>
      <c r="J1430" s="131"/>
      <c r="K1430" s="131"/>
      <c r="L1430" s="131"/>
      <c r="M1430" s="131"/>
      <c r="N1430" s="131"/>
      <c r="O1430" s="131"/>
      <c r="P1430" s="131"/>
      <c r="Q1430" s="131"/>
      <c r="R1430" s="131"/>
      <c r="S1430" s="131"/>
      <c r="T1430" s="131"/>
      <c r="U1430" s="131"/>
      <c r="V1430" s="131">
        <f>[1]IDCost!X144</f>
        <v>8</v>
      </c>
      <c r="W1430" s="131"/>
      <c r="X1430" s="131"/>
      <c r="Y1430" s="128">
        <f t="shared" si="2646"/>
        <v>16</v>
      </c>
      <c r="Z1430" s="128">
        <f t="shared" si="2654"/>
        <v>20</v>
      </c>
      <c r="AA1430" s="128">
        <f t="shared" si="2655"/>
        <v>19.975000000000001</v>
      </c>
      <c r="AB1430" s="128">
        <f t="shared" si="2656"/>
        <v>39.950000000000003</v>
      </c>
      <c r="AC1430" s="128">
        <f t="shared" si="2657"/>
        <v>40</v>
      </c>
      <c r="AD1430" s="128">
        <f t="shared" si="2647"/>
        <v>19.975000000000001</v>
      </c>
      <c r="AE1430" s="128">
        <f t="shared" si="2669"/>
        <v>21.972500000000004</v>
      </c>
      <c r="AF1430" s="128">
        <f t="shared" si="2669"/>
        <v>25.967500000000001</v>
      </c>
      <c r="AG1430" s="129">
        <f t="shared" si="2658"/>
        <v>166</v>
      </c>
      <c r="AH1430" s="129">
        <f t="shared" si="2659"/>
        <v>166</v>
      </c>
      <c r="AI1430" s="132">
        <f t="shared" si="2660"/>
        <v>169</v>
      </c>
      <c r="AJ1430" s="113">
        <f t="shared" si="2661"/>
        <v>529000</v>
      </c>
      <c r="AK1430" s="139">
        <f t="shared" si="2662"/>
        <v>579000</v>
      </c>
      <c r="AL1430" s="114">
        <f t="shared" si="2663"/>
        <v>56</v>
      </c>
      <c r="AM1430" s="130">
        <f t="shared" si="2664"/>
        <v>54</v>
      </c>
      <c r="AN1430" s="151">
        <f t="shared" si="2665"/>
        <v>86</v>
      </c>
      <c r="AO1430" s="152">
        <f t="shared" si="2666"/>
        <v>451</v>
      </c>
      <c r="AP1430" s="153">
        <f t="shared" si="2667"/>
        <v>952</v>
      </c>
      <c r="AQ1430" s="716">
        <f t="shared" si="2651"/>
        <v>32</v>
      </c>
      <c r="AR1430" s="154">
        <f t="shared" si="2650"/>
        <v>60000</v>
      </c>
      <c r="AS1430" s="158">
        <v>101</v>
      </c>
    </row>
    <row r="1431" spans="2:45" ht="20.45" customHeight="1">
      <c r="B1431" s="593" t="s">
        <v>2573</v>
      </c>
      <c r="C1431" t="s">
        <v>2468</v>
      </c>
      <c r="D1431" s="112">
        <f t="shared" si="2652"/>
        <v>39.950000000000003</v>
      </c>
      <c r="E1431" s="112">
        <f t="shared" si="2653"/>
        <v>16</v>
      </c>
      <c r="F1431" s="112">
        <f t="shared" si="2648"/>
        <v>11</v>
      </c>
      <c r="G1431" s="644">
        <f t="shared" si="2668"/>
        <v>16</v>
      </c>
      <c r="H1431" s="112">
        <f t="shared" si="2649"/>
        <v>4</v>
      </c>
      <c r="I1431" s="112"/>
      <c r="J1431" s="131"/>
      <c r="K1431" s="131"/>
      <c r="L1431" s="131"/>
      <c r="M1431" s="131"/>
      <c r="N1431" s="131"/>
      <c r="O1431" s="131"/>
      <c r="P1431" s="131"/>
      <c r="Q1431" s="131"/>
      <c r="R1431" s="131"/>
      <c r="S1431" s="131"/>
      <c r="T1431" s="131"/>
      <c r="U1431" s="131"/>
      <c r="V1431" s="131">
        <f>[1]IDCost!X145</f>
        <v>8</v>
      </c>
      <c r="W1431" s="131"/>
      <c r="X1431" s="131"/>
      <c r="Y1431" s="128">
        <f t="shared" si="2646"/>
        <v>16</v>
      </c>
      <c r="Z1431" s="128">
        <f t="shared" si="2654"/>
        <v>20</v>
      </c>
      <c r="AA1431" s="128">
        <f t="shared" si="2655"/>
        <v>19.975000000000001</v>
      </c>
      <c r="AB1431" s="128">
        <f t="shared" si="2656"/>
        <v>39.950000000000003</v>
      </c>
      <c r="AC1431" s="128">
        <f t="shared" si="2657"/>
        <v>40</v>
      </c>
      <c r="AD1431" s="128">
        <f t="shared" si="2647"/>
        <v>19.975000000000001</v>
      </c>
      <c r="AE1431" s="128">
        <f t="shared" si="2669"/>
        <v>21.972500000000004</v>
      </c>
      <c r="AF1431" s="128">
        <f t="shared" si="2669"/>
        <v>25.967500000000001</v>
      </c>
      <c r="AG1431" s="129">
        <f t="shared" si="2658"/>
        <v>166</v>
      </c>
      <c r="AH1431" s="129">
        <f t="shared" si="2659"/>
        <v>166</v>
      </c>
      <c r="AI1431" s="132">
        <f t="shared" si="2660"/>
        <v>169</v>
      </c>
      <c r="AJ1431" s="113">
        <f t="shared" si="2661"/>
        <v>529000</v>
      </c>
      <c r="AK1431" s="139">
        <f t="shared" si="2662"/>
        <v>579000</v>
      </c>
      <c r="AL1431" s="114">
        <f t="shared" si="2663"/>
        <v>56</v>
      </c>
      <c r="AM1431" s="130">
        <f t="shared" si="2664"/>
        <v>54</v>
      </c>
      <c r="AN1431" s="151">
        <f t="shared" si="2665"/>
        <v>86</v>
      </c>
      <c r="AO1431" s="152">
        <f t="shared" si="2666"/>
        <v>451</v>
      </c>
      <c r="AP1431" s="153">
        <f t="shared" si="2667"/>
        <v>952</v>
      </c>
      <c r="AQ1431" s="716">
        <f t="shared" si="2651"/>
        <v>32</v>
      </c>
      <c r="AR1431" s="154">
        <f t="shared" si="2650"/>
        <v>60000</v>
      </c>
      <c r="AS1431" s="158">
        <v>102</v>
      </c>
    </row>
    <row r="1432" spans="2:45" ht="20.45" customHeight="1">
      <c r="B1432" s="593" t="s">
        <v>2574</v>
      </c>
      <c r="C1432" t="s">
        <v>2469</v>
      </c>
      <c r="D1432" s="112">
        <f>AB1432</f>
        <v>39.950000000000003</v>
      </c>
      <c r="E1432" s="112">
        <f t="shared" si="2653"/>
        <v>16</v>
      </c>
      <c r="F1432" s="112">
        <f t="shared" si="2648"/>
        <v>11</v>
      </c>
      <c r="G1432" s="644">
        <f t="shared" si="2668"/>
        <v>16</v>
      </c>
      <c r="H1432" s="112">
        <f t="shared" si="2649"/>
        <v>4</v>
      </c>
      <c r="I1432" s="112"/>
      <c r="J1432" s="131"/>
      <c r="K1432" s="131"/>
      <c r="L1432" s="131"/>
      <c r="M1432" s="131"/>
      <c r="N1432" s="131"/>
      <c r="O1432" s="131"/>
      <c r="P1432" s="131"/>
      <c r="Q1432" s="131"/>
      <c r="R1432" s="131"/>
      <c r="S1432" s="131"/>
      <c r="T1432" s="131"/>
      <c r="U1432" s="131"/>
      <c r="V1432" s="131">
        <f>[1]IDCost!X146</f>
        <v>8</v>
      </c>
      <c r="W1432" s="131"/>
      <c r="X1432" s="131"/>
      <c r="Y1432" s="128">
        <f t="shared" si="2646"/>
        <v>16</v>
      </c>
      <c r="Z1432" s="128">
        <f>(AC1432*(1-Z$1335))</f>
        <v>20</v>
      </c>
      <c r="AA1432" s="128">
        <f>(AB1432*(1-AA$1335))</f>
        <v>19.975000000000001</v>
      </c>
      <c r="AB1432" s="128">
        <f>MROUND(AC1432,1)-0.05</f>
        <v>39.950000000000003</v>
      </c>
      <c r="AC1432" s="128">
        <f>Y1432/(1-0.6)</f>
        <v>40</v>
      </c>
      <c r="AD1432" s="128">
        <f t="shared" si="2647"/>
        <v>19.975000000000001</v>
      </c>
      <c r="AE1432" s="128">
        <f t="shared" si="2669"/>
        <v>21.972500000000004</v>
      </c>
      <c r="AF1432" s="128">
        <f t="shared" si="2669"/>
        <v>25.967500000000001</v>
      </c>
      <c r="AG1432" s="129">
        <f>AC1432*4.15</f>
        <v>166</v>
      </c>
      <c r="AH1432" s="129">
        <f>AG1432</f>
        <v>166</v>
      </c>
      <c r="AI1432" s="132">
        <f t="shared" si="2660"/>
        <v>169</v>
      </c>
      <c r="AJ1432" s="113">
        <f>ROUNDUP(FLOOR(AC1432*13350,10000),-3)-1000</f>
        <v>529000</v>
      </c>
      <c r="AK1432" s="139">
        <f>ROUNDUP(FLOOR(AJ1432*1.1,10000),-3)-1000</f>
        <v>579000</v>
      </c>
      <c r="AL1432" s="114">
        <f>ROUNDUP(AC1432*1.39,0)</f>
        <v>56</v>
      </c>
      <c r="AM1432" s="130">
        <f>ROUNDUP(AC1432*1.34,0)</f>
        <v>54</v>
      </c>
      <c r="AN1432" s="151">
        <f>ROUNDUP(AC1432*0.71*3,0)</f>
        <v>86</v>
      </c>
      <c r="AO1432" s="152">
        <f>ROUNDUP(AC1432*3.7502*3,0)</f>
        <v>451</v>
      </c>
      <c r="AP1432" s="153">
        <f>ROUNDUP(AC1432*7.9284*3,0)</f>
        <v>952</v>
      </c>
      <c r="AQ1432" s="716">
        <f t="shared" si="2651"/>
        <v>32</v>
      </c>
      <c r="AR1432" s="154">
        <f t="shared" ref="AR1432:AR1494" si="2670">MROUND(ROUNDUP(AC1432*1500,0),1000)</f>
        <v>60000</v>
      </c>
      <c r="AS1432" s="158">
        <v>103</v>
      </c>
    </row>
    <row r="1433" spans="2:45" ht="20.45" customHeight="1">
      <c r="B1433" s="593" t="s">
        <v>2575</v>
      </c>
      <c r="C1433" t="s">
        <v>2470</v>
      </c>
      <c r="D1433" s="112">
        <f>AB1433</f>
        <v>39.950000000000003</v>
      </c>
      <c r="E1433" s="112">
        <f t="shared" si="2653"/>
        <v>16</v>
      </c>
      <c r="F1433" s="112">
        <f t="shared" si="2648"/>
        <v>11</v>
      </c>
      <c r="G1433" s="644">
        <f t="shared" si="2668"/>
        <v>16</v>
      </c>
      <c r="H1433" s="112">
        <f>MIN($J1433:$X1433)*0.5</f>
        <v>4</v>
      </c>
      <c r="I1433" s="112"/>
      <c r="J1433" s="131"/>
      <c r="K1433" s="131"/>
      <c r="L1433" s="131"/>
      <c r="M1433" s="131"/>
      <c r="N1433" s="131"/>
      <c r="O1433" s="131"/>
      <c r="P1433" s="131"/>
      <c r="Q1433" s="131"/>
      <c r="R1433" s="131"/>
      <c r="S1433" s="131"/>
      <c r="T1433" s="131"/>
      <c r="U1433" s="131"/>
      <c r="V1433" s="131">
        <f>[1]IDCost!X147</f>
        <v>8</v>
      </c>
      <c r="W1433" s="131"/>
      <c r="X1433" s="131"/>
      <c r="Y1433" s="128">
        <f t="shared" si="2646"/>
        <v>16</v>
      </c>
      <c r="Z1433" s="128">
        <f>(AC1433*(1-Z$1335))</f>
        <v>20</v>
      </c>
      <c r="AA1433" s="128">
        <f>(AB1433*(1-AA$1335))</f>
        <v>19.975000000000001</v>
      </c>
      <c r="AB1433" s="128">
        <f>MROUND(AC1433,1)-0.05</f>
        <v>39.950000000000003</v>
      </c>
      <c r="AC1433" s="128">
        <f>Y1433/(1-0.6)</f>
        <v>40</v>
      </c>
      <c r="AD1433" s="128">
        <f t="shared" si="2647"/>
        <v>19.975000000000001</v>
      </c>
      <c r="AE1433" s="128">
        <f>$AB1433*(1-AE$1255)</f>
        <v>21.972500000000004</v>
      </c>
      <c r="AF1433" s="128">
        <f>$AB1433*(1-AF$1255)</f>
        <v>25.967500000000001</v>
      </c>
      <c r="AG1433" s="129">
        <f>AC1433*4.15</f>
        <v>166</v>
      </c>
      <c r="AH1433" s="129">
        <f>AG1433</f>
        <v>166</v>
      </c>
      <c r="AI1433" s="132">
        <f t="shared" si="2660"/>
        <v>169</v>
      </c>
      <c r="AJ1433" s="113">
        <f>ROUNDUP(FLOOR(AC1433*13350,10000),-3)-1000</f>
        <v>529000</v>
      </c>
      <c r="AK1433" s="139">
        <f>ROUNDUP(FLOOR(AJ1433*1.1,10000),-3)-1000</f>
        <v>579000</v>
      </c>
      <c r="AL1433" s="114">
        <f>ROUNDUP(AC1433*1.39,0)</f>
        <v>56</v>
      </c>
      <c r="AM1433" s="130">
        <f>ROUNDUP(AC1433*1.34,0)</f>
        <v>54</v>
      </c>
      <c r="AN1433" s="151">
        <f>ROUNDUP(AC1433*0.71*3,0)</f>
        <v>86</v>
      </c>
      <c r="AO1433" s="152">
        <f>ROUNDUP(AC1433*3.7502*3,0)</f>
        <v>451</v>
      </c>
      <c r="AP1433" s="153">
        <f>ROUNDUP(AC1433*7.9284*3,0)</f>
        <v>952</v>
      </c>
      <c r="AQ1433" s="716">
        <f t="shared" si="2651"/>
        <v>32</v>
      </c>
      <c r="AR1433" s="154">
        <f t="shared" si="2670"/>
        <v>60000</v>
      </c>
      <c r="AS1433" s="158">
        <v>104</v>
      </c>
    </row>
    <row r="1434" spans="2:45" ht="20.45" customHeight="1">
      <c r="B1434" s="871" t="s">
        <v>4095</v>
      </c>
      <c r="C1434" t="s">
        <v>4094</v>
      </c>
      <c r="D1434" s="112">
        <f t="shared" ref="D1434" si="2671">AB1434</f>
        <v>279.95</v>
      </c>
      <c r="E1434" s="112">
        <f>2*MAX($J1434:$X1434)</f>
        <v>128.89782279360003</v>
      </c>
      <c r="F1434" s="112">
        <f t="shared" si="2648"/>
        <v>3</v>
      </c>
      <c r="G1434" s="644">
        <f>E1434</f>
        <v>128.89782279360003</v>
      </c>
      <c r="H1434" s="112">
        <f>MIN($J1434:$X1434)*0.5</f>
        <v>32.224455698400007</v>
      </c>
      <c r="I1434" s="112"/>
      <c r="J1434" s="131"/>
      <c r="K1434" s="131"/>
      <c r="L1434" s="131"/>
      <c r="M1434" s="131"/>
      <c r="N1434" s="131"/>
      <c r="O1434" s="131"/>
      <c r="P1434" s="131"/>
      <c r="Q1434" s="131"/>
      <c r="R1434" s="131"/>
      <c r="S1434" s="131"/>
      <c r="T1434" s="131"/>
      <c r="U1434" s="131"/>
      <c r="V1434" s="131"/>
      <c r="W1434" s="131"/>
      <c r="X1434" s="131">
        <f>[1]BICost!BA171</f>
        <v>64.448911396800014</v>
      </c>
      <c r="Y1434" s="128">
        <f t="shared" si="2646"/>
        <v>128.89782279360003</v>
      </c>
      <c r="Z1434" s="128">
        <f t="shared" ref="Z1434" si="2672">(AC1434*(1-Z$1335))</f>
        <v>140.1063291234783</v>
      </c>
      <c r="AA1434" s="128">
        <f t="shared" ref="AA1434" si="2673">(AB1434*(1-AA$1335))</f>
        <v>139.97499999999999</v>
      </c>
      <c r="AB1434" s="128">
        <f t="shared" ref="AB1434" si="2674">MROUND(AC1434,1)-0.05</f>
        <v>279.95</v>
      </c>
      <c r="AC1434" s="128">
        <f t="shared" ref="AC1434" si="2675">Y1434/(1-AC$1335)</f>
        <v>280.21265824695661</v>
      </c>
      <c r="AD1434" s="128">
        <f t="shared" si="2647"/>
        <v>139.97499999999999</v>
      </c>
      <c r="AE1434" s="128">
        <f t="shared" ref="AE1434:AF1434" si="2676">$AB1434*(1-AE$1255)</f>
        <v>153.9725</v>
      </c>
      <c r="AF1434" s="128">
        <f t="shared" si="2676"/>
        <v>181.9675</v>
      </c>
      <c r="AG1434" s="129">
        <f t="shared" ref="AG1434" si="2677">AC1434*4</f>
        <v>1120.8506329878264</v>
      </c>
      <c r="AH1434" s="129">
        <f t="shared" ref="AH1434" si="2678">AG1434</f>
        <v>1120.8506329878264</v>
      </c>
      <c r="AI1434" s="132">
        <f t="shared" si="2660"/>
        <v>1119</v>
      </c>
      <c r="AJ1434" s="113">
        <f t="shared" ref="AJ1434" si="2679">ROUNDUP(FLOOR(AC1434*13350,10000),-3)-1000</f>
        <v>3739000</v>
      </c>
      <c r="AK1434" s="139">
        <f t="shared" ref="AK1434" si="2680">ROUNDUP(FLOOR(AJ1434*1.1,10000),-3)-1000</f>
        <v>4109000</v>
      </c>
      <c r="AL1434" s="114">
        <f t="shared" ref="AL1434" si="2681">ROUNDUP(AC1434*1.39,0)</f>
        <v>390</v>
      </c>
      <c r="AM1434" s="130">
        <f t="shared" ref="AM1434" si="2682">ROUNDUP(AC1434*1.34,0)</f>
        <v>376</v>
      </c>
      <c r="AN1434" s="151">
        <f t="shared" ref="AN1434" si="2683">ROUNDUP(AC1434*0.71*3,0)</f>
        <v>597</v>
      </c>
      <c r="AO1434" s="152">
        <f t="shared" ref="AO1434" si="2684">ROUNDUP(AC1434*3.7502*3,0)</f>
        <v>3153</v>
      </c>
      <c r="AP1434" s="153">
        <f t="shared" ref="AP1434" si="2685">ROUNDUP(AC1434*7.9284*3,0)</f>
        <v>6665</v>
      </c>
      <c r="AQ1434" s="716">
        <f t="shared" si="2651"/>
        <v>225</v>
      </c>
      <c r="AR1434" s="154">
        <f t="shared" si="2670"/>
        <v>420000</v>
      </c>
      <c r="AS1434" s="158">
        <v>19</v>
      </c>
    </row>
    <row r="1435" spans="2:45" ht="20.45" customHeight="1">
      <c r="B1435" s="871" t="s">
        <v>4121</v>
      </c>
      <c r="C1435" s="596" t="s">
        <v>3881</v>
      </c>
      <c r="D1435" s="112">
        <f t="shared" ref="D1435:D1444" si="2686">AB1435</f>
        <v>89.95</v>
      </c>
      <c r="E1435" s="112">
        <f>2*MAX($J1435:$X1435)</f>
        <v>25.309164556962028</v>
      </c>
      <c r="F1435" s="112">
        <f t="shared" si="2648"/>
        <v>3</v>
      </c>
      <c r="G1435" s="644">
        <v>36.1</v>
      </c>
      <c r="H1435" s="112">
        <f>MIN($J1435:$X1435)*0.5</f>
        <v>6.3272911392405069</v>
      </c>
      <c r="I1435" s="112"/>
      <c r="J1435" s="131"/>
      <c r="K1435" s="131"/>
      <c r="L1435" s="131"/>
      <c r="M1435" s="131"/>
      <c r="N1435" s="131"/>
      <c r="O1435" s="131"/>
      <c r="P1435" s="131"/>
      <c r="Q1435" s="131"/>
      <c r="R1435" s="131"/>
      <c r="S1435" s="131"/>
      <c r="T1435" s="131"/>
      <c r="U1435" s="131"/>
      <c r="V1435" s="131"/>
      <c r="W1435" s="131"/>
      <c r="X1435" s="131">
        <f>[1]BICost!$AR156+[1]BICost!$BB156</f>
        <v>12.654582278481014</v>
      </c>
      <c r="Y1435" s="128">
        <f t="shared" si="2646"/>
        <v>36.1</v>
      </c>
      <c r="Z1435" s="128">
        <f t="shared" ref="Z1435:Z1446" si="2687">(AC1435*(1-Z$1335))</f>
        <v>45.125</v>
      </c>
      <c r="AA1435" s="128">
        <f t="shared" ref="AA1435:AA1446" si="2688">(AB1435*(1-AA$1335))</f>
        <v>44.975000000000001</v>
      </c>
      <c r="AB1435" s="128">
        <f t="shared" ref="AB1435:AB1446" si="2689">MROUND(AC1435,1)-0.05</f>
        <v>89.95</v>
      </c>
      <c r="AC1435" s="128">
        <f t="shared" ref="AC1435:AC1446" si="2690">Y1435/(1-0.6)</f>
        <v>90.25</v>
      </c>
      <c r="AD1435" s="128">
        <f t="shared" si="2647"/>
        <v>44.975000000000001</v>
      </c>
      <c r="AE1435" s="128">
        <f t="shared" si="2669"/>
        <v>49.472500000000004</v>
      </c>
      <c r="AF1435" s="128">
        <f t="shared" si="2669"/>
        <v>58.467500000000001</v>
      </c>
      <c r="AG1435" s="129">
        <f t="shared" ref="AG1435:AG1446" si="2691">AC1435*4.15</f>
        <v>374.53750000000002</v>
      </c>
      <c r="AH1435" s="129">
        <f t="shared" ref="AH1435:AH1446" si="2692">AG1435</f>
        <v>374.53750000000002</v>
      </c>
      <c r="AI1435" s="132">
        <f t="shared" ref="AI1435:AI1446" si="2693">MROUND(ROUNDUP(AH1435,0),10)-1</f>
        <v>379</v>
      </c>
      <c r="AJ1435" s="113">
        <f t="shared" ref="AJ1435:AJ1446" si="2694">ROUNDUP(FLOOR(AC1435*13350,10000),-3)-1000</f>
        <v>1199000</v>
      </c>
      <c r="AK1435" s="139">
        <f t="shared" ref="AK1435:AK1446" si="2695">ROUNDUP(FLOOR(AJ1435*1.1,10000),-3)-1000</f>
        <v>1309000</v>
      </c>
      <c r="AL1435" s="114">
        <f t="shared" ref="AL1435:AL1446" si="2696">ROUNDUP(AC1435*1.39,0)</f>
        <v>126</v>
      </c>
      <c r="AM1435" s="130">
        <f t="shared" ref="AM1435:AM1446" si="2697">ROUNDUP(AC1435*1.34,0)</f>
        <v>121</v>
      </c>
      <c r="AN1435" s="151">
        <f t="shared" ref="AN1435:AN1446" si="2698">ROUNDUP(AC1435*0.71*3,0)</f>
        <v>193</v>
      </c>
      <c r="AO1435" s="152">
        <f t="shared" ref="AO1435:AO1446" si="2699">ROUNDUP(AC1435*3.7502*3,0)</f>
        <v>1016</v>
      </c>
      <c r="AP1435" s="153">
        <f t="shared" ref="AP1435:AP1446" si="2700">ROUNDUP(AC1435*7.9284*3,0)</f>
        <v>2147</v>
      </c>
      <c r="AQ1435" s="716">
        <f t="shared" ref="AQ1435:AQ1446" si="2701">ROUNDUP(AC1435*0.8,0)</f>
        <v>73</v>
      </c>
      <c r="AR1435" s="154">
        <f t="shared" ref="AR1435:AR1446" si="2702">MROUND(ROUNDUP(AC1435*1500,0),1000)</f>
        <v>135000</v>
      </c>
      <c r="AS1435" s="158">
        <v>105</v>
      </c>
    </row>
    <row r="1436" spans="2:45" ht="20.45" customHeight="1">
      <c r="B1436" s="871" t="s">
        <v>4122</v>
      </c>
      <c r="C1436" s="596" t="s">
        <v>3882</v>
      </c>
      <c r="D1436" s="112">
        <f t="shared" si="2686"/>
        <v>89.95</v>
      </c>
      <c r="E1436" s="112">
        <f>2*MAX($J1436:$X1436)</f>
        <v>25.968405063291144</v>
      </c>
      <c r="F1436" s="112">
        <f t="shared" si="2648"/>
        <v>3</v>
      </c>
      <c r="G1436" s="644">
        <v>36.1</v>
      </c>
      <c r="H1436" s="112">
        <f t="shared" ref="H1436:H1464" si="2703">MIN($J1436:$X1436)*0.5</f>
        <v>6.4921012658227859</v>
      </c>
      <c r="I1436" s="112"/>
      <c r="J1436" s="131"/>
      <c r="K1436" s="131"/>
      <c r="L1436" s="131"/>
      <c r="M1436" s="131"/>
      <c r="N1436" s="131"/>
      <c r="O1436" s="131"/>
      <c r="P1436" s="131"/>
      <c r="Q1436" s="131"/>
      <c r="R1436" s="131"/>
      <c r="S1436" s="131"/>
      <c r="T1436" s="131"/>
      <c r="U1436" s="131"/>
      <c r="V1436" s="131"/>
      <c r="W1436" s="131"/>
      <c r="X1436" s="131">
        <f>[1]BICost!$AR157+[1]BICost!$BB157</f>
        <v>12.984202531645572</v>
      </c>
      <c r="Y1436" s="128">
        <f t="shared" si="2646"/>
        <v>36.1</v>
      </c>
      <c r="Z1436" s="128">
        <f t="shared" si="2687"/>
        <v>45.125</v>
      </c>
      <c r="AA1436" s="128">
        <f t="shared" si="2688"/>
        <v>44.975000000000001</v>
      </c>
      <c r="AB1436" s="128">
        <f t="shared" si="2689"/>
        <v>89.95</v>
      </c>
      <c r="AC1436" s="128">
        <f t="shared" si="2690"/>
        <v>90.25</v>
      </c>
      <c r="AD1436" s="128">
        <f t="shared" si="2647"/>
        <v>44.975000000000001</v>
      </c>
      <c r="AE1436" s="128">
        <f t="shared" ref="AE1436:AF1451" si="2704">$AB1436*(1-AE$1255)</f>
        <v>49.472500000000004</v>
      </c>
      <c r="AF1436" s="128">
        <f t="shared" si="2704"/>
        <v>58.467500000000001</v>
      </c>
      <c r="AG1436" s="129">
        <f t="shared" si="2691"/>
        <v>374.53750000000002</v>
      </c>
      <c r="AH1436" s="129">
        <f t="shared" si="2692"/>
        <v>374.53750000000002</v>
      </c>
      <c r="AI1436" s="132">
        <f t="shared" si="2693"/>
        <v>379</v>
      </c>
      <c r="AJ1436" s="113">
        <f t="shared" si="2694"/>
        <v>1199000</v>
      </c>
      <c r="AK1436" s="139">
        <f t="shared" si="2695"/>
        <v>1309000</v>
      </c>
      <c r="AL1436" s="114">
        <f t="shared" si="2696"/>
        <v>126</v>
      </c>
      <c r="AM1436" s="130">
        <f t="shared" si="2697"/>
        <v>121</v>
      </c>
      <c r="AN1436" s="151">
        <f t="shared" si="2698"/>
        <v>193</v>
      </c>
      <c r="AO1436" s="152">
        <f t="shared" si="2699"/>
        <v>1016</v>
      </c>
      <c r="AP1436" s="153">
        <f t="shared" si="2700"/>
        <v>2147</v>
      </c>
      <c r="AQ1436" s="716">
        <f t="shared" si="2701"/>
        <v>73</v>
      </c>
      <c r="AR1436" s="154">
        <f t="shared" si="2702"/>
        <v>135000</v>
      </c>
      <c r="AS1436" s="158">
        <v>106</v>
      </c>
    </row>
    <row r="1437" spans="2:45" ht="20.45" customHeight="1">
      <c r="B1437" s="871" t="s">
        <v>4123</v>
      </c>
      <c r="C1437" s="596" t="s">
        <v>3883</v>
      </c>
      <c r="D1437" s="112">
        <f t="shared" si="2686"/>
        <v>89.95</v>
      </c>
      <c r="E1437" s="112">
        <f t="shared" ref="E1437:E1464" si="2705">2*MAX($J1437:$X1437)</f>
        <v>26.627645569620256</v>
      </c>
      <c r="F1437" s="112">
        <f t="shared" si="2648"/>
        <v>3</v>
      </c>
      <c r="G1437" s="644">
        <v>36.1</v>
      </c>
      <c r="H1437" s="112">
        <f t="shared" si="2703"/>
        <v>6.656911392405064</v>
      </c>
      <c r="I1437" s="112"/>
      <c r="J1437" s="131"/>
      <c r="K1437" s="131"/>
      <c r="L1437" s="131"/>
      <c r="M1437" s="131"/>
      <c r="N1437" s="131"/>
      <c r="O1437" s="131"/>
      <c r="P1437" s="131"/>
      <c r="Q1437" s="131"/>
      <c r="R1437" s="131"/>
      <c r="S1437" s="131"/>
      <c r="T1437" s="131"/>
      <c r="U1437" s="131"/>
      <c r="V1437" s="131"/>
      <c r="W1437" s="131"/>
      <c r="X1437" s="131">
        <f>[1]BICost!$AR158+[1]BICost!$BB158</f>
        <v>13.313822784810128</v>
      </c>
      <c r="Y1437" s="128">
        <f t="shared" si="2646"/>
        <v>36.1</v>
      </c>
      <c r="Z1437" s="128">
        <f t="shared" si="2687"/>
        <v>45.125</v>
      </c>
      <c r="AA1437" s="128">
        <f t="shared" si="2688"/>
        <v>44.975000000000001</v>
      </c>
      <c r="AB1437" s="128">
        <f t="shared" si="2689"/>
        <v>89.95</v>
      </c>
      <c r="AC1437" s="128">
        <f t="shared" si="2690"/>
        <v>90.25</v>
      </c>
      <c r="AD1437" s="128">
        <f t="shared" si="2647"/>
        <v>44.975000000000001</v>
      </c>
      <c r="AE1437" s="128">
        <f t="shared" si="2704"/>
        <v>49.472500000000004</v>
      </c>
      <c r="AF1437" s="128">
        <f t="shared" si="2704"/>
        <v>58.467500000000001</v>
      </c>
      <c r="AG1437" s="129">
        <f t="shared" si="2691"/>
        <v>374.53750000000002</v>
      </c>
      <c r="AH1437" s="129">
        <f t="shared" si="2692"/>
        <v>374.53750000000002</v>
      </c>
      <c r="AI1437" s="132">
        <f t="shared" si="2693"/>
        <v>379</v>
      </c>
      <c r="AJ1437" s="113">
        <f t="shared" si="2694"/>
        <v>1199000</v>
      </c>
      <c r="AK1437" s="139">
        <f t="shared" si="2695"/>
        <v>1309000</v>
      </c>
      <c r="AL1437" s="114">
        <f t="shared" si="2696"/>
        <v>126</v>
      </c>
      <c r="AM1437" s="130">
        <f t="shared" si="2697"/>
        <v>121</v>
      </c>
      <c r="AN1437" s="151">
        <f t="shared" si="2698"/>
        <v>193</v>
      </c>
      <c r="AO1437" s="152">
        <f t="shared" si="2699"/>
        <v>1016</v>
      </c>
      <c r="AP1437" s="153">
        <f t="shared" si="2700"/>
        <v>2147</v>
      </c>
      <c r="AQ1437" s="716">
        <f t="shared" si="2701"/>
        <v>73</v>
      </c>
      <c r="AR1437" s="154">
        <f t="shared" si="2702"/>
        <v>135000</v>
      </c>
      <c r="AS1437" s="158">
        <v>107</v>
      </c>
    </row>
    <row r="1438" spans="2:45" ht="20.45" customHeight="1">
      <c r="B1438" s="871" t="s">
        <v>4124</v>
      </c>
      <c r="C1438" s="596" t="s">
        <v>3884</v>
      </c>
      <c r="D1438" s="112">
        <f t="shared" si="2686"/>
        <v>89.95</v>
      </c>
      <c r="E1438" s="112">
        <f t="shared" si="2705"/>
        <v>27.286886075949369</v>
      </c>
      <c r="F1438" s="112">
        <f t="shared" si="2648"/>
        <v>3</v>
      </c>
      <c r="G1438" s="644">
        <v>36.1</v>
      </c>
      <c r="H1438" s="112">
        <f t="shared" si="2703"/>
        <v>6.8217215189873421</v>
      </c>
      <c r="I1438" s="112"/>
      <c r="J1438" s="131"/>
      <c r="K1438" s="131"/>
      <c r="L1438" s="131"/>
      <c r="M1438" s="131"/>
      <c r="N1438" s="131"/>
      <c r="O1438" s="131"/>
      <c r="P1438" s="131"/>
      <c r="Q1438" s="131"/>
      <c r="R1438" s="131"/>
      <c r="S1438" s="131"/>
      <c r="T1438" s="131"/>
      <c r="U1438" s="131"/>
      <c r="V1438" s="131"/>
      <c r="W1438" s="131"/>
      <c r="X1438" s="131">
        <f>[1]BICost!$AR159+[1]BICost!$BB159</f>
        <v>13.643443037974684</v>
      </c>
      <c r="Y1438" s="128">
        <f t="shared" si="2646"/>
        <v>36.1</v>
      </c>
      <c r="Z1438" s="128">
        <f t="shared" si="2687"/>
        <v>45.125</v>
      </c>
      <c r="AA1438" s="128">
        <f t="shared" si="2688"/>
        <v>44.975000000000001</v>
      </c>
      <c r="AB1438" s="128">
        <f t="shared" si="2689"/>
        <v>89.95</v>
      </c>
      <c r="AC1438" s="128">
        <f t="shared" si="2690"/>
        <v>90.25</v>
      </c>
      <c r="AD1438" s="128">
        <f t="shared" si="2647"/>
        <v>44.975000000000001</v>
      </c>
      <c r="AE1438" s="128">
        <f t="shared" si="2704"/>
        <v>49.472500000000004</v>
      </c>
      <c r="AF1438" s="128">
        <f t="shared" si="2704"/>
        <v>58.467500000000001</v>
      </c>
      <c r="AG1438" s="129">
        <f t="shared" si="2691"/>
        <v>374.53750000000002</v>
      </c>
      <c r="AH1438" s="129">
        <f t="shared" si="2692"/>
        <v>374.53750000000002</v>
      </c>
      <c r="AI1438" s="132">
        <f t="shared" si="2693"/>
        <v>379</v>
      </c>
      <c r="AJ1438" s="113">
        <f t="shared" si="2694"/>
        <v>1199000</v>
      </c>
      <c r="AK1438" s="139">
        <f t="shared" si="2695"/>
        <v>1309000</v>
      </c>
      <c r="AL1438" s="114">
        <f t="shared" si="2696"/>
        <v>126</v>
      </c>
      <c r="AM1438" s="130">
        <f t="shared" si="2697"/>
        <v>121</v>
      </c>
      <c r="AN1438" s="151">
        <f t="shared" si="2698"/>
        <v>193</v>
      </c>
      <c r="AO1438" s="152">
        <f t="shared" si="2699"/>
        <v>1016</v>
      </c>
      <c r="AP1438" s="153">
        <f t="shared" si="2700"/>
        <v>2147</v>
      </c>
      <c r="AQ1438" s="716">
        <f t="shared" si="2701"/>
        <v>73</v>
      </c>
      <c r="AR1438" s="154">
        <f t="shared" si="2702"/>
        <v>135000</v>
      </c>
      <c r="AS1438" s="158">
        <v>108</v>
      </c>
    </row>
    <row r="1439" spans="2:45" ht="20.45" customHeight="1">
      <c r="B1439" s="871" t="s">
        <v>4125</v>
      </c>
      <c r="C1439" s="596" t="s">
        <v>3946</v>
      </c>
      <c r="D1439" s="112">
        <f t="shared" si="2686"/>
        <v>89.95</v>
      </c>
      <c r="E1439" s="112">
        <f t="shared" si="2705"/>
        <v>27.946126582278485</v>
      </c>
      <c r="F1439" s="112">
        <f t="shared" si="2648"/>
        <v>3</v>
      </c>
      <c r="G1439" s="644">
        <v>36.1</v>
      </c>
      <c r="H1439" s="112">
        <f t="shared" si="2703"/>
        <v>6.9865316455696211</v>
      </c>
      <c r="I1439" s="112"/>
      <c r="J1439" s="131"/>
      <c r="K1439" s="131"/>
      <c r="L1439" s="131"/>
      <c r="M1439" s="131"/>
      <c r="N1439" s="131"/>
      <c r="O1439" s="131"/>
      <c r="P1439" s="131"/>
      <c r="Q1439" s="131"/>
      <c r="R1439" s="131"/>
      <c r="S1439" s="131"/>
      <c r="T1439" s="131"/>
      <c r="U1439" s="131"/>
      <c r="V1439" s="131"/>
      <c r="W1439" s="131"/>
      <c r="X1439" s="131">
        <f>[1]BICost!$AR160+[1]BICost!$BB160</f>
        <v>13.973063291139242</v>
      </c>
      <c r="Y1439" s="128">
        <f t="shared" si="2646"/>
        <v>36.1</v>
      </c>
      <c r="Z1439" s="128">
        <f t="shared" si="2687"/>
        <v>45.125</v>
      </c>
      <c r="AA1439" s="128">
        <f t="shared" si="2688"/>
        <v>44.975000000000001</v>
      </c>
      <c r="AB1439" s="128">
        <f t="shared" si="2689"/>
        <v>89.95</v>
      </c>
      <c r="AC1439" s="128">
        <f t="shared" si="2690"/>
        <v>90.25</v>
      </c>
      <c r="AD1439" s="128">
        <f t="shared" si="2647"/>
        <v>44.975000000000001</v>
      </c>
      <c r="AE1439" s="128">
        <f t="shared" si="2704"/>
        <v>49.472500000000004</v>
      </c>
      <c r="AF1439" s="128">
        <f t="shared" si="2704"/>
        <v>58.467500000000001</v>
      </c>
      <c r="AG1439" s="129">
        <f t="shared" si="2691"/>
        <v>374.53750000000002</v>
      </c>
      <c r="AH1439" s="129">
        <f t="shared" si="2692"/>
        <v>374.53750000000002</v>
      </c>
      <c r="AI1439" s="132">
        <f t="shared" si="2693"/>
        <v>379</v>
      </c>
      <c r="AJ1439" s="113">
        <f t="shared" si="2694"/>
        <v>1199000</v>
      </c>
      <c r="AK1439" s="139">
        <f t="shared" si="2695"/>
        <v>1309000</v>
      </c>
      <c r="AL1439" s="114">
        <f t="shared" si="2696"/>
        <v>126</v>
      </c>
      <c r="AM1439" s="130">
        <f t="shared" si="2697"/>
        <v>121</v>
      </c>
      <c r="AN1439" s="151">
        <f t="shared" si="2698"/>
        <v>193</v>
      </c>
      <c r="AO1439" s="152">
        <f t="shared" si="2699"/>
        <v>1016</v>
      </c>
      <c r="AP1439" s="153">
        <f t="shared" si="2700"/>
        <v>2147</v>
      </c>
      <c r="AQ1439" s="716">
        <f t="shared" si="2701"/>
        <v>73</v>
      </c>
      <c r="AR1439" s="154">
        <f t="shared" si="2702"/>
        <v>135000</v>
      </c>
      <c r="AS1439" s="158">
        <v>109</v>
      </c>
    </row>
    <row r="1440" spans="2:45" ht="20.45" customHeight="1">
      <c r="B1440" s="871" t="s">
        <v>4126</v>
      </c>
      <c r="C1440" s="596" t="s">
        <v>3947</v>
      </c>
      <c r="D1440" s="112">
        <f t="shared" si="2686"/>
        <v>89.95</v>
      </c>
      <c r="E1440" s="112">
        <f t="shared" si="2705"/>
        <v>28.605367088607597</v>
      </c>
      <c r="F1440" s="112">
        <f t="shared" si="2648"/>
        <v>3</v>
      </c>
      <c r="G1440" s="644">
        <v>36.1</v>
      </c>
      <c r="H1440" s="112">
        <f t="shared" si="2703"/>
        <v>7.1513417721518993</v>
      </c>
      <c r="I1440" s="112"/>
      <c r="J1440" s="131"/>
      <c r="K1440" s="131"/>
      <c r="L1440" s="131"/>
      <c r="M1440" s="131"/>
      <c r="N1440" s="131"/>
      <c r="O1440" s="131"/>
      <c r="P1440" s="131"/>
      <c r="Q1440" s="131"/>
      <c r="R1440" s="131"/>
      <c r="S1440" s="131"/>
      <c r="T1440" s="131"/>
      <c r="U1440" s="131"/>
      <c r="V1440" s="131"/>
      <c r="W1440" s="131"/>
      <c r="X1440" s="131">
        <f>[1]BICost!$AR161+[1]BICost!$BB161</f>
        <v>14.302683544303799</v>
      </c>
      <c r="Y1440" s="128">
        <f t="shared" si="2646"/>
        <v>36.1</v>
      </c>
      <c r="Z1440" s="128">
        <f t="shared" si="2687"/>
        <v>45.125</v>
      </c>
      <c r="AA1440" s="128">
        <f t="shared" si="2688"/>
        <v>44.975000000000001</v>
      </c>
      <c r="AB1440" s="128">
        <f t="shared" si="2689"/>
        <v>89.95</v>
      </c>
      <c r="AC1440" s="128">
        <f t="shared" si="2690"/>
        <v>90.25</v>
      </c>
      <c r="AD1440" s="128">
        <f t="shared" si="2647"/>
        <v>44.975000000000001</v>
      </c>
      <c r="AE1440" s="128">
        <f t="shared" si="2704"/>
        <v>49.472500000000004</v>
      </c>
      <c r="AF1440" s="128">
        <f t="shared" si="2704"/>
        <v>58.467500000000001</v>
      </c>
      <c r="AG1440" s="129">
        <f t="shared" si="2691"/>
        <v>374.53750000000002</v>
      </c>
      <c r="AH1440" s="129">
        <f t="shared" si="2692"/>
        <v>374.53750000000002</v>
      </c>
      <c r="AI1440" s="132">
        <f t="shared" si="2693"/>
        <v>379</v>
      </c>
      <c r="AJ1440" s="113">
        <f t="shared" si="2694"/>
        <v>1199000</v>
      </c>
      <c r="AK1440" s="139">
        <f t="shared" si="2695"/>
        <v>1309000</v>
      </c>
      <c r="AL1440" s="114">
        <f t="shared" si="2696"/>
        <v>126</v>
      </c>
      <c r="AM1440" s="130">
        <f t="shared" si="2697"/>
        <v>121</v>
      </c>
      <c r="AN1440" s="151">
        <f t="shared" si="2698"/>
        <v>193</v>
      </c>
      <c r="AO1440" s="152">
        <f t="shared" si="2699"/>
        <v>1016</v>
      </c>
      <c r="AP1440" s="153">
        <f t="shared" si="2700"/>
        <v>2147</v>
      </c>
      <c r="AQ1440" s="716">
        <f t="shared" si="2701"/>
        <v>73</v>
      </c>
      <c r="AR1440" s="154">
        <f t="shared" si="2702"/>
        <v>135000</v>
      </c>
      <c r="AS1440" s="158">
        <v>110</v>
      </c>
    </row>
    <row r="1441" spans="2:45" ht="20.45" customHeight="1">
      <c r="B1441" s="871" t="s">
        <v>4127</v>
      </c>
      <c r="C1441" s="596" t="s">
        <v>3885</v>
      </c>
      <c r="D1441" s="112">
        <f t="shared" si="2686"/>
        <v>55.95</v>
      </c>
      <c r="E1441" s="112">
        <f t="shared" si="2705"/>
        <v>20.393924050632918</v>
      </c>
      <c r="F1441" s="112">
        <f t="shared" si="2648"/>
        <v>3</v>
      </c>
      <c r="G1441" s="644">
        <v>22.34</v>
      </c>
      <c r="H1441" s="112">
        <f t="shared" si="2703"/>
        <v>5.0984810126582296</v>
      </c>
      <c r="I1441" s="112"/>
      <c r="J1441" s="131"/>
      <c r="K1441" s="131"/>
      <c r="L1441" s="131"/>
      <c r="M1441" s="131"/>
      <c r="N1441" s="131"/>
      <c r="O1441" s="131"/>
      <c r="P1441" s="131"/>
      <c r="Q1441" s="131"/>
      <c r="R1441" s="131"/>
      <c r="S1441" s="131"/>
      <c r="T1441" s="131"/>
      <c r="U1441" s="131"/>
      <c r="V1441" s="131"/>
      <c r="W1441" s="131"/>
      <c r="X1441" s="131">
        <f>[1]BICost!$AR162+[1]BICost!$BB162</f>
        <v>10.196962025316459</v>
      </c>
      <c r="Y1441" s="128">
        <f t="shared" si="2646"/>
        <v>22.34</v>
      </c>
      <c r="Z1441" s="128">
        <f t="shared" si="2687"/>
        <v>27.924999999999997</v>
      </c>
      <c r="AA1441" s="128">
        <f t="shared" si="2688"/>
        <v>27.975000000000001</v>
      </c>
      <c r="AB1441" s="128">
        <f t="shared" si="2689"/>
        <v>55.95</v>
      </c>
      <c r="AC1441" s="128">
        <f t="shared" si="2690"/>
        <v>55.849999999999994</v>
      </c>
      <c r="AD1441" s="128">
        <f t="shared" si="2647"/>
        <v>27.975000000000001</v>
      </c>
      <c r="AE1441" s="128">
        <f t="shared" si="2704"/>
        <v>30.772500000000004</v>
      </c>
      <c r="AF1441" s="128">
        <f t="shared" si="2704"/>
        <v>36.3675</v>
      </c>
      <c r="AG1441" s="129">
        <f t="shared" si="2691"/>
        <v>231.7775</v>
      </c>
      <c r="AH1441" s="129">
        <f t="shared" si="2692"/>
        <v>231.7775</v>
      </c>
      <c r="AI1441" s="132">
        <f t="shared" si="2693"/>
        <v>229</v>
      </c>
      <c r="AJ1441" s="113">
        <f t="shared" si="2694"/>
        <v>739000</v>
      </c>
      <c r="AK1441" s="139">
        <f t="shared" si="2695"/>
        <v>809000</v>
      </c>
      <c r="AL1441" s="114">
        <f t="shared" si="2696"/>
        <v>78</v>
      </c>
      <c r="AM1441" s="130">
        <f t="shared" si="2697"/>
        <v>75</v>
      </c>
      <c r="AN1441" s="151">
        <f t="shared" si="2698"/>
        <v>119</v>
      </c>
      <c r="AO1441" s="152">
        <f t="shared" si="2699"/>
        <v>629</v>
      </c>
      <c r="AP1441" s="153">
        <f t="shared" si="2700"/>
        <v>1329</v>
      </c>
      <c r="AQ1441" s="716">
        <f t="shared" si="2701"/>
        <v>45</v>
      </c>
      <c r="AR1441" s="154">
        <f t="shared" si="2702"/>
        <v>84000</v>
      </c>
      <c r="AS1441" s="158">
        <v>111</v>
      </c>
    </row>
    <row r="1442" spans="2:45" ht="20.45" customHeight="1">
      <c r="B1442" s="871" t="s">
        <v>4128</v>
      </c>
      <c r="C1442" s="596" t="s">
        <v>3886</v>
      </c>
      <c r="D1442" s="112">
        <f t="shared" si="2686"/>
        <v>55.95</v>
      </c>
      <c r="E1442" s="112">
        <f t="shared" si="2705"/>
        <v>21.109873417721523</v>
      </c>
      <c r="F1442" s="112">
        <f t="shared" si="2648"/>
        <v>3</v>
      </c>
      <c r="G1442" s="644">
        <v>22.34</v>
      </c>
      <c r="H1442" s="112">
        <f t="shared" si="2703"/>
        <v>5.2774683544303809</v>
      </c>
      <c r="I1442" s="112"/>
      <c r="J1442" s="131"/>
      <c r="K1442" s="131"/>
      <c r="L1442" s="131"/>
      <c r="M1442" s="131"/>
      <c r="N1442" s="131"/>
      <c r="O1442" s="131"/>
      <c r="P1442" s="131"/>
      <c r="Q1442" s="131"/>
      <c r="R1442" s="131"/>
      <c r="S1442" s="131"/>
      <c r="T1442" s="131"/>
      <c r="U1442" s="131"/>
      <c r="V1442" s="131"/>
      <c r="W1442" s="131"/>
      <c r="X1442" s="131">
        <f>[1]BICost!$AR163+[1]BICost!$BB163</f>
        <v>10.554936708860762</v>
      </c>
      <c r="Y1442" s="128">
        <f t="shared" si="2646"/>
        <v>22.34</v>
      </c>
      <c r="Z1442" s="128">
        <f t="shared" si="2687"/>
        <v>27.924999999999997</v>
      </c>
      <c r="AA1442" s="128">
        <f t="shared" si="2688"/>
        <v>27.975000000000001</v>
      </c>
      <c r="AB1442" s="128">
        <f t="shared" si="2689"/>
        <v>55.95</v>
      </c>
      <c r="AC1442" s="128">
        <f t="shared" si="2690"/>
        <v>55.849999999999994</v>
      </c>
      <c r="AD1442" s="128">
        <f t="shared" si="2647"/>
        <v>27.975000000000001</v>
      </c>
      <c r="AE1442" s="128">
        <f t="shared" si="2704"/>
        <v>30.772500000000004</v>
      </c>
      <c r="AF1442" s="128">
        <f t="shared" si="2704"/>
        <v>36.3675</v>
      </c>
      <c r="AG1442" s="129">
        <f t="shared" si="2691"/>
        <v>231.7775</v>
      </c>
      <c r="AH1442" s="129">
        <f t="shared" si="2692"/>
        <v>231.7775</v>
      </c>
      <c r="AI1442" s="132">
        <f t="shared" si="2693"/>
        <v>229</v>
      </c>
      <c r="AJ1442" s="113">
        <f t="shared" si="2694"/>
        <v>739000</v>
      </c>
      <c r="AK1442" s="139">
        <f t="shared" si="2695"/>
        <v>809000</v>
      </c>
      <c r="AL1442" s="114">
        <f t="shared" si="2696"/>
        <v>78</v>
      </c>
      <c r="AM1442" s="130">
        <f t="shared" si="2697"/>
        <v>75</v>
      </c>
      <c r="AN1442" s="151">
        <f t="shared" si="2698"/>
        <v>119</v>
      </c>
      <c r="AO1442" s="152">
        <f t="shared" si="2699"/>
        <v>629</v>
      </c>
      <c r="AP1442" s="153">
        <f t="shared" si="2700"/>
        <v>1329</v>
      </c>
      <c r="AQ1442" s="716">
        <f t="shared" si="2701"/>
        <v>45</v>
      </c>
      <c r="AR1442" s="154">
        <f t="shared" si="2702"/>
        <v>84000</v>
      </c>
      <c r="AS1442" s="158">
        <v>112</v>
      </c>
    </row>
    <row r="1443" spans="2:45" ht="20.45" customHeight="1">
      <c r="B1443" s="871" t="s">
        <v>4129</v>
      </c>
      <c r="C1443" s="596" t="s">
        <v>3887</v>
      </c>
      <c r="D1443" s="112">
        <f t="shared" si="2686"/>
        <v>55.95</v>
      </c>
      <c r="E1443" s="112">
        <f t="shared" si="2705"/>
        <v>21.825822784810132</v>
      </c>
      <c r="F1443" s="112">
        <f t="shared" si="2648"/>
        <v>3</v>
      </c>
      <c r="G1443" s="644">
        <v>22.34</v>
      </c>
      <c r="H1443" s="112">
        <f t="shared" si="2703"/>
        <v>5.456455696202533</v>
      </c>
      <c r="I1443" s="112"/>
      <c r="J1443" s="131"/>
      <c r="K1443" s="131"/>
      <c r="L1443" s="131"/>
      <c r="M1443" s="131"/>
      <c r="N1443" s="131"/>
      <c r="O1443" s="131"/>
      <c r="P1443" s="131"/>
      <c r="Q1443" s="131"/>
      <c r="R1443" s="131"/>
      <c r="S1443" s="131"/>
      <c r="T1443" s="131"/>
      <c r="U1443" s="131"/>
      <c r="V1443" s="131"/>
      <c r="W1443" s="131"/>
      <c r="X1443" s="131">
        <f>[1]BICost!$AR164+[1]BICost!$BB164</f>
        <v>10.912911392405066</v>
      </c>
      <c r="Y1443" s="128">
        <f t="shared" si="2646"/>
        <v>22.34</v>
      </c>
      <c r="Z1443" s="128">
        <f t="shared" si="2687"/>
        <v>27.924999999999997</v>
      </c>
      <c r="AA1443" s="128">
        <f t="shared" si="2688"/>
        <v>27.975000000000001</v>
      </c>
      <c r="AB1443" s="128">
        <f t="shared" si="2689"/>
        <v>55.95</v>
      </c>
      <c r="AC1443" s="128">
        <f t="shared" si="2690"/>
        <v>55.849999999999994</v>
      </c>
      <c r="AD1443" s="128">
        <f t="shared" si="2647"/>
        <v>27.975000000000001</v>
      </c>
      <c r="AE1443" s="128">
        <f t="shared" si="2704"/>
        <v>30.772500000000004</v>
      </c>
      <c r="AF1443" s="128">
        <f t="shared" si="2704"/>
        <v>36.3675</v>
      </c>
      <c r="AG1443" s="129">
        <f t="shared" si="2691"/>
        <v>231.7775</v>
      </c>
      <c r="AH1443" s="129">
        <f t="shared" si="2692"/>
        <v>231.7775</v>
      </c>
      <c r="AI1443" s="132">
        <f t="shared" si="2693"/>
        <v>229</v>
      </c>
      <c r="AJ1443" s="113">
        <f t="shared" si="2694"/>
        <v>739000</v>
      </c>
      <c r="AK1443" s="139">
        <f t="shared" si="2695"/>
        <v>809000</v>
      </c>
      <c r="AL1443" s="114">
        <f t="shared" si="2696"/>
        <v>78</v>
      </c>
      <c r="AM1443" s="130">
        <f t="shared" si="2697"/>
        <v>75</v>
      </c>
      <c r="AN1443" s="151">
        <f t="shared" si="2698"/>
        <v>119</v>
      </c>
      <c r="AO1443" s="152">
        <f t="shared" si="2699"/>
        <v>629</v>
      </c>
      <c r="AP1443" s="153">
        <f t="shared" si="2700"/>
        <v>1329</v>
      </c>
      <c r="AQ1443" s="716">
        <f t="shared" si="2701"/>
        <v>45</v>
      </c>
      <c r="AR1443" s="154">
        <f t="shared" si="2702"/>
        <v>84000</v>
      </c>
      <c r="AS1443" s="158">
        <v>113</v>
      </c>
    </row>
    <row r="1444" spans="2:45" ht="20.45" customHeight="1">
      <c r="B1444" s="871" t="s">
        <v>4130</v>
      </c>
      <c r="C1444" s="596" t="s">
        <v>3888</v>
      </c>
      <c r="D1444" s="112">
        <f t="shared" si="2686"/>
        <v>55.95</v>
      </c>
      <c r="E1444" s="112">
        <f t="shared" si="2705"/>
        <v>22.541772151898741</v>
      </c>
      <c r="F1444" s="112">
        <f t="shared" si="2648"/>
        <v>3</v>
      </c>
      <c r="G1444" s="644">
        <v>22.34</v>
      </c>
      <c r="H1444" s="112">
        <f t="shared" si="2703"/>
        <v>5.6354430379746852</v>
      </c>
      <c r="I1444" s="112"/>
      <c r="J1444" s="131"/>
      <c r="K1444" s="131"/>
      <c r="L1444" s="131"/>
      <c r="M1444" s="131"/>
      <c r="N1444" s="131"/>
      <c r="O1444" s="131"/>
      <c r="P1444" s="131"/>
      <c r="Q1444" s="131"/>
      <c r="R1444" s="131"/>
      <c r="S1444" s="131"/>
      <c r="T1444" s="131"/>
      <c r="U1444" s="131"/>
      <c r="V1444" s="131"/>
      <c r="W1444" s="131"/>
      <c r="X1444" s="131">
        <f>[1]BICost!$AR165+[1]BICost!$BB165</f>
        <v>11.27088607594937</v>
      </c>
      <c r="Y1444" s="128">
        <f t="shared" si="2646"/>
        <v>22.34</v>
      </c>
      <c r="Z1444" s="128">
        <f t="shared" si="2687"/>
        <v>27.924999999999997</v>
      </c>
      <c r="AA1444" s="128">
        <f t="shared" si="2688"/>
        <v>27.975000000000001</v>
      </c>
      <c r="AB1444" s="128">
        <f t="shared" si="2689"/>
        <v>55.95</v>
      </c>
      <c r="AC1444" s="128">
        <f t="shared" si="2690"/>
        <v>55.849999999999994</v>
      </c>
      <c r="AD1444" s="128">
        <f t="shared" si="2647"/>
        <v>27.975000000000001</v>
      </c>
      <c r="AE1444" s="128">
        <f t="shared" si="2704"/>
        <v>30.772500000000004</v>
      </c>
      <c r="AF1444" s="128">
        <f t="shared" si="2704"/>
        <v>36.3675</v>
      </c>
      <c r="AG1444" s="129">
        <f t="shared" si="2691"/>
        <v>231.7775</v>
      </c>
      <c r="AH1444" s="129">
        <f t="shared" si="2692"/>
        <v>231.7775</v>
      </c>
      <c r="AI1444" s="132">
        <f t="shared" si="2693"/>
        <v>229</v>
      </c>
      <c r="AJ1444" s="113">
        <f t="shared" si="2694"/>
        <v>739000</v>
      </c>
      <c r="AK1444" s="139">
        <f t="shared" si="2695"/>
        <v>809000</v>
      </c>
      <c r="AL1444" s="114">
        <f t="shared" si="2696"/>
        <v>78</v>
      </c>
      <c r="AM1444" s="130">
        <f t="shared" si="2697"/>
        <v>75</v>
      </c>
      <c r="AN1444" s="151">
        <f t="shared" si="2698"/>
        <v>119</v>
      </c>
      <c r="AO1444" s="152">
        <f t="shared" si="2699"/>
        <v>629</v>
      </c>
      <c r="AP1444" s="153">
        <f t="shared" si="2700"/>
        <v>1329</v>
      </c>
      <c r="AQ1444" s="716">
        <f t="shared" si="2701"/>
        <v>45</v>
      </c>
      <c r="AR1444" s="154">
        <f t="shared" si="2702"/>
        <v>84000</v>
      </c>
      <c r="AS1444" s="158">
        <v>114</v>
      </c>
    </row>
    <row r="1445" spans="2:45" ht="20.45" customHeight="1">
      <c r="B1445" s="871" t="s">
        <v>4131</v>
      </c>
      <c r="C1445" s="596" t="s">
        <v>3948</v>
      </c>
      <c r="D1445" s="112">
        <f>AB1445</f>
        <v>55.95</v>
      </c>
      <c r="E1445" s="112">
        <f t="shared" si="2705"/>
        <v>23.257721518987349</v>
      </c>
      <c r="F1445" s="112">
        <f t="shared" si="2648"/>
        <v>3</v>
      </c>
      <c r="G1445" s="644">
        <v>22.34</v>
      </c>
      <c r="H1445" s="112">
        <f t="shared" si="2703"/>
        <v>5.8144303797468373</v>
      </c>
      <c r="I1445" s="112"/>
      <c r="J1445" s="131"/>
      <c r="K1445" s="131"/>
      <c r="L1445" s="131"/>
      <c r="M1445" s="131"/>
      <c r="N1445" s="131"/>
      <c r="O1445" s="131"/>
      <c r="P1445" s="131"/>
      <c r="Q1445" s="131"/>
      <c r="R1445" s="131"/>
      <c r="S1445" s="131"/>
      <c r="T1445" s="131"/>
      <c r="U1445" s="131"/>
      <c r="V1445" s="131"/>
      <c r="W1445" s="131"/>
      <c r="X1445" s="131">
        <f>[1]BICost!$AR166+[1]BICost!$BB166</f>
        <v>11.628860759493675</v>
      </c>
      <c r="Y1445" s="128">
        <f t="shared" si="2646"/>
        <v>22.34</v>
      </c>
      <c r="Z1445" s="128">
        <f t="shared" si="2687"/>
        <v>27.924999999999997</v>
      </c>
      <c r="AA1445" s="128">
        <f t="shared" si="2688"/>
        <v>27.975000000000001</v>
      </c>
      <c r="AB1445" s="128">
        <f>MROUND(AC1445,1)-0.05</f>
        <v>55.95</v>
      </c>
      <c r="AC1445" s="128">
        <f t="shared" si="2690"/>
        <v>55.849999999999994</v>
      </c>
      <c r="AD1445" s="128">
        <f t="shared" si="2647"/>
        <v>27.975000000000001</v>
      </c>
      <c r="AE1445" s="128">
        <f t="shared" si="2704"/>
        <v>30.772500000000004</v>
      </c>
      <c r="AF1445" s="128">
        <f t="shared" si="2704"/>
        <v>36.3675</v>
      </c>
      <c r="AG1445" s="129">
        <f t="shared" si="2691"/>
        <v>231.7775</v>
      </c>
      <c r="AH1445" s="129">
        <f t="shared" si="2692"/>
        <v>231.7775</v>
      </c>
      <c r="AI1445" s="132">
        <f t="shared" si="2693"/>
        <v>229</v>
      </c>
      <c r="AJ1445" s="113">
        <f t="shared" si="2694"/>
        <v>739000</v>
      </c>
      <c r="AK1445" s="139">
        <f t="shared" si="2695"/>
        <v>809000</v>
      </c>
      <c r="AL1445" s="114">
        <f t="shared" si="2696"/>
        <v>78</v>
      </c>
      <c r="AM1445" s="130">
        <f t="shared" si="2697"/>
        <v>75</v>
      </c>
      <c r="AN1445" s="151">
        <f t="shared" si="2698"/>
        <v>119</v>
      </c>
      <c r="AO1445" s="152">
        <f t="shared" si="2699"/>
        <v>629</v>
      </c>
      <c r="AP1445" s="153">
        <f t="shared" si="2700"/>
        <v>1329</v>
      </c>
      <c r="AQ1445" s="716">
        <f t="shared" si="2701"/>
        <v>45</v>
      </c>
      <c r="AR1445" s="154">
        <f t="shared" si="2702"/>
        <v>84000</v>
      </c>
      <c r="AS1445" s="158">
        <v>115</v>
      </c>
    </row>
    <row r="1446" spans="2:45" ht="20.45" customHeight="1">
      <c r="B1446" s="871" t="s">
        <v>4132</v>
      </c>
      <c r="C1446" s="596" t="s">
        <v>3949</v>
      </c>
      <c r="D1446" s="112">
        <f>AB1446</f>
        <v>55.95</v>
      </c>
      <c r="E1446" s="112">
        <f t="shared" si="2705"/>
        <v>23.973670886075954</v>
      </c>
      <c r="F1446" s="112">
        <f t="shared" si="2648"/>
        <v>3</v>
      </c>
      <c r="G1446" s="644">
        <v>22.34</v>
      </c>
      <c r="H1446" s="112">
        <f t="shared" si="2703"/>
        <v>5.9934177215189886</v>
      </c>
      <c r="I1446" s="112"/>
      <c r="J1446" s="131"/>
      <c r="K1446" s="131"/>
      <c r="L1446" s="131"/>
      <c r="M1446" s="131"/>
      <c r="N1446" s="131"/>
      <c r="O1446" s="131"/>
      <c r="P1446" s="131"/>
      <c r="Q1446" s="131"/>
      <c r="R1446" s="131"/>
      <c r="S1446" s="131"/>
      <c r="T1446" s="131"/>
      <c r="U1446" s="131"/>
      <c r="V1446" s="131"/>
      <c r="W1446" s="131"/>
      <c r="X1446" s="131">
        <f>[1]BICost!$AR167+[1]BICost!$BB167</f>
        <v>11.986835443037977</v>
      </c>
      <c r="Y1446" s="128">
        <f t="shared" si="2646"/>
        <v>22.34</v>
      </c>
      <c r="Z1446" s="128">
        <f t="shared" si="2687"/>
        <v>27.924999999999997</v>
      </c>
      <c r="AA1446" s="128">
        <f t="shared" si="2688"/>
        <v>27.975000000000001</v>
      </c>
      <c r="AB1446" s="128">
        <f t="shared" si="2689"/>
        <v>55.95</v>
      </c>
      <c r="AC1446" s="128">
        <f t="shared" si="2690"/>
        <v>55.849999999999994</v>
      </c>
      <c r="AD1446" s="128">
        <f t="shared" si="2647"/>
        <v>27.975000000000001</v>
      </c>
      <c r="AE1446" s="128">
        <f t="shared" si="2704"/>
        <v>30.772500000000004</v>
      </c>
      <c r="AF1446" s="128">
        <f t="shared" si="2704"/>
        <v>36.3675</v>
      </c>
      <c r="AG1446" s="129">
        <f t="shared" si="2691"/>
        <v>231.7775</v>
      </c>
      <c r="AH1446" s="129">
        <f t="shared" si="2692"/>
        <v>231.7775</v>
      </c>
      <c r="AI1446" s="132">
        <f t="shared" si="2693"/>
        <v>229</v>
      </c>
      <c r="AJ1446" s="113">
        <f t="shared" si="2694"/>
        <v>739000</v>
      </c>
      <c r="AK1446" s="139">
        <f t="shared" si="2695"/>
        <v>809000</v>
      </c>
      <c r="AL1446" s="114">
        <f t="shared" si="2696"/>
        <v>78</v>
      </c>
      <c r="AM1446" s="130">
        <f t="shared" si="2697"/>
        <v>75</v>
      </c>
      <c r="AN1446" s="151">
        <f t="shared" si="2698"/>
        <v>119</v>
      </c>
      <c r="AO1446" s="152">
        <f t="shared" si="2699"/>
        <v>629</v>
      </c>
      <c r="AP1446" s="153">
        <f t="shared" si="2700"/>
        <v>1329</v>
      </c>
      <c r="AQ1446" s="716">
        <f t="shared" si="2701"/>
        <v>45</v>
      </c>
      <c r="AR1446" s="154">
        <f t="shared" si="2702"/>
        <v>84000</v>
      </c>
      <c r="AS1446" s="158">
        <v>116</v>
      </c>
    </row>
    <row r="1447" spans="2:45" ht="20.45" customHeight="1">
      <c r="B1447" s="871" t="s">
        <v>4686</v>
      </c>
      <c r="C1447" s="596" t="s">
        <v>4447</v>
      </c>
      <c r="D1447" s="112">
        <f>AB1447</f>
        <v>99.95</v>
      </c>
      <c r="E1447" s="112">
        <f t="shared" si="2705"/>
        <v>30.307594936708863</v>
      </c>
      <c r="F1447" s="112">
        <f t="shared" si="2648"/>
        <v>3</v>
      </c>
      <c r="G1447" s="644">
        <v>40</v>
      </c>
      <c r="H1447" s="112">
        <f t="shared" si="2703"/>
        <v>7.5768987341772158</v>
      </c>
      <c r="I1447" s="112"/>
      <c r="J1447" s="131"/>
      <c r="K1447" s="131"/>
      <c r="L1447" s="131"/>
      <c r="M1447" s="131"/>
      <c r="N1447" s="131"/>
      <c r="O1447" s="131"/>
      <c r="P1447" s="131"/>
      <c r="Q1447" s="131"/>
      <c r="R1447" s="131"/>
      <c r="S1447" s="131"/>
      <c r="T1447" s="131"/>
      <c r="U1447" s="131"/>
      <c r="V1447" s="131"/>
      <c r="W1447" s="131"/>
      <c r="X1447" s="131">
        <f>'[2]Final cost'!$D$25</f>
        <v>15.153797468354432</v>
      </c>
      <c r="Y1447" s="128">
        <f t="shared" si="2646"/>
        <v>40</v>
      </c>
      <c r="Z1447" s="128">
        <f t="shared" ref="Z1447" si="2706">(AC1447*(1-Z$1335))</f>
        <v>50</v>
      </c>
      <c r="AA1447" s="128">
        <f t="shared" ref="AA1447" si="2707">(AB1447*(1-AA$1335))</f>
        <v>49.975000000000001</v>
      </c>
      <c r="AB1447" s="128">
        <f t="shared" ref="AB1447" si="2708">MROUND(AC1447,1)-0.05</f>
        <v>99.95</v>
      </c>
      <c r="AC1447" s="128">
        <f t="shared" ref="AC1447" si="2709">Y1447/(1-0.6)</f>
        <v>100</v>
      </c>
      <c r="AD1447" s="128">
        <f t="shared" si="2647"/>
        <v>49.975000000000001</v>
      </c>
      <c r="AE1447" s="128">
        <f t="shared" si="2704"/>
        <v>54.972500000000004</v>
      </c>
      <c r="AF1447" s="128">
        <f t="shared" si="2704"/>
        <v>64.967500000000001</v>
      </c>
      <c r="AG1447" s="129">
        <f t="shared" ref="AG1447" si="2710">AC1447*4.15</f>
        <v>415.00000000000006</v>
      </c>
      <c r="AH1447" s="129">
        <f t="shared" ref="AH1447" si="2711">AG1447</f>
        <v>415.00000000000006</v>
      </c>
      <c r="AI1447" s="132">
        <f t="shared" ref="AI1447" si="2712">MROUND(ROUNDUP(AH1447,0),10)-1</f>
        <v>419</v>
      </c>
      <c r="AJ1447" s="113">
        <f t="shared" ref="AJ1447" si="2713">ROUNDUP(FLOOR(AC1447*13350,10000),-3)-1000</f>
        <v>1329000</v>
      </c>
      <c r="AK1447" s="139">
        <f t="shared" ref="AK1447" si="2714">ROUNDUP(FLOOR(AJ1447*1.1,10000),-3)-1000</f>
        <v>1459000</v>
      </c>
      <c r="AL1447" s="114">
        <f t="shared" ref="AL1447" si="2715">ROUNDUP(AC1447*1.39,0)</f>
        <v>139</v>
      </c>
      <c r="AM1447" s="130">
        <f t="shared" ref="AM1447" si="2716">ROUNDUP(AC1447*1.34,0)</f>
        <v>134</v>
      </c>
      <c r="AN1447" s="151">
        <f t="shared" ref="AN1447" si="2717">ROUNDUP(AC1447*0.71*3,0)</f>
        <v>213</v>
      </c>
      <c r="AO1447" s="152">
        <f t="shared" ref="AO1447" si="2718">ROUNDUP(AC1447*3.7502*3,0)</f>
        <v>1126</v>
      </c>
      <c r="AP1447" s="153">
        <f t="shared" ref="AP1447" si="2719">ROUNDUP(AC1447*7.9284*3,0)</f>
        <v>2379</v>
      </c>
      <c r="AQ1447" s="716">
        <f t="shared" ref="AQ1447" si="2720">ROUNDUP(AC1447*0.8,0)</f>
        <v>80</v>
      </c>
      <c r="AR1447" s="154">
        <f t="shared" ref="AR1447" si="2721">MROUND(ROUNDUP(AC1447*1500,0),1000)</f>
        <v>150000</v>
      </c>
      <c r="AS1447" s="158">
        <v>116</v>
      </c>
    </row>
    <row r="1448" spans="2:45" ht="20.45" customHeight="1">
      <c r="B1448" s="871" t="s">
        <v>4687</v>
      </c>
      <c r="C1448" s="596" t="s">
        <v>4448</v>
      </c>
      <c r="D1448" s="112">
        <f t="shared" ref="D1448:D1452" si="2722">AB1448</f>
        <v>99.95</v>
      </c>
      <c r="E1448" s="112">
        <f t="shared" si="2705"/>
        <v>30.700000000000003</v>
      </c>
      <c r="F1448" s="112">
        <f t="shared" si="2648"/>
        <v>3</v>
      </c>
      <c r="G1448" s="644">
        <v>40</v>
      </c>
      <c r="H1448" s="112">
        <f t="shared" si="2703"/>
        <v>7.6750000000000007</v>
      </c>
      <c r="I1448" s="112"/>
      <c r="J1448" s="131"/>
      <c r="K1448" s="131"/>
      <c r="L1448" s="131"/>
      <c r="M1448" s="131"/>
      <c r="N1448" s="131"/>
      <c r="O1448" s="131"/>
      <c r="P1448" s="131"/>
      <c r="Q1448" s="131"/>
      <c r="R1448" s="131"/>
      <c r="S1448" s="131"/>
      <c r="T1448" s="131"/>
      <c r="U1448" s="131"/>
      <c r="V1448" s="131"/>
      <c r="W1448" s="131"/>
      <c r="X1448" s="131">
        <f>'[2]Final cost'!$E$25</f>
        <v>15.350000000000001</v>
      </c>
      <c r="Y1448" s="128">
        <f t="shared" si="2646"/>
        <v>40</v>
      </c>
      <c r="Z1448" s="128">
        <f t="shared" ref="Z1448:Z1452" si="2723">(AC1448*(1-Z$1335))</f>
        <v>50</v>
      </c>
      <c r="AA1448" s="128">
        <f t="shared" ref="AA1448:AA1452" si="2724">(AB1448*(1-AA$1335))</f>
        <v>49.975000000000001</v>
      </c>
      <c r="AB1448" s="128">
        <f t="shared" ref="AB1448:AB1452" si="2725">MROUND(AC1448,1)-0.05</f>
        <v>99.95</v>
      </c>
      <c r="AC1448" s="128">
        <f t="shared" ref="AC1448:AC1452" si="2726">Y1448/(1-0.6)</f>
        <v>100</v>
      </c>
      <c r="AD1448" s="128">
        <f t="shared" si="2647"/>
        <v>49.975000000000001</v>
      </c>
      <c r="AE1448" s="128">
        <f t="shared" si="2704"/>
        <v>54.972500000000004</v>
      </c>
      <c r="AF1448" s="128">
        <f t="shared" si="2704"/>
        <v>64.967500000000001</v>
      </c>
      <c r="AG1448" s="129">
        <f t="shared" ref="AG1448:AG1452" si="2727">AC1448*4.15</f>
        <v>415.00000000000006</v>
      </c>
      <c r="AH1448" s="129">
        <f t="shared" ref="AH1448:AH1452" si="2728">AG1448</f>
        <v>415.00000000000006</v>
      </c>
      <c r="AI1448" s="132">
        <f t="shared" ref="AI1448:AI1452" si="2729">MROUND(ROUNDUP(AH1448,0),10)-1</f>
        <v>419</v>
      </c>
      <c r="AJ1448" s="113">
        <f t="shared" ref="AJ1448:AJ1452" si="2730">ROUNDUP(FLOOR(AC1448*13350,10000),-3)-1000</f>
        <v>1329000</v>
      </c>
      <c r="AK1448" s="139">
        <f t="shared" ref="AK1448:AK1452" si="2731">ROUNDUP(FLOOR(AJ1448*1.1,10000),-3)-1000</f>
        <v>1459000</v>
      </c>
      <c r="AL1448" s="114">
        <f t="shared" ref="AL1448:AL1452" si="2732">ROUNDUP(AC1448*1.39,0)</f>
        <v>139</v>
      </c>
      <c r="AM1448" s="130">
        <f t="shared" ref="AM1448:AM1452" si="2733">ROUNDUP(AC1448*1.34,0)</f>
        <v>134</v>
      </c>
      <c r="AN1448" s="151">
        <f t="shared" ref="AN1448:AN1452" si="2734">ROUNDUP(AC1448*0.71*3,0)</f>
        <v>213</v>
      </c>
      <c r="AO1448" s="152">
        <f t="shared" ref="AO1448:AO1452" si="2735">ROUNDUP(AC1448*3.7502*3,0)</f>
        <v>1126</v>
      </c>
      <c r="AP1448" s="153">
        <f t="shared" ref="AP1448:AP1452" si="2736">ROUNDUP(AC1448*7.9284*3,0)</f>
        <v>2379</v>
      </c>
      <c r="AQ1448" s="716">
        <f t="shared" ref="AQ1448:AQ1452" si="2737">ROUNDUP(AC1448*0.8,0)</f>
        <v>80</v>
      </c>
      <c r="AR1448" s="154">
        <f t="shared" ref="AR1448:AR1452" si="2738">MROUND(ROUNDUP(AC1448*1500,0),1000)</f>
        <v>150000</v>
      </c>
      <c r="AS1448" s="158">
        <v>117</v>
      </c>
    </row>
    <row r="1449" spans="2:45" ht="20.45" customHeight="1">
      <c r="B1449" s="871" t="s">
        <v>4688</v>
      </c>
      <c r="C1449" s="596" t="s">
        <v>4449</v>
      </c>
      <c r="D1449" s="112">
        <f t="shared" si="2722"/>
        <v>99.95</v>
      </c>
      <c r="E1449" s="112">
        <f t="shared" si="2705"/>
        <v>31.092405063291142</v>
      </c>
      <c r="F1449" s="112">
        <f t="shared" si="2648"/>
        <v>3</v>
      </c>
      <c r="G1449" s="644">
        <v>40</v>
      </c>
      <c r="H1449" s="112">
        <f t="shared" si="2703"/>
        <v>7.7731012658227856</v>
      </c>
      <c r="I1449" s="112"/>
      <c r="J1449" s="131"/>
      <c r="K1449" s="131"/>
      <c r="L1449" s="131"/>
      <c r="M1449" s="131"/>
      <c r="N1449" s="131"/>
      <c r="O1449" s="131"/>
      <c r="P1449" s="131"/>
      <c r="Q1449" s="131"/>
      <c r="R1449" s="131"/>
      <c r="S1449" s="131"/>
      <c r="T1449" s="131"/>
      <c r="U1449" s="131"/>
      <c r="V1449" s="131"/>
      <c r="W1449" s="131"/>
      <c r="X1449" s="131">
        <f>'[2]Final cost'!$F$25</f>
        <v>15.546202531645571</v>
      </c>
      <c r="Y1449" s="128">
        <f t="shared" si="2646"/>
        <v>40</v>
      </c>
      <c r="Z1449" s="128">
        <f t="shared" si="2723"/>
        <v>50</v>
      </c>
      <c r="AA1449" s="128">
        <f t="shared" si="2724"/>
        <v>49.975000000000001</v>
      </c>
      <c r="AB1449" s="128">
        <f t="shared" si="2725"/>
        <v>99.95</v>
      </c>
      <c r="AC1449" s="128">
        <f t="shared" si="2726"/>
        <v>100</v>
      </c>
      <c r="AD1449" s="128">
        <f t="shared" si="2647"/>
        <v>49.975000000000001</v>
      </c>
      <c r="AE1449" s="128">
        <f t="shared" si="2704"/>
        <v>54.972500000000004</v>
      </c>
      <c r="AF1449" s="128">
        <f t="shared" si="2704"/>
        <v>64.967500000000001</v>
      </c>
      <c r="AG1449" s="129">
        <f t="shared" si="2727"/>
        <v>415.00000000000006</v>
      </c>
      <c r="AH1449" s="129">
        <f t="shared" si="2728"/>
        <v>415.00000000000006</v>
      </c>
      <c r="AI1449" s="132">
        <f t="shared" si="2729"/>
        <v>419</v>
      </c>
      <c r="AJ1449" s="113">
        <f t="shared" si="2730"/>
        <v>1329000</v>
      </c>
      <c r="AK1449" s="139">
        <f t="shared" si="2731"/>
        <v>1459000</v>
      </c>
      <c r="AL1449" s="114">
        <f t="shared" si="2732"/>
        <v>139</v>
      </c>
      <c r="AM1449" s="130">
        <f t="shared" si="2733"/>
        <v>134</v>
      </c>
      <c r="AN1449" s="151">
        <f t="shared" si="2734"/>
        <v>213</v>
      </c>
      <c r="AO1449" s="152">
        <f t="shared" si="2735"/>
        <v>1126</v>
      </c>
      <c r="AP1449" s="153">
        <f t="shared" si="2736"/>
        <v>2379</v>
      </c>
      <c r="AQ1449" s="716">
        <f t="shared" si="2737"/>
        <v>80</v>
      </c>
      <c r="AR1449" s="154">
        <f t="shared" si="2738"/>
        <v>150000</v>
      </c>
      <c r="AS1449" s="158">
        <v>118</v>
      </c>
    </row>
    <row r="1450" spans="2:45" ht="20.45" customHeight="1">
      <c r="B1450" s="871" t="s">
        <v>4689</v>
      </c>
      <c r="C1450" s="596" t="s">
        <v>4450</v>
      </c>
      <c r="D1450" s="112">
        <f t="shared" si="2722"/>
        <v>99.95</v>
      </c>
      <c r="E1450" s="112">
        <f t="shared" si="2705"/>
        <v>31.484810126582282</v>
      </c>
      <c r="F1450" s="112">
        <f t="shared" si="2648"/>
        <v>3</v>
      </c>
      <c r="G1450" s="644">
        <v>40</v>
      </c>
      <c r="H1450" s="112">
        <f t="shared" si="2703"/>
        <v>7.8712025316455705</v>
      </c>
      <c r="I1450" s="112"/>
      <c r="J1450" s="131"/>
      <c r="K1450" s="131"/>
      <c r="L1450" s="131"/>
      <c r="M1450" s="131"/>
      <c r="N1450" s="131"/>
      <c r="O1450" s="131"/>
      <c r="P1450" s="131"/>
      <c r="Q1450" s="131"/>
      <c r="R1450" s="131"/>
      <c r="S1450" s="131"/>
      <c r="T1450" s="131"/>
      <c r="U1450" s="131"/>
      <c r="V1450" s="131"/>
      <c r="W1450" s="131"/>
      <c r="X1450" s="131">
        <f>'[2]Final cost'!$G$25</f>
        <v>15.742405063291141</v>
      </c>
      <c r="Y1450" s="128">
        <f t="shared" si="2646"/>
        <v>40</v>
      </c>
      <c r="Z1450" s="128">
        <f t="shared" si="2723"/>
        <v>50</v>
      </c>
      <c r="AA1450" s="128">
        <f t="shared" si="2724"/>
        <v>49.975000000000001</v>
      </c>
      <c r="AB1450" s="128">
        <f t="shared" si="2725"/>
        <v>99.95</v>
      </c>
      <c r="AC1450" s="128">
        <f t="shared" si="2726"/>
        <v>100</v>
      </c>
      <c r="AD1450" s="128">
        <f t="shared" si="2647"/>
        <v>49.975000000000001</v>
      </c>
      <c r="AE1450" s="128">
        <f t="shared" si="2704"/>
        <v>54.972500000000004</v>
      </c>
      <c r="AF1450" s="128">
        <f t="shared" si="2704"/>
        <v>64.967500000000001</v>
      </c>
      <c r="AG1450" s="129">
        <f t="shared" si="2727"/>
        <v>415.00000000000006</v>
      </c>
      <c r="AH1450" s="129">
        <f t="shared" si="2728"/>
        <v>415.00000000000006</v>
      </c>
      <c r="AI1450" s="132">
        <f t="shared" si="2729"/>
        <v>419</v>
      </c>
      <c r="AJ1450" s="113">
        <f t="shared" si="2730"/>
        <v>1329000</v>
      </c>
      <c r="AK1450" s="139">
        <f t="shared" si="2731"/>
        <v>1459000</v>
      </c>
      <c r="AL1450" s="114">
        <f t="shared" si="2732"/>
        <v>139</v>
      </c>
      <c r="AM1450" s="130">
        <f t="shared" si="2733"/>
        <v>134</v>
      </c>
      <c r="AN1450" s="151">
        <f t="shared" si="2734"/>
        <v>213</v>
      </c>
      <c r="AO1450" s="152">
        <f t="shared" si="2735"/>
        <v>1126</v>
      </c>
      <c r="AP1450" s="153">
        <f t="shared" si="2736"/>
        <v>2379</v>
      </c>
      <c r="AQ1450" s="716">
        <f t="shared" si="2737"/>
        <v>80</v>
      </c>
      <c r="AR1450" s="154">
        <f t="shared" si="2738"/>
        <v>150000</v>
      </c>
      <c r="AS1450" s="158">
        <v>119</v>
      </c>
    </row>
    <row r="1451" spans="2:45" ht="20.45" customHeight="1">
      <c r="B1451" s="871" t="s">
        <v>4690</v>
      </c>
      <c r="C1451" s="596" t="s">
        <v>4451</v>
      </c>
      <c r="D1451" s="112">
        <f t="shared" si="2722"/>
        <v>99.95</v>
      </c>
      <c r="E1451" s="112">
        <f t="shared" si="2705"/>
        <v>31.877215189873422</v>
      </c>
      <c r="F1451" s="112">
        <f t="shared" si="2648"/>
        <v>3</v>
      </c>
      <c r="G1451" s="644">
        <v>40</v>
      </c>
      <c r="H1451" s="112">
        <f t="shared" si="2703"/>
        <v>7.9693037974683554</v>
      </c>
      <c r="I1451" s="112"/>
      <c r="J1451" s="131"/>
      <c r="K1451" s="131"/>
      <c r="L1451" s="131"/>
      <c r="M1451" s="131"/>
      <c r="N1451" s="131"/>
      <c r="O1451" s="131"/>
      <c r="P1451" s="131"/>
      <c r="Q1451" s="131"/>
      <c r="R1451" s="131"/>
      <c r="S1451" s="131"/>
      <c r="T1451" s="131"/>
      <c r="U1451" s="131"/>
      <c r="V1451" s="131"/>
      <c r="W1451" s="131"/>
      <c r="X1451" s="131">
        <f>'[2]Final cost'!$H$25</f>
        <v>15.938607594936711</v>
      </c>
      <c r="Y1451" s="128">
        <f t="shared" si="2646"/>
        <v>40</v>
      </c>
      <c r="Z1451" s="128">
        <f t="shared" si="2723"/>
        <v>50</v>
      </c>
      <c r="AA1451" s="128">
        <f t="shared" si="2724"/>
        <v>49.975000000000001</v>
      </c>
      <c r="AB1451" s="128">
        <f t="shared" si="2725"/>
        <v>99.95</v>
      </c>
      <c r="AC1451" s="128">
        <f t="shared" si="2726"/>
        <v>100</v>
      </c>
      <c r="AD1451" s="128">
        <f t="shared" si="2647"/>
        <v>49.975000000000001</v>
      </c>
      <c r="AE1451" s="128">
        <f t="shared" si="2704"/>
        <v>54.972500000000004</v>
      </c>
      <c r="AF1451" s="128">
        <f t="shared" si="2704"/>
        <v>64.967500000000001</v>
      </c>
      <c r="AG1451" s="129">
        <f t="shared" si="2727"/>
        <v>415.00000000000006</v>
      </c>
      <c r="AH1451" s="129">
        <f t="shared" si="2728"/>
        <v>415.00000000000006</v>
      </c>
      <c r="AI1451" s="132">
        <f t="shared" si="2729"/>
        <v>419</v>
      </c>
      <c r="AJ1451" s="113">
        <f t="shared" si="2730"/>
        <v>1329000</v>
      </c>
      <c r="AK1451" s="139">
        <f t="shared" si="2731"/>
        <v>1459000</v>
      </c>
      <c r="AL1451" s="114">
        <f t="shared" si="2732"/>
        <v>139</v>
      </c>
      <c r="AM1451" s="130">
        <f t="shared" si="2733"/>
        <v>134</v>
      </c>
      <c r="AN1451" s="151">
        <f t="shared" si="2734"/>
        <v>213</v>
      </c>
      <c r="AO1451" s="152">
        <f t="shared" si="2735"/>
        <v>1126</v>
      </c>
      <c r="AP1451" s="153">
        <f t="shared" si="2736"/>
        <v>2379</v>
      </c>
      <c r="AQ1451" s="716">
        <f t="shared" si="2737"/>
        <v>80</v>
      </c>
      <c r="AR1451" s="154">
        <f t="shared" si="2738"/>
        <v>150000</v>
      </c>
      <c r="AS1451" s="158">
        <v>120</v>
      </c>
    </row>
    <row r="1452" spans="2:45" ht="20.45" customHeight="1">
      <c r="B1452" s="871" t="s">
        <v>4691</v>
      </c>
      <c r="C1452" s="596" t="s">
        <v>4452</v>
      </c>
      <c r="D1452" s="112">
        <f t="shared" si="2722"/>
        <v>99.95</v>
      </c>
      <c r="E1452" s="112">
        <f t="shared" si="2705"/>
        <v>32.269620253164561</v>
      </c>
      <c r="F1452" s="112">
        <f t="shared" si="2648"/>
        <v>3</v>
      </c>
      <c r="G1452" s="644">
        <v>40</v>
      </c>
      <c r="H1452" s="112">
        <f t="shared" si="2703"/>
        <v>8.0674050632911403</v>
      </c>
      <c r="I1452" s="112"/>
      <c r="J1452" s="131"/>
      <c r="K1452" s="131"/>
      <c r="L1452" s="131"/>
      <c r="M1452" s="131"/>
      <c r="N1452" s="131"/>
      <c r="O1452" s="131"/>
      <c r="P1452" s="131"/>
      <c r="Q1452" s="131"/>
      <c r="R1452" s="131"/>
      <c r="S1452" s="131"/>
      <c r="T1452" s="131"/>
      <c r="U1452" s="131"/>
      <c r="V1452" s="131"/>
      <c r="W1452" s="131"/>
      <c r="X1452" s="131">
        <f>'[2]Final cost'!$I$25</f>
        <v>16.134810126582281</v>
      </c>
      <c r="Y1452" s="128">
        <f t="shared" si="2646"/>
        <v>40</v>
      </c>
      <c r="Z1452" s="128">
        <f t="shared" si="2723"/>
        <v>50</v>
      </c>
      <c r="AA1452" s="128">
        <f t="shared" si="2724"/>
        <v>49.975000000000001</v>
      </c>
      <c r="AB1452" s="128">
        <f t="shared" si="2725"/>
        <v>99.95</v>
      </c>
      <c r="AC1452" s="128">
        <f t="shared" si="2726"/>
        <v>100</v>
      </c>
      <c r="AD1452" s="128">
        <f t="shared" si="2647"/>
        <v>49.975000000000001</v>
      </c>
      <c r="AE1452" s="128">
        <f t="shared" ref="AE1452:AF1464" si="2739">$AB1452*(1-AE$1255)</f>
        <v>54.972500000000004</v>
      </c>
      <c r="AF1452" s="128">
        <f t="shared" si="2739"/>
        <v>64.967500000000001</v>
      </c>
      <c r="AG1452" s="129">
        <f t="shared" si="2727"/>
        <v>415.00000000000006</v>
      </c>
      <c r="AH1452" s="129">
        <f t="shared" si="2728"/>
        <v>415.00000000000006</v>
      </c>
      <c r="AI1452" s="132">
        <f t="shared" si="2729"/>
        <v>419</v>
      </c>
      <c r="AJ1452" s="113">
        <f t="shared" si="2730"/>
        <v>1329000</v>
      </c>
      <c r="AK1452" s="139">
        <f t="shared" si="2731"/>
        <v>1459000</v>
      </c>
      <c r="AL1452" s="114">
        <f t="shared" si="2732"/>
        <v>139</v>
      </c>
      <c r="AM1452" s="130">
        <f t="shared" si="2733"/>
        <v>134</v>
      </c>
      <c r="AN1452" s="151">
        <f t="shared" si="2734"/>
        <v>213</v>
      </c>
      <c r="AO1452" s="152">
        <f t="shared" si="2735"/>
        <v>1126</v>
      </c>
      <c r="AP1452" s="153">
        <f t="shared" si="2736"/>
        <v>2379</v>
      </c>
      <c r="AQ1452" s="716">
        <f t="shared" si="2737"/>
        <v>80</v>
      </c>
      <c r="AR1452" s="154">
        <f t="shared" si="2738"/>
        <v>150000</v>
      </c>
      <c r="AS1452" s="158">
        <v>121</v>
      </c>
    </row>
    <row r="1453" spans="2:45" ht="20.45" customHeight="1">
      <c r="B1453" s="871" t="s">
        <v>4441</v>
      </c>
      <c r="C1453" s="596" t="s">
        <v>4453</v>
      </c>
      <c r="D1453" s="112">
        <f t="shared" ref="D1453:D1464" si="2740">AB1453</f>
        <v>85.95</v>
      </c>
      <c r="E1453" s="112">
        <f t="shared" si="2705"/>
        <v>34.292860759493678</v>
      </c>
      <c r="F1453" s="112">
        <f t="shared" si="2648"/>
        <v>3</v>
      </c>
      <c r="G1453" s="644">
        <f t="shared" ref="G1453:G1458" si="2741">E1453</f>
        <v>34.292860759493678</v>
      </c>
      <c r="H1453" s="112">
        <f t="shared" si="2703"/>
        <v>8.5732151898734195</v>
      </c>
      <c r="I1453" s="112"/>
      <c r="J1453" s="131"/>
      <c r="K1453" s="131"/>
      <c r="L1453" s="131"/>
      <c r="M1453" s="131"/>
      <c r="N1453" s="131"/>
      <c r="O1453" s="131"/>
      <c r="P1453" s="131"/>
      <c r="Q1453" s="131"/>
      <c r="R1453" s="131"/>
      <c r="S1453" s="131"/>
      <c r="T1453" s="131"/>
      <c r="U1453" s="131"/>
      <c r="V1453" s="131"/>
      <c r="W1453" s="131"/>
      <c r="X1453" s="131">
        <f>[1]BICost!$AR172+[1]BICost!$BB172+[1]BICost!$BK172</f>
        <v>17.146430379746839</v>
      </c>
      <c r="Y1453" s="128">
        <f t="shared" si="2646"/>
        <v>34.292860759493678</v>
      </c>
      <c r="Z1453" s="128">
        <f t="shared" ref="Z1453:Z1464" si="2742">(AC1453*(1-Z$1335))</f>
        <v>42.866075949367094</v>
      </c>
      <c r="AA1453" s="128">
        <f t="shared" ref="AA1453:AA1464" si="2743">(AB1453*(1-AA$1335))</f>
        <v>42.975000000000001</v>
      </c>
      <c r="AB1453" s="128">
        <f t="shared" ref="AB1453:AB1464" si="2744">MROUND(AC1453,1)-0.05</f>
        <v>85.95</v>
      </c>
      <c r="AC1453" s="128">
        <f t="shared" ref="AC1453:AC1464" si="2745">Y1453/(1-0.6)</f>
        <v>85.732151898734188</v>
      </c>
      <c r="AD1453" s="128">
        <f t="shared" si="2647"/>
        <v>42.975000000000001</v>
      </c>
      <c r="AE1453" s="128">
        <f t="shared" si="2739"/>
        <v>47.272500000000008</v>
      </c>
      <c r="AF1453" s="128">
        <f t="shared" si="2739"/>
        <v>55.867500000000007</v>
      </c>
      <c r="AG1453" s="129">
        <f t="shared" ref="AG1453:AG1464" si="2746">AC1453*4.15</f>
        <v>355.7884303797469</v>
      </c>
      <c r="AH1453" s="129">
        <f t="shared" ref="AH1453:AH1464" si="2747">AG1453</f>
        <v>355.7884303797469</v>
      </c>
      <c r="AI1453" s="132">
        <f t="shared" ref="AI1453:AI1464" si="2748">MROUND(ROUNDUP(AH1453,0),10)-1</f>
        <v>359</v>
      </c>
      <c r="AJ1453" s="113">
        <f t="shared" ref="AJ1453:AJ1464" si="2749">ROUNDUP(FLOOR(AC1453*13350,10000),-3)-1000</f>
        <v>1139000</v>
      </c>
      <c r="AK1453" s="139">
        <f t="shared" ref="AK1453:AK1464" si="2750">ROUNDUP(FLOOR(AJ1453*1.1,10000),-3)-1000</f>
        <v>1249000</v>
      </c>
      <c r="AL1453" s="114">
        <f t="shared" ref="AL1453:AL1464" si="2751">ROUNDUP(AC1453*1.39,0)</f>
        <v>120</v>
      </c>
      <c r="AM1453" s="130">
        <f t="shared" ref="AM1453:AM1464" si="2752">ROUNDUP(AC1453*1.34,0)</f>
        <v>115</v>
      </c>
      <c r="AN1453" s="151">
        <f t="shared" ref="AN1453:AN1464" si="2753">ROUNDUP(AC1453*0.71*3,0)</f>
        <v>183</v>
      </c>
      <c r="AO1453" s="152">
        <f t="shared" ref="AO1453:AO1464" si="2754">ROUNDUP(AC1453*3.7502*3,0)</f>
        <v>965</v>
      </c>
      <c r="AP1453" s="153">
        <f t="shared" ref="AP1453:AP1464" si="2755">ROUNDUP(AC1453*7.9284*3,0)</f>
        <v>2040</v>
      </c>
      <c r="AQ1453" s="716">
        <f t="shared" ref="AQ1453:AQ1464" si="2756">ROUNDUP(AC1453*0.8,0)</f>
        <v>69</v>
      </c>
      <c r="AR1453" s="154">
        <f t="shared" ref="AR1453:AR1464" si="2757">MROUND(ROUNDUP(AC1453*1500,0),1000)</f>
        <v>129000</v>
      </c>
      <c r="AS1453" s="158">
        <v>122</v>
      </c>
    </row>
    <row r="1454" spans="2:45" ht="20.45" customHeight="1">
      <c r="B1454" s="871" t="s">
        <v>4442</v>
      </c>
      <c r="C1454" s="596" t="s">
        <v>4454</v>
      </c>
      <c r="D1454" s="112">
        <f t="shared" si="2740"/>
        <v>86.95</v>
      </c>
      <c r="E1454" s="112">
        <f t="shared" si="2705"/>
        <v>34.772050632911402</v>
      </c>
      <c r="F1454" s="112">
        <f t="shared" si="2648"/>
        <v>3</v>
      </c>
      <c r="G1454" s="644">
        <f t="shared" si="2741"/>
        <v>34.772050632911402</v>
      </c>
      <c r="H1454" s="112">
        <f t="shared" si="2703"/>
        <v>8.6930126582278504</v>
      </c>
      <c r="I1454" s="112"/>
      <c r="J1454" s="131"/>
      <c r="K1454" s="131"/>
      <c r="L1454" s="131"/>
      <c r="M1454" s="131"/>
      <c r="N1454" s="131"/>
      <c r="O1454" s="131"/>
      <c r="P1454" s="131"/>
      <c r="Q1454" s="131"/>
      <c r="R1454" s="131"/>
      <c r="S1454" s="131"/>
      <c r="T1454" s="131"/>
      <c r="U1454" s="131"/>
      <c r="V1454" s="131"/>
      <c r="W1454" s="131"/>
      <c r="X1454" s="131">
        <f>[1]BICost!$AR173+[1]BICost!$BB173+[1]BICost!$BK173</f>
        <v>17.386025316455701</v>
      </c>
      <c r="Y1454" s="128">
        <f t="shared" si="2646"/>
        <v>34.772050632911402</v>
      </c>
      <c r="Z1454" s="128">
        <f t="shared" si="2742"/>
        <v>43.465063291139252</v>
      </c>
      <c r="AA1454" s="128">
        <f t="shared" si="2743"/>
        <v>43.475000000000001</v>
      </c>
      <c r="AB1454" s="128">
        <f t="shared" si="2744"/>
        <v>86.95</v>
      </c>
      <c r="AC1454" s="128">
        <f t="shared" si="2745"/>
        <v>86.930126582278504</v>
      </c>
      <c r="AD1454" s="128">
        <f t="shared" si="2647"/>
        <v>43.475000000000001</v>
      </c>
      <c r="AE1454" s="128">
        <f t="shared" si="2739"/>
        <v>47.822500000000005</v>
      </c>
      <c r="AF1454" s="128">
        <f t="shared" si="2739"/>
        <v>56.517500000000005</v>
      </c>
      <c r="AG1454" s="129">
        <f t="shared" si="2746"/>
        <v>360.76002531645582</v>
      </c>
      <c r="AH1454" s="129">
        <f t="shared" si="2747"/>
        <v>360.76002531645582</v>
      </c>
      <c r="AI1454" s="132">
        <f t="shared" si="2748"/>
        <v>359</v>
      </c>
      <c r="AJ1454" s="113">
        <f t="shared" si="2749"/>
        <v>1159000</v>
      </c>
      <c r="AK1454" s="139">
        <f t="shared" si="2750"/>
        <v>1269000</v>
      </c>
      <c r="AL1454" s="114">
        <f t="shared" si="2751"/>
        <v>121</v>
      </c>
      <c r="AM1454" s="130">
        <f t="shared" si="2752"/>
        <v>117</v>
      </c>
      <c r="AN1454" s="151">
        <f t="shared" si="2753"/>
        <v>186</v>
      </c>
      <c r="AO1454" s="152">
        <f t="shared" si="2754"/>
        <v>979</v>
      </c>
      <c r="AP1454" s="153">
        <f t="shared" si="2755"/>
        <v>2068</v>
      </c>
      <c r="AQ1454" s="716">
        <f t="shared" si="2756"/>
        <v>70</v>
      </c>
      <c r="AR1454" s="154">
        <f t="shared" si="2757"/>
        <v>130000</v>
      </c>
      <c r="AS1454" s="158">
        <v>123</v>
      </c>
    </row>
    <row r="1455" spans="2:45" ht="20.45" customHeight="1">
      <c r="B1455" s="871" t="s">
        <v>4443</v>
      </c>
      <c r="C1455" s="596" t="s">
        <v>4455</v>
      </c>
      <c r="D1455" s="112">
        <f t="shared" si="2740"/>
        <v>87.95</v>
      </c>
      <c r="E1455" s="112">
        <f t="shared" si="2705"/>
        <v>35.251240506329118</v>
      </c>
      <c r="F1455" s="112">
        <f t="shared" si="2648"/>
        <v>3</v>
      </c>
      <c r="G1455" s="644">
        <f t="shared" si="2741"/>
        <v>35.251240506329118</v>
      </c>
      <c r="H1455" s="112">
        <f t="shared" si="2703"/>
        <v>8.8128101265822796</v>
      </c>
      <c r="I1455" s="112"/>
      <c r="J1455" s="131"/>
      <c r="K1455" s="131"/>
      <c r="L1455" s="131"/>
      <c r="M1455" s="131"/>
      <c r="N1455" s="131"/>
      <c r="O1455" s="131"/>
      <c r="P1455" s="131"/>
      <c r="Q1455" s="131"/>
      <c r="R1455" s="131"/>
      <c r="S1455" s="131"/>
      <c r="T1455" s="131"/>
      <c r="U1455" s="131"/>
      <c r="V1455" s="131"/>
      <c r="W1455" s="131"/>
      <c r="X1455" s="131">
        <f>[1]BICost!$AR174+[1]BICost!$BB174+[1]BICost!$BK174</f>
        <v>17.625620253164559</v>
      </c>
      <c r="Y1455" s="128">
        <f t="shared" si="2646"/>
        <v>35.251240506329118</v>
      </c>
      <c r="Z1455" s="128">
        <f t="shared" si="2742"/>
        <v>44.064050632911396</v>
      </c>
      <c r="AA1455" s="128">
        <f t="shared" si="2743"/>
        <v>43.975000000000001</v>
      </c>
      <c r="AB1455" s="128">
        <f t="shared" si="2744"/>
        <v>87.95</v>
      </c>
      <c r="AC1455" s="128">
        <f t="shared" si="2745"/>
        <v>88.128101265822792</v>
      </c>
      <c r="AD1455" s="128">
        <f t="shared" si="2647"/>
        <v>43.975000000000001</v>
      </c>
      <c r="AE1455" s="128">
        <f t="shared" si="2739"/>
        <v>48.372500000000002</v>
      </c>
      <c r="AF1455" s="128">
        <f t="shared" si="2739"/>
        <v>57.167500000000004</v>
      </c>
      <c r="AG1455" s="129">
        <f t="shared" si="2746"/>
        <v>365.73162025316464</v>
      </c>
      <c r="AH1455" s="129">
        <f t="shared" si="2747"/>
        <v>365.73162025316464</v>
      </c>
      <c r="AI1455" s="132">
        <f t="shared" si="2748"/>
        <v>369</v>
      </c>
      <c r="AJ1455" s="113">
        <f t="shared" si="2749"/>
        <v>1169000</v>
      </c>
      <c r="AK1455" s="139">
        <f t="shared" si="2750"/>
        <v>1279000</v>
      </c>
      <c r="AL1455" s="114">
        <f t="shared" si="2751"/>
        <v>123</v>
      </c>
      <c r="AM1455" s="130">
        <f t="shared" si="2752"/>
        <v>119</v>
      </c>
      <c r="AN1455" s="151">
        <f t="shared" si="2753"/>
        <v>188</v>
      </c>
      <c r="AO1455" s="152">
        <f t="shared" si="2754"/>
        <v>992</v>
      </c>
      <c r="AP1455" s="153">
        <f t="shared" si="2755"/>
        <v>2097</v>
      </c>
      <c r="AQ1455" s="716">
        <f t="shared" si="2756"/>
        <v>71</v>
      </c>
      <c r="AR1455" s="154">
        <f t="shared" si="2757"/>
        <v>132000</v>
      </c>
      <c r="AS1455" s="158">
        <v>124</v>
      </c>
    </row>
    <row r="1456" spans="2:45" ht="20.45" customHeight="1">
      <c r="B1456" s="871" t="s">
        <v>4444</v>
      </c>
      <c r="C1456" s="596" t="s">
        <v>4456</v>
      </c>
      <c r="D1456" s="112">
        <f t="shared" si="2740"/>
        <v>88.95</v>
      </c>
      <c r="E1456" s="112">
        <f t="shared" si="2705"/>
        <v>35.730430379746842</v>
      </c>
      <c r="F1456" s="112">
        <f t="shared" si="2648"/>
        <v>3</v>
      </c>
      <c r="G1456" s="644">
        <f t="shared" si="2741"/>
        <v>35.730430379746842</v>
      </c>
      <c r="H1456" s="112">
        <f t="shared" si="2703"/>
        <v>8.9326075949367105</v>
      </c>
      <c r="I1456" s="112"/>
      <c r="J1456" s="131"/>
      <c r="K1456" s="131"/>
      <c r="L1456" s="131"/>
      <c r="M1456" s="131"/>
      <c r="N1456" s="131"/>
      <c r="O1456" s="131"/>
      <c r="P1456" s="131"/>
      <c r="Q1456" s="131"/>
      <c r="R1456" s="131"/>
      <c r="S1456" s="131"/>
      <c r="T1456" s="131"/>
      <c r="U1456" s="131"/>
      <c r="V1456" s="131"/>
      <c r="W1456" s="131"/>
      <c r="X1456" s="131">
        <f>[1]BICost!$AR175+[1]BICost!$BB175+[1]BICost!$BK175</f>
        <v>17.865215189873421</v>
      </c>
      <c r="Y1456" s="128">
        <f t="shared" si="2646"/>
        <v>35.730430379746842</v>
      </c>
      <c r="Z1456" s="128">
        <f t="shared" si="2742"/>
        <v>44.663037974683547</v>
      </c>
      <c r="AA1456" s="128">
        <f t="shared" si="2743"/>
        <v>44.475000000000001</v>
      </c>
      <c r="AB1456" s="128">
        <f t="shared" si="2744"/>
        <v>88.95</v>
      </c>
      <c r="AC1456" s="128">
        <f t="shared" si="2745"/>
        <v>89.326075949367095</v>
      </c>
      <c r="AD1456" s="128">
        <f t="shared" si="2647"/>
        <v>44.475000000000001</v>
      </c>
      <c r="AE1456" s="128">
        <f t="shared" si="2739"/>
        <v>48.922500000000007</v>
      </c>
      <c r="AF1456" s="128">
        <f t="shared" si="2739"/>
        <v>57.817500000000003</v>
      </c>
      <c r="AG1456" s="129">
        <f t="shared" si="2746"/>
        <v>370.70321518987345</v>
      </c>
      <c r="AH1456" s="129">
        <f t="shared" si="2747"/>
        <v>370.70321518987345</v>
      </c>
      <c r="AI1456" s="132">
        <f t="shared" si="2748"/>
        <v>369</v>
      </c>
      <c r="AJ1456" s="113">
        <f t="shared" si="2749"/>
        <v>1189000</v>
      </c>
      <c r="AK1456" s="139">
        <f t="shared" si="2750"/>
        <v>1299000</v>
      </c>
      <c r="AL1456" s="114">
        <f t="shared" si="2751"/>
        <v>125</v>
      </c>
      <c r="AM1456" s="130">
        <f t="shared" si="2752"/>
        <v>120</v>
      </c>
      <c r="AN1456" s="151">
        <f t="shared" si="2753"/>
        <v>191</v>
      </c>
      <c r="AO1456" s="152">
        <f t="shared" si="2754"/>
        <v>1005</v>
      </c>
      <c r="AP1456" s="153">
        <f t="shared" si="2755"/>
        <v>2125</v>
      </c>
      <c r="AQ1456" s="716">
        <f t="shared" si="2756"/>
        <v>72</v>
      </c>
      <c r="AR1456" s="154">
        <f t="shared" si="2757"/>
        <v>134000</v>
      </c>
      <c r="AS1456" s="158">
        <v>125</v>
      </c>
    </row>
    <row r="1457" spans="2:45" ht="20.45" customHeight="1">
      <c r="B1457" s="871" t="s">
        <v>4445</v>
      </c>
      <c r="C1457" s="596" t="s">
        <v>4457</v>
      </c>
      <c r="D1457" s="112">
        <f t="shared" si="2740"/>
        <v>91.95</v>
      </c>
      <c r="E1457" s="112">
        <f t="shared" si="2705"/>
        <v>36.649113924050639</v>
      </c>
      <c r="F1457" s="112">
        <f t="shared" si="2648"/>
        <v>3</v>
      </c>
      <c r="G1457" s="644">
        <f t="shared" si="2741"/>
        <v>36.649113924050639</v>
      </c>
      <c r="H1457" s="112">
        <f t="shared" si="2703"/>
        <v>9.1622784810126596</v>
      </c>
      <c r="I1457" s="112"/>
      <c r="J1457" s="131"/>
      <c r="K1457" s="131"/>
      <c r="L1457" s="131"/>
      <c r="M1457" s="131"/>
      <c r="N1457" s="131"/>
      <c r="O1457" s="131"/>
      <c r="P1457" s="131"/>
      <c r="Q1457" s="131"/>
      <c r="R1457" s="131"/>
      <c r="S1457" s="131"/>
      <c r="T1457" s="131"/>
      <c r="U1457" s="131"/>
      <c r="V1457" s="131"/>
      <c r="W1457" s="131"/>
      <c r="X1457" s="131">
        <f>[1]BICost!$AR176+[1]BICost!$BB176+[1]BICost!$BK176</f>
        <v>18.324556962025319</v>
      </c>
      <c r="Y1457" s="128">
        <f t="shared" si="2646"/>
        <v>36.649113924050639</v>
      </c>
      <c r="Z1457" s="128">
        <f t="shared" si="2742"/>
        <v>45.811392405063295</v>
      </c>
      <c r="AA1457" s="128">
        <f t="shared" si="2743"/>
        <v>45.975000000000001</v>
      </c>
      <c r="AB1457" s="128">
        <f t="shared" si="2744"/>
        <v>91.95</v>
      </c>
      <c r="AC1457" s="128">
        <f t="shared" si="2745"/>
        <v>91.622784810126589</v>
      </c>
      <c r="AD1457" s="128">
        <f t="shared" si="2647"/>
        <v>45.975000000000001</v>
      </c>
      <c r="AE1457" s="128">
        <f t="shared" si="2739"/>
        <v>50.572500000000005</v>
      </c>
      <c r="AF1457" s="128">
        <f t="shared" si="2739"/>
        <v>59.767500000000005</v>
      </c>
      <c r="AG1457" s="129">
        <f t="shared" si="2746"/>
        <v>380.23455696202535</v>
      </c>
      <c r="AH1457" s="129">
        <f t="shared" si="2747"/>
        <v>380.23455696202535</v>
      </c>
      <c r="AI1457" s="132">
        <f t="shared" si="2748"/>
        <v>379</v>
      </c>
      <c r="AJ1457" s="113">
        <f t="shared" si="2749"/>
        <v>1219000</v>
      </c>
      <c r="AK1457" s="139">
        <f t="shared" si="2750"/>
        <v>1339000</v>
      </c>
      <c r="AL1457" s="114">
        <f t="shared" si="2751"/>
        <v>128</v>
      </c>
      <c r="AM1457" s="130">
        <f t="shared" si="2752"/>
        <v>123</v>
      </c>
      <c r="AN1457" s="151">
        <f t="shared" si="2753"/>
        <v>196</v>
      </c>
      <c r="AO1457" s="152">
        <f t="shared" si="2754"/>
        <v>1031</v>
      </c>
      <c r="AP1457" s="153">
        <f t="shared" si="2755"/>
        <v>2180</v>
      </c>
      <c r="AQ1457" s="716">
        <f t="shared" si="2756"/>
        <v>74</v>
      </c>
      <c r="AR1457" s="154">
        <f t="shared" si="2757"/>
        <v>137000</v>
      </c>
      <c r="AS1457" s="158">
        <v>126</v>
      </c>
    </row>
    <row r="1458" spans="2:45" ht="20.45" customHeight="1">
      <c r="B1458" s="871" t="s">
        <v>4446</v>
      </c>
      <c r="C1458" s="596" t="s">
        <v>4458</v>
      </c>
      <c r="D1458" s="112">
        <f t="shared" si="2740"/>
        <v>93.95</v>
      </c>
      <c r="E1458" s="112">
        <f t="shared" si="2705"/>
        <v>37.556455696202534</v>
      </c>
      <c r="F1458" s="112">
        <f t="shared" si="2648"/>
        <v>3</v>
      </c>
      <c r="G1458" s="644">
        <f t="shared" si="2741"/>
        <v>37.556455696202534</v>
      </c>
      <c r="H1458" s="112">
        <f t="shared" si="2703"/>
        <v>9.3891139240506334</v>
      </c>
      <c r="I1458" s="112"/>
      <c r="J1458" s="131"/>
      <c r="K1458" s="131"/>
      <c r="L1458" s="131"/>
      <c r="M1458" s="131"/>
      <c r="N1458" s="131"/>
      <c r="O1458" s="131"/>
      <c r="P1458" s="131"/>
      <c r="Q1458" s="131"/>
      <c r="R1458" s="131"/>
      <c r="S1458" s="131"/>
      <c r="T1458" s="131"/>
      <c r="U1458" s="131"/>
      <c r="V1458" s="131"/>
      <c r="W1458" s="131"/>
      <c r="X1458" s="131">
        <f>[1]BICost!$AR177+[1]BICost!$BB177+[1]BICost!$BK177</f>
        <v>18.778227848101267</v>
      </c>
      <c r="Y1458" s="128">
        <f t="shared" si="2646"/>
        <v>37.556455696202534</v>
      </c>
      <c r="Z1458" s="128">
        <f t="shared" si="2742"/>
        <v>46.945569620253167</v>
      </c>
      <c r="AA1458" s="128">
        <f t="shared" si="2743"/>
        <v>46.975000000000001</v>
      </c>
      <c r="AB1458" s="128">
        <f t="shared" si="2744"/>
        <v>93.95</v>
      </c>
      <c r="AC1458" s="128">
        <f t="shared" si="2745"/>
        <v>93.891139240506334</v>
      </c>
      <c r="AD1458" s="128">
        <f t="shared" si="2647"/>
        <v>46.975000000000001</v>
      </c>
      <c r="AE1458" s="128">
        <f t="shared" si="2739"/>
        <v>51.672500000000007</v>
      </c>
      <c r="AF1458" s="128">
        <f t="shared" si="2739"/>
        <v>61.067500000000003</v>
      </c>
      <c r="AG1458" s="129">
        <f t="shared" si="2746"/>
        <v>389.64822784810133</v>
      </c>
      <c r="AH1458" s="129">
        <f t="shared" si="2747"/>
        <v>389.64822784810133</v>
      </c>
      <c r="AI1458" s="132">
        <f t="shared" si="2748"/>
        <v>389</v>
      </c>
      <c r="AJ1458" s="113">
        <f t="shared" si="2749"/>
        <v>1249000</v>
      </c>
      <c r="AK1458" s="139">
        <f t="shared" si="2750"/>
        <v>1369000</v>
      </c>
      <c r="AL1458" s="114">
        <f t="shared" si="2751"/>
        <v>131</v>
      </c>
      <c r="AM1458" s="130">
        <f t="shared" si="2752"/>
        <v>126</v>
      </c>
      <c r="AN1458" s="151">
        <f t="shared" si="2753"/>
        <v>200</v>
      </c>
      <c r="AO1458" s="152">
        <f t="shared" si="2754"/>
        <v>1057</v>
      </c>
      <c r="AP1458" s="153">
        <f t="shared" si="2755"/>
        <v>2234</v>
      </c>
      <c r="AQ1458" s="716">
        <f t="shared" si="2756"/>
        <v>76</v>
      </c>
      <c r="AR1458" s="154">
        <f t="shared" si="2757"/>
        <v>141000</v>
      </c>
      <c r="AS1458" s="158">
        <v>127</v>
      </c>
    </row>
    <row r="1459" spans="2:45" ht="20.45" customHeight="1">
      <c r="B1459" s="871" t="s">
        <v>4693</v>
      </c>
      <c r="C1459" s="596" t="s">
        <v>4459</v>
      </c>
      <c r="D1459" s="112">
        <f t="shared" si="2740"/>
        <v>84.95</v>
      </c>
      <c r="E1459" s="112">
        <f t="shared" si="2705"/>
        <v>32.292860759493678</v>
      </c>
      <c r="F1459" s="112">
        <f t="shared" si="2648"/>
        <v>3</v>
      </c>
      <c r="G1459" s="644">
        <v>34</v>
      </c>
      <c r="H1459" s="112">
        <f t="shared" si="2703"/>
        <v>8.0732151898734195</v>
      </c>
      <c r="I1459" s="112"/>
      <c r="J1459" s="131"/>
      <c r="K1459" s="131"/>
      <c r="L1459" s="131"/>
      <c r="M1459" s="131"/>
      <c r="N1459" s="131"/>
      <c r="O1459" s="131"/>
      <c r="P1459" s="131"/>
      <c r="Q1459" s="131"/>
      <c r="R1459" s="131"/>
      <c r="S1459" s="131"/>
      <c r="T1459" s="131"/>
      <c r="U1459" s="131"/>
      <c r="V1459" s="131"/>
      <c r="W1459" s="131"/>
      <c r="X1459" s="131">
        <f>[1]BICost!$AR172</f>
        <v>16.146430379746839</v>
      </c>
      <c r="Y1459" s="128">
        <f t="shared" si="2646"/>
        <v>34</v>
      </c>
      <c r="Z1459" s="128">
        <f t="shared" si="2742"/>
        <v>42.5</v>
      </c>
      <c r="AA1459" s="128">
        <f t="shared" si="2743"/>
        <v>42.475000000000001</v>
      </c>
      <c r="AB1459" s="128">
        <f t="shared" si="2744"/>
        <v>84.95</v>
      </c>
      <c r="AC1459" s="128">
        <f t="shared" si="2745"/>
        <v>85</v>
      </c>
      <c r="AD1459" s="128">
        <f t="shared" si="2647"/>
        <v>42.475000000000001</v>
      </c>
      <c r="AE1459" s="128">
        <f t="shared" si="2739"/>
        <v>46.722500000000004</v>
      </c>
      <c r="AF1459" s="128">
        <f t="shared" si="2739"/>
        <v>55.217500000000001</v>
      </c>
      <c r="AG1459" s="129">
        <f t="shared" si="2746"/>
        <v>352.75000000000006</v>
      </c>
      <c r="AH1459" s="129">
        <f t="shared" si="2747"/>
        <v>352.75000000000006</v>
      </c>
      <c r="AI1459" s="132">
        <f t="shared" si="2748"/>
        <v>349</v>
      </c>
      <c r="AJ1459" s="113">
        <f t="shared" si="2749"/>
        <v>1129000</v>
      </c>
      <c r="AK1459" s="139">
        <f t="shared" si="2750"/>
        <v>1239000</v>
      </c>
      <c r="AL1459" s="114">
        <f t="shared" si="2751"/>
        <v>119</v>
      </c>
      <c r="AM1459" s="130">
        <f t="shared" si="2752"/>
        <v>114</v>
      </c>
      <c r="AN1459" s="151">
        <f t="shared" si="2753"/>
        <v>182</v>
      </c>
      <c r="AO1459" s="152">
        <f t="shared" si="2754"/>
        <v>957</v>
      </c>
      <c r="AP1459" s="153">
        <f t="shared" si="2755"/>
        <v>2022</v>
      </c>
      <c r="AQ1459" s="716">
        <f t="shared" si="2756"/>
        <v>68</v>
      </c>
      <c r="AR1459" s="154">
        <f t="shared" si="2757"/>
        <v>128000</v>
      </c>
      <c r="AS1459" s="158">
        <v>128</v>
      </c>
    </row>
    <row r="1460" spans="2:45" ht="20.45" customHeight="1">
      <c r="B1460" s="871" t="s">
        <v>4694</v>
      </c>
      <c r="C1460" s="596" t="s">
        <v>4460</v>
      </c>
      <c r="D1460" s="112">
        <f t="shared" si="2740"/>
        <v>84.95</v>
      </c>
      <c r="E1460" s="112">
        <f t="shared" si="2705"/>
        <v>32.772050632911402</v>
      </c>
      <c r="F1460" s="112">
        <f t="shared" si="2648"/>
        <v>3</v>
      </c>
      <c r="G1460" s="644">
        <v>34</v>
      </c>
      <c r="H1460" s="112">
        <f t="shared" si="2703"/>
        <v>8.1930126582278504</v>
      </c>
      <c r="I1460" s="112"/>
      <c r="J1460" s="131"/>
      <c r="K1460" s="131"/>
      <c r="L1460" s="131"/>
      <c r="M1460" s="131"/>
      <c r="N1460" s="131"/>
      <c r="O1460" s="131"/>
      <c r="P1460" s="131"/>
      <c r="Q1460" s="131"/>
      <c r="R1460" s="131"/>
      <c r="S1460" s="131"/>
      <c r="T1460" s="131"/>
      <c r="U1460" s="131"/>
      <c r="V1460" s="131"/>
      <c r="W1460" s="131"/>
      <c r="X1460" s="131">
        <f>[1]BICost!$AR173</f>
        <v>16.386025316455701</v>
      </c>
      <c r="Y1460" s="128">
        <f t="shared" si="2646"/>
        <v>34</v>
      </c>
      <c r="Z1460" s="128">
        <f t="shared" si="2742"/>
        <v>42.5</v>
      </c>
      <c r="AA1460" s="128">
        <f t="shared" si="2743"/>
        <v>42.475000000000001</v>
      </c>
      <c r="AB1460" s="128">
        <f t="shared" si="2744"/>
        <v>84.95</v>
      </c>
      <c r="AC1460" s="128">
        <f t="shared" si="2745"/>
        <v>85</v>
      </c>
      <c r="AD1460" s="128">
        <f t="shared" si="2647"/>
        <v>42.475000000000001</v>
      </c>
      <c r="AE1460" s="128">
        <f t="shared" si="2739"/>
        <v>46.722500000000004</v>
      </c>
      <c r="AF1460" s="128">
        <f t="shared" si="2739"/>
        <v>55.217500000000001</v>
      </c>
      <c r="AG1460" s="129">
        <f t="shared" si="2746"/>
        <v>352.75000000000006</v>
      </c>
      <c r="AH1460" s="129">
        <f t="shared" si="2747"/>
        <v>352.75000000000006</v>
      </c>
      <c r="AI1460" s="132">
        <f t="shared" si="2748"/>
        <v>349</v>
      </c>
      <c r="AJ1460" s="113">
        <f t="shared" si="2749"/>
        <v>1129000</v>
      </c>
      <c r="AK1460" s="139">
        <f t="shared" si="2750"/>
        <v>1239000</v>
      </c>
      <c r="AL1460" s="114">
        <f t="shared" si="2751"/>
        <v>119</v>
      </c>
      <c r="AM1460" s="130">
        <f t="shared" si="2752"/>
        <v>114</v>
      </c>
      <c r="AN1460" s="151">
        <f t="shared" si="2753"/>
        <v>182</v>
      </c>
      <c r="AO1460" s="152">
        <f t="shared" si="2754"/>
        <v>957</v>
      </c>
      <c r="AP1460" s="153">
        <f t="shared" si="2755"/>
        <v>2022</v>
      </c>
      <c r="AQ1460" s="716">
        <f t="shared" si="2756"/>
        <v>68</v>
      </c>
      <c r="AR1460" s="154">
        <f t="shared" si="2757"/>
        <v>128000</v>
      </c>
      <c r="AS1460" s="158">
        <v>129</v>
      </c>
    </row>
    <row r="1461" spans="2:45" ht="20.45" customHeight="1">
      <c r="B1461" s="871" t="s">
        <v>4695</v>
      </c>
      <c r="C1461" s="596" t="s">
        <v>4461</v>
      </c>
      <c r="D1461" s="112">
        <f t="shared" si="2740"/>
        <v>84.95</v>
      </c>
      <c r="E1461" s="112">
        <f t="shared" si="2705"/>
        <v>33.251240506329118</v>
      </c>
      <c r="F1461" s="112">
        <f t="shared" si="2648"/>
        <v>3</v>
      </c>
      <c r="G1461" s="644">
        <v>34</v>
      </c>
      <c r="H1461" s="112">
        <f t="shared" si="2703"/>
        <v>8.3128101265822796</v>
      </c>
      <c r="I1461" s="112"/>
      <c r="J1461" s="131"/>
      <c r="K1461" s="131"/>
      <c r="L1461" s="131"/>
      <c r="M1461" s="131"/>
      <c r="N1461" s="131"/>
      <c r="O1461" s="131"/>
      <c r="P1461" s="131"/>
      <c r="Q1461" s="131"/>
      <c r="R1461" s="131"/>
      <c r="S1461" s="131"/>
      <c r="T1461" s="131"/>
      <c r="U1461" s="131"/>
      <c r="V1461" s="131"/>
      <c r="W1461" s="131"/>
      <c r="X1461" s="131">
        <f>[1]BICost!$AR174</f>
        <v>16.625620253164559</v>
      </c>
      <c r="Y1461" s="128">
        <f t="shared" si="2646"/>
        <v>34</v>
      </c>
      <c r="Z1461" s="128">
        <f t="shared" si="2742"/>
        <v>42.5</v>
      </c>
      <c r="AA1461" s="128">
        <f t="shared" si="2743"/>
        <v>42.475000000000001</v>
      </c>
      <c r="AB1461" s="128">
        <f t="shared" si="2744"/>
        <v>84.95</v>
      </c>
      <c r="AC1461" s="128">
        <f t="shared" si="2745"/>
        <v>85</v>
      </c>
      <c r="AD1461" s="128">
        <f t="shared" si="2647"/>
        <v>42.475000000000001</v>
      </c>
      <c r="AE1461" s="128">
        <f t="shared" si="2739"/>
        <v>46.722500000000004</v>
      </c>
      <c r="AF1461" s="128">
        <f t="shared" si="2739"/>
        <v>55.217500000000001</v>
      </c>
      <c r="AG1461" s="129">
        <f t="shared" si="2746"/>
        <v>352.75000000000006</v>
      </c>
      <c r="AH1461" s="129">
        <f t="shared" si="2747"/>
        <v>352.75000000000006</v>
      </c>
      <c r="AI1461" s="132">
        <f t="shared" si="2748"/>
        <v>349</v>
      </c>
      <c r="AJ1461" s="113">
        <f t="shared" si="2749"/>
        <v>1129000</v>
      </c>
      <c r="AK1461" s="139">
        <f t="shared" si="2750"/>
        <v>1239000</v>
      </c>
      <c r="AL1461" s="114">
        <f t="shared" si="2751"/>
        <v>119</v>
      </c>
      <c r="AM1461" s="130">
        <f t="shared" si="2752"/>
        <v>114</v>
      </c>
      <c r="AN1461" s="151">
        <f t="shared" si="2753"/>
        <v>182</v>
      </c>
      <c r="AO1461" s="152">
        <f t="shared" si="2754"/>
        <v>957</v>
      </c>
      <c r="AP1461" s="153">
        <f t="shared" si="2755"/>
        <v>2022</v>
      </c>
      <c r="AQ1461" s="716">
        <f t="shared" si="2756"/>
        <v>68</v>
      </c>
      <c r="AR1461" s="154">
        <f t="shared" si="2757"/>
        <v>128000</v>
      </c>
      <c r="AS1461" s="158">
        <v>130</v>
      </c>
    </row>
    <row r="1462" spans="2:45" ht="20.45" customHeight="1">
      <c r="B1462" s="871" t="s">
        <v>4696</v>
      </c>
      <c r="C1462" s="596" t="s">
        <v>4462</v>
      </c>
      <c r="D1462" s="112">
        <f t="shared" si="2740"/>
        <v>84.95</v>
      </c>
      <c r="E1462" s="112">
        <f t="shared" si="2705"/>
        <v>33.730430379746842</v>
      </c>
      <c r="F1462" s="112">
        <f t="shared" si="2648"/>
        <v>3</v>
      </c>
      <c r="G1462" s="644">
        <v>34</v>
      </c>
      <c r="H1462" s="112">
        <f t="shared" si="2703"/>
        <v>8.4326075949367105</v>
      </c>
      <c r="I1462" s="112"/>
      <c r="J1462" s="131"/>
      <c r="K1462" s="131"/>
      <c r="L1462" s="131"/>
      <c r="M1462" s="131"/>
      <c r="N1462" s="131"/>
      <c r="O1462" s="131"/>
      <c r="P1462" s="131"/>
      <c r="Q1462" s="131"/>
      <c r="R1462" s="131"/>
      <c r="S1462" s="131"/>
      <c r="T1462" s="131"/>
      <c r="U1462" s="131"/>
      <c r="V1462" s="131"/>
      <c r="W1462" s="131"/>
      <c r="X1462" s="131">
        <f>[1]BICost!$AR175</f>
        <v>16.865215189873421</v>
      </c>
      <c r="Y1462" s="128">
        <f t="shared" si="2646"/>
        <v>34</v>
      </c>
      <c r="Z1462" s="128">
        <f t="shared" si="2742"/>
        <v>42.5</v>
      </c>
      <c r="AA1462" s="128">
        <f t="shared" si="2743"/>
        <v>42.475000000000001</v>
      </c>
      <c r="AB1462" s="128">
        <f t="shared" si="2744"/>
        <v>84.95</v>
      </c>
      <c r="AC1462" s="128">
        <f t="shared" si="2745"/>
        <v>85</v>
      </c>
      <c r="AD1462" s="128">
        <f t="shared" si="2647"/>
        <v>42.475000000000001</v>
      </c>
      <c r="AE1462" s="128">
        <f t="shared" si="2739"/>
        <v>46.722500000000004</v>
      </c>
      <c r="AF1462" s="128">
        <f t="shared" si="2739"/>
        <v>55.217500000000001</v>
      </c>
      <c r="AG1462" s="129">
        <f t="shared" si="2746"/>
        <v>352.75000000000006</v>
      </c>
      <c r="AH1462" s="129">
        <f t="shared" si="2747"/>
        <v>352.75000000000006</v>
      </c>
      <c r="AI1462" s="132">
        <f t="shared" si="2748"/>
        <v>349</v>
      </c>
      <c r="AJ1462" s="113">
        <f t="shared" si="2749"/>
        <v>1129000</v>
      </c>
      <c r="AK1462" s="139">
        <f t="shared" si="2750"/>
        <v>1239000</v>
      </c>
      <c r="AL1462" s="114">
        <f t="shared" si="2751"/>
        <v>119</v>
      </c>
      <c r="AM1462" s="130">
        <f t="shared" si="2752"/>
        <v>114</v>
      </c>
      <c r="AN1462" s="151">
        <f t="shared" si="2753"/>
        <v>182</v>
      </c>
      <c r="AO1462" s="152">
        <f t="shared" si="2754"/>
        <v>957</v>
      </c>
      <c r="AP1462" s="153">
        <f t="shared" si="2755"/>
        <v>2022</v>
      </c>
      <c r="AQ1462" s="716">
        <f t="shared" si="2756"/>
        <v>68</v>
      </c>
      <c r="AR1462" s="154">
        <f t="shared" si="2757"/>
        <v>128000</v>
      </c>
      <c r="AS1462" s="158">
        <v>131</v>
      </c>
    </row>
    <row r="1463" spans="2:45" ht="20.45" customHeight="1">
      <c r="B1463" s="871" t="s">
        <v>4697</v>
      </c>
      <c r="C1463" s="596" t="s">
        <v>4463</v>
      </c>
      <c r="D1463" s="112">
        <f t="shared" si="2740"/>
        <v>84.95</v>
      </c>
      <c r="E1463" s="112">
        <f t="shared" si="2705"/>
        <v>34.649113924050639</v>
      </c>
      <c r="F1463" s="112">
        <f t="shared" si="2648"/>
        <v>3</v>
      </c>
      <c r="G1463" s="644">
        <v>34</v>
      </c>
      <c r="H1463" s="112">
        <f t="shared" si="2703"/>
        <v>8.6622784810126596</v>
      </c>
      <c r="I1463" s="112"/>
      <c r="J1463" s="131"/>
      <c r="K1463" s="131"/>
      <c r="L1463" s="131"/>
      <c r="M1463" s="131"/>
      <c r="N1463" s="131"/>
      <c r="O1463" s="131"/>
      <c r="P1463" s="131"/>
      <c r="Q1463" s="131"/>
      <c r="R1463" s="131"/>
      <c r="S1463" s="131"/>
      <c r="T1463" s="131"/>
      <c r="U1463" s="131"/>
      <c r="V1463" s="131"/>
      <c r="W1463" s="131"/>
      <c r="X1463" s="131">
        <f>[1]BICost!$AR176</f>
        <v>17.324556962025319</v>
      </c>
      <c r="Y1463" s="128">
        <f t="shared" si="2646"/>
        <v>34</v>
      </c>
      <c r="Z1463" s="128">
        <f t="shared" si="2742"/>
        <v>42.5</v>
      </c>
      <c r="AA1463" s="128">
        <f t="shared" si="2743"/>
        <v>42.475000000000001</v>
      </c>
      <c r="AB1463" s="128">
        <f t="shared" si="2744"/>
        <v>84.95</v>
      </c>
      <c r="AC1463" s="128">
        <f t="shared" si="2745"/>
        <v>85</v>
      </c>
      <c r="AD1463" s="128">
        <f t="shared" si="2647"/>
        <v>42.475000000000001</v>
      </c>
      <c r="AE1463" s="128">
        <f t="shared" si="2739"/>
        <v>46.722500000000004</v>
      </c>
      <c r="AF1463" s="128">
        <f t="shared" si="2739"/>
        <v>55.217500000000001</v>
      </c>
      <c r="AG1463" s="129">
        <f t="shared" si="2746"/>
        <v>352.75000000000006</v>
      </c>
      <c r="AH1463" s="129">
        <f t="shared" si="2747"/>
        <v>352.75000000000006</v>
      </c>
      <c r="AI1463" s="132">
        <f t="shared" si="2748"/>
        <v>349</v>
      </c>
      <c r="AJ1463" s="113">
        <f t="shared" si="2749"/>
        <v>1129000</v>
      </c>
      <c r="AK1463" s="139">
        <f t="shared" si="2750"/>
        <v>1239000</v>
      </c>
      <c r="AL1463" s="114">
        <f t="shared" si="2751"/>
        <v>119</v>
      </c>
      <c r="AM1463" s="130">
        <f t="shared" si="2752"/>
        <v>114</v>
      </c>
      <c r="AN1463" s="151">
        <f t="shared" si="2753"/>
        <v>182</v>
      </c>
      <c r="AO1463" s="152">
        <f t="shared" si="2754"/>
        <v>957</v>
      </c>
      <c r="AP1463" s="153">
        <f t="shared" si="2755"/>
        <v>2022</v>
      </c>
      <c r="AQ1463" s="716">
        <f t="shared" si="2756"/>
        <v>68</v>
      </c>
      <c r="AR1463" s="154">
        <f t="shared" si="2757"/>
        <v>128000</v>
      </c>
      <c r="AS1463" s="158">
        <v>132</v>
      </c>
    </row>
    <row r="1464" spans="2:45" ht="20.45" customHeight="1">
      <c r="B1464" s="871" t="s">
        <v>4698</v>
      </c>
      <c r="C1464" s="596" t="s">
        <v>4464</v>
      </c>
      <c r="D1464" s="112">
        <f t="shared" si="2740"/>
        <v>84.95</v>
      </c>
      <c r="E1464" s="112">
        <f t="shared" si="2705"/>
        <v>35.556455696202534</v>
      </c>
      <c r="F1464" s="112">
        <f t="shared" si="2648"/>
        <v>3</v>
      </c>
      <c r="G1464" s="644">
        <v>34</v>
      </c>
      <c r="H1464" s="112">
        <f t="shared" si="2703"/>
        <v>8.8891139240506334</v>
      </c>
      <c r="I1464" s="112"/>
      <c r="J1464" s="131"/>
      <c r="K1464" s="131"/>
      <c r="L1464" s="131"/>
      <c r="M1464" s="131"/>
      <c r="N1464" s="131"/>
      <c r="O1464" s="131"/>
      <c r="P1464" s="131"/>
      <c r="Q1464" s="131"/>
      <c r="R1464" s="131"/>
      <c r="S1464" s="131"/>
      <c r="T1464" s="131"/>
      <c r="U1464" s="131"/>
      <c r="V1464" s="131"/>
      <c r="W1464" s="131"/>
      <c r="X1464" s="131">
        <f>[1]BICost!$AR177</f>
        <v>17.778227848101267</v>
      </c>
      <c r="Y1464" s="128">
        <f t="shared" si="2646"/>
        <v>34</v>
      </c>
      <c r="Z1464" s="128">
        <f t="shared" si="2742"/>
        <v>42.5</v>
      </c>
      <c r="AA1464" s="128">
        <f t="shared" si="2743"/>
        <v>42.475000000000001</v>
      </c>
      <c r="AB1464" s="128">
        <f t="shared" si="2744"/>
        <v>84.95</v>
      </c>
      <c r="AC1464" s="128">
        <f t="shared" si="2745"/>
        <v>85</v>
      </c>
      <c r="AD1464" s="128">
        <f t="shared" si="2647"/>
        <v>42.475000000000001</v>
      </c>
      <c r="AE1464" s="128">
        <f t="shared" si="2739"/>
        <v>46.722500000000004</v>
      </c>
      <c r="AF1464" s="128">
        <f t="shared" si="2739"/>
        <v>55.217500000000001</v>
      </c>
      <c r="AG1464" s="129">
        <f t="shared" si="2746"/>
        <v>352.75000000000006</v>
      </c>
      <c r="AH1464" s="129">
        <f t="shared" si="2747"/>
        <v>352.75000000000006</v>
      </c>
      <c r="AI1464" s="132">
        <f t="shared" si="2748"/>
        <v>349</v>
      </c>
      <c r="AJ1464" s="113">
        <f t="shared" si="2749"/>
        <v>1129000</v>
      </c>
      <c r="AK1464" s="139">
        <f t="shared" si="2750"/>
        <v>1239000</v>
      </c>
      <c r="AL1464" s="114">
        <f t="shared" si="2751"/>
        <v>119</v>
      </c>
      <c r="AM1464" s="130">
        <f t="shared" si="2752"/>
        <v>114</v>
      </c>
      <c r="AN1464" s="151">
        <f t="shared" si="2753"/>
        <v>182</v>
      </c>
      <c r="AO1464" s="152">
        <f t="shared" si="2754"/>
        <v>957</v>
      </c>
      <c r="AP1464" s="153">
        <f t="shared" si="2755"/>
        <v>2022</v>
      </c>
      <c r="AQ1464" s="716">
        <f t="shared" si="2756"/>
        <v>68</v>
      </c>
      <c r="AR1464" s="154">
        <f t="shared" si="2757"/>
        <v>128000</v>
      </c>
      <c r="AS1464" s="158">
        <v>133</v>
      </c>
    </row>
    <row r="1465" spans="2:45" ht="20.45" customHeight="1">
      <c r="B1465" s="38" t="s">
        <v>2701</v>
      </c>
      <c r="C1465" s="33" t="s">
        <v>2702</v>
      </c>
      <c r="D1465" s="112">
        <f>AB1465</f>
        <v>-0.05</v>
      </c>
      <c r="E1465" s="112">
        <f>2*MAX($J1465:$X1465)</f>
        <v>0</v>
      </c>
      <c r="F1465" s="112">
        <f t="shared" si="2648"/>
        <v>3</v>
      </c>
      <c r="G1465" s="644">
        <f>E1465</f>
        <v>0</v>
      </c>
      <c r="H1465" s="112">
        <f>MIN($J1465:$X1465)*0.5</f>
        <v>0</v>
      </c>
      <c r="I1465" s="112"/>
      <c r="J1465" s="131"/>
      <c r="K1465" s="131"/>
      <c r="L1465" s="131"/>
      <c r="M1465" s="131"/>
      <c r="N1465" s="131"/>
      <c r="O1465" s="131"/>
      <c r="P1465" s="131"/>
      <c r="Q1465" s="131"/>
      <c r="R1465" s="131"/>
      <c r="S1465" s="131"/>
      <c r="T1465" s="131"/>
      <c r="U1465" s="131"/>
      <c r="V1465" s="131"/>
      <c r="W1465" s="131"/>
      <c r="X1465" s="131">
        <f>[1]BICost!$AH49+[1]BICost!$AX49+[1]BICost!$BG49</f>
        <v>0</v>
      </c>
      <c r="Y1465" s="128">
        <f t="shared" si="2646"/>
        <v>0</v>
      </c>
      <c r="Z1465" s="128">
        <f>(AC1465*(1-Z$1335))</f>
        <v>0</v>
      </c>
      <c r="AA1465" s="128">
        <f>(AB1465*(1-AA$1335))</f>
        <v>-2.5000000000000001E-2</v>
      </c>
      <c r="AB1465" s="128">
        <f>MROUND(AC1465,1)-0.05</f>
        <v>-0.05</v>
      </c>
      <c r="AC1465" s="128">
        <f>Y1465/(1-0.6)</f>
        <v>0</v>
      </c>
      <c r="AD1465" s="128">
        <f t="shared" si="2647"/>
        <v>-2.5000000000000001E-2</v>
      </c>
      <c r="AE1465" s="128">
        <f>$AB1465*(1-AE$1255)</f>
        <v>-2.7500000000000004E-2</v>
      </c>
      <c r="AF1465" s="128">
        <f>$AB1465*(1-AF$1255)</f>
        <v>-3.2500000000000001E-2</v>
      </c>
      <c r="AG1465" s="129">
        <f>AC1465*4.15</f>
        <v>0</v>
      </c>
      <c r="AH1465" s="129">
        <f>AG1465</f>
        <v>0</v>
      </c>
      <c r="AI1465" s="132">
        <f>MROUND(ROUNDUP(AH1465,0),10)-1</f>
        <v>-1</v>
      </c>
      <c r="AJ1465" s="113">
        <f>ROUNDUP(FLOOR(AC1465*13350,10000),-3)-1000</f>
        <v>-1000</v>
      </c>
      <c r="AK1465" s="139">
        <f>ROUNDUP(FLOOR(AJ1465*1.1,10000),-3)-1000</f>
        <v>-11000</v>
      </c>
      <c r="AL1465" s="114">
        <f>ROUNDUP(AC1465*1.39,0)</f>
        <v>0</v>
      </c>
      <c r="AM1465" s="130">
        <f>ROUNDUP(AC1465*1.34,0)</f>
        <v>0</v>
      </c>
      <c r="AN1465" s="151">
        <f>ROUNDUP(AC1465*0.71*3,0)</f>
        <v>0</v>
      </c>
      <c r="AO1465" s="152">
        <f>ROUNDUP(AC1465*3.7502*3,0)</f>
        <v>0</v>
      </c>
      <c r="AP1465" s="153">
        <f>ROUNDUP(AC1465*7.9284*3,0)</f>
        <v>0</v>
      </c>
      <c r="AQ1465" s="716">
        <f t="shared" si="2651"/>
        <v>0</v>
      </c>
      <c r="AR1465" s="154">
        <f t="shared" si="2670"/>
        <v>0</v>
      </c>
      <c r="AS1465" s="158">
        <v>104</v>
      </c>
    </row>
    <row r="1466" spans="2:45" ht="20.45" customHeight="1">
      <c r="B1466" s="38" t="s">
        <v>2732</v>
      </c>
      <c r="C1466" s="33" t="s">
        <v>2703</v>
      </c>
      <c r="D1466" s="112">
        <f t="shared" ref="D1466:D1494" si="2758">AB1466</f>
        <v>-0.05</v>
      </c>
      <c r="E1466" s="112">
        <f t="shared" ref="E1466:E1529" si="2759">2*MAX($J1466:$X1466)</f>
        <v>0</v>
      </c>
      <c r="F1466" s="112">
        <f t="shared" si="2648"/>
        <v>3</v>
      </c>
      <c r="G1466" s="644">
        <f t="shared" ref="G1466:G1494" si="2760">E1466</f>
        <v>0</v>
      </c>
      <c r="H1466" s="112">
        <f t="shared" ref="H1466:H1529" si="2761">MIN($J1466:$X1466)*0.5</f>
        <v>0</v>
      </c>
      <c r="I1466" s="112"/>
      <c r="J1466" s="131"/>
      <c r="K1466" s="131"/>
      <c r="L1466" s="131"/>
      <c r="M1466" s="131"/>
      <c r="N1466" s="131"/>
      <c r="O1466" s="131"/>
      <c r="P1466" s="131"/>
      <c r="Q1466" s="131"/>
      <c r="R1466" s="131"/>
      <c r="S1466" s="131"/>
      <c r="T1466" s="131"/>
      <c r="U1466" s="131"/>
      <c r="V1466" s="131"/>
      <c r="W1466" s="131"/>
      <c r="X1466" s="131">
        <f>[1]BICost!$AH50+[1]BICost!$AX50+[1]BICost!$BG50</f>
        <v>0</v>
      </c>
      <c r="Y1466" s="128">
        <f t="shared" si="2646"/>
        <v>0</v>
      </c>
      <c r="Z1466" s="128">
        <f t="shared" ref="Z1466:Z1494" si="2762">(AC1466*(1-Z$1335))</f>
        <v>0</v>
      </c>
      <c r="AA1466" s="128">
        <f t="shared" ref="AA1466:AA1494" si="2763">(AB1466*(1-AA$1335))</f>
        <v>-2.5000000000000001E-2</v>
      </c>
      <c r="AB1466" s="128">
        <f t="shared" ref="AB1466:AB1494" si="2764">MROUND(AC1466,1)-0.05</f>
        <v>-0.05</v>
      </c>
      <c r="AC1466" s="128">
        <f t="shared" ref="AC1466:AC1494" si="2765">Y1466/(1-0.6)</f>
        <v>0</v>
      </c>
      <c r="AD1466" s="128">
        <f t="shared" si="2647"/>
        <v>-2.5000000000000001E-2</v>
      </c>
      <c r="AE1466" s="128">
        <f t="shared" ref="AE1466:AF1497" si="2766">$AB1466*(1-AE$1255)</f>
        <v>-2.7500000000000004E-2</v>
      </c>
      <c r="AF1466" s="128">
        <f t="shared" si="2766"/>
        <v>-3.2500000000000001E-2</v>
      </c>
      <c r="AG1466" s="129">
        <f t="shared" ref="AG1466:AG1494" si="2767">AC1466*4.15</f>
        <v>0</v>
      </c>
      <c r="AH1466" s="129">
        <f t="shared" ref="AH1466:AH1494" si="2768">AG1466</f>
        <v>0</v>
      </c>
      <c r="AI1466" s="132">
        <f t="shared" ref="AI1466:AI1494" si="2769">MROUND(ROUNDUP(AH1466,0),10)-1</f>
        <v>-1</v>
      </c>
      <c r="AJ1466" s="113">
        <f t="shared" ref="AJ1466:AJ1494" si="2770">ROUNDUP(FLOOR(AC1466*13350,10000),-3)-1000</f>
        <v>-1000</v>
      </c>
      <c r="AK1466" s="139">
        <f t="shared" ref="AK1466:AK1494" si="2771">ROUNDUP(FLOOR(AJ1466*1.1,10000),-3)-1000</f>
        <v>-11000</v>
      </c>
      <c r="AL1466" s="114">
        <f t="shared" ref="AL1466:AL1494" si="2772">ROUNDUP(AC1466*1.39,0)</f>
        <v>0</v>
      </c>
      <c r="AM1466" s="130">
        <f t="shared" ref="AM1466:AM1494" si="2773">ROUNDUP(AC1466*1.34,0)</f>
        <v>0</v>
      </c>
      <c r="AN1466" s="151">
        <f t="shared" ref="AN1466:AN1494" si="2774">ROUNDUP(AC1466*0.71*3,0)</f>
        <v>0</v>
      </c>
      <c r="AO1466" s="152">
        <f t="shared" ref="AO1466:AO1494" si="2775">ROUNDUP(AC1466*3.7502*3,0)</f>
        <v>0</v>
      </c>
      <c r="AP1466" s="153">
        <f t="shared" ref="AP1466:AP1494" si="2776">ROUNDUP(AC1466*7.9284*3,0)</f>
        <v>0</v>
      </c>
      <c r="AQ1466" s="716">
        <f t="shared" si="2651"/>
        <v>0</v>
      </c>
      <c r="AR1466" s="154">
        <f t="shared" si="2670"/>
        <v>0</v>
      </c>
      <c r="AS1466" s="158">
        <v>105</v>
      </c>
    </row>
    <row r="1467" spans="2:45" ht="20.45" customHeight="1">
      <c r="B1467" s="38" t="s">
        <v>2733</v>
      </c>
      <c r="C1467" s="33" t="s">
        <v>2704</v>
      </c>
      <c r="D1467" s="112">
        <f t="shared" si="2758"/>
        <v>-0.05</v>
      </c>
      <c r="E1467" s="112">
        <f t="shared" si="2759"/>
        <v>0</v>
      </c>
      <c r="F1467" s="112">
        <f t="shared" si="2648"/>
        <v>3</v>
      </c>
      <c r="G1467" s="644">
        <f t="shared" si="2760"/>
        <v>0</v>
      </c>
      <c r="H1467" s="112">
        <f t="shared" si="2761"/>
        <v>0</v>
      </c>
      <c r="I1467" s="112"/>
      <c r="J1467" s="131"/>
      <c r="K1467" s="131"/>
      <c r="L1467" s="131"/>
      <c r="M1467" s="131"/>
      <c r="N1467" s="131"/>
      <c r="O1467" s="131"/>
      <c r="P1467" s="131"/>
      <c r="Q1467" s="131"/>
      <c r="R1467" s="131"/>
      <c r="S1467" s="131"/>
      <c r="T1467" s="131"/>
      <c r="U1467" s="131"/>
      <c r="V1467" s="131"/>
      <c r="W1467" s="131"/>
      <c r="X1467" s="131">
        <f>[1]BICost!$AH51+[1]BICost!$AX51+[1]BICost!$BG51</f>
        <v>0</v>
      </c>
      <c r="Y1467" s="128">
        <f t="shared" si="2646"/>
        <v>0</v>
      </c>
      <c r="Z1467" s="128">
        <f t="shared" si="2762"/>
        <v>0</v>
      </c>
      <c r="AA1467" s="128">
        <f t="shared" si="2763"/>
        <v>-2.5000000000000001E-2</v>
      </c>
      <c r="AB1467" s="128">
        <f t="shared" si="2764"/>
        <v>-0.05</v>
      </c>
      <c r="AC1467" s="128">
        <f t="shared" si="2765"/>
        <v>0</v>
      </c>
      <c r="AD1467" s="128">
        <f t="shared" si="2647"/>
        <v>-2.5000000000000001E-2</v>
      </c>
      <c r="AE1467" s="128">
        <f t="shared" si="2766"/>
        <v>-2.7500000000000004E-2</v>
      </c>
      <c r="AF1467" s="128">
        <f t="shared" si="2766"/>
        <v>-3.2500000000000001E-2</v>
      </c>
      <c r="AG1467" s="129">
        <f t="shared" si="2767"/>
        <v>0</v>
      </c>
      <c r="AH1467" s="129">
        <f t="shared" si="2768"/>
        <v>0</v>
      </c>
      <c r="AI1467" s="132">
        <f t="shared" si="2769"/>
        <v>-1</v>
      </c>
      <c r="AJ1467" s="113">
        <f t="shared" si="2770"/>
        <v>-1000</v>
      </c>
      <c r="AK1467" s="139">
        <f t="shared" si="2771"/>
        <v>-11000</v>
      </c>
      <c r="AL1467" s="114">
        <f t="shared" si="2772"/>
        <v>0</v>
      </c>
      <c r="AM1467" s="130">
        <f t="shared" si="2773"/>
        <v>0</v>
      </c>
      <c r="AN1467" s="151">
        <f t="shared" si="2774"/>
        <v>0</v>
      </c>
      <c r="AO1467" s="152">
        <f t="shared" si="2775"/>
        <v>0</v>
      </c>
      <c r="AP1467" s="153">
        <f t="shared" si="2776"/>
        <v>0</v>
      </c>
      <c r="AQ1467" s="716">
        <f t="shared" si="2651"/>
        <v>0</v>
      </c>
      <c r="AR1467" s="154">
        <f t="shared" si="2670"/>
        <v>0</v>
      </c>
      <c r="AS1467" s="158">
        <v>106</v>
      </c>
    </row>
    <row r="1468" spans="2:45" ht="20.45" customHeight="1">
      <c r="B1468" s="38" t="s">
        <v>2734</v>
      </c>
      <c r="C1468" s="33" t="s">
        <v>2705</v>
      </c>
      <c r="D1468" s="112">
        <f t="shared" si="2758"/>
        <v>-0.05</v>
      </c>
      <c r="E1468" s="112">
        <f t="shared" si="2759"/>
        <v>0</v>
      </c>
      <c r="F1468" s="112">
        <f t="shared" si="2648"/>
        <v>3</v>
      </c>
      <c r="G1468" s="644">
        <f t="shared" si="2760"/>
        <v>0</v>
      </c>
      <c r="H1468" s="112">
        <f t="shared" si="2761"/>
        <v>0</v>
      </c>
      <c r="I1468" s="112"/>
      <c r="J1468" s="131"/>
      <c r="K1468" s="131"/>
      <c r="L1468" s="131"/>
      <c r="M1468" s="131"/>
      <c r="N1468" s="131"/>
      <c r="O1468" s="131"/>
      <c r="P1468" s="131"/>
      <c r="Q1468" s="131"/>
      <c r="R1468" s="131"/>
      <c r="S1468" s="131"/>
      <c r="T1468" s="131"/>
      <c r="U1468" s="131"/>
      <c r="V1468" s="131"/>
      <c r="W1468" s="131"/>
      <c r="X1468" s="131">
        <f>[1]BICost!$AH52+[1]BICost!$AX52+[1]BICost!$BG52</f>
        <v>0</v>
      </c>
      <c r="Y1468" s="128">
        <f t="shared" si="2646"/>
        <v>0</v>
      </c>
      <c r="Z1468" s="128">
        <f t="shared" si="2762"/>
        <v>0</v>
      </c>
      <c r="AA1468" s="128">
        <f t="shared" si="2763"/>
        <v>-2.5000000000000001E-2</v>
      </c>
      <c r="AB1468" s="128">
        <f t="shared" si="2764"/>
        <v>-0.05</v>
      </c>
      <c r="AC1468" s="128">
        <f t="shared" si="2765"/>
        <v>0</v>
      </c>
      <c r="AD1468" s="128">
        <f t="shared" si="2647"/>
        <v>-2.5000000000000001E-2</v>
      </c>
      <c r="AE1468" s="128">
        <f t="shared" si="2766"/>
        <v>-2.7500000000000004E-2</v>
      </c>
      <c r="AF1468" s="128">
        <f t="shared" si="2766"/>
        <v>-3.2500000000000001E-2</v>
      </c>
      <c r="AG1468" s="129">
        <f t="shared" si="2767"/>
        <v>0</v>
      </c>
      <c r="AH1468" s="129">
        <f t="shared" si="2768"/>
        <v>0</v>
      </c>
      <c r="AI1468" s="132">
        <f t="shared" si="2769"/>
        <v>-1</v>
      </c>
      <c r="AJ1468" s="113">
        <f t="shared" si="2770"/>
        <v>-1000</v>
      </c>
      <c r="AK1468" s="139">
        <f t="shared" si="2771"/>
        <v>-11000</v>
      </c>
      <c r="AL1468" s="114">
        <f t="shared" si="2772"/>
        <v>0</v>
      </c>
      <c r="AM1468" s="130">
        <f t="shared" si="2773"/>
        <v>0</v>
      </c>
      <c r="AN1468" s="151">
        <f t="shared" si="2774"/>
        <v>0</v>
      </c>
      <c r="AO1468" s="152">
        <f t="shared" si="2775"/>
        <v>0</v>
      </c>
      <c r="AP1468" s="153">
        <f t="shared" si="2776"/>
        <v>0</v>
      </c>
      <c r="AQ1468" s="716">
        <f t="shared" si="2651"/>
        <v>0</v>
      </c>
      <c r="AR1468" s="154">
        <f t="shared" si="2670"/>
        <v>0</v>
      </c>
      <c r="AS1468" s="158">
        <v>107</v>
      </c>
    </row>
    <row r="1469" spans="2:45" ht="20.45" customHeight="1">
      <c r="B1469" s="38" t="s">
        <v>2735</v>
      </c>
      <c r="C1469" s="33" t="s">
        <v>2706</v>
      </c>
      <c r="D1469" s="112">
        <f t="shared" si="2758"/>
        <v>-0.05</v>
      </c>
      <c r="E1469" s="112">
        <f t="shared" si="2759"/>
        <v>0</v>
      </c>
      <c r="F1469" s="112">
        <f t="shared" si="2648"/>
        <v>3</v>
      </c>
      <c r="G1469" s="644">
        <f t="shared" si="2760"/>
        <v>0</v>
      </c>
      <c r="H1469" s="112">
        <f t="shared" si="2761"/>
        <v>0</v>
      </c>
      <c r="I1469" s="112"/>
      <c r="J1469" s="131"/>
      <c r="K1469" s="131"/>
      <c r="L1469" s="131"/>
      <c r="M1469" s="131"/>
      <c r="N1469" s="131"/>
      <c r="O1469" s="131"/>
      <c r="P1469" s="131"/>
      <c r="Q1469" s="131"/>
      <c r="R1469" s="131"/>
      <c r="S1469" s="131"/>
      <c r="T1469" s="131"/>
      <c r="U1469" s="131"/>
      <c r="V1469" s="131"/>
      <c r="W1469" s="131"/>
      <c r="X1469" s="131">
        <f>[1]BICost!$AH53+[1]BICost!$AX53+[1]BICost!$BG53</f>
        <v>0</v>
      </c>
      <c r="Y1469" s="128">
        <f t="shared" si="2646"/>
        <v>0</v>
      </c>
      <c r="Z1469" s="128">
        <f t="shared" si="2762"/>
        <v>0</v>
      </c>
      <c r="AA1469" s="128">
        <f t="shared" si="2763"/>
        <v>-2.5000000000000001E-2</v>
      </c>
      <c r="AB1469" s="128">
        <f t="shared" si="2764"/>
        <v>-0.05</v>
      </c>
      <c r="AC1469" s="128">
        <f t="shared" si="2765"/>
        <v>0</v>
      </c>
      <c r="AD1469" s="128">
        <f t="shared" si="2647"/>
        <v>-2.5000000000000001E-2</v>
      </c>
      <c r="AE1469" s="128">
        <f t="shared" si="2766"/>
        <v>-2.7500000000000004E-2</v>
      </c>
      <c r="AF1469" s="128">
        <f t="shared" si="2766"/>
        <v>-3.2500000000000001E-2</v>
      </c>
      <c r="AG1469" s="129">
        <f t="shared" si="2767"/>
        <v>0</v>
      </c>
      <c r="AH1469" s="129">
        <f t="shared" si="2768"/>
        <v>0</v>
      </c>
      <c r="AI1469" s="132">
        <f t="shared" si="2769"/>
        <v>-1</v>
      </c>
      <c r="AJ1469" s="113">
        <f t="shared" si="2770"/>
        <v>-1000</v>
      </c>
      <c r="AK1469" s="139">
        <f t="shared" si="2771"/>
        <v>-11000</v>
      </c>
      <c r="AL1469" s="114">
        <f t="shared" si="2772"/>
        <v>0</v>
      </c>
      <c r="AM1469" s="130">
        <f t="shared" si="2773"/>
        <v>0</v>
      </c>
      <c r="AN1469" s="151">
        <f t="shared" si="2774"/>
        <v>0</v>
      </c>
      <c r="AO1469" s="152">
        <f t="shared" si="2775"/>
        <v>0</v>
      </c>
      <c r="AP1469" s="153">
        <f t="shared" si="2776"/>
        <v>0</v>
      </c>
      <c r="AQ1469" s="716">
        <f t="shared" si="2651"/>
        <v>0</v>
      </c>
      <c r="AR1469" s="154">
        <f t="shared" si="2670"/>
        <v>0</v>
      </c>
      <c r="AS1469" s="158">
        <v>108</v>
      </c>
    </row>
    <row r="1470" spans="2:45" ht="20.45" customHeight="1">
      <c r="B1470" s="38" t="s">
        <v>2736</v>
      </c>
      <c r="C1470" s="33" t="s">
        <v>2707</v>
      </c>
      <c r="D1470" s="112">
        <f t="shared" si="2758"/>
        <v>-0.05</v>
      </c>
      <c r="E1470" s="112">
        <f t="shared" si="2759"/>
        <v>0</v>
      </c>
      <c r="F1470" s="112">
        <f t="shared" si="2648"/>
        <v>3</v>
      </c>
      <c r="G1470" s="644">
        <f t="shared" si="2760"/>
        <v>0</v>
      </c>
      <c r="H1470" s="112">
        <f t="shared" si="2761"/>
        <v>0</v>
      </c>
      <c r="I1470" s="112"/>
      <c r="J1470" s="131"/>
      <c r="K1470" s="131"/>
      <c r="L1470" s="131"/>
      <c r="M1470" s="131"/>
      <c r="N1470" s="131"/>
      <c r="O1470" s="131"/>
      <c r="P1470" s="131"/>
      <c r="Q1470" s="131"/>
      <c r="R1470" s="131"/>
      <c r="S1470" s="131"/>
      <c r="T1470" s="131"/>
      <c r="U1470" s="131"/>
      <c r="V1470" s="131"/>
      <c r="W1470" s="131"/>
      <c r="X1470" s="131">
        <f>[1]BICost!$AH54+[1]BICost!$AX54+[1]BICost!$BG54</f>
        <v>0</v>
      </c>
      <c r="Y1470" s="128">
        <f t="shared" si="2646"/>
        <v>0</v>
      </c>
      <c r="Z1470" s="128">
        <f t="shared" si="2762"/>
        <v>0</v>
      </c>
      <c r="AA1470" s="128">
        <f t="shared" si="2763"/>
        <v>-2.5000000000000001E-2</v>
      </c>
      <c r="AB1470" s="128">
        <f t="shared" si="2764"/>
        <v>-0.05</v>
      </c>
      <c r="AC1470" s="128">
        <f t="shared" si="2765"/>
        <v>0</v>
      </c>
      <c r="AD1470" s="128">
        <f t="shared" si="2647"/>
        <v>-2.5000000000000001E-2</v>
      </c>
      <c r="AE1470" s="128">
        <f t="shared" si="2766"/>
        <v>-2.7500000000000004E-2</v>
      </c>
      <c r="AF1470" s="128">
        <f t="shared" si="2766"/>
        <v>-3.2500000000000001E-2</v>
      </c>
      <c r="AG1470" s="129">
        <f t="shared" si="2767"/>
        <v>0</v>
      </c>
      <c r="AH1470" s="129">
        <f t="shared" si="2768"/>
        <v>0</v>
      </c>
      <c r="AI1470" s="132">
        <f t="shared" si="2769"/>
        <v>-1</v>
      </c>
      <c r="AJ1470" s="113">
        <f t="shared" si="2770"/>
        <v>-1000</v>
      </c>
      <c r="AK1470" s="139">
        <f t="shared" si="2771"/>
        <v>-11000</v>
      </c>
      <c r="AL1470" s="114">
        <f t="shared" si="2772"/>
        <v>0</v>
      </c>
      <c r="AM1470" s="130">
        <f t="shared" si="2773"/>
        <v>0</v>
      </c>
      <c r="AN1470" s="151">
        <f t="shared" si="2774"/>
        <v>0</v>
      </c>
      <c r="AO1470" s="152">
        <f t="shared" si="2775"/>
        <v>0</v>
      </c>
      <c r="AP1470" s="153">
        <f t="shared" si="2776"/>
        <v>0</v>
      </c>
      <c r="AQ1470" s="716">
        <f t="shared" si="2651"/>
        <v>0</v>
      </c>
      <c r="AR1470" s="154">
        <f t="shared" si="2670"/>
        <v>0</v>
      </c>
      <c r="AS1470" s="158">
        <v>109</v>
      </c>
    </row>
    <row r="1471" spans="2:45" ht="20.45" customHeight="1">
      <c r="B1471" s="38" t="s">
        <v>2737</v>
      </c>
      <c r="C1471" s="33" t="s">
        <v>2708</v>
      </c>
      <c r="D1471" s="112">
        <f t="shared" si="2758"/>
        <v>-0.05</v>
      </c>
      <c r="E1471" s="112">
        <f t="shared" si="2759"/>
        <v>0</v>
      </c>
      <c r="F1471" s="112">
        <f t="shared" si="2648"/>
        <v>3</v>
      </c>
      <c r="G1471" s="644">
        <f t="shared" si="2760"/>
        <v>0</v>
      </c>
      <c r="H1471" s="112">
        <f t="shared" si="2761"/>
        <v>0</v>
      </c>
      <c r="I1471" s="112"/>
      <c r="J1471" s="131"/>
      <c r="K1471" s="131"/>
      <c r="L1471" s="131"/>
      <c r="M1471" s="131"/>
      <c r="N1471" s="131"/>
      <c r="O1471" s="131"/>
      <c r="P1471" s="131"/>
      <c r="Q1471" s="131"/>
      <c r="R1471" s="131"/>
      <c r="S1471" s="131"/>
      <c r="T1471" s="131"/>
      <c r="U1471" s="131"/>
      <c r="V1471" s="131"/>
      <c r="W1471" s="131"/>
      <c r="X1471" s="131">
        <f>[1]BICost!$AH55+[1]BICost!$AX55+[1]BICost!$BG55</f>
        <v>0</v>
      </c>
      <c r="Y1471" s="128">
        <f t="shared" si="2646"/>
        <v>0</v>
      </c>
      <c r="Z1471" s="128">
        <f t="shared" si="2762"/>
        <v>0</v>
      </c>
      <c r="AA1471" s="128">
        <f t="shared" si="2763"/>
        <v>-2.5000000000000001E-2</v>
      </c>
      <c r="AB1471" s="128">
        <f t="shared" si="2764"/>
        <v>-0.05</v>
      </c>
      <c r="AC1471" s="128">
        <f t="shared" si="2765"/>
        <v>0</v>
      </c>
      <c r="AD1471" s="128">
        <f t="shared" si="2647"/>
        <v>-2.5000000000000001E-2</v>
      </c>
      <c r="AE1471" s="128">
        <f t="shared" si="2766"/>
        <v>-2.7500000000000004E-2</v>
      </c>
      <c r="AF1471" s="128">
        <f t="shared" si="2766"/>
        <v>-3.2500000000000001E-2</v>
      </c>
      <c r="AG1471" s="129">
        <f t="shared" si="2767"/>
        <v>0</v>
      </c>
      <c r="AH1471" s="129">
        <f t="shared" si="2768"/>
        <v>0</v>
      </c>
      <c r="AI1471" s="132">
        <f t="shared" si="2769"/>
        <v>-1</v>
      </c>
      <c r="AJ1471" s="113">
        <f t="shared" si="2770"/>
        <v>-1000</v>
      </c>
      <c r="AK1471" s="139">
        <f t="shared" si="2771"/>
        <v>-11000</v>
      </c>
      <c r="AL1471" s="114">
        <f t="shared" si="2772"/>
        <v>0</v>
      </c>
      <c r="AM1471" s="130">
        <f t="shared" si="2773"/>
        <v>0</v>
      </c>
      <c r="AN1471" s="151">
        <f t="shared" si="2774"/>
        <v>0</v>
      </c>
      <c r="AO1471" s="152">
        <f t="shared" si="2775"/>
        <v>0</v>
      </c>
      <c r="AP1471" s="153">
        <f t="shared" si="2776"/>
        <v>0</v>
      </c>
      <c r="AQ1471" s="716">
        <f t="shared" si="2651"/>
        <v>0</v>
      </c>
      <c r="AR1471" s="154">
        <f t="shared" si="2670"/>
        <v>0</v>
      </c>
      <c r="AS1471" s="158">
        <v>110</v>
      </c>
    </row>
    <row r="1472" spans="2:45" ht="20.45" customHeight="1">
      <c r="B1472" s="38" t="s">
        <v>2738</v>
      </c>
      <c r="C1472" s="33" t="s">
        <v>2709</v>
      </c>
      <c r="D1472" s="112">
        <f t="shared" si="2758"/>
        <v>-0.05</v>
      </c>
      <c r="E1472" s="112">
        <f t="shared" si="2759"/>
        <v>0</v>
      </c>
      <c r="F1472" s="112">
        <f t="shared" si="2648"/>
        <v>3</v>
      </c>
      <c r="G1472" s="644">
        <f t="shared" si="2760"/>
        <v>0</v>
      </c>
      <c r="H1472" s="112">
        <f t="shared" si="2761"/>
        <v>0</v>
      </c>
      <c r="I1472" s="112"/>
      <c r="J1472" s="131"/>
      <c r="K1472" s="131"/>
      <c r="L1472" s="131"/>
      <c r="M1472" s="131"/>
      <c r="N1472" s="131"/>
      <c r="O1472" s="131"/>
      <c r="P1472" s="131"/>
      <c r="Q1472" s="131"/>
      <c r="R1472" s="131"/>
      <c r="S1472" s="131"/>
      <c r="T1472" s="131"/>
      <c r="U1472" s="131"/>
      <c r="V1472" s="131"/>
      <c r="W1472" s="131"/>
      <c r="X1472" s="131">
        <f>[1]BICost!$AH56+[1]BICost!$AX56+[1]BICost!$BG56</f>
        <v>0</v>
      </c>
      <c r="Y1472" s="128">
        <f t="shared" si="2646"/>
        <v>0</v>
      </c>
      <c r="Z1472" s="128">
        <f t="shared" si="2762"/>
        <v>0</v>
      </c>
      <c r="AA1472" s="128">
        <f t="shared" si="2763"/>
        <v>-2.5000000000000001E-2</v>
      </c>
      <c r="AB1472" s="128">
        <f t="shared" si="2764"/>
        <v>-0.05</v>
      </c>
      <c r="AC1472" s="128">
        <f t="shared" si="2765"/>
        <v>0</v>
      </c>
      <c r="AD1472" s="128">
        <f t="shared" si="2647"/>
        <v>-2.5000000000000001E-2</v>
      </c>
      <c r="AE1472" s="128">
        <f t="shared" si="2766"/>
        <v>-2.7500000000000004E-2</v>
      </c>
      <c r="AF1472" s="128">
        <f t="shared" si="2766"/>
        <v>-3.2500000000000001E-2</v>
      </c>
      <c r="AG1472" s="129">
        <f t="shared" si="2767"/>
        <v>0</v>
      </c>
      <c r="AH1472" s="129">
        <f t="shared" si="2768"/>
        <v>0</v>
      </c>
      <c r="AI1472" s="132">
        <f t="shared" si="2769"/>
        <v>-1</v>
      </c>
      <c r="AJ1472" s="113">
        <f t="shared" si="2770"/>
        <v>-1000</v>
      </c>
      <c r="AK1472" s="139">
        <f t="shared" si="2771"/>
        <v>-11000</v>
      </c>
      <c r="AL1472" s="114">
        <f t="shared" si="2772"/>
        <v>0</v>
      </c>
      <c r="AM1472" s="130">
        <f t="shared" si="2773"/>
        <v>0</v>
      </c>
      <c r="AN1472" s="151">
        <f t="shared" si="2774"/>
        <v>0</v>
      </c>
      <c r="AO1472" s="152">
        <f t="shared" si="2775"/>
        <v>0</v>
      </c>
      <c r="AP1472" s="153">
        <f t="shared" si="2776"/>
        <v>0</v>
      </c>
      <c r="AQ1472" s="716">
        <f t="shared" si="2651"/>
        <v>0</v>
      </c>
      <c r="AR1472" s="154">
        <f t="shared" si="2670"/>
        <v>0</v>
      </c>
      <c r="AS1472" s="158">
        <v>111</v>
      </c>
    </row>
    <row r="1473" spans="2:45" ht="20.45" customHeight="1">
      <c r="B1473" s="38" t="s">
        <v>2739</v>
      </c>
      <c r="C1473" s="33" t="s">
        <v>2710</v>
      </c>
      <c r="D1473" s="112">
        <f t="shared" si="2758"/>
        <v>-0.05</v>
      </c>
      <c r="E1473" s="112">
        <f t="shared" si="2759"/>
        <v>0</v>
      </c>
      <c r="F1473" s="112">
        <f t="shared" si="2648"/>
        <v>3</v>
      </c>
      <c r="G1473" s="644">
        <f t="shared" si="2760"/>
        <v>0</v>
      </c>
      <c r="H1473" s="112">
        <f t="shared" si="2761"/>
        <v>0</v>
      </c>
      <c r="I1473" s="112"/>
      <c r="J1473" s="131"/>
      <c r="K1473" s="131"/>
      <c r="L1473" s="131"/>
      <c r="M1473" s="131"/>
      <c r="N1473" s="131"/>
      <c r="O1473" s="131"/>
      <c r="P1473" s="131"/>
      <c r="Q1473" s="131"/>
      <c r="R1473" s="131"/>
      <c r="S1473" s="131"/>
      <c r="T1473" s="131"/>
      <c r="U1473" s="131"/>
      <c r="V1473" s="131"/>
      <c r="W1473" s="131"/>
      <c r="X1473" s="131">
        <f>[1]BICost!$AH57+[1]BICost!$AX57+[1]BICost!$BG57</f>
        <v>0</v>
      </c>
      <c r="Y1473" s="128">
        <f t="shared" si="2646"/>
        <v>0</v>
      </c>
      <c r="Z1473" s="128">
        <f t="shared" si="2762"/>
        <v>0</v>
      </c>
      <c r="AA1473" s="128">
        <f t="shared" si="2763"/>
        <v>-2.5000000000000001E-2</v>
      </c>
      <c r="AB1473" s="128">
        <f t="shared" si="2764"/>
        <v>-0.05</v>
      </c>
      <c r="AC1473" s="128">
        <f t="shared" si="2765"/>
        <v>0</v>
      </c>
      <c r="AD1473" s="128">
        <f t="shared" si="2647"/>
        <v>-2.5000000000000001E-2</v>
      </c>
      <c r="AE1473" s="128">
        <f t="shared" si="2766"/>
        <v>-2.7500000000000004E-2</v>
      </c>
      <c r="AF1473" s="128">
        <f t="shared" si="2766"/>
        <v>-3.2500000000000001E-2</v>
      </c>
      <c r="AG1473" s="129">
        <f t="shared" si="2767"/>
        <v>0</v>
      </c>
      <c r="AH1473" s="129">
        <f t="shared" si="2768"/>
        <v>0</v>
      </c>
      <c r="AI1473" s="132">
        <f t="shared" si="2769"/>
        <v>-1</v>
      </c>
      <c r="AJ1473" s="113">
        <f t="shared" si="2770"/>
        <v>-1000</v>
      </c>
      <c r="AK1473" s="139">
        <f t="shared" si="2771"/>
        <v>-11000</v>
      </c>
      <c r="AL1473" s="114">
        <f t="shared" si="2772"/>
        <v>0</v>
      </c>
      <c r="AM1473" s="130">
        <f t="shared" si="2773"/>
        <v>0</v>
      </c>
      <c r="AN1473" s="151">
        <f t="shared" si="2774"/>
        <v>0</v>
      </c>
      <c r="AO1473" s="152">
        <f t="shared" si="2775"/>
        <v>0</v>
      </c>
      <c r="AP1473" s="153">
        <f t="shared" si="2776"/>
        <v>0</v>
      </c>
      <c r="AQ1473" s="716">
        <f t="shared" si="2651"/>
        <v>0</v>
      </c>
      <c r="AR1473" s="154">
        <f t="shared" si="2670"/>
        <v>0</v>
      </c>
      <c r="AS1473" s="158">
        <v>112</v>
      </c>
    </row>
    <row r="1474" spans="2:45" ht="20.45" customHeight="1">
      <c r="B1474" s="38" t="s">
        <v>2740</v>
      </c>
      <c r="C1474" s="33" t="s">
        <v>2711</v>
      </c>
      <c r="D1474" s="112">
        <f t="shared" si="2758"/>
        <v>-0.05</v>
      </c>
      <c r="E1474" s="112">
        <f t="shared" si="2759"/>
        <v>0</v>
      </c>
      <c r="F1474" s="112">
        <f t="shared" si="2648"/>
        <v>3</v>
      </c>
      <c r="G1474" s="644">
        <f t="shared" si="2760"/>
        <v>0</v>
      </c>
      <c r="H1474" s="112">
        <f t="shared" si="2761"/>
        <v>0</v>
      </c>
      <c r="I1474" s="112"/>
      <c r="J1474" s="131"/>
      <c r="K1474" s="131"/>
      <c r="L1474" s="131"/>
      <c r="M1474" s="131"/>
      <c r="N1474" s="131"/>
      <c r="O1474" s="131"/>
      <c r="P1474" s="131"/>
      <c r="Q1474" s="131"/>
      <c r="R1474" s="131"/>
      <c r="S1474" s="131"/>
      <c r="T1474" s="131"/>
      <c r="U1474" s="131"/>
      <c r="V1474" s="131"/>
      <c r="W1474" s="131"/>
      <c r="X1474" s="131">
        <f>[1]BICost!$AH58+[1]BICost!$AX58+[1]BICost!$BG58</f>
        <v>0</v>
      </c>
      <c r="Y1474" s="128">
        <f t="shared" si="2646"/>
        <v>0</v>
      </c>
      <c r="Z1474" s="128">
        <f t="shared" si="2762"/>
        <v>0</v>
      </c>
      <c r="AA1474" s="128">
        <f t="shared" si="2763"/>
        <v>-2.5000000000000001E-2</v>
      </c>
      <c r="AB1474" s="128">
        <f t="shared" si="2764"/>
        <v>-0.05</v>
      </c>
      <c r="AC1474" s="128">
        <f t="shared" si="2765"/>
        <v>0</v>
      </c>
      <c r="AD1474" s="128">
        <f t="shared" si="2647"/>
        <v>-2.5000000000000001E-2</v>
      </c>
      <c r="AE1474" s="128">
        <f t="shared" si="2766"/>
        <v>-2.7500000000000004E-2</v>
      </c>
      <c r="AF1474" s="128">
        <f t="shared" si="2766"/>
        <v>-3.2500000000000001E-2</v>
      </c>
      <c r="AG1474" s="129">
        <f t="shared" si="2767"/>
        <v>0</v>
      </c>
      <c r="AH1474" s="129">
        <f t="shared" si="2768"/>
        <v>0</v>
      </c>
      <c r="AI1474" s="132">
        <f t="shared" si="2769"/>
        <v>-1</v>
      </c>
      <c r="AJ1474" s="113">
        <f t="shared" si="2770"/>
        <v>-1000</v>
      </c>
      <c r="AK1474" s="139">
        <f t="shared" si="2771"/>
        <v>-11000</v>
      </c>
      <c r="AL1474" s="114">
        <f t="shared" si="2772"/>
        <v>0</v>
      </c>
      <c r="AM1474" s="130">
        <f t="shared" si="2773"/>
        <v>0</v>
      </c>
      <c r="AN1474" s="151">
        <f t="shared" si="2774"/>
        <v>0</v>
      </c>
      <c r="AO1474" s="152">
        <f t="shared" si="2775"/>
        <v>0</v>
      </c>
      <c r="AP1474" s="153">
        <f t="shared" si="2776"/>
        <v>0</v>
      </c>
      <c r="AQ1474" s="716">
        <f t="shared" si="2651"/>
        <v>0</v>
      </c>
      <c r="AR1474" s="154">
        <f t="shared" si="2670"/>
        <v>0</v>
      </c>
      <c r="AS1474" s="158">
        <v>113</v>
      </c>
    </row>
    <row r="1475" spans="2:45" ht="20.45" customHeight="1">
      <c r="B1475" s="38" t="s">
        <v>2741</v>
      </c>
      <c r="C1475" s="33" t="s">
        <v>2712</v>
      </c>
      <c r="D1475" s="112">
        <f t="shared" si="2758"/>
        <v>-0.05</v>
      </c>
      <c r="E1475" s="112">
        <f t="shared" si="2759"/>
        <v>0</v>
      </c>
      <c r="F1475" s="112">
        <f t="shared" si="2648"/>
        <v>3</v>
      </c>
      <c r="G1475" s="644">
        <f t="shared" si="2760"/>
        <v>0</v>
      </c>
      <c r="H1475" s="112">
        <f t="shared" si="2761"/>
        <v>0</v>
      </c>
      <c r="I1475" s="112"/>
      <c r="J1475" s="131"/>
      <c r="K1475" s="131"/>
      <c r="L1475" s="131"/>
      <c r="M1475" s="131"/>
      <c r="N1475" s="131"/>
      <c r="O1475" s="131"/>
      <c r="P1475" s="131"/>
      <c r="Q1475" s="131"/>
      <c r="R1475" s="131"/>
      <c r="S1475" s="131"/>
      <c r="T1475" s="131"/>
      <c r="U1475" s="131"/>
      <c r="V1475" s="131"/>
      <c r="W1475" s="131"/>
      <c r="X1475" s="131">
        <f>[1]BICost!$AH59+[1]BICost!$AX59+[1]BICost!$BG59</f>
        <v>0</v>
      </c>
      <c r="Y1475" s="128">
        <f t="shared" si="2646"/>
        <v>0</v>
      </c>
      <c r="Z1475" s="128">
        <f t="shared" si="2762"/>
        <v>0</v>
      </c>
      <c r="AA1475" s="128">
        <f t="shared" si="2763"/>
        <v>-2.5000000000000001E-2</v>
      </c>
      <c r="AB1475" s="128">
        <f t="shared" si="2764"/>
        <v>-0.05</v>
      </c>
      <c r="AC1475" s="128">
        <f t="shared" si="2765"/>
        <v>0</v>
      </c>
      <c r="AD1475" s="128">
        <f t="shared" si="2647"/>
        <v>-2.5000000000000001E-2</v>
      </c>
      <c r="AE1475" s="128">
        <f t="shared" si="2766"/>
        <v>-2.7500000000000004E-2</v>
      </c>
      <c r="AF1475" s="128">
        <f t="shared" si="2766"/>
        <v>-3.2500000000000001E-2</v>
      </c>
      <c r="AG1475" s="129">
        <f t="shared" si="2767"/>
        <v>0</v>
      </c>
      <c r="AH1475" s="129">
        <f t="shared" si="2768"/>
        <v>0</v>
      </c>
      <c r="AI1475" s="132">
        <f t="shared" si="2769"/>
        <v>-1</v>
      </c>
      <c r="AJ1475" s="113">
        <f t="shared" si="2770"/>
        <v>-1000</v>
      </c>
      <c r="AK1475" s="139">
        <f t="shared" si="2771"/>
        <v>-11000</v>
      </c>
      <c r="AL1475" s="114">
        <f t="shared" si="2772"/>
        <v>0</v>
      </c>
      <c r="AM1475" s="130">
        <f t="shared" si="2773"/>
        <v>0</v>
      </c>
      <c r="AN1475" s="151">
        <f t="shared" si="2774"/>
        <v>0</v>
      </c>
      <c r="AO1475" s="152">
        <f t="shared" si="2775"/>
        <v>0</v>
      </c>
      <c r="AP1475" s="153">
        <f t="shared" si="2776"/>
        <v>0</v>
      </c>
      <c r="AQ1475" s="716">
        <f t="shared" si="2651"/>
        <v>0</v>
      </c>
      <c r="AR1475" s="154">
        <f t="shared" si="2670"/>
        <v>0</v>
      </c>
      <c r="AS1475" s="158">
        <v>114</v>
      </c>
    </row>
    <row r="1476" spans="2:45" ht="20.45" customHeight="1">
      <c r="B1476" s="38" t="s">
        <v>2742</v>
      </c>
      <c r="C1476" s="33" t="s">
        <v>2713</v>
      </c>
      <c r="D1476" s="112">
        <f t="shared" si="2758"/>
        <v>-0.05</v>
      </c>
      <c r="E1476" s="112">
        <f t="shared" si="2759"/>
        <v>0</v>
      </c>
      <c r="F1476" s="112">
        <f t="shared" si="2648"/>
        <v>3</v>
      </c>
      <c r="G1476" s="644">
        <f t="shared" si="2760"/>
        <v>0</v>
      </c>
      <c r="H1476" s="112">
        <f t="shared" si="2761"/>
        <v>0</v>
      </c>
      <c r="I1476" s="112"/>
      <c r="J1476" s="131"/>
      <c r="K1476" s="131"/>
      <c r="L1476" s="131"/>
      <c r="M1476" s="131"/>
      <c r="N1476" s="131"/>
      <c r="O1476" s="131"/>
      <c r="P1476" s="131"/>
      <c r="Q1476" s="131"/>
      <c r="R1476" s="131"/>
      <c r="S1476" s="131"/>
      <c r="T1476" s="131"/>
      <c r="U1476" s="131"/>
      <c r="V1476" s="131"/>
      <c r="W1476" s="131"/>
      <c r="X1476" s="131">
        <f>[1]BICost!$AH60+[1]BICost!$AX60+[1]BICost!$BG60</f>
        <v>0</v>
      </c>
      <c r="Y1476" s="128">
        <f t="shared" si="2646"/>
        <v>0</v>
      </c>
      <c r="Z1476" s="128">
        <f t="shared" si="2762"/>
        <v>0</v>
      </c>
      <c r="AA1476" s="128">
        <f t="shared" si="2763"/>
        <v>-2.5000000000000001E-2</v>
      </c>
      <c r="AB1476" s="128">
        <f t="shared" si="2764"/>
        <v>-0.05</v>
      </c>
      <c r="AC1476" s="128">
        <f t="shared" si="2765"/>
        <v>0</v>
      </c>
      <c r="AD1476" s="128">
        <f t="shared" si="2647"/>
        <v>-2.5000000000000001E-2</v>
      </c>
      <c r="AE1476" s="128">
        <f t="shared" si="2766"/>
        <v>-2.7500000000000004E-2</v>
      </c>
      <c r="AF1476" s="128">
        <f t="shared" si="2766"/>
        <v>-3.2500000000000001E-2</v>
      </c>
      <c r="AG1476" s="129">
        <f t="shared" si="2767"/>
        <v>0</v>
      </c>
      <c r="AH1476" s="129">
        <f t="shared" si="2768"/>
        <v>0</v>
      </c>
      <c r="AI1476" s="132">
        <f t="shared" si="2769"/>
        <v>-1</v>
      </c>
      <c r="AJ1476" s="113">
        <f t="shared" si="2770"/>
        <v>-1000</v>
      </c>
      <c r="AK1476" s="139">
        <f t="shared" si="2771"/>
        <v>-11000</v>
      </c>
      <c r="AL1476" s="114">
        <f t="shared" si="2772"/>
        <v>0</v>
      </c>
      <c r="AM1476" s="130">
        <f t="shared" si="2773"/>
        <v>0</v>
      </c>
      <c r="AN1476" s="151">
        <f t="shared" si="2774"/>
        <v>0</v>
      </c>
      <c r="AO1476" s="152">
        <f t="shared" si="2775"/>
        <v>0</v>
      </c>
      <c r="AP1476" s="153">
        <f t="shared" si="2776"/>
        <v>0</v>
      </c>
      <c r="AQ1476" s="716">
        <f t="shared" si="2651"/>
        <v>0</v>
      </c>
      <c r="AR1476" s="154">
        <f t="shared" si="2670"/>
        <v>0</v>
      </c>
      <c r="AS1476" s="158">
        <v>115</v>
      </c>
    </row>
    <row r="1477" spans="2:45" ht="20.45" customHeight="1">
      <c r="B1477" s="38" t="s">
        <v>2743</v>
      </c>
      <c r="C1477" s="33" t="s">
        <v>2714</v>
      </c>
      <c r="D1477" s="112">
        <f t="shared" si="2758"/>
        <v>-0.05</v>
      </c>
      <c r="E1477" s="112">
        <f t="shared" si="2759"/>
        <v>0</v>
      </c>
      <c r="F1477" s="112">
        <f t="shared" si="2648"/>
        <v>3</v>
      </c>
      <c r="G1477" s="644">
        <f t="shared" si="2760"/>
        <v>0</v>
      </c>
      <c r="H1477" s="112">
        <f t="shared" si="2761"/>
        <v>0</v>
      </c>
      <c r="I1477" s="112"/>
      <c r="J1477" s="131"/>
      <c r="K1477" s="131"/>
      <c r="L1477" s="131"/>
      <c r="M1477" s="131"/>
      <c r="N1477" s="131"/>
      <c r="O1477" s="131"/>
      <c r="P1477" s="131"/>
      <c r="Q1477" s="131"/>
      <c r="R1477" s="131"/>
      <c r="S1477" s="131"/>
      <c r="T1477" s="131"/>
      <c r="U1477" s="131"/>
      <c r="V1477" s="131"/>
      <c r="W1477" s="131"/>
      <c r="X1477" s="131">
        <f>[1]BICost!$AH61+[1]BICost!$AX61+[1]BICost!$BG61</f>
        <v>0</v>
      </c>
      <c r="Y1477" s="128">
        <f t="shared" si="2646"/>
        <v>0</v>
      </c>
      <c r="Z1477" s="128">
        <f t="shared" si="2762"/>
        <v>0</v>
      </c>
      <c r="AA1477" s="128">
        <f t="shared" si="2763"/>
        <v>-2.5000000000000001E-2</v>
      </c>
      <c r="AB1477" s="128">
        <f t="shared" si="2764"/>
        <v>-0.05</v>
      </c>
      <c r="AC1477" s="128">
        <f t="shared" si="2765"/>
        <v>0</v>
      </c>
      <c r="AD1477" s="128">
        <f t="shared" si="2647"/>
        <v>-2.5000000000000001E-2</v>
      </c>
      <c r="AE1477" s="128">
        <f t="shared" si="2766"/>
        <v>-2.7500000000000004E-2</v>
      </c>
      <c r="AF1477" s="128">
        <f t="shared" si="2766"/>
        <v>-3.2500000000000001E-2</v>
      </c>
      <c r="AG1477" s="129">
        <f t="shared" si="2767"/>
        <v>0</v>
      </c>
      <c r="AH1477" s="129">
        <f t="shared" si="2768"/>
        <v>0</v>
      </c>
      <c r="AI1477" s="132">
        <f t="shared" si="2769"/>
        <v>-1</v>
      </c>
      <c r="AJ1477" s="113">
        <f t="shared" si="2770"/>
        <v>-1000</v>
      </c>
      <c r="AK1477" s="139">
        <f t="shared" si="2771"/>
        <v>-11000</v>
      </c>
      <c r="AL1477" s="114">
        <f t="shared" si="2772"/>
        <v>0</v>
      </c>
      <c r="AM1477" s="130">
        <f t="shared" si="2773"/>
        <v>0</v>
      </c>
      <c r="AN1477" s="151">
        <f t="shared" si="2774"/>
        <v>0</v>
      </c>
      <c r="AO1477" s="152">
        <f t="shared" si="2775"/>
        <v>0</v>
      </c>
      <c r="AP1477" s="153">
        <f t="shared" si="2776"/>
        <v>0</v>
      </c>
      <c r="AQ1477" s="716">
        <f t="shared" si="2651"/>
        <v>0</v>
      </c>
      <c r="AR1477" s="154">
        <f t="shared" si="2670"/>
        <v>0</v>
      </c>
      <c r="AS1477" s="158">
        <v>116</v>
      </c>
    </row>
    <row r="1478" spans="2:45" ht="20.45" customHeight="1">
      <c r="B1478" s="38" t="s">
        <v>2744</v>
      </c>
      <c r="C1478" s="33" t="s">
        <v>2715</v>
      </c>
      <c r="D1478" s="112">
        <f t="shared" si="2758"/>
        <v>-0.05</v>
      </c>
      <c r="E1478" s="112">
        <f t="shared" si="2759"/>
        <v>0</v>
      </c>
      <c r="F1478" s="112">
        <f t="shared" si="2648"/>
        <v>3</v>
      </c>
      <c r="G1478" s="644">
        <f t="shared" si="2760"/>
        <v>0</v>
      </c>
      <c r="H1478" s="112">
        <f t="shared" si="2761"/>
        <v>0</v>
      </c>
      <c r="I1478" s="112"/>
      <c r="J1478" s="131"/>
      <c r="K1478" s="131"/>
      <c r="L1478" s="131"/>
      <c r="M1478" s="131"/>
      <c r="N1478" s="131"/>
      <c r="O1478" s="131"/>
      <c r="P1478" s="131"/>
      <c r="Q1478" s="131"/>
      <c r="R1478" s="131"/>
      <c r="S1478" s="131"/>
      <c r="T1478" s="131"/>
      <c r="U1478" s="131"/>
      <c r="V1478" s="131"/>
      <c r="W1478" s="131"/>
      <c r="X1478" s="131">
        <f>[1]BICost!$AH62+[1]BICost!$AX62+[1]BICost!$BG62</f>
        <v>0</v>
      </c>
      <c r="Y1478" s="128">
        <f t="shared" si="2646"/>
        <v>0</v>
      </c>
      <c r="Z1478" s="128">
        <f t="shared" si="2762"/>
        <v>0</v>
      </c>
      <c r="AA1478" s="128">
        <f t="shared" si="2763"/>
        <v>-2.5000000000000001E-2</v>
      </c>
      <c r="AB1478" s="128">
        <f t="shared" si="2764"/>
        <v>-0.05</v>
      </c>
      <c r="AC1478" s="128">
        <f t="shared" si="2765"/>
        <v>0</v>
      </c>
      <c r="AD1478" s="128">
        <f t="shared" si="2647"/>
        <v>-2.5000000000000001E-2</v>
      </c>
      <c r="AE1478" s="128">
        <f t="shared" si="2766"/>
        <v>-2.7500000000000004E-2</v>
      </c>
      <c r="AF1478" s="128">
        <f t="shared" si="2766"/>
        <v>-3.2500000000000001E-2</v>
      </c>
      <c r="AG1478" s="129">
        <f t="shared" si="2767"/>
        <v>0</v>
      </c>
      <c r="AH1478" s="129">
        <f t="shared" si="2768"/>
        <v>0</v>
      </c>
      <c r="AI1478" s="132">
        <f t="shared" si="2769"/>
        <v>-1</v>
      </c>
      <c r="AJ1478" s="113">
        <f t="shared" si="2770"/>
        <v>-1000</v>
      </c>
      <c r="AK1478" s="139">
        <f t="shared" si="2771"/>
        <v>-11000</v>
      </c>
      <c r="AL1478" s="114">
        <f t="shared" si="2772"/>
        <v>0</v>
      </c>
      <c r="AM1478" s="130">
        <f t="shared" si="2773"/>
        <v>0</v>
      </c>
      <c r="AN1478" s="151">
        <f t="shared" si="2774"/>
        <v>0</v>
      </c>
      <c r="AO1478" s="152">
        <f t="shared" si="2775"/>
        <v>0</v>
      </c>
      <c r="AP1478" s="153">
        <f t="shared" si="2776"/>
        <v>0</v>
      </c>
      <c r="AQ1478" s="716">
        <f t="shared" si="2651"/>
        <v>0</v>
      </c>
      <c r="AR1478" s="154">
        <f t="shared" si="2670"/>
        <v>0</v>
      </c>
      <c r="AS1478" s="158">
        <v>117</v>
      </c>
    </row>
    <row r="1479" spans="2:45" ht="20.45" customHeight="1">
      <c r="B1479" s="38" t="s">
        <v>2745</v>
      </c>
      <c r="C1479" s="33" t="s">
        <v>2716</v>
      </c>
      <c r="D1479" s="112">
        <f t="shared" si="2758"/>
        <v>-0.05</v>
      </c>
      <c r="E1479" s="112">
        <f t="shared" si="2759"/>
        <v>0</v>
      </c>
      <c r="F1479" s="112">
        <f t="shared" si="2648"/>
        <v>3</v>
      </c>
      <c r="G1479" s="644">
        <f t="shared" si="2760"/>
        <v>0</v>
      </c>
      <c r="H1479" s="112">
        <f t="shared" si="2761"/>
        <v>0</v>
      </c>
      <c r="I1479" s="112"/>
      <c r="J1479" s="131"/>
      <c r="K1479" s="131"/>
      <c r="L1479" s="131"/>
      <c r="M1479" s="131"/>
      <c r="N1479" s="131"/>
      <c r="O1479" s="131"/>
      <c r="P1479" s="131"/>
      <c r="Q1479" s="131"/>
      <c r="R1479" s="131"/>
      <c r="S1479" s="131"/>
      <c r="T1479" s="131"/>
      <c r="U1479" s="131"/>
      <c r="V1479" s="131"/>
      <c r="W1479" s="131"/>
      <c r="X1479" s="131">
        <f>[1]BICost!$AH63+[1]BICost!$AX63+[1]BICost!$BG63</f>
        <v>0</v>
      </c>
      <c r="Y1479" s="128">
        <f t="shared" si="2646"/>
        <v>0</v>
      </c>
      <c r="Z1479" s="128">
        <f t="shared" si="2762"/>
        <v>0</v>
      </c>
      <c r="AA1479" s="128">
        <f t="shared" si="2763"/>
        <v>-2.5000000000000001E-2</v>
      </c>
      <c r="AB1479" s="128">
        <f t="shared" si="2764"/>
        <v>-0.05</v>
      </c>
      <c r="AC1479" s="128">
        <f t="shared" si="2765"/>
        <v>0</v>
      </c>
      <c r="AD1479" s="128">
        <f t="shared" si="2647"/>
        <v>-2.5000000000000001E-2</v>
      </c>
      <c r="AE1479" s="128">
        <f t="shared" si="2766"/>
        <v>-2.7500000000000004E-2</v>
      </c>
      <c r="AF1479" s="128">
        <f t="shared" si="2766"/>
        <v>-3.2500000000000001E-2</v>
      </c>
      <c r="AG1479" s="129">
        <f t="shared" si="2767"/>
        <v>0</v>
      </c>
      <c r="AH1479" s="129">
        <f t="shared" si="2768"/>
        <v>0</v>
      </c>
      <c r="AI1479" s="132">
        <f t="shared" si="2769"/>
        <v>-1</v>
      </c>
      <c r="AJ1479" s="113">
        <f t="shared" si="2770"/>
        <v>-1000</v>
      </c>
      <c r="AK1479" s="139">
        <f t="shared" si="2771"/>
        <v>-11000</v>
      </c>
      <c r="AL1479" s="114">
        <f t="shared" si="2772"/>
        <v>0</v>
      </c>
      <c r="AM1479" s="130">
        <f t="shared" si="2773"/>
        <v>0</v>
      </c>
      <c r="AN1479" s="151">
        <f t="shared" si="2774"/>
        <v>0</v>
      </c>
      <c r="AO1479" s="152">
        <f t="shared" si="2775"/>
        <v>0</v>
      </c>
      <c r="AP1479" s="153">
        <f t="shared" si="2776"/>
        <v>0</v>
      </c>
      <c r="AQ1479" s="716">
        <f t="shared" si="2651"/>
        <v>0</v>
      </c>
      <c r="AR1479" s="154">
        <f t="shared" si="2670"/>
        <v>0</v>
      </c>
      <c r="AS1479" s="158">
        <v>118</v>
      </c>
    </row>
    <row r="1480" spans="2:45" ht="20.45" customHeight="1">
      <c r="B1480" s="38" t="s">
        <v>2746</v>
      </c>
      <c r="C1480" s="33" t="s">
        <v>2717</v>
      </c>
      <c r="D1480" s="112">
        <f t="shared" si="2758"/>
        <v>-0.05</v>
      </c>
      <c r="E1480" s="112">
        <f t="shared" si="2759"/>
        <v>0</v>
      </c>
      <c r="F1480" s="112">
        <f t="shared" si="2648"/>
        <v>3</v>
      </c>
      <c r="G1480" s="644">
        <f t="shared" si="2760"/>
        <v>0</v>
      </c>
      <c r="H1480" s="112">
        <f t="shared" si="2761"/>
        <v>0</v>
      </c>
      <c r="I1480" s="112"/>
      <c r="J1480" s="131"/>
      <c r="K1480" s="131"/>
      <c r="L1480" s="131"/>
      <c r="M1480" s="131"/>
      <c r="N1480" s="131"/>
      <c r="O1480" s="131"/>
      <c r="P1480" s="131"/>
      <c r="Q1480" s="131"/>
      <c r="R1480" s="131"/>
      <c r="S1480" s="131"/>
      <c r="T1480" s="131"/>
      <c r="U1480" s="131"/>
      <c r="V1480" s="131"/>
      <c r="W1480" s="131"/>
      <c r="X1480" s="131">
        <f>[1]BICost!$AH64+[1]BICost!$AX64+[1]BICost!$BG64</f>
        <v>0</v>
      </c>
      <c r="Y1480" s="128">
        <f t="shared" si="2646"/>
        <v>0</v>
      </c>
      <c r="Z1480" s="128">
        <f t="shared" si="2762"/>
        <v>0</v>
      </c>
      <c r="AA1480" s="128">
        <f t="shared" si="2763"/>
        <v>-2.5000000000000001E-2</v>
      </c>
      <c r="AB1480" s="128">
        <f t="shared" si="2764"/>
        <v>-0.05</v>
      </c>
      <c r="AC1480" s="128">
        <f t="shared" si="2765"/>
        <v>0</v>
      </c>
      <c r="AD1480" s="128">
        <f t="shared" si="2647"/>
        <v>-2.5000000000000001E-2</v>
      </c>
      <c r="AE1480" s="128">
        <f t="shared" si="2766"/>
        <v>-2.7500000000000004E-2</v>
      </c>
      <c r="AF1480" s="128">
        <f t="shared" si="2766"/>
        <v>-3.2500000000000001E-2</v>
      </c>
      <c r="AG1480" s="129">
        <f t="shared" si="2767"/>
        <v>0</v>
      </c>
      <c r="AH1480" s="129">
        <f t="shared" si="2768"/>
        <v>0</v>
      </c>
      <c r="AI1480" s="132">
        <f t="shared" si="2769"/>
        <v>-1</v>
      </c>
      <c r="AJ1480" s="113">
        <f t="shared" si="2770"/>
        <v>-1000</v>
      </c>
      <c r="AK1480" s="139">
        <f t="shared" si="2771"/>
        <v>-11000</v>
      </c>
      <c r="AL1480" s="114">
        <f t="shared" si="2772"/>
        <v>0</v>
      </c>
      <c r="AM1480" s="130">
        <f t="shared" si="2773"/>
        <v>0</v>
      </c>
      <c r="AN1480" s="151">
        <f t="shared" si="2774"/>
        <v>0</v>
      </c>
      <c r="AO1480" s="152">
        <f t="shared" si="2775"/>
        <v>0</v>
      </c>
      <c r="AP1480" s="153">
        <f t="shared" si="2776"/>
        <v>0</v>
      </c>
      <c r="AQ1480" s="716">
        <f t="shared" si="2651"/>
        <v>0</v>
      </c>
      <c r="AR1480" s="154">
        <f t="shared" si="2670"/>
        <v>0</v>
      </c>
      <c r="AS1480" s="158">
        <v>119</v>
      </c>
    </row>
    <row r="1481" spans="2:45" ht="20.45" customHeight="1">
      <c r="B1481" s="38" t="s">
        <v>2747</v>
      </c>
      <c r="C1481" s="33" t="s">
        <v>2718</v>
      </c>
      <c r="D1481" s="112">
        <f t="shared" si="2758"/>
        <v>-0.05</v>
      </c>
      <c r="E1481" s="112">
        <f t="shared" si="2759"/>
        <v>0</v>
      </c>
      <c r="F1481" s="112">
        <f t="shared" si="2648"/>
        <v>3</v>
      </c>
      <c r="G1481" s="644">
        <f t="shared" si="2760"/>
        <v>0</v>
      </c>
      <c r="H1481" s="112">
        <f t="shared" si="2761"/>
        <v>0</v>
      </c>
      <c r="I1481" s="112"/>
      <c r="J1481" s="131"/>
      <c r="K1481" s="131"/>
      <c r="L1481" s="131"/>
      <c r="M1481" s="131"/>
      <c r="N1481" s="131"/>
      <c r="O1481" s="131"/>
      <c r="P1481" s="131"/>
      <c r="Q1481" s="131"/>
      <c r="R1481" s="131"/>
      <c r="S1481" s="131"/>
      <c r="T1481" s="131"/>
      <c r="U1481" s="131"/>
      <c r="V1481" s="131"/>
      <c r="W1481" s="131"/>
      <c r="X1481" s="131">
        <f>[1]BICost!$AH77+[1]BICost!$AX77+[1]BICost!$BG77</f>
        <v>0</v>
      </c>
      <c r="Y1481" s="128">
        <f t="shared" si="2646"/>
        <v>0</v>
      </c>
      <c r="Z1481" s="128">
        <f t="shared" si="2762"/>
        <v>0</v>
      </c>
      <c r="AA1481" s="128">
        <f t="shared" si="2763"/>
        <v>-2.5000000000000001E-2</v>
      </c>
      <c r="AB1481" s="128">
        <f t="shared" si="2764"/>
        <v>-0.05</v>
      </c>
      <c r="AC1481" s="128">
        <f t="shared" si="2765"/>
        <v>0</v>
      </c>
      <c r="AD1481" s="128">
        <f t="shared" si="2647"/>
        <v>-2.5000000000000001E-2</v>
      </c>
      <c r="AE1481" s="128">
        <f t="shared" si="2766"/>
        <v>-2.7500000000000004E-2</v>
      </c>
      <c r="AF1481" s="128">
        <f t="shared" si="2766"/>
        <v>-3.2500000000000001E-2</v>
      </c>
      <c r="AG1481" s="129">
        <f t="shared" si="2767"/>
        <v>0</v>
      </c>
      <c r="AH1481" s="129">
        <f t="shared" si="2768"/>
        <v>0</v>
      </c>
      <c r="AI1481" s="132">
        <f t="shared" si="2769"/>
        <v>-1</v>
      </c>
      <c r="AJ1481" s="113">
        <f t="shared" si="2770"/>
        <v>-1000</v>
      </c>
      <c r="AK1481" s="139">
        <f t="shared" si="2771"/>
        <v>-11000</v>
      </c>
      <c r="AL1481" s="114">
        <f t="shared" si="2772"/>
        <v>0</v>
      </c>
      <c r="AM1481" s="130">
        <f t="shared" si="2773"/>
        <v>0</v>
      </c>
      <c r="AN1481" s="151">
        <f t="shared" si="2774"/>
        <v>0</v>
      </c>
      <c r="AO1481" s="152">
        <f t="shared" si="2775"/>
        <v>0</v>
      </c>
      <c r="AP1481" s="153">
        <f t="shared" si="2776"/>
        <v>0</v>
      </c>
      <c r="AQ1481" s="716">
        <f t="shared" si="2651"/>
        <v>0</v>
      </c>
      <c r="AR1481" s="154">
        <f t="shared" si="2670"/>
        <v>0</v>
      </c>
      <c r="AS1481" s="158">
        <v>120</v>
      </c>
    </row>
    <row r="1482" spans="2:45" ht="20.45" customHeight="1">
      <c r="B1482" s="38" t="s">
        <v>2748</v>
      </c>
      <c r="C1482" s="33" t="s">
        <v>2719</v>
      </c>
      <c r="D1482" s="112">
        <f t="shared" si="2758"/>
        <v>-0.05</v>
      </c>
      <c r="E1482" s="112">
        <f t="shared" si="2759"/>
        <v>0</v>
      </c>
      <c r="F1482" s="112">
        <f t="shared" si="2648"/>
        <v>3</v>
      </c>
      <c r="G1482" s="644">
        <f t="shared" si="2760"/>
        <v>0</v>
      </c>
      <c r="H1482" s="112">
        <f t="shared" si="2761"/>
        <v>0</v>
      </c>
      <c r="I1482" s="112"/>
      <c r="J1482" s="131"/>
      <c r="K1482" s="131"/>
      <c r="L1482" s="131"/>
      <c r="M1482" s="131"/>
      <c r="N1482" s="131"/>
      <c r="O1482" s="131"/>
      <c r="P1482" s="131"/>
      <c r="Q1482" s="131"/>
      <c r="R1482" s="131"/>
      <c r="S1482" s="131"/>
      <c r="T1482" s="131"/>
      <c r="U1482" s="131"/>
      <c r="V1482" s="131"/>
      <c r="W1482" s="131"/>
      <c r="X1482" s="131">
        <f>[1]BICost!$AH78+[1]BICost!$AX78+[1]BICost!$BG78</f>
        <v>0</v>
      </c>
      <c r="Y1482" s="128">
        <f t="shared" si="2646"/>
        <v>0</v>
      </c>
      <c r="Z1482" s="128">
        <f t="shared" si="2762"/>
        <v>0</v>
      </c>
      <c r="AA1482" s="128">
        <f t="shared" si="2763"/>
        <v>-2.5000000000000001E-2</v>
      </c>
      <c r="AB1482" s="128">
        <f t="shared" si="2764"/>
        <v>-0.05</v>
      </c>
      <c r="AC1482" s="128">
        <f t="shared" si="2765"/>
        <v>0</v>
      </c>
      <c r="AD1482" s="128">
        <f t="shared" si="2647"/>
        <v>-2.5000000000000001E-2</v>
      </c>
      <c r="AE1482" s="128">
        <f t="shared" si="2766"/>
        <v>-2.7500000000000004E-2</v>
      </c>
      <c r="AF1482" s="128">
        <f t="shared" si="2766"/>
        <v>-3.2500000000000001E-2</v>
      </c>
      <c r="AG1482" s="129">
        <f t="shared" si="2767"/>
        <v>0</v>
      </c>
      <c r="AH1482" s="129">
        <f t="shared" si="2768"/>
        <v>0</v>
      </c>
      <c r="AI1482" s="132">
        <f t="shared" si="2769"/>
        <v>-1</v>
      </c>
      <c r="AJ1482" s="113">
        <f t="shared" si="2770"/>
        <v>-1000</v>
      </c>
      <c r="AK1482" s="139">
        <f t="shared" si="2771"/>
        <v>-11000</v>
      </c>
      <c r="AL1482" s="114">
        <f t="shared" si="2772"/>
        <v>0</v>
      </c>
      <c r="AM1482" s="130">
        <f t="shared" si="2773"/>
        <v>0</v>
      </c>
      <c r="AN1482" s="151">
        <f t="shared" si="2774"/>
        <v>0</v>
      </c>
      <c r="AO1482" s="152">
        <f t="shared" si="2775"/>
        <v>0</v>
      </c>
      <c r="AP1482" s="153">
        <f t="shared" si="2776"/>
        <v>0</v>
      </c>
      <c r="AQ1482" s="716">
        <f t="shared" si="2651"/>
        <v>0</v>
      </c>
      <c r="AR1482" s="154">
        <f t="shared" si="2670"/>
        <v>0</v>
      </c>
      <c r="AS1482" s="158">
        <v>121</v>
      </c>
    </row>
    <row r="1483" spans="2:45" ht="20.45" customHeight="1">
      <c r="B1483" s="38" t="s">
        <v>2749</v>
      </c>
      <c r="C1483" s="33" t="s">
        <v>2720</v>
      </c>
      <c r="D1483" s="112">
        <f t="shared" si="2758"/>
        <v>-0.05</v>
      </c>
      <c r="E1483" s="112">
        <f t="shared" si="2759"/>
        <v>0</v>
      </c>
      <c r="F1483" s="112">
        <f t="shared" si="2648"/>
        <v>3</v>
      </c>
      <c r="G1483" s="644">
        <f t="shared" si="2760"/>
        <v>0</v>
      </c>
      <c r="H1483" s="112">
        <f t="shared" si="2761"/>
        <v>0</v>
      </c>
      <c r="I1483" s="112"/>
      <c r="J1483" s="131"/>
      <c r="K1483" s="131"/>
      <c r="L1483" s="131"/>
      <c r="M1483" s="131"/>
      <c r="N1483" s="131"/>
      <c r="O1483" s="131"/>
      <c r="P1483" s="131"/>
      <c r="Q1483" s="131"/>
      <c r="R1483" s="131"/>
      <c r="S1483" s="131"/>
      <c r="T1483" s="131"/>
      <c r="U1483" s="131"/>
      <c r="V1483" s="131"/>
      <c r="W1483" s="131"/>
      <c r="X1483" s="131">
        <f>[1]BICost!$AH79+[1]BICost!$AX79+[1]BICost!$BG79</f>
        <v>0</v>
      </c>
      <c r="Y1483" s="128">
        <f t="shared" si="2646"/>
        <v>0</v>
      </c>
      <c r="Z1483" s="128">
        <f t="shared" si="2762"/>
        <v>0</v>
      </c>
      <c r="AA1483" s="128">
        <f t="shared" si="2763"/>
        <v>-2.5000000000000001E-2</v>
      </c>
      <c r="AB1483" s="128">
        <f t="shared" si="2764"/>
        <v>-0.05</v>
      </c>
      <c r="AC1483" s="128">
        <f t="shared" si="2765"/>
        <v>0</v>
      </c>
      <c r="AD1483" s="128">
        <f t="shared" si="2647"/>
        <v>-2.5000000000000001E-2</v>
      </c>
      <c r="AE1483" s="128">
        <f t="shared" si="2766"/>
        <v>-2.7500000000000004E-2</v>
      </c>
      <c r="AF1483" s="128">
        <f t="shared" si="2766"/>
        <v>-3.2500000000000001E-2</v>
      </c>
      <c r="AG1483" s="129">
        <f t="shared" si="2767"/>
        <v>0</v>
      </c>
      <c r="AH1483" s="129">
        <f t="shared" si="2768"/>
        <v>0</v>
      </c>
      <c r="AI1483" s="132">
        <f t="shared" si="2769"/>
        <v>-1</v>
      </c>
      <c r="AJ1483" s="113">
        <f t="shared" si="2770"/>
        <v>-1000</v>
      </c>
      <c r="AK1483" s="139">
        <f t="shared" si="2771"/>
        <v>-11000</v>
      </c>
      <c r="AL1483" s="114">
        <f t="shared" si="2772"/>
        <v>0</v>
      </c>
      <c r="AM1483" s="130">
        <f t="shared" si="2773"/>
        <v>0</v>
      </c>
      <c r="AN1483" s="151">
        <f t="shared" si="2774"/>
        <v>0</v>
      </c>
      <c r="AO1483" s="152">
        <f t="shared" si="2775"/>
        <v>0</v>
      </c>
      <c r="AP1483" s="153">
        <f t="shared" si="2776"/>
        <v>0</v>
      </c>
      <c r="AQ1483" s="716">
        <f t="shared" si="2651"/>
        <v>0</v>
      </c>
      <c r="AR1483" s="154">
        <f t="shared" si="2670"/>
        <v>0</v>
      </c>
      <c r="AS1483" s="158">
        <v>122</v>
      </c>
    </row>
    <row r="1484" spans="2:45" ht="20.45" customHeight="1">
      <c r="B1484" s="38" t="s">
        <v>2750</v>
      </c>
      <c r="C1484" s="33" t="s">
        <v>2721</v>
      </c>
      <c r="D1484" s="112">
        <f t="shared" si="2758"/>
        <v>-0.05</v>
      </c>
      <c r="E1484" s="112">
        <f t="shared" si="2759"/>
        <v>0</v>
      </c>
      <c r="F1484" s="112">
        <f t="shared" si="2648"/>
        <v>3</v>
      </c>
      <c r="G1484" s="644">
        <f t="shared" si="2760"/>
        <v>0</v>
      </c>
      <c r="H1484" s="112">
        <f t="shared" si="2761"/>
        <v>0</v>
      </c>
      <c r="I1484" s="112"/>
      <c r="J1484" s="131"/>
      <c r="K1484" s="131"/>
      <c r="L1484" s="131"/>
      <c r="M1484" s="131"/>
      <c r="N1484" s="131"/>
      <c r="O1484" s="131"/>
      <c r="P1484" s="131"/>
      <c r="Q1484" s="131"/>
      <c r="R1484" s="131"/>
      <c r="S1484" s="131"/>
      <c r="T1484" s="131"/>
      <c r="U1484" s="131"/>
      <c r="V1484" s="131"/>
      <c r="W1484" s="131"/>
      <c r="X1484" s="131">
        <f>[1]BICost!$AH80+[1]BICost!$AX80+[1]BICost!$BG80</f>
        <v>0</v>
      </c>
      <c r="Y1484" s="128">
        <f t="shared" si="2646"/>
        <v>0</v>
      </c>
      <c r="Z1484" s="128">
        <f t="shared" si="2762"/>
        <v>0</v>
      </c>
      <c r="AA1484" s="128">
        <f t="shared" si="2763"/>
        <v>-2.5000000000000001E-2</v>
      </c>
      <c r="AB1484" s="128">
        <f t="shared" si="2764"/>
        <v>-0.05</v>
      </c>
      <c r="AC1484" s="128">
        <f t="shared" si="2765"/>
        <v>0</v>
      </c>
      <c r="AD1484" s="128">
        <f t="shared" si="2647"/>
        <v>-2.5000000000000001E-2</v>
      </c>
      <c r="AE1484" s="128">
        <f t="shared" si="2766"/>
        <v>-2.7500000000000004E-2</v>
      </c>
      <c r="AF1484" s="128">
        <f t="shared" si="2766"/>
        <v>-3.2500000000000001E-2</v>
      </c>
      <c r="AG1484" s="129">
        <f t="shared" si="2767"/>
        <v>0</v>
      </c>
      <c r="AH1484" s="129">
        <f t="shared" si="2768"/>
        <v>0</v>
      </c>
      <c r="AI1484" s="132">
        <f t="shared" si="2769"/>
        <v>-1</v>
      </c>
      <c r="AJ1484" s="113">
        <f t="shared" si="2770"/>
        <v>-1000</v>
      </c>
      <c r="AK1484" s="139">
        <f t="shared" si="2771"/>
        <v>-11000</v>
      </c>
      <c r="AL1484" s="114">
        <f t="shared" si="2772"/>
        <v>0</v>
      </c>
      <c r="AM1484" s="130">
        <f t="shared" si="2773"/>
        <v>0</v>
      </c>
      <c r="AN1484" s="151">
        <f t="shared" si="2774"/>
        <v>0</v>
      </c>
      <c r="AO1484" s="152">
        <f t="shared" si="2775"/>
        <v>0</v>
      </c>
      <c r="AP1484" s="153">
        <f t="shared" si="2776"/>
        <v>0</v>
      </c>
      <c r="AQ1484" s="716">
        <f t="shared" si="2651"/>
        <v>0</v>
      </c>
      <c r="AR1484" s="154">
        <f t="shared" si="2670"/>
        <v>0</v>
      </c>
      <c r="AS1484" s="158">
        <v>123</v>
      </c>
    </row>
    <row r="1485" spans="2:45" ht="20.45" customHeight="1">
      <c r="B1485" s="38" t="s">
        <v>2751</v>
      </c>
      <c r="C1485" s="33" t="s">
        <v>2722</v>
      </c>
      <c r="D1485" s="112">
        <f t="shared" si="2758"/>
        <v>-0.05</v>
      </c>
      <c r="E1485" s="112">
        <f t="shared" si="2759"/>
        <v>0</v>
      </c>
      <c r="F1485" s="112">
        <f t="shared" si="2648"/>
        <v>3</v>
      </c>
      <c r="G1485" s="644">
        <f t="shared" si="2760"/>
        <v>0</v>
      </c>
      <c r="H1485" s="112">
        <f t="shared" si="2761"/>
        <v>0</v>
      </c>
      <c r="I1485" s="112"/>
      <c r="J1485" s="131"/>
      <c r="K1485" s="131"/>
      <c r="L1485" s="131"/>
      <c r="M1485" s="131"/>
      <c r="N1485" s="131"/>
      <c r="O1485" s="131"/>
      <c r="P1485" s="131"/>
      <c r="Q1485" s="131"/>
      <c r="R1485" s="131"/>
      <c r="S1485" s="131"/>
      <c r="T1485" s="131"/>
      <c r="U1485" s="131"/>
      <c r="V1485" s="131"/>
      <c r="W1485" s="131"/>
      <c r="X1485" s="131">
        <f>[1]BICost!$AH81+[1]BICost!$AX81+[1]BICost!$BG81</f>
        <v>0</v>
      </c>
      <c r="Y1485" s="128">
        <f t="shared" si="2646"/>
        <v>0</v>
      </c>
      <c r="Z1485" s="128">
        <f t="shared" si="2762"/>
        <v>0</v>
      </c>
      <c r="AA1485" s="128">
        <f t="shared" si="2763"/>
        <v>-2.5000000000000001E-2</v>
      </c>
      <c r="AB1485" s="128">
        <f t="shared" si="2764"/>
        <v>-0.05</v>
      </c>
      <c r="AC1485" s="128">
        <f t="shared" si="2765"/>
        <v>0</v>
      </c>
      <c r="AD1485" s="128">
        <f t="shared" si="2647"/>
        <v>-2.5000000000000001E-2</v>
      </c>
      <c r="AE1485" s="128">
        <f t="shared" si="2766"/>
        <v>-2.7500000000000004E-2</v>
      </c>
      <c r="AF1485" s="128">
        <f t="shared" si="2766"/>
        <v>-3.2500000000000001E-2</v>
      </c>
      <c r="AG1485" s="129">
        <f t="shared" si="2767"/>
        <v>0</v>
      </c>
      <c r="AH1485" s="129">
        <f t="shared" si="2768"/>
        <v>0</v>
      </c>
      <c r="AI1485" s="132">
        <f t="shared" si="2769"/>
        <v>-1</v>
      </c>
      <c r="AJ1485" s="113">
        <f t="shared" si="2770"/>
        <v>-1000</v>
      </c>
      <c r="AK1485" s="139">
        <f t="shared" si="2771"/>
        <v>-11000</v>
      </c>
      <c r="AL1485" s="114">
        <f t="shared" si="2772"/>
        <v>0</v>
      </c>
      <c r="AM1485" s="130">
        <f t="shared" si="2773"/>
        <v>0</v>
      </c>
      <c r="AN1485" s="151">
        <f t="shared" si="2774"/>
        <v>0</v>
      </c>
      <c r="AO1485" s="152">
        <f t="shared" si="2775"/>
        <v>0</v>
      </c>
      <c r="AP1485" s="153">
        <f t="shared" si="2776"/>
        <v>0</v>
      </c>
      <c r="AQ1485" s="716">
        <f t="shared" si="2651"/>
        <v>0</v>
      </c>
      <c r="AR1485" s="154">
        <f t="shared" si="2670"/>
        <v>0</v>
      </c>
      <c r="AS1485" s="158">
        <v>124</v>
      </c>
    </row>
    <row r="1486" spans="2:45" ht="20.45" customHeight="1">
      <c r="B1486" s="38" t="s">
        <v>2752</v>
      </c>
      <c r="C1486" s="33" t="s">
        <v>2723</v>
      </c>
      <c r="D1486" s="112">
        <f t="shared" si="2758"/>
        <v>-0.05</v>
      </c>
      <c r="E1486" s="112">
        <f t="shared" si="2759"/>
        <v>0</v>
      </c>
      <c r="F1486" s="112">
        <f t="shared" si="2648"/>
        <v>3</v>
      </c>
      <c r="G1486" s="644">
        <f t="shared" si="2760"/>
        <v>0</v>
      </c>
      <c r="H1486" s="112">
        <f t="shared" si="2761"/>
        <v>0</v>
      </c>
      <c r="I1486" s="112"/>
      <c r="J1486" s="131"/>
      <c r="K1486" s="131"/>
      <c r="L1486" s="131"/>
      <c r="M1486" s="131"/>
      <c r="N1486" s="131"/>
      <c r="O1486" s="131"/>
      <c r="P1486" s="131"/>
      <c r="Q1486" s="131"/>
      <c r="R1486" s="131"/>
      <c r="S1486" s="131"/>
      <c r="T1486" s="131"/>
      <c r="U1486" s="131"/>
      <c r="V1486" s="131"/>
      <c r="W1486" s="131"/>
      <c r="X1486" s="131">
        <f>[1]BICost!$AH82+[1]BICost!$AX82+[1]BICost!$BG82</f>
        <v>0</v>
      </c>
      <c r="Y1486" s="128">
        <f t="shared" si="2646"/>
        <v>0</v>
      </c>
      <c r="Z1486" s="128">
        <f t="shared" si="2762"/>
        <v>0</v>
      </c>
      <c r="AA1486" s="128">
        <f t="shared" si="2763"/>
        <v>-2.5000000000000001E-2</v>
      </c>
      <c r="AB1486" s="128">
        <f t="shared" si="2764"/>
        <v>-0.05</v>
      </c>
      <c r="AC1486" s="128">
        <f t="shared" si="2765"/>
        <v>0</v>
      </c>
      <c r="AD1486" s="128">
        <f t="shared" si="2647"/>
        <v>-2.5000000000000001E-2</v>
      </c>
      <c r="AE1486" s="128">
        <f t="shared" si="2766"/>
        <v>-2.7500000000000004E-2</v>
      </c>
      <c r="AF1486" s="128">
        <f t="shared" si="2766"/>
        <v>-3.2500000000000001E-2</v>
      </c>
      <c r="AG1486" s="129">
        <f t="shared" si="2767"/>
        <v>0</v>
      </c>
      <c r="AH1486" s="129">
        <f t="shared" si="2768"/>
        <v>0</v>
      </c>
      <c r="AI1486" s="132">
        <f t="shared" si="2769"/>
        <v>-1</v>
      </c>
      <c r="AJ1486" s="113">
        <f t="shared" si="2770"/>
        <v>-1000</v>
      </c>
      <c r="AK1486" s="139">
        <f t="shared" si="2771"/>
        <v>-11000</v>
      </c>
      <c r="AL1486" s="114">
        <f t="shared" si="2772"/>
        <v>0</v>
      </c>
      <c r="AM1486" s="130">
        <f t="shared" si="2773"/>
        <v>0</v>
      </c>
      <c r="AN1486" s="151">
        <f t="shared" si="2774"/>
        <v>0</v>
      </c>
      <c r="AO1486" s="152">
        <f t="shared" si="2775"/>
        <v>0</v>
      </c>
      <c r="AP1486" s="153">
        <f t="shared" si="2776"/>
        <v>0</v>
      </c>
      <c r="AQ1486" s="716">
        <f t="shared" si="2651"/>
        <v>0</v>
      </c>
      <c r="AR1486" s="154">
        <f t="shared" si="2670"/>
        <v>0</v>
      </c>
      <c r="AS1486" s="158">
        <v>125</v>
      </c>
    </row>
    <row r="1487" spans="2:45" ht="20.45" customHeight="1">
      <c r="B1487" s="38" t="s">
        <v>2753</v>
      </c>
      <c r="C1487" s="33" t="s">
        <v>2724</v>
      </c>
      <c r="D1487" s="112">
        <f t="shared" si="2758"/>
        <v>-0.05</v>
      </c>
      <c r="E1487" s="112">
        <f t="shared" si="2759"/>
        <v>0</v>
      </c>
      <c r="F1487" s="112">
        <f t="shared" si="2648"/>
        <v>3</v>
      </c>
      <c r="G1487" s="644">
        <f t="shared" si="2760"/>
        <v>0</v>
      </c>
      <c r="H1487" s="112">
        <f t="shared" si="2761"/>
        <v>0</v>
      </c>
      <c r="I1487" s="112"/>
      <c r="J1487" s="131"/>
      <c r="K1487" s="131"/>
      <c r="L1487" s="131"/>
      <c r="M1487" s="131"/>
      <c r="N1487" s="131"/>
      <c r="O1487" s="131"/>
      <c r="P1487" s="131"/>
      <c r="Q1487" s="131"/>
      <c r="R1487" s="131"/>
      <c r="S1487" s="131"/>
      <c r="T1487" s="131"/>
      <c r="U1487" s="131"/>
      <c r="V1487" s="131"/>
      <c r="W1487" s="131"/>
      <c r="X1487" s="131">
        <f>[1]BICost!$AH83+[1]BICost!$AX83+[1]BICost!$BG83</f>
        <v>0</v>
      </c>
      <c r="Y1487" s="128">
        <f t="shared" si="2646"/>
        <v>0</v>
      </c>
      <c r="Z1487" s="128">
        <f t="shared" si="2762"/>
        <v>0</v>
      </c>
      <c r="AA1487" s="128">
        <f t="shared" si="2763"/>
        <v>-2.5000000000000001E-2</v>
      </c>
      <c r="AB1487" s="128">
        <f t="shared" si="2764"/>
        <v>-0.05</v>
      </c>
      <c r="AC1487" s="128">
        <f t="shared" si="2765"/>
        <v>0</v>
      </c>
      <c r="AD1487" s="128">
        <f t="shared" si="2647"/>
        <v>-2.5000000000000001E-2</v>
      </c>
      <c r="AE1487" s="128">
        <f t="shared" si="2766"/>
        <v>-2.7500000000000004E-2</v>
      </c>
      <c r="AF1487" s="128">
        <f t="shared" si="2766"/>
        <v>-3.2500000000000001E-2</v>
      </c>
      <c r="AG1487" s="129">
        <f t="shared" si="2767"/>
        <v>0</v>
      </c>
      <c r="AH1487" s="129">
        <f t="shared" si="2768"/>
        <v>0</v>
      </c>
      <c r="AI1487" s="132">
        <f t="shared" si="2769"/>
        <v>-1</v>
      </c>
      <c r="AJ1487" s="113">
        <f t="shared" si="2770"/>
        <v>-1000</v>
      </c>
      <c r="AK1487" s="139">
        <f t="shared" si="2771"/>
        <v>-11000</v>
      </c>
      <c r="AL1487" s="114">
        <f t="shared" si="2772"/>
        <v>0</v>
      </c>
      <c r="AM1487" s="130">
        <f t="shared" si="2773"/>
        <v>0</v>
      </c>
      <c r="AN1487" s="151">
        <f t="shared" si="2774"/>
        <v>0</v>
      </c>
      <c r="AO1487" s="152">
        <f t="shared" si="2775"/>
        <v>0</v>
      </c>
      <c r="AP1487" s="153">
        <f t="shared" si="2776"/>
        <v>0</v>
      </c>
      <c r="AQ1487" s="716">
        <f t="shared" si="2651"/>
        <v>0</v>
      </c>
      <c r="AR1487" s="154">
        <f t="shared" si="2670"/>
        <v>0</v>
      </c>
      <c r="AS1487" s="158">
        <v>126</v>
      </c>
    </row>
    <row r="1488" spans="2:45" ht="20.45" customHeight="1">
      <c r="B1488" s="38" t="s">
        <v>2754</v>
      </c>
      <c r="C1488" s="33" t="s">
        <v>2725</v>
      </c>
      <c r="D1488" s="112">
        <f t="shared" si="2758"/>
        <v>-0.05</v>
      </c>
      <c r="E1488" s="112">
        <f t="shared" si="2759"/>
        <v>0</v>
      </c>
      <c r="F1488" s="112">
        <f t="shared" si="2648"/>
        <v>3</v>
      </c>
      <c r="G1488" s="644">
        <f t="shared" si="2760"/>
        <v>0</v>
      </c>
      <c r="H1488" s="112">
        <f t="shared" si="2761"/>
        <v>0</v>
      </c>
      <c r="I1488" s="112"/>
      <c r="J1488" s="131"/>
      <c r="K1488" s="131"/>
      <c r="L1488" s="131"/>
      <c r="M1488" s="131"/>
      <c r="N1488" s="131"/>
      <c r="O1488" s="131"/>
      <c r="P1488" s="131"/>
      <c r="Q1488" s="131"/>
      <c r="R1488" s="131"/>
      <c r="S1488" s="131"/>
      <c r="T1488" s="131"/>
      <c r="U1488" s="131"/>
      <c r="V1488" s="131"/>
      <c r="W1488" s="131"/>
      <c r="X1488" s="131">
        <f>[1]BICost!$AH84+[1]BICost!$AX84+[1]BICost!$BG84</f>
        <v>0</v>
      </c>
      <c r="Y1488" s="128">
        <f t="shared" si="2646"/>
        <v>0</v>
      </c>
      <c r="Z1488" s="128">
        <f t="shared" si="2762"/>
        <v>0</v>
      </c>
      <c r="AA1488" s="128">
        <f t="shared" si="2763"/>
        <v>-2.5000000000000001E-2</v>
      </c>
      <c r="AB1488" s="128">
        <f t="shared" si="2764"/>
        <v>-0.05</v>
      </c>
      <c r="AC1488" s="128">
        <f t="shared" si="2765"/>
        <v>0</v>
      </c>
      <c r="AD1488" s="128">
        <f t="shared" si="2647"/>
        <v>-2.5000000000000001E-2</v>
      </c>
      <c r="AE1488" s="128">
        <f t="shared" si="2766"/>
        <v>-2.7500000000000004E-2</v>
      </c>
      <c r="AF1488" s="128">
        <f t="shared" si="2766"/>
        <v>-3.2500000000000001E-2</v>
      </c>
      <c r="AG1488" s="129">
        <f t="shared" si="2767"/>
        <v>0</v>
      </c>
      <c r="AH1488" s="129">
        <f t="shared" si="2768"/>
        <v>0</v>
      </c>
      <c r="AI1488" s="132">
        <f t="shared" si="2769"/>
        <v>-1</v>
      </c>
      <c r="AJ1488" s="113">
        <f t="shared" si="2770"/>
        <v>-1000</v>
      </c>
      <c r="AK1488" s="139">
        <f t="shared" si="2771"/>
        <v>-11000</v>
      </c>
      <c r="AL1488" s="114">
        <f t="shared" si="2772"/>
        <v>0</v>
      </c>
      <c r="AM1488" s="130">
        <f t="shared" si="2773"/>
        <v>0</v>
      </c>
      <c r="AN1488" s="151">
        <f t="shared" si="2774"/>
        <v>0</v>
      </c>
      <c r="AO1488" s="152">
        <f t="shared" si="2775"/>
        <v>0</v>
      </c>
      <c r="AP1488" s="153">
        <f t="shared" si="2776"/>
        <v>0</v>
      </c>
      <c r="AQ1488" s="716">
        <f t="shared" si="2651"/>
        <v>0</v>
      </c>
      <c r="AR1488" s="154">
        <f t="shared" si="2670"/>
        <v>0</v>
      </c>
      <c r="AS1488" s="158">
        <v>127</v>
      </c>
    </row>
    <row r="1489" spans="2:45" ht="20.45" customHeight="1">
      <c r="B1489" s="38" t="s">
        <v>2755</v>
      </c>
      <c r="C1489" s="33" t="s">
        <v>2726</v>
      </c>
      <c r="D1489" s="112">
        <f t="shared" si="2758"/>
        <v>-0.05</v>
      </c>
      <c r="E1489" s="112">
        <f t="shared" si="2759"/>
        <v>0</v>
      </c>
      <c r="F1489" s="112">
        <f t="shared" si="2648"/>
        <v>3</v>
      </c>
      <c r="G1489" s="644">
        <f t="shared" si="2760"/>
        <v>0</v>
      </c>
      <c r="H1489" s="112">
        <f t="shared" si="2761"/>
        <v>0</v>
      </c>
      <c r="I1489" s="112"/>
      <c r="J1489" s="131"/>
      <c r="K1489" s="131"/>
      <c r="L1489" s="131"/>
      <c r="M1489" s="131"/>
      <c r="N1489" s="131"/>
      <c r="O1489" s="131"/>
      <c r="P1489" s="131"/>
      <c r="Q1489" s="131"/>
      <c r="R1489" s="131"/>
      <c r="S1489" s="131"/>
      <c r="T1489" s="131"/>
      <c r="U1489" s="131"/>
      <c r="V1489" s="131"/>
      <c r="W1489" s="131"/>
      <c r="X1489" s="131">
        <f>[1]BICost!$AH85+[1]BICost!$AX85+[1]BICost!$BG85</f>
        <v>0</v>
      </c>
      <c r="Y1489" s="128">
        <f t="shared" si="2646"/>
        <v>0</v>
      </c>
      <c r="Z1489" s="128">
        <f t="shared" si="2762"/>
        <v>0</v>
      </c>
      <c r="AA1489" s="128">
        <f t="shared" si="2763"/>
        <v>-2.5000000000000001E-2</v>
      </c>
      <c r="AB1489" s="128">
        <f t="shared" si="2764"/>
        <v>-0.05</v>
      </c>
      <c r="AC1489" s="128">
        <f t="shared" si="2765"/>
        <v>0</v>
      </c>
      <c r="AD1489" s="128">
        <f t="shared" si="2647"/>
        <v>-2.5000000000000001E-2</v>
      </c>
      <c r="AE1489" s="128">
        <f t="shared" si="2766"/>
        <v>-2.7500000000000004E-2</v>
      </c>
      <c r="AF1489" s="128">
        <f t="shared" si="2766"/>
        <v>-3.2500000000000001E-2</v>
      </c>
      <c r="AG1489" s="129">
        <f t="shared" si="2767"/>
        <v>0</v>
      </c>
      <c r="AH1489" s="129">
        <f t="shared" si="2768"/>
        <v>0</v>
      </c>
      <c r="AI1489" s="132">
        <f t="shared" si="2769"/>
        <v>-1</v>
      </c>
      <c r="AJ1489" s="113">
        <f t="shared" si="2770"/>
        <v>-1000</v>
      </c>
      <c r="AK1489" s="139">
        <f t="shared" si="2771"/>
        <v>-11000</v>
      </c>
      <c r="AL1489" s="114">
        <f t="shared" si="2772"/>
        <v>0</v>
      </c>
      <c r="AM1489" s="130">
        <f t="shared" si="2773"/>
        <v>0</v>
      </c>
      <c r="AN1489" s="151">
        <f t="shared" si="2774"/>
        <v>0</v>
      </c>
      <c r="AO1489" s="152">
        <f t="shared" si="2775"/>
        <v>0</v>
      </c>
      <c r="AP1489" s="153">
        <f t="shared" si="2776"/>
        <v>0</v>
      </c>
      <c r="AQ1489" s="716">
        <f t="shared" si="2651"/>
        <v>0</v>
      </c>
      <c r="AR1489" s="154">
        <f t="shared" si="2670"/>
        <v>0</v>
      </c>
      <c r="AS1489" s="158">
        <v>128</v>
      </c>
    </row>
    <row r="1490" spans="2:45" ht="20.45" customHeight="1">
      <c r="B1490" s="38" t="s">
        <v>2756</v>
      </c>
      <c r="C1490" s="33" t="s">
        <v>2727</v>
      </c>
      <c r="D1490" s="112">
        <f t="shared" si="2758"/>
        <v>-0.05</v>
      </c>
      <c r="E1490" s="112">
        <f t="shared" si="2759"/>
        <v>0</v>
      </c>
      <c r="F1490" s="112">
        <f t="shared" si="2648"/>
        <v>3</v>
      </c>
      <c r="G1490" s="644">
        <f t="shared" si="2760"/>
        <v>0</v>
      </c>
      <c r="H1490" s="112">
        <f t="shared" si="2761"/>
        <v>0</v>
      </c>
      <c r="I1490" s="112"/>
      <c r="J1490" s="131"/>
      <c r="K1490" s="131"/>
      <c r="L1490" s="131"/>
      <c r="M1490" s="131"/>
      <c r="N1490" s="131"/>
      <c r="O1490" s="131"/>
      <c r="P1490" s="131"/>
      <c r="Q1490" s="131"/>
      <c r="R1490" s="131"/>
      <c r="S1490" s="131"/>
      <c r="T1490" s="131"/>
      <c r="U1490" s="131"/>
      <c r="V1490" s="131"/>
      <c r="W1490" s="131"/>
      <c r="X1490" s="131">
        <f>[1]BICost!$AH86+[1]BICost!$AX86+[1]BICost!$BG86</f>
        <v>0</v>
      </c>
      <c r="Y1490" s="128">
        <f t="shared" ref="Y1490:Y1532" si="2777">$G1490*(1+Y$1335)</f>
        <v>0</v>
      </c>
      <c r="Z1490" s="128">
        <f t="shared" si="2762"/>
        <v>0</v>
      </c>
      <c r="AA1490" s="128">
        <f t="shared" si="2763"/>
        <v>-2.5000000000000001E-2</v>
      </c>
      <c r="AB1490" s="128">
        <f t="shared" si="2764"/>
        <v>-0.05</v>
      </c>
      <c r="AC1490" s="128">
        <f t="shared" si="2765"/>
        <v>0</v>
      </c>
      <c r="AD1490" s="128">
        <f t="shared" ref="AD1490:AD1532" si="2778">$AB1490*(1-AD$1335)</f>
        <v>-2.5000000000000001E-2</v>
      </c>
      <c r="AE1490" s="128">
        <f t="shared" si="2766"/>
        <v>-2.7500000000000004E-2</v>
      </c>
      <c r="AF1490" s="128">
        <f t="shared" si="2766"/>
        <v>-3.2500000000000001E-2</v>
      </c>
      <c r="AG1490" s="129">
        <f t="shared" si="2767"/>
        <v>0</v>
      </c>
      <c r="AH1490" s="129">
        <f t="shared" si="2768"/>
        <v>0</v>
      </c>
      <c r="AI1490" s="132">
        <f t="shared" si="2769"/>
        <v>-1</v>
      </c>
      <c r="AJ1490" s="113">
        <f t="shared" si="2770"/>
        <v>-1000</v>
      </c>
      <c r="AK1490" s="139">
        <f t="shared" si="2771"/>
        <v>-11000</v>
      </c>
      <c r="AL1490" s="114">
        <f t="shared" si="2772"/>
        <v>0</v>
      </c>
      <c r="AM1490" s="130">
        <f t="shared" si="2773"/>
        <v>0</v>
      </c>
      <c r="AN1490" s="151">
        <f t="shared" si="2774"/>
        <v>0</v>
      </c>
      <c r="AO1490" s="152">
        <f t="shared" si="2775"/>
        <v>0</v>
      </c>
      <c r="AP1490" s="153">
        <f t="shared" si="2776"/>
        <v>0</v>
      </c>
      <c r="AQ1490" s="716">
        <f t="shared" si="2651"/>
        <v>0</v>
      </c>
      <c r="AR1490" s="154">
        <f t="shared" si="2670"/>
        <v>0</v>
      </c>
      <c r="AS1490" s="158">
        <v>129</v>
      </c>
    </row>
    <row r="1491" spans="2:45" ht="20.45" customHeight="1">
      <c r="B1491" s="38" t="s">
        <v>2757</v>
      </c>
      <c r="C1491" s="33" t="s">
        <v>2728</v>
      </c>
      <c r="D1491" s="112">
        <f t="shared" si="2758"/>
        <v>-0.05</v>
      </c>
      <c r="E1491" s="112">
        <f t="shared" si="2759"/>
        <v>0</v>
      </c>
      <c r="F1491" s="112">
        <f t="shared" ref="F1491:F1532" si="2779">MAX($J1491:$W1491)+3</f>
        <v>3</v>
      </c>
      <c r="G1491" s="644">
        <f t="shared" si="2760"/>
        <v>0</v>
      </c>
      <c r="H1491" s="112">
        <f t="shared" si="2761"/>
        <v>0</v>
      </c>
      <c r="I1491" s="112"/>
      <c r="J1491" s="131"/>
      <c r="K1491" s="131"/>
      <c r="L1491" s="131"/>
      <c r="M1491" s="131"/>
      <c r="N1491" s="131"/>
      <c r="O1491" s="131"/>
      <c r="P1491" s="131"/>
      <c r="Q1491" s="131"/>
      <c r="R1491" s="131"/>
      <c r="S1491" s="131"/>
      <c r="T1491" s="131"/>
      <c r="U1491" s="131"/>
      <c r="V1491" s="131"/>
      <c r="W1491" s="131"/>
      <c r="X1491" s="131">
        <f>[1]BICost!$AH87+[1]BICost!$AX87+[1]BICost!$BG87</f>
        <v>0</v>
      </c>
      <c r="Y1491" s="128">
        <f t="shared" si="2777"/>
        <v>0</v>
      </c>
      <c r="Z1491" s="128">
        <f t="shared" si="2762"/>
        <v>0</v>
      </c>
      <c r="AA1491" s="128">
        <f t="shared" si="2763"/>
        <v>-2.5000000000000001E-2</v>
      </c>
      <c r="AB1491" s="128">
        <f t="shared" si="2764"/>
        <v>-0.05</v>
      </c>
      <c r="AC1491" s="128">
        <f t="shared" si="2765"/>
        <v>0</v>
      </c>
      <c r="AD1491" s="128">
        <f t="shared" si="2778"/>
        <v>-2.5000000000000001E-2</v>
      </c>
      <c r="AE1491" s="128">
        <f t="shared" si="2766"/>
        <v>-2.7500000000000004E-2</v>
      </c>
      <c r="AF1491" s="128">
        <f t="shared" si="2766"/>
        <v>-3.2500000000000001E-2</v>
      </c>
      <c r="AG1491" s="129">
        <f t="shared" si="2767"/>
        <v>0</v>
      </c>
      <c r="AH1491" s="129">
        <f t="shared" si="2768"/>
        <v>0</v>
      </c>
      <c r="AI1491" s="132">
        <f t="shared" si="2769"/>
        <v>-1</v>
      </c>
      <c r="AJ1491" s="113">
        <f t="shared" si="2770"/>
        <v>-1000</v>
      </c>
      <c r="AK1491" s="139">
        <f t="shared" si="2771"/>
        <v>-11000</v>
      </c>
      <c r="AL1491" s="114">
        <f t="shared" si="2772"/>
        <v>0</v>
      </c>
      <c r="AM1491" s="130">
        <f t="shared" si="2773"/>
        <v>0</v>
      </c>
      <c r="AN1491" s="151">
        <f t="shared" si="2774"/>
        <v>0</v>
      </c>
      <c r="AO1491" s="152">
        <f t="shared" si="2775"/>
        <v>0</v>
      </c>
      <c r="AP1491" s="153">
        <f t="shared" si="2776"/>
        <v>0</v>
      </c>
      <c r="AQ1491" s="716">
        <f t="shared" si="2651"/>
        <v>0</v>
      </c>
      <c r="AR1491" s="154">
        <f t="shared" si="2670"/>
        <v>0</v>
      </c>
      <c r="AS1491" s="158">
        <v>130</v>
      </c>
    </row>
    <row r="1492" spans="2:45" ht="20.45" customHeight="1">
      <c r="B1492" s="38" t="s">
        <v>2758</v>
      </c>
      <c r="C1492" s="33" t="s">
        <v>2729</v>
      </c>
      <c r="D1492" s="112">
        <f t="shared" si="2758"/>
        <v>-0.05</v>
      </c>
      <c r="E1492" s="112">
        <f t="shared" si="2759"/>
        <v>0</v>
      </c>
      <c r="F1492" s="112">
        <f t="shared" si="2779"/>
        <v>3</v>
      </c>
      <c r="G1492" s="644">
        <f t="shared" si="2760"/>
        <v>0</v>
      </c>
      <c r="H1492" s="112">
        <f t="shared" si="2761"/>
        <v>0</v>
      </c>
      <c r="I1492" s="112"/>
      <c r="J1492" s="131"/>
      <c r="K1492" s="131"/>
      <c r="L1492" s="131"/>
      <c r="M1492" s="131"/>
      <c r="N1492" s="131"/>
      <c r="O1492" s="131"/>
      <c r="P1492" s="131"/>
      <c r="Q1492" s="131"/>
      <c r="R1492" s="131"/>
      <c r="S1492" s="131"/>
      <c r="T1492" s="131"/>
      <c r="U1492" s="131"/>
      <c r="V1492" s="131"/>
      <c r="W1492" s="131"/>
      <c r="X1492" s="131">
        <f>[1]BICost!$AH88+[1]BICost!$AX88+[1]BICost!$BG88</f>
        <v>0</v>
      </c>
      <c r="Y1492" s="128">
        <f t="shared" si="2777"/>
        <v>0</v>
      </c>
      <c r="Z1492" s="128">
        <f t="shared" si="2762"/>
        <v>0</v>
      </c>
      <c r="AA1492" s="128">
        <f t="shared" si="2763"/>
        <v>-2.5000000000000001E-2</v>
      </c>
      <c r="AB1492" s="128">
        <f t="shared" si="2764"/>
        <v>-0.05</v>
      </c>
      <c r="AC1492" s="128">
        <f t="shared" si="2765"/>
        <v>0</v>
      </c>
      <c r="AD1492" s="128">
        <f t="shared" si="2778"/>
        <v>-2.5000000000000001E-2</v>
      </c>
      <c r="AE1492" s="128">
        <f t="shared" si="2766"/>
        <v>-2.7500000000000004E-2</v>
      </c>
      <c r="AF1492" s="128">
        <f t="shared" si="2766"/>
        <v>-3.2500000000000001E-2</v>
      </c>
      <c r="AG1492" s="129">
        <f t="shared" si="2767"/>
        <v>0</v>
      </c>
      <c r="AH1492" s="129">
        <f t="shared" si="2768"/>
        <v>0</v>
      </c>
      <c r="AI1492" s="132">
        <f t="shared" si="2769"/>
        <v>-1</v>
      </c>
      <c r="AJ1492" s="113">
        <f t="shared" si="2770"/>
        <v>-1000</v>
      </c>
      <c r="AK1492" s="139">
        <f t="shared" si="2771"/>
        <v>-11000</v>
      </c>
      <c r="AL1492" s="114">
        <f t="shared" si="2772"/>
        <v>0</v>
      </c>
      <c r="AM1492" s="130">
        <f t="shared" si="2773"/>
        <v>0</v>
      </c>
      <c r="AN1492" s="151">
        <f t="shared" si="2774"/>
        <v>0</v>
      </c>
      <c r="AO1492" s="152">
        <f t="shared" si="2775"/>
        <v>0</v>
      </c>
      <c r="AP1492" s="153">
        <f t="shared" si="2776"/>
        <v>0</v>
      </c>
      <c r="AQ1492" s="716">
        <f t="shared" si="2651"/>
        <v>0</v>
      </c>
      <c r="AR1492" s="154">
        <f t="shared" si="2670"/>
        <v>0</v>
      </c>
      <c r="AS1492" s="158">
        <v>131</v>
      </c>
    </row>
    <row r="1493" spans="2:45" ht="20.45" customHeight="1">
      <c r="B1493" s="38" t="s">
        <v>2759</v>
      </c>
      <c r="C1493" s="33" t="s">
        <v>2730</v>
      </c>
      <c r="D1493" s="112">
        <f t="shared" si="2758"/>
        <v>-0.05</v>
      </c>
      <c r="E1493" s="112">
        <f t="shared" si="2759"/>
        <v>0</v>
      </c>
      <c r="F1493" s="112">
        <f t="shared" si="2779"/>
        <v>3</v>
      </c>
      <c r="G1493" s="644">
        <f t="shared" si="2760"/>
        <v>0</v>
      </c>
      <c r="H1493" s="112">
        <f t="shared" si="2761"/>
        <v>0</v>
      </c>
      <c r="I1493" s="112"/>
      <c r="J1493" s="131"/>
      <c r="K1493" s="131"/>
      <c r="L1493" s="131"/>
      <c r="M1493" s="131"/>
      <c r="N1493" s="131"/>
      <c r="O1493" s="131"/>
      <c r="P1493" s="131"/>
      <c r="Q1493" s="131"/>
      <c r="R1493" s="131"/>
      <c r="S1493" s="131"/>
      <c r="T1493" s="131"/>
      <c r="U1493" s="131"/>
      <c r="V1493" s="131"/>
      <c r="W1493" s="131"/>
      <c r="X1493" s="131">
        <f>[1]BICost!$AH89+[1]BICost!$AX89+[1]BICost!$BG89</f>
        <v>0</v>
      </c>
      <c r="Y1493" s="128">
        <f t="shared" si="2777"/>
        <v>0</v>
      </c>
      <c r="Z1493" s="128">
        <f t="shared" si="2762"/>
        <v>0</v>
      </c>
      <c r="AA1493" s="128">
        <f t="shared" si="2763"/>
        <v>-2.5000000000000001E-2</v>
      </c>
      <c r="AB1493" s="128">
        <f t="shared" si="2764"/>
        <v>-0.05</v>
      </c>
      <c r="AC1493" s="128">
        <f t="shared" si="2765"/>
        <v>0</v>
      </c>
      <c r="AD1493" s="128">
        <f t="shared" si="2778"/>
        <v>-2.5000000000000001E-2</v>
      </c>
      <c r="AE1493" s="128">
        <f t="shared" si="2766"/>
        <v>-2.7500000000000004E-2</v>
      </c>
      <c r="AF1493" s="128">
        <f t="shared" si="2766"/>
        <v>-3.2500000000000001E-2</v>
      </c>
      <c r="AG1493" s="129">
        <f t="shared" si="2767"/>
        <v>0</v>
      </c>
      <c r="AH1493" s="129">
        <f t="shared" si="2768"/>
        <v>0</v>
      </c>
      <c r="AI1493" s="132">
        <f t="shared" si="2769"/>
        <v>-1</v>
      </c>
      <c r="AJ1493" s="113">
        <f t="shared" si="2770"/>
        <v>-1000</v>
      </c>
      <c r="AK1493" s="139">
        <f t="shared" si="2771"/>
        <v>-11000</v>
      </c>
      <c r="AL1493" s="114">
        <f t="shared" si="2772"/>
        <v>0</v>
      </c>
      <c r="AM1493" s="130">
        <f t="shared" si="2773"/>
        <v>0</v>
      </c>
      <c r="AN1493" s="151">
        <f t="shared" si="2774"/>
        <v>0</v>
      </c>
      <c r="AO1493" s="152">
        <f t="shared" si="2775"/>
        <v>0</v>
      </c>
      <c r="AP1493" s="153">
        <f t="shared" si="2776"/>
        <v>0</v>
      </c>
      <c r="AQ1493" s="716">
        <f t="shared" si="2651"/>
        <v>0</v>
      </c>
      <c r="AR1493" s="154">
        <f t="shared" si="2670"/>
        <v>0</v>
      </c>
      <c r="AS1493" s="158">
        <v>132</v>
      </c>
    </row>
    <row r="1494" spans="2:45" ht="20.45" customHeight="1">
      <c r="B1494" s="38" t="s">
        <v>2760</v>
      </c>
      <c r="C1494" s="33" t="s">
        <v>2731</v>
      </c>
      <c r="D1494" s="112">
        <f t="shared" si="2758"/>
        <v>-0.05</v>
      </c>
      <c r="E1494" s="112">
        <f t="shared" si="2759"/>
        <v>0</v>
      </c>
      <c r="F1494" s="112">
        <f t="shared" si="2779"/>
        <v>3</v>
      </c>
      <c r="G1494" s="644">
        <f t="shared" si="2760"/>
        <v>0</v>
      </c>
      <c r="H1494" s="112">
        <f t="shared" si="2761"/>
        <v>0</v>
      </c>
      <c r="I1494" s="112"/>
      <c r="J1494" s="131"/>
      <c r="K1494" s="131"/>
      <c r="L1494" s="131"/>
      <c r="M1494" s="131"/>
      <c r="N1494" s="131"/>
      <c r="O1494" s="131"/>
      <c r="P1494" s="131"/>
      <c r="Q1494" s="131"/>
      <c r="R1494" s="131"/>
      <c r="S1494" s="131"/>
      <c r="T1494" s="131"/>
      <c r="U1494" s="131"/>
      <c r="V1494" s="131"/>
      <c r="W1494" s="131"/>
      <c r="X1494" s="131">
        <f>[1]BICost!$AH90+[1]BICost!$AX90+[1]BICost!$BG90</f>
        <v>0</v>
      </c>
      <c r="Y1494" s="128">
        <f t="shared" si="2777"/>
        <v>0</v>
      </c>
      <c r="Z1494" s="128">
        <f t="shared" si="2762"/>
        <v>0</v>
      </c>
      <c r="AA1494" s="128">
        <f t="shared" si="2763"/>
        <v>-2.5000000000000001E-2</v>
      </c>
      <c r="AB1494" s="128">
        <f t="shared" si="2764"/>
        <v>-0.05</v>
      </c>
      <c r="AC1494" s="128">
        <f t="shared" si="2765"/>
        <v>0</v>
      </c>
      <c r="AD1494" s="128">
        <f t="shared" si="2778"/>
        <v>-2.5000000000000001E-2</v>
      </c>
      <c r="AE1494" s="128">
        <f t="shared" si="2766"/>
        <v>-2.7500000000000004E-2</v>
      </c>
      <c r="AF1494" s="128">
        <f t="shared" si="2766"/>
        <v>-3.2500000000000001E-2</v>
      </c>
      <c r="AG1494" s="129">
        <f t="shared" si="2767"/>
        <v>0</v>
      </c>
      <c r="AH1494" s="129">
        <f t="shared" si="2768"/>
        <v>0</v>
      </c>
      <c r="AI1494" s="132">
        <f t="shared" si="2769"/>
        <v>-1</v>
      </c>
      <c r="AJ1494" s="113">
        <f t="shared" si="2770"/>
        <v>-1000</v>
      </c>
      <c r="AK1494" s="139">
        <f t="shared" si="2771"/>
        <v>-11000</v>
      </c>
      <c r="AL1494" s="114">
        <f t="shared" si="2772"/>
        <v>0</v>
      </c>
      <c r="AM1494" s="130">
        <f t="shared" si="2773"/>
        <v>0</v>
      </c>
      <c r="AN1494" s="151">
        <f t="shared" si="2774"/>
        <v>0</v>
      </c>
      <c r="AO1494" s="152">
        <f t="shared" si="2775"/>
        <v>0</v>
      </c>
      <c r="AP1494" s="153">
        <f t="shared" si="2776"/>
        <v>0</v>
      </c>
      <c r="AQ1494" s="716">
        <f t="shared" si="2651"/>
        <v>0</v>
      </c>
      <c r="AR1494" s="154">
        <f t="shared" si="2670"/>
        <v>0</v>
      </c>
      <c r="AS1494" s="158">
        <v>133</v>
      </c>
    </row>
    <row r="1495" spans="2:45" ht="20.45" customHeight="1">
      <c r="B1495" s="38" t="s">
        <v>4047</v>
      </c>
      <c r="C1495" s="33" t="s">
        <v>3864</v>
      </c>
      <c r="D1495" s="112">
        <f>AB1495</f>
        <v>74.95</v>
      </c>
      <c r="E1495" s="112">
        <f t="shared" si="2759"/>
        <v>26.689670886075948</v>
      </c>
      <c r="F1495" s="112">
        <f t="shared" si="2779"/>
        <v>3</v>
      </c>
      <c r="G1495" s="644">
        <v>29.8</v>
      </c>
      <c r="H1495" s="112">
        <f t="shared" si="2761"/>
        <v>6.672417721518987</v>
      </c>
      <c r="I1495" s="112"/>
      <c r="J1495" s="131"/>
      <c r="K1495" s="131"/>
      <c r="L1495" s="131"/>
      <c r="M1495" s="131"/>
      <c r="N1495" s="131"/>
      <c r="O1495" s="131"/>
      <c r="P1495" s="131"/>
      <c r="Q1495" s="131"/>
      <c r="R1495" s="131"/>
      <c r="S1495" s="131"/>
      <c r="T1495" s="131"/>
      <c r="U1495" s="131"/>
      <c r="V1495" s="131"/>
      <c r="W1495" s="131"/>
      <c r="X1495" s="131">
        <f>[1]BICost!$AM155</f>
        <v>13.344835443037974</v>
      </c>
      <c r="Y1495" s="128">
        <f t="shared" si="2777"/>
        <v>29.8</v>
      </c>
      <c r="Z1495" s="128">
        <f t="shared" ref="Z1495" si="2780">(AC1495*(1-Z$1335))</f>
        <v>37.25</v>
      </c>
      <c r="AA1495" s="128">
        <f t="shared" ref="AA1495" si="2781">(AB1495*(1-AA$1335))</f>
        <v>37.475000000000001</v>
      </c>
      <c r="AB1495" s="128">
        <f t="shared" ref="AB1495" si="2782">MROUND(AC1495,1)-0.05</f>
        <v>74.95</v>
      </c>
      <c r="AC1495" s="128">
        <f t="shared" ref="AC1495" si="2783">Y1495/(1-0.6)</f>
        <v>74.5</v>
      </c>
      <c r="AD1495" s="128">
        <f t="shared" si="2778"/>
        <v>37.475000000000001</v>
      </c>
      <c r="AE1495" s="128">
        <f t="shared" si="2766"/>
        <v>41.222500000000004</v>
      </c>
      <c r="AF1495" s="128">
        <f t="shared" si="2766"/>
        <v>48.717500000000001</v>
      </c>
      <c r="AG1495" s="129">
        <f t="shared" ref="AG1495" si="2784">AC1495*4.15</f>
        <v>309.17500000000001</v>
      </c>
      <c r="AH1495" s="129">
        <f t="shared" ref="AH1495" si="2785">AG1495</f>
        <v>309.17500000000001</v>
      </c>
      <c r="AI1495" s="132">
        <f t="shared" ref="AI1495" si="2786">MROUND(ROUNDUP(AH1495,0),10)-1</f>
        <v>309</v>
      </c>
      <c r="AJ1495" s="113">
        <f t="shared" ref="AJ1495" si="2787">ROUNDUP(FLOOR(AC1495*13350,10000),-3)-1000</f>
        <v>989000</v>
      </c>
      <c r="AK1495" s="139">
        <f t="shared" ref="AK1495" si="2788">ROUNDUP(FLOOR(AJ1495*1.1,10000),-3)-1000</f>
        <v>1079000</v>
      </c>
      <c r="AL1495" s="114">
        <f t="shared" ref="AL1495" si="2789">ROUNDUP(AC1495*1.39,0)</f>
        <v>104</v>
      </c>
      <c r="AM1495" s="130">
        <f t="shared" ref="AM1495" si="2790">ROUNDUP(AC1495*1.34,0)</f>
        <v>100</v>
      </c>
      <c r="AN1495" s="151">
        <f t="shared" ref="AN1495" si="2791">ROUNDUP(AC1495*0.71*3,0)</f>
        <v>159</v>
      </c>
      <c r="AO1495" s="152">
        <f t="shared" ref="AO1495" si="2792">ROUNDUP(AC1495*3.7502*3,0)</f>
        <v>839</v>
      </c>
      <c r="AP1495" s="153">
        <f t="shared" ref="AP1495" si="2793">ROUNDUP(AC1495*7.9284*3,0)</f>
        <v>1772</v>
      </c>
      <c r="AQ1495" s="716">
        <f t="shared" ref="AQ1495" si="2794">ROUNDUP(AC1495*0.8,0)</f>
        <v>60</v>
      </c>
      <c r="AR1495" s="154">
        <f t="shared" ref="AR1495" si="2795">MROUND(ROUNDUP(AC1495*1500,0),1000)</f>
        <v>112000</v>
      </c>
      <c r="AS1495" s="158">
        <v>134</v>
      </c>
    </row>
    <row r="1496" spans="2:45" ht="20.45" customHeight="1">
      <c r="B1496" s="38" t="s">
        <v>3955</v>
      </c>
      <c r="C1496" s="33" t="s">
        <v>3956</v>
      </c>
      <c r="D1496" s="112">
        <f t="shared" ref="D1496" si="2796">AB1496</f>
        <v>35.950000000000003</v>
      </c>
      <c r="E1496" s="112">
        <f t="shared" si="2759"/>
        <v>14.472101265822785</v>
      </c>
      <c r="F1496" s="112">
        <f t="shared" si="2779"/>
        <v>3</v>
      </c>
      <c r="G1496" s="644">
        <f t="shared" ref="G1496" si="2797">E1496</f>
        <v>14.472101265822785</v>
      </c>
      <c r="H1496" s="112">
        <f t="shared" si="2761"/>
        <v>3.6180253164556961</v>
      </c>
      <c r="I1496" s="112"/>
      <c r="J1496" s="131"/>
      <c r="K1496" s="131"/>
      <c r="L1496" s="131"/>
      <c r="M1496" s="131"/>
      <c r="N1496" s="131"/>
      <c r="O1496" s="131"/>
      <c r="P1496" s="131"/>
      <c r="Q1496" s="131"/>
      <c r="R1496" s="131"/>
      <c r="S1496" s="131"/>
      <c r="T1496" s="131"/>
      <c r="U1496" s="131"/>
      <c r="V1496" s="131"/>
      <c r="W1496" s="131"/>
      <c r="X1496" s="131">
        <f>[1]BICost!$AT155</f>
        <v>7.2360506329113923</v>
      </c>
      <c r="Y1496" s="128">
        <f t="shared" si="2777"/>
        <v>14.472101265822785</v>
      </c>
      <c r="Z1496" s="128">
        <f t="shared" ref="Z1496" si="2798">(AC1496*(1-Z$1335))</f>
        <v>18.090126582278479</v>
      </c>
      <c r="AA1496" s="128">
        <f t="shared" ref="AA1496" si="2799">(AB1496*(1-AA$1335))</f>
        <v>17.975000000000001</v>
      </c>
      <c r="AB1496" s="128">
        <f t="shared" ref="AB1496" si="2800">MROUND(AC1496,1)-0.05</f>
        <v>35.950000000000003</v>
      </c>
      <c r="AC1496" s="128">
        <f t="shared" ref="AC1496" si="2801">Y1496/(1-0.6)</f>
        <v>36.180253164556959</v>
      </c>
      <c r="AD1496" s="128">
        <f t="shared" si="2778"/>
        <v>17.975000000000001</v>
      </c>
      <c r="AE1496" s="128">
        <f t="shared" si="2766"/>
        <v>19.772500000000004</v>
      </c>
      <c r="AF1496" s="128">
        <f t="shared" si="2766"/>
        <v>23.367500000000003</v>
      </c>
      <c r="AG1496" s="129">
        <f t="shared" ref="AG1496" si="2802">AC1496*4.15</f>
        <v>150.14805063291138</v>
      </c>
      <c r="AH1496" s="129">
        <f t="shared" ref="AH1496" si="2803">AG1496</f>
        <v>150.14805063291138</v>
      </c>
      <c r="AI1496" s="132">
        <f t="shared" ref="AI1496" si="2804">MROUND(ROUNDUP(AH1496,0),10)-1</f>
        <v>149</v>
      </c>
      <c r="AJ1496" s="113">
        <f t="shared" ref="AJ1496" si="2805">ROUNDUP(FLOOR(AC1496*13350,10000),-3)-1000</f>
        <v>479000</v>
      </c>
      <c r="AK1496" s="139">
        <f t="shared" ref="AK1496" si="2806">ROUNDUP(FLOOR(AJ1496*1.1,10000),-3)-1000</f>
        <v>519000</v>
      </c>
      <c r="AL1496" s="114">
        <f t="shared" ref="AL1496" si="2807">ROUNDUP(AC1496*1.39,0)</f>
        <v>51</v>
      </c>
      <c r="AM1496" s="130">
        <f t="shared" ref="AM1496" si="2808">ROUNDUP(AC1496*1.34,0)</f>
        <v>49</v>
      </c>
      <c r="AN1496" s="151">
        <f t="shared" ref="AN1496" si="2809">ROUNDUP(AC1496*0.71*3,0)</f>
        <v>78</v>
      </c>
      <c r="AO1496" s="152">
        <f t="shared" ref="AO1496" si="2810">ROUNDUP(AC1496*3.7502*3,0)</f>
        <v>408</v>
      </c>
      <c r="AP1496" s="153">
        <f t="shared" ref="AP1496" si="2811">ROUNDUP(AC1496*7.9284*3,0)</f>
        <v>861</v>
      </c>
      <c r="AQ1496" s="716">
        <f t="shared" ref="AQ1496" si="2812">ROUNDUP(AC1496*0.8,0)</f>
        <v>29</v>
      </c>
      <c r="AR1496" s="154">
        <f t="shared" ref="AR1496" si="2813">MROUND(ROUNDUP(AC1496*1500,0),1000)</f>
        <v>54000</v>
      </c>
      <c r="AS1496" s="158">
        <v>135</v>
      </c>
    </row>
    <row r="1497" spans="2:45" ht="20.45" customHeight="1">
      <c r="B1497" s="38" t="s">
        <v>4652</v>
      </c>
      <c r="C1497" s="33" t="s">
        <v>4664</v>
      </c>
      <c r="D1497" s="112">
        <f t="shared" ref="D1497:D1508" si="2814">AB1497</f>
        <v>78.95</v>
      </c>
      <c r="E1497" s="112">
        <f t="shared" si="2759"/>
        <v>36.458126582278481</v>
      </c>
      <c r="F1497" s="112">
        <f t="shared" si="2779"/>
        <v>3</v>
      </c>
      <c r="G1497" s="644">
        <v>39.4</v>
      </c>
      <c r="H1497" s="112">
        <f t="shared" si="2761"/>
        <v>9.1145316455696204</v>
      </c>
      <c r="I1497" s="112"/>
      <c r="J1497" s="131"/>
      <c r="K1497" s="131"/>
      <c r="L1497" s="131"/>
      <c r="M1497" s="131"/>
      <c r="N1497" s="131"/>
      <c r="O1497" s="131"/>
      <c r="P1497" s="131"/>
      <c r="Q1497" s="131"/>
      <c r="R1497" s="131"/>
      <c r="S1497" s="131"/>
      <c r="T1497" s="131"/>
      <c r="U1497" s="131"/>
      <c r="V1497" s="131"/>
      <c r="W1497" s="131"/>
      <c r="X1497" s="131">
        <f>[1]BICost!$AD178</f>
        <v>18.229063291139241</v>
      </c>
      <c r="Y1497" s="128">
        <f t="shared" si="2777"/>
        <v>39.4</v>
      </c>
      <c r="Z1497" s="128">
        <f t="shared" ref="Z1497:Z1508" si="2815">(AC1497*(1-Z$1335))</f>
        <v>39.4</v>
      </c>
      <c r="AA1497" s="128">
        <f t="shared" ref="AA1497:AA1508" si="2816">(AB1497*(1-AA$1335))</f>
        <v>39.475000000000001</v>
      </c>
      <c r="AB1497" s="128">
        <f t="shared" ref="AB1497:AB1508" si="2817">MROUND(AC1497,1)-0.05</f>
        <v>78.95</v>
      </c>
      <c r="AC1497" s="128">
        <f>Y1497/(1-$AA$1335)</f>
        <v>78.8</v>
      </c>
      <c r="AD1497" s="128">
        <f t="shared" si="2778"/>
        <v>39.475000000000001</v>
      </c>
      <c r="AE1497" s="128">
        <f t="shared" si="2766"/>
        <v>43.422500000000007</v>
      </c>
      <c r="AF1497" s="128">
        <f t="shared" si="2766"/>
        <v>51.317500000000003</v>
      </c>
      <c r="AG1497" s="129">
        <f t="shared" ref="AG1497:AG1508" si="2818">AC1497*4.15</f>
        <v>327.02000000000004</v>
      </c>
      <c r="AH1497" s="129">
        <f t="shared" ref="AH1497:AH1508" si="2819">AG1497</f>
        <v>327.02000000000004</v>
      </c>
      <c r="AI1497" s="132">
        <f t="shared" ref="AI1497:AI1508" si="2820">MROUND(ROUNDUP(AH1497,0),10)-1</f>
        <v>329</v>
      </c>
      <c r="AJ1497" s="113">
        <f t="shared" ref="AJ1497:AJ1508" si="2821">ROUNDUP(FLOOR(AC1497*13350,10000),-3)-1000</f>
        <v>1049000</v>
      </c>
      <c r="AK1497" s="139">
        <f t="shared" ref="AK1497:AK1508" si="2822">ROUNDUP(FLOOR(AJ1497*1.1,10000),-3)-1000</f>
        <v>1149000</v>
      </c>
      <c r="AL1497" s="114">
        <f t="shared" ref="AL1497:AL1508" si="2823">ROUNDUP(AC1497*1.39,0)</f>
        <v>110</v>
      </c>
      <c r="AM1497" s="130">
        <f t="shared" ref="AM1497:AM1508" si="2824">ROUNDUP(AC1497*1.34,0)</f>
        <v>106</v>
      </c>
      <c r="AN1497" s="151">
        <f t="shared" ref="AN1497:AN1508" si="2825">ROUNDUP(AC1497*0.71*3,0)</f>
        <v>168</v>
      </c>
      <c r="AO1497" s="152">
        <f t="shared" ref="AO1497:AO1508" si="2826">ROUNDUP(AC1497*3.7502*3,0)</f>
        <v>887</v>
      </c>
      <c r="AP1497" s="153">
        <f t="shared" ref="AP1497:AP1508" si="2827">ROUNDUP(AC1497*7.9284*3,0)</f>
        <v>1875</v>
      </c>
      <c r="AQ1497" s="716">
        <f t="shared" ref="AQ1497:AQ1508" si="2828">ROUNDUP(AC1497*0.8,0)</f>
        <v>64</v>
      </c>
      <c r="AR1497" s="154">
        <f t="shared" ref="AR1497:AR1508" si="2829">MROUND(ROUNDUP(AC1497*1500,0),1000)</f>
        <v>118000</v>
      </c>
      <c r="AS1497" s="158">
        <v>136</v>
      </c>
    </row>
    <row r="1498" spans="2:45" ht="20.45" customHeight="1">
      <c r="B1498" s="38" t="s">
        <v>4653</v>
      </c>
      <c r="C1498" s="33" t="s">
        <v>4665</v>
      </c>
      <c r="D1498" s="112">
        <f t="shared" si="2814"/>
        <v>78.95</v>
      </c>
      <c r="E1498" s="112">
        <f t="shared" si="2759"/>
        <v>36.458126582278481</v>
      </c>
      <c r="F1498" s="112">
        <f t="shared" si="2779"/>
        <v>3</v>
      </c>
      <c r="G1498" s="644">
        <v>39.4</v>
      </c>
      <c r="H1498" s="112">
        <f t="shared" si="2761"/>
        <v>9.1145316455696204</v>
      </c>
      <c r="I1498" s="112"/>
      <c r="J1498" s="131"/>
      <c r="K1498" s="131"/>
      <c r="L1498" s="131"/>
      <c r="M1498" s="131"/>
      <c r="N1498" s="131"/>
      <c r="O1498" s="131"/>
      <c r="P1498" s="131"/>
      <c r="Q1498" s="131"/>
      <c r="R1498" s="131"/>
      <c r="S1498" s="131"/>
      <c r="T1498" s="131"/>
      <c r="U1498" s="131"/>
      <c r="V1498" s="131"/>
      <c r="W1498" s="131"/>
      <c r="X1498" s="131">
        <f>[1]BICost!$AD179</f>
        <v>18.229063291139241</v>
      </c>
      <c r="Y1498" s="128">
        <f t="shared" si="2777"/>
        <v>39.4</v>
      </c>
      <c r="Z1498" s="128">
        <f t="shared" si="2815"/>
        <v>39.4</v>
      </c>
      <c r="AA1498" s="128">
        <f t="shared" si="2816"/>
        <v>39.475000000000001</v>
      </c>
      <c r="AB1498" s="128">
        <f t="shared" si="2817"/>
        <v>78.95</v>
      </c>
      <c r="AC1498" s="128">
        <f t="shared" ref="AC1498:AC1508" si="2830">Y1498/(1-$AA$1335)</f>
        <v>78.8</v>
      </c>
      <c r="AD1498" s="128">
        <f t="shared" si="2778"/>
        <v>39.475000000000001</v>
      </c>
      <c r="AE1498" s="128">
        <f t="shared" ref="AE1498:AF1513" si="2831">$AB1498*(1-AE$1255)</f>
        <v>43.422500000000007</v>
      </c>
      <c r="AF1498" s="128">
        <f t="shared" si="2831"/>
        <v>51.317500000000003</v>
      </c>
      <c r="AG1498" s="129">
        <f t="shared" si="2818"/>
        <v>327.02000000000004</v>
      </c>
      <c r="AH1498" s="129">
        <f t="shared" si="2819"/>
        <v>327.02000000000004</v>
      </c>
      <c r="AI1498" s="132">
        <f t="shared" si="2820"/>
        <v>329</v>
      </c>
      <c r="AJ1498" s="113">
        <f t="shared" si="2821"/>
        <v>1049000</v>
      </c>
      <c r="AK1498" s="139">
        <f t="shared" si="2822"/>
        <v>1149000</v>
      </c>
      <c r="AL1498" s="114">
        <f t="shared" si="2823"/>
        <v>110</v>
      </c>
      <c r="AM1498" s="130">
        <f t="shared" si="2824"/>
        <v>106</v>
      </c>
      <c r="AN1498" s="151">
        <f t="shared" si="2825"/>
        <v>168</v>
      </c>
      <c r="AO1498" s="152">
        <f t="shared" si="2826"/>
        <v>887</v>
      </c>
      <c r="AP1498" s="153">
        <f t="shared" si="2827"/>
        <v>1875</v>
      </c>
      <c r="AQ1498" s="716">
        <f t="shared" si="2828"/>
        <v>64</v>
      </c>
      <c r="AR1498" s="154">
        <f t="shared" si="2829"/>
        <v>118000</v>
      </c>
      <c r="AS1498" s="158">
        <v>137</v>
      </c>
    </row>
    <row r="1499" spans="2:45" ht="20.45" customHeight="1">
      <c r="B1499" s="38" t="s">
        <v>4654</v>
      </c>
      <c r="C1499" s="33" t="s">
        <v>4666</v>
      </c>
      <c r="D1499" s="112">
        <f t="shared" si="2814"/>
        <v>78.95</v>
      </c>
      <c r="E1499" s="112">
        <f t="shared" si="2759"/>
        <v>36.458126582278481</v>
      </c>
      <c r="F1499" s="112">
        <f t="shared" si="2779"/>
        <v>3</v>
      </c>
      <c r="G1499" s="644">
        <v>39.4</v>
      </c>
      <c r="H1499" s="112">
        <f t="shared" si="2761"/>
        <v>9.1145316455696204</v>
      </c>
      <c r="I1499" s="112"/>
      <c r="J1499" s="131"/>
      <c r="K1499" s="131"/>
      <c r="L1499" s="131"/>
      <c r="M1499" s="131"/>
      <c r="N1499" s="131"/>
      <c r="O1499" s="131"/>
      <c r="P1499" s="131"/>
      <c r="Q1499" s="131"/>
      <c r="R1499" s="131"/>
      <c r="S1499" s="131"/>
      <c r="T1499" s="131"/>
      <c r="U1499" s="131"/>
      <c r="V1499" s="131"/>
      <c r="W1499" s="131"/>
      <c r="X1499" s="131">
        <f>[1]BICost!$AD180</f>
        <v>18.229063291139241</v>
      </c>
      <c r="Y1499" s="128">
        <f t="shared" si="2777"/>
        <v>39.4</v>
      </c>
      <c r="Z1499" s="128">
        <f t="shared" si="2815"/>
        <v>39.4</v>
      </c>
      <c r="AA1499" s="128">
        <f t="shared" si="2816"/>
        <v>39.475000000000001</v>
      </c>
      <c r="AB1499" s="128">
        <f t="shared" si="2817"/>
        <v>78.95</v>
      </c>
      <c r="AC1499" s="128">
        <f t="shared" si="2830"/>
        <v>78.8</v>
      </c>
      <c r="AD1499" s="128">
        <f t="shared" si="2778"/>
        <v>39.475000000000001</v>
      </c>
      <c r="AE1499" s="128">
        <f t="shared" si="2831"/>
        <v>43.422500000000007</v>
      </c>
      <c r="AF1499" s="128">
        <f t="shared" si="2831"/>
        <v>51.317500000000003</v>
      </c>
      <c r="AG1499" s="129">
        <f t="shared" si="2818"/>
        <v>327.02000000000004</v>
      </c>
      <c r="AH1499" s="129">
        <f t="shared" si="2819"/>
        <v>327.02000000000004</v>
      </c>
      <c r="AI1499" s="132">
        <f t="shared" si="2820"/>
        <v>329</v>
      </c>
      <c r="AJ1499" s="113">
        <f t="shared" si="2821"/>
        <v>1049000</v>
      </c>
      <c r="AK1499" s="139">
        <f t="shared" si="2822"/>
        <v>1149000</v>
      </c>
      <c r="AL1499" s="114">
        <f t="shared" si="2823"/>
        <v>110</v>
      </c>
      <c r="AM1499" s="130">
        <f t="shared" si="2824"/>
        <v>106</v>
      </c>
      <c r="AN1499" s="151">
        <f t="shared" si="2825"/>
        <v>168</v>
      </c>
      <c r="AO1499" s="152">
        <f t="shared" si="2826"/>
        <v>887</v>
      </c>
      <c r="AP1499" s="153">
        <f t="shared" si="2827"/>
        <v>1875</v>
      </c>
      <c r="AQ1499" s="716">
        <f t="shared" si="2828"/>
        <v>64</v>
      </c>
      <c r="AR1499" s="154">
        <f t="shared" si="2829"/>
        <v>118000</v>
      </c>
      <c r="AS1499" s="158">
        <v>138</v>
      </c>
    </row>
    <row r="1500" spans="2:45" ht="20.45" customHeight="1">
      <c r="B1500" s="38" t="s">
        <v>4655</v>
      </c>
      <c r="C1500" s="33" t="s">
        <v>4667</v>
      </c>
      <c r="D1500" s="112">
        <f t="shared" si="2814"/>
        <v>78.95</v>
      </c>
      <c r="E1500" s="112">
        <f t="shared" si="2759"/>
        <v>36.458126582278481</v>
      </c>
      <c r="F1500" s="112">
        <f t="shared" si="2779"/>
        <v>3</v>
      </c>
      <c r="G1500" s="644">
        <v>39.4</v>
      </c>
      <c r="H1500" s="112">
        <f t="shared" si="2761"/>
        <v>9.1145316455696204</v>
      </c>
      <c r="I1500" s="112"/>
      <c r="J1500" s="131"/>
      <c r="K1500" s="131"/>
      <c r="L1500" s="131"/>
      <c r="M1500" s="131"/>
      <c r="N1500" s="131"/>
      <c r="O1500" s="131"/>
      <c r="P1500" s="131"/>
      <c r="Q1500" s="131"/>
      <c r="R1500" s="131"/>
      <c r="S1500" s="131"/>
      <c r="T1500" s="131"/>
      <c r="U1500" s="131"/>
      <c r="V1500" s="131"/>
      <c r="W1500" s="131"/>
      <c r="X1500" s="131">
        <f>[1]BICost!$AD181</f>
        <v>18.229063291139241</v>
      </c>
      <c r="Y1500" s="128">
        <f t="shared" si="2777"/>
        <v>39.4</v>
      </c>
      <c r="Z1500" s="128">
        <f t="shared" si="2815"/>
        <v>39.4</v>
      </c>
      <c r="AA1500" s="128">
        <f t="shared" si="2816"/>
        <v>39.475000000000001</v>
      </c>
      <c r="AB1500" s="128">
        <f t="shared" si="2817"/>
        <v>78.95</v>
      </c>
      <c r="AC1500" s="128">
        <f t="shared" si="2830"/>
        <v>78.8</v>
      </c>
      <c r="AD1500" s="128">
        <f t="shared" si="2778"/>
        <v>39.475000000000001</v>
      </c>
      <c r="AE1500" s="128">
        <f t="shared" si="2831"/>
        <v>43.422500000000007</v>
      </c>
      <c r="AF1500" s="128">
        <f t="shared" si="2831"/>
        <v>51.317500000000003</v>
      </c>
      <c r="AG1500" s="129">
        <f t="shared" si="2818"/>
        <v>327.02000000000004</v>
      </c>
      <c r="AH1500" s="129">
        <f t="shared" si="2819"/>
        <v>327.02000000000004</v>
      </c>
      <c r="AI1500" s="132">
        <f t="shared" si="2820"/>
        <v>329</v>
      </c>
      <c r="AJ1500" s="113">
        <f t="shared" si="2821"/>
        <v>1049000</v>
      </c>
      <c r="AK1500" s="139">
        <f t="shared" si="2822"/>
        <v>1149000</v>
      </c>
      <c r="AL1500" s="114">
        <f t="shared" si="2823"/>
        <v>110</v>
      </c>
      <c r="AM1500" s="130">
        <f t="shared" si="2824"/>
        <v>106</v>
      </c>
      <c r="AN1500" s="151">
        <f t="shared" si="2825"/>
        <v>168</v>
      </c>
      <c r="AO1500" s="152">
        <f t="shared" si="2826"/>
        <v>887</v>
      </c>
      <c r="AP1500" s="153">
        <f t="shared" si="2827"/>
        <v>1875</v>
      </c>
      <c r="AQ1500" s="716">
        <f t="shared" si="2828"/>
        <v>64</v>
      </c>
      <c r="AR1500" s="154">
        <f t="shared" si="2829"/>
        <v>118000</v>
      </c>
      <c r="AS1500" s="158">
        <v>139</v>
      </c>
    </row>
    <row r="1501" spans="2:45" ht="20.45" customHeight="1">
      <c r="B1501" s="38" t="s">
        <v>4656</v>
      </c>
      <c r="C1501" s="33" t="s">
        <v>4668</v>
      </c>
      <c r="D1501" s="112">
        <f t="shared" si="2814"/>
        <v>78.95</v>
      </c>
      <c r="E1501" s="112">
        <f t="shared" si="2759"/>
        <v>36.458126582278481</v>
      </c>
      <c r="F1501" s="112">
        <f t="shared" si="2779"/>
        <v>3</v>
      </c>
      <c r="G1501" s="644">
        <v>39.4</v>
      </c>
      <c r="H1501" s="112">
        <f t="shared" si="2761"/>
        <v>9.1145316455696204</v>
      </c>
      <c r="I1501" s="112"/>
      <c r="J1501" s="131"/>
      <c r="K1501" s="131"/>
      <c r="L1501" s="131"/>
      <c r="M1501" s="131"/>
      <c r="N1501" s="131"/>
      <c r="O1501" s="131"/>
      <c r="P1501" s="131"/>
      <c r="Q1501" s="131"/>
      <c r="R1501" s="131"/>
      <c r="S1501" s="131"/>
      <c r="T1501" s="131"/>
      <c r="U1501" s="131"/>
      <c r="V1501" s="131"/>
      <c r="W1501" s="131"/>
      <c r="X1501" s="131">
        <f>[1]BICost!$AD182</f>
        <v>18.229063291139241</v>
      </c>
      <c r="Y1501" s="128">
        <f t="shared" si="2777"/>
        <v>39.4</v>
      </c>
      <c r="Z1501" s="128">
        <f t="shared" si="2815"/>
        <v>39.4</v>
      </c>
      <c r="AA1501" s="128">
        <f t="shared" si="2816"/>
        <v>39.475000000000001</v>
      </c>
      <c r="AB1501" s="128">
        <f t="shared" si="2817"/>
        <v>78.95</v>
      </c>
      <c r="AC1501" s="128">
        <f t="shared" si="2830"/>
        <v>78.8</v>
      </c>
      <c r="AD1501" s="128">
        <f t="shared" si="2778"/>
        <v>39.475000000000001</v>
      </c>
      <c r="AE1501" s="128">
        <f t="shared" si="2831"/>
        <v>43.422500000000007</v>
      </c>
      <c r="AF1501" s="128">
        <f t="shared" si="2831"/>
        <v>51.317500000000003</v>
      </c>
      <c r="AG1501" s="129">
        <f t="shared" si="2818"/>
        <v>327.02000000000004</v>
      </c>
      <c r="AH1501" s="129">
        <f t="shared" si="2819"/>
        <v>327.02000000000004</v>
      </c>
      <c r="AI1501" s="132">
        <f t="shared" si="2820"/>
        <v>329</v>
      </c>
      <c r="AJ1501" s="113">
        <f t="shared" si="2821"/>
        <v>1049000</v>
      </c>
      <c r="AK1501" s="139">
        <f t="shared" si="2822"/>
        <v>1149000</v>
      </c>
      <c r="AL1501" s="114">
        <f t="shared" si="2823"/>
        <v>110</v>
      </c>
      <c r="AM1501" s="130">
        <f t="shared" si="2824"/>
        <v>106</v>
      </c>
      <c r="AN1501" s="151">
        <f t="shared" si="2825"/>
        <v>168</v>
      </c>
      <c r="AO1501" s="152">
        <f t="shared" si="2826"/>
        <v>887</v>
      </c>
      <c r="AP1501" s="153">
        <f t="shared" si="2827"/>
        <v>1875</v>
      </c>
      <c r="AQ1501" s="716">
        <f t="shared" si="2828"/>
        <v>64</v>
      </c>
      <c r="AR1501" s="154">
        <f t="shared" si="2829"/>
        <v>118000</v>
      </c>
      <c r="AS1501" s="158">
        <v>140</v>
      </c>
    </row>
    <row r="1502" spans="2:45" ht="20.45" customHeight="1">
      <c r="B1502" s="38" t="s">
        <v>4657</v>
      </c>
      <c r="C1502" s="33" t="s">
        <v>4669</v>
      </c>
      <c r="D1502" s="112">
        <f t="shared" si="2814"/>
        <v>78.95</v>
      </c>
      <c r="E1502" s="112">
        <f t="shared" si="2759"/>
        <v>36.458126582278481</v>
      </c>
      <c r="F1502" s="112">
        <f t="shared" si="2779"/>
        <v>3</v>
      </c>
      <c r="G1502" s="644">
        <v>39.4</v>
      </c>
      <c r="H1502" s="112">
        <f t="shared" si="2761"/>
        <v>9.1145316455696204</v>
      </c>
      <c r="I1502" s="112"/>
      <c r="J1502" s="131"/>
      <c r="K1502" s="131"/>
      <c r="L1502" s="131"/>
      <c r="M1502" s="131"/>
      <c r="N1502" s="131"/>
      <c r="O1502" s="131"/>
      <c r="P1502" s="131"/>
      <c r="Q1502" s="131"/>
      <c r="R1502" s="131"/>
      <c r="S1502" s="131"/>
      <c r="T1502" s="131"/>
      <c r="U1502" s="131"/>
      <c r="V1502" s="131"/>
      <c r="W1502" s="131"/>
      <c r="X1502" s="131">
        <f>[1]BICost!$AD183</f>
        <v>18.229063291139241</v>
      </c>
      <c r="Y1502" s="128">
        <f t="shared" si="2777"/>
        <v>39.4</v>
      </c>
      <c r="Z1502" s="128">
        <f t="shared" si="2815"/>
        <v>39.4</v>
      </c>
      <c r="AA1502" s="128">
        <f t="shared" si="2816"/>
        <v>39.475000000000001</v>
      </c>
      <c r="AB1502" s="128">
        <f t="shared" si="2817"/>
        <v>78.95</v>
      </c>
      <c r="AC1502" s="128">
        <f t="shared" si="2830"/>
        <v>78.8</v>
      </c>
      <c r="AD1502" s="128">
        <f t="shared" si="2778"/>
        <v>39.475000000000001</v>
      </c>
      <c r="AE1502" s="128">
        <f t="shared" si="2831"/>
        <v>43.422500000000007</v>
      </c>
      <c r="AF1502" s="128">
        <f t="shared" si="2831"/>
        <v>51.317500000000003</v>
      </c>
      <c r="AG1502" s="129">
        <f t="shared" si="2818"/>
        <v>327.02000000000004</v>
      </c>
      <c r="AH1502" s="129">
        <f t="shared" si="2819"/>
        <v>327.02000000000004</v>
      </c>
      <c r="AI1502" s="132">
        <f t="shared" si="2820"/>
        <v>329</v>
      </c>
      <c r="AJ1502" s="113">
        <f t="shared" si="2821"/>
        <v>1049000</v>
      </c>
      <c r="AK1502" s="139">
        <f t="shared" si="2822"/>
        <v>1149000</v>
      </c>
      <c r="AL1502" s="114">
        <f t="shared" si="2823"/>
        <v>110</v>
      </c>
      <c r="AM1502" s="130">
        <f t="shared" si="2824"/>
        <v>106</v>
      </c>
      <c r="AN1502" s="151">
        <f t="shared" si="2825"/>
        <v>168</v>
      </c>
      <c r="AO1502" s="152">
        <f t="shared" si="2826"/>
        <v>887</v>
      </c>
      <c r="AP1502" s="153">
        <f t="shared" si="2827"/>
        <v>1875</v>
      </c>
      <c r="AQ1502" s="716">
        <f t="shared" si="2828"/>
        <v>64</v>
      </c>
      <c r="AR1502" s="154">
        <f t="shared" si="2829"/>
        <v>118000</v>
      </c>
      <c r="AS1502" s="158">
        <v>141</v>
      </c>
    </row>
    <row r="1503" spans="2:45" ht="20.45" customHeight="1">
      <c r="B1503" s="38" t="s">
        <v>4658</v>
      </c>
      <c r="C1503" s="33" t="s">
        <v>4670</v>
      </c>
      <c r="D1503" s="112">
        <f t="shared" si="2814"/>
        <v>78.95</v>
      </c>
      <c r="E1503" s="112">
        <f t="shared" si="2759"/>
        <v>30.72769620253165</v>
      </c>
      <c r="F1503" s="112">
        <f t="shared" si="2779"/>
        <v>3</v>
      </c>
      <c r="G1503" s="644">
        <v>39.4</v>
      </c>
      <c r="H1503" s="112">
        <f t="shared" si="2761"/>
        <v>7.6819240506329125</v>
      </c>
      <c r="I1503" s="112"/>
      <c r="J1503" s="131"/>
      <c r="K1503" s="131"/>
      <c r="L1503" s="131"/>
      <c r="M1503" s="131"/>
      <c r="N1503" s="131"/>
      <c r="O1503" s="131"/>
      <c r="P1503" s="131"/>
      <c r="Q1503" s="131"/>
      <c r="R1503" s="131"/>
      <c r="S1503" s="131"/>
      <c r="T1503" s="131"/>
      <c r="U1503" s="131"/>
      <c r="V1503" s="131"/>
      <c r="W1503" s="131"/>
      <c r="X1503" s="131">
        <f>[1]BICost!$AD184</f>
        <v>15.363848101265825</v>
      </c>
      <c r="Y1503" s="128">
        <f t="shared" si="2777"/>
        <v>39.4</v>
      </c>
      <c r="Z1503" s="128">
        <f t="shared" si="2815"/>
        <v>39.4</v>
      </c>
      <c r="AA1503" s="128">
        <f t="shared" si="2816"/>
        <v>39.475000000000001</v>
      </c>
      <c r="AB1503" s="128">
        <f t="shared" si="2817"/>
        <v>78.95</v>
      </c>
      <c r="AC1503" s="128">
        <f t="shared" si="2830"/>
        <v>78.8</v>
      </c>
      <c r="AD1503" s="128">
        <f t="shared" si="2778"/>
        <v>39.475000000000001</v>
      </c>
      <c r="AE1503" s="128">
        <f t="shared" si="2831"/>
        <v>43.422500000000007</v>
      </c>
      <c r="AF1503" s="128">
        <f t="shared" si="2831"/>
        <v>51.317500000000003</v>
      </c>
      <c r="AG1503" s="129">
        <f t="shared" si="2818"/>
        <v>327.02000000000004</v>
      </c>
      <c r="AH1503" s="129">
        <f t="shared" si="2819"/>
        <v>327.02000000000004</v>
      </c>
      <c r="AI1503" s="132">
        <f t="shared" si="2820"/>
        <v>329</v>
      </c>
      <c r="AJ1503" s="113">
        <f t="shared" si="2821"/>
        <v>1049000</v>
      </c>
      <c r="AK1503" s="139">
        <f t="shared" si="2822"/>
        <v>1149000</v>
      </c>
      <c r="AL1503" s="114">
        <f t="shared" si="2823"/>
        <v>110</v>
      </c>
      <c r="AM1503" s="130">
        <f t="shared" si="2824"/>
        <v>106</v>
      </c>
      <c r="AN1503" s="151">
        <f t="shared" si="2825"/>
        <v>168</v>
      </c>
      <c r="AO1503" s="152">
        <f t="shared" si="2826"/>
        <v>887</v>
      </c>
      <c r="AP1503" s="153">
        <f t="shared" si="2827"/>
        <v>1875</v>
      </c>
      <c r="AQ1503" s="716">
        <f t="shared" si="2828"/>
        <v>64</v>
      </c>
      <c r="AR1503" s="154">
        <f t="shared" si="2829"/>
        <v>118000</v>
      </c>
      <c r="AS1503" s="158">
        <v>142</v>
      </c>
    </row>
    <row r="1504" spans="2:45" ht="20.45" customHeight="1">
      <c r="B1504" s="38" t="s">
        <v>4659</v>
      </c>
      <c r="C1504" s="33" t="s">
        <v>4671</v>
      </c>
      <c r="D1504" s="112">
        <f t="shared" si="2814"/>
        <v>78.95</v>
      </c>
      <c r="E1504" s="112">
        <f t="shared" si="2759"/>
        <v>30.72769620253165</v>
      </c>
      <c r="F1504" s="112">
        <f t="shared" si="2779"/>
        <v>3</v>
      </c>
      <c r="G1504" s="644">
        <v>39.4</v>
      </c>
      <c r="H1504" s="112">
        <f t="shared" si="2761"/>
        <v>7.6819240506329125</v>
      </c>
      <c r="I1504" s="112"/>
      <c r="J1504" s="131"/>
      <c r="K1504" s="131"/>
      <c r="L1504" s="131"/>
      <c r="M1504" s="131"/>
      <c r="N1504" s="131"/>
      <c r="O1504" s="131"/>
      <c r="P1504" s="131"/>
      <c r="Q1504" s="131"/>
      <c r="R1504" s="131"/>
      <c r="S1504" s="131"/>
      <c r="T1504" s="131"/>
      <c r="U1504" s="131"/>
      <c r="V1504" s="131"/>
      <c r="W1504" s="131"/>
      <c r="X1504" s="131">
        <f>[1]BICost!$AD185</f>
        <v>15.363848101265825</v>
      </c>
      <c r="Y1504" s="128">
        <f t="shared" si="2777"/>
        <v>39.4</v>
      </c>
      <c r="Z1504" s="128">
        <f t="shared" si="2815"/>
        <v>39.4</v>
      </c>
      <c r="AA1504" s="128">
        <f t="shared" si="2816"/>
        <v>39.475000000000001</v>
      </c>
      <c r="AB1504" s="128">
        <f t="shared" si="2817"/>
        <v>78.95</v>
      </c>
      <c r="AC1504" s="128">
        <f t="shared" si="2830"/>
        <v>78.8</v>
      </c>
      <c r="AD1504" s="128">
        <f t="shared" si="2778"/>
        <v>39.475000000000001</v>
      </c>
      <c r="AE1504" s="128">
        <f t="shared" si="2831"/>
        <v>43.422500000000007</v>
      </c>
      <c r="AF1504" s="128">
        <f t="shared" si="2831"/>
        <v>51.317500000000003</v>
      </c>
      <c r="AG1504" s="129">
        <f t="shared" si="2818"/>
        <v>327.02000000000004</v>
      </c>
      <c r="AH1504" s="129">
        <f t="shared" si="2819"/>
        <v>327.02000000000004</v>
      </c>
      <c r="AI1504" s="132">
        <f t="shared" si="2820"/>
        <v>329</v>
      </c>
      <c r="AJ1504" s="113">
        <f t="shared" si="2821"/>
        <v>1049000</v>
      </c>
      <c r="AK1504" s="139">
        <f t="shared" si="2822"/>
        <v>1149000</v>
      </c>
      <c r="AL1504" s="114">
        <f t="shared" si="2823"/>
        <v>110</v>
      </c>
      <c r="AM1504" s="130">
        <f t="shared" si="2824"/>
        <v>106</v>
      </c>
      <c r="AN1504" s="151">
        <f t="shared" si="2825"/>
        <v>168</v>
      </c>
      <c r="AO1504" s="152">
        <f t="shared" si="2826"/>
        <v>887</v>
      </c>
      <c r="AP1504" s="153">
        <f t="shared" si="2827"/>
        <v>1875</v>
      </c>
      <c r="AQ1504" s="716">
        <f t="shared" si="2828"/>
        <v>64</v>
      </c>
      <c r="AR1504" s="154">
        <f t="shared" si="2829"/>
        <v>118000</v>
      </c>
      <c r="AS1504" s="158">
        <v>143</v>
      </c>
    </row>
    <row r="1505" spans="2:45" ht="20.45" customHeight="1">
      <c r="B1505" s="38" t="s">
        <v>4660</v>
      </c>
      <c r="C1505" s="33" t="s">
        <v>4672</v>
      </c>
      <c r="D1505" s="112">
        <f t="shared" si="2814"/>
        <v>78.95</v>
      </c>
      <c r="E1505" s="112">
        <f t="shared" si="2759"/>
        <v>30.72769620253165</v>
      </c>
      <c r="F1505" s="112">
        <f t="shared" si="2779"/>
        <v>3</v>
      </c>
      <c r="G1505" s="644">
        <v>39.4</v>
      </c>
      <c r="H1505" s="112">
        <f t="shared" si="2761"/>
        <v>7.6819240506329125</v>
      </c>
      <c r="I1505" s="112"/>
      <c r="J1505" s="131"/>
      <c r="K1505" s="131"/>
      <c r="L1505" s="131"/>
      <c r="M1505" s="131"/>
      <c r="N1505" s="131"/>
      <c r="O1505" s="131"/>
      <c r="P1505" s="131"/>
      <c r="Q1505" s="131"/>
      <c r="R1505" s="131"/>
      <c r="S1505" s="131"/>
      <c r="T1505" s="131"/>
      <c r="U1505" s="131"/>
      <c r="V1505" s="131"/>
      <c r="W1505" s="131"/>
      <c r="X1505" s="131">
        <f>[1]BICost!$AD186</f>
        <v>15.363848101265825</v>
      </c>
      <c r="Y1505" s="128">
        <f t="shared" si="2777"/>
        <v>39.4</v>
      </c>
      <c r="Z1505" s="128">
        <f t="shared" si="2815"/>
        <v>39.4</v>
      </c>
      <c r="AA1505" s="128">
        <f t="shared" si="2816"/>
        <v>39.475000000000001</v>
      </c>
      <c r="AB1505" s="128">
        <f t="shared" si="2817"/>
        <v>78.95</v>
      </c>
      <c r="AC1505" s="128">
        <f t="shared" si="2830"/>
        <v>78.8</v>
      </c>
      <c r="AD1505" s="128">
        <f t="shared" si="2778"/>
        <v>39.475000000000001</v>
      </c>
      <c r="AE1505" s="128">
        <f t="shared" si="2831"/>
        <v>43.422500000000007</v>
      </c>
      <c r="AF1505" s="128">
        <f t="shared" si="2831"/>
        <v>51.317500000000003</v>
      </c>
      <c r="AG1505" s="129">
        <f t="shared" si="2818"/>
        <v>327.02000000000004</v>
      </c>
      <c r="AH1505" s="129">
        <f t="shared" si="2819"/>
        <v>327.02000000000004</v>
      </c>
      <c r="AI1505" s="132">
        <f t="shared" si="2820"/>
        <v>329</v>
      </c>
      <c r="AJ1505" s="113">
        <f t="shared" si="2821"/>
        <v>1049000</v>
      </c>
      <c r="AK1505" s="139">
        <f t="shared" si="2822"/>
        <v>1149000</v>
      </c>
      <c r="AL1505" s="114">
        <f t="shared" si="2823"/>
        <v>110</v>
      </c>
      <c r="AM1505" s="130">
        <f t="shared" si="2824"/>
        <v>106</v>
      </c>
      <c r="AN1505" s="151">
        <f t="shared" si="2825"/>
        <v>168</v>
      </c>
      <c r="AO1505" s="152">
        <f t="shared" si="2826"/>
        <v>887</v>
      </c>
      <c r="AP1505" s="153">
        <f t="shared" si="2827"/>
        <v>1875</v>
      </c>
      <c r="AQ1505" s="716">
        <f t="shared" si="2828"/>
        <v>64</v>
      </c>
      <c r="AR1505" s="154">
        <f t="shared" si="2829"/>
        <v>118000</v>
      </c>
      <c r="AS1505" s="158">
        <v>144</v>
      </c>
    </row>
    <row r="1506" spans="2:45" ht="20.45" customHeight="1">
      <c r="B1506" s="38" t="s">
        <v>4661</v>
      </c>
      <c r="C1506" s="33" t="s">
        <v>4673</v>
      </c>
      <c r="D1506" s="112">
        <f t="shared" si="2814"/>
        <v>78.95</v>
      </c>
      <c r="E1506" s="112">
        <f t="shared" si="2759"/>
        <v>30.72769620253165</v>
      </c>
      <c r="F1506" s="112">
        <f t="shared" si="2779"/>
        <v>3</v>
      </c>
      <c r="G1506" s="644">
        <v>39.4</v>
      </c>
      <c r="H1506" s="112">
        <f t="shared" si="2761"/>
        <v>7.6819240506329125</v>
      </c>
      <c r="I1506" s="112"/>
      <c r="J1506" s="131"/>
      <c r="K1506" s="131"/>
      <c r="L1506" s="131"/>
      <c r="M1506" s="131"/>
      <c r="N1506" s="131"/>
      <c r="O1506" s="131"/>
      <c r="P1506" s="131"/>
      <c r="Q1506" s="131"/>
      <c r="R1506" s="131"/>
      <c r="S1506" s="131"/>
      <c r="T1506" s="131"/>
      <c r="U1506" s="131"/>
      <c r="V1506" s="131"/>
      <c r="W1506" s="131"/>
      <c r="X1506" s="131">
        <f>[1]BICost!$AD187</f>
        <v>15.363848101265825</v>
      </c>
      <c r="Y1506" s="128">
        <f t="shared" si="2777"/>
        <v>39.4</v>
      </c>
      <c r="Z1506" s="128">
        <f t="shared" si="2815"/>
        <v>39.4</v>
      </c>
      <c r="AA1506" s="128">
        <f t="shared" si="2816"/>
        <v>39.475000000000001</v>
      </c>
      <c r="AB1506" s="128">
        <f t="shared" si="2817"/>
        <v>78.95</v>
      </c>
      <c r="AC1506" s="128">
        <f t="shared" si="2830"/>
        <v>78.8</v>
      </c>
      <c r="AD1506" s="128">
        <f t="shared" si="2778"/>
        <v>39.475000000000001</v>
      </c>
      <c r="AE1506" s="128">
        <f t="shared" si="2831"/>
        <v>43.422500000000007</v>
      </c>
      <c r="AF1506" s="128">
        <f t="shared" si="2831"/>
        <v>51.317500000000003</v>
      </c>
      <c r="AG1506" s="129">
        <f t="shared" si="2818"/>
        <v>327.02000000000004</v>
      </c>
      <c r="AH1506" s="129">
        <f t="shared" si="2819"/>
        <v>327.02000000000004</v>
      </c>
      <c r="AI1506" s="132">
        <f t="shared" si="2820"/>
        <v>329</v>
      </c>
      <c r="AJ1506" s="113">
        <f t="shared" si="2821"/>
        <v>1049000</v>
      </c>
      <c r="AK1506" s="139">
        <f t="shared" si="2822"/>
        <v>1149000</v>
      </c>
      <c r="AL1506" s="114">
        <f t="shared" si="2823"/>
        <v>110</v>
      </c>
      <c r="AM1506" s="130">
        <f t="shared" si="2824"/>
        <v>106</v>
      </c>
      <c r="AN1506" s="151">
        <f t="shared" si="2825"/>
        <v>168</v>
      </c>
      <c r="AO1506" s="152">
        <f t="shared" si="2826"/>
        <v>887</v>
      </c>
      <c r="AP1506" s="153">
        <f t="shared" si="2827"/>
        <v>1875</v>
      </c>
      <c r="AQ1506" s="716">
        <f t="shared" si="2828"/>
        <v>64</v>
      </c>
      <c r="AR1506" s="154">
        <f t="shared" si="2829"/>
        <v>118000</v>
      </c>
      <c r="AS1506" s="158">
        <v>145</v>
      </c>
    </row>
    <row r="1507" spans="2:45" ht="20.45" customHeight="1">
      <c r="B1507" s="38" t="s">
        <v>4662</v>
      </c>
      <c r="C1507" s="33" t="s">
        <v>4674</v>
      </c>
      <c r="D1507" s="112">
        <f t="shared" si="2814"/>
        <v>78.95</v>
      </c>
      <c r="E1507" s="112">
        <f t="shared" si="2759"/>
        <v>30.72769620253165</v>
      </c>
      <c r="F1507" s="112">
        <f t="shared" si="2779"/>
        <v>3</v>
      </c>
      <c r="G1507" s="644">
        <v>39.4</v>
      </c>
      <c r="H1507" s="112">
        <f t="shared" si="2761"/>
        <v>7.6819240506329125</v>
      </c>
      <c r="I1507" s="112"/>
      <c r="J1507" s="131"/>
      <c r="K1507" s="131"/>
      <c r="L1507" s="131"/>
      <c r="M1507" s="131"/>
      <c r="N1507" s="131"/>
      <c r="O1507" s="131"/>
      <c r="P1507" s="131"/>
      <c r="Q1507" s="131"/>
      <c r="R1507" s="131"/>
      <c r="S1507" s="131"/>
      <c r="T1507" s="131"/>
      <c r="U1507" s="131"/>
      <c r="V1507" s="131"/>
      <c r="W1507" s="131"/>
      <c r="X1507" s="131">
        <f>[1]BICost!$AD188</f>
        <v>15.363848101265825</v>
      </c>
      <c r="Y1507" s="128">
        <f t="shared" si="2777"/>
        <v>39.4</v>
      </c>
      <c r="Z1507" s="128">
        <f t="shared" si="2815"/>
        <v>39.4</v>
      </c>
      <c r="AA1507" s="128">
        <f t="shared" si="2816"/>
        <v>39.475000000000001</v>
      </c>
      <c r="AB1507" s="128">
        <f t="shared" si="2817"/>
        <v>78.95</v>
      </c>
      <c r="AC1507" s="128">
        <f t="shared" si="2830"/>
        <v>78.8</v>
      </c>
      <c r="AD1507" s="128">
        <f t="shared" si="2778"/>
        <v>39.475000000000001</v>
      </c>
      <c r="AE1507" s="128">
        <f t="shared" si="2831"/>
        <v>43.422500000000007</v>
      </c>
      <c r="AF1507" s="128">
        <f t="shared" si="2831"/>
        <v>51.317500000000003</v>
      </c>
      <c r="AG1507" s="129">
        <f t="shared" si="2818"/>
        <v>327.02000000000004</v>
      </c>
      <c r="AH1507" s="129">
        <f t="shared" si="2819"/>
        <v>327.02000000000004</v>
      </c>
      <c r="AI1507" s="132">
        <f t="shared" si="2820"/>
        <v>329</v>
      </c>
      <c r="AJ1507" s="113">
        <f t="shared" si="2821"/>
        <v>1049000</v>
      </c>
      <c r="AK1507" s="139">
        <f t="shared" si="2822"/>
        <v>1149000</v>
      </c>
      <c r="AL1507" s="114">
        <f t="shared" si="2823"/>
        <v>110</v>
      </c>
      <c r="AM1507" s="130">
        <f t="shared" si="2824"/>
        <v>106</v>
      </c>
      <c r="AN1507" s="151">
        <f t="shared" si="2825"/>
        <v>168</v>
      </c>
      <c r="AO1507" s="152">
        <f t="shared" si="2826"/>
        <v>887</v>
      </c>
      <c r="AP1507" s="153">
        <f t="shared" si="2827"/>
        <v>1875</v>
      </c>
      <c r="AQ1507" s="716">
        <f t="shared" si="2828"/>
        <v>64</v>
      </c>
      <c r="AR1507" s="154">
        <f t="shared" si="2829"/>
        <v>118000</v>
      </c>
      <c r="AS1507" s="158">
        <v>146</v>
      </c>
    </row>
    <row r="1508" spans="2:45" ht="20.45" customHeight="1">
      <c r="B1508" s="38" t="s">
        <v>4663</v>
      </c>
      <c r="C1508" s="33" t="s">
        <v>4675</v>
      </c>
      <c r="D1508" s="112">
        <f t="shared" si="2814"/>
        <v>78.95</v>
      </c>
      <c r="E1508" s="112">
        <f t="shared" si="2759"/>
        <v>30.72769620253165</v>
      </c>
      <c r="F1508" s="112">
        <f t="shared" si="2779"/>
        <v>3</v>
      </c>
      <c r="G1508" s="644">
        <v>39.4</v>
      </c>
      <c r="H1508" s="112">
        <f t="shared" si="2761"/>
        <v>7.6819240506329125</v>
      </c>
      <c r="I1508" s="112"/>
      <c r="J1508" s="131"/>
      <c r="K1508" s="131"/>
      <c r="L1508" s="131"/>
      <c r="M1508" s="131"/>
      <c r="N1508" s="131"/>
      <c r="O1508" s="131"/>
      <c r="P1508" s="131"/>
      <c r="Q1508" s="131"/>
      <c r="R1508" s="131"/>
      <c r="S1508" s="131"/>
      <c r="T1508" s="131"/>
      <c r="U1508" s="131"/>
      <c r="V1508" s="131"/>
      <c r="W1508" s="131"/>
      <c r="X1508" s="131">
        <f>[1]BICost!$AD189</f>
        <v>15.363848101265825</v>
      </c>
      <c r="Y1508" s="128">
        <f t="shared" si="2777"/>
        <v>39.4</v>
      </c>
      <c r="Z1508" s="128">
        <f t="shared" si="2815"/>
        <v>39.4</v>
      </c>
      <c r="AA1508" s="128">
        <f t="shared" si="2816"/>
        <v>39.475000000000001</v>
      </c>
      <c r="AB1508" s="128">
        <f t="shared" si="2817"/>
        <v>78.95</v>
      </c>
      <c r="AC1508" s="128">
        <f t="shared" si="2830"/>
        <v>78.8</v>
      </c>
      <c r="AD1508" s="128">
        <f t="shared" si="2778"/>
        <v>39.475000000000001</v>
      </c>
      <c r="AE1508" s="128">
        <f t="shared" si="2831"/>
        <v>43.422500000000007</v>
      </c>
      <c r="AF1508" s="128">
        <f t="shared" si="2831"/>
        <v>51.317500000000003</v>
      </c>
      <c r="AG1508" s="129">
        <f t="shared" si="2818"/>
        <v>327.02000000000004</v>
      </c>
      <c r="AH1508" s="129">
        <f t="shared" si="2819"/>
        <v>327.02000000000004</v>
      </c>
      <c r="AI1508" s="132">
        <f t="shared" si="2820"/>
        <v>329</v>
      </c>
      <c r="AJ1508" s="113">
        <f t="shared" si="2821"/>
        <v>1049000</v>
      </c>
      <c r="AK1508" s="139">
        <f t="shared" si="2822"/>
        <v>1149000</v>
      </c>
      <c r="AL1508" s="114">
        <f t="shared" si="2823"/>
        <v>110</v>
      </c>
      <c r="AM1508" s="130">
        <f t="shared" si="2824"/>
        <v>106</v>
      </c>
      <c r="AN1508" s="151">
        <f t="shared" si="2825"/>
        <v>168</v>
      </c>
      <c r="AO1508" s="152">
        <f t="shared" si="2826"/>
        <v>887</v>
      </c>
      <c r="AP1508" s="153">
        <f t="shared" si="2827"/>
        <v>1875</v>
      </c>
      <c r="AQ1508" s="716">
        <f t="shared" si="2828"/>
        <v>64</v>
      </c>
      <c r="AR1508" s="154">
        <f t="shared" si="2829"/>
        <v>118000</v>
      </c>
      <c r="AS1508" s="158">
        <v>147</v>
      </c>
    </row>
    <row r="1509" spans="2:45" ht="20.45" customHeight="1">
      <c r="B1509" s="2" t="s">
        <v>4800</v>
      </c>
      <c r="C1509" s="33" t="s">
        <v>4997</v>
      </c>
      <c r="D1509" s="112">
        <f t="shared" ref="D1509:D1532" si="2832">AB1509</f>
        <v>151.94999999999999</v>
      </c>
      <c r="E1509" s="112">
        <f t="shared" si="2759"/>
        <v>49.998243969619971</v>
      </c>
      <c r="F1509" s="112">
        <f t="shared" si="2779"/>
        <v>3</v>
      </c>
      <c r="G1509" s="644">
        <v>76.191357893670613</v>
      </c>
      <c r="H1509" s="112">
        <f t="shared" si="2761"/>
        <v>12.499560992404993</v>
      </c>
      <c r="I1509" s="112"/>
      <c r="J1509" s="131"/>
      <c r="K1509" s="131"/>
      <c r="L1509" s="131"/>
      <c r="M1509" s="131"/>
      <c r="N1509" s="131"/>
      <c r="O1509" s="131"/>
      <c r="P1509" s="131"/>
      <c r="Q1509" s="131"/>
      <c r="R1509" s="131"/>
      <c r="S1509" s="131"/>
      <c r="T1509" s="131"/>
      <c r="U1509" s="131"/>
      <c r="V1509" s="131"/>
      <c r="W1509" s="131"/>
      <c r="X1509" s="131">
        <f>[1]BICost!$AI190</f>
        <v>24.999121984809985</v>
      </c>
      <c r="Y1509" s="128">
        <f t="shared" si="2777"/>
        <v>76.191357893670613</v>
      </c>
      <c r="Z1509" s="128">
        <f t="shared" ref="Z1509:Z1532" si="2833">(AC1509*(1-Z$1335))</f>
        <v>76.191357893670613</v>
      </c>
      <c r="AA1509" s="128">
        <f t="shared" ref="AA1509:AA1532" si="2834">(AB1509*(1-AA$1335))</f>
        <v>75.974999999999994</v>
      </c>
      <c r="AB1509" s="128">
        <f t="shared" ref="AB1509:AB1532" si="2835">MROUND(AC1509,1)-0.05</f>
        <v>151.94999999999999</v>
      </c>
      <c r="AC1509" s="128">
        <f t="shared" ref="AC1509:AC1532" si="2836">Y1509/(1-$AA$1335)</f>
        <v>152.38271578734123</v>
      </c>
      <c r="AD1509" s="128">
        <f t="shared" si="2778"/>
        <v>75.974999999999994</v>
      </c>
      <c r="AE1509" s="128">
        <f t="shared" si="2831"/>
        <v>83.572500000000005</v>
      </c>
      <c r="AF1509" s="128">
        <f t="shared" si="2831"/>
        <v>98.767499999999998</v>
      </c>
      <c r="AG1509" s="129">
        <f t="shared" ref="AG1509:AG1532" si="2837">AC1509*4.15</f>
        <v>632.38827051746614</v>
      </c>
      <c r="AH1509" s="129">
        <f t="shared" ref="AH1509:AH1532" si="2838">AG1509</f>
        <v>632.38827051746614</v>
      </c>
      <c r="AI1509" s="132">
        <f t="shared" ref="AI1509:AI1532" si="2839">MROUND(ROUNDUP(AH1509,0),10)-1</f>
        <v>629</v>
      </c>
      <c r="AJ1509" s="113">
        <f t="shared" ref="AJ1509:AJ1532" si="2840">ROUNDUP(FLOOR(AC1509*13350,10000),-3)-1000</f>
        <v>2029000</v>
      </c>
      <c r="AK1509" s="139">
        <f t="shared" ref="AK1509:AK1532" si="2841">ROUNDUP(FLOOR(AJ1509*1.1,10000),-3)-1000</f>
        <v>2229000</v>
      </c>
      <c r="AL1509" s="114">
        <f t="shared" ref="AL1509:AL1532" si="2842">ROUNDUP(AC1509*1.39,0)</f>
        <v>212</v>
      </c>
      <c r="AM1509" s="130">
        <f t="shared" ref="AM1509:AM1532" si="2843">ROUNDUP(AC1509*1.34,0)</f>
        <v>205</v>
      </c>
      <c r="AN1509" s="151">
        <f t="shared" ref="AN1509:AN1532" si="2844">ROUNDUP(AC1509*0.71*3,0)</f>
        <v>325</v>
      </c>
      <c r="AO1509" s="152">
        <f t="shared" ref="AO1509:AO1532" si="2845">ROUNDUP(AC1509*3.7502*3,0)</f>
        <v>1715</v>
      </c>
      <c r="AP1509" s="153">
        <f t="shared" ref="AP1509:AP1532" si="2846">ROUNDUP(AC1509*7.9284*3,0)</f>
        <v>3625</v>
      </c>
      <c r="AQ1509" s="716">
        <f t="shared" ref="AQ1509:AQ1532" si="2847">ROUNDUP(AC1509*0.8,0)</f>
        <v>122</v>
      </c>
      <c r="AR1509" s="154">
        <f t="shared" ref="AR1509:AR1532" si="2848">MROUND(ROUNDUP(AC1509*1500,0),1000)</f>
        <v>229000</v>
      </c>
      <c r="AS1509" s="158">
        <v>148</v>
      </c>
    </row>
    <row r="1510" spans="2:45" ht="20.45" customHeight="1">
      <c r="B1510" s="2" t="s">
        <v>4801</v>
      </c>
      <c r="C1510" s="33" t="s">
        <v>4998</v>
      </c>
      <c r="D1510" s="112">
        <f t="shared" si="2832"/>
        <v>151.94999999999999</v>
      </c>
      <c r="E1510" s="112">
        <f t="shared" si="2759"/>
        <v>49.998243969619971</v>
      </c>
      <c r="F1510" s="112">
        <f t="shared" si="2779"/>
        <v>3</v>
      </c>
      <c r="G1510" s="644">
        <v>76.191357893670613</v>
      </c>
      <c r="H1510" s="112">
        <f t="shared" si="2761"/>
        <v>12.499560992404993</v>
      </c>
      <c r="I1510" s="112"/>
      <c r="J1510" s="131"/>
      <c r="K1510" s="131"/>
      <c r="L1510" s="131"/>
      <c r="M1510" s="131"/>
      <c r="N1510" s="131"/>
      <c r="O1510" s="131"/>
      <c r="P1510" s="131"/>
      <c r="Q1510" s="131"/>
      <c r="R1510" s="131"/>
      <c r="S1510" s="131"/>
      <c r="T1510" s="131"/>
      <c r="U1510" s="131"/>
      <c r="V1510" s="131"/>
      <c r="W1510" s="131"/>
      <c r="X1510" s="131">
        <f>[1]BICost!$AI191</f>
        <v>24.999121984809985</v>
      </c>
      <c r="Y1510" s="128">
        <f t="shared" si="2777"/>
        <v>76.191357893670613</v>
      </c>
      <c r="Z1510" s="128">
        <f t="shared" si="2833"/>
        <v>76.191357893670613</v>
      </c>
      <c r="AA1510" s="128">
        <f t="shared" si="2834"/>
        <v>75.974999999999994</v>
      </c>
      <c r="AB1510" s="128">
        <f t="shared" si="2835"/>
        <v>151.94999999999999</v>
      </c>
      <c r="AC1510" s="128">
        <f t="shared" si="2836"/>
        <v>152.38271578734123</v>
      </c>
      <c r="AD1510" s="128">
        <f t="shared" si="2778"/>
        <v>75.974999999999994</v>
      </c>
      <c r="AE1510" s="128">
        <f t="shared" si="2831"/>
        <v>83.572500000000005</v>
      </c>
      <c r="AF1510" s="128">
        <f t="shared" si="2831"/>
        <v>98.767499999999998</v>
      </c>
      <c r="AG1510" s="129">
        <f t="shared" si="2837"/>
        <v>632.38827051746614</v>
      </c>
      <c r="AH1510" s="129">
        <f t="shared" si="2838"/>
        <v>632.38827051746614</v>
      </c>
      <c r="AI1510" s="132">
        <f t="shared" si="2839"/>
        <v>629</v>
      </c>
      <c r="AJ1510" s="113">
        <f t="shared" si="2840"/>
        <v>2029000</v>
      </c>
      <c r="AK1510" s="139">
        <f t="shared" si="2841"/>
        <v>2229000</v>
      </c>
      <c r="AL1510" s="114">
        <f t="shared" si="2842"/>
        <v>212</v>
      </c>
      <c r="AM1510" s="130">
        <f t="shared" si="2843"/>
        <v>205</v>
      </c>
      <c r="AN1510" s="151">
        <f t="shared" si="2844"/>
        <v>325</v>
      </c>
      <c r="AO1510" s="152">
        <f t="shared" si="2845"/>
        <v>1715</v>
      </c>
      <c r="AP1510" s="153">
        <f t="shared" si="2846"/>
        <v>3625</v>
      </c>
      <c r="AQ1510" s="716">
        <f t="shared" si="2847"/>
        <v>122</v>
      </c>
      <c r="AR1510" s="154">
        <f t="shared" si="2848"/>
        <v>229000</v>
      </c>
      <c r="AS1510" s="158">
        <v>149</v>
      </c>
    </row>
    <row r="1511" spans="2:45" ht="20.45" customHeight="1">
      <c r="B1511" s="2" t="s">
        <v>4802</v>
      </c>
      <c r="C1511" s="33" t="s">
        <v>4999</v>
      </c>
      <c r="D1511" s="112">
        <f t="shared" si="2832"/>
        <v>151.94999999999999</v>
      </c>
      <c r="E1511" s="112">
        <f t="shared" si="2759"/>
        <v>49.998243969619971</v>
      </c>
      <c r="F1511" s="112">
        <f t="shared" si="2779"/>
        <v>3</v>
      </c>
      <c r="G1511" s="644">
        <v>76.191357893670613</v>
      </c>
      <c r="H1511" s="112">
        <f t="shared" si="2761"/>
        <v>12.499560992404993</v>
      </c>
      <c r="I1511" s="112"/>
      <c r="J1511" s="131"/>
      <c r="K1511" s="131"/>
      <c r="L1511" s="131"/>
      <c r="M1511" s="131"/>
      <c r="N1511" s="131"/>
      <c r="O1511" s="131"/>
      <c r="P1511" s="131"/>
      <c r="Q1511" s="131"/>
      <c r="R1511" s="131"/>
      <c r="S1511" s="131"/>
      <c r="T1511" s="131"/>
      <c r="U1511" s="131"/>
      <c r="V1511" s="131"/>
      <c r="W1511" s="131"/>
      <c r="X1511" s="131">
        <f>[1]BICost!$AI192</f>
        <v>24.999121984809985</v>
      </c>
      <c r="Y1511" s="128">
        <f t="shared" si="2777"/>
        <v>76.191357893670613</v>
      </c>
      <c r="Z1511" s="128">
        <f t="shared" si="2833"/>
        <v>76.191357893670613</v>
      </c>
      <c r="AA1511" s="128">
        <f t="shared" si="2834"/>
        <v>75.974999999999994</v>
      </c>
      <c r="AB1511" s="128">
        <f t="shared" si="2835"/>
        <v>151.94999999999999</v>
      </c>
      <c r="AC1511" s="128">
        <f t="shared" si="2836"/>
        <v>152.38271578734123</v>
      </c>
      <c r="AD1511" s="128">
        <f t="shared" si="2778"/>
        <v>75.974999999999994</v>
      </c>
      <c r="AE1511" s="128">
        <f t="shared" si="2831"/>
        <v>83.572500000000005</v>
      </c>
      <c r="AF1511" s="128">
        <f t="shared" si="2831"/>
        <v>98.767499999999998</v>
      </c>
      <c r="AG1511" s="129">
        <f t="shared" si="2837"/>
        <v>632.38827051746614</v>
      </c>
      <c r="AH1511" s="129">
        <f t="shared" si="2838"/>
        <v>632.38827051746614</v>
      </c>
      <c r="AI1511" s="132">
        <f t="shared" si="2839"/>
        <v>629</v>
      </c>
      <c r="AJ1511" s="113">
        <f t="shared" si="2840"/>
        <v>2029000</v>
      </c>
      <c r="AK1511" s="139">
        <f t="shared" si="2841"/>
        <v>2229000</v>
      </c>
      <c r="AL1511" s="114">
        <f t="shared" si="2842"/>
        <v>212</v>
      </c>
      <c r="AM1511" s="130">
        <f t="shared" si="2843"/>
        <v>205</v>
      </c>
      <c r="AN1511" s="151">
        <f t="shared" si="2844"/>
        <v>325</v>
      </c>
      <c r="AO1511" s="152">
        <f t="shared" si="2845"/>
        <v>1715</v>
      </c>
      <c r="AP1511" s="153">
        <f t="shared" si="2846"/>
        <v>3625</v>
      </c>
      <c r="AQ1511" s="716">
        <f t="shared" si="2847"/>
        <v>122</v>
      </c>
      <c r="AR1511" s="154">
        <f t="shared" si="2848"/>
        <v>229000</v>
      </c>
      <c r="AS1511" s="158">
        <v>150</v>
      </c>
    </row>
    <row r="1512" spans="2:45" ht="20.45" customHeight="1">
      <c r="B1512" s="2" t="s">
        <v>4803</v>
      </c>
      <c r="C1512" s="33" t="s">
        <v>5000</v>
      </c>
      <c r="D1512" s="112">
        <f t="shared" si="2832"/>
        <v>151.94999999999999</v>
      </c>
      <c r="E1512" s="112">
        <f t="shared" si="2759"/>
        <v>49.998243969619971</v>
      </c>
      <c r="F1512" s="112">
        <f t="shared" si="2779"/>
        <v>3</v>
      </c>
      <c r="G1512" s="644">
        <v>76.191357893670613</v>
      </c>
      <c r="H1512" s="112">
        <f t="shared" si="2761"/>
        <v>12.499560992404993</v>
      </c>
      <c r="I1512" s="112"/>
      <c r="J1512" s="131"/>
      <c r="K1512" s="131"/>
      <c r="L1512" s="131"/>
      <c r="M1512" s="131"/>
      <c r="N1512" s="131"/>
      <c r="O1512" s="131"/>
      <c r="P1512" s="131"/>
      <c r="Q1512" s="131"/>
      <c r="R1512" s="131"/>
      <c r="S1512" s="131"/>
      <c r="T1512" s="131"/>
      <c r="U1512" s="131"/>
      <c r="V1512" s="131"/>
      <c r="W1512" s="131"/>
      <c r="X1512" s="131">
        <f>[1]BICost!$AI193</f>
        <v>24.999121984809985</v>
      </c>
      <c r="Y1512" s="128">
        <f t="shared" si="2777"/>
        <v>76.191357893670613</v>
      </c>
      <c r="Z1512" s="128">
        <f t="shared" si="2833"/>
        <v>76.191357893670613</v>
      </c>
      <c r="AA1512" s="128">
        <f t="shared" si="2834"/>
        <v>75.974999999999994</v>
      </c>
      <c r="AB1512" s="128">
        <f t="shared" si="2835"/>
        <v>151.94999999999999</v>
      </c>
      <c r="AC1512" s="128">
        <f t="shared" si="2836"/>
        <v>152.38271578734123</v>
      </c>
      <c r="AD1512" s="128">
        <f t="shared" si="2778"/>
        <v>75.974999999999994</v>
      </c>
      <c r="AE1512" s="128">
        <f t="shared" si="2831"/>
        <v>83.572500000000005</v>
      </c>
      <c r="AF1512" s="128">
        <f t="shared" si="2831"/>
        <v>98.767499999999998</v>
      </c>
      <c r="AG1512" s="129">
        <f t="shared" si="2837"/>
        <v>632.38827051746614</v>
      </c>
      <c r="AH1512" s="129">
        <f t="shared" si="2838"/>
        <v>632.38827051746614</v>
      </c>
      <c r="AI1512" s="132">
        <f t="shared" si="2839"/>
        <v>629</v>
      </c>
      <c r="AJ1512" s="113">
        <f t="shared" si="2840"/>
        <v>2029000</v>
      </c>
      <c r="AK1512" s="139">
        <f t="shared" si="2841"/>
        <v>2229000</v>
      </c>
      <c r="AL1512" s="114">
        <f t="shared" si="2842"/>
        <v>212</v>
      </c>
      <c r="AM1512" s="130">
        <f t="shared" si="2843"/>
        <v>205</v>
      </c>
      <c r="AN1512" s="151">
        <f t="shared" si="2844"/>
        <v>325</v>
      </c>
      <c r="AO1512" s="152">
        <f t="shared" si="2845"/>
        <v>1715</v>
      </c>
      <c r="AP1512" s="153">
        <f t="shared" si="2846"/>
        <v>3625</v>
      </c>
      <c r="AQ1512" s="716">
        <f t="shared" si="2847"/>
        <v>122</v>
      </c>
      <c r="AR1512" s="154">
        <f t="shared" si="2848"/>
        <v>229000</v>
      </c>
      <c r="AS1512" s="158">
        <v>151</v>
      </c>
    </row>
    <row r="1513" spans="2:45" ht="20.45" customHeight="1">
      <c r="B1513" s="2" t="s">
        <v>4804</v>
      </c>
      <c r="C1513" s="33" t="s">
        <v>5001</v>
      </c>
      <c r="D1513" s="112">
        <f t="shared" si="2832"/>
        <v>151.94999999999999</v>
      </c>
      <c r="E1513" s="112">
        <f t="shared" si="2759"/>
        <v>49.998243969619971</v>
      </c>
      <c r="F1513" s="112">
        <f t="shared" si="2779"/>
        <v>3</v>
      </c>
      <c r="G1513" s="644">
        <v>76.191357893670613</v>
      </c>
      <c r="H1513" s="112">
        <f t="shared" si="2761"/>
        <v>12.499560992404993</v>
      </c>
      <c r="I1513" s="112"/>
      <c r="J1513" s="131"/>
      <c r="K1513" s="131"/>
      <c r="L1513" s="131"/>
      <c r="M1513" s="131"/>
      <c r="N1513" s="131"/>
      <c r="O1513" s="131"/>
      <c r="P1513" s="131"/>
      <c r="Q1513" s="131"/>
      <c r="R1513" s="131"/>
      <c r="S1513" s="131"/>
      <c r="T1513" s="131"/>
      <c r="U1513" s="131"/>
      <c r="V1513" s="131"/>
      <c r="W1513" s="131"/>
      <c r="X1513" s="131">
        <f>[1]BICost!$AI194</f>
        <v>24.999121984809985</v>
      </c>
      <c r="Y1513" s="128">
        <f t="shared" si="2777"/>
        <v>76.191357893670613</v>
      </c>
      <c r="Z1513" s="128">
        <f t="shared" si="2833"/>
        <v>76.191357893670613</v>
      </c>
      <c r="AA1513" s="128">
        <f t="shared" si="2834"/>
        <v>75.974999999999994</v>
      </c>
      <c r="AB1513" s="128">
        <f t="shared" si="2835"/>
        <v>151.94999999999999</v>
      </c>
      <c r="AC1513" s="128">
        <f t="shared" si="2836"/>
        <v>152.38271578734123</v>
      </c>
      <c r="AD1513" s="128">
        <f t="shared" si="2778"/>
        <v>75.974999999999994</v>
      </c>
      <c r="AE1513" s="128">
        <f t="shared" si="2831"/>
        <v>83.572500000000005</v>
      </c>
      <c r="AF1513" s="128">
        <f t="shared" si="2831"/>
        <v>98.767499999999998</v>
      </c>
      <c r="AG1513" s="129">
        <f t="shared" si="2837"/>
        <v>632.38827051746614</v>
      </c>
      <c r="AH1513" s="129">
        <f t="shared" si="2838"/>
        <v>632.38827051746614</v>
      </c>
      <c r="AI1513" s="132">
        <f t="shared" si="2839"/>
        <v>629</v>
      </c>
      <c r="AJ1513" s="113">
        <f t="shared" si="2840"/>
        <v>2029000</v>
      </c>
      <c r="AK1513" s="139">
        <f t="shared" si="2841"/>
        <v>2229000</v>
      </c>
      <c r="AL1513" s="114">
        <f t="shared" si="2842"/>
        <v>212</v>
      </c>
      <c r="AM1513" s="130">
        <f t="shared" si="2843"/>
        <v>205</v>
      </c>
      <c r="AN1513" s="151">
        <f t="shared" si="2844"/>
        <v>325</v>
      </c>
      <c r="AO1513" s="152">
        <f t="shared" si="2845"/>
        <v>1715</v>
      </c>
      <c r="AP1513" s="153">
        <f t="shared" si="2846"/>
        <v>3625</v>
      </c>
      <c r="AQ1513" s="716">
        <f t="shared" si="2847"/>
        <v>122</v>
      </c>
      <c r="AR1513" s="154">
        <f t="shared" si="2848"/>
        <v>229000</v>
      </c>
      <c r="AS1513" s="158">
        <v>152</v>
      </c>
    </row>
    <row r="1514" spans="2:45" ht="20.45" customHeight="1">
      <c r="B1514" s="2" t="s">
        <v>4805</v>
      </c>
      <c r="C1514" s="33" t="s">
        <v>5002</v>
      </c>
      <c r="D1514" s="112">
        <f t="shared" si="2832"/>
        <v>151.94999999999999</v>
      </c>
      <c r="E1514" s="112">
        <f t="shared" si="2759"/>
        <v>49.998243969619971</v>
      </c>
      <c r="F1514" s="112">
        <f t="shared" si="2779"/>
        <v>3</v>
      </c>
      <c r="G1514" s="644">
        <v>76.191357893670613</v>
      </c>
      <c r="H1514" s="112">
        <f t="shared" si="2761"/>
        <v>12.499560992404993</v>
      </c>
      <c r="I1514" s="112"/>
      <c r="J1514" s="131"/>
      <c r="K1514" s="131"/>
      <c r="L1514" s="131"/>
      <c r="M1514" s="131"/>
      <c r="N1514" s="131"/>
      <c r="O1514" s="131"/>
      <c r="P1514" s="131"/>
      <c r="Q1514" s="131"/>
      <c r="R1514" s="131"/>
      <c r="S1514" s="131"/>
      <c r="T1514" s="131"/>
      <c r="U1514" s="131"/>
      <c r="V1514" s="131"/>
      <c r="W1514" s="131"/>
      <c r="X1514" s="131">
        <f>[1]BICost!$AI195</f>
        <v>24.999121984809985</v>
      </c>
      <c r="Y1514" s="128">
        <f t="shared" si="2777"/>
        <v>76.191357893670613</v>
      </c>
      <c r="Z1514" s="128">
        <f t="shared" si="2833"/>
        <v>76.191357893670613</v>
      </c>
      <c r="AA1514" s="128">
        <f t="shared" si="2834"/>
        <v>75.974999999999994</v>
      </c>
      <c r="AB1514" s="128">
        <f t="shared" si="2835"/>
        <v>151.94999999999999</v>
      </c>
      <c r="AC1514" s="128">
        <f t="shared" si="2836"/>
        <v>152.38271578734123</v>
      </c>
      <c r="AD1514" s="128">
        <f t="shared" si="2778"/>
        <v>75.974999999999994</v>
      </c>
      <c r="AE1514" s="128">
        <f t="shared" ref="AE1514:AF1532" si="2849">$AB1514*(1-AE$1255)</f>
        <v>83.572500000000005</v>
      </c>
      <c r="AF1514" s="128">
        <f t="shared" si="2849"/>
        <v>98.767499999999998</v>
      </c>
      <c r="AG1514" s="129">
        <f t="shared" si="2837"/>
        <v>632.38827051746614</v>
      </c>
      <c r="AH1514" s="129">
        <f t="shared" si="2838"/>
        <v>632.38827051746614</v>
      </c>
      <c r="AI1514" s="132">
        <f t="shared" si="2839"/>
        <v>629</v>
      </c>
      <c r="AJ1514" s="113">
        <f t="shared" si="2840"/>
        <v>2029000</v>
      </c>
      <c r="AK1514" s="139">
        <f t="shared" si="2841"/>
        <v>2229000</v>
      </c>
      <c r="AL1514" s="114">
        <f t="shared" si="2842"/>
        <v>212</v>
      </c>
      <c r="AM1514" s="130">
        <f t="shared" si="2843"/>
        <v>205</v>
      </c>
      <c r="AN1514" s="151">
        <f t="shared" si="2844"/>
        <v>325</v>
      </c>
      <c r="AO1514" s="152">
        <f t="shared" si="2845"/>
        <v>1715</v>
      </c>
      <c r="AP1514" s="153">
        <f t="shared" si="2846"/>
        <v>3625</v>
      </c>
      <c r="AQ1514" s="716">
        <f t="shared" si="2847"/>
        <v>122</v>
      </c>
      <c r="AR1514" s="154">
        <f t="shared" si="2848"/>
        <v>229000</v>
      </c>
      <c r="AS1514" s="158">
        <v>153</v>
      </c>
    </row>
    <row r="1515" spans="2:45" ht="20.45" customHeight="1">
      <c r="B1515" s="2" t="s">
        <v>4806</v>
      </c>
      <c r="C1515" s="33" t="s">
        <v>5003</v>
      </c>
      <c r="D1515" s="112">
        <f t="shared" si="2832"/>
        <v>151.94999999999999</v>
      </c>
      <c r="E1515" s="112">
        <f t="shared" si="2759"/>
        <v>49.998243969619971</v>
      </c>
      <c r="F1515" s="112">
        <f t="shared" si="2779"/>
        <v>3</v>
      </c>
      <c r="G1515" s="644">
        <v>76.191357893670613</v>
      </c>
      <c r="H1515" s="112">
        <f t="shared" si="2761"/>
        <v>12.499560992404993</v>
      </c>
      <c r="I1515" s="112"/>
      <c r="J1515" s="131"/>
      <c r="K1515" s="131"/>
      <c r="L1515" s="131"/>
      <c r="M1515" s="131"/>
      <c r="N1515" s="131"/>
      <c r="O1515" s="131"/>
      <c r="P1515" s="131"/>
      <c r="Q1515" s="131"/>
      <c r="R1515" s="131"/>
      <c r="S1515" s="131"/>
      <c r="T1515" s="131"/>
      <c r="U1515" s="131"/>
      <c r="V1515" s="131"/>
      <c r="W1515" s="131"/>
      <c r="X1515" s="131">
        <f>[1]BICost!$AI196</f>
        <v>24.999121984809985</v>
      </c>
      <c r="Y1515" s="128">
        <f t="shared" si="2777"/>
        <v>76.191357893670613</v>
      </c>
      <c r="Z1515" s="128">
        <f t="shared" si="2833"/>
        <v>76.191357893670613</v>
      </c>
      <c r="AA1515" s="128">
        <f t="shared" si="2834"/>
        <v>75.974999999999994</v>
      </c>
      <c r="AB1515" s="128">
        <f t="shared" si="2835"/>
        <v>151.94999999999999</v>
      </c>
      <c r="AC1515" s="128">
        <f t="shared" si="2836"/>
        <v>152.38271578734123</v>
      </c>
      <c r="AD1515" s="128">
        <f t="shared" si="2778"/>
        <v>75.974999999999994</v>
      </c>
      <c r="AE1515" s="128">
        <f t="shared" si="2849"/>
        <v>83.572500000000005</v>
      </c>
      <c r="AF1515" s="128">
        <f t="shared" si="2849"/>
        <v>98.767499999999998</v>
      </c>
      <c r="AG1515" s="129">
        <f t="shared" si="2837"/>
        <v>632.38827051746614</v>
      </c>
      <c r="AH1515" s="129">
        <f t="shared" si="2838"/>
        <v>632.38827051746614</v>
      </c>
      <c r="AI1515" s="132">
        <f t="shared" si="2839"/>
        <v>629</v>
      </c>
      <c r="AJ1515" s="113">
        <f t="shared" si="2840"/>
        <v>2029000</v>
      </c>
      <c r="AK1515" s="139">
        <f t="shared" si="2841"/>
        <v>2229000</v>
      </c>
      <c r="AL1515" s="114">
        <f t="shared" si="2842"/>
        <v>212</v>
      </c>
      <c r="AM1515" s="130">
        <f t="shared" si="2843"/>
        <v>205</v>
      </c>
      <c r="AN1515" s="151">
        <f t="shared" si="2844"/>
        <v>325</v>
      </c>
      <c r="AO1515" s="152">
        <f t="shared" si="2845"/>
        <v>1715</v>
      </c>
      <c r="AP1515" s="153">
        <f t="shared" si="2846"/>
        <v>3625</v>
      </c>
      <c r="AQ1515" s="716">
        <f t="shared" si="2847"/>
        <v>122</v>
      </c>
      <c r="AR1515" s="154">
        <f t="shared" si="2848"/>
        <v>229000</v>
      </c>
      <c r="AS1515" s="158">
        <v>154</v>
      </c>
    </row>
    <row r="1516" spans="2:45" ht="20.45" customHeight="1">
      <c r="B1516" s="2" t="s">
        <v>4807</v>
      </c>
      <c r="C1516" s="33" t="s">
        <v>5004</v>
      </c>
      <c r="D1516" s="112">
        <f t="shared" si="2832"/>
        <v>151.94999999999999</v>
      </c>
      <c r="E1516" s="112">
        <f t="shared" si="2759"/>
        <v>49.998243969619971</v>
      </c>
      <c r="F1516" s="112">
        <f t="shared" si="2779"/>
        <v>3</v>
      </c>
      <c r="G1516" s="644">
        <v>76.191357893670613</v>
      </c>
      <c r="H1516" s="112">
        <f t="shared" si="2761"/>
        <v>12.499560992404993</v>
      </c>
      <c r="I1516" s="112"/>
      <c r="J1516" s="131"/>
      <c r="K1516" s="131"/>
      <c r="L1516" s="131"/>
      <c r="M1516" s="131"/>
      <c r="N1516" s="131"/>
      <c r="O1516" s="131"/>
      <c r="P1516" s="131"/>
      <c r="Q1516" s="131"/>
      <c r="R1516" s="131"/>
      <c r="S1516" s="131"/>
      <c r="T1516" s="131"/>
      <c r="U1516" s="131"/>
      <c r="V1516" s="131"/>
      <c r="W1516" s="131"/>
      <c r="X1516" s="131">
        <f>[1]BICost!$AI197</f>
        <v>24.999121984809985</v>
      </c>
      <c r="Y1516" s="128">
        <f t="shared" si="2777"/>
        <v>76.191357893670613</v>
      </c>
      <c r="Z1516" s="128">
        <f t="shared" si="2833"/>
        <v>76.191357893670613</v>
      </c>
      <c r="AA1516" s="128">
        <f t="shared" si="2834"/>
        <v>75.974999999999994</v>
      </c>
      <c r="AB1516" s="128">
        <f t="shared" si="2835"/>
        <v>151.94999999999999</v>
      </c>
      <c r="AC1516" s="128">
        <f t="shared" si="2836"/>
        <v>152.38271578734123</v>
      </c>
      <c r="AD1516" s="128">
        <f t="shared" si="2778"/>
        <v>75.974999999999994</v>
      </c>
      <c r="AE1516" s="128">
        <f t="shared" si="2849"/>
        <v>83.572500000000005</v>
      </c>
      <c r="AF1516" s="128">
        <f t="shared" si="2849"/>
        <v>98.767499999999998</v>
      </c>
      <c r="AG1516" s="129">
        <f t="shared" si="2837"/>
        <v>632.38827051746614</v>
      </c>
      <c r="AH1516" s="129">
        <f t="shared" si="2838"/>
        <v>632.38827051746614</v>
      </c>
      <c r="AI1516" s="132">
        <f t="shared" si="2839"/>
        <v>629</v>
      </c>
      <c r="AJ1516" s="113">
        <f t="shared" si="2840"/>
        <v>2029000</v>
      </c>
      <c r="AK1516" s="139">
        <f t="shared" si="2841"/>
        <v>2229000</v>
      </c>
      <c r="AL1516" s="114">
        <f t="shared" si="2842"/>
        <v>212</v>
      </c>
      <c r="AM1516" s="130">
        <f t="shared" si="2843"/>
        <v>205</v>
      </c>
      <c r="AN1516" s="151">
        <f t="shared" si="2844"/>
        <v>325</v>
      </c>
      <c r="AO1516" s="152">
        <f t="shared" si="2845"/>
        <v>1715</v>
      </c>
      <c r="AP1516" s="153">
        <f t="shared" si="2846"/>
        <v>3625</v>
      </c>
      <c r="AQ1516" s="716">
        <f t="shared" si="2847"/>
        <v>122</v>
      </c>
      <c r="AR1516" s="154">
        <f t="shared" si="2848"/>
        <v>229000</v>
      </c>
      <c r="AS1516" s="158">
        <v>155</v>
      </c>
    </row>
    <row r="1517" spans="2:45" ht="20.45" customHeight="1">
      <c r="B1517" s="2" t="s">
        <v>4808</v>
      </c>
      <c r="C1517" s="33" t="s">
        <v>5005</v>
      </c>
      <c r="D1517" s="112">
        <f t="shared" si="2832"/>
        <v>151.94999999999999</v>
      </c>
      <c r="E1517" s="112">
        <f t="shared" si="2759"/>
        <v>49.998243969619971</v>
      </c>
      <c r="F1517" s="112">
        <f t="shared" si="2779"/>
        <v>3</v>
      </c>
      <c r="G1517" s="644">
        <v>76.191357893670613</v>
      </c>
      <c r="H1517" s="112">
        <f t="shared" si="2761"/>
        <v>12.499560992404993</v>
      </c>
      <c r="I1517" s="112"/>
      <c r="J1517" s="131"/>
      <c r="K1517" s="131"/>
      <c r="L1517" s="131"/>
      <c r="M1517" s="131"/>
      <c r="N1517" s="131"/>
      <c r="O1517" s="131"/>
      <c r="P1517" s="131"/>
      <c r="Q1517" s="131"/>
      <c r="R1517" s="131"/>
      <c r="S1517" s="131"/>
      <c r="T1517" s="131"/>
      <c r="U1517" s="131"/>
      <c r="V1517" s="131"/>
      <c r="W1517" s="131"/>
      <c r="X1517" s="131">
        <f>[1]BICost!$AI198</f>
        <v>24.999121984809985</v>
      </c>
      <c r="Y1517" s="128">
        <f t="shared" si="2777"/>
        <v>76.191357893670613</v>
      </c>
      <c r="Z1517" s="128">
        <f t="shared" si="2833"/>
        <v>76.191357893670613</v>
      </c>
      <c r="AA1517" s="128">
        <f t="shared" si="2834"/>
        <v>75.974999999999994</v>
      </c>
      <c r="AB1517" s="128">
        <f t="shared" si="2835"/>
        <v>151.94999999999999</v>
      </c>
      <c r="AC1517" s="128">
        <f t="shared" si="2836"/>
        <v>152.38271578734123</v>
      </c>
      <c r="AD1517" s="128">
        <f t="shared" si="2778"/>
        <v>75.974999999999994</v>
      </c>
      <c r="AE1517" s="128">
        <f t="shared" si="2849"/>
        <v>83.572500000000005</v>
      </c>
      <c r="AF1517" s="128">
        <f t="shared" si="2849"/>
        <v>98.767499999999998</v>
      </c>
      <c r="AG1517" s="129">
        <f t="shared" si="2837"/>
        <v>632.38827051746614</v>
      </c>
      <c r="AH1517" s="129">
        <f t="shared" si="2838"/>
        <v>632.38827051746614</v>
      </c>
      <c r="AI1517" s="132">
        <f t="shared" si="2839"/>
        <v>629</v>
      </c>
      <c r="AJ1517" s="113">
        <f t="shared" si="2840"/>
        <v>2029000</v>
      </c>
      <c r="AK1517" s="139">
        <f t="shared" si="2841"/>
        <v>2229000</v>
      </c>
      <c r="AL1517" s="114">
        <f t="shared" si="2842"/>
        <v>212</v>
      </c>
      <c r="AM1517" s="130">
        <f t="shared" si="2843"/>
        <v>205</v>
      </c>
      <c r="AN1517" s="151">
        <f t="shared" si="2844"/>
        <v>325</v>
      </c>
      <c r="AO1517" s="152">
        <f t="shared" si="2845"/>
        <v>1715</v>
      </c>
      <c r="AP1517" s="153">
        <f t="shared" si="2846"/>
        <v>3625</v>
      </c>
      <c r="AQ1517" s="716">
        <f t="shared" si="2847"/>
        <v>122</v>
      </c>
      <c r="AR1517" s="154">
        <f t="shared" si="2848"/>
        <v>229000</v>
      </c>
      <c r="AS1517" s="158">
        <v>156</v>
      </c>
    </row>
    <row r="1518" spans="2:45" ht="20.45" customHeight="1">
      <c r="B1518" s="2" t="s">
        <v>4809</v>
      </c>
      <c r="C1518" s="33" t="s">
        <v>5006</v>
      </c>
      <c r="D1518" s="112">
        <f t="shared" si="2832"/>
        <v>151.94999999999999</v>
      </c>
      <c r="E1518" s="112">
        <f t="shared" si="2759"/>
        <v>49.998243969619971</v>
      </c>
      <c r="F1518" s="112">
        <f t="shared" si="2779"/>
        <v>3</v>
      </c>
      <c r="G1518" s="644">
        <v>76.191357893670613</v>
      </c>
      <c r="H1518" s="112">
        <f t="shared" si="2761"/>
        <v>12.499560992404993</v>
      </c>
      <c r="I1518" s="112"/>
      <c r="J1518" s="131"/>
      <c r="K1518" s="131"/>
      <c r="L1518" s="131"/>
      <c r="M1518" s="131"/>
      <c r="N1518" s="131"/>
      <c r="O1518" s="131"/>
      <c r="P1518" s="131"/>
      <c r="Q1518" s="131"/>
      <c r="R1518" s="131"/>
      <c r="S1518" s="131"/>
      <c r="T1518" s="131"/>
      <c r="U1518" s="131"/>
      <c r="V1518" s="131"/>
      <c r="W1518" s="131"/>
      <c r="X1518" s="131">
        <f>[1]BICost!$AI199</f>
        <v>24.999121984809985</v>
      </c>
      <c r="Y1518" s="128">
        <f t="shared" si="2777"/>
        <v>76.191357893670613</v>
      </c>
      <c r="Z1518" s="128">
        <f t="shared" si="2833"/>
        <v>76.191357893670613</v>
      </c>
      <c r="AA1518" s="128">
        <f t="shared" si="2834"/>
        <v>75.974999999999994</v>
      </c>
      <c r="AB1518" s="128">
        <f t="shared" si="2835"/>
        <v>151.94999999999999</v>
      </c>
      <c r="AC1518" s="128">
        <f t="shared" si="2836"/>
        <v>152.38271578734123</v>
      </c>
      <c r="AD1518" s="128">
        <f t="shared" si="2778"/>
        <v>75.974999999999994</v>
      </c>
      <c r="AE1518" s="128">
        <f t="shared" si="2849"/>
        <v>83.572500000000005</v>
      </c>
      <c r="AF1518" s="128">
        <f t="shared" si="2849"/>
        <v>98.767499999999998</v>
      </c>
      <c r="AG1518" s="129">
        <f t="shared" si="2837"/>
        <v>632.38827051746614</v>
      </c>
      <c r="AH1518" s="129">
        <f t="shared" si="2838"/>
        <v>632.38827051746614</v>
      </c>
      <c r="AI1518" s="132">
        <f t="shared" si="2839"/>
        <v>629</v>
      </c>
      <c r="AJ1518" s="113">
        <f t="shared" si="2840"/>
        <v>2029000</v>
      </c>
      <c r="AK1518" s="139">
        <f t="shared" si="2841"/>
        <v>2229000</v>
      </c>
      <c r="AL1518" s="114">
        <f t="shared" si="2842"/>
        <v>212</v>
      </c>
      <c r="AM1518" s="130">
        <f t="shared" si="2843"/>
        <v>205</v>
      </c>
      <c r="AN1518" s="151">
        <f t="shared" si="2844"/>
        <v>325</v>
      </c>
      <c r="AO1518" s="152">
        <f t="shared" si="2845"/>
        <v>1715</v>
      </c>
      <c r="AP1518" s="153">
        <f t="shared" si="2846"/>
        <v>3625</v>
      </c>
      <c r="AQ1518" s="716">
        <f t="shared" si="2847"/>
        <v>122</v>
      </c>
      <c r="AR1518" s="154">
        <f t="shared" si="2848"/>
        <v>229000</v>
      </c>
      <c r="AS1518" s="158">
        <v>157</v>
      </c>
    </row>
    <row r="1519" spans="2:45" ht="20.45" customHeight="1">
      <c r="B1519" s="2" t="s">
        <v>4810</v>
      </c>
      <c r="C1519" s="33" t="s">
        <v>5007</v>
      </c>
      <c r="D1519" s="112">
        <f t="shared" si="2832"/>
        <v>151.94999999999999</v>
      </c>
      <c r="E1519" s="112">
        <f t="shared" si="2759"/>
        <v>49.998243969619971</v>
      </c>
      <c r="F1519" s="112">
        <f t="shared" si="2779"/>
        <v>3</v>
      </c>
      <c r="G1519" s="644">
        <v>76.191357893670613</v>
      </c>
      <c r="H1519" s="112">
        <f t="shared" si="2761"/>
        <v>12.499560992404993</v>
      </c>
      <c r="I1519" s="112"/>
      <c r="J1519" s="131"/>
      <c r="K1519" s="131"/>
      <c r="L1519" s="131"/>
      <c r="M1519" s="131"/>
      <c r="N1519" s="131"/>
      <c r="O1519" s="131"/>
      <c r="P1519" s="131"/>
      <c r="Q1519" s="131"/>
      <c r="R1519" s="131"/>
      <c r="S1519" s="131"/>
      <c r="T1519" s="131"/>
      <c r="U1519" s="131"/>
      <c r="V1519" s="131"/>
      <c r="W1519" s="131"/>
      <c r="X1519" s="131">
        <f>[1]BICost!$AI200</f>
        <v>24.999121984809985</v>
      </c>
      <c r="Y1519" s="128">
        <f t="shared" si="2777"/>
        <v>76.191357893670613</v>
      </c>
      <c r="Z1519" s="128">
        <f t="shared" si="2833"/>
        <v>76.191357893670613</v>
      </c>
      <c r="AA1519" s="128">
        <f t="shared" si="2834"/>
        <v>75.974999999999994</v>
      </c>
      <c r="AB1519" s="128">
        <f t="shared" si="2835"/>
        <v>151.94999999999999</v>
      </c>
      <c r="AC1519" s="128">
        <f t="shared" si="2836"/>
        <v>152.38271578734123</v>
      </c>
      <c r="AD1519" s="128">
        <f t="shared" si="2778"/>
        <v>75.974999999999994</v>
      </c>
      <c r="AE1519" s="128">
        <f t="shared" si="2849"/>
        <v>83.572500000000005</v>
      </c>
      <c r="AF1519" s="128">
        <f t="shared" si="2849"/>
        <v>98.767499999999998</v>
      </c>
      <c r="AG1519" s="129">
        <f t="shared" si="2837"/>
        <v>632.38827051746614</v>
      </c>
      <c r="AH1519" s="129">
        <f t="shared" si="2838"/>
        <v>632.38827051746614</v>
      </c>
      <c r="AI1519" s="132">
        <f t="shared" si="2839"/>
        <v>629</v>
      </c>
      <c r="AJ1519" s="113">
        <f t="shared" si="2840"/>
        <v>2029000</v>
      </c>
      <c r="AK1519" s="139">
        <f t="shared" si="2841"/>
        <v>2229000</v>
      </c>
      <c r="AL1519" s="114">
        <f t="shared" si="2842"/>
        <v>212</v>
      </c>
      <c r="AM1519" s="130">
        <f t="shared" si="2843"/>
        <v>205</v>
      </c>
      <c r="AN1519" s="151">
        <f t="shared" si="2844"/>
        <v>325</v>
      </c>
      <c r="AO1519" s="152">
        <f t="shared" si="2845"/>
        <v>1715</v>
      </c>
      <c r="AP1519" s="153">
        <f t="shared" si="2846"/>
        <v>3625</v>
      </c>
      <c r="AQ1519" s="716">
        <f t="shared" si="2847"/>
        <v>122</v>
      </c>
      <c r="AR1519" s="154">
        <f t="shared" si="2848"/>
        <v>229000</v>
      </c>
      <c r="AS1519" s="158">
        <v>158</v>
      </c>
    </row>
    <row r="1520" spans="2:45" ht="20.45" customHeight="1">
      <c r="B1520" s="2" t="s">
        <v>4811</v>
      </c>
      <c r="C1520" s="33" t="s">
        <v>5008</v>
      </c>
      <c r="D1520" s="112">
        <f t="shared" si="2832"/>
        <v>151.94999999999999</v>
      </c>
      <c r="E1520" s="112">
        <f t="shared" si="2759"/>
        <v>49.998243969619971</v>
      </c>
      <c r="F1520" s="112">
        <f t="shared" si="2779"/>
        <v>3</v>
      </c>
      <c r="G1520" s="644">
        <v>76.191357893670613</v>
      </c>
      <c r="H1520" s="112">
        <f t="shared" si="2761"/>
        <v>12.499560992404993</v>
      </c>
      <c r="I1520" s="112"/>
      <c r="J1520" s="131"/>
      <c r="K1520" s="131"/>
      <c r="L1520" s="131"/>
      <c r="M1520" s="131"/>
      <c r="N1520" s="131"/>
      <c r="O1520" s="131"/>
      <c r="P1520" s="131"/>
      <c r="Q1520" s="131"/>
      <c r="R1520" s="131"/>
      <c r="S1520" s="131"/>
      <c r="T1520" s="131"/>
      <c r="U1520" s="131"/>
      <c r="V1520" s="131"/>
      <c r="W1520" s="131"/>
      <c r="X1520" s="131">
        <f>[1]BICost!$AI201</f>
        <v>24.999121984809985</v>
      </c>
      <c r="Y1520" s="128">
        <f t="shared" si="2777"/>
        <v>76.191357893670613</v>
      </c>
      <c r="Z1520" s="128">
        <f t="shared" si="2833"/>
        <v>76.191357893670613</v>
      </c>
      <c r="AA1520" s="128">
        <f t="shared" si="2834"/>
        <v>75.974999999999994</v>
      </c>
      <c r="AB1520" s="128">
        <f t="shared" si="2835"/>
        <v>151.94999999999999</v>
      </c>
      <c r="AC1520" s="128">
        <f t="shared" si="2836"/>
        <v>152.38271578734123</v>
      </c>
      <c r="AD1520" s="128">
        <f t="shared" si="2778"/>
        <v>75.974999999999994</v>
      </c>
      <c r="AE1520" s="128">
        <f t="shared" si="2849"/>
        <v>83.572500000000005</v>
      </c>
      <c r="AF1520" s="128">
        <f t="shared" si="2849"/>
        <v>98.767499999999998</v>
      </c>
      <c r="AG1520" s="129">
        <f t="shared" si="2837"/>
        <v>632.38827051746614</v>
      </c>
      <c r="AH1520" s="129">
        <f t="shared" si="2838"/>
        <v>632.38827051746614</v>
      </c>
      <c r="AI1520" s="132">
        <f t="shared" si="2839"/>
        <v>629</v>
      </c>
      <c r="AJ1520" s="113">
        <f t="shared" si="2840"/>
        <v>2029000</v>
      </c>
      <c r="AK1520" s="139">
        <f t="shared" si="2841"/>
        <v>2229000</v>
      </c>
      <c r="AL1520" s="114">
        <f t="shared" si="2842"/>
        <v>212</v>
      </c>
      <c r="AM1520" s="130">
        <f t="shared" si="2843"/>
        <v>205</v>
      </c>
      <c r="AN1520" s="151">
        <f t="shared" si="2844"/>
        <v>325</v>
      </c>
      <c r="AO1520" s="152">
        <f t="shared" si="2845"/>
        <v>1715</v>
      </c>
      <c r="AP1520" s="153">
        <f t="shared" si="2846"/>
        <v>3625</v>
      </c>
      <c r="AQ1520" s="716">
        <f t="shared" si="2847"/>
        <v>122</v>
      </c>
      <c r="AR1520" s="154">
        <f t="shared" si="2848"/>
        <v>229000</v>
      </c>
      <c r="AS1520" s="158">
        <v>159</v>
      </c>
    </row>
    <row r="1521" spans="2:46" ht="20.45" customHeight="1">
      <c r="B1521" s="2" t="s">
        <v>4812</v>
      </c>
      <c r="C1521" s="33" t="s">
        <v>5009</v>
      </c>
      <c r="D1521" s="112">
        <f t="shared" si="2832"/>
        <v>180.95</v>
      </c>
      <c r="E1521" s="112">
        <f t="shared" si="2759"/>
        <v>49.998243969619971</v>
      </c>
      <c r="F1521" s="112">
        <f t="shared" si="2779"/>
        <v>3</v>
      </c>
      <c r="G1521" s="644">
        <v>90.652117387341491</v>
      </c>
      <c r="H1521" s="112">
        <f t="shared" si="2761"/>
        <v>12.499560992404993</v>
      </c>
      <c r="I1521" s="112"/>
      <c r="J1521" s="131"/>
      <c r="K1521" s="131"/>
      <c r="L1521" s="131"/>
      <c r="M1521" s="131"/>
      <c r="N1521" s="131"/>
      <c r="O1521" s="131"/>
      <c r="P1521" s="131"/>
      <c r="Q1521" s="131"/>
      <c r="R1521" s="131"/>
      <c r="S1521" s="131"/>
      <c r="T1521" s="131"/>
      <c r="U1521" s="131"/>
      <c r="V1521" s="131"/>
      <c r="W1521" s="131"/>
      <c r="X1521" s="131">
        <f>[1]BICost!$AJ190</f>
        <v>24.999121984809985</v>
      </c>
      <c r="Y1521" s="128">
        <f t="shared" si="2777"/>
        <v>90.652117387341491</v>
      </c>
      <c r="Z1521" s="128">
        <f t="shared" si="2833"/>
        <v>90.652117387341491</v>
      </c>
      <c r="AA1521" s="128">
        <f t="shared" si="2834"/>
        <v>90.474999999999994</v>
      </c>
      <c r="AB1521" s="128">
        <f t="shared" si="2835"/>
        <v>180.95</v>
      </c>
      <c r="AC1521" s="128">
        <f t="shared" si="2836"/>
        <v>181.30423477468298</v>
      </c>
      <c r="AD1521" s="128">
        <f t="shared" si="2778"/>
        <v>90.474999999999994</v>
      </c>
      <c r="AE1521" s="128">
        <f t="shared" si="2849"/>
        <v>99.522500000000008</v>
      </c>
      <c r="AF1521" s="128">
        <f t="shared" si="2849"/>
        <v>117.61749999999999</v>
      </c>
      <c r="AG1521" s="129">
        <f t="shared" si="2837"/>
        <v>752.41257431493443</v>
      </c>
      <c r="AH1521" s="129">
        <f t="shared" si="2838"/>
        <v>752.41257431493443</v>
      </c>
      <c r="AI1521" s="132">
        <f t="shared" si="2839"/>
        <v>749</v>
      </c>
      <c r="AJ1521" s="113">
        <f t="shared" si="2840"/>
        <v>2419000</v>
      </c>
      <c r="AK1521" s="139">
        <f t="shared" si="2841"/>
        <v>2659000</v>
      </c>
      <c r="AL1521" s="114">
        <f t="shared" si="2842"/>
        <v>253</v>
      </c>
      <c r="AM1521" s="130">
        <f t="shared" si="2843"/>
        <v>243</v>
      </c>
      <c r="AN1521" s="151">
        <f t="shared" si="2844"/>
        <v>387</v>
      </c>
      <c r="AO1521" s="152">
        <f t="shared" si="2845"/>
        <v>2040</v>
      </c>
      <c r="AP1521" s="153">
        <f t="shared" si="2846"/>
        <v>4313</v>
      </c>
      <c r="AQ1521" s="716">
        <f t="shared" si="2847"/>
        <v>146</v>
      </c>
      <c r="AR1521" s="154">
        <f t="shared" si="2848"/>
        <v>272000</v>
      </c>
      <c r="AS1521" s="158">
        <v>160</v>
      </c>
    </row>
    <row r="1522" spans="2:46" ht="20.45" customHeight="1">
      <c r="B1522" s="2" t="s">
        <v>4813</v>
      </c>
      <c r="C1522" s="33" t="s">
        <v>5010</v>
      </c>
      <c r="D1522" s="112">
        <f t="shared" si="2832"/>
        <v>180.95</v>
      </c>
      <c r="E1522" s="112">
        <f t="shared" si="2759"/>
        <v>49.998243969619971</v>
      </c>
      <c r="F1522" s="112">
        <f t="shared" si="2779"/>
        <v>3</v>
      </c>
      <c r="G1522" s="644">
        <v>90.652117387341491</v>
      </c>
      <c r="H1522" s="112">
        <f t="shared" si="2761"/>
        <v>12.499560992404993</v>
      </c>
      <c r="I1522" s="112"/>
      <c r="J1522" s="131"/>
      <c r="K1522" s="131"/>
      <c r="L1522" s="131"/>
      <c r="M1522" s="131"/>
      <c r="N1522" s="131"/>
      <c r="O1522" s="131"/>
      <c r="P1522" s="131"/>
      <c r="Q1522" s="131"/>
      <c r="R1522" s="131"/>
      <c r="S1522" s="131"/>
      <c r="T1522" s="131"/>
      <c r="U1522" s="131"/>
      <c r="V1522" s="131"/>
      <c r="W1522" s="131"/>
      <c r="X1522" s="131">
        <f>[1]BICost!$AJ191</f>
        <v>24.999121984809985</v>
      </c>
      <c r="Y1522" s="128">
        <f t="shared" si="2777"/>
        <v>90.652117387341491</v>
      </c>
      <c r="Z1522" s="128">
        <f t="shared" si="2833"/>
        <v>90.652117387341491</v>
      </c>
      <c r="AA1522" s="128">
        <f t="shared" si="2834"/>
        <v>90.474999999999994</v>
      </c>
      <c r="AB1522" s="128">
        <f t="shared" si="2835"/>
        <v>180.95</v>
      </c>
      <c r="AC1522" s="128">
        <f t="shared" si="2836"/>
        <v>181.30423477468298</v>
      </c>
      <c r="AD1522" s="128">
        <f t="shared" si="2778"/>
        <v>90.474999999999994</v>
      </c>
      <c r="AE1522" s="128">
        <f t="shared" si="2849"/>
        <v>99.522500000000008</v>
      </c>
      <c r="AF1522" s="128">
        <f t="shared" si="2849"/>
        <v>117.61749999999999</v>
      </c>
      <c r="AG1522" s="129">
        <f t="shared" si="2837"/>
        <v>752.41257431493443</v>
      </c>
      <c r="AH1522" s="129">
        <f t="shared" si="2838"/>
        <v>752.41257431493443</v>
      </c>
      <c r="AI1522" s="132">
        <f t="shared" si="2839"/>
        <v>749</v>
      </c>
      <c r="AJ1522" s="113">
        <f t="shared" si="2840"/>
        <v>2419000</v>
      </c>
      <c r="AK1522" s="139">
        <f t="shared" si="2841"/>
        <v>2659000</v>
      </c>
      <c r="AL1522" s="114">
        <f t="shared" si="2842"/>
        <v>253</v>
      </c>
      <c r="AM1522" s="130">
        <f t="shared" si="2843"/>
        <v>243</v>
      </c>
      <c r="AN1522" s="151">
        <f t="shared" si="2844"/>
        <v>387</v>
      </c>
      <c r="AO1522" s="152">
        <f t="shared" si="2845"/>
        <v>2040</v>
      </c>
      <c r="AP1522" s="153">
        <f t="shared" si="2846"/>
        <v>4313</v>
      </c>
      <c r="AQ1522" s="716">
        <f t="shared" si="2847"/>
        <v>146</v>
      </c>
      <c r="AR1522" s="154">
        <f t="shared" si="2848"/>
        <v>272000</v>
      </c>
      <c r="AS1522" s="158">
        <v>161</v>
      </c>
    </row>
    <row r="1523" spans="2:46" ht="20.45" customHeight="1">
      <c r="B1523" s="2" t="s">
        <v>4814</v>
      </c>
      <c r="C1523" s="33" t="s">
        <v>5011</v>
      </c>
      <c r="D1523" s="112">
        <f t="shared" si="2832"/>
        <v>180.95</v>
      </c>
      <c r="E1523" s="112">
        <f t="shared" si="2759"/>
        <v>49.998243969619971</v>
      </c>
      <c r="F1523" s="112">
        <f t="shared" si="2779"/>
        <v>3</v>
      </c>
      <c r="G1523" s="644">
        <v>90.652117387341491</v>
      </c>
      <c r="H1523" s="112">
        <f t="shared" si="2761"/>
        <v>12.499560992404993</v>
      </c>
      <c r="I1523" s="112"/>
      <c r="J1523" s="131"/>
      <c r="K1523" s="131"/>
      <c r="L1523" s="131"/>
      <c r="M1523" s="131"/>
      <c r="N1523" s="131"/>
      <c r="O1523" s="131"/>
      <c r="P1523" s="131"/>
      <c r="Q1523" s="131"/>
      <c r="R1523" s="131"/>
      <c r="S1523" s="131"/>
      <c r="T1523" s="131"/>
      <c r="U1523" s="131"/>
      <c r="V1523" s="131"/>
      <c r="W1523" s="131"/>
      <c r="X1523" s="131">
        <f>[1]BICost!$AJ192</f>
        <v>24.999121984809985</v>
      </c>
      <c r="Y1523" s="128">
        <f t="shared" si="2777"/>
        <v>90.652117387341491</v>
      </c>
      <c r="Z1523" s="128">
        <f t="shared" si="2833"/>
        <v>90.652117387341491</v>
      </c>
      <c r="AA1523" s="128">
        <f t="shared" si="2834"/>
        <v>90.474999999999994</v>
      </c>
      <c r="AB1523" s="128">
        <f t="shared" si="2835"/>
        <v>180.95</v>
      </c>
      <c r="AC1523" s="128">
        <f t="shared" si="2836"/>
        <v>181.30423477468298</v>
      </c>
      <c r="AD1523" s="128">
        <f t="shared" si="2778"/>
        <v>90.474999999999994</v>
      </c>
      <c r="AE1523" s="128">
        <f t="shared" si="2849"/>
        <v>99.522500000000008</v>
      </c>
      <c r="AF1523" s="128">
        <f t="shared" si="2849"/>
        <v>117.61749999999999</v>
      </c>
      <c r="AG1523" s="129">
        <f t="shared" si="2837"/>
        <v>752.41257431493443</v>
      </c>
      <c r="AH1523" s="129">
        <f t="shared" si="2838"/>
        <v>752.41257431493443</v>
      </c>
      <c r="AI1523" s="132">
        <f t="shared" si="2839"/>
        <v>749</v>
      </c>
      <c r="AJ1523" s="113">
        <f t="shared" si="2840"/>
        <v>2419000</v>
      </c>
      <c r="AK1523" s="139">
        <f t="shared" si="2841"/>
        <v>2659000</v>
      </c>
      <c r="AL1523" s="114">
        <f t="shared" si="2842"/>
        <v>253</v>
      </c>
      <c r="AM1523" s="130">
        <f t="shared" si="2843"/>
        <v>243</v>
      </c>
      <c r="AN1523" s="151">
        <f t="shared" si="2844"/>
        <v>387</v>
      </c>
      <c r="AO1523" s="152">
        <f t="shared" si="2845"/>
        <v>2040</v>
      </c>
      <c r="AP1523" s="153">
        <f t="shared" si="2846"/>
        <v>4313</v>
      </c>
      <c r="AQ1523" s="716">
        <f t="shared" si="2847"/>
        <v>146</v>
      </c>
      <c r="AR1523" s="154">
        <f t="shared" si="2848"/>
        <v>272000</v>
      </c>
      <c r="AS1523" s="158">
        <v>162</v>
      </c>
    </row>
    <row r="1524" spans="2:46" ht="20.45" customHeight="1">
      <c r="B1524" s="2" t="s">
        <v>4815</v>
      </c>
      <c r="C1524" s="33" t="s">
        <v>5012</v>
      </c>
      <c r="D1524" s="112">
        <f t="shared" si="2832"/>
        <v>180.95</v>
      </c>
      <c r="E1524" s="112">
        <f t="shared" si="2759"/>
        <v>49.998243969619971</v>
      </c>
      <c r="F1524" s="112">
        <f t="shared" si="2779"/>
        <v>3</v>
      </c>
      <c r="G1524" s="644">
        <v>90.652117387341491</v>
      </c>
      <c r="H1524" s="112">
        <f t="shared" si="2761"/>
        <v>12.499560992404993</v>
      </c>
      <c r="I1524" s="112"/>
      <c r="J1524" s="131"/>
      <c r="K1524" s="131"/>
      <c r="L1524" s="131"/>
      <c r="M1524" s="131"/>
      <c r="N1524" s="131"/>
      <c r="O1524" s="131"/>
      <c r="P1524" s="131"/>
      <c r="Q1524" s="131"/>
      <c r="R1524" s="131"/>
      <c r="S1524" s="131"/>
      <c r="T1524" s="131"/>
      <c r="U1524" s="131"/>
      <c r="V1524" s="131"/>
      <c r="W1524" s="131"/>
      <c r="X1524" s="131">
        <f>[1]BICost!$AJ193</f>
        <v>24.999121984809985</v>
      </c>
      <c r="Y1524" s="128">
        <f t="shared" si="2777"/>
        <v>90.652117387341491</v>
      </c>
      <c r="Z1524" s="128">
        <f t="shared" si="2833"/>
        <v>90.652117387341491</v>
      </c>
      <c r="AA1524" s="128">
        <f t="shared" si="2834"/>
        <v>90.474999999999994</v>
      </c>
      <c r="AB1524" s="128">
        <f t="shared" si="2835"/>
        <v>180.95</v>
      </c>
      <c r="AC1524" s="128">
        <f t="shared" si="2836"/>
        <v>181.30423477468298</v>
      </c>
      <c r="AD1524" s="128">
        <f t="shared" si="2778"/>
        <v>90.474999999999994</v>
      </c>
      <c r="AE1524" s="128">
        <f t="shared" si="2849"/>
        <v>99.522500000000008</v>
      </c>
      <c r="AF1524" s="128">
        <f t="shared" si="2849"/>
        <v>117.61749999999999</v>
      </c>
      <c r="AG1524" s="129">
        <f t="shared" si="2837"/>
        <v>752.41257431493443</v>
      </c>
      <c r="AH1524" s="129">
        <f t="shared" si="2838"/>
        <v>752.41257431493443</v>
      </c>
      <c r="AI1524" s="132">
        <f t="shared" si="2839"/>
        <v>749</v>
      </c>
      <c r="AJ1524" s="113">
        <f t="shared" si="2840"/>
        <v>2419000</v>
      </c>
      <c r="AK1524" s="139">
        <f t="shared" si="2841"/>
        <v>2659000</v>
      </c>
      <c r="AL1524" s="114">
        <f t="shared" si="2842"/>
        <v>253</v>
      </c>
      <c r="AM1524" s="130">
        <f t="shared" si="2843"/>
        <v>243</v>
      </c>
      <c r="AN1524" s="151">
        <f t="shared" si="2844"/>
        <v>387</v>
      </c>
      <c r="AO1524" s="152">
        <f t="shared" si="2845"/>
        <v>2040</v>
      </c>
      <c r="AP1524" s="153">
        <f t="shared" si="2846"/>
        <v>4313</v>
      </c>
      <c r="AQ1524" s="716">
        <f t="shared" si="2847"/>
        <v>146</v>
      </c>
      <c r="AR1524" s="154">
        <f t="shared" si="2848"/>
        <v>272000</v>
      </c>
      <c r="AS1524" s="158">
        <v>163</v>
      </c>
    </row>
    <row r="1525" spans="2:46" ht="20.45" customHeight="1">
      <c r="B1525" s="2" t="s">
        <v>4816</v>
      </c>
      <c r="C1525" s="33" t="s">
        <v>5013</v>
      </c>
      <c r="D1525" s="112">
        <f t="shared" si="2832"/>
        <v>180.95</v>
      </c>
      <c r="E1525" s="112">
        <f t="shared" si="2759"/>
        <v>49.998243969619971</v>
      </c>
      <c r="F1525" s="112">
        <f t="shared" si="2779"/>
        <v>3</v>
      </c>
      <c r="G1525" s="644">
        <v>90.652117387341491</v>
      </c>
      <c r="H1525" s="112">
        <f t="shared" si="2761"/>
        <v>12.499560992404993</v>
      </c>
      <c r="I1525" s="112"/>
      <c r="J1525" s="131"/>
      <c r="K1525" s="131"/>
      <c r="L1525" s="131"/>
      <c r="M1525" s="131"/>
      <c r="N1525" s="131"/>
      <c r="O1525" s="131"/>
      <c r="P1525" s="131"/>
      <c r="Q1525" s="131"/>
      <c r="R1525" s="131"/>
      <c r="S1525" s="131"/>
      <c r="T1525" s="131"/>
      <c r="U1525" s="131"/>
      <c r="V1525" s="131"/>
      <c r="W1525" s="131"/>
      <c r="X1525" s="131">
        <f>[1]BICost!$AJ194</f>
        <v>24.999121984809985</v>
      </c>
      <c r="Y1525" s="128">
        <f t="shared" si="2777"/>
        <v>90.652117387341491</v>
      </c>
      <c r="Z1525" s="128">
        <f t="shared" si="2833"/>
        <v>90.652117387341491</v>
      </c>
      <c r="AA1525" s="128">
        <f t="shared" si="2834"/>
        <v>90.474999999999994</v>
      </c>
      <c r="AB1525" s="128">
        <f t="shared" si="2835"/>
        <v>180.95</v>
      </c>
      <c r="AC1525" s="128">
        <f t="shared" si="2836"/>
        <v>181.30423477468298</v>
      </c>
      <c r="AD1525" s="128">
        <f t="shared" si="2778"/>
        <v>90.474999999999994</v>
      </c>
      <c r="AE1525" s="128">
        <f t="shared" si="2849"/>
        <v>99.522500000000008</v>
      </c>
      <c r="AF1525" s="128">
        <f t="shared" si="2849"/>
        <v>117.61749999999999</v>
      </c>
      <c r="AG1525" s="129">
        <f t="shared" si="2837"/>
        <v>752.41257431493443</v>
      </c>
      <c r="AH1525" s="129">
        <f t="shared" si="2838"/>
        <v>752.41257431493443</v>
      </c>
      <c r="AI1525" s="132">
        <f t="shared" si="2839"/>
        <v>749</v>
      </c>
      <c r="AJ1525" s="113">
        <f t="shared" si="2840"/>
        <v>2419000</v>
      </c>
      <c r="AK1525" s="139">
        <f t="shared" si="2841"/>
        <v>2659000</v>
      </c>
      <c r="AL1525" s="114">
        <f t="shared" si="2842"/>
        <v>253</v>
      </c>
      <c r="AM1525" s="130">
        <f t="shared" si="2843"/>
        <v>243</v>
      </c>
      <c r="AN1525" s="151">
        <f t="shared" si="2844"/>
        <v>387</v>
      </c>
      <c r="AO1525" s="152">
        <f t="shared" si="2845"/>
        <v>2040</v>
      </c>
      <c r="AP1525" s="153">
        <f t="shared" si="2846"/>
        <v>4313</v>
      </c>
      <c r="AQ1525" s="716">
        <f t="shared" si="2847"/>
        <v>146</v>
      </c>
      <c r="AR1525" s="154">
        <f t="shared" si="2848"/>
        <v>272000</v>
      </c>
      <c r="AS1525" s="158">
        <v>164</v>
      </c>
    </row>
    <row r="1526" spans="2:46" ht="20.45" customHeight="1">
      <c r="B1526" s="2" t="s">
        <v>4817</v>
      </c>
      <c r="C1526" s="33" t="s">
        <v>5014</v>
      </c>
      <c r="D1526" s="112">
        <f t="shared" si="2832"/>
        <v>180.95</v>
      </c>
      <c r="E1526" s="112">
        <f t="shared" si="2759"/>
        <v>49.998243969619971</v>
      </c>
      <c r="F1526" s="112">
        <f t="shared" si="2779"/>
        <v>3</v>
      </c>
      <c r="G1526" s="644">
        <v>90.652117387341491</v>
      </c>
      <c r="H1526" s="112">
        <f t="shared" si="2761"/>
        <v>12.499560992404993</v>
      </c>
      <c r="I1526" s="112"/>
      <c r="J1526" s="131"/>
      <c r="K1526" s="131"/>
      <c r="L1526" s="131"/>
      <c r="M1526" s="131"/>
      <c r="N1526" s="131"/>
      <c r="O1526" s="131"/>
      <c r="P1526" s="131"/>
      <c r="Q1526" s="131"/>
      <c r="R1526" s="131"/>
      <c r="S1526" s="131"/>
      <c r="T1526" s="131"/>
      <c r="U1526" s="131"/>
      <c r="V1526" s="131"/>
      <c r="W1526" s="131"/>
      <c r="X1526" s="131">
        <f>[1]BICost!$AJ195</f>
        <v>24.999121984809985</v>
      </c>
      <c r="Y1526" s="128">
        <f t="shared" si="2777"/>
        <v>90.652117387341491</v>
      </c>
      <c r="Z1526" s="128">
        <f t="shared" si="2833"/>
        <v>90.652117387341491</v>
      </c>
      <c r="AA1526" s="128">
        <f t="shared" si="2834"/>
        <v>90.474999999999994</v>
      </c>
      <c r="AB1526" s="128">
        <f t="shared" si="2835"/>
        <v>180.95</v>
      </c>
      <c r="AC1526" s="128">
        <f t="shared" si="2836"/>
        <v>181.30423477468298</v>
      </c>
      <c r="AD1526" s="128">
        <f t="shared" si="2778"/>
        <v>90.474999999999994</v>
      </c>
      <c r="AE1526" s="128">
        <f t="shared" si="2849"/>
        <v>99.522500000000008</v>
      </c>
      <c r="AF1526" s="128">
        <f t="shared" si="2849"/>
        <v>117.61749999999999</v>
      </c>
      <c r="AG1526" s="129">
        <f t="shared" si="2837"/>
        <v>752.41257431493443</v>
      </c>
      <c r="AH1526" s="129">
        <f t="shared" si="2838"/>
        <v>752.41257431493443</v>
      </c>
      <c r="AI1526" s="132">
        <f t="shared" si="2839"/>
        <v>749</v>
      </c>
      <c r="AJ1526" s="113">
        <f t="shared" si="2840"/>
        <v>2419000</v>
      </c>
      <c r="AK1526" s="139">
        <f t="shared" si="2841"/>
        <v>2659000</v>
      </c>
      <c r="AL1526" s="114">
        <f t="shared" si="2842"/>
        <v>253</v>
      </c>
      <c r="AM1526" s="130">
        <f t="shared" si="2843"/>
        <v>243</v>
      </c>
      <c r="AN1526" s="151">
        <f t="shared" si="2844"/>
        <v>387</v>
      </c>
      <c r="AO1526" s="152">
        <f t="shared" si="2845"/>
        <v>2040</v>
      </c>
      <c r="AP1526" s="153">
        <f t="shared" si="2846"/>
        <v>4313</v>
      </c>
      <c r="AQ1526" s="716">
        <f t="shared" si="2847"/>
        <v>146</v>
      </c>
      <c r="AR1526" s="154">
        <f t="shared" si="2848"/>
        <v>272000</v>
      </c>
      <c r="AS1526" s="158">
        <v>165</v>
      </c>
    </row>
    <row r="1527" spans="2:46" ht="20.45" customHeight="1">
      <c r="B1527" s="2" t="s">
        <v>4818</v>
      </c>
      <c r="C1527" s="33" t="s">
        <v>5015</v>
      </c>
      <c r="D1527" s="112">
        <f t="shared" si="2832"/>
        <v>180.95</v>
      </c>
      <c r="E1527" s="112">
        <f t="shared" si="2759"/>
        <v>49.998243969619971</v>
      </c>
      <c r="F1527" s="112">
        <f t="shared" si="2779"/>
        <v>3</v>
      </c>
      <c r="G1527" s="644">
        <v>90.652117387341491</v>
      </c>
      <c r="H1527" s="112">
        <f t="shared" si="2761"/>
        <v>12.499560992404993</v>
      </c>
      <c r="I1527" s="112"/>
      <c r="J1527" s="131"/>
      <c r="K1527" s="131"/>
      <c r="L1527" s="131"/>
      <c r="M1527" s="131"/>
      <c r="N1527" s="131"/>
      <c r="O1527" s="131"/>
      <c r="P1527" s="131"/>
      <c r="Q1527" s="131"/>
      <c r="R1527" s="131"/>
      <c r="S1527" s="131"/>
      <c r="T1527" s="131"/>
      <c r="U1527" s="131"/>
      <c r="V1527" s="131"/>
      <c r="W1527" s="131"/>
      <c r="X1527" s="131">
        <f>[1]BICost!$AJ196</f>
        <v>24.999121984809985</v>
      </c>
      <c r="Y1527" s="128">
        <f t="shared" si="2777"/>
        <v>90.652117387341491</v>
      </c>
      <c r="Z1527" s="128">
        <f t="shared" si="2833"/>
        <v>90.652117387341491</v>
      </c>
      <c r="AA1527" s="128">
        <f t="shared" si="2834"/>
        <v>90.474999999999994</v>
      </c>
      <c r="AB1527" s="128">
        <f t="shared" si="2835"/>
        <v>180.95</v>
      </c>
      <c r="AC1527" s="128">
        <f t="shared" si="2836"/>
        <v>181.30423477468298</v>
      </c>
      <c r="AD1527" s="128">
        <f t="shared" si="2778"/>
        <v>90.474999999999994</v>
      </c>
      <c r="AE1527" s="128">
        <f t="shared" si="2849"/>
        <v>99.522500000000008</v>
      </c>
      <c r="AF1527" s="128">
        <f t="shared" si="2849"/>
        <v>117.61749999999999</v>
      </c>
      <c r="AG1527" s="129">
        <f t="shared" si="2837"/>
        <v>752.41257431493443</v>
      </c>
      <c r="AH1527" s="129">
        <f t="shared" si="2838"/>
        <v>752.41257431493443</v>
      </c>
      <c r="AI1527" s="132">
        <f t="shared" si="2839"/>
        <v>749</v>
      </c>
      <c r="AJ1527" s="113">
        <f t="shared" si="2840"/>
        <v>2419000</v>
      </c>
      <c r="AK1527" s="139">
        <f t="shared" si="2841"/>
        <v>2659000</v>
      </c>
      <c r="AL1527" s="114">
        <f t="shared" si="2842"/>
        <v>253</v>
      </c>
      <c r="AM1527" s="130">
        <f t="shared" si="2843"/>
        <v>243</v>
      </c>
      <c r="AN1527" s="151">
        <f t="shared" si="2844"/>
        <v>387</v>
      </c>
      <c r="AO1527" s="152">
        <f t="shared" si="2845"/>
        <v>2040</v>
      </c>
      <c r="AP1527" s="153">
        <f t="shared" si="2846"/>
        <v>4313</v>
      </c>
      <c r="AQ1527" s="716">
        <f t="shared" si="2847"/>
        <v>146</v>
      </c>
      <c r="AR1527" s="154">
        <f t="shared" si="2848"/>
        <v>272000</v>
      </c>
      <c r="AS1527" s="158">
        <v>166</v>
      </c>
    </row>
    <row r="1528" spans="2:46" ht="20.45" customHeight="1">
      <c r="B1528" s="2" t="s">
        <v>4819</v>
      </c>
      <c r="C1528" s="33" t="s">
        <v>5016</v>
      </c>
      <c r="D1528" s="112">
        <f t="shared" si="2832"/>
        <v>180.95</v>
      </c>
      <c r="E1528" s="112">
        <f t="shared" si="2759"/>
        <v>49.998243969619971</v>
      </c>
      <c r="F1528" s="112">
        <f t="shared" si="2779"/>
        <v>3</v>
      </c>
      <c r="G1528" s="644">
        <v>90.652117387341491</v>
      </c>
      <c r="H1528" s="112">
        <f t="shared" si="2761"/>
        <v>12.499560992404993</v>
      </c>
      <c r="I1528" s="112"/>
      <c r="J1528" s="131"/>
      <c r="K1528" s="131"/>
      <c r="L1528" s="131"/>
      <c r="M1528" s="131"/>
      <c r="N1528" s="131"/>
      <c r="O1528" s="131"/>
      <c r="P1528" s="131"/>
      <c r="Q1528" s="131"/>
      <c r="R1528" s="131"/>
      <c r="S1528" s="131"/>
      <c r="T1528" s="131"/>
      <c r="U1528" s="131"/>
      <c r="V1528" s="131"/>
      <c r="W1528" s="131"/>
      <c r="X1528" s="131">
        <f>[1]BICost!$AJ197</f>
        <v>24.999121984809985</v>
      </c>
      <c r="Y1528" s="128">
        <f t="shared" si="2777"/>
        <v>90.652117387341491</v>
      </c>
      <c r="Z1528" s="128">
        <f t="shared" si="2833"/>
        <v>90.652117387341491</v>
      </c>
      <c r="AA1528" s="128">
        <f t="shared" si="2834"/>
        <v>90.474999999999994</v>
      </c>
      <c r="AB1528" s="128">
        <f t="shared" si="2835"/>
        <v>180.95</v>
      </c>
      <c r="AC1528" s="128">
        <f t="shared" si="2836"/>
        <v>181.30423477468298</v>
      </c>
      <c r="AD1528" s="128">
        <f t="shared" si="2778"/>
        <v>90.474999999999994</v>
      </c>
      <c r="AE1528" s="128">
        <f t="shared" si="2849"/>
        <v>99.522500000000008</v>
      </c>
      <c r="AF1528" s="128">
        <f t="shared" si="2849"/>
        <v>117.61749999999999</v>
      </c>
      <c r="AG1528" s="129">
        <f t="shared" si="2837"/>
        <v>752.41257431493443</v>
      </c>
      <c r="AH1528" s="129">
        <f t="shared" si="2838"/>
        <v>752.41257431493443</v>
      </c>
      <c r="AI1528" s="132">
        <f t="shared" si="2839"/>
        <v>749</v>
      </c>
      <c r="AJ1528" s="113">
        <f t="shared" si="2840"/>
        <v>2419000</v>
      </c>
      <c r="AK1528" s="139">
        <f t="shared" si="2841"/>
        <v>2659000</v>
      </c>
      <c r="AL1528" s="114">
        <f t="shared" si="2842"/>
        <v>253</v>
      </c>
      <c r="AM1528" s="130">
        <f t="shared" si="2843"/>
        <v>243</v>
      </c>
      <c r="AN1528" s="151">
        <f t="shared" si="2844"/>
        <v>387</v>
      </c>
      <c r="AO1528" s="152">
        <f t="shared" si="2845"/>
        <v>2040</v>
      </c>
      <c r="AP1528" s="153">
        <f t="shared" si="2846"/>
        <v>4313</v>
      </c>
      <c r="AQ1528" s="716">
        <f t="shared" si="2847"/>
        <v>146</v>
      </c>
      <c r="AR1528" s="154">
        <f t="shared" si="2848"/>
        <v>272000</v>
      </c>
      <c r="AS1528" s="158">
        <v>167</v>
      </c>
    </row>
    <row r="1529" spans="2:46" ht="20.45" customHeight="1">
      <c r="B1529" s="2" t="s">
        <v>4820</v>
      </c>
      <c r="C1529" s="33" t="s">
        <v>5017</v>
      </c>
      <c r="D1529" s="112">
        <f t="shared" si="2832"/>
        <v>180.95</v>
      </c>
      <c r="E1529" s="112">
        <f t="shared" si="2759"/>
        <v>49.998243969619971</v>
      </c>
      <c r="F1529" s="112">
        <f t="shared" si="2779"/>
        <v>3</v>
      </c>
      <c r="G1529" s="644">
        <v>90.652117387341491</v>
      </c>
      <c r="H1529" s="112">
        <f t="shared" si="2761"/>
        <v>12.499560992404993</v>
      </c>
      <c r="I1529" s="112"/>
      <c r="J1529" s="131"/>
      <c r="K1529" s="131"/>
      <c r="L1529" s="131"/>
      <c r="M1529" s="131"/>
      <c r="N1529" s="131"/>
      <c r="O1529" s="131"/>
      <c r="P1529" s="131"/>
      <c r="Q1529" s="131"/>
      <c r="R1529" s="131"/>
      <c r="S1529" s="131"/>
      <c r="T1529" s="131"/>
      <c r="U1529" s="131"/>
      <c r="V1529" s="131"/>
      <c r="W1529" s="131"/>
      <c r="X1529" s="131">
        <f>[1]BICost!$AJ198</f>
        <v>24.999121984809985</v>
      </c>
      <c r="Y1529" s="128">
        <f t="shared" si="2777"/>
        <v>90.652117387341491</v>
      </c>
      <c r="Z1529" s="128">
        <f t="shared" si="2833"/>
        <v>90.652117387341491</v>
      </c>
      <c r="AA1529" s="128">
        <f t="shared" si="2834"/>
        <v>90.474999999999994</v>
      </c>
      <c r="AB1529" s="128">
        <f t="shared" si="2835"/>
        <v>180.95</v>
      </c>
      <c r="AC1529" s="128">
        <f t="shared" si="2836"/>
        <v>181.30423477468298</v>
      </c>
      <c r="AD1529" s="128">
        <f t="shared" si="2778"/>
        <v>90.474999999999994</v>
      </c>
      <c r="AE1529" s="128">
        <f t="shared" si="2849"/>
        <v>99.522500000000008</v>
      </c>
      <c r="AF1529" s="128">
        <f t="shared" si="2849"/>
        <v>117.61749999999999</v>
      </c>
      <c r="AG1529" s="129">
        <f t="shared" si="2837"/>
        <v>752.41257431493443</v>
      </c>
      <c r="AH1529" s="129">
        <f t="shared" si="2838"/>
        <v>752.41257431493443</v>
      </c>
      <c r="AI1529" s="132">
        <f t="shared" si="2839"/>
        <v>749</v>
      </c>
      <c r="AJ1529" s="113">
        <f t="shared" si="2840"/>
        <v>2419000</v>
      </c>
      <c r="AK1529" s="139">
        <f t="shared" si="2841"/>
        <v>2659000</v>
      </c>
      <c r="AL1529" s="114">
        <f t="shared" si="2842"/>
        <v>253</v>
      </c>
      <c r="AM1529" s="130">
        <f t="shared" si="2843"/>
        <v>243</v>
      </c>
      <c r="AN1529" s="151">
        <f t="shared" si="2844"/>
        <v>387</v>
      </c>
      <c r="AO1529" s="152">
        <f t="shared" si="2845"/>
        <v>2040</v>
      </c>
      <c r="AP1529" s="153">
        <f t="shared" si="2846"/>
        <v>4313</v>
      </c>
      <c r="AQ1529" s="716">
        <f t="shared" si="2847"/>
        <v>146</v>
      </c>
      <c r="AR1529" s="154">
        <f t="shared" si="2848"/>
        <v>272000</v>
      </c>
      <c r="AS1529" s="158">
        <v>168</v>
      </c>
    </row>
    <row r="1530" spans="2:46" ht="20.45" customHeight="1">
      <c r="B1530" s="2" t="s">
        <v>4821</v>
      </c>
      <c r="C1530" s="33" t="s">
        <v>5018</v>
      </c>
      <c r="D1530" s="112">
        <f t="shared" si="2832"/>
        <v>180.95</v>
      </c>
      <c r="E1530" s="112">
        <f t="shared" ref="E1530:E1532" si="2850">2*MAX($J1530:$X1530)</f>
        <v>49.998243969619971</v>
      </c>
      <c r="F1530" s="112">
        <f t="shared" si="2779"/>
        <v>3</v>
      </c>
      <c r="G1530" s="644">
        <v>90.652117387341491</v>
      </c>
      <c r="H1530" s="112">
        <f t="shared" ref="H1530:H1532" si="2851">MIN($J1530:$X1530)*0.5</f>
        <v>12.499560992404993</v>
      </c>
      <c r="I1530" s="112"/>
      <c r="J1530" s="131"/>
      <c r="K1530" s="131"/>
      <c r="L1530" s="131"/>
      <c r="M1530" s="131"/>
      <c r="N1530" s="131"/>
      <c r="O1530" s="131"/>
      <c r="P1530" s="131"/>
      <c r="Q1530" s="131"/>
      <c r="R1530" s="131"/>
      <c r="S1530" s="131"/>
      <c r="T1530" s="131"/>
      <c r="U1530" s="131"/>
      <c r="V1530" s="131"/>
      <c r="W1530" s="131"/>
      <c r="X1530" s="131">
        <f>[1]BICost!$AJ199</f>
        <v>24.999121984809985</v>
      </c>
      <c r="Y1530" s="128">
        <f t="shared" si="2777"/>
        <v>90.652117387341491</v>
      </c>
      <c r="Z1530" s="128">
        <f t="shared" si="2833"/>
        <v>90.652117387341491</v>
      </c>
      <c r="AA1530" s="128">
        <f t="shared" si="2834"/>
        <v>90.474999999999994</v>
      </c>
      <c r="AB1530" s="128">
        <f t="shared" si="2835"/>
        <v>180.95</v>
      </c>
      <c r="AC1530" s="128">
        <f t="shared" si="2836"/>
        <v>181.30423477468298</v>
      </c>
      <c r="AD1530" s="128">
        <f t="shared" si="2778"/>
        <v>90.474999999999994</v>
      </c>
      <c r="AE1530" s="128">
        <f t="shared" si="2849"/>
        <v>99.522500000000008</v>
      </c>
      <c r="AF1530" s="128">
        <f t="shared" si="2849"/>
        <v>117.61749999999999</v>
      </c>
      <c r="AG1530" s="129">
        <f t="shared" si="2837"/>
        <v>752.41257431493443</v>
      </c>
      <c r="AH1530" s="129">
        <f t="shared" si="2838"/>
        <v>752.41257431493443</v>
      </c>
      <c r="AI1530" s="132">
        <f t="shared" si="2839"/>
        <v>749</v>
      </c>
      <c r="AJ1530" s="113">
        <f t="shared" si="2840"/>
        <v>2419000</v>
      </c>
      <c r="AK1530" s="139">
        <f t="shared" si="2841"/>
        <v>2659000</v>
      </c>
      <c r="AL1530" s="114">
        <f t="shared" si="2842"/>
        <v>253</v>
      </c>
      <c r="AM1530" s="130">
        <f t="shared" si="2843"/>
        <v>243</v>
      </c>
      <c r="AN1530" s="151">
        <f t="shared" si="2844"/>
        <v>387</v>
      </c>
      <c r="AO1530" s="152">
        <f t="shared" si="2845"/>
        <v>2040</v>
      </c>
      <c r="AP1530" s="153">
        <f t="shared" si="2846"/>
        <v>4313</v>
      </c>
      <c r="AQ1530" s="716">
        <f t="shared" si="2847"/>
        <v>146</v>
      </c>
      <c r="AR1530" s="154">
        <f t="shared" si="2848"/>
        <v>272000</v>
      </c>
      <c r="AS1530" s="158">
        <v>169</v>
      </c>
    </row>
    <row r="1531" spans="2:46" ht="20.45" customHeight="1">
      <c r="B1531" s="2" t="s">
        <v>4822</v>
      </c>
      <c r="C1531" s="33" t="s">
        <v>5019</v>
      </c>
      <c r="D1531" s="112">
        <f t="shared" si="2832"/>
        <v>180.95</v>
      </c>
      <c r="E1531" s="112">
        <f t="shared" si="2850"/>
        <v>49.998243969619971</v>
      </c>
      <c r="F1531" s="112">
        <f t="shared" si="2779"/>
        <v>3</v>
      </c>
      <c r="G1531" s="644">
        <v>90.652117387341491</v>
      </c>
      <c r="H1531" s="112">
        <f t="shared" si="2851"/>
        <v>12.499560992404993</v>
      </c>
      <c r="I1531" s="112"/>
      <c r="J1531" s="131"/>
      <c r="K1531" s="131"/>
      <c r="L1531" s="131"/>
      <c r="M1531" s="131"/>
      <c r="N1531" s="131"/>
      <c r="O1531" s="131"/>
      <c r="P1531" s="131"/>
      <c r="Q1531" s="131"/>
      <c r="R1531" s="131"/>
      <c r="S1531" s="131"/>
      <c r="T1531" s="131"/>
      <c r="U1531" s="131"/>
      <c r="V1531" s="131"/>
      <c r="W1531" s="131"/>
      <c r="X1531" s="131">
        <f>[1]BICost!$AJ200</f>
        <v>24.999121984809985</v>
      </c>
      <c r="Y1531" s="128">
        <f t="shared" si="2777"/>
        <v>90.652117387341491</v>
      </c>
      <c r="Z1531" s="128">
        <f t="shared" si="2833"/>
        <v>90.652117387341491</v>
      </c>
      <c r="AA1531" s="128">
        <f t="shared" si="2834"/>
        <v>90.474999999999994</v>
      </c>
      <c r="AB1531" s="128">
        <f t="shared" si="2835"/>
        <v>180.95</v>
      </c>
      <c r="AC1531" s="128">
        <f t="shared" si="2836"/>
        <v>181.30423477468298</v>
      </c>
      <c r="AD1531" s="128">
        <f t="shared" si="2778"/>
        <v>90.474999999999994</v>
      </c>
      <c r="AE1531" s="128">
        <f t="shared" si="2849"/>
        <v>99.522500000000008</v>
      </c>
      <c r="AF1531" s="128">
        <f t="shared" si="2849"/>
        <v>117.61749999999999</v>
      </c>
      <c r="AG1531" s="129">
        <f t="shared" si="2837"/>
        <v>752.41257431493443</v>
      </c>
      <c r="AH1531" s="129">
        <f t="shared" si="2838"/>
        <v>752.41257431493443</v>
      </c>
      <c r="AI1531" s="132">
        <f t="shared" si="2839"/>
        <v>749</v>
      </c>
      <c r="AJ1531" s="113">
        <f t="shared" si="2840"/>
        <v>2419000</v>
      </c>
      <c r="AK1531" s="139">
        <f t="shared" si="2841"/>
        <v>2659000</v>
      </c>
      <c r="AL1531" s="114">
        <f t="shared" si="2842"/>
        <v>253</v>
      </c>
      <c r="AM1531" s="130">
        <f t="shared" si="2843"/>
        <v>243</v>
      </c>
      <c r="AN1531" s="151">
        <f t="shared" si="2844"/>
        <v>387</v>
      </c>
      <c r="AO1531" s="152">
        <f t="shared" si="2845"/>
        <v>2040</v>
      </c>
      <c r="AP1531" s="153">
        <f t="shared" si="2846"/>
        <v>4313</v>
      </c>
      <c r="AQ1531" s="716">
        <f t="shared" si="2847"/>
        <v>146</v>
      </c>
      <c r="AR1531" s="154">
        <f t="shared" si="2848"/>
        <v>272000</v>
      </c>
      <c r="AS1531" s="158">
        <v>170</v>
      </c>
    </row>
    <row r="1532" spans="2:46" ht="20.45" customHeight="1">
      <c r="B1532" s="2" t="s">
        <v>4823</v>
      </c>
      <c r="C1532" s="33" t="s">
        <v>5020</v>
      </c>
      <c r="D1532" s="112">
        <f t="shared" si="2832"/>
        <v>180.95</v>
      </c>
      <c r="E1532" s="112">
        <f t="shared" si="2850"/>
        <v>49.998243969619971</v>
      </c>
      <c r="F1532" s="112">
        <f t="shared" si="2779"/>
        <v>3</v>
      </c>
      <c r="G1532" s="644">
        <v>90.652117387341491</v>
      </c>
      <c r="H1532" s="112">
        <f t="shared" si="2851"/>
        <v>12.499560992404993</v>
      </c>
      <c r="I1532" s="112"/>
      <c r="J1532" s="131"/>
      <c r="K1532" s="131"/>
      <c r="L1532" s="131"/>
      <c r="M1532" s="131"/>
      <c r="N1532" s="131"/>
      <c r="O1532" s="131"/>
      <c r="P1532" s="131"/>
      <c r="Q1532" s="131"/>
      <c r="R1532" s="131"/>
      <c r="S1532" s="131"/>
      <c r="T1532" s="131"/>
      <c r="U1532" s="131"/>
      <c r="V1532" s="131"/>
      <c r="W1532" s="131"/>
      <c r="X1532" s="131">
        <f>[1]BICost!$AJ201</f>
        <v>24.999121984809985</v>
      </c>
      <c r="Y1532" s="128">
        <f t="shared" si="2777"/>
        <v>90.652117387341491</v>
      </c>
      <c r="Z1532" s="128">
        <f t="shared" si="2833"/>
        <v>90.652117387341491</v>
      </c>
      <c r="AA1532" s="128">
        <f t="shared" si="2834"/>
        <v>90.474999999999994</v>
      </c>
      <c r="AB1532" s="128">
        <f t="shared" si="2835"/>
        <v>180.95</v>
      </c>
      <c r="AC1532" s="128">
        <f t="shared" si="2836"/>
        <v>181.30423477468298</v>
      </c>
      <c r="AD1532" s="128">
        <f t="shared" si="2778"/>
        <v>90.474999999999994</v>
      </c>
      <c r="AE1532" s="128">
        <f t="shared" si="2849"/>
        <v>99.522500000000008</v>
      </c>
      <c r="AF1532" s="128">
        <f t="shared" si="2849"/>
        <v>117.61749999999999</v>
      </c>
      <c r="AG1532" s="129">
        <f t="shared" si="2837"/>
        <v>752.41257431493443</v>
      </c>
      <c r="AH1532" s="129">
        <f t="shared" si="2838"/>
        <v>752.41257431493443</v>
      </c>
      <c r="AI1532" s="132">
        <f t="shared" si="2839"/>
        <v>749</v>
      </c>
      <c r="AJ1532" s="113">
        <f t="shared" si="2840"/>
        <v>2419000</v>
      </c>
      <c r="AK1532" s="139">
        <f t="shared" si="2841"/>
        <v>2659000</v>
      </c>
      <c r="AL1532" s="114">
        <f t="shared" si="2842"/>
        <v>253</v>
      </c>
      <c r="AM1532" s="130">
        <f t="shared" si="2843"/>
        <v>243</v>
      </c>
      <c r="AN1532" s="151">
        <f t="shared" si="2844"/>
        <v>387</v>
      </c>
      <c r="AO1532" s="152">
        <f t="shared" si="2845"/>
        <v>2040</v>
      </c>
      <c r="AP1532" s="153">
        <f t="shared" si="2846"/>
        <v>4313</v>
      </c>
      <c r="AQ1532" s="716">
        <f t="shared" si="2847"/>
        <v>146</v>
      </c>
      <c r="AR1532" s="154">
        <f t="shared" si="2848"/>
        <v>272000</v>
      </c>
      <c r="AS1532" s="158">
        <v>171</v>
      </c>
    </row>
    <row r="1533" spans="2:46" ht="20.45" customHeight="1">
      <c r="D1533" s="112"/>
      <c r="E1533" s="112"/>
      <c r="F1533" s="112"/>
      <c r="G1533" s="644"/>
      <c r="H1533" s="112"/>
      <c r="I1533" s="112"/>
      <c r="J1533" s="131"/>
      <c r="K1533" s="131"/>
      <c r="L1533" s="131"/>
      <c r="M1533" s="131"/>
      <c r="N1533" s="131"/>
      <c r="O1533" s="131"/>
      <c r="P1533" s="131"/>
      <c r="Q1533" s="131"/>
      <c r="R1533" s="131"/>
      <c r="S1533" s="131"/>
      <c r="T1533" s="131"/>
      <c r="U1533" s="131"/>
      <c r="V1533" s="131"/>
      <c r="W1533" s="131"/>
      <c r="X1533" s="131"/>
      <c r="Y1533" s="128"/>
      <c r="Z1533" s="128"/>
      <c r="AA1533" s="128"/>
      <c r="AB1533" s="128"/>
      <c r="AC1533" s="128"/>
      <c r="AD1533" s="128"/>
      <c r="AE1533" s="128"/>
      <c r="AF1533" s="128"/>
      <c r="AG1533" s="129"/>
      <c r="AH1533" s="129"/>
      <c r="AI1533" s="132"/>
      <c r="AJ1533" s="113"/>
      <c r="AK1533" s="139"/>
      <c r="AL1533" s="114"/>
      <c r="AM1533" s="130"/>
      <c r="AN1533" s="151"/>
      <c r="AO1533" s="152"/>
      <c r="AP1533" s="153"/>
      <c r="AQ1533" s="716"/>
      <c r="AR1533" s="154"/>
      <c r="AS1533" s="158"/>
    </row>
    <row r="1534" spans="2:46" ht="20.45" customHeight="1">
      <c r="B1534" s="881" t="s">
        <v>3092</v>
      </c>
      <c r="C1534" s="882"/>
      <c r="D1534" s="882"/>
      <c r="E1534" s="882"/>
      <c r="F1534" s="882"/>
      <c r="G1534" s="882"/>
      <c r="H1534" s="882"/>
      <c r="I1534" s="882"/>
      <c r="J1534" s="882"/>
      <c r="K1534" s="882"/>
      <c r="L1534" s="882"/>
      <c r="M1534" s="882"/>
      <c r="N1534" s="882"/>
      <c r="O1534" s="882"/>
      <c r="P1534" s="882"/>
      <c r="Q1534" s="882"/>
      <c r="R1534" s="882"/>
      <c r="S1534" s="882"/>
      <c r="T1534" s="882"/>
      <c r="U1534" s="882"/>
      <c r="V1534" s="882"/>
      <c r="W1534" s="882"/>
      <c r="X1534" s="882"/>
      <c r="Y1534" s="882"/>
      <c r="Z1534" s="882"/>
      <c r="AA1534" s="882"/>
      <c r="AB1534" s="882"/>
      <c r="AC1534" s="882"/>
      <c r="AD1534" s="882"/>
      <c r="AE1534" s="882"/>
      <c r="AF1534" s="882"/>
      <c r="AG1534" s="882"/>
      <c r="AH1534" s="882"/>
      <c r="AI1534" s="883"/>
    </row>
    <row r="1535" spans="2:46" ht="20.45" customHeight="1">
      <c r="B1535" s="156"/>
      <c r="C1535" s="149"/>
      <c r="D1535" s="429"/>
      <c r="E1535" s="429"/>
      <c r="F1535" s="429"/>
      <c r="G1535" s="647"/>
      <c r="H1535" s="429"/>
      <c r="I1535" s="429"/>
      <c r="J1535" s="429"/>
      <c r="K1535" s="429"/>
      <c r="L1535" s="429"/>
      <c r="M1535" s="429"/>
      <c r="N1535" s="429"/>
      <c r="O1535" s="429"/>
      <c r="P1535" s="429"/>
      <c r="Q1535" s="429"/>
      <c r="R1535" s="429"/>
      <c r="S1535" s="429"/>
      <c r="T1535" s="429"/>
      <c r="U1535" s="429"/>
      <c r="V1535" s="429"/>
      <c r="W1535" s="429"/>
      <c r="X1535" s="429"/>
      <c r="Y1535" s="430">
        <v>0.1</v>
      </c>
      <c r="Z1535" s="430">
        <v>0.6</v>
      </c>
      <c r="AA1535" s="430">
        <v>0.55000000000000004</v>
      </c>
      <c r="AB1535" s="429"/>
      <c r="AC1535" s="430">
        <v>0.6</v>
      </c>
      <c r="AD1535" s="430">
        <v>0.55000000000000004</v>
      </c>
      <c r="AE1535" s="430">
        <v>0.5</v>
      </c>
      <c r="AF1535" s="430">
        <v>0.45</v>
      </c>
      <c r="AG1535" s="429"/>
      <c r="AH1535" s="430">
        <v>0</v>
      </c>
      <c r="AI1535" s="429"/>
      <c r="AJ1535" s="184"/>
      <c r="AK1535" s="431">
        <v>0.1</v>
      </c>
      <c r="AL1535" s="186"/>
      <c r="AM1535" s="187"/>
      <c r="AN1535" s="188"/>
      <c r="AO1535" s="189"/>
      <c r="AP1535" s="190"/>
      <c r="AQ1535" s="187"/>
      <c r="AR1535" s="432"/>
      <c r="AS1535" s="192"/>
    </row>
    <row r="1536" spans="2:46" ht="20.45" customHeight="1">
      <c r="B1536" s="160" t="s">
        <v>3093</v>
      </c>
      <c r="C1536" s="118" t="s">
        <v>3117</v>
      </c>
      <c r="D1536" s="112">
        <f t="shared" ref="D1536" si="2852">AB1536</f>
        <v>37.950000000000003</v>
      </c>
      <c r="E1536" s="112">
        <f t="shared" ref="E1536:G1559" si="2853">2*MAX($J1536:$X1536)</f>
        <v>13.2</v>
      </c>
      <c r="F1536" s="112">
        <f t="shared" ref="F1536:F1559" si="2854">MAX($J1536:$U1536)+3</f>
        <v>3</v>
      </c>
      <c r="G1536" s="112">
        <v>13.99</v>
      </c>
      <c r="H1536" s="112">
        <f t="shared" ref="H1536:H1559" si="2855">MIN($J1536:$X1536)*0.5</f>
        <v>3.3</v>
      </c>
      <c r="I1536" s="112"/>
      <c r="J1536" s="131"/>
      <c r="K1536" s="131"/>
      <c r="L1536" s="131"/>
      <c r="M1536" s="131"/>
      <c r="N1536" s="131"/>
      <c r="O1536" s="131"/>
      <c r="P1536" s="131"/>
      <c r="Q1536" s="131"/>
      <c r="R1536" s="131"/>
      <c r="S1536" s="131"/>
      <c r="T1536" s="131"/>
      <c r="U1536" s="131"/>
      <c r="V1536" s="131"/>
      <c r="W1536" s="131"/>
      <c r="X1536" s="112">
        <f>[1]BICost!$AX131</f>
        <v>6.6</v>
      </c>
      <c r="Y1536" s="128">
        <f>$G1536*(1+Y$1535)</f>
        <v>15.389000000000001</v>
      </c>
      <c r="Z1536" s="128">
        <f t="shared" ref="Z1536" si="2856">(AC1536*(1-Z$53))</f>
        <v>15.389000000000003</v>
      </c>
      <c r="AA1536" s="128">
        <f t="shared" ref="AA1536" si="2857">(AB1536*(1-AA$53))</f>
        <v>17.077500000000001</v>
      </c>
      <c r="AB1536" s="128">
        <f t="shared" ref="AB1536" si="2858">MROUND(AC1536,1)-0.05</f>
        <v>37.950000000000003</v>
      </c>
      <c r="AC1536" s="128">
        <f>Y1536/(1-AC$1535)</f>
        <v>38.472500000000004</v>
      </c>
      <c r="AD1536" s="128">
        <f t="shared" ref="AD1536:AF1551" si="2859">$AB1536*(1-AD$53)</f>
        <v>17.077500000000001</v>
      </c>
      <c r="AE1536" s="128">
        <f t="shared" si="2859"/>
        <v>18.975000000000001</v>
      </c>
      <c r="AF1536" s="128">
        <f t="shared" si="2859"/>
        <v>20.872500000000002</v>
      </c>
      <c r="AG1536" s="129">
        <f t="shared" ref="AG1536" si="2860">AC1536*4.15</f>
        <v>159.66087500000003</v>
      </c>
      <c r="AH1536" s="129">
        <f t="shared" ref="AH1536" si="2861">AG1536*(1+AH$53)</f>
        <v>159.66087500000003</v>
      </c>
      <c r="AI1536" s="132">
        <f>MROUND(ROUNDUP(AH1536,0),5)-1</f>
        <v>159</v>
      </c>
      <c r="AJ1536" s="39">
        <f t="shared" ref="AJ1536" si="2862">ROUNDUP(FLOOR(AC1536*13350,10000),-3)-1000</f>
        <v>509000</v>
      </c>
      <c r="AK1536" s="138">
        <f t="shared" ref="AK1536" si="2863">ROUNDUP(FLOOR(AJ1536*1.1,10000),-3)-1000</f>
        <v>549000</v>
      </c>
      <c r="AL1536" s="40">
        <f t="shared" ref="AL1536" si="2864">ROUNDUP(AC1536*1.39,0)</f>
        <v>54</v>
      </c>
      <c r="AM1536" s="34">
        <f>ROUNDUP(AC1536*1.34,0)</f>
        <v>52</v>
      </c>
      <c r="AN1536" s="35">
        <f t="shared" ref="AN1536" si="2865">ROUNDUP(AC1536*0.71*3,0)</f>
        <v>82</v>
      </c>
      <c r="AO1536" s="36">
        <f t="shared" ref="AO1536" si="2866">ROUNDUP(AC1536*3.7502*3,0)</f>
        <v>433</v>
      </c>
      <c r="AP1536" s="37">
        <f t="shared" ref="AP1536" si="2867">ROUNDUP(AC1536*7.9284*3,0)</f>
        <v>916</v>
      </c>
      <c r="AQ1536" s="34">
        <f t="shared" ref="AQ1536" si="2868">ROUNDUP(AC1536*0.8,0)</f>
        <v>31</v>
      </c>
      <c r="AR1536" s="142">
        <f t="shared" ref="AR1536" si="2869">MROUND(ROUNDUP(AC1536*1500,0),1000)</f>
        <v>58000</v>
      </c>
      <c r="AS1536" s="143">
        <v>159</v>
      </c>
      <c r="AT1536" s="33">
        <f t="shared" ref="AT1536" si="2870">AI1536*(1-AH$6)</f>
        <v>159</v>
      </c>
    </row>
    <row r="1537" spans="2:46" ht="20.45" customHeight="1">
      <c r="B1537" s="160" t="s">
        <v>3094</v>
      </c>
      <c r="C1537" s="118" t="s">
        <v>3118</v>
      </c>
      <c r="D1537" s="112">
        <f t="shared" ref="D1537:D1559" si="2871">AB1537</f>
        <v>33.950000000000003</v>
      </c>
      <c r="E1537" s="112">
        <f t="shared" si="2853"/>
        <v>12.66</v>
      </c>
      <c r="F1537" s="112">
        <f t="shared" si="2854"/>
        <v>3</v>
      </c>
      <c r="G1537" s="112">
        <v>12.54</v>
      </c>
      <c r="H1537" s="112">
        <f t="shared" si="2855"/>
        <v>3.165</v>
      </c>
      <c r="I1537" s="112"/>
      <c r="J1537" s="131"/>
      <c r="K1537" s="131"/>
      <c r="L1537" s="131"/>
      <c r="M1537" s="131"/>
      <c r="N1537" s="131"/>
      <c r="O1537" s="131"/>
      <c r="P1537" s="131"/>
      <c r="Q1537" s="131"/>
      <c r="R1537" s="131"/>
      <c r="S1537" s="131"/>
      <c r="T1537" s="131"/>
      <c r="U1537" s="131"/>
      <c r="V1537" s="131"/>
      <c r="W1537" s="131"/>
      <c r="X1537" s="112">
        <f>[1]BICost!$AW$131</f>
        <v>6.33</v>
      </c>
      <c r="Y1537" s="128">
        <f>$G1537*(1+Y$1535)</f>
        <v>13.794</v>
      </c>
      <c r="Z1537" s="128">
        <f t="shared" ref="Z1537:Z1559" si="2872">(AC1537*(1-Z$53))</f>
        <v>13.794</v>
      </c>
      <c r="AA1537" s="128">
        <f t="shared" ref="AA1537:AA1559" si="2873">(AB1537*(1-AA$53))</f>
        <v>15.2775</v>
      </c>
      <c r="AB1537" s="128">
        <f t="shared" ref="AB1537:AB1559" si="2874">MROUND(AC1537,1)-0.05</f>
        <v>33.950000000000003</v>
      </c>
      <c r="AC1537" s="128">
        <f t="shared" ref="AC1537:AC1559" si="2875">Y1537/(1-AC$1535)</f>
        <v>34.484999999999999</v>
      </c>
      <c r="AD1537" s="128">
        <f t="shared" si="2859"/>
        <v>15.2775</v>
      </c>
      <c r="AE1537" s="128">
        <f t="shared" si="2859"/>
        <v>16.975000000000001</v>
      </c>
      <c r="AF1537" s="128">
        <f t="shared" si="2859"/>
        <v>18.672500000000003</v>
      </c>
      <c r="AG1537" s="129">
        <f t="shared" ref="AG1537:AG1559" si="2876">AC1537*4.15</f>
        <v>143.11275000000001</v>
      </c>
      <c r="AH1537" s="129">
        <f t="shared" ref="AH1537:AH1559" si="2877">AG1537*(1+AH$53)</f>
        <v>143.11275000000001</v>
      </c>
      <c r="AI1537" s="132">
        <f t="shared" ref="AI1537:AI1559" si="2878">MROUND(ROUNDUP(AH1537,0),5)-1</f>
        <v>144</v>
      </c>
      <c r="AJ1537" s="39">
        <f t="shared" ref="AJ1537:AJ1559" si="2879">ROUNDUP(FLOOR(AC1537*13350,10000),-3)-1000</f>
        <v>459000</v>
      </c>
      <c r="AK1537" s="138">
        <f t="shared" ref="AK1537:AK1559" si="2880">ROUNDUP(FLOOR(AJ1537*1.1,10000),-3)-1000</f>
        <v>499000</v>
      </c>
      <c r="AL1537" s="40">
        <f t="shared" ref="AL1537:AL1559" si="2881">ROUNDUP(AC1537*1.39,0)</f>
        <v>48</v>
      </c>
      <c r="AM1537" s="34">
        <f t="shared" ref="AM1537:AM1559" si="2882">ROUNDUP(AC1537*1.34,0)</f>
        <v>47</v>
      </c>
      <c r="AN1537" s="35">
        <f t="shared" ref="AN1537:AN1559" si="2883">ROUNDUP(AC1537*0.71*3,0)</f>
        <v>74</v>
      </c>
      <c r="AO1537" s="36">
        <f t="shared" ref="AO1537:AO1559" si="2884">ROUNDUP(AC1537*3.7502*3,0)</f>
        <v>388</v>
      </c>
      <c r="AP1537" s="37">
        <f t="shared" ref="AP1537:AP1559" si="2885">ROUNDUP(AC1537*7.9284*3,0)</f>
        <v>821</v>
      </c>
      <c r="AQ1537" s="34">
        <f t="shared" ref="AQ1537:AQ1559" si="2886">ROUNDUP(AC1537*0.8,0)</f>
        <v>28</v>
      </c>
      <c r="AR1537" s="142">
        <f t="shared" ref="AR1537:AR1559" si="2887">MROUND(ROUNDUP(AC1537*1500,0),1000)</f>
        <v>52000</v>
      </c>
      <c r="AS1537" s="143">
        <v>160</v>
      </c>
      <c r="AT1537" s="33">
        <f t="shared" ref="AT1537:AT1559" si="2888">AI1537*(1-AH$6)</f>
        <v>144</v>
      </c>
    </row>
    <row r="1538" spans="2:46" ht="20.45" customHeight="1">
      <c r="B1538" s="160" t="s">
        <v>3095</v>
      </c>
      <c r="C1538" s="118" t="s">
        <v>3119</v>
      </c>
      <c r="D1538" s="112">
        <f t="shared" si="2871"/>
        <v>33.950000000000003</v>
      </c>
      <c r="E1538" s="112">
        <f t="shared" si="2853"/>
        <v>13.2</v>
      </c>
      <c r="F1538" s="112">
        <f t="shared" si="2854"/>
        <v>3</v>
      </c>
      <c r="G1538" s="112">
        <v>12.54</v>
      </c>
      <c r="H1538" s="112">
        <f t="shared" si="2855"/>
        <v>3.3</v>
      </c>
      <c r="I1538" s="112"/>
      <c r="J1538" s="131"/>
      <c r="K1538" s="131"/>
      <c r="L1538" s="131"/>
      <c r="M1538" s="131"/>
      <c r="N1538" s="131"/>
      <c r="O1538" s="131"/>
      <c r="P1538" s="131"/>
      <c r="Q1538" s="131"/>
      <c r="R1538" s="131"/>
      <c r="S1538" s="131"/>
      <c r="T1538" s="131"/>
      <c r="U1538" s="131"/>
      <c r="V1538" s="131"/>
      <c r="W1538" s="131"/>
      <c r="X1538" s="112">
        <f>[1]BICost!$AX$131</f>
        <v>6.6</v>
      </c>
      <c r="Y1538" s="128">
        <f t="shared" ref="Y1538:Y1559" si="2889">$G1538*(1+Y$1535)</f>
        <v>13.794</v>
      </c>
      <c r="Z1538" s="128">
        <f t="shared" si="2872"/>
        <v>13.794</v>
      </c>
      <c r="AA1538" s="128">
        <f t="shared" si="2873"/>
        <v>15.2775</v>
      </c>
      <c r="AB1538" s="128">
        <f t="shared" si="2874"/>
        <v>33.950000000000003</v>
      </c>
      <c r="AC1538" s="128">
        <f t="shared" si="2875"/>
        <v>34.484999999999999</v>
      </c>
      <c r="AD1538" s="128">
        <f t="shared" si="2859"/>
        <v>15.2775</v>
      </c>
      <c r="AE1538" s="128">
        <f t="shared" si="2859"/>
        <v>16.975000000000001</v>
      </c>
      <c r="AF1538" s="128">
        <f t="shared" si="2859"/>
        <v>18.672500000000003</v>
      </c>
      <c r="AG1538" s="129">
        <f t="shared" si="2876"/>
        <v>143.11275000000001</v>
      </c>
      <c r="AH1538" s="129">
        <f t="shared" si="2877"/>
        <v>143.11275000000001</v>
      </c>
      <c r="AI1538" s="132">
        <f t="shared" si="2878"/>
        <v>144</v>
      </c>
      <c r="AJ1538" s="39">
        <f t="shared" si="2879"/>
        <v>459000</v>
      </c>
      <c r="AK1538" s="138">
        <f t="shared" si="2880"/>
        <v>499000</v>
      </c>
      <c r="AL1538" s="40">
        <f t="shared" si="2881"/>
        <v>48</v>
      </c>
      <c r="AM1538" s="34">
        <f t="shared" si="2882"/>
        <v>47</v>
      </c>
      <c r="AN1538" s="35">
        <f t="shared" si="2883"/>
        <v>74</v>
      </c>
      <c r="AO1538" s="36">
        <f t="shared" si="2884"/>
        <v>388</v>
      </c>
      <c r="AP1538" s="37">
        <f t="shared" si="2885"/>
        <v>821</v>
      </c>
      <c r="AQ1538" s="34">
        <f t="shared" si="2886"/>
        <v>28</v>
      </c>
      <c r="AR1538" s="142">
        <f t="shared" si="2887"/>
        <v>52000</v>
      </c>
      <c r="AS1538" s="143">
        <v>161</v>
      </c>
      <c r="AT1538" s="33">
        <f t="shared" si="2888"/>
        <v>144</v>
      </c>
    </row>
    <row r="1539" spans="2:46" ht="20.45" customHeight="1">
      <c r="B1539" s="160" t="s">
        <v>3096</v>
      </c>
      <c r="C1539" s="118" t="s">
        <v>3120</v>
      </c>
      <c r="D1539" s="112">
        <f t="shared" si="2871"/>
        <v>37.950000000000003</v>
      </c>
      <c r="E1539" s="112">
        <f t="shared" si="2853"/>
        <v>13.2</v>
      </c>
      <c r="F1539" s="112">
        <f t="shared" si="2854"/>
        <v>3</v>
      </c>
      <c r="G1539" s="112">
        <v>13.99</v>
      </c>
      <c r="H1539" s="112">
        <f t="shared" si="2855"/>
        <v>3.3</v>
      </c>
      <c r="I1539" s="112"/>
      <c r="J1539" s="131"/>
      <c r="K1539" s="131"/>
      <c r="L1539" s="131"/>
      <c r="M1539" s="131"/>
      <c r="N1539" s="131"/>
      <c r="O1539" s="131"/>
      <c r="P1539" s="131"/>
      <c r="Q1539" s="131"/>
      <c r="R1539" s="131"/>
      <c r="S1539" s="131"/>
      <c r="T1539" s="131"/>
      <c r="U1539" s="131"/>
      <c r="V1539" s="131"/>
      <c r="W1539" s="131"/>
      <c r="X1539" s="112">
        <f>[1]BICost!$AX$132</f>
        <v>6.6</v>
      </c>
      <c r="Y1539" s="128">
        <f t="shared" si="2889"/>
        <v>15.389000000000001</v>
      </c>
      <c r="Z1539" s="128">
        <f t="shared" si="2872"/>
        <v>15.389000000000003</v>
      </c>
      <c r="AA1539" s="128">
        <f t="shared" si="2873"/>
        <v>17.077500000000001</v>
      </c>
      <c r="AB1539" s="128">
        <f t="shared" si="2874"/>
        <v>37.950000000000003</v>
      </c>
      <c r="AC1539" s="128">
        <f t="shared" si="2875"/>
        <v>38.472500000000004</v>
      </c>
      <c r="AD1539" s="128">
        <f t="shared" si="2859"/>
        <v>17.077500000000001</v>
      </c>
      <c r="AE1539" s="128">
        <f t="shared" si="2859"/>
        <v>18.975000000000001</v>
      </c>
      <c r="AF1539" s="128">
        <f t="shared" si="2859"/>
        <v>20.872500000000002</v>
      </c>
      <c r="AG1539" s="129">
        <f t="shared" si="2876"/>
        <v>159.66087500000003</v>
      </c>
      <c r="AH1539" s="129">
        <f t="shared" si="2877"/>
        <v>159.66087500000003</v>
      </c>
      <c r="AI1539" s="132">
        <f t="shared" si="2878"/>
        <v>159</v>
      </c>
      <c r="AJ1539" s="39">
        <f t="shared" si="2879"/>
        <v>509000</v>
      </c>
      <c r="AK1539" s="138">
        <f t="shared" si="2880"/>
        <v>549000</v>
      </c>
      <c r="AL1539" s="40">
        <f t="shared" si="2881"/>
        <v>54</v>
      </c>
      <c r="AM1539" s="34">
        <f t="shared" si="2882"/>
        <v>52</v>
      </c>
      <c r="AN1539" s="35">
        <f t="shared" si="2883"/>
        <v>82</v>
      </c>
      <c r="AO1539" s="36">
        <f t="shared" si="2884"/>
        <v>433</v>
      </c>
      <c r="AP1539" s="37">
        <f t="shared" si="2885"/>
        <v>916</v>
      </c>
      <c r="AQ1539" s="34">
        <f t="shared" si="2886"/>
        <v>31</v>
      </c>
      <c r="AR1539" s="142">
        <f t="shared" si="2887"/>
        <v>58000</v>
      </c>
      <c r="AS1539" s="143">
        <v>162</v>
      </c>
      <c r="AT1539" s="33">
        <f t="shared" si="2888"/>
        <v>159</v>
      </c>
    </row>
    <row r="1540" spans="2:46" ht="20.45" customHeight="1">
      <c r="B1540" s="160" t="s">
        <v>3097</v>
      </c>
      <c r="C1540" s="118" t="s">
        <v>3121</v>
      </c>
      <c r="D1540" s="112">
        <f t="shared" si="2871"/>
        <v>33.950000000000003</v>
      </c>
      <c r="E1540" s="112">
        <f t="shared" si="2853"/>
        <v>12.66</v>
      </c>
      <c r="F1540" s="112">
        <f t="shared" si="2854"/>
        <v>3</v>
      </c>
      <c r="G1540" s="112">
        <v>12.54</v>
      </c>
      <c r="H1540" s="112">
        <f t="shared" si="2855"/>
        <v>3.165</v>
      </c>
      <c r="I1540" s="112"/>
      <c r="J1540" s="131"/>
      <c r="K1540" s="131"/>
      <c r="L1540" s="131"/>
      <c r="M1540" s="131"/>
      <c r="N1540" s="131"/>
      <c r="O1540" s="131"/>
      <c r="P1540" s="131"/>
      <c r="Q1540" s="131"/>
      <c r="R1540" s="131"/>
      <c r="S1540" s="131"/>
      <c r="T1540" s="131"/>
      <c r="U1540" s="131"/>
      <c r="V1540" s="131"/>
      <c r="W1540" s="131"/>
      <c r="X1540" s="112">
        <f>[1]BICost!$AW$132</f>
        <v>6.33</v>
      </c>
      <c r="Y1540" s="128">
        <f t="shared" si="2889"/>
        <v>13.794</v>
      </c>
      <c r="Z1540" s="128">
        <f t="shared" si="2872"/>
        <v>13.794</v>
      </c>
      <c r="AA1540" s="128">
        <f t="shared" si="2873"/>
        <v>15.2775</v>
      </c>
      <c r="AB1540" s="128">
        <f t="shared" si="2874"/>
        <v>33.950000000000003</v>
      </c>
      <c r="AC1540" s="128">
        <f t="shared" si="2875"/>
        <v>34.484999999999999</v>
      </c>
      <c r="AD1540" s="128">
        <f t="shared" si="2859"/>
        <v>15.2775</v>
      </c>
      <c r="AE1540" s="128">
        <f t="shared" si="2859"/>
        <v>16.975000000000001</v>
      </c>
      <c r="AF1540" s="128">
        <f t="shared" si="2859"/>
        <v>18.672500000000003</v>
      </c>
      <c r="AG1540" s="129">
        <f t="shared" si="2876"/>
        <v>143.11275000000001</v>
      </c>
      <c r="AH1540" s="129">
        <f t="shared" si="2877"/>
        <v>143.11275000000001</v>
      </c>
      <c r="AI1540" s="132">
        <f t="shared" si="2878"/>
        <v>144</v>
      </c>
      <c r="AJ1540" s="39">
        <f t="shared" si="2879"/>
        <v>459000</v>
      </c>
      <c r="AK1540" s="138">
        <f t="shared" si="2880"/>
        <v>499000</v>
      </c>
      <c r="AL1540" s="40">
        <f t="shared" si="2881"/>
        <v>48</v>
      </c>
      <c r="AM1540" s="34">
        <f t="shared" si="2882"/>
        <v>47</v>
      </c>
      <c r="AN1540" s="35">
        <f t="shared" si="2883"/>
        <v>74</v>
      </c>
      <c r="AO1540" s="36">
        <f t="shared" si="2884"/>
        <v>388</v>
      </c>
      <c r="AP1540" s="37">
        <f t="shared" si="2885"/>
        <v>821</v>
      </c>
      <c r="AQ1540" s="34">
        <f t="shared" si="2886"/>
        <v>28</v>
      </c>
      <c r="AR1540" s="142">
        <f t="shared" si="2887"/>
        <v>52000</v>
      </c>
      <c r="AS1540" s="143">
        <v>163</v>
      </c>
      <c r="AT1540" s="33">
        <f t="shared" si="2888"/>
        <v>144</v>
      </c>
    </row>
    <row r="1541" spans="2:46" ht="20.45" customHeight="1">
      <c r="B1541" s="160" t="s">
        <v>3098</v>
      </c>
      <c r="C1541" s="118" t="s">
        <v>3122</v>
      </c>
      <c r="D1541" s="112">
        <f t="shared" si="2871"/>
        <v>33.950000000000003</v>
      </c>
      <c r="E1541" s="112">
        <f t="shared" si="2853"/>
        <v>13.2</v>
      </c>
      <c r="F1541" s="112">
        <f t="shared" si="2854"/>
        <v>3</v>
      </c>
      <c r="G1541" s="112">
        <v>12.54</v>
      </c>
      <c r="H1541" s="112">
        <f t="shared" si="2855"/>
        <v>3.3</v>
      </c>
      <c r="I1541" s="112"/>
      <c r="J1541" s="131"/>
      <c r="K1541" s="131"/>
      <c r="L1541" s="131"/>
      <c r="M1541" s="131"/>
      <c r="N1541" s="131"/>
      <c r="O1541" s="131"/>
      <c r="P1541" s="131"/>
      <c r="Q1541" s="131"/>
      <c r="R1541" s="131"/>
      <c r="S1541" s="131"/>
      <c r="T1541" s="131"/>
      <c r="U1541" s="131"/>
      <c r="V1541" s="131"/>
      <c r="W1541" s="131"/>
      <c r="X1541" s="112">
        <f>[1]BICost!$AX$132</f>
        <v>6.6</v>
      </c>
      <c r="Y1541" s="128">
        <f t="shared" si="2889"/>
        <v>13.794</v>
      </c>
      <c r="Z1541" s="128">
        <f t="shared" si="2872"/>
        <v>13.794</v>
      </c>
      <c r="AA1541" s="128">
        <f t="shared" si="2873"/>
        <v>15.2775</v>
      </c>
      <c r="AB1541" s="128">
        <f t="shared" si="2874"/>
        <v>33.950000000000003</v>
      </c>
      <c r="AC1541" s="128">
        <f t="shared" si="2875"/>
        <v>34.484999999999999</v>
      </c>
      <c r="AD1541" s="128">
        <f t="shared" si="2859"/>
        <v>15.2775</v>
      </c>
      <c r="AE1541" s="128">
        <f t="shared" si="2859"/>
        <v>16.975000000000001</v>
      </c>
      <c r="AF1541" s="128">
        <f t="shared" si="2859"/>
        <v>18.672500000000003</v>
      </c>
      <c r="AG1541" s="129">
        <f t="shared" si="2876"/>
        <v>143.11275000000001</v>
      </c>
      <c r="AH1541" s="129">
        <f t="shared" si="2877"/>
        <v>143.11275000000001</v>
      </c>
      <c r="AI1541" s="132">
        <f t="shared" si="2878"/>
        <v>144</v>
      </c>
      <c r="AJ1541" s="39">
        <f t="shared" si="2879"/>
        <v>459000</v>
      </c>
      <c r="AK1541" s="138">
        <f t="shared" si="2880"/>
        <v>499000</v>
      </c>
      <c r="AL1541" s="40">
        <f t="shared" si="2881"/>
        <v>48</v>
      </c>
      <c r="AM1541" s="34">
        <f t="shared" si="2882"/>
        <v>47</v>
      </c>
      <c r="AN1541" s="35">
        <f t="shared" si="2883"/>
        <v>74</v>
      </c>
      <c r="AO1541" s="36">
        <f t="shared" si="2884"/>
        <v>388</v>
      </c>
      <c r="AP1541" s="37">
        <f t="shared" si="2885"/>
        <v>821</v>
      </c>
      <c r="AQ1541" s="34">
        <f t="shared" si="2886"/>
        <v>28</v>
      </c>
      <c r="AR1541" s="142">
        <f t="shared" si="2887"/>
        <v>52000</v>
      </c>
      <c r="AS1541" s="143">
        <v>164</v>
      </c>
      <c r="AT1541" s="33">
        <f t="shared" si="2888"/>
        <v>144</v>
      </c>
    </row>
    <row r="1542" spans="2:46" ht="20.45" customHeight="1">
      <c r="B1542" s="160" t="s">
        <v>3099</v>
      </c>
      <c r="C1542" s="118" t="s">
        <v>3123</v>
      </c>
      <c r="D1542" s="112">
        <f t="shared" si="2871"/>
        <v>35.950000000000003</v>
      </c>
      <c r="E1542" s="112">
        <f t="shared" si="2853"/>
        <v>12.54</v>
      </c>
      <c r="F1542" s="112">
        <f t="shared" si="2854"/>
        <v>3</v>
      </c>
      <c r="G1542" s="112">
        <v>13.27</v>
      </c>
      <c r="H1542" s="112">
        <f t="shared" si="2855"/>
        <v>3.1349999999999998</v>
      </c>
      <c r="I1542" s="112"/>
      <c r="J1542" s="131"/>
      <c r="K1542" s="131"/>
      <c r="L1542" s="131"/>
      <c r="M1542" s="131"/>
      <c r="N1542" s="131"/>
      <c r="O1542" s="131"/>
      <c r="P1542" s="131"/>
      <c r="Q1542" s="131"/>
      <c r="R1542" s="131"/>
      <c r="S1542" s="131"/>
      <c r="T1542" s="131"/>
      <c r="U1542" s="131"/>
      <c r="V1542" s="131"/>
      <c r="W1542" s="131"/>
      <c r="X1542" s="112">
        <f>[1]BICost!$AX$133</f>
        <v>6.27</v>
      </c>
      <c r="Y1542" s="128">
        <f t="shared" si="2889"/>
        <v>14.597000000000001</v>
      </c>
      <c r="Z1542" s="128">
        <f t="shared" si="2872"/>
        <v>14.597000000000001</v>
      </c>
      <c r="AA1542" s="128">
        <f t="shared" si="2873"/>
        <v>16.177499999999998</v>
      </c>
      <c r="AB1542" s="128">
        <f t="shared" si="2874"/>
        <v>35.950000000000003</v>
      </c>
      <c r="AC1542" s="128">
        <f t="shared" si="2875"/>
        <v>36.4925</v>
      </c>
      <c r="AD1542" s="128">
        <f t="shared" si="2859"/>
        <v>16.177499999999998</v>
      </c>
      <c r="AE1542" s="128">
        <f t="shared" si="2859"/>
        <v>17.975000000000001</v>
      </c>
      <c r="AF1542" s="128">
        <f t="shared" si="2859"/>
        <v>19.772500000000004</v>
      </c>
      <c r="AG1542" s="129">
        <f t="shared" si="2876"/>
        <v>151.44387500000002</v>
      </c>
      <c r="AH1542" s="129">
        <f t="shared" si="2877"/>
        <v>151.44387500000002</v>
      </c>
      <c r="AI1542" s="132">
        <f t="shared" si="2878"/>
        <v>149</v>
      </c>
      <c r="AJ1542" s="39">
        <f t="shared" si="2879"/>
        <v>479000</v>
      </c>
      <c r="AK1542" s="138">
        <f t="shared" si="2880"/>
        <v>519000</v>
      </c>
      <c r="AL1542" s="40">
        <f t="shared" si="2881"/>
        <v>51</v>
      </c>
      <c r="AM1542" s="34">
        <f t="shared" si="2882"/>
        <v>49</v>
      </c>
      <c r="AN1542" s="35">
        <f t="shared" si="2883"/>
        <v>78</v>
      </c>
      <c r="AO1542" s="36">
        <f t="shared" si="2884"/>
        <v>411</v>
      </c>
      <c r="AP1542" s="37">
        <f t="shared" si="2885"/>
        <v>868</v>
      </c>
      <c r="AQ1542" s="34">
        <f t="shared" si="2886"/>
        <v>30</v>
      </c>
      <c r="AR1542" s="142">
        <f t="shared" si="2887"/>
        <v>55000</v>
      </c>
      <c r="AS1542" s="143">
        <v>165</v>
      </c>
      <c r="AT1542" s="33">
        <f t="shared" si="2888"/>
        <v>149</v>
      </c>
    </row>
    <row r="1543" spans="2:46" ht="20.45" customHeight="1" thickBot="1">
      <c r="B1543" s="163" t="s">
        <v>3100</v>
      </c>
      <c r="C1543" s="118" t="s">
        <v>3124</v>
      </c>
      <c r="D1543" s="112">
        <f t="shared" si="2871"/>
        <v>31.95</v>
      </c>
      <c r="E1543" s="112">
        <f t="shared" si="2853"/>
        <v>12</v>
      </c>
      <c r="F1543" s="112">
        <f t="shared" si="2854"/>
        <v>3</v>
      </c>
      <c r="G1543" s="112">
        <v>11.81</v>
      </c>
      <c r="H1543" s="112">
        <f t="shared" si="2855"/>
        <v>3</v>
      </c>
      <c r="I1543" s="165"/>
      <c r="J1543" s="166"/>
      <c r="K1543" s="166"/>
      <c r="L1543" s="166"/>
      <c r="M1543" s="166"/>
      <c r="N1543" s="166"/>
      <c r="O1543" s="166"/>
      <c r="P1543" s="166"/>
      <c r="Q1543" s="166"/>
      <c r="R1543" s="166"/>
      <c r="S1543" s="166"/>
      <c r="T1543" s="166"/>
      <c r="U1543" s="166"/>
      <c r="V1543" s="166"/>
      <c r="W1543" s="166"/>
      <c r="X1543" s="112">
        <f>[1]BICost!$AW$133</f>
        <v>6</v>
      </c>
      <c r="Y1543" s="128">
        <f t="shared" si="2889"/>
        <v>12.991000000000001</v>
      </c>
      <c r="Z1543" s="128">
        <f t="shared" si="2872"/>
        <v>12.991</v>
      </c>
      <c r="AA1543" s="128">
        <f t="shared" si="2873"/>
        <v>14.377499999999998</v>
      </c>
      <c r="AB1543" s="128">
        <f t="shared" si="2874"/>
        <v>31.95</v>
      </c>
      <c r="AC1543" s="128">
        <f t="shared" si="2875"/>
        <v>32.477499999999999</v>
      </c>
      <c r="AD1543" s="128">
        <f t="shared" si="2859"/>
        <v>14.377499999999998</v>
      </c>
      <c r="AE1543" s="128">
        <f t="shared" si="2859"/>
        <v>15.975</v>
      </c>
      <c r="AF1543" s="128">
        <f t="shared" si="2859"/>
        <v>17.572500000000002</v>
      </c>
      <c r="AG1543" s="129">
        <f t="shared" si="2876"/>
        <v>134.78162500000002</v>
      </c>
      <c r="AH1543" s="129">
        <f t="shared" si="2877"/>
        <v>134.78162500000002</v>
      </c>
      <c r="AI1543" s="132">
        <f t="shared" si="2878"/>
        <v>134</v>
      </c>
      <c r="AJ1543" s="39">
        <f t="shared" si="2879"/>
        <v>429000</v>
      </c>
      <c r="AK1543" s="138">
        <f t="shared" si="2880"/>
        <v>469000</v>
      </c>
      <c r="AL1543" s="40">
        <f t="shared" si="2881"/>
        <v>46</v>
      </c>
      <c r="AM1543" s="34">
        <f t="shared" si="2882"/>
        <v>44</v>
      </c>
      <c r="AN1543" s="35">
        <f t="shared" si="2883"/>
        <v>70</v>
      </c>
      <c r="AO1543" s="36">
        <f t="shared" si="2884"/>
        <v>366</v>
      </c>
      <c r="AP1543" s="37">
        <f t="shared" si="2885"/>
        <v>773</v>
      </c>
      <c r="AQ1543" s="34">
        <f t="shared" si="2886"/>
        <v>26</v>
      </c>
      <c r="AR1543" s="142">
        <f t="shared" si="2887"/>
        <v>49000</v>
      </c>
      <c r="AS1543" s="143">
        <v>166</v>
      </c>
      <c r="AT1543" s="33">
        <f t="shared" si="2888"/>
        <v>134</v>
      </c>
    </row>
    <row r="1544" spans="2:46" ht="20.45" customHeight="1">
      <c r="B1544" s="160" t="s">
        <v>3101</v>
      </c>
      <c r="C1544" s="118" t="s">
        <v>3125</v>
      </c>
      <c r="D1544" s="112">
        <f t="shared" si="2871"/>
        <v>31.95</v>
      </c>
      <c r="E1544" s="112">
        <f t="shared" si="2853"/>
        <v>12.54</v>
      </c>
      <c r="F1544" s="112">
        <f t="shared" si="2854"/>
        <v>3</v>
      </c>
      <c r="G1544" s="112">
        <v>11.81</v>
      </c>
      <c r="H1544" s="112">
        <f t="shared" si="2855"/>
        <v>3.1349999999999998</v>
      </c>
      <c r="I1544" s="112"/>
      <c r="J1544" s="131"/>
      <c r="K1544" s="131"/>
      <c r="L1544" s="131"/>
      <c r="M1544" s="131"/>
      <c r="N1544" s="131"/>
      <c r="O1544" s="131"/>
      <c r="P1544" s="131"/>
      <c r="Q1544" s="131"/>
      <c r="R1544" s="131"/>
      <c r="S1544" s="131"/>
      <c r="T1544" s="131"/>
      <c r="U1544" s="131"/>
      <c r="V1544" s="131"/>
      <c r="W1544" s="131"/>
      <c r="X1544" s="112">
        <f>[1]BICost!$AX$133</f>
        <v>6.27</v>
      </c>
      <c r="Y1544" s="128">
        <f t="shared" si="2889"/>
        <v>12.991000000000001</v>
      </c>
      <c r="Z1544" s="128">
        <f t="shared" si="2872"/>
        <v>12.991</v>
      </c>
      <c r="AA1544" s="128">
        <f t="shared" si="2873"/>
        <v>14.377499999999998</v>
      </c>
      <c r="AB1544" s="128">
        <f t="shared" si="2874"/>
        <v>31.95</v>
      </c>
      <c r="AC1544" s="128">
        <f t="shared" si="2875"/>
        <v>32.477499999999999</v>
      </c>
      <c r="AD1544" s="128">
        <f t="shared" si="2859"/>
        <v>14.377499999999998</v>
      </c>
      <c r="AE1544" s="128">
        <f t="shared" si="2859"/>
        <v>15.975</v>
      </c>
      <c r="AF1544" s="128">
        <f t="shared" si="2859"/>
        <v>17.572500000000002</v>
      </c>
      <c r="AG1544" s="129">
        <f t="shared" si="2876"/>
        <v>134.78162500000002</v>
      </c>
      <c r="AH1544" s="129">
        <f t="shared" si="2877"/>
        <v>134.78162500000002</v>
      </c>
      <c r="AI1544" s="132">
        <f t="shared" si="2878"/>
        <v>134</v>
      </c>
      <c r="AJ1544" s="39">
        <f t="shared" si="2879"/>
        <v>429000</v>
      </c>
      <c r="AK1544" s="138">
        <f t="shared" si="2880"/>
        <v>469000</v>
      </c>
      <c r="AL1544" s="40">
        <f t="shared" si="2881"/>
        <v>46</v>
      </c>
      <c r="AM1544" s="34">
        <f t="shared" si="2882"/>
        <v>44</v>
      </c>
      <c r="AN1544" s="35">
        <f t="shared" si="2883"/>
        <v>70</v>
      </c>
      <c r="AO1544" s="36">
        <f t="shared" si="2884"/>
        <v>366</v>
      </c>
      <c r="AP1544" s="37">
        <f t="shared" si="2885"/>
        <v>773</v>
      </c>
      <c r="AQ1544" s="34">
        <f t="shared" si="2886"/>
        <v>26</v>
      </c>
      <c r="AR1544" s="142">
        <f t="shared" si="2887"/>
        <v>49000</v>
      </c>
      <c r="AS1544" s="143">
        <v>167</v>
      </c>
      <c r="AT1544" s="33">
        <f t="shared" si="2888"/>
        <v>134</v>
      </c>
    </row>
    <row r="1545" spans="2:46" ht="20.45" customHeight="1">
      <c r="B1545" s="160" t="s">
        <v>3102</v>
      </c>
      <c r="C1545" s="118" t="s">
        <v>3126</v>
      </c>
      <c r="D1545" s="112">
        <f t="shared" si="2871"/>
        <v>35.950000000000003</v>
      </c>
      <c r="E1545" s="112">
        <f t="shared" si="2853"/>
        <v>12.54</v>
      </c>
      <c r="F1545" s="112">
        <f t="shared" si="2854"/>
        <v>3</v>
      </c>
      <c r="G1545" s="112">
        <v>13.27</v>
      </c>
      <c r="H1545" s="112">
        <f t="shared" si="2855"/>
        <v>3.1349999999999998</v>
      </c>
      <c r="I1545" s="112"/>
      <c r="J1545" s="131"/>
      <c r="K1545" s="131"/>
      <c r="L1545" s="131"/>
      <c r="M1545" s="131"/>
      <c r="N1545" s="131"/>
      <c r="O1545" s="131"/>
      <c r="P1545" s="131"/>
      <c r="Q1545" s="131"/>
      <c r="R1545" s="131"/>
      <c r="S1545" s="131"/>
      <c r="T1545" s="131"/>
      <c r="U1545" s="131"/>
      <c r="V1545" s="131"/>
      <c r="W1545" s="131"/>
      <c r="X1545" s="112">
        <f>[1]BICost!$AX$134</f>
        <v>6.27</v>
      </c>
      <c r="Y1545" s="128">
        <f t="shared" si="2889"/>
        <v>14.597000000000001</v>
      </c>
      <c r="Z1545" s="128">
        <f t="shared" si="2872"/>
        <v>14.597000000000001</v>
      </c>
      <c r="AA1545" s="128">
        <f t="shared" si="2873"/>
        <v>16.177499999999998</v>
      </c>
      <c r="AB1545" s="128">
        <f t="shared" si="2874"/>
        <v>35.950000000000003</v>
      </c>
      <c r="AC1545" s="128">
        <f t="shared" si="2875"/>
        <v>36.4925</v>
      </c>
      <c r="AD1545" s="128">
        <f t="shared" si="2859"/>
        <v>16.177499999999998</v>
      </c>
      <c r="AE1545" s="128">
        <f t="shared" si="2859"/>
        <v>17.975000000000001</v>
      </c>
      <c r="AF1545" s="128">
        <f t="shared" si="2859"/>
        <v>19.772500000000004</v>
      </c>
      <c r="AG1545" s="129">
        <f t="shared" si="2876"/>
        <v>151.44387500000002</v>
      </c>
      <c r="AH1545" s="129">
        <f t="shared" si="2877"/>
        <v>151.44387500000002</v>
      </c>
      <c r="AI1545" s="132">
        <f t="shared" si="2878"/>
        <v>149</v>
      </c>
      <c r="AJ1545" s="39">
        <f t="shared" si="2879"/>
        <v>479000</v>
      </c>
      <c r="AK1545" s="138">
        <f t="shared" si="2880"/>
        <v>519000</v>
      </c>
      <c r="AL1545" s="40">
        <f t="shared" si="2881"/>
        <v>51</v>
      </c>
      <c r="AM1545" s="34">
        <f t="shared" si="2882"/>
        <v>49</v>
      </c>
      <c r="AN1545" s="35">
        <f t="shared" si="2883"/>
        <v>78</v>
      </c>
      <c r="AO1545" s="36">
        <f t="shared" si="2884"/>
        <v>411</v>
      </c>
      <c r="AP1545" s="37">
        <f t="shared" si="2885"/>
        <v>868</v>
      </c>
      <c r="AQ1545" s="34">
        <f t="shared" si="2886"/>
        <v>30</v>
      </c>
      <c r="AR1545" s="142">
        <f t="shared" si="2887"/>
        <v>55000</v>
      </c>
      <c r="AS1545" s="143">
        <v>168</v>
      </c>
      <c r="AT1545" s="33">
        <f t="shared" si="2888"/>
        <v>149</v>
      </c>
    </row>
    <row r="1546" spans="2:46" ht="20.45" customHeight="1">
      <c r="B1546" s="160" t="s">
        <v>3103</v>
      </c>
      <c r="C1546" s="118" t="s">
        <v>3127</v>
      </c>
      <c r="D1546" s="112">
        <f t="shared" si="2871"/>
        <v>31.95</v>
      </c>
      <c r="E1546" s="112">
        <f t="shared" si="2853"/>
        <v>12</v>
      </c>
      <c r="F1546" s="112">
        <f t="shared" si="2854"/>
        <v>3</v>
      </c>
      <c r="G1546" s="112">
        <v>11.81</v>
      </c>
      <c r="H1546" s="112">
        <f t="shared" si="2855"/>
        <v>3</v>
      </c>
      <c r="I1546" s="112"/>
      <c r="J1546" s="131"/>
      <c r="K1546" s="131"/>
      <c r="L1546" s="131"/>
      <c r="M1546" s="131"/>
      <c r="N1546" s="131"/>
      <c r="O1546" s="131"/>
      <c r="P1546" s="131"/>
      <c r="Q1546" s="131"/>
      <c r="R1546" s="131"/>
      <c r="S1546" s="131"/>
      <c r="T1546" s="131"/>
      <c r="U1546" s="131"/>
      <c r="V1546" s="131"/>
      <c r="W1546" s="131"/>
      <c r="X1546" s="112">
        <f>[1]BICost!$AW$134</f>
        <v>6</v>
      </c>
      <c r="Y1546" s="128">
        <f t="shared" si="2889"/>
        <v>12.991000000000001</v>
      </c>
      <c r="Z1546" s="128">
        <f t="shared" si="2872"/>
        <v>12.991</v>
      </c>
      <c r="AA1546" s="128">
        <f t="shared" si="2873"/>
        <v>14.377499999999998</v>
      </c>
      <c r="AB1546" s="128">
        <f t="shared" si="2874"/>
        <v>31.95</v>
      </c>
      <c r="AC1546" s="128">
        <f t="shared" si="2875"/>
        <v>32.477499999999999</v>
      </c>
      <c r="AD1546" s="128">
        <f t="shared" si="2859"/>
        <v>14.377499999999998</v>
      </c>
      <c r="AE1546" s="128">
        <f t="shared" si="2859"/>
        <v>15.975</v>
      </c>
      <c r="AF1546" s="128">
        <f t="shared" si="2859"/>
        <v>17.572500000000002</v>
      </c>
      <c r="AG1546" s="129">
        <f t="shared" si="2876"/>
        <v>134.78162500000002</v>
      </c>
      <c r="AH1546" s="129">
        <f t="shared" si="2877"/>
        <v>134.78162500000002</v>
      </c>
      <c r="AI1546" s="132">
        <f t="shared" si="2878"/>
        <v>134</v>
      </c>
      <c r="AJ1546" s="39">
        <f t="shared" si="2879"/>
        <v>429000</v>
      </c>
      <c r="AK1546" s="138">
        <f t="shared" si="2880"/>
        <v>469000</v>
      </c>
      <c r="AL1546" s="40">
        <f t="shared" si="2881"/>
        <v>46</v>
      </c>
      <c r="AM1546" s="34">
        <f t="shared" si="2882"/>
        <v>44</v>
      </c>
      <c r="AN1546" s="35">
        <f t="shared" si="2883"/>
        <v>70</v>
      </c>
      <c r="AO1546" s="36">
        <f t="shared" si="2884"/>
        <v>366</v>
      </c>
      <c r="AP1546" s="37">
        <f t="shared" si="2885"/>
        <v>773</v>
      </c>
      <c r="AQ1546" s="34">
        <f t="shared" si="2886"/>
        <v>26</v>
      </c>
      <c r="AR1546" s="142">
        <f t="shared" si="2887"/>
        <v>49000</v>
      </c>
      <c r="AS1546" s="143">
        <v>169</v>
      </c>
      <c r="AT1546" s="33">
        <f t="shared" si="2888"/>
        <v>134</v>
      </c>
    </row>
    <row r="1547" spans="2:46" ht="20.45" customHeight="1">
      <c r="B1547" s="160" t="s">
        <v>3104</v>
      </c>
      <c r="C1547" s="118" t="s">
        <v>3128</v>
      </c>
      <c r="D1547" s="112">
        <f t="shared" si="2871"/>
        <v>31.95</v>
      </c>
      <c r="E1547" s="112">
        <f t="shared" si="2853"/>
        <v>12.54</v>
      </c>
      <c r="F1547" s="112">
        <f t="shared" si="2854"/>
        <v>3</v>
      </c>
      <c r="G1547" s="112">
        <v>11.81</v>
      </c>
      <c r="H1547" s="112">
        <f t="shared" si="2855"/>
        <v>3.1349999999999998</v>
      </c>
      <c r="I1547" s="112"/>
      <c r="J1547" s="131"/>
      <c r="K1547" s="131"/>
      <c r="L1547" s="131"/>
      <c r="M1547" s="131"/>
      <c r="N1547" s="131"/>
      <c r="O1547" s="131"/>
      <c r="P1547" s="131"/>
      <c r="Q1547" s="131"/>
      <c r="R1547" s="131"/>
      <c r="S1547" s="131"/>
      <c r="T1547" s="131"/>
      <c r="U1547" s="131"/>
      <c r="V1547" s="131"/>
      <c r="W1547" s="131"/>
      <c r="X1547" s="112">
        <f>[1]BICost!$AX$134</f>
        <v>6.27</v>
      </c>
      <c r="Y1547" s="128">
        <f t="shared" si="2889"/>
        <v>12.991000000000001</v>
      </c>
      <c r="Z1547" s="128">
        <f t="shared" si="2872"/>
        <v>12.991</v>
      </c>
      <c r="AA1547" s="128">
        <f t="shared" si="2873"/>
        <v>14.377499999999998</v>
      </c>
      <c r="AB1547" s="128">
        <f t="shared" si="2874"/>
        <v>31.95</v>
      </c>
      <c r="AC1547" s="128">
        <f t="shared" si="2875"/>
        <v>32.477499999999999</v>
      </c>
      <c r="AD1547" s="128">
        <f t="shared" si="2859"/>
        <v>14.377499999999998</v>
      </c>
      <c r="AE1547" s="128">
        <f t="shared" si="2859"/>
        <v>15.975</v>
      </c>
      <c r="AF1547" s="128">
        <f t="shared" si="2859"/>
        <v>17.572500000000002</v>
      </c>
      <c r="AG1547" s="129">
        <f t="shared" si="2876"/>
        <v>134.78162500000002</v>
      </c>
      <c r="AH1547" s="129">
        <f t="shared" si="2877"/>
        <v>134.78162500000002</v>
      </c>
      <c r="AI1547" s="132">
        <f t="shared" si="2878"/>
        <v>134</v>
      </c>
      <c r="AJ1547" s="39">
        <f t="shared" si="2879"/>
        <v>429000</v>
      </c>
      <c r="AK1547" s="138">
        <f t="shared" si="2880"/>
        <v>469000</v>
      </c>
      <c r="AL1547" s="40">
        <f t="shared" si="2881"/>
        <v>46</v>
      </c>
      <c r="AM1547" s="34">
        <f t="shared" si="2882"/>
        <v>44</v>
      </c>
      <c r="AN1547" s="35">
        <f t="shared" si="2883"/>
        <v>70</v>
      </c>
      <c r="AO1547" s="36">
        <f t="shared" si="2884"/>
        <v>366</v>
      </c>
      <c r="AP1547" s="37">
        <f t="shared" si="2885"/>
        <v>773</v>
      </c>
      <c r="AQ1547" s="34">
        <f t="shared" si="2886"/>
        <v>26</v>
      </c>
      <c r="AR1547" s="142">
        <f t="shared" si="2887"/>
        <v>49000</v>
      </c>
      <c r="AS1547" s="143">
        <v>170</v>
      </c>
      <c r="AT1547" s="33">
        <f t="shared" si="2888"/>
        <v>134</v>
      </c>
    </row>
    <row r="1548" spans="2:46" ht="20.45" customHeight="1">
      <c r="B1548" s="160" t="s">
        <v>3105</v>
      </c>
      <c r="C1548" s="118" t="s">
        <v>3130</v>
      </c>
      <c r="D1548" s="112">
        <f t="shared" si="2871"/>
        <v>37.950000000000003</v>
      </c>
      <c r="E1548" s="112">
        <f t="shared" si="2853"/>
        <v>12.08</v>
      </c>
      <c r="F1548" s="112">
        <f t="shared" si="2854"/>
        <v>3</v>
      </c>
      <c r="G1548" s="112">
        <v>13.99</v>
      </c>
      <c r="H1548" s="112">
        <f t="shared" si="2855"/>
        <v>3.02</v>
      </c>
      <c r="I1548" s="112"/>
      <c r="J1548" s="131"/>
      <c r="K1548" s="131"/>
      <c r="L1548" s="131"/>
      <c r="M1548" s="131"/>
      <c r="N1548" s="131"/>
      <c r="O1548" s="131"/>
      <c r="P1548" s="131"/>
      <c r="Q1548" s="131"/>
      <c r="R1548" s="131"/>
      <c r="S1548" s="131"/>
      <c r="T1548" s="131"/>
      <c r="U1548" s="131"/>
      <c r="V1548" s="131"/>
      <c r="W1548" s="131"/>
      <c r="X1548" s="112">
        <f>[1]BICost!$AX$135</f>
        <v>6.04</v>
      </c>
      <c r="Y1548" s="128">
        <f t="shared" si="2889"/>
        <v>15.389000000000001</v>
      </c>
      <c r="Z1548" s="128">
        <f t="shared" si="2872"/>
        <v>15.389000000000003</v>
      </c>
      <c r="AA1548" s="128">
        <f t="shared" si="2873"/>
        <v>17.077500000000001</v>
      </c>
      <c r="AB1548" s="128">
        <f t="shared" si="2874"/>
        <v>37.950000000000003</v>
      </c>
      <c r="AC1548" s="128">
        <f t="shared" si="2875"/>
        <v>38.472500000000004</v>
      </c>
      <c r="AD1548" s="128">
        <f t="shared" si="2859"/>
        <v>17.077500000000001</v>
      </c>
      <c r="AE1548" s="128">
        <f t="shared" si="2859"/>
        <v>18.975000000000001</v>
      </c>
      <c r="AF1548" s="128">
        <f t="shared" si="2859"/>
        <v>20.872500000000002</v>
      </c>
      <c r="AG1548" s="129">
        <f t="shared" si="2876"/>
        <v>159.66087500000003</v>
      </c>
      <c r="AH1548" s="129">
        <f t="shared" si="2877"/>
        <v>159.66087500000003</v>
      </c>
      <c r="AI1548" s="132">
        <f t="shared" si="2878"/>
        <v>159</v>
      </c>
      <c r="AJ1548" s="39">
        <f t="shared" si="2879"/>
        <v>509000</v>
      </c>
      <c r="AK1548" s="138">
        <f t="shared" si="2880"/>
        <v>549000</v>
      </c>
      <c r="AL1548" s="40">
        <f t="shared" si="2881"/>
        <v>54</v>
      </c>
      <c r="AM1548" s="34">
        <f t="shared" si="2882"/>
        <v>52</v>
      </c>
      <c r="AN1548" s="35">
        <f t="shared" si="2883"/>
        <v>82</v>
      </c>
      <c r="AO1548" s="36">
        <f t="shared" si="2884"/>
        <v>433</v>
      </c>
      <c r="AP1548" s="37">
        <f t="shared" si="2885"/>
        <v>916</v>
      </c>
      <c r="AQ1548" s="34">
        <f t="shared" si="2886"/>
        <v>31</v>
      </c>
      <c r="AR1548" s="142">
        <f t="shared" si="2887"/>
        <v>58000</v>
      </c>
      <c r="AS1548" s="143">
        <v>171</v>
      </c>
      <c r="AT1548" s="33">
        <f t="shared" si="2888"/>
        <v>159</v>
      </c>
    </row>
    <row r="1549" spans="2:46" ht="20.45" customHeight="1">
      <c r="B1549" s="160" t="s">
        <v>3106</v>
      </c>
      <c r="C1549" s="118" t="s">
        <v>3131</v>
      </c>
      <c r="D1549" s="112">
        <f t="shared" si="2871"/>
        <v>33.950000000000003</v>
      </c>
      <c r="E1549" s="112">
        <f t="shared" si="2853"/>
        <v>13.28</v>
      </c>
      <c r="F1549" s="112">
        <f t="shared" si="2854"/>
        <v>3</v>
      </c>
      <c r="G1549" s="112">
        <v>12.54</v>
      </c>
      <c r="H1549" s="112">
        <f t="shared" si="2855"/>
        <v>3.32</v>
      </c>
      <c r="I1549" s="112"/>
      <c r="J1549" s="131"/>
      <c r="K1549" s="131"/>
      <c r="L1549" s="131"/>
      <c r="M1549" s="131"/>
      <c r="N1549" s="131"/>
      <c r="O1549" s="131"/>
      <c r="P1549" s="131"/>
      <c r="Q1549" s="131"/>
      <c r="R1549" s="131"/>
      <c r="S1549" s="131"/>
      <c r="T1549" s="131"/>
      <c r="U1549" s="131"/>
      <c r="V1549" s="131"/>
      <c r="W1549" s="131"/>
      <c r="X1549" s="112">
        <f>[1]BICost!$AW$135</f>
        <v>6.64</v>
      </c>
      <c r="Y1549" s="128">
        <f t="shared" si="2889"/>
        <v>13.794</v>
      </c>
      <c r="Z1549" s="128">
        <f t="shared" si="2872"/>
        <v>13.794</v>
      </c>
      <c r="AA1549" s="128">
        <f t="shared" si="2873"/>
        <v>15.2775</v>
      </c>
      <c r="AB1549" s="128">
        <f t="shared" si="2874"/>
        <v>33.950000000000003</v>
      </c>
      <c r="AC1549" s="128">
        <f t="shared" si="2875"/>
        <v>34.484999999999999</v>
      </c>
      <c r="AD1549" s="128">
        <f t="shared" si="2859"/>
        <v>15.2775</v>
      </c>
      <c r="AE1549" s="128">
        <f t="shared" si="2859"/>
        <v>16.975000000000001</v>
      </c>
      <c r="AF1549" s="128">
        <f t="shared" si="2859"/>
        <v>18.672500000000003</v>
      </c>
      <c r="AG1549" s="129">
        <f t="shared" si="2876"/>
        <v>143.11275000000001</v>
      </c>
      <c r="AH1549" s="129">
        <f t="shared" si="2877"/>
        <v>143.11275000000001</v>
      </c>
      <c r="AI1549" s="132">
        <f t="shared" si="2878"/>
        <v>144</v>
      </c>
      <c r="AJ1549" s="39">
        <f t="shared" si="2879"/>
        <v>459000</v>
      </c>
      <c r="AK1549" s="138">
        <f t="shared" si="2880"/>
        <v>499000</v>
      </c>
      <c r="AL1549" s="40">
        <f t="shared" si="2881"/>
        <v>48</v>
      </c>
      <c r="AM1549" s="34">
        <f t="shared" si="2882"/>
        <v>47</v>
      </c>
      <c r="AN1549" s="35">
        <f t="shared" si="2883"/>
        <v>74</v>
      </c>
      <c r="AO1549" s="36">
        <f t="shared" si="2884"/>
        <v>388</v>
      </c>
      <c r="AP1549" s="37">
        <f t="shared" si="2885"/>
        <v>821</v>
      </c>
      <c r="AQ1549" s="34">
        <f t="shared" si="2886"/>
        <v>28</v>
      </c>
      <c r="AR1549" s="142">
        <f t="shared" si="2887"/>
        <v>52000</v>
      </c>
      <c r="AS1549" s="143">
        <v>172</v>
      </c>
      <c r="AT1549" s="33">
        <f t="shared" si="2888"/>
        <v>144</v>
      </c>
    </row>
    <row r="1550" spans="2:46" ht="20.45" customHeight="1">
      <c r="B1550" s="160" t="s">
        <v>3107</v>
      </c>
      <c r="C1550" s="118" t="s">
        <v>3129</v>
      </c>
      <c r="D1550" s="112">
        <f t="shared" si="2871"/>
        <v>37.950000000000003</v>
      </c>
      <c r="E1550" s="112">
        <f t="shared" si="2853"/>
        <v>12.08</v>
      </c>
      <c r="F1550" s="112">
        <f t="shared" si="2854"/>
        <v>3</v>
      </c>
      <c r="G1550" s="112">
        <v>13.99</v>
      </c>
      <c r="H1550" s="112">
        <f t="shared" si="2855"/>
        <v>3.02</v>
      </c>
      <c r="I1550" s="112"/>
      <c r="J1550" s="131"/>
      <c r="K1550" s="131"/>
      <c r="L1550" s="131"/>
      <c r="M1550" s="131"/>
      <c r="N1550" s="131"/>
      <c r="O1550" s="131"/>
      <c r="P1550" s="131"/>
      <c r="Q1550" s="131"/>
      <c r="R1550" s="131"/>
      <c r="S1550" s="131"/>
      <c r="T1550" s="131"/>
      <c r="U1550" s="131"/>
      <c r="V1550" s="131"/>
      <c r="W1550" s="131"/>
      <c r="X1550" s="112">
        <f>[1]BICost!$AX$136</f>
        <v>6.04</v>
      </c>
      <c r="Y1550" s="128">
        <f t="shared" si="2889"/>
        <v>15.389000000000001</v>
      </c>
      <c r="Z1550" s="128">
        <f t="shared" si="2872"/>
        <v>15.389000000000003</v>
      </c>
      <c r="AA1550" s="128">
        <f t="shared" si="2873"/>
        <v>17.077500000000001</v>
      </c>
      <c r="AB1550" s="128">
        <f t="shared" si="2874"/>
        <v>37.950000000000003</v>
      </c>
      <c r="AC1550" s="128">
        <f t="shared" si="2875"/>
        <v>38.472500000000004</v>
      </c>
      <c r="AD1550" s="128">
        <f t="shared" si="2859"/>
        <v>17.077500000000001</v>
      </c>
      <c r="AE1550" s="128">
        <f t="shared" si="2859"/>
        <v>18.975000000000001</v>
      </c>
      <c r="AF1550" s="128">
        <f t="shared" si="2859"/>
        <v>20.872500000000002</v>
      </c>
      <c r="AG1550" s="129">
        <f t="shared" si="2876"/>
        <v>159.66087500000003</v>
      </c>
      <c r="AH1550" s="129">
        <f t="shared" si="2877"/>
        <v>159.66087500000003</v>
      </c>
      <c r="AI1550" s="132">
        <f t="shared" si="2878"/>
        <v>159</v>
      </c>
      <c r="AJ1550" s="39">
        <f t="shared" si="2879"/>
        <v>509000</v>
      </c>
      <c r="AK1550" s="138">
        <f t="shared" si="2880"/>
        <v>549000</v>
      </c>
      <c r="AL1550" s="40">
        <f t="shared" si="2881"/>
        <v>54</v>
      </c>
      <c r="AM1550" s="34">
        <f t="shared" si="2882"/>
        <v>52</v>
      </c>
      <c r="AN1550" s="35">
        <f t="shared" si="2883"/>
        <v>82</v>
      </c>
      <c r="AO1550" s="36">
        <f t="shared" si="2884"/>
        <v>433</v>
      </c>
      <c r="AP1550" s="37">
        <f t="shared" si="2885"/>
        <v>916</v>
      </c>
      <c r="AQ1550" s="34">
        <f t="shared" si="2886"/>
        <v>31</v>
      </c>
      <c r="AR1550" s="142">
        <f t="shared" si="2887"/>
        <v>58000</v>
      </c>
      <c r="AS1550" s="143">
        <v>173</v>
      </c>
      <c r="AT1550" s="33">
        <f t="shared" si="2888"/>
        <v>159</v>
      </c>
    </row>
    <row r="1551" spans="2:46" ht="20.45" customHeight="1" thickBot="1">
      <c r="B1551" s="163" t="s">
        <v>3108</v>
      </c>
      <c r="C1551" s="118" t="s">
        <v>3132</v>
      </c>
      <c r="D1551" s="112">
        <f t="shared" si="2871"/>
        <v>33.950000000000003</v>
      </c>
      <c r="E1551" s="112">
        <f t="shared" si="2853"/>
        <v>13.28</v>
      </c>
      <c r="F1551" s="112">
        <f t="shared" si="2854"/>
        <v>3</v>
      </c>
      <c r="G1551" s="112">
        <v>12.54</v>
      </c>
      <c r="H1551" s="112">
        <f t="shared" si="2855"/>
        <v>3.32</v>
      </c>
      <c r="I1551" s="165"/>
      <c r="J1551" s="166"/>
      <c r="K1551" s="166"/>
      <c r="L1551" s="166"/>
      <c r="M1551" s="166"/>
      <c r="N1551" s="166"/>
      <c r="O1551" s="166"/>
      <c r="P1551" s="166"/>
      <c r="Q1551" s="166"/>
      <c r="R1551" s="166"/>
      <c r="S1551" s="166"/>
      <c r="T1551" s="166"/>
      <c r="U1551" s="131"/>
      <c r="V1551" s="166"/>
      <c r="W1551" s="166"/>
      <c r="X1551" s="112">
        <f>[1]BICost!$AW$136</f>
        <v>6.64</v>
      </c>
      <c r="Y1551" s="128">
        <f t="shared" si="2889"/>
        <v>13.794</v>
      </c>
      <c r="Z1551" s="128">
        <f t="shared" si="2872"/>
        <v>13.794</v>
      </c>
      <c r="AA1551" s="128">
        <f t="shared" si="2873"/>
        <v>15.2775</v>
      </c>
      <c r="AB1551" s="128">
        <f t="shared" si="2874"/>
        <v>33.950000000000003</v>
      </c>
      <c r="AC1551" s="128">
        <f t="shared" si="2875"/>
        <v>34.484999999999999</v>
      </c>
      <c r="AD1551" s="128">
        <f t="shared" si="2859"/>
        <v>15.2775</v>
      </c>
      <c r="AE1551" s="128">
        <f t="shared" si="2859"/>
        <v>16.975000000000001</v>
      </c>
      <c r="AF1551" s="128">
        <f t="shared" si="2859"/>
        <v>18.672500000000003</v>
      </c>
      <c r="AG1551" s="129">
        <f t="shared" si="2876"/>
        <v>143.11275000000001</v>
      </c>
      <c r="AH1551" s="129">
        <f t="shared" si="2877"/>
        <v>143.11275000000001</v>
      </c>
      <c r="AI1551" s="132">
        <f t="shared" si="2878"/>
        <v>144</v>
      </c>
      <c r="AJ1551" s="39">
        <f t="shared" si="2879"/>
        <v>459000</v>
      </c>
      <c r="AK1551" s="138">
        <f t="shared" si="2880"/>
        <v>499000</v>
      </c>
      <c r="AL1551" s="40">
        <f t="shared" si="2881"/>
        <v>48</v>
      </c>
      <c r="AM1551" s="34">
        <f t="shared" si="2882"/>
        <v>47</v>
      </c>
      <c r="AN1551" s="35">
        <f t="shared" si="2883"/>
        <v>74</v>
      </c>
      <c r="AO1551" s="36">
        <f t="shared" si="2884"/>
        <v>388</v>
      </c>
      <c r="AP1551" s="37">
        <f t="shared" si="2885"/>
        <v>821</v>
      </c>
      <c r="AQ1551" s="34">
        <f t="shared" si="2886"/>
        <v>28</v>
      </c>
      <c r="AR1551" s="142">
        <f t="shared" si="2887"/>
        <v>52000</v>
      </c>
      <c r="AS1551" s="143">
        <v>174</v>
      </c>
      <c r="AT1551" s="33">
        <f t="shared" si="2888"/>
        <v>144</v>
      </c>
    </row>
    <row r="1552" spans="2:46" ht="20.45" customHeight="1" thickBot="1">
      <c r="B1552" s="160" t="s">
        <v>3109</v>
      </c>
      <c r="C1552" s="118" t="s">
        <v>3138</v>
      </c>
      <c r="D1552" s="112">
        <f t="shared" si="2871"/>
        <v>37.950000000000003</v>
      </c>
      <c r="E1552" s="112">
        <f t="shared" si="2853"/>
        <v>12.48</v>
      </c>
      <c r="F1552" s="112">
        <f t="shared" si="2854"/>
        <v>3</v>
      </c>
      <c r="G1552" s="112">
        <v>13.99</v>
      </c>
      <c r="H1552" s="112">
        <f t="shared" si="2855"/>
        <v>3.12</v>
      </c>
      <c r="I1552" s="165"/>
      <c r="J1552" s="166"/>
      <c r="K1552" s="166"/>
      <c r="L1552" s="166"/>
      <c r="M1552" s="166"/>
      <c r="N1552" s="166"/>
      <c r="O1552" s="166"/>
      <c r="P1552" s="166"/>
      <c r="Q1552" s="166"/>
      <c r="R1552" s="166"/>
      <c r="S1552" s="166"/>
      <c r="T1552" s="166"/>
      <c r="U1552" s="131"/>
      <c r="V1552" s="166"/>
      <c r="W1552" s="166"/>
      <c r="X1552" s="112">
        <f>[1]BICost!$AX$137</f>
        <v>6.24</v>
      </c>
      <c r="Y1552" s="128">
        <f t="shared" si="2889"/>
        <v>15.389000000000001</v>
      </c>
      <c r="Z1552" s="128">
        <f t="shared" si="2872"/>
        <v>15.389000000000003</v>
      </c>
      <c r="AA1552" s="128">
        <f t="shared" si="2873"/>
        <v>17.077500000000001</v>
      </c>
      <c r="AB1552" s="128">
        <f t="shared" si="2874"/>
        <v>37.950000000000003</v>
      </c>
      <c r="AC1552" s="128">
        <f t="shared" si="2875"/>
        <v>38.472500000000004</v>
      </c>
      <c r="AD1552" s="128">
        <f t="shared" ref="AD1552:AF1559" si="2890">$AB1552*(1-AD$53)</f>
        <v>17.077500000000001</v>
      </c>
      <c r="AE1552" s="128">
        <f t="shared" si="2890"/>
        <v>18.975000000000001</v>
      </c>
      <c r="AF1552" s="128">
        <f t="shared" si="2890"/>
        <v>20.872500000000002</v>
      </c>
      <c r="AG1552" s="129">
        <f t="shared" si="2876"/>
        <v>159.66087500000003</v>
      </c>
      <c r="AH1552" s="129">
        <f t="shared" si="2877"/>
        <v>159.66087500000003</v>
      </c>
      <c r="AI1552" s="132">
        <f t="shared" si="2878"/>
        <v>159</v>
      </c>
      <c r="AJ1552" s="39">
        <f t="shared" si="2879"/>
        <v>509000</v>
      </c>
      <c r="AK1552" s="138">
        <f t="shared" si="2880"/>
        <v>549000</v>
      </c>
      <c r="AL1552" s="40">
        <f t="shared" si="2881"/>
        <v>54</v>
      </c>
      <c r="AM1552" s="34">
        <f t="shared" si="2882"/>
        <v>52</v>
      </c>
      <c r="AN1552" s="35">
        <f t="shared" si="2883"/>
        <v>82</v>
      </c>
      <c r="AO1552" s="36">
        <f t="shared" si="2884"/>
        <v>433</v>
      </c>
      <c r="AP1552" s="37">
        <f t="shared" si="2885"/>
        <v>916</v>
      </c>
      <c r="AQ1552" s="34">
        <f t="shared" si="2886"/>
        <v>31</v>
      </c>
      <c r="AR1552" s="142">
        <f t="shared" si="2887"/>
        <v>58000</v>
      </c>
      <c r="AS1552" s="143">
        <v>175</v>
      </c>
      <c r="AT1552" s="33">
        <f t="shared" si="2888"/>
        <v>159</v>
      </c>
    </row>
    <row r="1553" spans="2:46" ht="20.45" customHeight="1" thickBot="1">
      <c r="B1553" s="160" t="s">
        <v>3110</v>
      </c>
      <c r="C1553" s="118" t="s">
        <v>3139</v>
      </c>
      <c r="D1553" s="112">
        <f t="shared" si="2871"/>
        <v>33.950000000000003</v>
      </c>
      <c r="E1553" s="112">
        <f t="shared" si="2853"/>
        <v>13.9</v>
      </c>
      <c r="F1553" s="112">
        <f t="shared" si="2854"/>
        <v>3</v>
      </c>
      <c r="G1553" s="112">
        <v>12.54</v>
      </c>
      <c r="H1553" s="112">
        <f t="shared" si="2855"/>
        <v>3.4750000000000001</v>
      </c>
      <c r="I1553" s="165"/>
      <c r="J1553" s="166"/>
      <c r="K1553" s="166"/>
      <c r="L1553" s="166"/>
      <c r="M1553" s="166"/>
      <c r="N1553" s="166"/>
      <c r="O1553" s="166"/>
      <c r="P1553" s="166"/>
      <c r="Q1553" s="166"/>
      <c r="R1553" s="166"/>
      <c r="S1553" s="166"/>
      <c r="T1553" s="166"/>
      <c r="U1553" s="131"/>
      <c r="V1553" s="166"/>
      <c r="W1553" s="166"/>
      <c r="X1553" s="112">
        <f>[1]BICost!$AW$137</f>
        <v>6.95</v>
      </c>
      <c r="Y1553" s="128">
        <f t="shared" si="2889"/>
        <v>13.794</v>
      </c>
      <c r="Z1553" s="128">
        <f t="shared" si="2872"/>
        <v>13.794</v>
      </c>
      <c r="AA1553" s="128">
        <f t="shared" si="2873"/>
        <v>15.2775</v>
      </c>
      <c r="AB1553" s="128">
        <f t="shared" si="2874"/>
        <v>33.950000000000003</v>
      </c>
      <c r="AC1553" s="128">
        <f t="shared" si="2875"/>
        <v>34.484999999999999</v>
      </c>
      <c r="AD1553" s="128">
        <f t="shared" si="2890"/>
        <v>15.2775</v>
      </c>
      <c r="AE1553" s="128">
        <f t="shared" si="2890"/>
        <v>16.975000000000001</v>
      </c>
      <c r="AF1553" s="128">
        <f t="shared" si="2890"/>
        <v>18.672500000000003</v>
      </c>
      <c r="AG1553" s="129">
        <f t="shared" si="2876"/>
        <v>143.11275000000001</v>
      </c>
      <c r="AH1553" s="129">
        <f t="shared" si="2877"/>
        <v>143.11275000000001</v>
      </c>
      <c r="AI1553" s="132">
        <f t="shared" si="2878"/>
        <v>144</v>
      </c>
      <c r="AJ1553" s="39">
        <f t="shared" si="2879"/>
        <v>459000</v>
      </c>
      <c r="AK1553" s="138">
        <f t="shared" si="2880"/>
        <v>499000</v>
      </c>
      <c r="AL1553" s="40">
        <f t="shared" si="2881"/>
        <v>48</v>
      </c>
      <c r="AM1553" s="34">
        <f t="shared" si="2882"/>
        <v>47</v>
      </c>
      <c r="AN1553" s="35">
        <f t="shared" si="2883"/>
        <v>74</v>
      </c>
      <c r="AO1553" s="36">
        <f t="shared" si="2884"/>
        <v>388</v>
      </c>
      <c r="AP1553" s="37">
        <f t="shared" si="2885"/>
        <v>821</v>
      </c>
      <c r="AQ1553" s="34">
        <f t="shared" si="2886"/>
        <v>28</v>
      </c>
      <c r="AR1553" s="142">
        <f t="shared" si="2887"/>
        <v>52000</v>
      </c>
      <c r="AS1553" s="143">
        <v>176</v>
      </c>
      <c r="AT1553" s="33">
        <f t="shared" si="2888"/>
        <v>144</v>
      </c>
    </row>
    <row r="1554" spans="2:46" ht="20.45" customHeight="1" thickBot="1">
      <c r="B1554" s="160" t="s">
        <v>3111</v>
      </c>
      <c r="C1554" s="118" t="s">
        <v>3137</v>
      </c>
      <c r="D1554" s="112">
        <f t="shared" si="2871"/>
        <v>29.95</v>
      </c>
      <c r="E1554" s="112">
        <f t="shared" si="2853"/>
        <v>11.26</v>
      </c>
      <c r="F1554" s="112">
        <f t="shared" si="2854"/>
        <v>3</v>
      </c>
      <c r="G1554" s="112">
        <v>11.09</v>
      </c>
      <c r="H1554" s="112">
        <f t="shared" si="2855"/>
        <v>2.8149999999999999</v>
      </c>
      <c r="I1554" s="165"/>
      <c r="J1554" s="166"/>
      <c r="K1554" s="166"/>
      <c r="L1554" s="166"/>
      <c r="M1554" s="166"/>
      <c r="N1554" s="166"/>
      <c r="O1554" s="166"/>
      <c r="P1554" s="166"/>
      <c r="Q1554" s="166"/>
      <c r="R1554" s="166"/>
      <c r="S1554" s="166"/>
      <c r="T1554" s="166"/>
      <c r="U1554" s="131"/>
      <c r="V1554" s="166"/>
      <c r="W1554" s="166"/>
      <c r="X1554" s="112">
        <f>[1]BICost!$AX$140</f>
        <v>5.63</v>
      </c>
      <c r="Y1554" s="128">
        <f t="shared" si="2889"/>
        <v>12.199000000000002</v>
      </c>
      <c r="Z1554" s="128">
        <f t="shared" si="2872"/>
        <v>12.199000000000002</v>
      </c>
      <c r="AA1554" s="128">
        <f t="shared" si="2873"/>
        <v>13.477499999999999</v>
      </c>
      <c r="AB1554" s="128">
        <f t="shared" si="2874"/>
        <v>29.95</v>
      </c>
      <c r="AC1554" s="128">
        <f t="shared" si="2875"/>
        <v>30.497500000000002</v>
      </c>
      <c r="AD1554" s="128">
        <f t="shared" si="2890"/>
        <v>13.477499999999999</v>
      </c>
      <c r="AE1554" s="128">
        <f t="shared" si="2890"/>
        <v>14.975</v>
      </c>
      <c r="AF1554" s="128">
        <f t="shared" si="2890"/>
        <v>16.4725</v>
      </c>
      <c r="AG1554" s="129">
        <f t="shared" si="2876"/>
        <v>126.56462500000002</v>
      </c>
      <c r="AH1554" s="129">
        <f t="shared" si="2877"/>
        <v>126.56462500000002</v>
      </c>
      <c r="AI1554" s="132">
        <f t="shared" si="2878"/>
        <v>124</v>
      </c>
      <c r="AJ1554" s="39">
        <f t="shared" si="2879"/>
        <v>399000</v>
      </c>
      <c r="AK1554" s="138">
        <f t="shared" si="2880"/>
        <v>429000</v>
      </c>
      <c r="AL1554" s="40">
        <f t="shared" si="2881"/>
        <v>43</v>
      </c>
      <c r="AM1554" s="34">
        <f t="shared" si="2882"/>
        <v>41</v>
      </c>
      <c r="AN1554" s="35">
        <f t="shared" si="2883"/>
        <v>65</v>
      </c>
      <c r="AO1554" s="36">
        <f t="shared" si="2884"/>
        <v>344</v>
      </c>
      <c r="AP1554" s="37">
        <f t="shared" si="2885"/>
        <v>726</v>
      </c>
      <c r="AQ1554" s="34">
        <f t="shared" si="2886"/>
        <v>25</v>
      </c>
      <c r="AR1554" s="142">
        <f t="shared" si="2887"/>
        <v>46000</v>
      </c>
      <c r="AS1554" s="143">
        <v>177</v>
      </c>
      <c r="AT1554" s="33">
        <f t="shared" si="2888"/>
        <v>124</v>
      </c>
    </row>
    <row r="1555" spans="2:46" ht="20.45" customHeight="1" thickBot="1">
      <c r="B1555" s="160" t="s">
        <v>3112</v>
      </c>
      <c r="C1555" s="118" t="s">
        <v>3135</v>
      </c>
      <c r="D1555" s="112">
        <f t="shared" si="2871"/>
        <v>25.95</v>
      </c>
      <c r="E1555" s="112">
        <f t="shared" si="2853"/>
        <v>10.220000000000001</v>
      </c>
      <c r="F1555" s="112">
        <f t="shared" si="2854"/>
        <v>3</v>
      </c>
      <c r="G1555" s="112">
        <v>9.6300000000000008</v>
      </c>
      <c r="H1555" s="112">
        <f t="shared" si="2855"/>
        <v>2.5550000000000002</v>
      </c>
      <c r="I1555" s="165"/>
      <c r="J1555" s="166"/>
      <c r="K1555" s="166"/>
      <c r="L1555" s="166"/>
      <c r="M1555" s="166"/>
      <c r="N1555" s="166"/>
      <c r="O1555" s="166"/>
      <c r="P1555" s="166"/>
      <c r="Q1555" s="166"/>
      <c r="R1555" s="166"/>
      <c r="S1555" s="166"/>
      <c r="T1555" s="166"/>
      <c r="U1555" s="131"/>
      <c r="V1555" s="166"/>
      <c r="W1555" s="166"/>
      <c r="X1555" s="112">
        <f>[1]BICost!$AW$140</f>
        <v>5.1100000000000003</v>
      </c>
      <c r="Y1555" s="128">
        <f t="shared" si="2889"/>
        <v>10.593000000000002</v>
      </c>
      <c r="Z1555" s="128">
        <f t="shared" si="2872"/>
        <v>10.593000000000002</v>
      </c>
      <c r="AA1555" s="128">
        <f t="shared" si="2873"/>
        <v>11.677499999999998</v>
      </c>
      <c r="AB1555" s="128">
        <f t="shared" si="2874"/>
        <v>25.95</v>
      </c>
      <c r="AC1555" s="128">
        <f t="shared" si="2875"/>
        <v>26.482500000000002</v>
      </c>
      <c r="AD1555" s="128">
        <f t="shared" si="2890"/>
        <v>11.677499999999998</v>
      </c>
      <c r="AE1555" s="128">
        <f t="shared" si="2890"/>
        <v>12.975</v>
      </c>
      <c r="AF1555" s="128">
        <f t="shared" si="2890"/>
        <v>14.272500000000001</v>
      </c>
      <c r="AG1555" s="129">
        <f t="shared" si="2876"/>
        <v>109.90237500000002</v>
      </c>
      <c r="AH1555" s="129">
        <f t="shared" si="2877"/>
        <v>109.90237500000002</v>
      </c>
      <c r="AI1555" s="132">
        <f t="shared" si="2878"/>
        <v>109</v>
      </c>
      <c r="AJ1555" s="39">
        <f t="shared" si="2879"/>
        <v>349000</v>
      </c>
      <c r="AK1555" s="138">
        <f t="shared" si="2880"/>
        <v>379000</v>
      </c>
      <c r="AL1555" s="40">
        <f t="shared" si="2881"/>
        <v>37</v>
      </c>
      <c r="AM1555" s="34">
        <f t="shared" si="2882"/>
        <v>36</v>
      </c>
      <c r="AN1555" s="35">
        <f t="shared" si="2883"/>
        <v>57</v>
      </c>
      <c r="AO1555" s="36">
        <f t="shared" si="2884"/>
        <v>298</v>
      </c>
      <c r="AP1555" s="37">
        <f t="shared" si="2885"/>
        <v>630</v>
      </c>
      <c r="AQ1555" s="34">
        <f t="shared" si="2886"/>
        <v>22</v>
      </c>
      <c r="AR1555" s="142">
        <f t="shared" si="2887"/>
        <v>40000</v>
      </c>
      <c r="AS1555" s="143">
        <v>178</v>
      </c>
      <c r="AT1555" s="33">
        <f t="shared" si="2888"/>
        <v>109</v>
      </c>
    </row>
    <row r="1556" spans="2:46" ht="20.45" customHeight="1" thickBot="1">
      <c r="B1556" s="160" t="s">
        <v>3113</v>
      </c>
      <c r="C1556" s="118" t="s">
        <v>3136</v>
      </c>
      <c r="D1556" s="112">
        <f t="shared" si="2871"/>
        <v>25.95</v>
      </c>
      <c r="E1556" s="112">
        <f t="shared" si="2853"/>
        <v>11.26</v>
      </c>
      <c r="F1556" s="112">
        <f t="shared" si="2854"/>
        <v>3</v>
      </c>
      <c r="G1556" s="112">
        <v>9.6300000000000008</v>
      </c>
      <c r="H1556" s="112">
        <f t="shared" si="2855"/>
        <v>2.8149999999999999</v>
      </c>
      <c r="I1556" s="165"/>
      <c r="J1556" s="166"/>
      <c r="K1556" s="166"/>
      <c r="L1556" s="166"/>
      <c r="M1556" s="166"/>
      <c r="N1556" s="166"/>
      <c r="O1556" s="166"/>
      <c r="P1556" s="166"/>
      <c r="Q1556" s="166"/>
      <c r="R1556" s="166"/>
      <c r="S1556" s="166"/>
      <c r="T1556" s="166"/>
      <c r="U1556" s="131"/>
      <c r="V1556" s="166"/>
      <c r="W1556" s="166"/>
      <c r="X1556" s="112">
        <f>[1]BICost!$AX$140</f>
        <v>5.63</v>
      </c>
      <c r="Y1556" s="128">
        <f t="shared" si="2889"/>
        <v>10.593000000000002</v>
      </c>
      <c r="Z1556" s="128">
        <f t="shared" si="2872"/>
        <v>10.593000000000002</v>
      </c>
      <c r="AA1556" s="128">
        <f t="shared" si="2873"/>
        <v>11.677499999999998</v>
      </c>
      <c r="AB1556" s="128">
        <f t="shared" si="2874"/>
        <v>25.95</v>
      </c>
      <c r="AC1556" s="128">
        <f t="shared" si="2875"/>
        <v>26.482500000000002</v>
      </c>
      <c r="AD1556" s="128">
        <f t="shared" si="2890"/>
        <v>11.677499999999998</v>
      </c>
      <c r="AE1556" s="128">
        <f t="shared" si="2890"/>
        <v>12.975</v>
      </c>
      <c r="AF1556" s="128">
        <f t="shared" si="2890"/>
        <v>14.272500000000001</v>
      </c>
      <c r="AG1556" s="129">
        <f t="shared" si="2876"/>
        <v>109.90237500000002</v>
      </c>
      <c r="AH1556" s="129">
        <f t="shared" si="2877"/>
        <v>109.90237500000002</v>
      </c>
      <c r="AI1556" s="132">
        <f t="shared" si="2878"/>
        <v>109</v>
      </c>
      <c r="AJ1556" s="39">
        <f t="shared" si="2879"/>
        <v>349000</v>
      </c>
      <c r="AK1556" s="138">
        <f t="shared" si="2880"/>
        <v>379000</v>
      </c>
      <c r="AL1556" s="40">
        <f t="shared" si="2881"/>
        <v>37</v>
      </c>
      <c r="AM1556" s="34">
        <f t="shared" si="2882"/>
        <v>36</v>
      </c>
      <c r="AN1556" s="35">
        <f t="shared" si="2883"/>
        <v>57</v>
      </c>
      <c r="AO1556" s="36">
        <f t="shared" si="2884"/>
        <v>298</v>
      </c>
      <c r="AP1556" s="37">
        <f t="shared" si="2885"/>
        <v>630</v>
      </c>
      <c r="AQ1556" s="34">
        <f t="shared" si="2886"/>
        <v>22</v>
      </c>
      <c r="AR1556" s="142">
        <f t="shared" si="2887"/>
        <v>40000</v>
      </c>
      <c r="AS1556" s="143">
        <v>179</v>
      </c>
      <c r="AT1556" s="33">
        <f t="shared" si="2888"/>
        <v>109</v>
      </c>
    </row>
    <row r="1557" spans="2:46" ht="20.45" customHeight="1" thickBot="1">
      <c r="B1557" s="160" t="s">
        <v>3114</v>
      </c>
      <c r="C1557" s="118" t="s">
        <v>3134</v>
      </c>
      <c r="D1557" s="112">
        <f t="shared" si="2871"/>
        <v>14.95</v>
      </c>
      <c r="E1557" s="112">
        <f t="shared" si="2853"/>
        <v>3.8</v>
      </c>
      <c r="F1557" s="112">
        <f t="shared" si="2854"/>
        <v>3</v>
      </c>
      <c r="G1557" s="112">
        <v>5.63</v>
      </c>
      <c r="H1557" s="112">
        <f t="shared" si="2855"/>
        <v>0.95</v>
      </c>
      <c r="I1557" s="165"/>
      <c r="J1557" s="166"/>
      <c r="K1557" s="166"/>
      <c r="L1557" s="166"/>
      <c r="M1557" s="166"/>
      <c r="N1557" s="166"/>
      <c r="O1557" s="166"/>
      <c r="P1557" s="166"/>
      <c r="Q1557" s="166"/>
      <c r="R1557" s="166"/>
      <c r="S1557" s="166"/>
      <c r="T1557" s="166"/>
      <c r="U1557" s="131"/>
      <c r="V1557" s="166"/>
      <c r="W1557" s="166"/>
      <c r="X1557" s="112">
        <f>[1]BICost!$AX$138</f>
        <v>1.9</v>
      </c>
      <c r="Y1557" s="128">
        <f t="shared" si="2889"/>
        <v>6.1930000000000005</v>
      </c>
      <c r="Z1557" s="128">
        <f t="shared" si="2872"/>
        <v>6.1930000000000005</v>
      </c>
      <c r="AA1557" s="128">
        <f t="shared" si="2873"/>
        <v>6.7274999999999991</v>
      </c>
      <c r="AB1557" s="128">
        <f t="shared" si="2874"/>
        <v>14.95</v>
      </c>
      <c r="AC1557" s="128">
        <f t="shared" si="2875"/>
        <v>15.4825</v>
      </c>
      <c r="AD1557" s="128">
        <f t="shared" si="2890"/>
        <v>6.7274999999999991</v>
      </c>
      <c r="AE1557" s="128">
        <f t="shared" si="2890"/>
        <v>7.4749999999999996</v>
      </c>
      <c r="AF1557" s="128">
        <f t="shared" si="2890"/>
        <v>8.2225000000000001</v>
      </c>
      <c r="AG1557" s="129">
        <f t="shared" si="2876"/>
        <v>64.252375000000001</v>
      </c>
      <c r="AH1557" s="129">
        <f t="shared" si="2877"/>
        <v>64.252375000000001</v>
      </c>
      <c r="AI1557" s="132">
        <f t="shared" si="2878"/>
        <v>64</v>
      </c>
      <c r="AJ1557" s="39">
        <f t="shared" si="2879"/>
        <v>199000</v>
      </c>
      <c r="AK1557" s="138">
        <f t="shared" si="2880"/>
        <v>209000</v>
      </c>
      <c r="AL1557" s="40">
        <f t="shared" si="2881"/>
        <v>22</v>
      </c>
      <c r="AM1557" s="34">
        <f t="shared" si="2882"/>
        <v>21</v>
      </c>
      <c r="AN1557" s="35">
        <f t="shared" si="2883"/>
        <v>33</v>
      </c>
      <c r="AO1557" s="36">
        <f t="shared" si="2884"/>
        <v>175</v>
      </c>
      <c r="AP1557" s="37">
        <f t="shared" si="2885"/>
        <v>369</v>
      </c>
      <c r="AQ1557" s="34">
        <f t="shared" si="2886"/>
        <v>13</v>
      </c>
      <c r="AR1557" s="142">
        <f t="shared" si="2887"/>
        <v>23000</v>
      </c>
      <c r="AS1557" s="143">
        <v>180</v>
      </c>
      <c r="AT1557" s="33">
        <f t="shared" si="2888"/>
        <v>64</v>
      </c>
    </row>
    <row r="1558" spans="2:46" ht="20.45" customHeight="1" thickBot="1">
      <c r="B1558" s="160" t="s">
        <v>3115</v>
      </c>
      <c r="C1558" s="118" t="s">
        <v>3133</v>
      </c>
      <c r="D1558" s="112">
        <f t="shared" si="2871"/>
        <v>14.95</v>
      </c>
      <c r="E1558" s="112">
        <f t="shared" si="2853"/>
        <v>4.1399999999999997</v>
      </c>
      <c r="F1558" s="112">
        <f t="shared" si="2854"/>
        <v>3</v>
      </c>
      <c r="G1558" s="112">
        <v>5.63</v>
      </c>
      <c r="H1558" s="112">
        <f t="shared" si="2855"/>
        <v>1.0349999999999999</v>
      </c>
      <c r="I1558" s="165"/>
      <c r="J1558" s="166"/>
      <c r="K1558" s="166"/>
      <c r="L1558" s="166"/>
      <c r="M1558" s="166"/>
      <c r="N1558" s="166"/>
      <c r="O1558" s="166"/>
      <c r="P1558" s="166"/>
      <c r="Q1558" s="166"/>
      <c r="R1558" s="166"/>
      <c r="S1558" s="166"/>
      <c r="T1558" s="166"/>
      <c r="U1558" s="131"/>
      <c r="V1558" s="166"/>
      <c r="W1558" s="166"/>
      <c r="X1558" s="112">
        <f>[1]BICost!$AW$138</f>
        <v>2.0699999999999998</v>
      </c>
      <c r="Y1558" s="128">
        <f t="shared" si="2889"/>
        <v>6.1930000000000005</v>
      </c>
      <c r="Z1558" s="128">
        <f t="shared" si="2872"/>
        <v>6.1930000000000005</v>
      </c>
      <c r="AA1558" s="128">
        <f t="shared" si="2873"/>
        <v>6.7274999999999991</v>
      </c>
      <c r="AB1558" s="128">
        <f t="shared" si="2874"/>
        <v>14.95</v>
      </c>
      <c r="AC1558" s="128">
        <f t="shared" si="2875"/>
        <v>15.4825</v>
      </c>
      <c r="AD1558" s="128">
        <f t="shared" si="2890"/>
        <v>6.7274999999999991</v>
      </c>
      <c r="AE1558" s="128">
        <f t="shared" si="2890"/>
        <v>7.4749999999999996</v>
      </c>
      <c r="AF1558" s="128">
        <f t="shared" si="2890"/>
        <v>8.2225000000000001</v>
      </c>
      <c r="AG1558" s="129">
        <f t="shared" si="2876"/>
        <v>64.252375000000001</v>
      </c>
      <c r="AH1558" s="129">
        <f t="shared" si="2877"/>
        <v>64.252375000000001</v>
      </c>
      <c r="AI1558" s="132">
        <f t="shared" si="2878"/>
        <v>64</v>
      </c>
      <c r="AJ1558" s="39">
        <f t="shared" si="2879"/>
        <v>199000</v>
      </c>
      <c r="AK1558" s="138">
        <f t="shared" si="2880"/>
        <v>209000</v>
      </c>
      <c r="AL1558" s="40">
        <f t="shared" si="2881"/>
        <v>22</v>
      </c>
      <c r="AM1558" s="34">
        <f t="shared" si="2882"/>
        <v>21</v>
      </c>
      <c r="AN1558" s="35">
        <f t="shared" si="2883"/>
        <v>33</v>
      </c>
      <c r="AO1558" s="36">
        <f t="shared" si="2884"/>
        <v>175</v>
      </c>
      <c r="AP1558" s="37">
        <f t="shared" si="2885"/>
        <v>369</v>
      </c>
      <c r="AQ1558" s="34">
        <f t="shared" si="2886"/>
        <v>13</v>
      </c>
      <c r="AR1558" s="142">
        <f t="shared" si="2887"/>
        <v>23000</v>
      </c>
      <c r="AS1558" s="143">
        <v>181</v>
      </c>
      <c r="AT1558" s="33">
        <f t="shared" si="2888"/>
        <v>64</v>
      </c>
    </row>
    <row r="1559" spans="2:46" ht="20.45" customHeight="1" thickBot="1">
      <c r="B1559" s="160" t="s">
        <v>3116</v>
      </c>
      <c r="C1559" s="118" t="s">
        <v>3140</v>
      </c>
      <c r="D1559" s="112">
        <f t="shared" si="2871"/>
        <v>7.95</v>
      </c>
      <c r="E1559" s="112">
        <f t="shared" si="2853"/>
        <v>2.98</v>
      </c>
      <c r="F1559" s="112">
        <f t="shared" si="2854"/>
        <v>3</v>
      </c>
      <c r="G1559" s="112">
        <f t="shared" si="2853"/>
        <v>2.98</v>
      </c>
      <c r="H1559" s="112">
        <f t="shared" si="2855"/>
        <v>0.745</v>
      </c>
      <c r="I1559" s="165"/>
      <c r="J1559" s="166"/>
      <c r="K1559" s="166"/>
      <c r="L1559" s="166"/>
      <c r="M1559" s="166"/>
      <c r="N1559" s="166"/>
      <c r="O1559" s="166"/>
      <c r="P1559" s="166"/>
      <c r="Q1559" s="166"/>
      <c r="R1559" s="166"/>
      <c r="S1559" s="166"/>
      <c r="T1559" s="166"/>
      <c r="U1559" s="131"/>
      <c r="V1559" s="166"/>
      <c r="W1559" s="166"/>
      <c r="X1559" s="112">
        <f>[1]BICost!$AX$139</f>
        <v>1.49</v>
      </c>
      <c r="Y1559" s="128">
        <f t="shared" si="2889"/>
        <v>3.278</v>
      </c>
      <c r="Z1559" s="128">
        <f t="shared" si="2872"/>
        <v>3.2780000000000005</v>
      </c>
      <c r="AA1559" s="128">
        <f t="shared" si="2873"/>
        <v>3.5774999999999997</v>
      </c>
      <c r="AB1559" s="128">
        <f t="shared" si="2874"/>
        <v>7.95</v>
      </c>
      <c r="AC1559" s="128">
        <f t="shared" si="2875"/>
        <v>8.1950000000000003</v>
      </c>
      <c r="AD1559" s="128">
        <f t="shared" si="2890"/>
        <v>3.5774999999999997</v>
      </c>
      <c r="AE1559" s="128">
        <f t="shared" si="2890"/>
        <v>3.9750000000000001</v>
      </c>
      <c r="AF1559" s="128">
        <f t="shared" si="2890"/>
        <v>4.3725000000000005</v>
      </c>
      <c r="AG1559" s="129">
        <f t="shared" si="2876"/>
        <v>34.009250000000002</v>
      </c>
      <c r="AH1559" s="129">
        <f t="shared" si="2877"/>
        <v>34.009250000000002</v>
      </c>
      <c r="AI1559" s="132">
        <f t="shared" si="2878"/>
        <v>34</v>
      </c>
      <c r="AJ1559" s="39">
        <f t="shared" si="2879"/>
        <v>99000</v>
      </c>
      <c r="AK1559" s="138">
        <f t="shared" si="2880"/>
        <v>99000</v>
      </c>
      <c r="AL1559" s="40">
        <f t="shared" si="2881"/>
        <v>12</v>
      </c>
      <c r="AM1559" s="34">
        <f t="shared" si="2882"/>
        <v>11</v>
      </c>
      <c r="AN1559" s="35">
        <f t="shared" si="2883"/>
        <v>18</v>
      </c>
      <c r="AO1559" s="36">
        <f t="shared" si="2884"/>
        <v>93</v>
      </c>
      <c r="AP1559" s="37">
        <f t="shared" si="2885"/>
        <v>195</v>
      </c>
      <c r="AQ1559" s="34">
        <f t="shared" si="2886"/>
        <v>7</v>
      </c>
      <c r="AR1559" s="142">
        <f t="shared" si="2887"/>
        <v>12000</v>
      </c>
      <c r="AS1559" s="143">
        <v>182</v>
      </c>
      <c r="AT1559" s="33">
        <f t="shared" si="2888"/>
        <v>34</v>
      </c>
    </row>
  </sheetData>
  <customSheetViews>
    <customSheetView guid="{16A34490-BCE7-4C63-A6FE-21E9596C2C01}" showPageBreaks="1" fitToPage="1" printArea="1" hiddenRows="1" hiddenColumns="1">
      <pane xSplit="3" ySplit="31" topLeftCell="D33" activePane="bottomRight" state="frozenSplit"/>
      <selection pane="bottomRight" activeCell="B1" sqref="B1:AR744"/>
      <pageMargins left="0" right="0" top="0" bottom="0.59055118110236204" header="0.31496062992126" footer="0.31496062992126"/>
      <pageSetup paperSize="9" fitToHeight="0" orientation="portrait" r:id="rId1"/>
      <headerFooter>
        <oddFooter>&amp;C&amp;"-,Bold"&amp;12Prices might change without prior official notice</oddFooter>
      </headerFooter>
    </customSheetView>
    <customSheetView guid="{B292A4C9-2A0C-410F-BEAE-3B12EF61E094}" fitToPage="1" printArea="1" hiddenRows="1" hiddenColumns="1" topLeftCell="A4">
      <pane xSplit="9.0238095238095237" ySplit="24" topLeftCell="X659" activePane="bottomLeft"/>
      <selection pane="bottomLeft" activeCell="A617" sqref="A617:XFD653"/>
      <pageMargins left="0" right="0" top="0" bottom="0.59055118110236204" header="0.31496062992126" footer="0.31496062992126"/>
      <pageSetup paperSize="9" scale="29" fitToHeight="0" orientation="portrait" r:id="rId2"/>
      <headerFooter>
        <oddFooter>&amp;C&amp;"-,Bold"&amp;12Prices might change without prior official notice</oddFooter>
      </headerFooter>
    </customSheetView>
    <customSheetView guid="{2AAE078F-6B13-44A7-8F79-9C22E5DA67A0}" showPageBreaks="1" fitToPage="1" printArea="1" hiddenRows="1" hiddenColumns="1">
      <pane xSplit="3" ySplit="4" topLeftCell="D92" activePane="bottomRight" state="frozenSplit"/>
      <selection pane="bottomRight" activeCell="A101" sqref="A101:XFD101"/>
      <pageMargins left="0" right="0" top="0" bottom="0.59055118110236204" header="0.31496062992126" footer="0.31496062992126"/>
      <pageSetup paperSize="9" scale="93" fitToHeight="0" orientation="portrait" r:id="rId3"/>
      <headerFooter>
        <oddFooter>&amp;C&amp;"-,Bold"&amp;12Prices might change without prior official notice</oddFooter>
      </headerFooter>
    </customSheetView>
    <customSheetView guid="{F1E82CC8-0CE2-49C8-B176-24D5A03F8886}" fitToPage="1" printArea="1" hiddenRows="1" hiddenColumns="1" topLeftCell="A4">
      <pane xSplit="9.0238095238095237" ySplit="1" topLeftCell="X92" activePane="bottomLeft"/>
      <selection pane="bottomLeft" activeCell="G106" sqref="G106"/>
      <pageMargins left="0" right="0" top="0" bottom="0.59055118110236204" header="0.31496062992126" footer="0.31496062992126"/>
      <pageSetup paperSize="9" scale="29" fitToHeight="0" orientation="portrait" r:id="rId4"/>
      <headerFooter>
        <oddFooter>&amp;C&amp;"-,Bold"&amp;12Prices might change without prior official notice</oddFooter>
      </headerFooter>
    </customSheetView>
    <customSheetView guid="{F50A22D7-7704-43CE-A4F6-E86F470AEBC1}" showPageBreaks="1" fitToPage="1" printArea="1" hiddenRows="1" hiddenColumns="1">
      <pane xSplit="3" ySplit="4" topLeftCell="D5" activePane="bottomRight" state="frozenSplit"/>
      <selection pane="bottomRight" activeCell="AR5" sqref="AR5"/>
      <pageMargins left="0" right="0" top="0" bottom="0.59055118110236204" header="0.31496062992126" footer="0.31496062992126"/>
      <pageSetup paperSize="9" scale="69" fitToHeight="0" orientation="portrait" r:id="rId5"/>
      <headerFooter>
        <oddFooter>&amp;C&amp;"-,Bold"&amp;12Prices might change without prior official notice</oddFooter>
      </headerFooter>
    </customSheetView>
    <customSheetView guid="{ED2FF858-9118-4EA9-9AC4-99883703487D}" showPageBreaks="1" fitToPage="1" printArea="1" hiddenRows="1" hiddenColumns="1">
      <pane xSplit="3" ySplit="4" topLeftCell="D433" activePane="bottomRight" state="frozenSplit"/>
      <selection pane="bottomRight" activeCell="B1" sqref="B1:AJ435"/>
      <pageMargins left="0" right="0" top="0" bottom="0.59055118110236204" header="0.31496062992126" footer="0.31496062992126"/>
      <pageSetup paperSize="9" scale="76" fitToHeight="0" orientation="portrait" r:id="rId6"/>
      <headerFooter>
        <oddFooter>&amp;C&amp;"-,Bold"&amp;12Prices might change without prior official notice</oddFooter>
      </headerFooter>
    </customSheetView>
    <customSheetView guid="{C4B7C97A-A126-40C7-AA97-8CBBCE6107B1}" showPageBreaks="1" fitToPage="1" printArea="1" hiddenRows="1">
      <pane xSplit="3" ySplit="4" topLeftCell="D5" activePane="bottomRight" state="frozenSplit"/>
      <selection pane="bottomRight" activeCell="C276" sqref="C276"/>
      <pageMargins left="0" right="0" top="0" bottom="0.59055118110236204" header="0.31496062992126" footer="0.31496062992126"/>
      <pageSetup paperSize="9" scale="18" fitToHeight="0" orientation="portrait" r:id="rId7"/>
      <headerFooter>
        <oddFooter>&amp;C&amp;"-,Bold"&amp;12Prices might change without prior official notice</oddFooter>
      </headerFooter>
    </customSheetView>
    <customSheetView guid="{198FF1CE-EB2C-49A9-9B70-4921B2F8AE7C}" showPageBreaks="1" fitToPage="1" printArea="1" hiddenRows="1" hiddenColumns="1">
      <pane xSplit="3" ySplit="4" topLeftCell="D431" activePane="bottomRight" state="frozenSplit"/>
      <selection pane="bottomRight" activeCell="AG4" sqref="AG1:AK1048576"/>
      <pageMargins left="0" right="0" top="0" bottom="0.59055118110236204" header="0.31496062992126" footer="0.31496062992126"/>
      <pageSetup paperSize="9" scale="76" fitToHeight="0" orientation="portrait" r:id="rId8"/>
      <headerFooter>
        <oddFooter>&amp;C&amp;"-,Bold"&amp;12Prices might change without prior official notice</oddFooter>
      </headerFooter>
    </customSheetView>
    <customSheetView guid="{B2519BA8-DBDC-4A0C-BD34-9248E52584E0}" showPageBreaks="1" fitToPage="1" printArea="1" hiddenRows="1" hiddenColumns="1">
      <pane xSplit="3" ySplit="4" topLeftCell="D5" activePane="bottomRight" state="frozenSplit"/>
      <selection pane="bottomRight" activeCell="AP4" sqref="AP4"/>
      <pageMargins left="0" right="0" top="0" bottom="0.59055118110236204" header="0.31496062992126" footer="0.31496062992126"/>
      <pageSetup paperSize="9" scale="69" fitToHeight="0" orientation="portrait" r:id="rId9"/>
      <headerFooter>
        <oddFooter>&amp;C&amp;"-,Bold"&amp;12Prices might change without prior official notice</oddFooter>
      </headerFooter>
    </customSheetView>
    <customSheetView guid="{0CB027D9-FD5D-441E-BA5D-A1ACE10CAF1F}" showPageBreaks="1" fitToPage="1" printArea="1" hiddenRows="1" hiddenColumns="1">
      <pane xSplit="3" ySplit="4" topLeftCell="D124" activePane="bottomRight" state="frozenSplit"/>
      <selection pane="bottomRight" activeCell="AH61" sqref="AH61"/>
      <pageMargins left="0" right="0" top="0" bottom="0.59055118110236204" header="0.31496062992126" footer="0.31496062992126"/>
      <pageSetup paperSize="9" fitToHeight="0" orientation="portrait" r:id="rId10"/>
      <headerFooter>
        <oddFooter>&amp;C&amp;"-,Bold"&amp;12Prices might change without prior official notice</oddFooter>
      </headerFooter>
    </customSheetView>
  </customSheetViews>
  <mergeCells count="19">
    <mergeCell ref="B2:C2"/>
    <mergeCell ref="B539:AI539"/>
    <mergeCell ref="B1:C1"/>
    <mergeCell ref="B1215:AI1215"/>
    <mergeCell ref="B5:AI5"/>
    <mergeCell ref="B547:AI547"/>
    <mergeCell ref="B932:AI932"/>
    <mergeCell ref="B1105:AI1105"/>
    <mergeCell ref="B1188:AI1188"/>
    <mergeCell ref="D2:AS2"/>
    <mergeCell ref="D3:AS3"/>
    <mergeCell ref="B992:AI992"/>
    <mergeCell ref="B44:AI44"/>
    <mergeCell ref="B1050:AI1050"/>
    <mergeCell ref="B1534:AI1534"/>
    <mergeCell ref="B1272:AI1272"/>
    <mergeCell ref="B52:AI52"/>
    <mergeCell ref="B1334:AI1334"/>
    <mergeCell ref="B1254:AI1254"/>
  </mergeCells>
  <phoneticPr fontId="122" type="noConversion"/>
  <pageMargins left="0" right="0" top="0" bottom="0.59055118110236204" header="0.31496062992126" footer="0.31496062992126"/>
  <pageSetup paperSize="9" scale="26" fitToHeight="0" orientation="portrait" r:id="rId11"/>
  <headerFooter>
    <oddFooter>&amp;C&amp;"-,Bold"&amp;12Prices might change without prior official notice</oddFooter>
  </headerFooter>
  <drawing r:id="rId1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923D7-294C-4BBB-9480-C10C81CA4FC9}">
  <sheetPr codeName="Sheet13"/>
  <dimension ref="A1:Q45"/>
  <sheetViews>
    <sheetView topLeftCell="A26" workbookViewId="0">
      <selection activeCell="B44" sqref="B44"/>
    </sheetView>
  </sheetViews>
  <sheetFormatPr defaultRowHeight="15"/>
  <cols>
    <col min="14" max="14" width="40.7109375" customWidth="1"/>
    <col min="15" max="15" width="43.28515625" customWidth="1"/>
    <col min="16" max="16" width="33.5703125" customWidth="1"/>
  </cols>
  <sheetData>
    <row r="1" spans="1:17">
      <c r="B1">
        <v>60</v>
      </c>
      <c r="C1">
        <v>50</v>
      </c>
    </row>
    <row r="2" spans="1:17">
      <c r="A2">
        <v>3.95</v>
      </c>
      <c r="B2">
        <v>1.63</v>
      </c>
      <c r="D2">
        <v>20</v>
      </c>
    </row>
    <row r="3" spans="1:17">
      <c r="A3">
        <v>4.95</v>
      </c>
      <c r="D3">
        <v>25</v>
      </c>
    </row>
    <row r="4" spans="1:17">
      <c r="A4">
        <v>5.95</v>
      </c>
    </row>
    <row r="5" spans="1:17">
      <c r="A5">
        <v>6.95</v>
      </c>
    </row>
    <row r="6" spans="1:17">
      <c r="A6">
        <v>7.95</v>
      </c>
    </row>
    <row r="7" spans="1:17">
      <c r="A7">
        <v>8.9499999999999993</v>
      </c>
    </row>
    <row r="8" spans="1:17">
      <c r="A8">
        <v>9.9499999999999993</v>
      </c>
    </row>
    <row r="9" spans="1:17">
      <c r="A9">
        <v>10.95</v>
      </c>
    </row>
    <row r="10" spans="1:17">
      <c r="A10">
        <v>11.95</v>
      </c>
    </row>
    <row r="11" spans="1:17">
      <c r="A11">
        <v>12.95</v>
      </c>
    </row>
    <row r="12" spans="1:17">
      <c r="A12">
        <v>13.95</v>
      </c>
      <c r="B12">
        <v>5.27</v>
      </c>
    </row>
    <row r="13" spans="1:17">
      <c r="A13">
        <v>14.95</v>
      </c>
      <c r="B13">
        <v>5.63</v>
      </c>
    </row>
    <row r="14" spans="1:17">
      <c r="A14">
        <v>15.95</v>
      </c>
      <c r="B14">
        <v>5.98</v>
      </c>
      <c r="C14" s="112">
        <v>6.59</v>
      </c>
    </row>
    <row r="15" spans="1:17">
      <c r="A15">
        <v>16.95</v>
      </c>
      <c r="B15">
        <v>6.36</v>
      </c>
    </row>
    <row r="16" spans="1:17">
      <c r="A16">
        <v>17.95</v>
      </c>
      <c r="B16">
        <v>6.72</v>
      </c>
      <c r="N16" s="515" t="s">
        <v>2273</v>
      </c>
      <c r="O16" s="516" t="s">
        <v>2274</v>
      </c>
      <c r="P16">
        <v>45.95</v>
      </c>
      <c r="Q16">
        <v>199</v>
      </c>
    </row>
    <row r="17" spans="1:17">
      <c r="A17">
        <v>18.95</v>
      </c>
      <c r="B17">
        <v>7.09</v>
      </c>
      <c r="H17" s="513" t="s">
        <v>2278</v>
      </c>
      <c r="N17" s="515" t="s">
        <v>2278</v>
      </c>
      <c r="O17" s="516" t="s">
        <v>2275</v>
      </c>
      <c r="P17">
        <v>48.95</v>
      </c>
      <c r="Q17">
        <v>209</v>
      </c>
    </row>
    <row r="18" spans="1:17">
      <c r="A18">
        <v>19.95</v>
      </c>
      <c r="B18">
        <v>7.45</v>
      </c>
      <c r="H18" s="513" t="s">
        <v>2279</v>
      </c>
      <c r="N18" s="515" t="s">
        <v>2279</v>
      </c>
      <c r="O18" s="516" t="s">
        <v>2276</v>
      </c>
      <c r="P18">
        <v>48.95</v>
      </c>
      <c r="Q18">
        <v>209</v>
      </c>
    </row>
    <row r="19" spans="1:17">
      <c r="A19">
        <v>20.95</v>
      </c>
      <c r="B19">
        <v>7.81</v>
      </c>
      <c r="D19">
        <v>89</v>
      </c>
      <c r="H19" s="513" t="s">
        <v>2280</v>
      </c>
      <c r="N19" s="515" t="s">
        <v>2280</v>
      </c>
      <c r="O19" s="516" t="s">
        <v>2277</v>
      </c>
      <c r="P19">
        <v>51.95</v>
      </c>
      <c r="Q19">
        <v>229</v>
      </c>
    </row>
    <row r="20" spans="1:17" ht="30">
      <c r="A20">
        <v>21.95</v>
      </c>
      <c r="B20">
        <v>8.18</v>
      </c>
      <c r="D20">
        <v>92</v>
      </c>
      <c r="H20" s="513" t="s">
        <v>2281</v>
      </c>
      <c r="N20" s="515" t="s">
        <v>2282</v>
      </c>
      <c r="O20" s="516" t="s">
        <v>2284</v>
      </c>
      <c r="P20">
        <v>54.95</v>
      </c>
      <c r="Q20">
        <v>239</v>
      </c>
    </row>
    <row r="21" spans="1:17" ht="30">
      <c r="A21">
        <v>22.95</v>
      </c>
      <c r="B21">
        <v>8.5399999999999991</v>
      </c>
      <c r="D21">
        <v>95</v>
      </c>
      <c r="H21" s="513" t="s">
        <v>2282</v>
      </c>
      <c r="N21" s="515" t="s">
        <v>2281</v>
      </c>
      <c r="O21" s="516" t="s">
        <v>2283</v>
      </c>
      <c r="P21">
        <v>59.95</v>
      </c>
      <c r="Q21">
        <v>259</v>
      </c>
    </row>
    <row r="22" spans="1:17">
      <c r="A22">
        <v>23.95</v>
      </c>
      <c r="B22">
        <v>8.9</v>
      </c>
      <c r="C22" s="112">
        <v>12.24</v>
      </c>
      <c r="D22">
        <v>99</v>
      </c>
      <c r="N22" s="515" t="s">
        <v>2157</v>
      </c>
      <c r="O22" s="516">
        <v>34.950000000000003</v>
      </c>
      <c r="P22">
        <v>149</v>
      </c>
    </row>
    <row r="23" spans="1:17">
      <c r="A23">
        <v>24.95</v>
      </c>
      <c r="B23">
        <v>9.27</v>
      </c>
      <c r="D23">
        <v>105</v>
      </c>
      <c r="N23" s="515" t="s">
        <v>2158</v>
      </c>
      <c r="O23" s="516">
        <v>37.950000000000003</v>
      </c>
      <c r="P23">
        <v>159</v>
      </c>
    </row>
    <row r="24" spans="1:17">
      <c r="A24">
        <v>25.95</v>
      </c>
      <c r="B24">
        <v>9.6300000000000008</v>
      </c>
      <c r="D24">
        <v>109</v>
      </c>
    </row>
    <row r="25" spans="1:17">
      <c r="A25">
        <v>26.95</v>
      </c>
      <c r="B25">
        <v>9.99</v>
      </c>
      <c r="D25">
        <v>115</v>
      </c>
      <c r="N25" t="s">
        <v>2273</v>
      </c>
      <c r="O25" t="s">
        <v>2274</v>
      </c>
      <c r="P25">
        <v>39.950000000000003</v>
      </c>
      <c r="Q25">
        <v>169</v>
      </c>
    </row>
    <row r="26" spans="1:17">
      <c r="A26">
        <v>27.95</v>
      </c>
      <c r="B26">
        <v>10.36</v>
      </c>
      <c r="D26">
        <v>119</v>
      </c>
      <c r="N26" t="s">
        <v>2278</v>
      </c>
      <c r="O26" t="s">
        <v>2275</v>
      </c>
      <c r="P26">
        <v>44.95</v>
      </c>
      <c r="Q26">
        <v>189</v>
      </c>
    </row>
    <row r="27" spans="1:17">
      <c r="A27">
        <v>28.95</v>
      </c>
      <c r="B27">
        <v>10.72</v>
      </c>
      <c r="D27">
        <v>123</v>
      </c>
      <c r="N27" t="s">
        <v>2279</v>
      </c>
      <c r="O27" t="s">
        <v>2276</v>
      </c>
      <c r="P27">
        <v>44.95</v>
      </c>
      <c r="Q27">
        <v>189</v>
      </c>
    </row>
    <row r="28" spans="1:17">
      <c r="A28">
        <v>29.95</v>
      </c>
      <c r="B28">
        <v>11.09</v>
      </c>
      <c r="D28">
        <v>125</v>
      </c>
      <c r="N28" t="s">
        <v>2280</v>
      </c>
      <c r="O28" t="s">
        <v>2277</v>
      </c>
      <c r="P28">
        <v>47.95</v>
      </c>
      <c r="Q28">
        <v>199</v>
      </c>
    </row>
    <row r="29" spans="1:17">
      <c r="A29">
        <v>30.95</v>
      </c>
      <c r="B29">
        <v>11.45</v>
      </c>
      <c r="D29">
        <v>129</v>
      </c>
      <c r="N29" t="s">
        <v>2282</v>
      </c>
      <c r="O29" t="s">
        <v>2284</v>
      </c>
      <c r="P29">
        <v>44.95</v>
      </c>
      <c r="Q29">
        <v>189</v>
      </c>
    </row>
    <row r="30" spans="1:17">
      <c r="A30">
        <v>31.95</v>
      </c>
      <c r="B30">
        <v>11.81</v>
      </c>
      <c r="D30">
        <v>135</v>
      </c>
      <c r="N30" t="s">
        <v>2281</v>
      </c>
      <c r="O30" t="s">
        <v>2283</v>
      </c>
      <c r="P30">
        <v>49.95</v>
      </c>
      <c r="Q30">
        <v>209</v>
      </c>
    </row>
    <row r="31" spans="1:17">
      <c r="A31">
        <v>32.950000000000003</v>
      </c>
      <c r="B31">
        <v>12.18</v>
      </c>
      <c r="D31">
        <v>139</v>
      </c>
    </row>
    <row r="32" spans="1:17">
      <c r="A32">
        <v>33.950000000000003</v>
      </c>
      <c r="B32">
        <v>12.54</v>
      </c>
      <c r="D32">
        <v>145</v>
      </c>
    </row>
    <row r="33" spans="1:4">
      <c r="A33">
        <v>34.950000000000003</v>
      </c>
      <c r="B33">
        <v>12.9</v>
      </c>
      <c r="D33">
        <v>149</v>
      </c>
    </row>
    <row r="34" spans="1:4">
      <c r="A34">
        <v>35.950000000000003</v>
      </c>
      <c r="B34">
        <v>13.27</v>
      </c>
      <c r="D34">
        <v>152</v>
      </c>
    </row>
    <row r="35" spans="1:4">
      <c r="A35">
        <v>36.950000000000003</v>
      </c>
      <c r="B35">
        <v>13.63</v>
      </c>
      <c r="D35">
        <v>155</v>
      </c>
    </row>
    <row r="36" spans="1:4">
      <c r="A36">
        <v>37.950000000000003</v>
      </c>
      <c r="B36">
        <v>13.99</v>
      </c>
      <c r="D36">
        <v>159</v>
      </c>
    </row>
    <row r="37" spans="1:4">
      <c r="A37">
        <v>38.950000000000003</v>
      </c>
      <c r="B37">
        <v>13.99</v>
      </c>
    </row>
    <row r="38" spans="1:4">
      <c r="A38">
        <v>39.950000000000003</v>
      </c>
      <c r="B38">
        <v>14.72</v>
      </c>
    </row>
    <row r="39" spans="1:4">
      <c r="A39">
        <v>40.950000000000003</v>
      </c>
      <c r="B39">
        <v>13.99</v>
      </c>
    </row>
    <row r="40" spans="1:4">
      <c r="A40">
        <v>41.95</v>
      </c>
      <c r="B40">
        <v>15.45</v>
      </c>
    </row>
    <row r="41" spans="1:4">
      <c r="A41">
        <v>42.95</v>
      </c>
      <c r="B41">
        <v>15.45</v>
      </c>
    </row>
    <row r="42" spans="1:4">
      <c r="A42">
        <v>43.95</v>
      </c>
      <c r="B42">
        <v>16.18</v>
      </c>
    </row>
    <row r="43" spans="1:4">
      <c r="A43">
        <v>44.95</v>
      </c>
      <c r="B43">
        <v>16.54</v>
      </c>
      <c r="D43">
        <v>189</v>
      </c>
    </row>
    <row r="44" spans="1:4">
      <c r="A44">
        <v>45.95</v>
      </c>
      <c r="B44">
        <v>16.899999999999999</v>
      </c>
    </row>
    <row r="45" spans="1:4">
      <c r="A45">
        <v>46.95</v>
      </c>
      <c r="B45">
        <v>15.45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86D87-FBFC-4503-9B09-6EB421B4394B}">
  <sheetPr codeName="Sheet11"/>
  <dimension ref="A1:B7"/>
  <sheetViews>
    <sheetView workbookViewId="0">
      <selection activeCell="A6" sqref="A6"/>
    </sheetView>
  </sheetViews>
  <sheetFormatPr defaultRowHeight="15"/>
  <cols>
    <col min="1" max="1" width="25.85546875" bestFit="1" customWidth="1"/>
  </cols>
  <sheetData>
    <row r="1" spans="1:2">
      <c r="A1">
        <v>1</v>
      </c>
    </row>
    <row r="2" spans="1:2">
      <c r="A2" t="s">
        <v>2883</v>
      </c>
    </row>
    <row r="5" spans="1:2" ht="210">
      <c r="A5">
        <v>76</v>
      </c>
      <c r="B5" s="202" t="s">
        <v>5075</v>
      </c>
    </row>
    <row r="6" spans="1:2">
      <c r="A6" t="s">
        <v>4937</v>
      </c>
    </row>
    <row r="7" spans="1:2">
      <c r="A7" t="s">
        <v>2037</v>
      </c>
      <c r="B7">
        <v>2</v>
      </c>
    </row>
  </sheetData>
  <customSheetViews>
    <customSheetView guid="{16A34490-BCE7-4C63-A6FE-21E9596C2C01}">
      <selection activeCell="A6" sqref="A6"/>
      <pageMargins left="0.7" right="0.7" top="0.75" bottom="0.75" header="0.3" footer="0.3"/>
    </customSheetView>
    <customSheetView guid="{B292A4C9-2A0C-410F-BEAE-3B12EF61E094}">
      <selection activeCell="A6" sqref="A6"/>
      <pageMargins left="0.7" right="0.7" top="0.75" bottom="0.75" header="0.3" footer="0.3"/>
    </customSheetView>
    <customSheetView guid="{2AAE078F-6B13-44A7-8F79-9C22E5DA67A0}">
      <selection activeCell="A6" sqref="A6"/>
      <pageMargins left="0.7" right="0.7" top="0.75" bottom="0.75" header="0.3" footer="0.3"/>
    </customSheetView>
    <customSheetView guid="{F1E82CC8-0CE2-49C8-B176-24D5A03F8886}">
      <selection activeCell="A6" sqref="A6"/>
      <pageMargins left="0.7" right="0.7" top="0.75" bottom="0.75" header="0.3" footer="0.3"/>
    </customSheetView>
    <customSheetView guid="{F50A22D7-7704-43CE-A4F6-E86F470AEBC1}">
      <selection activeCell="A6" sqref="A6"/>
      <pageMargins left="0.7" right="0.7" top="0.75" bottom="0.75" header="0.3" footer="0.3"/>
    </customSheetView>
    <customSheetView guid="{B2519BA8-DBDC-4A0C-BD34-9248E52584E0}">
      <selection activeCell="A6" sqref="A6"/>
      <pageMargins left="0.7" right="0.7" top="0.75" bottom="0.75" header="0.3" footer="0.3"/>
    </customSheetView>
    <customSheetView guid="{0CB027D9-FD5D-441E-BA5D-A1ACE10CAF1F}">
      <selection activeCell="A6" sqref="A6"/>
      <pageMargins left="0.7" right="0.7" top="0.75" bottom="0.75" header="0.3" footer="0.3"/>
    </customSheetView>
  </customSheetView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autoPageBreaks="0"/>
  </sheetPr>
  <dimension ref="A1"/>
  <sheetViews>
    <sheetView topLeftCell="A13" zoomScale="110" zoomScaleNormal="110" workbookViewId="0">
      <selection activeCell="K3" sqref="K3"/>
    </sheetView>
  </sheetViews>
  <sheetFormatPr defaultRowHeight="15"/>
  <sheetData/>
  <customSheetViews>
    <customSheetView guid="{16A34490-BCE7-4C63-A6FE-21E9596C2C01}" scale="110" topLeftCell="A13">
      <selection activeCell="K3" sqref="K3"/>
      <pageMargins left="0.7" right="0.7" top="0.75" bottom="0.75" header="0.3" footer="0.3"/>
    </customSheetView>
    <customSheetView guid="{B292A4C9-2A0C-410F-BEAE-3B12EF61E094}" scale="110" topLeftCell="A13">
      <selection activeCell="K3" sqref="K3"/>
      <pageMargins left="0.7" right="0.7" top="0.75" bottom="0.75" header="0.3" footer="0.3"/>
    </customSheetView>
    <customSheetView guid="{2AAE078F-6B13-44A7-8F79-9C22E5DA67A0}" scale="110" topLeftCell="A13">
      <selection activeCell="K3" sqref="K3"/>
      <pageMargins left="0.7" right="0.7" top="0.75" bottom="0.75" header="0.3" footer="0.3"/>
    </customSheetView>
    <customSheetView guid="{F1E82CC8-0CE2-49C8-B176-24D5A03F8886}" scale="110" topLeftCell="A13">
      <selection activeCell="K3" sqref="K3"/>
      <pageMargins left="0.7" right="0.7" top="0.75" bottom="0.75" header="0.3" footer="0.3"/>
    </customSheetView>
    <customSheetView guid="{F50A22D7-7704-43CE-A4F6-E86F470AEBC1}" scale="110" topLeftCell="A13">
      <selection activeCell="K3" sqref="K3"/>
      <pageMargins left="0.7" right="0.7" top="0.75" bottom="0.75" header="0.3" footer="0.3"/>
    </customSheetView>
    <customSheetView guid="{ED2FF858-9118-4EA9-9AC4-99883703487D}" scale="110" topLeftCell="A13">
      <selection activeCell="K3" sqref="K3"/>
      <pageMargins left="0.7" right="0.7" top="0.75" bottom="0.75" header="0.3" footer="0.3"/>
    </customSheetView>
    <customSheetView guid="{C4B7C97A-A126-40C7-AA97-8CBBCE6107B1}" scale="110" topLeftCell="A13">
      <selection activeCell="K3" sqref="K3"/>
      <pageMargins left="0.7" right="0.7" top="0.75" bottom="0.75" header="0.3" footer="0.3"/>
    </customSheetView>
    <customSheetView guid="{198FF1CE-EB2C-49A9-9B70-4921B2F8AE7C}" scale="110" topLeftCell="A13">
      <selection activeCell="K3" sqref="K3"/>
      <pageMargins left="0.7" right="0.7" top="0.75" bottom="0.75" header="0.3" footer="0.3"/>
    </customSheetView>
    <customSheetView guid="{B2519BA8-DBDC-4A0C-BD34-9248E52584E0}" scale="110" topLeftCell="A13">
      <selection activeCell="K3" sqref="K3"/>
      <pageMargins left="0.7" right="0.7" top="0.75" bottom="0.75" header="0.3" footer="0.3"/>
    </customSheetView>
    <customSheetView guid="{0CB027D9-FD5D-441E-BA5D-A1ACE10CAF1F}" scale="110" topLeftCell="A13">
      <selection activeCell="K3" sqref="K3"/>
      <pageMargins left="0.7" right="0.7" top="0.75" bottom="0.75" header="0.3" footer="0.3"/>
    </customSheetView>
  </customSheetView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pageSetUpPr autoPageBreaks="0"/>
  </sheetPr>
  <dimension ref="A1:C4"/>
  <sheetViews>
    <sheetView workbookViewId="0">
      <selection activeCell="C4" sqref="C4"/>
    </sheetView>
  </sheetViews>
  <sheetFormatPr defaultRowHeight="15"/>
  <cols>
    <col min="1" max="1" width="16.7109375" customWidth="1"/>
    <col min="2" max="2" width="37.42578125" bestFit="1" customWidth="1"/>
  </cols>
  <sheetData>
    <row r="1" spans="1:3">
      <c r="A1" t="s">
        <v>687</v>
      </c>
      <c r="B1" t="s">
        <v>688</v>
      </c>
      <c r="C1" t="s">
        <v>838</v>
      </c>
    </row>
    <row r="2" spans="1:3">
      <c r="A2" t="s">
        <v>689</v>
      </c>
      <c r="B2" t="s">
        <v>1760</v>
      </c>
      <c r="C2" s="33" t="s">
        <v>384</v>
      </c>
    </row>
    <row r="3" spans="1:3">
      <c r="C3" s="33" t="s">
        <v>385</v>
      </c>
    </row>
    <row r="4" spans="1:3">
      <c r="C4" s="33" t="s">
        <v>383</v>
      </c>
    </row>
  </sheetData>
  <customSheetViews>
    <customSheetView guid="{16A34490-BCE7-4C63-A6FE-21E9596C2C01}">
      <selection activeCell="C4" sqref="C4"/>
      <pageMargins left="0.7" right="0.7" top="0.75" bottom="0.75" header="0.3" footer="0.3"/>
    </customSheetView>
    <customSheetView guid="{B292A4C9-2A0C-410F-BEAE-3B12EF61E094}">
      <selection activeCell="C4" sqref="C4"/>
      <pageMargins left="0.7" right="0.7" top="0.75" bottom="0.75" header="0.3" footer="0.3"/>
    </customSheetView>
    <customSheetView guid="{2AAE078F-6B13-44A7-8F79-9C22E5DA67A0}">
      <selection activeCell="C4" sqref="C4"/>
      <pageMargins left="0.7" right="0.7" top="0.75" bottom="0.75" header="0.3" footer="0.3"/>
    </customSheetView>
    <customSheetView guid="{F1E82CC8-0CE2-49C8-B176-24D5A03F8886}">
      <selection activeCell="C4" sqref="C4"/>
      <pageMargins left="0.7" right="0.7" top="0.75" bottom="0.75" header="0.3" footer="0.3"/>
    </customSheetView>
    <customSheetView guid="{F50A22D7-7704-43CE-A4F6-E86F470AEBC1}">
      <selection activeCell="C4" sqref="C4"/>
      <pageMargins left="0.7" right="0.7" top="0.75" bottom="0.75" header="0.3" footer="0.3"/>
    </customSheetView>
    <customSheetView guid="{ED2FF858-9118-4EA9-9AC4-99883703487D}">
      <selection activeCell="C4" sqref="C4"/>
      <pageMargins left="0.7" right="0.7" top="0.75" bottom="0.75" header="0.3" footer="0.3"/>
    </customSheetView>
    <customSheetView guid="{C4B7C97A-A126-40C7-AA97-8CBBCE6107B1}">
      <selection activeCell="C4" sqref="C4"/>
      <pageMargins left="0.7" right="0.7" top="0.75" bottom="0.75" header="0.3" footer="0.3"/>
    </customSheetView>
    <customSheetView guid="{198FF1CE-EB2C-49A9-9B70-4921B2F8AE7C}">
      <selection activeCell="C4" sqref="C4"/>
      <pageMargins left="0.7" right="0.7" top="0.75" bottom="0.75" header="0.3" footer="0.3"/>
    </customSheetView>
    <customSheetView guid="{B2519BA8-DBDC-4A0C-BD34-9248E52584E0}">
      <selection activeCell="C4" sqref="C4"/>
      <pageMargins left="0.7" right="0.7" top="0.75" bottom="0.75" header="0.3" footer="0.3"/>
    </customSheetView>
    <customSheetView guid="{0CB027D9-FD5D-441E-BA5D-A1ACE10CAF1F}">
      <selection activeCell="C4" sqref="C4"/>
      <pageMargins left="0.7" right="0.7" top="0.75" bottom="0.75" header="0.3" footer="0.3"/>
    </customSheetView>
  </customSheetView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autoPageBreaks="0"/>
  </sheetPr>
  <dimension ref="A1:E2"/>
  <sheetViews>
    <sheetView workbookViewId="0">
      <selection activeCell="F5" sqref="F5"/>
    </sheetView>
  </sheetViews>
  <sheetFormatPr defaultRowHeight="15"/>
  <cols>
    <col min="2" max="2" width="10.28515625" bestFit="1" customWidth="1"/>
    <col min="3" max="3" width="9.42578125" bestFit="1" customWidth="1"/>
  </cols>
  <sheetData>
    <row r="1" spans="1:5">
      <c r="A1" t="s">
        <v>847</v>
      </c>
      <c r="B1" t="s">
        <v>849</v>
      </c>
      <c r="C1" t="s">
        <v>850</v>
      </c>
      <c r="D1" t="s">
        <v>853</v>
      </c>
      <c r="E1" t="s">
        <v>851</v>
      </c>
    </row>
    <row r="2" spans="1:5">
      <c r="A2" t="s">
        <v>848</v>
      </c>
      <c r="B2" t="s">
        <v>181</v>
      </c>
      <c r="C2" t="s">
        <v>852</v>
      </c>
      <c r="D2" t="s">
        <v>854</v>
      </c>
      <c r="E2" s="44">
        <v>0.33333333333333331</v>
      </c>
    </row>
  </sheetData>
  <customSheetViews>
    <customSheetView guid="{16A34490-BCE7-4C63-A6FE-21E9596C2C01}">
      <selection activeCell="F5" sqref="F5"/>
      <pageMargins left="0.7" right="0.7" top="0.75" bottom="0.75" header="0.3" footer="0.3"/>
    </customSheetView>
    <customSheetView guid="{B292A4C9-2A0C-410F-BEAE-3B12EF61E094}">
      <selection activeCell="F5" sqref="F5"/>
      <pageMargins left="0.7" right="0.7" top="0.75" bottom="0.75" header="0.3" footer="0.3"/>
    </customSheetView>
    <customSheetView guid="{2AAE078F-6B13-44A7-8F79-9C22E5DA67A0}">
      <selection activeCell="F5" sqref="F5"/>
      <pageMargins left="0.7" right="0.7" top="0.75" bottom="0.75" header="0.3" footer="0.3"/>
    </customSheetView>
    <customSheetView guid="{F1E82CC8-0CE2-49C8-B176-24D5A03F8886}">
      <selection activeCell="F5" sqref="F5"/>
      <pageMargins left="0.7" right="0.7" top="0.75" bottom="0.75" header="0.3" footer="0.3"/>
    </customSheetView>
    <customSheetView guid="{F50A22D7-7704-43CE-A4F6-E86F470AEBC1}">
      <selection activeCell="F5" sqref="F5"/>
      <pageMargins left="0.7" right="0.7" top="0.75" bottom="0.75" header="0.3" footer="0.3"/>
    </customSheetView>
    <customSheetView guid="{ED2FF858-9118-4EA9-9AC4-99883703487D}">
      <selection activeCell="F5" sqref="F5"/>
      <pageMargins left="0.7" right="0.7" top="0.75" bottom="0.75" header="0.3" footer="0.3"/>
    </customSheetView>
    <customSheetView guid="{C4B7C97A-A126-40C7-AA97-8CBBCE6107B1}">
      <selection activeCell="F5" sqref="F5"/>
      <pageMargins left="0.7" right="0.7" top="0.75" bottom="0.75" header="0.3" footer="0.3"/>
    </customSheetView>
    <customSheetView guid="{198FF1CE-EB2C-49A9-9B70-4921B2F8AE7C}">
      <selection activeCell="F5" sqref="F5"/>
      <pageMargins left="0.7" right="0.7" top="0.75" bottom="0.75" header="0.3" footer="0.3"/>
    </customSheetView>
    <customSheetView guid="{B2519BA8-DBDC-4A0C-BD34-9248E52584E0}">
      <selection activeCell="F5" sqref="F5"/>
      <pageMargins left="0.7" right="0.7" top="0.75" bottom="0.75" header="0.3" footer="0.3"/>
    </customSheetView>
    <customSheetView guid="{0CB027D9-FD5D-441E-BA5D-A1ACE10CAF1F}">
      <selection activeCell="F5" sqref="F5"/>
      <pageMargins left="0.7" right="0.7" top="0.75" bottom="0.75" header="0.3" footer="0.3"/>
    </customSheetView>
  </customSheetView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pageSetUpPr autoPageBreaks="0"/>
  </sheetPr>
  <dimension ref="A1:Q12778"/>
  <sheetViews>
    <sheetView topLeftCell="A12100" zoomScale="80" zoomScaleNormal="80" workbookViewId="0">
      <selection activeCell="D11870" sqref="D11870"/>
    </sheetView>
  </sheetViews>
  <sheetFormatPr defaultColWidth="9" defaultRowHeight="15"/>
  <cols>
    <col min="1" max="1" width="4.42578125" bestFit="1" customWidth="1"/>
    <col min="2" max="2" width="17.140625" bestFit="1" customWidth="1"/>
    <col min="4" max="4" width="136" bestFit="1" customWidth="1"/>
    <col min="6" max="6" width="181.5703125" bestFit="1" customWidth="1"/>
    <col min="7" max="7" width="88.5703125" bestFit="1" customWidth="1"/>
    <col min="8" max="8" width="93.7109375" bestFit="1" customWidth="1"/>
    <col min="11" max="11" width="2.28515625" bestFit="1" customWidth="1"/>
    <col min="13" max="13" width="181.5703125" bestFit="1" customWidth="1"/>
  </cols>
  <sheetData>
    <row r="1" spans="1:4">
      <c r="A1">
        <v>12761</v>
      </c>
      <c r="B1" s="594">
        <v>45323.637592592589</v>
      </c>
      <c r="D1" t="s">
        <v>3362</v>
      </c>
    </row>
    <row r="2" spans="1:4">
      <c r="B2" s="594">
        <v>45323.640092592592</v>
      </c>
      <c r="D2" t="s">
        <v>3362</v>
      </c>
    </row>
    <row r="3" spans="1:4">
      <c r="B3" s="594">
        <v>45323.640983796293</v>
      </c>
      <c r="C3">
        <v>60001</v>
      </c>
      <c r="D3" t="s">
        <v>3363</v>
      </c>
    </row>
    <row r="4" spans="1:4">
      <c r="B4" s="594">
        <v>45323.640983796293</v>
      </c>
      <c r="C4">
        <v>0</v>
      </c>
      <c r="D4" t="s">
        <v>3363</v>
      </c>
    </row>
    <row r="5" spans="1:4">
      <c r="B5" s="594">
        <v>45323.641770833332</v>
      </c>
      <c r="D5" t="s">
        <v>3362</v>
      </c>
    </row>
    <row r="6" spans="1:4">
      <c r="B6" s="594">
        <v>45323.642326388886</v>
      </c>
      <c r="C6">
        <v>60001</v>
      </c>
      <c r="D6" t="s">
        <v>3363</v>
      </c>
    </row>
    <row r="7" spans="1:4">
      <c r="B7" s="594">
        <v>45323.642326388886</v>
      </c>
      <c r="C7">
        <v>0</v>
      </c>
      <c r="D7" t="s">
        <v>3363</v>
      </c>
    </row>
    <row r="8" spans="1:4">
      <c r="B8" s="594">
        <v>45323.642546296294</v>
      </c>
      <c r="D8" t="s">
        <v>3362</v>
      </c>
    </row>
    <row r="9" spans="1:4">
      <c r="B9" s="594">
        <v>45323.659629629627</v>
      </c>
      <c r="C9">
        <v>60001</v>
      </c>
      <c r="D9" t="s">
        <v>3363</v>
      </c>
    </row>
    <row r="10" spans="1:4">
      <c r="B10" s="594">
        <v>45323.659629629627</v>
      </c>
      <c r="C10">
        <v>0</v>
      </c>
      <c r="D10" t="s">
        <v>3363</v>
      </c>
    </row>
    <row r="11" spans="1:4">
      <c r="B11" s="594">
        <v>45323.659733796296</v>
      </c>
      <c r="D11" t="s">
        <v>3362</v>
      </c>
    </row>
    <row r="12" spans="1:4">
      <c r="B12" s="594">
        <v>45323.680138888885</v>
      </c>
      <c r="C12">
        <v>60001</v>
      </c>
      <c r="D12" t="s">
        <v>3363</v>
      </c>
    </row>
    <row r="13" spans="1:4">
      <c r="B13" s="594">
        <v>45323.680138888885</v>
      </c>
      <c r="C13">
        <v>0</v>
      </c>
      <c r="D13" t="s">
        <v>3363</v>
      </c>
    </row>
    <row r="14" spans="1:4">
      <c r="B14" s="594">
        <v>45323.68041666667</v>
      </c>
      <c r="D14" t="s">
        <v>3362</v>
      </c>
    </row>
    <row r="15" spans="1:4">
      <c r="B15" s="594">
        <v>45323.683217592596</v>
      </c>
      <c r="C15">
        <v>60001</v>
      </c>
      <c r="D15" t="s">
        <v>3363</v>
      </c>
    </row>
    <row r="16" spans="1:4">
      <c r="B16" s="594">
        <v>45323.683854166666</v>
      </c>
      <c r="C16">
        <v>60001</v>
      </c>
      <c r="D16" t="s">
        <v>3364</v>
      </c>
    </row>
    <row r="17" spans="2:4">
      <c r="B17" s="594">
        <v>45323.683993055558</v>
      </c>
      <c r="D17" t="s">
        <v>3362</v>
      </c>
    </row>
    <row r="18" spans="2:4">
      <c r="B18" s="594">
        <v>45323.689212962963</v>
      </c>
      <c r="C18">
        <v>60001</v>
      </c>
      <c r="D18" t="s">
        <v>3363</v>
      </c>
    </row>
    <row r="19" spans="2:4">
      <c r="B19" s="594">
        <v>45323.689375000002</v>
      </c>
      <c r="C19">
        <v>60001</v>
      </c>
      <c r="D19" t="s">
        <v>3365</v>
      </c>
    </row>
    <row r="20" spans="2:4">
      <c r="B20" s="594">
        <v>45323.689375000002</v>
      </c>
      <c r="C20">
        <v>60001</v>
      </c>
      <c r="D20" t="s">
        <v>3366</v>
      </c>
    </row>
    <row r="21" spans="2:4">
      <c r="B21" s="594">
        <v>45323.689375000002</v>
      </c>
      <c r="C21">
        <v>60001</v>
      </c>
      <c r="D21" t="s">
        <v>3364</v>
      </c>
    </row>
    <row r="22" spans="2:4">
      <c r="B22" s="594">
        <v>45323.689375000002</v>
      </c>
      <c r="C22">
        <v>60001</v>
      </c>
      <c r="D22" t="s">
        <v>3363</v>
      </c>
    </row>
    <row r="23" spans="2:4">
      <c r="B23" s="594">
        <v>45323.689375000002</v>
      </c>
      <c r="C23">
        <v>60001</v>
      </c>
      <c r="D23" t="s">
        <v>3365</v>
      </c>
    </row>
    <row r="24" spans="2:4">
      <c r="B24" s="594">
        <v>45323.689375000002</v>
      </c>
      <c r="C24">
        <v>60001</v>
      </c>
      <c r="D24" t="s">
        <v>3366</v>
      </c>
    </row>
    <row r="25" spans="2:4">
      <c r="B25" s="594">
        <v>45323.689375000002</v>
      </c>
      <c r="C25">
        <v>60001</v>
      </c>
      <c r="D25" t="s">
        <v>3367</v>
      </c>
    </row>
    <row r="26" spans="2:4">
      <c r="B26" s="594">
        <v>45323.689479166664</v>
      </c>
      <c r="D26" t="s">
        <v>3362</v>
      </c>
    </row>
    <row r="27" spans="2:4">
      <c r="B27" s="594">
        <v>45323.690775462965</v>
      </c>
      <c r="D27" t="s">
        <v>3362</v>
      </c>
    </row>
    <row r="28" spans="2:4">
      <c r="B28" s="594">
        <v>45323.692280092589</v>
      </c>
      <c r="D28" t="s">
        <v>3362</v>
      </c>
    </row>
    <row r="29" spans="2:4">
      <c r="B29" s="594">
        <v>45323.692465277774</v>
      </c>
      <c r="D29" t="s">
        <v>3362</v>
      </c>
    </row>
    <row r="30" spans="2:4">
      <c r="B30" s="594">
        <v>45323.695104166669</v>
      </c>
      <c r="D30" t="s">
        <v>3362</v>
      </c>
    </row>
    <row r="31" spans="2:4">
      <c r="B31" s="594">
        <v>45323.697847222225</v>
      </c>
      <c r="D31" t="s">
        <v>3362</v>
      </c>
    </row>
    <row r="32" spans="2:4">
      <c r="B32" s="594">
        <v>45323.703564814816</v>
      </c>
      <c r="D32" t="s">
        <v>3362</v>
      </c>
    </row>
    <row r="33" spans="2:4">
      <c r="B33" s="594">
        <v>45323.705208333333</v>
      </c>
      <c r="D33" t="s">
        <v>3362</v>
      </c>
    </row>
    <row r="34" spans="2:4">
      <c r="B34" s="594">
        <v>45323.709189814814</v>
      </c>
      <c r="D34" t="s">
        <v>3362</v>
      </c>
    </row>
    <row r="35" spans="2:4">
      <c r="B35" s="594">
        <v>45323.711597222224</v>
      </c>
      <c r="D35" t="s">
        <v>3362</v>
      </c>
    </row>
    <row r="36" spans="2:4">
      <c r="B36" s="594">
        <v>45323.713993055557</v>
      </c>
      <c r="D36" t="s">
        <v>3362</v>
      </c>
    </row>
    <row r="37" spans="2:4">
      <c r="B37" s="594">
        <v>45323.715324074074</v>
      </c>
      <c r="D37" t="s">
        <v>3362</v>
      </c>
    </row>
    <row r="38" spans="2:4">
      <c r="B38" s="594">
        <v>45323.734884259262</v>
      </c>
      <c r="D38" t="s">
        <v>3362</v>
      </c>
    </row>
    <row r="39" spans="2:4">
      <c r="B39" s="594">
        <v>45323.736481481479</v>
      </c>
      <c r="D39" t="s">
        <v>3362</v>
      </c>
    </row>
    <row r="40" spans="2:4">
      <c r="B40" s="594">
        <v>45323.738055555557</v>
      </c>
      <c r="D40" t="s">
        <v>3362</v>
      </c>
    </row>
    <row r="41" spans="2:4">
      <c r="B41" s="594">
        <v>45323.739918981482</v>
      </c>
      <c r="D41" t="s">
        <v>3362</v>
      </c>
    </row>
    <row r="42" spans="2:4">
      <c r="B42" s="594">
        <v>45328.560231481482</v>
      </c>
      <c r="D42" t="s">
        <v>3362</v>
      </c>
    </row>
    <row r="43" spans="2:4">
      <c r="B43" s="594">
        <v>45328.563148148147</v>
      </c>
      <c r="D43" t="s">
        <v>3362</v>
      </c>
    </row>
    <row r="44" spans="2:4">
      <c r="B44" s="594">
        <v>45328.56659722222</v>
      </c>
      <c r="D44" t="s">
        <v>3362</v>
      </c>
    </row>
    <row r="45" spans="2:4">
      <c r="B45" s="594">
        <v>45328.572951388887</v>
      </c>
      <c r="D45" t="s">
        <v>3362</v>
      </c>
    </row>
    <row r="46" spans="2:4">
      <c r="B46" s="594">
        <v>45329.501886574071</v>
      </c>
      <c r="D46" t="s">
        <v>3362</v>
      </c>
    </row>
    <row r="47" spans="2:4">
      <c r="B47" s="594">
        <v>45329.515069444446</v>
      </c>
      <c r="D47" t="s">
        <v>3362</v>
      </c>
    </row>
    <row r="48" spans="2:4">
      <c r="B48" s="594">
        <v>45329.640659722223</v>
      </c>
      <c r="D48" t="s">
        <v>3362</v>
      </c>
    </row>
    <row r="49" spans="2:8">
      <c r="B49" s="594">
        <v>45329.657523148147</v>
      </c>
      <c r="D49" t="s">
        <v>3362</v>
      </c>
    </row>
    <row r="50" spans="2:8">
      <c r="B50" s="594">
        <v>45329.679675925923</v>
      </c>
      <c r="D50" t="s">
        <v>3362</v>
      </c>
    </row>
    <row r="51" spans="2:8">
      <c r="B51" s="594">
        <v>45329.700023148151</v>
      </c>
      <c r="C51">
        <v>60001</v>
      </c>
      <c r="D51" t="s">
        <v>3368</v>
      </c>
    </row>
    <row r="52" spans="2:8">
      <c r="B52" s="594">
        <v>45329.70003472222</v>
      </c>
      <c r="C52">
        <v>60001</v>
      </c>
      <c r="D52" t="s">
        <v>3367</v>
      </c>
    </row>
    <row r="53" spans="2:8">
      <c r="B53" s="594">
        <v>45329.70003472222</v>
      </c>
      <c r="C53">
        <v>60001</v>
      </c>
      <c r="D53" t="s">
        <v>3369</v>
      </c>
    </row>
    <row r="54" spans="2:8">
      <c r="B54" s="594">
        <v>45329.700266203705</v>
      </c>
      <c r="C54">
        <v>60001</v>
      </c>
      <c r="D54" t="s">
        <v>3368</v>
      </c>
    </row>
    <row r="55" spans="2:8">
      <c r="B55" s="594">
        <v>45329.700289351851</v>
      </c>
      <c r="C55">
        <v>60001</v>
      </c>
      <c r="D55" t="s">
        <v>3369</v>
      </c>
    </row>
    <row r="56" spans="2:8">
      <c r="B56" s="594">
        <v>45329.700567129628</v>
      </c>
      <c r="C56">
        <v>60001</v>
      </c>
      <c r="D56" t="s">
        <v>3368</v>
      </c>
    </row>
    <row r="57" spans="2:8">
      <c r="B57" s="594">
        <v>45329.700578703705</v>
      </c>
      <c r="C57">
        <v>60001</v>
      </c>
      <c r="D57" t="s">
        <v>3367</v>
      </c>
    </row>
    <row r="58" spans="2:8">
      <c r="B58" s="594">
        <v>45329.700578703705</v>
      </c>
      <c r="C58">
        <v>60001</v>
      </c>
      <c r="D58" t="s">
        <v>3369</v>
      </c>
    </row>
    <row r="59" spans="2:8">
      <c r="B59" s="594">
        <v>45329.701701388891</v>
      </c>
      <c r="D59" t="s">
        <v>3370</v>
      </c>
      <c r="H59" t="s">
        <v>3371</v>
      </c>
    </row>
    <row r="60" spans="2:8">
      <c r="B60" s="594">
        <v>45329.701701388891</v>
      </c>
      <c r="D60" t="s">
        <v>3372</v>
      </c>
      <c r="H60" t="s">
        <v>3371</v>
      </c>
    </row>
    <row r="61" spans="2:8">
      <c r="B61" s="594">
        <v>45329.701724537037</v>
      </c>
      <c r="D61" t="s">
        <v>3370</v>
      </c>
      <c r="H61" t="s">
        <v>3371</v>
      </c>
    </row>
    <row r="62" spans="2:8">
      <c r="B62" s="594">
        <v>45329.701724537037</v>
      </c>
      <c r="D62" t="s">
        <v>3372</v>
      </c>
      <c r="H62" t="s">
        <v>3371</v>
      </c>
    </row>
    <row r="63" spans="2:8">
      <c r="B63" s="594">
        <v>45329.701747685183</v>
      </c>
      <c r="D63" t="s">
        <v>3370</v>
      </c>
      <c r="H63" t="s">
        <v>3371</v>
      </c>
    </row>
    <row r="64" spans="2:8">
      <c r="B64" s="594">
        <v>45329.701747685183</v>
      </c>
      <c r="D64" t="s">
        <v>3372</v>
      </c>
      <c r="H64" t="s">
        <v>3371</v>
      </c>
    </row>
    <row r="65" spans="2:17">
      <c r="B65" s="594">
        <v>45329.701770833337</v>
      </c>
      <c r="D65" t="s">
        <v>3370</v>
      </c>
      <c r="H65" t="s">
        <v>3371</v>
      </c>
    </row>
    <row r="66" spans="2:17">
      <c r="B66" s="594">
        <v>45329.701770833337</v>
      </c>
      <c r="D66" t="s">
        <v>3372</v>
      </c>
      <c r="H66" t="s">
        <v>3371</v>
      </c>
    </row>
    <row r="67" spans="2:17">
      <c r="B67" s="594">
        <v>45329.701793981483</v>
      </c>
      <c r="D67" t="s">
        <v>3370</v>
      </c>
      <c r="H67" t="s">
        <v>3371</v>
      </c>
    </row>
    <row r="68" spans="2:17">
      <c r="B68" s="594">
        <v>45329.701793981483</v>
      </c>
      <c r="D68" t="s">
        <v>3372</v>
      </c>
      <c r="H68" t="s">
        <v>3371</v>
      </c>
    </row>
    <row r="69" spans="2:17">
      <c r="B69" s="594">
        <v>45329.701840277776</v>
      </c>
      <c r="D69" t="s">
        <v>3362</v>
      </c>
    </row>
    <row r="70" spans="2:17">
      <c r="B70" s="594">
        <v>45329.71303240741</v>
      </c>
      <c r="D70" t="s">
        <v>3362</v>
      </c>
    </row>
    <row r="71" spans="2:17">
      <c r="B71" s="594">
        <v>45329.715300925927</v>
      </c>
      <c r="D71" t="s">
        <v>3370</v>
      </c>
      <c r="H71" t="s">
        <v>3371</v>
      </c>
    </row>
    <row r="72" spans="2:17">
      <c r="B72" s="594">
        <v>45329.715324074074</v>
      </c>
      <c r="D72" t="s">
        <v>3373</v>
      </c>
      <c r="F72" t="s">
        <v>3374</v>
      </c>
      <c r="H72" t="s">
        <v>3371</v>
      </c>
      <c r="K72">
        <v>5</v>
      </c>
      <c r="M72" t="s">
        <v>3374</v>
      </c>
      <c r="N72" t="s">
        <v>3375</v>
      </c>
      <c r="O72" t="s">
        <v>3376</v>
      </c>
      <c r="P72" t="s">
        <v>3377</v>
      </c>
      <c r="Q72" t="s">
        <v>3378</v>
      </c>
    </row>
    <row r="73" spans="2:17">
      <c r="B73" s="594">
        <v>45329.71533564815</v>
      </c>
      <c r="D73" t="s">
        <v>3372</v>
      </c>
      <c r="F73" t="s">
        <v>3374</v>
      </c>
      <c r="H73" t="s">
        <v>3371</v>
      </c>
      <c r="K73">
        <v>5</v>
      </c>
      <c r="M73" t="s">
        <v>3374</v>
      </c>
      <c r="N73" t="s">
        <v>3375</v>
      </c>
      <c r="O73" t="s">
        <v>3376</v>
      </c>
      <c r="P73" t="s">
        <v>3377</v>
      </c>
      <c r="Q73" t="s">
        <v>3378</v>
      </c>
    </row>
    <row r="74" spans="2:17">
      <c r="B74" s="594">
        <v>45329.71534722222</v>
      </c>
      <c r="D74" t="s">
        <v>3370</v>
      </c>
      <c r="H74" t="s">
        <v>3371</v>
      </c>
    </row>
    <row r="75" spans="2:17">
      <c r="B75" s="594">
        <v>45329.715370370373</v>
      </c>
      <c r="D75" t="s">
        <v>3373</v>
      </c>
      <c r="F75" t="s">
        <v>3379</v>
      </c>
      <c r="H75" t="s">
        <v>3371</v>
      </c>
      <c r="K75">
        <v>5</v>
      </c>
      <c r="M75" t="s">
        <v>3379</v>
      </c>
      <c r="N75" t="s">
        <v>3380</v>
      </c>
      <c r="O75" t="s">
        <v>3381</v>
      </c>
      <c r="P75" t="s">
        <v>3382</v>
      </c>
      <c r="Q75" t="s">
        <v>3383</v>
      </c>
    </row>
    <row r="76" spans="2:17">
      <c r="B76" s="594">
        <v>45329.715381944443</v>
      </c>
      <c r="D76" t="s">
        <v>3372</v>
      </c>
      <c r="F76" t="s">
        <v>3379</v>
      </c>
      <c r="H76" t="s">
        <v>3371</v>
      </c>
      <c r="K76">
        <v>5</v>
      </c>
      <c r="M76" t="s">
        <v>3379</v>
      </c>
      <c r="N76" t="s">
        <v>3380</v>
      </c>
      <c r="O76" t="s">
        <v>3381</v>
      </c>
      <c r="P76" t="s">
        <v>3382</v>
      </c>
      <c r="Q76" t="s">
        <v>3383</v>
      </c>
    </row>
    <row r="77" spans="2:17">
      <c r="B77" s="594">
        <v>45329.715381944443</v>
      </c>
      <c r="D77" t="s">
        <v>3370</v>
      </c>
      <c r="H77" t="s">
        <v>3371</v>
      </c>
    </row>
    <row r="78" spans="2:17">
      <c r="B78" s="594">
        <v>45329.715416666666</v>
      </c>
      <c r="D78" t="s">
        <v>3373</v>
      </c>
      <c r="F78" t="s">
        <v>3384</v>
      </c>
      <c r="H78" t="s">
        <v>3371</v>
      </c>
      <c r="K78">
        <v>5</v>
      </c>
      <c r="M78" t="s">
        <v>3384</v>
      </c>
      <c r="N78" t="s">
        <v>3385</v>
      </c>
      <c r="O78" t="s">
        <v>3386</v>
      </c>
      <c r="P78" t="s">
        <v>3387</v>
      </c>
      <c r="Q78" t="s">
        <v>3388</v>
      </c>
    </row>
    <row r="79" spans="2:17">
      <c r="B79" s="594">
        <v>45329.715416666666</v>
      </c>
      <c r="D79" t="s">
        <v>3372</v>
      </c>
      <c r="F79" t="s">
        <v>3384</v>
      </c>
      <c r="H79" t="s">
        <v>3371</v>
      </c>
      <c r="K79">
        <v>5</v>
      </c>
      <c r="M79" t="s">
        <v>3384</v>
      </c>
      <c r="N79" t="s">
        <v>3385</v>
      </c>
      <c r="O79" t="s">
        <v>3386</v>
      </c>
      <c r="P79" t="s">
        <v>3387</v>
      </c>
      <c r="Q79" t="s">
        <v>3388</v>
      </c>
    </row>
    <row r="80" spans="2:17">
      <c r="B80" s="594">
        <v>45329.715428240743</v>
      </c>
      <c r="D80" t="s">
        <v>3370</v>
      </c>
      <c r="H80" t="s">
        <v>3371</v>
      </c>
    </row>
    <row r="81" spans="2:17">
      <c r="B81" s="594">
        <v>45329.715462962966</v>
      </c>
      <c r="D81" t="s">
        <v>3373</v>
      </c>
      <c r="F81" t="s">
        <v>3389</v>
      </c>
      <c r="H81" t="s">
        <v>3371</v>
      </c>
      <c r="K81">
        <v>5</v>
      </c>
      <c r="M81" t="s">
        <v>3389</v>
      </c>
      <c r="N81" t="s">
        <v>3390</v>
      </c>
      <c r="O81" t="s">
        <v>3391</v>
      </c>
      <c r="P81" t="s">
        <v>3392</v>
      </c>
      <c r="Q81" t="s">
        <v>3393</v>
      </c>
    </row>
    <row r="82" spans="2:17">
      <c r="B82" s="594">
        <v>45329.715474537035</v>
      </c>
      <c r="D82" t="s">
        <v>3372</v>
      </c>
      <c r="F82" t="s">
        <v>3389</v>
      </c>
      <c r="H82" t="s">
        <v>3371</v>
      </c>
      <c r="K82">
        <v>5</v>
      </c>
      <c r="M82" t="s">
        <v>3389</v>
      </c>
      <c r="N82" t="s">
        <v>3390</v>
      </c>
      <c r="O82" t="s">
        <v>3391</v>
      </c>
      <c r="P82" t="s">
        <v>3392</v>
      </c>
      <c r="Q82" t="s">
        <v>3393</v>
      </c>
    </row>
    <row r="83" spans="2:17">
      <c r="B83" s="594">
        <v>45329.715486111112</v>
      </c>
      <c r="D83" t="s">
        <v>3370</v>
      </c>
      <c r="H83" t="s">
        <v>3371</v>
      </c>
    </row>
    <row r="84" spans="2:17">
      <c r="B84" s="594">
        <v>45329.715520833335</v>
      </c>
      <c r="D84" t="s">
        <v>3373</v>
      </c>
      <c r="F84" t="s">
        <v>3394</v>
      </c>
      <c r="H84" t="s">
        <v>3371</v>
      </c>
      <c r="K84">
        <v>5</v>
      </c>
      <c r="M84" t="s">
        <v>3394</v>
      </c>
      <c r="N84" t="s">
        <v>3395</v>
      </c>
      <c r="O84" t="s">
        <v>3396</v>
      </c>
      <c r="P84" t="s">
        <v>3397</v>
      </c>
      <c r="Q84" t="s">
        <v>3398</v>
      </c>
    </row>
    <row r="85" spans="2:17">
      <c r="B85" s="594">
        <v>45329.715520833335</v>
      </c>
      <c r="D85" t="s">
        <v>3372</v>
      </c>
      <c r="F85" t="s">
        <v>3394</v>
      </c>
      <c r="H85" t="s">
        <v>3371</v>
      </c>
      <c r="K85">
        <v>5</v>
      </c>
      <c r="M85" t="s">
        <v>3394</v>
      </c>
      <c r="N85" t="s">
        <v>3395</v>
      </c>
      <c r="O85" t="s">
        <v>3396</v>
      </c>
      <c r="P85" t="s">
        <v>3397</v>
      </c>
      <c r="Q85" t="s">
        <v>3398</v>
      </c>
    </row>
    <row r="86" spans="2:17">
      <c r="B86" s="594">
        <v>45329.715613425928</v>
      </c>
      <c r="D86" t="s">
        <v>3362</v>
      </c>
    </row>
    <row r="87" spans="2:17">
      <c r="B87" s="594">
        <v>45330.429942129631</v>
      </c>
      <c r="D87" t="s">
        <v>3362</v>
      </c>
    </row>
    <row r="88" spans="2:17">
      <c r="B88" s="594">
        <v>45330.463414351849</v>
      </c>
      <c r="D88" t="s">
        <v>3362</v>
      </c>
    </row>
    <row r="89" spans="2:17">
      <c r="B89" s="594">
        <v>45330.47074074074</v>
      </c>
      <c r="D89" t="s">
        <v>3362</v>
      </c>
    </row>
    <row r="90" spans="2:17">
      <c r="B90" s="594">
        <v>45330.477141203701</v>
      </c>
      <c r="D90" t="s">
        <v>3362</v>
      </c>
    </row>
    <row r="91" spans="2:17">
      <c r="B91" s="594">
        <v>45330.52716435185</v>
      </c>
      <c r="D91" t="s">
        <v>3362</v>
      </c>
    </row>
    <row r="92" spans="2:17">
      <c r="B92" s="594">
        <v>45330.532187500001</v>
      </c>
      <c r="D92" t="s">
        <v>3362</v>
      </c>
    </row>
    <row r="93" spans="2:17">
      <c r="B93" s="594">
        <v>45341.471261574072</v>
      </c>
      <c r="D93" t="s">
        <v>3362</v>
      </c>
    </row>
    <row r="94" spans="2:17">
      <c r="B94" s="594">
        <v>45341.471701388888</v>
      </c>
      <c r="D94" t="s">
        <v>3362</v>
      </c>
    </row>
    <row r="95" spans="2:17">
      <c r="B95" s="594">
        <v>45341.472233796296</v>
      </c>
      <c r="D95" t="s">
        <v>3362</v>
      </c>
    </row>
    <row r="96" spans="2:17">
      <c r="B96" s="594">
        <v>45341.473657407405</v>
      </c>
      <c r="D96" t="s">
        <v>3370</v>
      </c>
      <c r="H96" t="s">
        <v>3371</v>
      </c>
    </row>
    <row r="97" spans="2:17">
      <c r="B97" s="594">
        <v>45341.473657407405</v>
      </c>
      <c r="D97" t="s">
        <v>3372</v>
      </c>
      <c r="H97" t="s">
        <v>3371</v>
      </c>
    </row>
    <row r="98" spans="2:17">
      <c r="B98" s="594">
        <v>45341.473692129628</v>
      </c>
      <c r="D98" t="s">
        <v>3362</v>
      </c>
    </row>
    <row r="99" spans="2:17">
      <c r="B99" s="594">
        <v>45341.474212962959</v>
      </c>
      <c r="D99" t="s">
        <v>3362</v>
      </c>
    </row>
    <row r="100" spans="2:17">
      <c r="B100" s="594">
        <v>45341.474374999998</v>
      </c>
      <c r="D100" t="s">
        <v>3370</v>
      </c>
      <c r="H100" t="s">
        <v>3371</v>
      </c>
    </row>
    <row r="101" spans="2:17">
      <c r="B101" s="594">
        <v>45341.474374999998</v>
      </c>
      <c r="D101" t="s">
        <v>3372</v>
      </c>
      <c r="H101" t="s">
        <v>3371</v>
      </c>
    </row>
    <row r="102" spans="2:17">
      <c r="B102" s="594">
        <v>45341.474386574075</v>
      </c>
      <c r="D102" t="s">
        <v>3362</v>
      </c>
    </row>
    <row r="103" spans="2:17">
      <c r="B103" s="594">
        <v>45341.475925925923</v>
      </c>
      <c r="D103" t="s">
        <v>3370</v>
      </c>
      <c r="H103" t="s">
        <v>3371</v>
      </c>
    </row>
    <row r="104" spans="2:17">
      <c r="B104" s="594">
        <v>45341.475949074076</v>
      </c>
      <c r="D104" t="s">
        <v>3373</v>
      </c>
      <c r="F104" t="s">
        <v>3408</v>
      </c>
      <c r="H104" t="s">
        <v>3371</v>
      </c>
      <c r="K104">
        <v>5</v>
      </c>
      <c r="M104" t="s">
        <v>3408</v>
      </c>
      <c r="N104" t="s">
        <v>3409</v>
      </c>
      <c r="O104" t="s">
        <v>3410</v>
      </c>
      <c r="P104" t="s">
        <v>3411</v>
      </c>
      <c r="Q104" t="s">
        <v>3412</v>
      </c>
    </row>
    <row r="105" spans="2:17">
      <c r="B105" s="594">
        <v>45341.475949074076</v>
      </c>
      <c r="D105" t="s">
        <v>3372</v>
      </c>
      <c r="F105" t="s">
        <v>3408</v>
      </c>
      <c r="H105" t="s">
        <v>3371</v>
      </c>
      <c r="K105">
        <v>5</v>
      </c>
      <c r="M105" t="s">
        <v>3408</v>
      </c>
      <c r="N105" t="s">
        <v>3409</v>
      </c>
      <c r="O105" t="s">
        <v>3410</v>
      </c>
      <c r="P105" t="s">
        <v>3411</v>
      </c>
      <c r="Q105" t="s">
        <v>3412</v>
      </c>
    </row>
    <row r="106" spans="2:17">
      <c r="B106" s="594">
        <v>45341.477141203701</v>
      </c>
      <c r="D106" t="s">
        <v>3362</v>
      </c>
    </row>
    <row r="107" spans="2:17">
      <c r="B107" s="594">
        <v>45345.433715277781</v>
      </c>
      <c r="D107" t="s">
        <v>3362</v>
      </c>
    </row>
    <row r="108" spans="2:17">
      <c r="B108" s="594">
        <v>45345.435289351852</v>
      </c>
      <c r="D108" t="s">
        <v>3370</v>
      </c>
      <c r="H108" t="s">
        <v>3371</v>
      </c>
    </row>
    <row r="109" spans="2:17">
      <c r="B109" s="594">
        <v>45345.435289351852</v>
      </c>
      <c r="D109" t="s">
        <v>3372</v>
      </c>
      <c r="H109" t="s">
        <v>3371</v>
      </c>
    </row>
    <row r="110" spans="2:17">
      <c r="B110" s="594">
        <v>45345.435312499998</v>
      </c>
      <c r="D110" t="s">
        <v>3370</v>
      </c>
      <c r="H110" t="s">
        <v>3371</v>
      </c>
    </row>
    <row r="111" spans="2:17">
      <c r="B111" s="594">
        <v>45345.435312499998</v>
      </c>
      <c r="D111" t="s">
        <v>3372</v>
      </c>
      <c r="H111" t="s">
        <v>3371</v>
      </c>
    </row>
    <row r="112" spans="2:17">
      <c r="B112" s="594">
        <v>45345.435335648152</v>
      </c>
      <c r="D112" t="s">
        <v>3370</v>
      </c>
      <c r="H112" t="s">
        <v>3371</v>
      </c>
    </row>
    <row r="113" spans="2:17">
      <c r="B113" s="594">
        <v>45345.435335648152</v>
      </c>
      <c r="D113" t="s">
        <v>3372</v>
      </c>
      <c r="H113" t="s">
        <v>3371</v>
      </c>
    </row>
    <row r="114" spans="2:17">
      <c r="B114" s="594">
        <v>45345.435358796298</v>
      </c>
      <c r="D114" t="s">
        <v>3370</v>
      </c>
      <c r="H114" t="s">
        <v>3371</v>
      </c>
    </row>
    <row r="115" spans="2:17">
      <c r="B115" s="594">
        <v>45345.435358796298</v>
      </c>
      <c r="D115" t="s">
        <v>3372</v>
      </c>
      <c r="H115" t="s">
        <v>3371</v>
      </c>
    </row>
    <row r="116" spans="2:17">
      <c r="B116" s="594">
        <v>45345.435381944444</v>
      </c>
      <c r="D116" t="s">
        <v>3370</v>
      </c>
      <c r="H116" t="s">
        <v>3371</v>
      </c>
    </row>
    <row r="117" spans="2:17">
      <c r="B117" s="594">
        <v>45345.435381944444</v>
      </c>
      <c r="D117" t="s">
        <v>3372</v>
      </c>
      <c r="H117" t="s">
        <v>3371</v>
      </c>
    </row>
    <row r="118" spans="2:17">
      <c r="B118" s="594">
        <v>45345.435416666667</v>
      </c>
      <c r="D118" t="s">
        <v>3362</v>
      </c>
    </row>
    <row r="119" spans="2:17">
      <c r="B119" s="594">
        <v>45345.439143518517</v>
      </c>
      <c r="D119" t="s">
        <v>3362</v>
      </c>
    </row>
    <row r="120" spans="2:17">
      <c r="B120" s="594">
        <v>45345.440474537034</v>
      </c>
      <c r="D120" t="s">
        <v>3370</v>
      </c>
      <c r="H120" t="s">
        <v>3371</v>
      </c>
    </row>
    <row r="121" spans="2:17">
      <c r="B121" s="594">
        <v>45345.440509259257</v>
      </c>
      <c r="D121" t="s">
        <v>3373</v>
      </c>
      <c r="F121" t="s">
        <v>3413</v>
      </c>
      <c r="H121" t="s">
        <v>3371</v>
      </c>
      <c r="K121">
        <v>5</v>
      </c>
      <c r="M121" t="s">
        <v>3413</v>
      </c>
      <c r="N121" t="s">
        <v>3414</v>
      </c>
      <c r="O121" t="s">
        <v>3415</v>
      </c>
      <c r="P121" t="s">
        <v>3416</v>
      </c>
      <c r="Q121" t="s">
        <v>3417</v>
      </c>
    </row>
    <row r="122" spans="2:17">
      <c r="B122" s="594">
        <v>45345.440509259257</v>
      </c>
      <c r="D122" t="s">
        <v>3372</v>
      </c>
      <c r="F122" t="s">
        <v>3413</v>
      </c>
      <c r="H122" t="s">
        <v>3371</v>
      </c>
      <c r="K122">
        <v>5</v>
      </c>
      <c r="M122" t="s">
        <v>3413</v>
      </c>
      <c r="N122" t="s">
        <v>3414</v>
      </c>
      <c r="O122" t="s">
        <v>3415</v>
      </c>
      <c r="P122" t="s">
        <v>3416</v>
      </c>
      <c r="Q122" t="s">
        <v>3417</v>
      </c>
    </row>
    <row r="123" spans="2:17">
      <c r="B123" s="594">
        <v>45345.440520833334</v>
      </c>
      <c r="D123" t="s">
        <v>3370</v>
      </c>
      <c r="H123" t="s">
        <v>3371</v>
      </c>
    </row>
    <row r="124" spans="2:17">
      <c r="B124" s="594">
        <v>45345.440555555557</v>
      </c>
      <c r="D124" t="s">
        <v>3373</v>
      </c>
      <c r="F124" t="s">
        <v>3418</v>
      </c>
      <c r="H124" t="s">
        <v>3371</v>
      </c>
      <c r="K124">
        <v>5</v>
      </c>
      <c r="M124" t="s">
        <v>3418</v>
      </c>
      <c r="N124" t="s">
        <v>3419</v>
      </c>
      <c r="O124" t="s">
        <v>3420</v>
      </c>
      <c r="P124" t="s">
        <v>3421</v>
      </c>
      <c r="Q124" t="s">
        <v>3422</v>
      </c>
    </row>
    <row r="125" spans="2:17">
      <c r="B125" s="594">
        <v>45345.440555555557</v>
      </c>
      <c r="D125" t="s">
        <v>3372</v>
      </c>
      <c r="F125" t="s">
        <v>3418</v>
      </c>
      <c r="H125" t="s">
        <v>3371</v>
      </c>
      <c r="K125">
        <v>5</v>
      </c>
      <c r="M125" t="s">
        <v>3418</v>
      </c>
      <c r="N125" t="s">
        <v>3419</v>
      </c>
      <c r="O125" t="s">
        <v>3420</v>
      </c>
      <c r="P125" t="s">
        <v>3421</v>
      </c>
      <c r="Q125" t="s">
        <v>3422</v>
      </c>
    </row>
    <row r="126" spans="2:17">
      <c r="B126" s="594">
        <v>45345.440567129626</v>
      </c>
      <c r="D126" t="s">
        <v>3370</v>
      </c>
      <c r="H126" t="s">
        <v>3371</v>
      </c>
    </row>
    <row r="127" spans="2:17">
      <c r="B127" s="594">
        <v>45345.44059027778</v>
      </c>
      <c r="D127" t="s">
        <v>3373</v>
      </c>
      <c r="F127" t="s">
        <v>3423</v>
      </c>
      <c r="H127" t="s">
        <v>3371</v>
      </c>
      <c r="K127">
        <v>5</v>
      </c>
      <c r="M127" t="s">
        <v>3423</v>
      </c>
      <c r="N127" t="s">
        <v>3424</v>
      </c>
      <c r="O127" t="s">
        <v>3425</v>
      </c>
      <c r="P127" t="s">
        <v>3426</v>
      </c>
      <c r="Q127" t="s">
        <v>3427</v>
      </c>
    </row>
    <row r="128" spans="2:17">
      <c r="B128" s="594">
        <v>45345.44059027778</v>
      </c>
      <c r="D128" t="s">
        <v>3372</v>
      </c>
      <c r="F128" t="s">
        <v>3423</v>
      </c>
      <c r="H128" t="s">
        <v>3371</v>
      </c>
      <c r="K128">
        <v>5</v>
      </c>
      <c r="M128" t="s">
        <v>3423</v>
      </c>
      <c r="N128" t="s">
        <v>3424</v>
      </c>
      <c r="O128" t="s">
        <v>3425</v>
      </c>
      <c r="P128" t="s">
        <v>3426</v>
      </c>
      <c r="Q128" t="s">
        <v>3427</v>
      </c>
    </row>
    <row r="129" spans="2:17">
      <c r="B129" s="594">
        <v>45345.440601851849</v>
      </c>
      <c r="D129" t="s">
        <v>3370</v>
      </c>
      <c r="H129" t="s">
        <v>3371</v>
      </c>
    </row>
    <row r="130" spans="2:17">
      <c r="B130" s="594">
        <v>45345.441759259258</v>
      </c>
      <c r="D130" t="s">
        <v>3373</v>
      </c>
      <c r="F130" t="s">
        <v>3428</v>
      </c>
      <c r="H130" t="s">
        <v>3371</v>
      </c>
      <c r="K130">
        <v>5</v>
      </c>
      <c r="M130" t="s">
        <v>3428</v>
      </c>
      <c r="N130" t="s">
        <v>3429</v>
      </c>
      <c r="O130" t="s">
        <v>3430</v>
      </c>
      <c r="P130" t="s">
        <v>3431</v>
      </c>
      <c r="Q130" t="s">
        <v>3432</v>
      </c>
    </row>
    <row r="131" spans="2:17">
      <c r="B131" s="594">
        <v>45345.441759259258</v>
      </c>
      <c r="D131" t="s">
        <v>3372</v>
      </c>
      <c r="F131" t="s">
        <v>3428</v>
      </c>
      <c r="H131" t="s">
        <v>3371</v>
      </c>
      <c r="K131">
        <v>5</v>
      </c>
      <c r="M131" t="s">
        <v>3428</v>
      </c>
      <c r="N131" t="s">
        <v>3429</v>
      </c>
      <c r="O131" t="s">
        <v>3430</v>
      </c>
      <c r="P131" t="s">
        <v>3431</v>
      </c>
      <c r="Q131" t="s">
        <v>3432</v>
      </c>
    </row>
    <row r="132" spans="2:17">
      <c r="B132" s="594">
        <v>45345.441759259258</v>
      </c>
      <c r="D132" t="s">
        <v>3370</v>
      </c>
      <c r="H132" t="s">
        <v>3371</v>
      </c>
    </row>
    <row r="133" spans="2:17">
      <c r="B133" s="594">
        <v>45345.441805555558</v>
      </c>
      <c r="D133" t="s">
        <v>3373</v>
      </c>
      <c r="F133" t="s">
        <v>3433</v>
      </c>
      <c r="H133" t="s">
        <v>3371</v>
      </c>
      <c r="K133">
        <v>5</v>
      </c>
      <c r="M133" t="s">
        <v>3433</v>
      </c>
      <c r="N133" t="s">
        <v>3434</v>
      </c>
      <c r="O133" t="s">
        <v>3435</v>
      </c>
      <c r="P133" t="s">
        <v>3436</v>
      </c>
      <c r="Q133" t="s">
        <v>3437</v>
      </c>
    </row>
    <row r="134" spans="2:17">
      <c r="B134" s="594">
        <v>45345.441805555558</v>
      </c>
      <c r="D134" t="s">
        <v>3372</v>
      </c>
      <c r="F134" t="s">
        <v>3433</v>
      </c>
      <c r="H134" t="s">
        <v>3371</v>
      </c>
      <c r="K134">
        <v>5</v>
      </c>
      <c r="M134" t="s">
        <v>3433</v>
      </c>
      <c r="N134" t="s">
        <v>3434</v>
      </c>
      <c r="O134" t="s">
        <v>3435</v>
      </c>
      <c r="P134" t="s">
        <v>3436</v>
      </c>
      <c r="Q134" t="s">
        <v>3437</v>
      </c>
    </row>
    <row r="135" spans="2:17">
      <c r="B135" s="594">
        <v>45345.441874999997</v>
      </c>
      <c r="D135" t="s">
        <v>3362</v>
      </c>
    </row>
    <row r="136" spans="2:17">
      <c r="B136" s="594">
        <v>45345.450509259259</v>
      </c>
      <c r="C136">
        <v>60001</v>
      </c>
      <c r="D136" t="s">
        <v>3438</v>
      </c>
    </row>
    <row r="137" spans="2:17">
      <c r="B137" s="594">
        <v>45345.450509259259</v>
      </c>
      <c r="C137">
        <v>60001</v>
      </c>
      <c r="D137" t="s">
        <v>3439</v>
      </c>
    </row>
    <row r="138" spans="2:17">
      <c r="B138" s="594">
        <v>45345.450509259259</v>
      </c>
      <c r="C138">
        <v>60001</v>
      </c>
      <c r="D138" t="s">
        <v>3364</v>
      </c>
    </row>
    <row r="139" spans="2:17">
      <c r="B139" s="594">
        <v>45345.450532407405</v>
      </c>
      <c r="C139">
        <v>60001</v>
      </c>
      <c r="D139" t="s">
        <v>3363</v>
      </c>
    </row>
    <row r="140" spans="2:17">
      <c r="B140" s="594">
        <v>45345.450532407405</v>
      </c>
      <c r="C140">
        <v>60001</v>
      </c>
      <c r="D140" t="s">
        <v>3440</v>
      </c>
    </row>
    <row r="141" spans="2:17">
      <c r="B141" s="594">
        <v>45345.450532407405</v>
      </c>
      <c r="C141">
        <v>60001</v>
      </c>
      <c r="D141" t="s">
        <v>3368</v>
      </c>
    </row>
    <row r="142" spans="2:17">
      <c r="B142" s="594">
        <v>45345.450532407405</v>
      </c>
      <c r="C142">
        <v>60001</v>
      </c>
      <c r="D142" t="s">
        <v>3365</v>
      </c>
    </row>
    <row r="143" spans="2:17">
      <c r="B143" s="594">
        <v>45345.450543981482</v>
      </c>
      <c r="C143">
        <v>60001</v>
      </c>
      <c r="D143" t="s">
        <v>3369</v>
      </c>
    </row>
    <row r="144" spans="2:17">
      <c r="B144" s="594">
        <v>45345.450590277775</v>
      </c>
      <c r="C144">
        <v>60001</v>
      </c>
      <c r="D144" t="s">
        <v>3438</v>
      </c>
    </row>
    <row r="145" spans="2:8">
      <c r="B145" s="594">
        <v>45345.450590277775</v>
      </c>
      <c r="C145">
        <v>60001</v>
      </c>
      <c r="D145" t="s">
        <v>3364</v>
      </c>
    </row>
    <row r="146" spans="2:8">
      <c r="B146" s="594">
        <v>45345.450624999998</v>
      </c>
      <c r="C146">
        <v>60001</v>
      </c>
      <c r="D146" t="s">
        <v>3363</v>
      </c>
    </row>
    <row r="147" spans="2:8">
      <c r="B147" s="594">
        <v>45345.450624999998</v>
      </c>
      <c r="C147">
        <v>60001</v>
      </c>
      <c r="D147" t="s">
        <v>3440</v>
      </c>
    </row>
    <row r="148" spans="2:8">
      <c r="B148" s="594">
        <v>45345.450624999998</v>
      </c>
      <c r="C148">
        <v>60001</v>
      </c>
      <c r="D148" t="s">
        <v>3368</v>
      </c>
    </row>
    <row r="149" spans="2:8">
      <c r="B149" s="594">
        <v>45345.450624999998</v>
      </c>
      <c r="C149">
        <v>60001</v>
      </c>
      <c r="D149" t="s">
        <v>3365</v>
      </c>
    </row>
    <row r="150" spans="2:8">
      <c r="B150" s="594">
        <v>45345.450624999998</v>
      </c>
      <c r="C150">
        <v>60001</v>
      </c>
      <c r="D150" t="s">
        <v>3367</v>
      </c>
    </row>
    <row r="151" spans="2:8">
      <c r="B151" s="594">
        <v>45345.450624999998</v>
      </c>
      <c r="C151">
        <v>60001</v>
      </c>
      <c r="D151" t="s">
        <v>3369</v>
      </c>
    </row>
    <row r="152" spans="2:8">
      <c r="B152" s="594">
        <v>45345.450752314813</v>
      </c>
      <c r="D152" t="s">
        <v>3370</v>
      </c>
      <c r="H152" t="s">
        <v>3371</v>
      </c>
    </row>
    <row r="153" spans="2:8">
      <c r="B153" s="594">
        <v>45345.450752314813</v>
      </c>
      <c r="D153" t="s">
        <v>3372</v>
      </c>
      <c r="H153" t="s">
        <v>3371</v>
      </c>
    </row>
    <row r="154" spans="2:8">
      <c r="B154" s="594">
        <v>45345.45076388889</v>
      </c>
      <c r="D154" t="s">
        <v>3370</v>
      </c>
      <c r="H154" t="s">
        <v>3371</v>
      </c>
    </row>
    <row r="155" spans="2:8">
      <c r="B155" s="594">
        <v>45345.45076388889</v>
      </c>
      <c r="D155" t="s">
        <v>3372</v>
      </c>
      <c r="H155" t="s">
        <v>3371</v>
      </c>
    </row>
    <row r="156" spans="2:8">
      <c r="B156" s="594">
        <v>45345.450787037036</v>
      </c>
      <c r="D156" t="s">
        <v>3370</v>
      </c>
      <c r="H156" t="s">
        <v>3371</v>
      </c>
    </row>
    <row r="157" spans="2:8">
      <c r="B157" s="594">
        <v>45345.450787037036</v>
      </c>
      <c r="D157" t="s">
        <v>3372</v>
      </c>
      <c r="H157" t="s">
        <v>3371</v>
      </c>
    </row>
    <row r="158" spans="2:8">
      <c r="B158" s="594">
        <v>45345.450798611113</v>
      </c>
      <c r="D158" t="s">
        <v>3370</v>
      </c>
      <c r="H158" t="s">
        <v>3371</v>
      </c>
    </row>
    <row r="159" spans="2:8">
      <c r="B159" s="594">
        <v>45345.450798611113</v>
      </c>
      <c r="D159" t="s">
        <v>3372</v>
      </c>
      <c r="H159" t="s">
        <v>3371</v>
      </c>
    </row>
    <row r="160" spans="2:8">
      <c r="B160" s="594">
        <v>45345.450821759259</v>
      </c>
      <c r="D160" t="s">
        <v>3370</v>
      </c>
      <c r="H160" t="s">
        <v>3371</v>
      </c>
    </row>
    <row r="161" spans="2:8">
      <c r="B161" s="594">
        <v>45345.450821759259</v>
      </c>
      <c r="D161" t="s">
        <v>3372</v>
      </c>
      <c r="H161" t="s">
        <v>3371</v>
      </c>
    </row>
    <row r="162" spans="2:8">
      <c r="B162" s="594">
        <v>45345.450868055559</v>
      </c>
      <c r="D162" t="s">
        <v>3362</v>
      </c>
    </row>
    <row r="163" spans="2:8">
      <c r="B163" s="594">
        <v>45345.452835648146</v>
      </c>
      <c r="C163">
        <v>60001</v>
      </c>
      <c r="D163" t="s">
        <v>3438</v>
      </c>
    </row>
    <row r="164" spans="2:8">
      <c r="B164" s="594">
        <v>45345.452835648146</v>
      </c>
      <c r="C164">
        <v>60001</v>
      </c>
      <c r="D164" t="s">
        <v>3439</v>
      </c>
    </row>
    <row r="165" spans="2:8">
      <c r="B165" s="594">
        <v>45345.452835648146</v>
      </c>
      <c r="C165">
        <v>60001</v>
      </c>
      <c r="D165" t="s">
        <v>3364</v>
      </c>
    </row>
    <row r="166" spans="2:8">
      <c r="B166" s="594">
        <v>45345.4528587963</v>
      </c>
      <c r="C166">
        <v>60001</v>
      </c>
      <c r="D166" t="s">
        <v>3363</v>
      </c>
    </row>
    <row r="167" spans="2:8">
      <c r="B167" s="594">
        <v>45345.4528587963</v>
      </c>
      <c r="C167">
        <v>60001</v>
      </c>
      <c r="D167" t="s">
        <v>3440</v>
      </c>
    </row>
    <row r="168" spans="2:8">
      <c r="B168" s="594">
        <v>45345.4528587963</v>
      </c>
      <c r="C168">
        <v>60001</v>
      </c>
      <c r="D168" t="s">
        <v>3368</v>
      </c>
    </row>
    <row r="169" spans="2:8">
      <c r="B169" s="594">
        <v>45345.4528587963</v>
      </c>
      <c r="C169">
        <v>60001</v>
      </c>
      <c r="D169" t="s">
        <v>3365</v>
      </c>
    </row>
    <row r="170" spans="2:8">
      <c r="B170" s="594">
        <v>45345.4528587963</v>
      </c>
      <c r="C170">
        <v>60001</v>
      </c>
      <c r="D170" t="s">
        <v>3369</v>
      </c>
    </row>
    <row r="171" spans="2:8">
      <c r="B171" s="594">
        <v>45345.452893518515</v>
      </c>
      <c r="C171">
        <v>60001</v>
      </c>
      <c r="D171" t="s">
        <v>3438</v>
      </c>
    </row>
    <row r="172" spans="2:8">
      <c r="B172" s="594">
        <v>45345.452893518515</v>
      </c>
      <c r="C172">
        <v>60001</v>
      </c>
      <c r="D172" t="s">
        <v>3364</v>
      </c>
    </row>
    <row r="173" spans="2:8">
      <c r="B173" s="594">
        <v>45345.452928240738</v>
      </c>
      <c r="C173">
        <v>60001</v>
      </c>
      <c r="D173" t="s">
        <v>3363</v>
      </c>
    </row>
    <row r="174" spans="2:8">
      <c r="B174" s="594">
        <v>45345.452928240738</v>
      </c>
      <c r="C174">
        <v>60001</v>
      </c>
      <c r="D174" t="s">
        <v>3440</v>
      </c>
    </row>
    <row r="175" spans="2:8">
      <c r="B175" s="594">
        <v>45345.452928240738</v>
      </c>
      <c r="C175">
        <v>60001</v>
      </c>
      <c r="D175" t="s">
        <v>3368</v>
      </c>
    </row>
    <row r="176" spans="2:8">
      <c r="B176" s="594">
        <v>45345.452928240738</v>
      </c>
      <c r="C176">
        <v>60001</v>
      </c>
      <c r="D176" t="s">
        <v>3365</v>
      </c>
    </row>
    <row r="177" spans="2:8">
      <c r="B177" s="594">
        <v>45345.452928240738</v>
      </c>
      <c r="C177">
        <v>60001</v>
      </c>
      <c r="D177" t="s">
        <v>3369</v>
      </c>
    </row>
    <row r="178" spans="2:8">
      <c r="B178" s="594">
        <v>45345.452997685185</v>
      </c>
      <c r="D178" t="s">
        <v>3370</v>
      </c>
      <c r="H178" t="s">
        <v>3371</v>
      </c>
    </row>
    <row r="179" spans="2:8">
      <c r="B179" s="594">
        <v>45345.452997685185</v>
      </c>
      <c r="D179" t="s">
        <v>3372</v>
      </c>
      <c r="H179" t="s">
        <v>3371</v>
      </c>
    </row>
    <row r="180" spans="2:8">
      <c r="B180" s="594">
        <v>45345.453009259261</v>
      </c>
      <c r="D180" t="s">
        <v>3370</v>
      </c>
      <c r="H180" t="s">
        <v>3371</v>
      </c>
    </row>
    <row r="181" spans="2:8">
      <c r="B181" s="594">
        <v>45345.453009259261</v>
      </c>
      <c r="D181" t="s">
        <v>3372</v>
      </c>
      <c r="H181" t="s">
        <v>3371</v>
      </c>
    </row>
    <row r="182" spans="2:8">
      <c r="B182" s="594">
        <v>45345.453009259261</v>
      </c>
      <c r="D182" t="s">
        <v>3370</v>
      </c>
      <c r="H182" t="s">
        <v>3371</v>
      </c>
    </row>
    <row r="183" spans="2:8">
      <c r="B183" s="594">
        <v>45345.453009259261</v>
      </c>
      <c r="D183" t="s">
        <v>3372</v>
      </c>
      <c r="H183" t="s">
        <v>3371</v>
      </c>
    </row>
    <row r="184" spans="2:8">
      <c r="B184" s="594">
        <v>45345.453020833331</v>
      </c>
      <c r="D184" t="s">
        <v>3370</v>
      </c>
      <c r="H184" t="s">
        <v>3371</v>
      </c>
    </row>
    <row r="185" spans="2:8">
      <c r="B185" s="594">
        <v>45345.453020833331</v>
      </c>
      <c r="D185" t="s">
        <v>3372</v>
      </c>
      <c r="H185" t="s">
        <v>3371</v>
      </c>
    </row>
    <row r="186" spans="2:8">
      <c r="B186" s="594">
        <v>45345.453032407408</v>
      </c>
      <c r="D186" t="s">
        <v>3370</v>
      </c>
      <c r="H186" t="s">
        <v>3371</v>
      </c>
    </row>
    <row r="187" spans="2:8">
      <c r="B187" s="594">
        <v>45345.453032407408</v>
      </c>
      <c r="D187" t="s">
        <v>3372</v>
      </c>
      <c r="H187" t="s">
        <v>3371</v>
      </c>
    </row>
    <row r="188" spans="2:8">
      <c r="B188" s="594">
        <v>45345.4530787037</v>
      </c>
      <c r="D188" t="s">
        <v>3362</v>
      </c>
    </row>
    <row r="189" spans="2:8">
      <c r="B189" s="594">
        <v>45345.45449074074</v>
      </c>
      <c r="D189" t="s">
        <v>3362</v>
      </c>
    </row>
    <row r="190" spans="2:8">
      <c r="B190" s="594">
        <v>45345.456886574073</v>
      </c>
      <c r="D190" t="s">
        <v>3362</v>
      </c>
    </row>
    <row r="191" spans="2:8">
      <c r="B191" s="594">
        <v>45345.460057870368</v>
      </c>
      <c r="D191" t="s">
        <v>3370</v>
      </c>
      <c r="H191" t="s">
        <v>3371</v>
      </c>
    </row>
    <row r="192" spans="2:8">
      <c r="B192" s="594">
        <v>45345.460069444445</v>
      </c>
      <c r="D192" t="s">
        <v>3372</v>
      </c>
      <c r="H192" t="s">
        <v>3371</v>
      </c>
    </row>
    <row r="193" spans="2:17">
      <c r="B193" s="594">
        <v>45345.460092592592</v>
      </c>
      <c r="D193" t="s">
        <v>3362</v>
      </c>
    </row>
    <row r="194" spans="2:17">
      <c r="B194" s="594">
        <v>45345.46125</v>
      </c>
      <c r="D194" t="s">
        <v>3370</v>
      </c>
      <c r="H194" t="s">
        <v>3371</v>
      </c>
    </row>
    <row r="195" spans="2:17">
      <c r="B195" s="594">
        <v>45345.46125</v>
      </c>
      <c r="D195" t="s">
        <v>3372</v>
      </c>
      <c r="H195" t="s">
        <v>3371</v>
      </c>
    </row>
    <row r="196" spans="2:17">
      <c r="B196" s="594">
        <v>45345.461284722223</v>
      </c>
      <c r="D196" t="s">
        <v>3362</v>
      </c>
    </row>
    <row r="197" spans="2:17">
      <c r="B197" s="594">
        <v>45345.465231481481</v>
      </c>
      <c r="D197" t="s">
        <v>3362</v>
      </c>
    </row>
    <row r="198" spans="2:17">
      <c r="B198" s="594">
        <v>45345.466284722221</v>
      </c>
      <c r="D198" t="s">
        <v>3362</v>
      </c>
    </row>
    <row r="199" spans="2:17">
      <c r="B199" s="594">
        <v>45345.587881944448</v>
      </c>
      <c r="D199" t="s">
        <v>3370</v>
      </c>
      <c r="H199" t="s">
        <v>3371</v>
      </c>
    </row>
    <row r="200" spans="2:17">
      <c r="B200" s="594">
        <v>45345.587881944448</v>
      </c>
      <c r="D200" t="s">
        <v>3372</v>
      </c>
      <c r="H200" t="s">
        <v>3371</v>
      </c>
    </row>
    <row r="201" spans="2:17">
      <c r="B201" s="594">
        <v>45345.587905092594</v>
      </c>
      <c r="D201" t="s">
        <v>3362</v>
      </c>
    </row>
    <row r="202" spans="2:17">
      <c r="B202" s="594">
        <v>45345.58929398148</v>
      </c>
      <c r="D202" t="s">
        <v>3362</v>
      </c>
    </row>
    <row r="203" spans="2:17">
      <c r="B203" s="594">
        <v>45345.601342592592</v>
      </c>
      <c r="D203" t="s">
        <v>3370</v>
      </c>
      <c r="H203" t="s">
        <v>3371</v>
      </c>
    </row>
    <row r="204" spans="2:17">
      <c r="B204" s="594">
        <v>45345.601342592592</v>
      </c>
      <c r="D204" t="s">
        <v>3372</v>
      </c>
      <c r="H204" t="s">
        <v>3371</v>
      </c>
    </row>
    <row r="205" spans="2:17">
      <c r="B205" s="594">
        <v>45345.601365740738</v>
      </c>
      <c r="D205" t="s">
        <v>3362</v>
      </c>
    </row>
    <row r="206" spans="2:17">
      <c r="B206" s="594">
        <v>45345.602754629632</v>
      </c>
      <c r="D206" t="s">
        <v>3362</v>
      </c>
    </row>
    <row r="207" spans="2:17">
      <c r="B207" s="594">
        <v>45345.606886574074</v>
      </c>
      <c r="D207" t="s">
        <v>3370</v>
      </c>
      <c r="H207" t="s">
        <v>3371</v>
      </c>
    </row>
    <row r="208" spans="2:17">
      <c r="B208" s="594">
        <v>45345.606921296298</v>
      </c>
      <c r="D208" t="s">
        <v>3373</v>
      </c>
      <c r="F208" t="s">
        <v>3441</v>
      </c>
      <c r="H208" t="s">
        <v>3371</v>
      </c>
      <c r="K208">
        <v>5</v>
      </c>
      <c r="M208" t="s">
        <v>3441</v>
      </c>
      <c r="N208" t="s">
        <v>3442</v>
      </c>
      <c r="O208" t="s">
        <v>3443</v>
      </c>
      <c r="P208" t="s">
        <v>3444</v>
      </c>
      <c r="Q208" t="s">
        <v>3445</v>
      </c>
    </row>
    <row r="209" spans="2:17">
      <c r="B209" s="594">
        <v>45345.606921296298</v>
      </c>
      <c r="D209" t="s">
        <v>3372</v>
      </c>
      <c r="F209" t="s">
        <v>3441</v>
      </c>
      <c r="H209" t="s">
        <v>3371</v>
      </c>
      <c r="K209">
        <v>5</v>
      </c>
      <c r="M209" t="s">
        <v>3441</v>
      </c>
      <c r="N209" t="s">
        <v>3442</v>
      </c>
      <c r="O209" t="s">
        <v>3443</v>
      </c>
      <c r="P209" t="s">
        <v>3444</v>
      </c>
      <c r="Q209" t="s">
        <v>3445</v>
      </c>
    </row>
    <row r="210" spans="2:17">
      <c r="B210" s="594">
        <v>45345.606990740744</v>
      </c>
      <c r="D210" t="s">
        <v>3362</v>
      </c>
    </row>
    <row r="211" spans="2:17">
      <c r="B211" s="594">
        <v>45346.494710648149</v>
      </c>
      <c r="D211" t="s">
        <v>3362</v>
      </c>
    </row>
    <row r="212" spans="2:17">
      <c r="B212" s="594">
        <v>45346.496331018519</v>
      </c>
      <c r="D212" t="s">
        <v>3362</v>
      </c>
    </row>
    <row r="213" spans="2:17">
      <c r="B213" s="594">
        <v>45346.498842592591</v>
      </c>
      <c r="D213" t="s">
        <v>3362</v>
      </c>
    </row>
    <row r="214" spans="2:17">
      <c r="B214" s="594">
        <v>45349.496793981481</v>
      </c>
      <c r="D214" t="s">
        <v>3362</v>
      </c>
    </row>
    <row r="215" spans="2:17">
      <c r="B215" s="594">
        <v>45349.499351851853</v>
      </c>
      <c r="D215" t="s">
        <v>3362</v>
      </c>
    </row>
    <row r="216" spans="2:17">
      <c r="B216" s="594">
        <v>45349.504814814813</v>
      </c>
      <c r="C216">
        <v>60001</v>
      </c>
      <c r="D216" t="s">
        <v>3446</v>
      </c>
    </row>
    <row r="217" spans="2:17">
      <c r="B217" s="594">
        <v>45349.504988425928</v>
      </c>
      <c r="D217" t="s">
        <v>3362</v>
      </c>
    </row>
    <row r="218" spans="2:17">
      <c r="B218" s="594">
        <v>45349.507037037038</v>
      </c>
      <c r="C218">
        <v>60001</v>
      </c>
      <c r="D218" t="s">
        <v>3446</v>
      </c>
    </row>
    <row r="219" spans="2:17">
      <c r="B219" s="594">
        <v>45349.507268518515</v>
      </c>
      <c r="D219" t="s">
        <v>3362</v>
      </c>
    </row>
    <row r="220" spans="2:17">
      <c r="B220" s="594">
        <v>45349.510833333334</v>
      </c>
      <c r="C220">
        <v>60001</v>
      </c>
      <c r="D220" t="s">
        <v>3446</v>
      </c>
    </row>
    <row r="221" spans="2:17">
      <c r="B221" s="594">
        <v>45349.511041666665</v>
      </c>
      <c r="D221" t="s">
        <v>3362</v>
      </c>
    </row>
    <row r="222" spans="2:17">
      <c r="B222" s="594">
        <v>45349.513807870368</v>
      </c>
      <c r="C222">
        <v>60001</v>
      </c>
      <c r="D222" t="s">
        <v>3446</v>
      </c>
    </row>
    <row r="223" spans="2:17">
      <c r="B223" s="594">
        <v>45349.514108796298</v>
      </c>
      <c r="D223" t="s">
        <v>3362</v>
      </c>
    </row>
    <row r="224" spans="2:17">
      <c r="B224" s="594">
        <v>45349.623402777775</v>
      </c>
      <c r="D224" t="s">
        <v>3370</v>
      </c>
      <c r="H224" t="s">
        <v>3371</v>
      </c>
    </row>
    <row r="225" spans="2:8">
      <c r="B225" s="594">
        <v>45349.623402777775</v>
      </c>
      <c r="D225" t="s">
        <v>3372</v>
      </c>
      <c r="H225" t="s">
        <v>3371</v>
      </c>
    </row>
    <row r="226" spans="2:8">
      <c r="B226" s="594">
        <v>45349.623425925929</v>
      </c>
      <c r="D226" t="s">
        <v>3370</v>
      </c>
      <c r="H226" t="s">
        <v>3371</v>
      </c>
    </row>
    <row r="227" spans="2:8">
      <c r="B227" s="594">
        <v>45349.623425925929</v>
      </c>
      <c r="D227" t="s">
        <v>3372</v>
      </c>
      <c r="H227" t="s">
        <v>3371</v>
      </c>
    </row>
    <row r="228" spans="2:8">
      <c r="B228" s="594">
        <v>45349.623449074075</v>
      </c>
      <c r="D228" t="s">
        <v>3370</v>
      </c>
      <c r="H228" t="s">
        <v>3371</v>
      </c>
    </row>
    <row r="229" spans="2:8">
      <c r="B229" s="594">
        <v>45349.623449074075</v>
      </c>
      <c r="D229" t="s">
        <v>3372</v>
      </c>
      <c r="H229" t="s">
        <v>3371</v>
      </c>
    </row>
    <row r="230" spans="2:8">
      <c r="B230" s="594">
        <v>45349.623483796298</v>
      </c>
      <c r="D230" t="s">
        <v>3362</v>
      </c>
    </row>
    <row r="231" spans="2:8">
      <c r="B231" s="594">
        <v>45350.538518518515</v>
      </c>
      <c r="D231" t="s">
        <v>3362</v>
      </c>
    </row>
    <row r="232" spans="2:8">
      <c r="B232" s="594">
        <v>45350.723263888889</v>
      </c>
      <c r="D232" t="s">
        <v>3362</v>
      </c>
    </row>
    <row r="233" spans="2:8">
      <c r="B233" s="594">
        <v>45350.723449074074</v>
      </c>
      <c r="D233" t="s">
        <v>3362</v>
      </c>
    </row>
    <row r="234" spans="2:8">
      <c r="B234" s="594">
        <v>45350.724108796298</v>
      </c>
      <c r="D234" t="s">
        <v>3362</v>
      </c>
    </row>
    <row r="235" spans="2:8">
      <c r="B235" s="594">
        <v>45350.726979166669</v>
      </c>
      <c r="D235" t="s">
        <v>3362</v>
      </c>
    </row>
    <row r="236" spans="2:8">
      <c r="B236" s="594">
        <v>45350.728368055556</v>
      </c>
      <c r="D236" t="s">
        <v>3370</v>
      </c>
      <c r="H236" t="s">
        <v>3371</v>
      </c>
    </row>
    <row r="237" spans="2:8">
      <c r="B237" s="594">
        <v>45350.728368055556</v>
      </c>
      <c r="D237" t="s">
        <v>3372</v>
      </c>
      <c r="H237" t="s">
        <v>3371</v>
      </c>
    </row>
    <row r="238" spans="2:8">
      <c r="B238" s="594">
        <v>45350.730775462966</v>
      </c>
      <c r="D238" t="s">
        <v>3370</v>
      </c>
      <c r="H238" t="s">
        <v>3371</v>
      </c>
    </row>
    <row r="239" spans="2:8">
      <c r="B239" s="594">
        <v>45350.730798611112</v>
      </c>
      <c r="D239" t="s">
        <v>3372</v>
      </c>
      <c r="H239" t="s">
        <v>3371</v>
      </c>
    </row>
    <row r="240" spans="2:8">
      <c r="B240" s="594">
        <v>45350.730891203704</v>
      </c>
      <c r="D240" t="s">
        <v>3370</v>
      </c>
      <c r="H240" t="s">
        <v>3371</v>
      </c>
    </row>
    <row r="241" spans="2:11">
      <c r="B241" s="594">
        <v>45350.730891203704</v>
      </c>
      <c r="D241" t="s">
        <v>3372</v>
      </c>
      <c r="H241" t="s">
        <v>3371</v>
      </c>
    </row>
    <row r="242" spans="2:11">
      <c r="B242" s="594">
        <v>45350.730937499997</v>
      </c>
      <c r="D242" t="s">
        <v>3362</v>
      </c>
    </row>
    <row r="243" spans="2:11">
      <c r="B243" s="594">
        <v>45350.732222222221</v>
      </c>
      <c r="D243" t="s">
        <v>3370</v>
      </c>
      <c r="H243" t="s">
        <v>3371</v>
      </c>
    </row>
    <row r="244" spans="2:11">
      <c r="B244" s="594">
        <v>45350.732222222221</v>
      </c>
      <c r="D244" t="s">
        <v>3372</v>
      </c>
      <c r="H244" t="s">
        <v>3371</v>
      </c>
    </row>
    <row r="245" spans="2:11">
      <c r="B245" s="594">
        <v>45350.732222222221</v>
      </c>
      <c r="D245" t="s">
        <v>3370</v>
      </c>
      <c r="H245" t="s">
        <v>3371</v>
      </c>
    </row>
    <row r="246" spans="2:11">
      <c r="B246" s="594">
        <v>45350.732222222221</v>
      </c>
      <c r="D246" t="s">
        <v>3372</v>
      </c>
      <c r="H246" t="s">
        <v>3371</v>
      </c>
    </row>
    <row r="247" spans="2:11">
      <c r="B247" s="594">
        <v>45350.732233796298</v>
      </c>
      <c r="D247" t="s">
        <v>3370</v>
      </c>
      <c r="H247" t="s">
        <v>3371</v>
      </c>
    </row>
    <row r="248" spans="2:11">
      <c r="B248" s="594">
        <v>45350.732233796298</v>
      </c>
      <c r="D248" t="s">
        <v>3372</v>
      </c>
      <c r="H248" t="s">
        <v>3371</v>
      </c>
    </row>
    <row r="249" spans="2:11">
      <c r="B249" s="594">
        <v>45350.732268518521</v>
      </c>
      <c r="D249" t="s">
        <v>3362</v>
      </c>
    </row>
    <row r="250" spans="2:11">
      <c r="B250" s="594">
        <v>45350.733171296299</v>
      </c>
      <c r="D250" t="s">
        <v>3370</v>
      </c>
      <c r="H250" t="s">
        <v>3371</v>
      </c>
    </row>
    <row r="251" spans="2:11">
      <c r="B251" s="594">
        <v>45350.733206018522</v>
      </c>
      <c r="D251" t="s">
        <v>3373</v>
      </c>
      <c r="F251" t="s">
        <v>3447</v>
      </c>
      <c r="H251" t="s">
        <v>3371</v>
      </c>
      <c r="K251">
        <v>5</v>
      </c>
    </row>
    <row r="252" spans="2:11">
      <c r="B252" s="594">
        <v>45350.733206018522</v>
      </c>
      <c r="D252" t="s">
        <v>3372</v>
      </c>
      <c r="F252" t="s">
        <v>3447</v>
      </c>
      <c r="H252" t="s">
        <v>3371</v>
      </c>
      <c r="K252">
        <v>5</v>
      </c>
    </row>
    <row r="253" spans="2:11">
      <c r="B253" s="594">
        <v>45350.733217592591</v>
      </c>
      <c r="D253" t="s">
        <v>3370</v>
      </c>
      <c r="H253" t="s">
        <v>3371</v>
      </c>
    </row>
    <row r="254" spans="2:11">
      <c r="B254" s="594">
        <v>45350.733252314814</v>
      </c>
      <c r="D254" t="s">
        <v>3373</v>
      </c>
      <c r="F254" t="s">
        <v>3448</v>
      </c>
      <c r="H254" t="s">
        <v>3371</v>
      </c>
      <c r="K254">
        <v>5</v>
      </c>
    </row>
    <row r="255" spans="2:11">
      <c r="B255" s="594">
        <v>45350.733252314814</v>
      </c>
      <c r="D255" t="s">
        <v>3372</v>
      </c>
      <c r="F255" t="s">
        <v>3448</v>
      </c>
      <c r="H255" t="s">
        <v>3371</v>
      </c>
      <c r="K255">
        <v>5</v>
      </c>
    </row>
    <row r="256" spans="2:11">
      <c r="B256" s="594">
        <v>45350.733252314814</v>
      </c>
      <c r="D256" t="s">
        <v>3370</v>
      </c>
      <c r="H256" t="s">
        <v>3371</v>
      </c>
    </row>
    <row r="257" spans="2:11">
      <c r="B257" s="594">
        <v>45350.733287037037</v>
      </c>
      <c r="D257" t="s">
        <v>3373</v>
      </c>
      <c r="F257" t="s">
        <v>3449</v>
      </c>
      <c r="H257" t="s">
        <v>3371</v>
      </c>
      <c r="K257">
        <v>5</v>
      </c>
    </row>
    <row r="258" spans="2:11">
      <c r="B258" s="594">
        <v>45350.733414351853</v>
      </c>
      <c r="D258" t="s">
        <v>3372</v>
      </c>
      <c r="F258" t="s">
        <v>3449</v>
      </c>
      <c r="H258" t="s">
        <v>3371</v>
      </c>
      <c r="K258">
        <v>5</v>
      </c>
    </row>
    <row r="259" spans="2:11">
      <c r="B259" s="594">
        <v>45350.733495370368</v>
      </c>
      <c r="D259" t="s">
        <v>3362</v>
      </c>
    </row>
    <row r="260" spans="2:11">
      <c r="B260" s="594">
        <v>45350.734548611108</v>
      </c>
      <c r="D260" t="s">
        <v>3370</v>
      </c>
      <c r="H260" t="s">
        <v>3371</v>
      </c>
    </row>
    <row r="261" spans="2:11">
      <c r="B261" s="594">
        <v>45350.734560185185</v>
      </c>
      <c r="D261" t="s">
        <v>3372</v>
      </c>
      <c r="H261" t="s">
        <v>3371</v>
      </c>
    </row>
    <row r="262" spans="2:11">
      <c r="B262" s="594">
        <v>45350.734560185185</v>
      </c>
      <c r="D262" t="s">
        <v>3370</v>
      </c>
      <c r="H262" t="s">
        <v>3371</v>
      </c>
    </row>
    <row r="263" spans="2:11">
      <c r="B263" s="594">
        <v>45350.734560185185</v>
      </c>
      <c r="D263" t="s">
        <v>3372</v>
      </c>
      <c r="H263" t="s">
        <v>3371</v>
      </c>
    </row>
    <row r="264" spans="2:11">
      <c r="B264" s="594">
        <v>45350.734571759262</v>
      </c>
      <c r="D264" t="s">
        <v>3370</v>
      </c>
      <c r="H264" t="s">
        <v>3371</v>
      </c>
    </row>
    <row r="265" spans="2:11">
      <c r="B265" s="594">
        <v>45350.734571759262</v>
      </c>
      <c r="D265" t="s">
        <v>3372</v>
      </c>
      <c r="H265" t="s">
        <v>3371</v>
      </c>
    </row>
    <row r="266" spans="2:11">
      <c r="B266" s="594">
        <v>45350.734618055554</v>
      </c>
      <c r="D266" t="s">
        <v>3362</v>
      </c>
    </row>
    <row r="267" spans="2:11">
      <c r="B267" s="594">
        <v>45350.738449074073</v>
      </c>
      <c r="D267" t="s">
        <v>3370</v>
      </c>
      <c r="H267" t="s">
        <v>3371</v>
      </c>
    </row>
    <row r="268" spans="2:11">
      <c r="B268" s="594">
        <v>45350.738449074073</v>
      </c>
      <c r="D268" t="s">
        <v>3372</v>
      </c>
      <c r="H268" t="s">
        <v>3371</v>
      </c>
    </row>
    <row r="269" spans="2:11">
      <c r="B269" s="594">
        <v>45350.73847222222</v>
      </c>
      <c r="D269" t="s">
        <v>3370</v>
      </c>
      <c r="H269" t="s">
        <v>3371</v>
      </c>
    </row>
    <row r="270" spans="2:11">
      <c r="B270" s="594">
        <v>45350.73847222222</v>
      </c>
      <c r="D270" t="s">
        <v>3372</v>
      </c>
      <c r="H270" t="s">
        <v>3371</v>
      </c>
    </row>
    <row r="271" spans="2:11">
      <c r="B271" s="594">
        <v>45350.738483796296</v>
      </c>
      <c r="D271" t="s">
        <v>3370</v>
      </c>
      <c r="H271" t="s">
        <v>3371</v>
      </c>
    </row>
    <row r="272" spans="2:11">
      <c r="B272" s="594">
        <v>45350.738495370373</v>
      </c>
      <c r="D272" t="s">
        <v>3372</v>
      </c>
      <c r="H272" t="s">
        <v>3371</v>
      </c>
    </row>
    <row r="273" spans="2:17">
      <c r="B273" s="594">
        <v>45350.738518518519</v>
      </c>
      <c r="D273" t="s">
        <v>3362</v>
      </c>
    </row>
    <row r="274" spans="2:17">
      <c r="B274" s="594">
        <v>45350.740023148152</v>
      </c>
      <c r="D274" t="s">
        <v>3362</v>
      </c>
    </row>
    <row r="275" spans="2:17">
      <c r="B275" s="594">
        <v>45350.740972222222</v>
      </c>
      <c r="D275" t="s">
        <v>3370</v>
      </c>
      <c r="H275" t="s">
        <v>3371</v>
      </c>
    </row>
    <row r="276" spans="2:17">
      <c r="B276" s="594">
        <v>45350.741006944445</v>
      </c>
      <c r="D276" t="s">
        <v>3373</v>
      </c>
      <c r="F276" t="s">
        <v>3448</v>
      </c>
      <c r="H276" t="s">
        <v>3371</v>
      </c>
      <c r="K276">
        <v>5</v>
      </c>
      <c r="M276" t="s">
        <v>3448</v>
      </c>
      <c r="N276" t="s">
        <v>3450</v>
      </c>
      <c r="O276" t="s">
        <v>3451</v>
      </c>
      <c r="P276" t="s">
        <v>3452</v>
      </c>
      <c r="Q276" t="s">
        <v>3453</v>
      </c>
    </row>
    <row r="277" spans="2:17">
      <c r="B277" s="594">
        <v>45350.741006944445</v>
      </c>
      <c r="D277" t="s">
        <v>3372</v>
      </c>
      <c r="F277" t="s">
        <v>3448</v>
      </c>
      <c r="H277" t="s">
        <v>3371</v>
      </c>
      <c r="K277">
        <v>5</v>
      </c>
      <c r="M277" t="s">
        <v>3448</v>
      </c>
      <c r="N277" t="s">
        <v>3450</v>
      </c>
      <c r="O277" t="s">
        <v>3451</v>
      </c>
      <c r="P277" t="s">
        <v>3452</v>
      </c>
      <c r="Q277" t="s">
        <v>3453</v>
      </c>
    </row>
    <row r="278" spans="2:17">
      <c r="B278" s="594">
        <v>45350.741018518522</v>
      </c>
      <c r="D278" t="s">
        <v>3370</v>
      </c>
      <c r="H278" t="s">
        <v>3371</v>
      </c>
    </row>
    <row r="279" spans="2:17">
      <c r="B279" s="594">
        <v>45350.741041666668</v>
      </c>
      <c r="D279" t="s">
        <v>3373</v>
      </c>
      <c r="F279" t="s">
        <v>3447</v>
      </c>
      <c r="H279" t="s">
        <v>3371</v>
      </c>
      <c r="K279">
        <v>5</v>
      </c>
      <c r="M279" t="s">
        <v>3447</v>
      </c>
      <c r="N279" t="s">
        <v>3454</v>
      </c>
      <c r="O279" t="s">
        <v>3455</v>
      </c>
      <c r="P279" t="s">
        <v>3456</v>
      </c>
      <c r="Q279" t="s">
        <v>3457</v>
      </c>
    </row>
    <row r="280" spans="2:17">
      <c r="B280" s="594">
        <v>45350.741041666668</v>
      </c>
      <c r="D280" t="s">
        <v>3372</v>
      </c>
      <c r="F280" t="s">
        <v>3447</v>
      </c>
      <c r="H280" t="s">
        <v>3371</v>
      </c>
      <c r="K280">
        <v>5</v>
      </c>
      <c r="M280" t="s">
        <v>3447</v>
      </c>
      <c r="N280" t="s">
        <v>3454</v>
      </c>
      <c r="O280" t="s">
        <v>3455</v>
      </c>
      <c r="P280" t="s">
        <v>3456</v>
      </c>
      <c r="Q280" t="s">
        <v>3457</v>
      </c>
    </row>
    <row r="281" spans="2:17">
      <c r="B281" s="594">
        <v>45350.741053240738</v>
      </c>
      <c r="D281" t="s">
        <v>3370</v>
      </c>
      <c r="H281" t="s">
        <v>3371</v>
      </c>
    </row>
    <row r="282" spans="2:17">
      <c r="B282" s="594">
        <v>45350.741087962961</v>
      </c>
      <c r="D282" t="s">
        <v>3373</v>
      </c>
      <c r="F282" t="s">
        <v>3449</v>
      </c>
      <c r="H282" t="s">
        <v>3371</v>
      </c>
      <c r="K282">
        <v>5</v>
      </c>
      <c r="M282" t="s">
        <v>3449</v>
      </c>
      <c r="N282" t="s">
        <v>3458</v>
      </c>
      <c r="O282" t="s">
        <v>3459</v>
      </c>
      <c r="P282" t="s">
        <v>3460</v>
      </c>
      <c r="Q282" t="s">
        <v>3461</v>
      </c>
    </row>
    <row r="283" spans="2:17">
      <c r="B283" s="594">
        <v>45350.741087962961</v>
      </c>
      <c r="D283" t="s">
        <v>3372</v>
      </c>
      <c r="F283" t="s">
        <v>3449</v>
      </c>
      <c r="H283" t="s">
        <v>3371</v>
      </c>
      <c r="K283">
        <v>5</v>
      </c>
      <c r="M283" t="s">
        <v>3449</v>
      </c>
      <c r="N283" t="s">
        <v>3458</v>
      </c>
      <c r="O283" t="s">
        <v>3459</v>
      </c>
      <c r="P283" t="s">
        <v>3460</v>
      </c>
      <c r="Q283" t="s">
        <v>3461</v>
      </c>
    </row>
    <row r="284" spans="2:17">
      <c r="B284" s="594">
        <v>45350.742280092592</v>
      </c>
      <c r="D284" t="s">
        <v>3362</v>
      </c>
    </row>
    <row r="285" spans="2:17">
      <c r="B285" s="594">
        <v>45354.706967592596</v>
      </c>
      <c r="C285">
        <v>60001</v>
      </c>
      <c r="D285" t="s">
        <v>3368</v>
      </c>
    </row>
    <row r="286" spans="2:17">
      <c r="B286" s="594">
        <v>45354.706979166665</v>
      </c>
      <c r="C286">
        <v>60001</v>
      </c>
      <c r="D286" t="s">
        <v>3367</v>
      </c>
    </row>
    <row r="287" spans="2:17">
      <c r="B287" s="594">
        <v>45354.706979166665</v>
      </c>
      <c r="C287">
        <v>60001</v>
      </c>
      <c r="D287" t="s">
        <v>3369</v>
      </c>
    </row>
    <row r="288" spans="2:17">
      <c r="B288" s="594">
        <v>45354.707129629627</v>
      </c>
      <c r="D288" t="s">
        <v>3362</v>
      </c>
    </row>
    <row r="289" spans="2:17">
      <c r="B289" s="594">
        <v>45354.71398148148</v>
      </c>
      <c r="D289" t="s">
        <v>3362</v>
      </c>
    </row>
    <row r="290" spans="2:17">
      <c r="B290" s="594">
        <v>45354.718692129631</v>
      </c>
      <c r="C290">
        <v>60001</v>
      </c>
      <c r="D290" t="s">
        <v>3368</v>
      </c>
    </row>
    <row r="291" spans="2:17">
      <c r="B291" s="594">
        <v>45354.718726851854</v>
      </c>
      <c r="C291">
        <v>60001</v>
      </c>
      <c r="D291" t="s">
        <v>3369</v>
      </c>
    </row>
    <row r="292" spans="2:17">
      <c r="B292" s="594">
        <v>45354.718865740739</v>
      </c>
      <c r="D292" t="s">
        <v>3362</v>
      </c>
    </row>
    <row r="293" spans="2:17">
      <c r="B293" s="594">
        <v>45354.724340277775</v>
      </c>
      <c r="D293" t="s">
        <v>3362</v>
      </c>
    </row>
    <row r="294" spans="2:17">
      <c r="B294" s="594">
        <v>45354.725706018522</v>
      </c>
      <c r="D294" t="s">
        <v>3370</v>
      </c>
      <c r="H294" t="s">
        <v>3371</v>
      </c>
    </row>
    <row r="295" spans="2:17">
      <c r="B295" s="594">
        <v>45354.725740740738</v>
      </c>
      <c r="D295" t="s">
        <v>3373</v>
      </c>
      <c r="F295" t="s">
        <v>3462</v>
      </c>
      <c r="H295" t="s">
        <v>3371</v>
      </c>
      <c r="K295">
        <v>5</v>
      </c>
      <c r="M295" t="s">
        <v>3462</v>
      </c>
      <c r="N295" t="s">
        <v>3463</v>
      </c>
      <c r="O295" t="s">
        <v>3464</v>
      </c>
      <c r="P295" t="s">
        <v>3465</v>
      </c>
      <c r="Q295" t="s">
        <v>3466</v>
      </c>
    </row>
    <row r="296" spans="2:17">
      <c r="B296" s="594">
        <v>45354.725740740738</v>
      </c>
      <c r="D296" t="s">
        <v>3372</v>
      </c>
      <c r="F296" t="s">
        <v>3462</v>
      </c>
      <c r="H296" t="s">
        <v>3371</v>
      </c>
      <c r="K296">
        <v>5</v>
      </c>
      <c r="M296" t="s">
        <v>3462</v>
      </c>
      <c r="N296" t="s">
        <v>3463</v>
      </c>
      <c r="O296" t="s">
        <v>3464</v>
      </c>
      <c r="P296" t="s">
        <v>3465</v>
      </c>
      <c r="Q296" t="s">
        <v>3466</v>
      </c>
    </row>
    <row r="297" spans="2:17">
      <c r="B297" s="594">
        <v>45354.725752314815</v>
      </c>
      <c r="D297" t="s">
        <v>3370</v>
      </c>
      <c r="H297" t="s">
        <v>3371</v>
      </c>
    </row>
    <row r="298" spans="2:17">
      <c r="B298" s="594">
        <v>45354.725787037038</v>
      </c>
      <c r="D298" t="s">
        <v>3373</v>
      </c>
      <c r="F298" t="s">
        <v>3467</v>
      </c>
      <c r="H298" t="s">
        <v>3371</v>
      </c>
      <c r="K298">
        <v>5</v>
      </c>
      <c r="M298" t="s">
        <v>3467</v>
      </c>
      <c r="N298" t="s">
        <v>3468</v>
      </c>
      <c r="O298" t="s">
        <v>3469</v>
      </c>
      <c r="P298" t="s">
        <v>3470</v>
      </c>
      <c r="Q298" t="s">
        <v>3471</v>
      </c>
    </row>
    <row r="299" spans="2:17">
      <c r="B299" s="594">
        <v>45354.725798611114</v>
      </c>
      <c r="D299" t="s">
        <v>3372</v>
      </c>
      <c r="F299" t="s">
        <v>3467</v>
      </c>
      <c r="H299" t="s">
        <v>3371</v>
      </c>
      <c r="K299">
        <v>5</v>
      </c>
      <c r="M299" t="s">
        <v>3467</v>
      </c>
      <c r="N299" t="s">
        <v>3468</v>
      </c>
      <c r="O299" t="s">
        <v>3469</v>
      </c>
      <c r="P299" t="s">
        <v>3470</v>
      </c>
      <c r="Q299" t="s">
        <v>3471</v>
      </c>
    </row>
    <row r="300" spans="2:17">
      <c r="B300" s="594">
        <v>45354.725821759261</v>
      </c>
      <c r="D300" t="s">
        <v>3370</v>
      </c>
      <c r="H300" t="s">
        <v>3371</v>
      </c>
    </row>
    <row r="301" spans="2:17">
      <c r="B301" s="594">
        <v>45354.725856481484</v>
      </c>
      <c r="D301" t="s">
        <v>3373</v>
      </c>
      <c r="F301" t="s">
        <v>3472</v>
      </c>
      <c r="H301" t="s">
        <v>3371</v>
      </c>
      <c r="K301">
        <v>5</v>
      </c>
      <c r="M301" t="s">
        <v>3472</v>
      </c>
      <c r="N301" t="s">
        <v>3473</v>
      </c>
      <c r="O301" t="s">
        <v>3474</v>
      </c>
      <c r="P301" t="s">
        <v>3475</v>
      </c>
      <c r="Q301" t="s">
        <v>3476</v>
      </c>
    </row>
    <row r="302" spans="2:17">
      <c r="B302" s="594">
        <v>45354.725856481484</v>
      </c>
      <c r="D302" t="s">
        <v>3372</v>
      </c>
      <c r="F302" t="s">
        <v>3472</v>
      </c>
      <c r="H302" t="s">
        <v>3371</v>
      </c>
      <c r="K302">
        <v>5</v>
      </c>
      <c r="M302" t="s">
        <v>3472</v>
      </c>
      <c r="N302" t="s">
        <v>3473</v>
      </c>
      <c r="O302" t="s">
        <v>3474</v>
      </c>
      <c r="P302" t="s">
        <v>3475</v>
      </c>
      <c r="Q302" t="s">
        <v>3476</v>
      </c>
    </row>
    <row r="303" spans="2:17">
      <c r="B303" s="594">
        <v>45354.725891203707</v>
      </c>
      <c r="D303" t="s">
        <v>3370</v>
      </c>
      <c r="H303" t="s">
        <v>3371</v>
      </c>
    </row>
    <row r="304" spans="2:17">
      <c r="B304" s="594">
        <v>45354.725925925923</v>
      </c>
      <c r="D304" t="s">
        <v>3373</v>
      </c>
      <c r="F304" t="s">
        <v>3477</v>
      </c>
      <c r="H304" t="s">
        <v>3371</v>
      </c>
      <c r="K304">
        <v>5</v>
      </c>
      <c r="M304" t="s">
        <v>3477</v>
      </c>
      <c r="N304" t="s">
        <v>3478</v>
      </c>
      <c r="O304" t="s">
        <v>3479</v>
      </c>
      <c r="P304" t="s">
        <v>3480</v>
      </c>
      <c r="Q304" t="s">
        <v>3481</v>
      </c>
    </row>
    <row r="305" spans="2:17">
      <c r="B305" s="594">
        <v>45354.725925925923</v>
      </c>
      <c r="D305" t="s">
        <v>3372</v>
      </c>
      <c r="F305" t="s">
        <v>3477</v>
      </c>
      <c r="H305" t="s">
        <v>3371</v>
      </c>
      <c r="K305">
        <v>5</v>
      </c>
      <c r="M305" t="s">
        <v>3477</v>
      </c>
      <c r="N305" t="s">
        <v>3478</v>
      </c>
      <c r="O305" t="s">
        <v>3479</v>
      </c>
      <c r="P305" t="s">
        <v>3480</v>
      </c>
      <c r="Q305" t="s">
        <v>3481</v>
      </c>
    </row>
    <row r="306" spans="2:17">
      <c r="B306" s="594">
        <v>45354.725949074076</v>
      </c>
      <c r="D306" t="s">
        <v>3370</v>
      </c>
      <c r="H306" t="s">
        <v>3371</v>
      </c>
    </row>
    <row r="307" spans="2:17">
      <c r="B307" s="594">
        <v>45354.725972222222</v>
      </c>
      <c r="D307" t="s">
        <v>3373</v>
      </c>
      <c r="F307" t="s">
        <v>3482</v>
      </c>
      <c r="H307" t="s">
        <v>3371</v>
      </c>
      <c r="K307">
        <v>5</v>
      </c>
      <c r="M307" t="s">
        <v>3482</v>
      </c>
      <c r="N307" t="s">
        <v>3483</v>
      </c>
      <c r="O307" t="s">
        <v>3484</v>
      </c>
      <c r="P307" t="s">
        <v>3485</v>
      </c>
      <c r="Q307" t="s">
        <v>3486</v>
      </c>
    </row>
    <row r="308" spans="2:17">
      <c r="B308" s="594">
        <v>45354.725983796299</v>
      </c>
      <c r="D308" t="s">
        <v>3372</v>
      </c>
      <c r="F308" t="s">
        <v>3482</v>
      </c>
      <c r="H308" t="s">
        <v>3371</v>
      </c>
      <c r="K308">
        <v>5</v>
      </c>
      <c r="M308" t="s">
        <v>3482</v>
      </c>
      <c r="N308" t="s">
        <v>3483</v>
      </c>
      <c r="O308" t="s">
        <v>3484</v>
      </c>
      <c r="P308" t="s">
        <v>3485</v>
      </c>
      <c r="Q308" t="s">
        <v>3486</v>
      </c>
    </row>
    <row r="309" spans="2:17">
      <c r="B309" s="594">
        <v>45354.726076388892</v>
      </c>
      <c r="D309" t="s">
        <v>3362</v>
      </c>
    </row>
    <row r="310" spans="2:17">
      <c r="B310" s="594">
        <v>45354.729305555556</v>
      </c>
      <c r="D310" t="s">
        <v>3370</v>
      </c>
      <c r="H310" t="s">
        <v>3371</v>
      </c>
    </row>
    <row r="311" spans="2:17">
      <c r="B311" s="594">
        <v>45354.729317129626</v>
      </c>
      <c r="D311" t="s">
        <v>3372</v>
      </c>
      <c r="H311" t="s">
        <v>3371</v>
      </c>
    </row>
    <row r="312" spans="2:17">
      <c r="B312" s="594">
        <v>45354.729363425926</v>
      </c>
      <c r="D312" t="s">
        <v>3370</v>
      </c>
      <c r="H312" t="s">
        <v>3371</v>
      </c>
    </row>
    <row r="313" spans="2:17">
      <c r="B313" s="594">
        <v>45354.729375000003</v>
      </c>
      <c r="D313" t="s">
        <v>3372</v>
      </c>
      <c r="H313" t="s">
        <v>3371</v>
      </c>
    </row>
    <row r="314" spans="2:17">
      <c r="B314" s="594">
        <v>45354.729421296295</v>
      </c>
      <c r="D314" t="s">
        <v>3370</v>
      </c>
      <c r="H314" t="s">
        <v>3371</v>
      </c>
    </row>
    <row r="315" spans="2:17">
      <c r="B315" s="594">
        <v>45354.729432870372</v>
      </c>
      <c r="D315" t="s">
        <v>3372</v>
      </c>
      <c r="H315" t="s">
        <v>3371</v>
      </c>
    </row>
    <row r="316" spans="2:17">
      <c r="B316" s="594">
        <v>45354.729467592595</v>
      </c>
      <c r="D316" t="s">
        <v>3370</v>
      </c>
      <c r="H316" t="s">
        <v>3371</v>
      </c>
    </row>
    <row r="317" spans="2:17">
      <c r="B317" s="594">
        <v>45354.729479166665</v>
      </c>
      <c r="D317" t="s">
        <v>3372</v>
      </c>
      <c r="H317" t="s">
        <v>3371</v>
      </c>
    </row>
    <row r="318" spans="2:17">
      <c r="B318" s="594">
        <v>45354.729513888888</v>
      </c>
      <c r="D318" t="s">
        <v>3370</v>
      </c>
      <c r="H318" t="s">
        <v>3371</v>
      </c>
    </row>
    <row r="319" spans="2:17">
      <c r="B319" s="594">
        <v>45354.729525462964</v>
      </c>
      <c r="D319" t="s">
        <v>3372</v>
      </c>
      <c r="H319" t="s">
        <v>3371</v>
      </c>
    </row>
    <row r="320" spans="2:17">
      <c r="B320" s="594">
        <v>45354.729930555557</v>
      </c>
      <c r="D320" t="s">
        <v>3362</v>
      </c>
    </row>
    <row r="321" spans="2:6">
      <c r="B321" s="594">
        <v>45354.7341087963</v>
      </c>
      <c r="D321" t="s">
        <v>3362</v>
      </c>
    </row>
    <row r="322" spans="2:6">
      <c r="B322" s="594">
        <v>45354.738043981481</v>
      </c>
      <c r="F322" t="s">
        <v>3487</v>
      </c>
    </row>
    <row r="323" spans="2:6">
      <c r="B323" s="594">
        <v>45354.739687499998</v>
      </c>
      <c r="D323" t="s">
        <v>3362</v>
      </c>
    </row>
    <row r="324" spans="2:6">
      <c r="B324" s="594">
        <v>45354.746261574073</v>
      </c>
      <c r="C324">
        <v>60001</v>
      </c>
      <c r="D324" t="s">
        <v>3366</v>
      </c>
    </row>
    <row r="325" spans="2:6">
      <c r="B325" s="594">
        <v>45354.74728009259</v>
      </c>
      <c r="C325">
        <v>60001</v>
      </c>
      <c r="D325" t="s">
        <v>3368</v>
      </c>
    </row>
    <row r="326" spans="2:6">
      <c r="B326" s="594">
        <v>45354.74732638889</v>
      </c>
      <c r="C326">
        <v>60001</v>
      </c>
      <c r="D326" t="s">
        <v>3366</v>
      </c>
    </row>
    <row r="327" spans="2:6">
      <c r="B327" s="594">
        <v>45354.748564814814</v>
      </c>
      <c r="C327">
        <v>60001</v>
      </c>
      <c r="D327" t="s">
        <v>3368</v>
      </c>
    </row>
    <row r="328" spans="2:6">
      <c r="B328" s="594">
        <v>45354.74894675926</v>
      </c>
      <c r="C328">
        <v>60001</v>
      </c>
      <c r="D328" t="s">
        <v>3366</v>
      </c>
    </row>
    <row r="329" spans="2:6">
      <c r="B329" s="594">
        <v>45354.749583333331</v>
      </c>
      <c r="D329" t="s">
        <v>3362</v>
      </c>
    </row>
    <row r="330" spans="2:6">
      <c r="B330" s="594">
        <v>45354.754745370374</v>
      </c>
      <c r="D330" t="s">
        <v>3362</v>
      </c>
    </row>
    <row r="331" spans="2:6">
      <c r="B331" s="594">
        <v>45354.758611111109</v>
      </c>
      <c r="C331">
        <v>60001</v>
      </c>
      <c r="D331" t="s">
        <v>3366</v>
      </c>
    </row>
    <row r="332" spans="2:6">
      <c r="B332" s="594">
        <v>45354.759722222225</v>
      </c>
      <c r="C332">
        <v>60001</v>
      </c>
      <c r="D332" t="s">
        <v>3368</v>
      </c>
    </row>
    <row r="333" spans="2:6">
      <c r="B333" s="594">
        <v>45354.759756944448</v>
      </c>
      <c r="C333">
        <v>60001</v>
      </c>
      <c r="D333" t="s">
        <v>3366</v>
      </c>
    </row>
    <row r="334" spans="2:6">
      <c r="B334" s="594">
        <v>45354.761377314811</v>
      </c>
      <c r="C334">
        <v>60001</v>
      </c>
      <c r="D334" t="s">
        <v>3368</v>
      </c>
    </row>
    <row r="335" spans="2:6">
      <c r="B335" s="594">
        <v>45354.761412037034</v>
      </c>
      <c r="C335">
        <v>60001</v>
      </c>
      <c r="D335" t="s">
        <v>3366</v>
      </c>
    </row>
    <row r="336" spans="2:6">
      <c r="B336" s="594">
        <v>45354.762048611112</v>
      </c>
      <c r="C336">
        <v>60001</v>
      </c>
      <c r="D336" t="s">
        <v>3366</v>
      </c>
    </row>
    <row r="337" spans="2:17">
      <c r="B337" s="594">
        <v>45354.763159722221</v>
      </c>
      <c r="D337" t="s">
        <v>3370</v>
      </c>
      <c r="H337" t="s">
        <v>3371</v>
      </c>
    </row>
    <row r="338" spans="2:17">
      <c r="B338" s="594">
        <v>45354.763159722221</v>
      </c>
      <c r="D338" t="s">
        <v>3372</v>
      </c>
      <c r="H338" t="s">
        <v>3371</v>
      </c>
    </row>
    <row r="339" spans="2:17">
      <c r="B339" s="594">
        <v>45354.763194444444</v>
      </c>
      <c r="D339" t="s">
        <v>3370</v>
      </c>
      <c r="H339" t="s">
        <v>3371</v>
      </c>
    </row>
    <row r="340" spans="2:17">
      <c r="B340" s="594">
        <v>45354.763206018521</v>
      </c>
      <c r="D340" t="s">
        <v>3372</v>
      </c>
      <c r="H340" t="s">
        <v>3371</v>
      </c>
    </row>
    <row r="341" spans="2:17">
      <c r="B341" s="594">
        <v>45354.763240740744</v>
      </c>
      <c r="D341" t="s">
        <v>3370</v>
      </c>
      <c r="H341" t="s">
        <v>3371</v>
      </c>
    </row>
    <row r="342" spans="2:17">
      <c r="B342" s="594">
        <v>45354.763240740744</v>
      </c>
      <c r="D342" t="s">
        <v>3372</v>
      </c>
      <c r="H342" t="s">
        <v>3371</v>
      </c>
    </row>
    <row r="343" spans="2:17">
      <c r="B343" s="594">
        <v>45354.763275462959</v>
      </c>
      <c r="D343" t="s">
        <v>3370</v>
      </c>
      <c r="H343" t="s">
        <v>3371</v>
      </c>
    </row>
    <row r="344" spans="2:17">
      <c r="B344" s="594">
        <v>45354.763275462959</v>
      </c>
      <c r="D344" t="s">
        <v>3372</v>
      </c>
      <c r="H344" t="s">
        <v>3371</v>
      </c>
    </row>
    <row r="345" spans="2:17">
      <c r="B345" s="594">
        <v>45354.763310185182</v>
      </c>
      <c r="D345" t="s">
        <v>3370</v>
      </c>
      <c r="H345" t="s">
        <v>3371</v>
      </c>
    </row>
    <row r="346" spans="2:17">
      <c r="B346" s="594">
        <v>45354.763310185182</v>
      </c>
      <c r="D346" t="s">
        <v>3372</v>
      </c>
      <c r="H346" t="s">
        <v>3371</v>
      </c>
    </row>
    <row r="347" spans="2:17">
      <c r="B347" s="594">
        <v>45354.763379629629</v>
      </c>
      <c r="D347" t="s">
        <v>3362</v>
      </c>
    </row>
    <row r="348" spans="2:17">
      <c r="B348" s="594">
        <v>45354.77752314815</v>
      </c>
      <c r="D348" t="s">
        <v>3362</v>
      </c>
    </row>
    <row r="349" spans="2:17">
      <c r="B349" s="594">
        <v>45354.778912037036</v>
      </c>
      <c r="D349" t="s">
        <v>3370</v>
      </c>
      <c r="H349" t="s">
        <v>3371</v>
      </c>
    </row>
    <row r="350" spans="2:17">
      <c r="B350" s="594">
        <v>45354.778946759259</v>
      </c>
      <c r="D350" t="s">
        <v>3373</v>
      </c>
      <c r="F350" t="s">
        <v>3488</v>
      </c>
      <c r="H350" t="s">
        <v>3371</v>
      </c>
      <c r="K350">
        <v>5</v>
      </c>
      <c r="M350" t="s">
        <v>3488</v>
      </c>
      <c r="N350" t="s">
        <v>3489</v>
      </c>
      <c r="O350" t="s">
        <v>3490</v>
      </c>
      <c r="P350" t="s">
        <v>3491</v>
      </c>
      <c r="Q350" t="s">
        <v>3492</v>
      </c>
    </row>
    <row r="351" spans="2:17">
      <c r="B351" s="594">
        <v>45354.778946759259</v>
      </c>
      <c r="D351" t="s">
        <v>3372</v>
      </c>
      <c r="F351" t="s">
        <v>3488</v>
      </c>
      <c r="H351" t="s">
        <v>3371</v>
      </c>
      <c r="K351">
        <v>5</v>
      </c>
      <c r="M351" t="s">
        <v>3488</v>
      </c>
      <c r="N351" t="s">
        <v>3489</v>
      </c>
      <c r="O351" t="s">
        <v>3490</v>
      </c>
      <c r="P351" t="s">
        <v>3491</v>
      </c>
      <c r="Q351" t="s">
        <v>3492</v>
      </c>
    </row>
    <row r="352" spans="2:17">
      <c r="B352" s="594">
        <v>45354.778958333336</v>
      </c>
      <c r="D352" t="s">
        <v>3370</v>
      </c>
      <c r="H352" t="s">
        <v>3371</v>
      </c>
    </row>
    <row r="353" spans="2:17">
      <c r="B353" s="594">
        <v>45354.778993055559</v>
      </c>
      <c r="D353" t="s">
        <v>3373</v>
      </c>
      <c r="F353" t="s">
        <v>3493</v>
      </c>
      <c r="H353" t="s">
        <v>3371</v>
      </c>
      <c r="K353">
        <v>5</v>
      </c>
      <c r="M353" t="s">
        <v>3493</v>
      </c>
      <c r="N353" t="s">
        <v>3494</v>
      </c>
      <c r="O353" t="s">
        <v>3495</v>
      </c>
      <c r="P353" t="s">
        <v>3496</v>
      </c>
      <c r="Q353" t="s">
        <v>3497</v>
      </c>
    </row>
    <row r="354" spans="2:17">
      <c r="B354" s="594">
        <v>45354.779236111113</v>
      </c>
      <c r="D354" t="s">
        <v>3372</v>
      </c>
      <c r="F354" t="s">
        <v>3493</v>
      </c>
      <c r="H354" t="s">
        <v>3371</v>
      </c>
      <c r="K354">
        <v>5</v>
      </c>
      <c r="M354" t="s">
        <v>3493</v>
      </c>
      <c r="N354" t="s">
        <v>3494</v>
      </c>
      <c r="O354" t="s">
        <v>3495</v>
      </c>
      <c r="P354" t="s">
        <v>3496</v>
      </c>
      <c r="Q354" t="s">
        <v>3497</v>
      </c>
    </row>
    <row r="355" spans="2:17">
      <c r="B355" s="594">
        <v>45354.779270833336</v>
      </c>
      <c r="D355" t="s">
        <v>3370</v>
      </c>
      <c r="H355" t="s">
        <v>3371</v>
      </c>
    </row>
    <row r="356" spans="2:17">
      <c r="B356" s="594">
        <v>45354.779513888891</v>
      </c>
      <c r="D356" t="s">
        <v>3373</v>
      </c>
      <c r="F356" t="s">
        <v>3498</v>
      </c>
      <c r="H356" t="s">
        <v>3371</v>
      </c>
      <c r="K356">
        <v>5</v>
      </c>
      <c r="M356" t="s">
        <v>3498</v>
      </c>
      <c r="N356" t="s">
        <v>3499</v>
      </c>
      <c r="O356" t="s">
        <v>3500</v>
      </c>
      <c r="P356" t="s">
        <v>3501</v>
      </c>
      <c r="Q356" t="s">
        <v>3502</v>
      </c>
    </row>
    <row r="357" spans="2:17">
      <c r="B357" s="594">
        <v>45354.779537037037</v>
      </c>
      <c r="D357" t="s">
        <v>3372</v>
      </c>
      <c r="F357" t="s">
        <v>3498</v>
      </c>
      <c r="H357" t="s">
        <v>3371</v>
      </c>
      <c r="K357">
        <v>5</v>
      </c>
      <c r="M357" t="s">
        <v>3498</v>
      </c>
      <c r="N357" t="s">
        <v>3499</v>
      </c>
      <c r="O357" t="s">
        <v>3500</v>
      </c>
      <c r="P357" t="s">
        <v>3501</v>
      </c>
      <c r="Q357" t="s">
        <v>3502</v>
      </c>
    </row>
    <row r="358" spans="2:17">
      <c r="B358" s="594">
        <v>45354.77957175926</v>
      </c>
      <c r="D358" t="s">
        <v>3370</v>
      </c>
      <c r="H358" t="s">
        <v>3371</v>
      </c>
    </row>
    <row r="359" spans="2:17">
      <c r="B359" s="594">
        <v>45354.779606481483</v>
      </c>
      <c r="D359" t="s">
        <v>3373</v>
      </c>
      <c r="F359" t="s">
        <v>3503</v>
      </c>
      <c r="H359" t="s">
        <v>3371</v>
      </c>
      <c r="K359">
        <v>5</v>
      </c>
      <c r="M359" t="s">
        <v>3503</v>
      </c>
      <c r="N359" t="s">
        <v>3504</v>
      </c>
      <c r="O359" t="s">
        <v>3505</v>
      </c>
      <c r="P359" t="s">
        <v>3506</v>
      </c>
      <c r="Q359" t="s">
        <v>3507</v>
      </c>
    </row>
    <row r="360" spans="2:17">
      <c r="B360" s="594">
        <v>45354.779629629629</v>
      </c>
      <c r="D360" t="s">
        <v>3372</v>
      </c>
      <c r="F360" t="s">
        <v>3503</v>
      </c>
      <c r="H360" t="s">
        <v>3371</v>
      </c>
      <c r="K360">
        <v>5</v>
      </c>
      <c r="M360" t="s">
        <v>3503</v>
      </c>
      <c r="N360" t="s">
        <v>3504</v>
      </c>
      <c r="O360" t="s">
        <v>3505</v>
      </c>
      <c r="P360" t="s">
        <v>3506</v>
      </c>
      <c r="Q360" t="s">
        <v>3507</v>
      </c>
    </row>
    <row r="361" spans="2:17">
      <c r="B361" s="594">
        <v>45354.779664351852</v>
      </c>
      <c r="D361" t="s">
        <v>3370</v>
      </c>
      <c r="H361" t="s">
        <v>3371</v>
      </c>
    </row>
    <row r="362" spans="2:17">
      <c r="B362" s="594">
        <v>45354.779699074075</v>
      </c>
      <c r="D362" t="s">
        <v>3373</v>
      </c>
      <c r="F362" t="s">
        <v>3508</v>
      </c>
      <c r="H362" t="s">
        <v>3371</v>
      </c>
      <c r="K362">
        <v>5</v>
      </c>
      <c r="M362" t="s">
        <v>3508</v>
      </c>
      <c r="N362" t="s">
        <v>3509</v>
      </c>
      <c r="O362" t="s">
        <v>3510</v>
      </c>
      <c r="P362" t="s">
        <v>3511</v>
      </c>
      <c r="Q362" t="s">
        <v>3512</v>
      </c>
    </row>
    <row r="363" spans="2:17">
      <c r="B363" s="594">
        <v>45354.779722222222</v>
      </c>
      <c r="D363" t="s">
        <v>3372</v>
      </c>
      <c r="F363" t="s">
        <v>3508</v>
      </c>
      <c r="H363" t="s">
        <v>3371</v>
      </c>
      <c r="K363">
        <v>5</v>
      </c>
      <c r="M363" t="s">
        <v>3508</v>
      </c>
      <c r="N363" t="s">
        <v>3509</v>
      </c>
      <c r="O363" t="s">
        <v>3510</v>
      </c>
      <c r="P363" t="s">
        <v>3511</v>
      </c>
      <c r="Q363" t="s">
        <v>3512</v>
      </c>
    </row>
    <row r="364" spans="2:17">
      <c r="B364" s="594">
        <v>45354.779826388891</v>
      </c>
      <c r="D364" t="s">
        <v>3362</v>
      </c>
    </row>
    <row r="365" spans="2:17">
      <c r="B365" s="594">
        <v>45355.303263888891</v>
      </c>
      <c r="D365" t="s">
        <v>3362</v>
      </c>
    </row>
    <row r="366" spans="2:17">
      <c r="B366" s="594">
        <v>45355.305289351854</v>
      </c>
      <c r="C366">
        <v>60001</v>
      </c>
      <c r="D366" t="s">
        <v>3368</v>
      </c>
    </row>
    <row r="367" spans="2:17">
      <c r="B367" s="594">
        <v>45355.30537037037</v>
      </c>
      <c r="C367">
        <v>60001</v>
      </c>
      <c r="D367" t="s">
        <v>3369</v>
      </c>
    </row>
    <row r="368" spans="2:17">
      <c r="B368" s="594">
        <v>45355.30537037037</v>
      </c>
      <c r="C368">
        <v>60006</v>
      </c>
      <c r="D368" t="s">
        <v>3513</v>
      </c>
    </row>
    <row r="369" spans="2:4">
      <c r="B369" s="594">
        <v>45355.305381944447</v>
      </c>
      <c r="C369">
        <v>60006</v>
      </c>
      <c r="D369" t="s">
        <v>3514</v>
      </c>
    </row>
    <row r="370" spans="2:4">
      <c r="B370" s="594">
        <v>45355.305381944447</v>
      </c>
      <c r="C370">
        <v>60006</v>
      </c>
      <c r="D370" t="s">
        <v>3515</v>
      </c>
    </row>
    <row r="371" spans="2:4">
      <c r="B371" s="594">
        <v>45355.305393518516</v>
      </c>
      <c r="C371">
        <v>60001</v>
      </c>
      <c r="D371" t="s">
        <v>3516</v>
      </c>
    </row>
    <row r="372" spans="2:4">
      <c r="B372" s="594">
        <v>45355.305393518516</v>
      </c>
      <c r="C372">
        <v>60006</v>
      </c>
      <c r="D372" t="s">
        <v>3517</v>
      </c>
    </row>
    <row r="373" spans="2:4">
      <c r="B373" s="594">
        <v>45355.305405092593</v>
      </c>
      <c r="C373">
        <v>60006</v>
      </c>
      <c r="D373" t="s">
        <v>3518</v>
      </c>
    </row>
    <row r="374" spans="2:4">
      <c r="B374" s="594">
        <v>45355.305405092593</v>
      </c>
      <c r="C374">
        <v>60006</v>
      </c>
      <c r="D374" t="s">
        <v>3519</v>
      </c>
    </row>
    <row r="375" spans="2:4">
      <c r="B375" s="594">
        <v>45355.30541666667</v>
      </c>
      <c r="C375">
        <v>60006</v>
      </c>
      <c r="D375" t="s">
        <v>3520</v>
      </c>
    </row>
    <row r="376" spans="2:4">
      <c r="B376" s="594">
        <v>45355.30541666667</v>
      </c>
      <c r="C376">
        <v>60006</v>
      </c>
      <c r="D376" t="s">
        <v>3521</v>
      </c>
    </row>
    <row r="377" spans="2:4">
      <c r="B377" s="594">
        <v>45355.30541666667</v>
      </c>
      <c r="C377">
        <v>60006</v>
      </c>
      <c r="D377" t="s">
        <v>3522</v>
      </c>
    </row>
    <row r="378" spans="2:4">
      <c r="B378" s="594">
        <v>45355.305428240739</v>
      </c>
      <c r="C378">
        <v>60006</v>
      </c>
      <c r="D378" t="s">
        <v>3523</v>
      </c>
    </row>
    <row r="379" spans="2:4">
      <c r="B379" s="594">
        <v>45355.305428240739</v>
      </c>
      <c r="C379">
        <v>60006</v>
      </c>
      <c r="D379" t="s">
        <v>3524</v>
      </c>
    </row>
    <row r="380" spans="2:4">
      <c r="B380" s="594">
        <v>45355.305428240739</v>
      </c>
      <c r="C380">
        <v>60006</v>
      </c>
      <c r="D380" t="s">
        <v>3525</v>
      </c>
    </row>
    <row r="381" spans="2:4">
      <c r="B381" s="594">
        <v>45355.305428240739</v>
      </c>
      <c r="C381">
        <v>60006</v>
      </c>
      <c r="D381" t="s">
        <v>3526</v>
      </c>
    </row>
    <row r="382" spans="2:4">
      <c r="B382" s="594">
        <v>45355.305439814816</v>
      </c>
      <c r="C382">
        <v>60006</v>
      </c>
      <c r="D382" t="s">
        <v>3513</v>
      </c>
    </row>
    <row r="383" spans="2:4">
      <c r="B383" s="594">
        <v>45355.305439814816</v>
      </c>
      <c r="C383">
        <v>60006</v>
      </c>
      <c r="D383" t="s">
        <v>3514</v>
      </c>
    </row>
    <row r="384" spans="2:4">
      <c r="B384" s="594">
        <v>45355.30568287037</v>
      </c>
      <c r="C384">
        <v>60006</v>
      </c>
      <c r="D384" t="s">
        <v>3514</v>
      </c>
    </row>
    <row r="385" spans="2:4">
      <c r="B385" s="594">
        <v>45355.305787037039</v>
      </c>
      <c r="D385" t="s">
        <v>3362</v>
      </c>
    </row>
    <row r="386" spans="2:4">
      <c r="B386" s="594">
        <v>45355.316134259258</v>
      </c>
      <c r="C386">
        <v>60001</v>
      </c>
      <c r="D386" t="s">
        <v>3368</v>
      </c>
    </row>
    <row r="387" spans="2:4">
      <c r="B387" s="594">
        <v>45355.316203703704</v>
      </c>
      <c r="C387">
        <v>60001</v>
      </c>
      <c r="D387" t="s">
        <v>3369</v>
      </c>
    </row>
    <row r="388" spans="2:4">
      <c r="B388" s="594">
        <v>45355.316203703704</v>
      </c>
      <c r="C388">
        <v>60006</v>
      </c>
      <c r="D388" t="s">
        <v>3515</v>
      </c>
    </row>
    <row r="389" spans="2:4">
      <c r="B389" s="594">
        <v>45355.316203703704</v>
      </c>
      <c r="C389">
        <v>60001</v>
      </c>
      <c r="D389" t="s">
        <v>3516</v>
      </c>
    </row>
    <row r="390" spans="2:4">
      <c r="B390" s="594">
        <v>45355.316203703704</v>
      </c>
      <c r="C390">
        <v>60006</v>
      </c>
      <c r="D390" t="s">
        <v>3517</v>
      </c>
    </row>
    <row r="391" spans="2:4">
      <c r="B391" s="594">
        <v>45355.31621527778</v>
      </c>
      <c r="C391">
        <v>60006</v>
      </c>
      <c r="D391" t="s">
        <v>3518</v>
      </c>
    </row>
    <row r="392" spans="2:4">
      <c r="B392" s="594">
        <v>45355.31621527778</v>
      </c>
      <c r="C392">
        <v>60006</v>
      </c>
      <c r="D392" t="s">
        <v>3519</v>
      </c>
    </row>
    <row r="393" spans="2:4">
      <c r="B393" s="594">
        <v>45355.31621527778</v>
      </c>
      <c r="C393">
        <v>60006</v>
      </c>
      <c r="D393" t="s">
        <v>3520</v>
      </c>
    </row>
    <row r="394" spans="2:4">
      <c r="B394" s="594">
        <v>45355.31622685185</v>
      </c>
      <c r="C394">
        <v>60006</v>
      </c>
      <c r="D394" t="s">
        <v>3521</v>
      </c>
    </row>
    <row r="395" spans="2:4">
      <c r="B395" s="594">
        <v>45355.31622685185</v>
      </c>
      <c r="C395">
        <v>60006</v>
      </c>
      <c r="D395" t="s">
        <v>3522</v>
      </c>
    </row>
    <row r="396" spans="2:4">
      <c r="B396" s="594">
        <v>45355.31622685185</v>
      </c>
      <c r="C396">
        <v>60006</v>
      </c>
      <c r="D396" t="s">
        <v>3523</v>
      </c>
    </row>
    <row r="397" spans="2:4">
      <c r="B397" s="594">
        <v>45355.31622685185</v>
      </c>
      <c r="C397">
        <v>60006</v>
      </c>
      <c r="D397" t="s">
        <v>3524</v>
      </c>
    </row>
    <row r="398" spans="2:4">
      <c r="B398" s="594">
        <v>45355.316238425927</v>
      </c>
      <c r="C398">
        <v>60006</v>
      </c>
      <c r="D398" t="s">
        <v>3525</v>
      </c>
    </row>
    <row r="399" spans="2:4">
      <c r="B399" s="594">
        <v>45355.316238425927</v>
      </c>
      <c r="C399">
        <v>60006</v>
      </c>
      <c r="D399" t="s">
        <v>3526</v>
      </c>
    </row>
    <row r="400" spans="2:4">
      <c r="B400" s="594">
        <v>45355.316238425927</v>
      </c>
      <c r="C400">
        <v>60006</v>
      </c>
      <c r="D400" t="s">
        <v>3513</v>
      </c>
    </row>
    <row r="401" spans="2:8">
      <c r="B401" s="594">
        <v>45355.316238425927</v>
      </c>
      <c r="C401">
        <v>60006</v>
      </c>
      <c r="D401" t="s">
        <v>3514</v>
      </c>
    </row>
    <row r="402" spans="2:8">
      <c r="B402" s="594">
        <v>45355.316412037035</v>
      </c>
      <c r="C402">
        <v>60006</v>
      </c>
      <c r="D402" t="s">
        <v>3514</v>
      </c>
    </row>
    <row r="403" spans="2:8">
      <c r="B403" s="594">
        <v>45355.316967592589</v>
      </c>
      <c r="D403" t="s">
        <v>3370</v>
      </c>
      <c r="H403" t="s">
        <v>3371</v>
      </c>
    </row>
    <row r="404" spans="2:8">
      <c r="B404" s="594">
        <v>45355.316979166666</v>
      </c>
      <c r="D404" t="s">
        <v>3372</v>
      </c>
      <c r="H404" t="s">
        <v>3371</v>
      </c>
    </row>
    <row r="405" spans="2:8">
      <c r="B405" s="594">
        <v>45355.317037037035</v>
      </c>
      <c r="D405" t="s">
        <v>3370</v>
      </c>
      <c r="H405" t="s">
        <v>3371</v>
      </c>
    </row>
    <row r="406" spans="2:8">
      <c r="B406" s="594">
        <v>45355.317048611112</v>
      </c>
      <c r="D406" t="s">
        <v>3372</v>
      </c>
      <c r="H406" t="s">
        <v>3371</v>
      </c>
    </row>
    <row r="407" spans="2:8">
      <c r="B407" s="594">
        <v>45355.317141203705</v>
      </c>
      <c r="D407" t="s">
        <v>3370</v>
      </c>
      <c r="H407" t="s">
        <v>3371</v>
      </c>
    </row>
    <row r="408" spans="2:8">
      <c r="B408" s="594">
        <v>45355.317141203705</v>
      </c>
      <c r="D408" t="s">
        <v>3372</v>
      </c>
      <c r="H408" t="s">
        <v>3371</v>
      </c>
    </row>
    <row r="409" spans="2:8">
      <c r="B409" s="594">
        <v>45355.317210648151</v>
      </c>
      <c r="D409" t="s">
        <v>3370</v>
      </c>
      <c r="H409" t="s">
        <v>3371</v>
      </c>
    </row>
    <row r="410" spans="2:8">
      <c r="B410" s="594">
        <v>45355.317233796297</v>
      </c>
      <c r="D410" t="s">
        <v>3372</v>
      </c>
      <c r="H410" t="s">
        <v>3371</v>
      </c>
    </row>
    <row r="411" spans="2:8">
      <c r="B411" s="594">
        <v>45355.317280092589</v>
      </c>
      <c r="D411" t="s">
        <v>3370</v>
      </c>
      <c r="H411" t="s">
        <v>3371</v>
      </c>
    </row>
    <row r="412" spans="2:8">
      <c r="B412" s="594">
        <v>45355.317303240743</v>
      </c>
      <c r="D412" t="s">
        <v>3372</v>
      </c>
      <c r="H412" t="s">
        <v>3371</v>
      </c>
    </row>
    <row r="413" spans="2:8">
      <c r="B413" s="594">
        <v>45355.317395833335</v>
      </c>
      <c r="D413" t="s">
        <v>3362</v>
      </c>
    </row>
    <row r="414" spans="2:8">
      <c r="B414" s="594">
        <v>45355.321053240739</v>
      </c>
      <c r="C414">
        <v>60006</v>
      </c>
      <c r="D414" t="s">
        <v>3515</v>
      </c>
    </row>
    <row r="415" spans="2:8">
      <c r="B415" s="594">
        <v>45355.321053240739</v>
      </c>
      <c r="C415">
        <v>60001</v>
      </c>
      <c r="D415" t="s">
        <v>3516</v>
      </c>
    </row>
    <row r="416" spans="2:8">
      <c r="B416" s="594">
        <v>45355.321053240739</v>
      </c>
      <c r="C416">
        <v>60006</v>
      </c>
      <c r="D416" t="s">
        <v>3517</v>
      </c>
    </row>
    <row r="417" spans="2:8">
      <c r="B417" s="594">
        <v>45355.321064814816</v>
      </c>
      <c r="C417">
        <v>60006</v>
      </c>
      <c r="D417" t="s">
        <v>3518</v>
      </c>
    </row>
    <row r="418" spans="2:8">
      <c r="B418" s="594">
        <v>45355.321064814816</v>
      </c>
      <c r="C418">
        <v>60006</v>
      </c>
      <c r="D418" t="s">
        <v>3519</v>
      </c>
    </row>
    <row r="419" spans="2:8">
      <c r="B419" s="594">
        <v>45355.321076388886</v>
      </c>
      <c r="C419">
        <v>60006</v>
      </c>
      <c r="D419" t="s">
        <v>3520</v>
      </c>
    </row>
    <row r="420" spans="2:8">
      <c r="B420" s="594">
        <v>45355.321076388886</v>
      </c>
      <c r="C420">
        <v>60006</v>
      </c>
      <c r="D420" t="s">
        <v>3521</v>
      </c>
    </row>
    <row r="421" spans="2:8">
      <c r="B421" s="594">
        <v>45355.321087962962</v>
      </c>
      <c r="C421">
        <v>60006</v>
      </c>
      <c r="D421" t="s">
        <v>3522</v>
      </c>
    </row>
    <row r="422" spans="2:8">
      <c r="B422" s="594">
        <v>45355.321087962962</v>
      </c>
      <c r="C422">
        <v>60006</v>
      </c>
      <c r="D422" t="s">
        <v>3523</v>
      </c>
    </row>
    <row r="423" spans="2:8">
      <c r="B423" s="594">
        <v>45355.321087962962</v>
      </c>
      <c r="C423">
        <v>60006</v>
      </c>
      <c r="D423" t="s">
        <v>3524</v>
      </c>
    </row>
    <row r="424" spans="2:8">
      <c r="B424" s="594">
        <v>45355.321087962962</v>
      </c>
      <c r="C424">
        <v>60006</v>
      </c>
      <c r="D424" t="s">
        <v>3525</v>
      </c>
    </row>
    <row r="425" spans="2:8">
      <c r="B425" s="594">
        <v>45355.321099537039</v>
      </c>
      <c r="C425">
        <v>60006</v>
      </c>
      <c r="D425" t="s">
        <v>3526</v>
      </c>
    </row>
    <row r="426" spans="2:8">
      <c r="B426" s="594">
        <v>45355.321099537039</v>
      </c>
      <c r="C426">
        <v>60006</v>
      </c>
      <c r="D426" t="s">
        <v>3513</v>
      </c>
    </row>
    <row r="427" spans="2:8">
      <c r="B427" s="594">
        <v>45355.321099537039</v>
      </c>
      <c r="C427">
        <v>60006</v>
      </c>
      <c r="D427" t="s">
        <v>3514</v>
      </c>
    </row>
    <row r="428" spans="2:8">
      <c r="B428" s="594">
        <v>45355.321319444447</v>
      </c>
      <c r="C428">
        <v>60006</v>
      </c>
      <c r="D428" t="s">
        <v>3514</v>
      </c>
    </row>
    <row r="429" spans="2:8">
      <c r="B429" s="594">
        <v>45355.321875000001</v>
      </c>
      <c r="D429" t="s">
        <v>3362</v>
      </c>
    </row>
    <row r="430" spans="2:8">
      <c r="B430" s="594">
        <v>45355.333229166667</v>
      </c>
      <c r="D430" t="s">
        <v>3370</v>
      </c>
      <c r="H430" t="s">
        <v>3371</v>
      </c>
    </row>
    <row r="431" spans="2:8">
      <c r="B431" s="594">
        <v>45355.333252314813</v>
      </c>
      <c r="D431" t="s">
        <v>3372</v>
      </c>
      <c r="H431" t="s">
        <v>3371</v>
      </c>
    </row>
    <row r="432" spans="2:8">
      <c r="B432" s="594">
        <v>45355.333333333336</v>
      </c>
      <c r="D432" t="s">
        <v>3370</v>
      </c>
      <c r="H432" t="s">
        <v>3371</v>
      </c>
    </row>
    <row r="433" spans="2:17">
      <c r="B433" s="594">
        <v>45355.333356481482</v>
      </c>
      <c r="D433" t="s">
        <v>3372</v>
      </c>
      <c r="H433" t="s">
        <v>3371</v>
      </c>
    </row>
    <row r="434" spans="2:17">
      <c r="B434" s="594">
        <v>45355.333692129629</v>
      </c>
      <c r="D434" t="s">
        <v>3370</v>
      </c>
      <c r="H434" t="s">
        <v>3371</v>
      </c>
    </row>
    <row r="435" spans="2:17">
      <c r="B435" s="594">
        <v>45355.333703703705</v>
      </c>
      <c r="D435" t="s">
        <v>3372</v>
      </c>
      <c r="H435" t="s">
        <v>3371</v>
      </c>
    </row>
    <row r="436" spans="2:17">
      <c r="B436" s="594">
        <v>45355.334189814814</v>
      </c>
      <c r="D436" t="s">
        <v>3370</v>
      </c>
      <c r="H436" t="s">
        <v>3371</v>
      </c>
    </row>
    <row r="437" spans="2:17">
      <c r="B437" s="594">
        <v>45355.334224537037</v>
      </c>
      <c r="D437" t="s">
        <v>3372</v>
      </c>
      <c r="H437" t="s">
        <v>3371</v>
      </c>
    </row>
    <row r="438" spans="2:17">
      <c r="B438" s="594">
        <v>45355.334328703706</v>
      </c>
      <c r="D438" t="s">
        <v>3370</v>
      </c>
      <c r="H438" t="s">
        <v>3371</v>
      </c>
    </row>
    <row r="439" spans="2:17">
      <c r="B439" s="594">
        <v>45355.334374999999</v>
      </c>
      <c r="D439" t="s">
        <v>3372</v>
      </c>
      <c r="H439" t="s">
        <v>3371</v>
      </c>
    </row>
    <row r="440" spans="2:17">
      <c r="B440" s="594">
        <v>45355.334513888891</v>
      </c>
      <c r="D440" t="s">
        <v>3362</v>
      </c>
    </row>
    <row r="441" spans="2:17">
      <c r="B441" s="594">
        <v>45355.341099537036</v>
      </c>
      <c r="D441" t="s">
        <v>3362</v>
      </c>
    </row>
    <row r="442" spans="2:17">
      <c r="B442" s="594">
        <v>45355.341932870368</v>
      </c>
      <c r="D442" t="s">
        <v>3370</v>
      </c>
      <c r="H442" t="s">
        <v>3371</v>
      </c>
    </row>
    <row r="443" spans="2:17">
      <c r="B443" s="594">
        <v>45355.341979166667</v>
      </c>
      <c r="D443" t="s">
        <v>3373</v>
      </c>
      <c r="F443" t="s">
        <v>3527</v>
      </c>
      <c r="H443" t="s">
        <v>3371</v>
      </c>
      <c r="K443">
        <v>5</v>
      </c>
      <c r="M443" t="s">
        <v>3527</v>
      </c>
      <c r="N443" t="s">
        <v>3528</v>
      </c>
      <c r="O443" t="s">
        <v>3529</v>
      </c>
      <c r="P443" t="s">
        <v>3530</v>
      </c>
      <c r="Q443" t="s">
        <v>3531</v>
      </c>
    </row>
    <row r="444" spans="2:17">
      <c r="B444" s="594">
        <v>45355.341979166667</v>
      </c>
      <c r="D444" t="s">
        <v>3372</v>
      </c>
      <c r="F444" t="s">
        <v>3527</v>
      </c>
      <c r="H444" t="s">
        <v>3371</v>
      </c>
      <c r="K444">
        <v>5</v>
      </c>
      <c r="M444" t="s">
        <v>3527</v>
      </c>
      <c r="N444" t="s">
        <v>3528</v>
      </c>
      <c r="O444" t="s">
        <v>3529</v>
      </c>
      <c r="P444" t="s">
        <v>3530</v>
      </c>
      <c r="Q444" t="s">
        <v>3531</v>
      </c>
    </row>
    <row r="445" spans="2:17">
      <c r="B445" s="594">
        <v>45355.341990740744</v>
      </c>
      <c r="D445" t="s">
        <v>3370</v>
      </c>
      <c r="H445" t="s">
        <v>3371</v>
      </c>
    </row>
    <row r="446" spans="2:17">
      <c r="B446" s="594">
        <v>45355.342499999999</v>
      </c>
      <c r="D446" t="s">
        <v>3373</v>
      </c>
      <c r="F446" t="s">
        <v>3532</v>
      </c>
      <c r="H446" t="s">
        <v>3371</v>
      </c>
      <c r="K446">
        <v>5</v>
      </c>
      <c r="M446" t="s">
        <v>3532</v>
      </c>
      <c r="N446" t="s">
        <v>3533</v>
      </c>
      <c r="O446" t="s">
        <v>3534</v>
      </c>
      <c r="P446" t="s">
        <v>3535</v>
      </c>
      <c r="Q446" t="s">
        <v>3536</v>
      </c>
    </row>
    <row r="447" spans="2:17">
      <c r="B447" s="594">
        <v>45355.342546296299</v>
      </c>
      <c r="D447" t="s">
        <v>3372</v>
      </c>
      <c r="F447" t="s">
        <v>3532</v>
      </c>
      <c r="H447" t="s">
        <v>3371</v>
      </c>
      <c r="K447">
        <v>5</v>
      </c>
      <c r="M447" t="s">
        <v>3532</v>
      </c>
      <c r="N447" t="s">
        <v>3533</v>
      </c>
      <c r="O447" t="s">
        <v>3534</v>
      </c>
      <c r="P447" t="s">
        <v>3535</v>
      </c>
      <c r="Q447" t="s">
        <v>3536</v>
      </c>
    </row>
    <row r="448" spans="2:17">
      <c r="B448" s="594">
        <v>45355.342777777776</v>
      </c>
      <c r="D448" t="s">
        <v>3370</v>
      </c>
      <c r="H448" t="s">
        <v>3371</v>
      </c>
    </row>
    <row r="449" spans="2:17">
      <c r="B449" s="594">
        <v>45355.342847222222</v>
      </c>
      <c r="D449" t="s">
        <v>3373</v>
      </c>
      <c r="F449" t="s">
        <v>3537</v>
      </c>
      <c r="H449" t="s">
        <v>3371</v>
      </c>
      <c r="K449">
        <v>5</v>
      </c>
      <c r="M449" t="s">
        <v>3537</v>
      </c>
      <c r="N449" t="s">
        <v>3538</v>
      </c>
      <c r="O449" t="s">
        <v>3539</v>
      </c>
      <c r="P449" t="s">
        <v>3540</v>
      </c>
      <c r="Q449" t="s">
        <v>3541</v>
      </c>
    </row>
    <row r="450" spans="2:17">
      <c r="B450" s="594">
        <v>45355.342893518522</v>
      </c>
      <c r="D450" t="s">
        <v>3372</v>
      </c>
      <c r="F450" t="s">
        <v>3537</v>
      </c>
      <c r="H450" t="s">
        <v>3371</v>
      </c>
      <c r="K450">
        <v>5</v>
      </c>
      <c r="M450" t="s">
        <v>3537</v>
      </c>
      <c r="N450" t="s">
        <v>3538</v>
      </c>
      <c r="O450" t="s">
        <v>3539</v>
      </c>
      <c r="P450" t="s">
        <v>3540</v>
      </c>
      <c r="Q450" t="s">
        <v>3541</v>
      </c>
    </row>
    <row r="451" spans="2:17">
      <c r="B451" s="594">
        <v>45355.34302083333</v>
      </c>
      <c r="D451" t="s">
        <v>3370</v>
      </c>
      <c r="H451" t="s">
        <v>3371</v>
      </c>
    </row>
    <row r="452" spans="2:17">
      <c r="B452" s="594">
        <v>45355.343090277776</v>
      </c>
      <c r="D452" t="s">
        <v>3373</v>
      </c>
      <c r="F452" t="s">
        <v>3542</v>
      </c>
      <c r="H452" t="s">
        <v>3371</v>
      </c>
      <c r="K452">
        <v>5</v>
      </c>
      <c r="M452" t="s">
        <v>3542</v>
      </c>
      <c r="N452" t="s">
        <v>3543</v>
      </c>
      <c r="O452" t="s">
        <v>3544</v>
      </c>
      <c r="P452" t="s">
        <v>3545</v>
      </c>
      <c r="Q452" t="s">
        <v>3546</v>
      </c>
    </row>
    <row r="453" spans="2:17">
      <c r="B453" s="594">
        <v>45355.343159722222</v>
      </c>
      <c r="D453" t="s">
        <v>3372</v>
      </c>
      <c r="F453" t="s">
        <v>3542</v>
      </c>
      <c r="H453" t="s">
        <v>3371</v>
      </c>
      <c r="K453">
        <v>5</v>
      </c>
      <c r="M453" t="s">
        <v>3542</v>
      </c>
      <c r="N453" t="s">
        <v>3543</v>
      </c>
      <c r="O453" t="s">
        <v>3544</v>
      </c>
      <c r="P453" t="s">
        <v>3545</v>
      </c>
      <c r="Q453" t="s">
        <v>3546</v>
      </c>
    </row>
    <row r="454" spans="2:17">
      <c r="B454" s="594">
        <v>45355.343275462961</v>
      </c>
      <c r="D454" t="s">
        <v>3370</v>
      </c>
      <c r="H454" t="s">
        <v>3371</v>
      </c>
    </row>
    <row r="455" spans="2:17">
      <c r="B455" s="594">
        <v>45355.343344907407</v>
      </c>
      <c r="D455" t="s">
        <v>3373</v>
      </c>
      <c r="F455" t="s">
        <v>3547</v>
      </c>
      <c r="H455" t="s">
        <v>3371</v>
      </c>
      <c r="K455">
        <v>5</v>
      </c>
      <c r="M455" t="s">
        <v>3547</v>
      </c>
      <c r="N455" t="s">
        <v>3548</v>
      </c>
      <c r="O455" t="s">
        <v>3549</v>
      </c>
      <c r="P455" t="s">
        <v>3550</v>
      </c>
      <c r="Q455" t="s">
        <v>3551</v>
      </c>
    </row>
    <row r="456" spans="2:17">
      <c r="B456" s="594">
        <v>45355.343402777777</v>
      </c>
      <c r="D456" t="s">
        <v>3372</v>
      </c>
      <c r="F456" t="s">
        <v>3547</v>
      </c>
      <c r="H456" t="s">
        <v>3371</v>
      </c>
      <c r="K456">
        <v>5</v>
      </c>
      <c r="M456" t="s">
        <v>3547</v>
      </c>
      <c r="N456" t="s">
        <v>3548</v>
      </c>
      <c r="O456" t="s">
        <v>3549</v>
      </c>
      <c r="P456" t="s">
        <v>3550</v>
      </c>
      <c r="Q456" t="s">
        <v>3551</v>
      </c>
    </row>
    <row r="457" spans="2:17">
      <c r="B457" s="594">
        <v>45355.343645833331</v>
      </c>
      <c r="D457" t="s">
        <v>3362</v>
      </c>
    </row>
    <row r="458" spans="2:17">
      <c r="B458" s="594">
        <v>45355.361435185187</v>
      </c>
      <c r="C458">
        <v>60001</v>
      </c>
      <c r="D458" t="s">
        <v>3366</v>
      </c>
    </row>
    <row r="459" spans="2:17">
      <c r="B459" s="594">
        <v>45355.363171296296</v>
      </c>
      <c r="C459">
        <v>60001</v>
      </c>
      <c r="D459" t="s">
        <v>3368</v>
      </c>
    </row>
    <row r="460" spans="2:17">
      <c r="B460" s="594">
        <v>45355.363217592596</v>
      </c>
      <c r="C460">
        <v>60001</v>
      </c>
      <c r="D460" t="s">
        <v>3366</v>
      </c>
    </row>
    <row r="461" spans="2:17">
      <c r="B461" s="594">
        <v>45355.36519675926</v>
      </c>
      <c r="C461">
        <v>60001</v>
      </c>
      <c r="D461" t="s">
        <v>3368</v>
      </c>
    </row>
    <row r="462" spans="2:17">
      <c r="B462" s="594">
        <v>45355.365254629629</v>
      </c>
      <c r="C462">
        <v>60001</v>
      </c>
      <c r="D462" t="s">
        <v>3366</v>
      </c>
    </row>
    <row r="463" spans="2:17">
      <c r="B463" s="594">
        <v>45355.366006944445</v>
      </c>
      <c r="D463" t="s">
        <v>3362</v>
      </c>
    </row>
    <row r="464" spans="2:17">
      <c r="B464" s="594">
        <v>45355.392152777778</v>
      </c>
      <c r="D464" t="s">
        <v>3362</v>
      </c>
    </row>
    <row r="465" spans="2:17">
      <c r="B465" s="594">
        <v>45355.398229166669</v>
      </c>
      <c r="D465" t="s">
        <v>3370</v>
      </c>
      <c r="H465" t="s">
        <v>3371</v>
      </c>
    </row>
    <row r="466" spans="2:17">
      <c r="B466" s="594">
        <v>45355.398263888892</v>
      </c>
      <c r="D466" t="s">
        <v>3373</v>
      </c>
      <c r="F466" t="s">
        <v>3552</v>
      </c>
      <c r="H466" t="s">
        <v>3371</v>
      </c>
      <c r="K466">
        <v>5</v>
      </c>
      <c r="M466" t="s">
        <v>3552</v>
      </c>
      <c r="N466" t="s">
        <v>3553</v>
      </c>
      <c r="O466" t="s">
        <v>3554</v>
      </c>
      <c r="P466" t="s">
        <v>3555</v>
      </c>
      <c r="Q466" t="s">
        <v>3556</v>
      </c>
    </row>
    <row r="467" spans="2:17">
      <c r="B467" s="594">
        <v>45355.398275462961</v>
      </c>
      <c r="D467" t="s">
        <v>3372</v>
      </c>
      <c r="F467" t="s">
        <v>3552</v>
      </c>
      <c r="H467" t="s">
        <v>3371</v>
      </c>
      <c r="K467">
        <v>5</v>
      </c>
      <c r="M467" t="s">
        <v>3552</v>
      </c>
      <c r="N467" t="s">
        <v>3553</v>
      </c>
      <c r="O467" t="s">
        <v>3554</v>
      </c>
      <c r="P467" t="s">
        <v>3555</v>
      </c>
      <c r="Q467" t="s">
        <v>3556</v>
      </c>
    </row>
    <row r="468" spans="2:17">
      <c r="B468" s="594">
        <v>45355.398298611108</v>
      </c>
      <c r="D468" t="s">
        <v>3370</v>
      </c>
      <c r="H468" t="s">
        <v>3371</v>
      </c>
    </row>
    <row r="469" spans="2:17">
      <c r="B469" s="594">
        <v>45355.398333333331</v>
      </c>
      <c r="D469" t="s">
        <v>3373</v>
      </c>
      <c r="F469" t="s">
        <v>3557</v>
      </c>
      <c r="H469" t="s">
        <v>3371</v>
      </c>
      <c r="K469">
        <v>5</v>
      </c>
      <c r="M469" t="s">
        <v>3557</v>
      </c>
      <c r="N469" t="s">
        <v>3558</v>
      </c>
      <c r="O469" t="s">
        <v>3559</v>
      </c>
      <c r="P469" t="s">
        <v>3560</v>
      </c>
      <c r="Q469" t="s">
        <v>3561</v>
      </c>
    </row>
    <row r="470" spans="2:17">
      <c r="B470" s="594">
        <v>45355.398333333331</v>
      </c>
      <c r="D470" t="s">
        <v>3372</v>
      </c>
      <c r="F470" t="s">
        <v>3557</v>
      </c>
      <c r="H470" t="s">
        <v>3371</v>
      </c>
      <c r="K470">
        <v>5</v>
      </c>
      <c r="M470" t="s">
        <v>3557</v>
      </c>
      <c r="N470" t="s">
        <v>3558</v>
      </c>
      <c r="O470" t="s">
        <v>3559</v>
      </c>
      <c r="P470" t="s">
        <v>3560</v>
      </c>
      <c r="Q470" t="s">
        <v>3561</v>
      </c>
    </row>
    <row r="471" spans="2:17">
      <c r="B471" s="594">
        <v>45355.398356481484</v>
      </c>
      <c r="D471" t="s">
        <v>3370</v>
      </c>
      <c r="H471" t="s">
        <v>3371</v>
      </c>
    </row>
    <row r="472" spans="2:17">
      <c r="B472" s="594">
        <v>45355.3983912037</v>
      </c>
      <c r="D472" t="s">
        <v>3373</v>
      </c>
      <c r="F472" t="s">
        <v>3562</v>
      </c>
      <c r="H472" t="s">
        <v>3371</v>
      </c>
      <c r="K472">
        <v>5</v>
      </c>
      <c r="M472" t="s">
        <v>3562</v>
      </c>
      <c r="N472" t="s">
        <v>3563</v>
      </c>
      <c r="O472" t="s">
        <v>3564</v>
      </c>
      <c r="P472" t="s">
        <v>3565</v>
      </c>
      <c r="Q472" t="s">
        <v>3566</v>
      </c>
    </row>
    <row r="473" spans="2:17">
      <c r="B473" s="594">
        <v>45355.398402777777</v>
      </c>
      <c r="D473" t="s">
        <v>3372</v>
      </c>
      <c r="F473" t="s">
        <v>3562</v>
      </c>
      <c r="H473" t="s">
        <v>3371</v>
      </c>
      <c r="K473">
        <v>5</v>
      </c>
      <c r="M473" t="s">
        <v>3562</v>
      </c>
      <c r="N473" t="s">
        <v>3563</v>
      </c>
      <c r="O473" t="s">
        <v>3564</v>
      </c>
      <c r="P473" t="s">
        <v>3565</v>
      </c>
      <c r="Q473" t="s">
        <v>3566</v>
      </c>
    </row>
    <row r="474" spans="2:17">
      <c r="B474" s="594">
        <v>45355.3984375</v>
      </c>
      <c r="D474" t="s">
        <v>3370</v>
      </c>
      <c r="H474" t="s">
        <v>3371</v>
      </c>
    </row>
    <row r="475" spans="2:17">
      <c r="B475" s="594">
        <v>45355.398472222223</v>
      </c>
      <c r="D475" t="s">
        <v>3373</v>
      </c>
      <c r="F475" t="s">
        <v>3567</v>
      </c>
      <c r="H475" t="s">
        <v>3371</v>
      </c>
      <c r="K475">
        <v>5</v>
      </c>
      <c r="M475" t="s">
        <v>3567</v>
      </c>
      <c r="N475" t="s">
        <v>3568</v>
      </c>
      <c r="O475" t="s">
        <v>3569</v>
      </c>
      <c r="P475" t="s">
        <v>3570</v>
      </c>
      <c r="Q475" t="s">
        <v>3571</v>
      </c>
    </row>
    <row r="476" spans="2:17">
      <c r="B476" s="594">
        <v>45355.3984837963</v>
      </c>
      <c r="D476" t="s">
        <v>3372</v>
      </c>
      <c r="F476" t="s">
        <v>3567</v>
      </c>
      <c r="H476" t="s">
        <v>3371</v>
      </c>
      <c r="K476">
        <v>5</v>
      </c>
      <c r="M476" t="s">
        <v>3567</v>
      </c>
      <c r="N476" t="s">
        <v>3568</v>
      </c>
      <c r="O476" t="s">
        <v>3569</v>
      </c>
      <c r="P476" t="s">
        <v>3570</v>
      </c>
      <c r="Q476" t="s">
        <v>3571</v>
      </c>
    </row>
    <row r="477" spans="2:17">
      <c r="B477" s="594">
        <v>45355.398518518516</v>
      </c>
      <c r="D477" t="s">
        <v>3370</v>
      </c>
      <c r="H477" t="s">
        <v>3371</v>
      </c>
    </row>
    <row r="478" spans="2:17">
      <c r="B478" s="594">
        <v>45355.398564814815</v>
      </c>
      <c r="D478" t="s">
        <v>3373</v>
      </c>
      <c r="F478" t="s">
        <v>3572</v>
      </c>
      <c r="H478" t="s">
        <v>3371</v>
      </c>
      <c r="K478">
        <v>5</v>
      </c>
      <c r="M478" t="s">
        <v>3572</v>
      </c>
      <c r="N478" t="s">
        <v>3573</v>
      </c>
      <c r="O478" t="s">
        <v>3574</v>
      </c>
      <c r="P478" t="s">
        <v>3575</v>
      </c>
      <c r="Q478" t="s">
        <v>3576</v>
      </c>
    </row>
    <row r="479" spans="2:17">
      <c r="B479" s="594">
        <v>45355.398576388892</v>
      </c>
      <c r="D479" t="s">
        <v>3372</v>
      </c>
      <c r="F479" t="s">
        <v>3572</v>
      </c>
      <c r="H479" t="s">
        <v>3371</v>
      </c>
      <c r="K479">
        <v>5</v>
      </c>
      <c r="M479" t="s">
        <v>3572</v>
      </c>
      <c r="N479" t="s">
        <v>3573</v>
      </c>
      <c r="O479" t="s">
        <v>3574</v>
      </c>
      <c r="P479" t="s">
        <v>3575</v>
      </c>
      <c r="Q479" t="s">
        <v>3576</v>
      </c>
    </row>
    <row r="480" spans="2:17">
      <c r="B480" s="594">
        <v>45355.398692129631</v>
      </c>
      <c r="D480" t="s">
        <v>3362</v>
      </c>
    </row>
    <row r="481" spans="2:17">
      <c r="B481" s="594">
        <v>45355.546111111114</v>
      </c>
      <c r="C481">
        <v>60001</v>
      </c>
      <c r="D481" t="s">
        <v>3366</v>
      </c>
    </row>
    <row r="482" spans="2:17">
      <c r="B482" s="594">
        <v>45355.547581018516</v>
      </c>
      <c r="C482">
        <v>60001</v>
      </c>
      <c r="D482" t="s">
        <v>3366</v>
      </c>
    </row>
    <row r="483" spans="2:17">
      <c r="B483" s="594">
        <v>45355.548831018517</v>
      </c>
      <c r="D483" t="s">
        <v>3370</v>
      </c>
      <c r="H483" t="s">
        <v>3371</v>
      </c>
    </row>
    <row r="484" spans="2:17">
      <c r="B484" s="594">
        <v>45355.548842592594</v>
      </c>
      <c r="D484" t="s">
        <v>3372</v>
      </c>
      <c r="H484" t="s">
        <v>3371</v>
      </c>
    </row>
    <row r="485" spans="2:17">
      <c r="B485" s="594">
        <v>45355.54891203704</v>
      </c>
      <c r="D485" t="s">
        <v>3370</v>
      </c>
      <c r="H485" t="s">
        <v>3371</v>
      </c>
    </row>
    <row r="486" spans="2:17">
      <c r="B486" s="594">
        <v>45355.54891203704</v>
      </c>
      <c r="D486" t="s">
        <v>3372</v>
      </c>
      <c r="H486" t="s">
        <v>3371</v>
      </c>
    </row>
    <row r="487" spans="2:17">
      <c r="B487" s="594">
        <v>45355.549907407411</v>
      </c>
      <c r="D487" t="s">
        <v>3370</v>
      </c>
      <c r="H487" t="s">
        <v>3371</v>
      </c>
    </row>
    <row r="488" spans="2:17">
      <c r="B488" s="594">
        <v>45355.549930555557</v>
      </c>
      <c r="D488" t="s">
        <v>3372</v>
      </c>
      <c r="H488" t="s">
        <v>3371</v>
      </c>
    </row>
    <row r="489" spans="2:17">
      <c r="B489" s="594">
        <v>45355.550891203704</v>
      </c>
      <c r="D489" t="s">
        <v>3370</v>
      </c>
      <c r="H489" t="s">
        <v>3371</v>
      </c>
    </row>
    <row r="490" spans="2:17">
      <c r="B490" s="594">
        <v>45355.550925925927</v>
      </c>
      <c r="D490" t="s">
        <v>3372</v>
      </c>
      <c r="H490" t="s">
        <v>3371</v>
      </c>
    </row>
    <row r="491" spans="2:17">
      <c r="B491" s="594">
        <v>45355.551261574074</v>
      </c>
      <c r="D491" t="s">
        <v>3370</v>
      </c>
      <c r="H491" t="s">
        <v>3371</v>
      </c>
    </row>
    <row r="492" spans="2:17">
      <c r="B492" s="594">
        <v>45355.551296296297</v>
      </c>
      <c r="D492" t="s">
        <v>3372</v>
      </c>
      <c r="H492" t="s">
        <v>3371</v>
      </c>
    </row>
    <row r="493" spans="2:17">
      <c r="B493" s="594">
        <v>45355.551990740743</v>
      </c>
      <c r="D493" t="s">
        <v>3362</v>
      </c>
    </row>
    <row r="494" spans="2:17">
      <c r="B494" s="594">
        <v>45355.56077546296</v>
      </c>
      <c r="D494" t="s">
        <v>3362</v>
      </c>
    </row>
    <row r="495" spans="2:17">
      <c r="B495" s="594">
        <v>45355.562361111108</v>
      </c>
      <c r="D495" t="s">
        <v>3370</v>
      </c>
      <c r="H495" t="s">
        <v>3371</v>
      </c>
    </row>
    <row r="496" spans="2:17">
      <c r="B496" s="594">
        <v>45355.562395833331</v>
      </c>
      <c r="D496" t="s">
        <v>3373</v>
      </c>
      <c r="F496" t="s">
        <v>3577</v>
      </c>
      <c r="H496" t="s">
        <v>3371</v>
      </c>
      <c r="K496">
        <v>5</v>
      </c>
      <c r="M496" t="s">
        <v>3577</v>
      </c>
      <c r="N496" t="s">
        <v>3578</v>
      </c>
      <c r="O496" t="s">
        <v>3579</v>
      </c>
      <c r="P496" t="s">
        <v>3580</v>
      </c>
      <c r="Q496" t="s">
        <v>3581</v>
      </c>
    </row>
    <row r="497" spans="2:17">
      <c r="B497" s="594">
        <v>45355.562395833331</v>
      </c>
      <c r="D497" t="s">
        <v>3372</v>
      </c>
      <c r="F497" t="s">
        <v>3577</v>
      </c>
      <c r="H497" t="s">
        <v>3371</v>
      </c>
      <c r="K497">
        <v>5</v>
      </c>
      <c r="M497" t="s">
        <v>3577</v>
      </c>
      <c r="N497" t="s">
        <v>3578</v>
      </c>
      <c r="O497" t="s">
        <v>3579</v>
      </c>
      <c r="P497" t="s">
        <v>3580</v>
      </c>
      <c r="Q497" t="s">
        <v>3581</v>
      </c>
    </row>
    <row r="498" spans="2:17">
      <c r="B498" s="594">
        <v>45355.562430555554</v>
      </c>
      <c r="D498" t="s">
        <v>3370</v>
      </c>
      <c r="H498" t="s">
        <v>3371</v>
      </c>
    </row>
    <row r="499" spans="2:17">
      <c r="B499" s="594">
        <v>45355.562465277777</v>
      </c>
      <c r="D499" t="s">
        <v>3373</v>
      </c>
      <c r="F499" t="s">
        <v>3582</v>
      </c>
      <c r="H499" t="s">
        <v>3371</v>
      </c>
      <c r="K499">
        <v>5</v>
      </c>
      <c r="M499" t="s">
        <v>3582</v>
      </c>
      <c r="N499" t="s">
        <v>3583</v>
      </c>
      <c r="O499" t="s">
        <v>3584</v>
      </c>
      <c r="P499" t="s">
        <v>3585</v>
      </c>
      <c r="Q499" t="s">
        <v>3586</v>
      </c>
    </row>
    <row r="500" spans="2:17">
      <c r="B500" s="594">
        <v>45355.562476851854</v>
      </c>
      <c r="D500" t="s">
        <v>3372</v>
      </c>
      <c r="F500" t="s">
        <v>3582</v>
      </c>
      <c r="H500" t="s">
        <v>3371</v>
      </c>
      <c r="K500">
        <v>5</v>
      </c>
      <c r="M500" t="s">
        <v>3582</v>
      </c>
      <c r="N500" t="s">
        <v>3583</v>
      </c>
      <c r="O500" t="s">
        <v>3584</v>
      </c>
      <c r="P500" t="s">
        <v>3585</v>
      </c>
      <c r="Q500" t="s">
        <v>3586</v>
      </c>
    </row>
    <row r="501" spans="2:17">
      <c r="B501" s="594">
        <v>45355.562511574077</v>
      </c>
      <c r="D501" t="s">
        <v>3370</v>
      </c>
      <c r="H501" t="s">
        <v>3371</v>
      </c>
    </row>
    <row r="502" spans="2:17">
      <c r="B502" s="594">
        <v>45355.5625462963</v>
      </c>
      <c r="D502" t="s">
        <v>3373</v>
      </c>
      <c r="F502" t="s">
        <v>3587</v>
      </c>
      <c r="H502" t="s">
        <v>3371</v>
      </c>
      <c r="K502">
        <v>5</v>
      </c>
      <c r="M502" t="s">
        <v>3587</v>
      </c>
      <c r="N502" t="s">
        <v>3588</v>
      </c>
      <c r="O502" t="s">
        <v>3589</v>
      </c>
      <c r="P502" t="s">
        <v>3590</v>
      </c>
      <c r="Q502" t="s">
        <v>3591</v>
      </c>
    </row>
    <row r="503" spans="2:17">
      <c r="B503" s="594">
        <v>45355.562557870369</v>
      </c>
      <c r="D503" t="s">
        <v>3372</v>
      </c>
      <c r="F503" t="s">
        <v>3587</v>
      </c>
      <c r="H503" t="s">
        <v>3371</v>
      </c>
      <c r="K503">
        <v>5</v>
      </c>
      <c r="M503" t="s">
        <v>3587</v>
      </c>
      <c r="N503" t="s">
        <v>3588</v>
      </c>
      <c r="O503" t="s">
        <v>3589</v>
      </c>
      <c r="P503" t="s">
        <v>3590</v>
      </c>
      <c r="Q503" t="s">
        <v>3591</v>
      </c>
    </row>
    <row r="504" spans="2:17">
      <c r="B504" s="594">
        <v>45355.562581018516</v>
      </c>
      <c r="D504" t="s">
        <v>3370</v>
      </c>
      <c r="H504" t="s">
        <v>3371</v>
      </c>
    </row>
    <row r="505" spans="2:17">
      <c r="B505" s="594">
        <v>45355.562627314815</v>
      </c>
      <c r="D505" t="s">
        <v>3373</v>
      </c>
      <c r="F505" t="s">
        <v>3592</v>
      </c>
      <c r="H505" t="s">
        <v>3371</v>
      </c>
      <c r="K505">
        <v>5</v>
      </c>
      <c r="M505" t="s">
        <v>3592</v>
      </c>
      <c r="N505" t="s">
        <v>3593</v>
      </c>
      <c r="O505" t="s">
        <v>3594</v>
      </c>
      <c r="P505" t="s">
        <v>3595</v>
      </c>
      <c r="Q505" t="s">
        <v>3596</v>
      </c>
    </row>
    <row r="506" spans="2:17">
      <c r="B506" s="594">
        <v>45355.562638888892</v>
      </c>
      <c r="D506" t="s">
        <v>3372</v>
      </c>
      <c r="F506" t="s">
        <v>3592</v>
      </c>
      <c r="H506" t="s">
        <v>3371</v>
      </c>
      <c r="K506">
        <v>5</v>
      </c>
      <c r="M506" t="s">
        <v>3592</v>
      </c>
      <c r="N506" t="s">
        <v>3593</v>
      </c>
      <c r="O506" t="s">
        <v>3594</v>
      </c>
      <c r="P506" t="s">
        <v>3595</v>
      </c>
      <c r="Q506" t="s">
        <v>3596</v>
      </c>
    </row>
    <row r="507" spans="2:17">
      <c r="B507" s="594">
        <v>45355.562673611108</v>
      </c>
      <c r="D507" t="s">
        <v>3370</v>
      </c>
      <c r="H507" t="s">
        <v>3371</v>
      </c>
    </row>
    <row r="508" spans="2:17">
      <c r="B508" s="594">
        <v>45355.562708333331</v>
      </c>
      <c r="D508" t="s">
        <v>3373</v>
      </c>
      <c r="F508" t="s">
        <v>3597</v>
      </c>
      <c r="H508" t="s">
        <v>3371</v>
      </c>
      <c r="K508">
        <v>5</v>
      </c>
      <c r="M508" t="s">
        <v>3597</v>
      </c>
      <c r="N508" t="s">
        <v>3598</v>
      </c>
      <c r="O508" t="s">
        <v>3599</v>
      </c>
      <c r="P508" t="s">
        <v>3600</v>
      </c>
      <c r="Q508" t="s">
        <v>3601</v>
      </c>
    </row>
    <row r="509" spans="2:17">
      <c r="B509" s="594">
        <v>45355.562719907408</v>
      </c>
      <c r="D509" t="s">
        <v>3372</v>
      </c>
      <c r="F509" t="s">
        <v>3597</v>
      </c>
      <c r="H509" t="s">
        <v>3371</v>
      </c>
      <c r="K509">
        <v>5</v>
      </c>
      <c r="M509" t="s">
        <v>3597</v>
      </c>
      <c r="N509" t="s">
        <v>3598</v>
      </c>
      <c r="O509" t="s">
        <v>3599</v>
      </c>
      <c r="P509" t="s">
        <v>3600</v>
      </c>
      <c r="Q509" t="s">
        <v>3601</v>
      </c>
    </row>
    <row r="510" spans="2:17">
      <c r="B510" s="594">
        <v>45355.562905092593</v>
      </c>
      <c r="D510" t="s">
        <v>3362</v>
      </c>
    </row>
    <row r="511" spans="2:17">
      <c r="B511" s="594">
        <v>45356.629953703705</v>
      </c>
      <c r="D511" t="s">
        <v>3370</v>
      </c>
      <c r="F511" t="s">
        <v>3605</v>
      </c>
      <c r="G511" t="s">
        <v>1375</v>
      </c>
      <c r="H511" t="s">
        <v>3606</v>
      </c>
      <c r="K511">
        <v>1</v>
      </c>
      <c r="M511" t="s">
        <v>3605</v>
      </c>
    </row>
    <row r="512" spans="2:17">
      <c r="B512" s="594">
        <v>45356.630023148151</v>
      </c>
      <c r="D512" t="s">
        <v>3373</v>
      </c>
      <c r="F512" t="s">
        <v>3605</v>
      </c>
      <c r="G512" t="s">
        <v>1375</v>
      </c>
      <c r="H512" t="s">
        <v>3606</v>
      </c>
      <c r="K512">
        <v>1</v>
      </c>
      <c r="M512" t="s">
        <v>3605</v>
      </c>
    </row>
    <row r="513" spans="2:13">
      <c r="B513" s="594">
        <v>45356.630196759259</v>
      </c>
      <c r="D513" t="s">
        <v>3370</v>
      </c>
      <c r="F513" t="s">
        <v>3608</v>
      </c>
      <c r="G513" t="s">
        <v>1375</v>
      </c>
      <c r="H513" t="s">
        <v>3609</v>
      </c>
      <c r="K513">
        <v>1</v>
      </c>
      <c r="M513" t="s">
        <v>3608</v>
      </c>
    </row>
    <row r="514" spans="2:13">
      <c r="B514" s="594">
        <v>45356.630243055559</v>
      </c>
      <c r="D514" t="s">
        <v>3373</v>
      </c>
      <c r="F514" t="s">
        <v>3608</v>
      </c>
      <c r="G514" t="s">
        <v>1375</v>
      </c>
      <c r="H514" t="s">
        <v>3609</v>
      </c>
      <c r="K514">
        <v>1</v>
      </c>
      <c r="M514" t="s">
        <v>3608</v>
      </c>
    </row>
    <row r="515" spans="2:13">
      <c r="B515" s="594">
        <v>45356.63040509259</v>
      </c>
      <c r="D515" t="s">
        <v>3370</v>
      </c>
      <c r="F515" t="s">
        <v>3611</v>
      </c>
      <c r="G515" t="s">
        <v>1375</v>
      </c>
      <c r="H515" t="s">
        <v>3612</v>
      </c>
      <c r="K515">
        <v>1</v>
      </c>
      <c r="M515" t="s">
        <v>3611</v>
      </c>
    </row>
    <row r="516" spans="2:13">
      <c r="B516" s="594">
        <v>45356.63045138889</v>
      </c>
      <c r="D516" t="s">
        <v>3373</v>
      </c>
      <c r="F516" t="s">
        <v>3611</v>
      </c>
      <c r="G516" t="s">
        <v>1375</v>
      </c>
      <c r="H516" t="s">
        <v>3612</v>
      </c>
      <c r="K516">
        <v>1</v>
      </c>
      <c r="M516" t="s">
        <v>3611</v>
      </c>
    </row>
    <row r="517" spans="2:13">
      <c r="B517" s="594">
        <v>45356.630624999998</v>
      </c>
      <c r="D517" t="s">
        <v>3370</v>
      </c>
      <c r="F517" t="s">
        <v>3614</v>
      </c>
      <c r="G517" t="s">
        <v>1375</v>
      </c>
      <c r="H517" t="s">
        <v>3615</v>
      </c>
      <c r="K517">
        <v>1</v>
      </c>
      <c r="M517" t="s">
        <v>3614</v>
      </c>
    </row>
    <row r="518" spans="2:13">
      <c r="B518" s="594">
        <v>45356.630659722221</v>
      </c>
      <c r="D518" t="s">
        <v>3373</v>
      </c>
      <c r="F518" t="s">
        <v>3614</v>
      </c>
      <c r="G518" t="s">
        <v>1375</v>
      </c>
      <c r="H518" t="s">
        <v>3615</v>
      </c>
      <c r="K518">
        <v>1</v>
      </c>
      <c r="M518" t="s">
        <v>3614</v>
      </c>
    </row>
    <row r="519" spans="2:13">
      <c r="B519" s="594">
        <v>45356.63082175926</v>
      </c>
      <c r="D519" t="s">
        <v>3370</v>
      </c>
      <c r="F519" t="s">
        <v>3617</v>
      </c>
      <c r="G519" t="s">
        <v>1375</v>
      </c>
      <c r="H519" t="s">
        <v>3618</v>
      </c>
      <c r="K519">
        <v>1</v>
      </c>
      <c r="M519" t="s">
        <v>3617</v>
      </c>
    </row>
    <row r="520" spans="2:13">
      <c r="B520" s="594">
        <v>45356.630879629629</v>
      </c>
      <c r="D520" t="s">
        <v>3373</v>
      </c>
      <c r="F520" t="s">
        <v>3617</v>
      </c>
      <c r="G520" t="s">
        <v>1375</v>
      </c>
      <c r="H520" t="s">
        <v>3618</v>
      </c>
      <c r="K520">
        <v>1</v>
      </c>
      <c r="M520" t="s">
        <v>3617</v>
      </c>
    </row>
    <row r="521" spans="2:13">
      <c r="B521" s="594">
        <v>45356.633645833332</v>
      </c>
      <c r="D521" t="s">
        <v>3370</v>
      </c>
      <c r="F521" t="s">
        <v>3619</v>
      </c>
      <c r="G521" t="s">
        <v>1375</v>
      </c>
      <c r="H521" t="s">
        <v>3606</v>
      </c>
      <c r="K521">
        <v>1</v>
      </c>
      <c r="M521" t="s">
        <v>3619</v>
      </c>
    </row>
    <row r="522" spans="2:13">
      <c r="B522" s="594">
        <v>45356.633668981478</v>
      </c>
      <c r="D522" t="s">
        <v>3373</v>
      </c>
      <c r="F522" t="s">
        <v>3619</v>
      </c>
      <c r="G522" t="s">
        <v>1375</v>
      </c>
      <c r="H522" t="s">
        <v>3606</v>
      </c>
      <c r="K522">
        <v>1</v>
      </c>
      <c r="M522" t="s">
        <v>3619</v>
      </c>
    </row>
    <row r="523" spans="2:13">
      <c r="B523" s="594">
        <v>45356.633819444447</v>
      </c>
      <c r="D523" t="s">
        <v>3370</v>
      </c>
      <c r="F523" t="s">
        <v>3620</v>
      </c>
      <c r="G523" t="s">
        <v>1375</v>
      </c>
      <c r="H523" t="s">
        <v>3609</v>
      </c>
      <c r="K523">
        <v>1</v>
      </c>
      <c r="M523" t="s">
        <v>3620</v>
      </c>
    </row>
    <row r="524" spans="2:13">
      <c r="B524" s="594">
        <v>45356.63385416667</v>
      </c>
      <c r="D524" t="s">
        <v>3373</v>
      </c>
      <c r="F524" t="s">
        <v>3620</v>
      </c>
      <c r="G524" t="s">
        <v>1375</v>
      </c>
      <c r="H524" t="s">
        <v>3609</v>
      </c>
      <c r="K524">
        <v>1</v>
      </c>
      <c r="M524" t="s">
        <v>3620</v>
      </c>
    </row>
    <row r="525" spans="2:13">
      <c r="B525" s="594">
        <v>45356.634004629632</v>
      </c>
      <c r="D525" t="s">
        <v>3370</v>
      </c>
      <c r="F525" t="s">
        <v>3621</v>
      </c>
      <c r="G525" t="s">
        <v>1375</v>
      </c>
      <c r="H525" t="s">
        <v>3612</v>
      </c>
      <c r="K525">
        <v>1</v>
      </c>
      <c r="M525" t="s">
        <v>3621</v>
      </c>
    </row>
    <row r="526" spans="2:13">
      <c r="B526" s="594">
        <v>45356.634062500001</v>
      </c>
      <c r="D526" t="s">
        <v>3373</v>
      </c>
      <c r="F526" t="s">
        <v>3621</v>
      </c>
      <c r="G526" t="s">
        <v>1375</v>
      </c>
      <c r="H526" t="s">
        <v>3612</v>
      </c>
      <c r="K526">
        <v>1</v>
      </c>
      <c r="M526" t="s">
        <v>3621</v>
      </c>
    </row>
    <row r="527" spans="2:13">
      <c r="B527" s="594">
        <v>45356.634236111109</v>
      </c>
      <c r="D527" t="s">
        <v>3370</v>
      </c>
      <c r="F527" t="s">
        <v>3622</v>
      </c>
      <c r="G527" t="s">
        <v>1375</v>
      </c>
      <c r="H527" t="s">
        <v>3615</v>
      </c>
      <c r="K527">
        <v>1</v>
      </c>
      <c r="M527" t="s">
        <v>3622</v>
      </c>
    </row>
    <row r="528" spans="2:13">
      <c r="B528" s="594">
        <v>45356.634282407409</v>
      </c>
      <c r="D528" t="s">
        <v>3373</v>
      </c>
      <c r="F528" t="s">
        <v>3622</v>
      </c>
      <c r="G528" t="s">
        <v>1375</v>
      </c>
      <c r="H528" t="s">
        <v>3615</v>
      </c>
      <c r="K528">
        <v>1</v>
      </c>
      <c r="M528" t="s">
        <v>3622</v>
      </c>
    </row>
    <row r="529" spans="2:13">
      <c r="B529" s="594">
        <v>45356.634432870371</v>
      </c>
      <c r="D529" t="s">
        <v>3370</v>
      </c>
      <c r="F529" t="s">
        <v>3623</v>
      </c>
      <c r="G529" t="s">
        <v>1375</v>
      </c>
      <c r="H529" t="s">
        <v>3618</v>
      </c>
      <c r="K529">
        <v>1</v>
      </c>
      <c r="M529" t="s">
        <v>3623</v>
      </c>
    </row>
    <row r="530" spans="2:13">
      <c r="B530" s="594">
        <v>45356.634479166663</v>
      </c>
      <c r="D530" t="s">
        <v>3373</v>
      </c>
      <c r="F530" t="s">
        <v>3623</v>
      </c>
      <c r="G530" t="s">
        <v>1375</v>
      </c>
      <c r="H530" t="s">
        <v>3618</v>
      </c>
      <c r="K530">
        <v>1</v>
      </c>
      <c r="M530" t="s">
        <v>3623</v>
      </c>
    </row>
    <row r="531" spans="2:13">
      <c r="B531" s="594">
        <v>45356.634675925925</v>
      </c>
      <c r="D531" t="s">
        <v>3362</v>
      </c>
    </row>
    <row r="532" spans="2:13">
      <c r="B532" s="594">
        <v>45356.635937500003</v>
      </c>
      <c r="D532" t="s">
        <v>3370</v>
      </c>
      <c r="F532" t="s">
        <v>3624</v>
      </c>
      <c r="G532" t="s">
        <v>1375</v>
      </c>
      <c r="H532" t="s">
        <v>3606</v>
      </c>
      <c r="K532">
        <v>1</v>
      </c>
      <c r="M532" t="s">
        <v>3624</v>
      </c>
    </row>
    <row r="533" spans="2:13">
      <c r="B533" s="594">
        <v>45356.635972222219</v>
      </c>
      <c r="D533" t="s">
        <v>3373</v>
      </c>
      <c r="F533" t="s">
        <v>3624</v>
      </c>
      <c r="G533" t="s">
        <v>1375</v>
      </c>
      <c r="H533" t="s">
        <v>3606</v>
      </c>
      <c r="K533">
        <v>1</v>
      </c>
      <c r="M533" t="s">
        <v>3624</v>
      </c>
    </row>
    <row r="534" spans="2:13">
      <c r="B534" s="594">
        <v>45356.636076388888</v>
      </c>
      <c r="D534" t="s">
        <v>3370</v>
      </c>
      <c r="F534" t="s">
        <v>3625</v>
      </c>
      <c r="G534" t="s">
        <v>1375</v>
      </c>
      <c r="H534" t="s">
        <v>3609</v>
      </c>
      <c r="K534">
        <v>1</v>
      </c>
      <c r="M534" t="s">
        <v>3625</v>
      </c>
    </row>
    <row r="535" spans="2:13">
      <c r="B535" s="594">
        <v>45356.636111111111</v>
      </c>
      <c r="D535" t="s">
        <v>3373</v>
      </c>
      <c r="F535" t="s">
        <v>3625</v>
      </c>
      <c r="G535" t="s">
        <v>1375</v>
      </c>
      <c r="H535" t="s">
        <v>3609</v>
      </c>
      <c r="K535">
        <v>1</v>
      </c>
      <c r="M535" t="s">
        <v>3625</v>
      </c>
    </row>
    <row r="536" spans="2:13">
      <c r="B536" s="594">
        <v>45356.63621527778</v>
      </c>
      <c r="D536" t="s">
        <v>3370</v>
      </c>
      <c r="F536" t="s">
        <v>3626</v>
      </c>
      <c r="G536" t="s">
        <v>1375</v>
      </c>
      <c r="H536" t="s">
        <v>3612</v>
      </c>
      <c r="K536">
        <v>1</v>
      </c>
      <c r="M536" t="s">
        <v>3626</v>
      </c>
    </row>
    <row r="537" spans="2:13">
      <c r="B537" s="594">
        <v>45356.636250000003</v>
      </c>
      <c r="D537" t="s">
        <v>3373</v>
      </c>
      <c r="F537" t="s">
        <v>3626</v>
      </c>
      <c r="G537" t="s">
        <v>1375</v>
      </c>
      <c r="H537" t="s">
        <v>3612</v>
      </c>
      <c r="K537">
        <v>1</v>
      </c>
      <c r="M537" t="s">
        <v>3626</v>
      </c>
    </row>
    <row r="538" spans="2:13">
      <c r="B538" s="594">
        <v>45356.636400462965</v>
      </c>
      <c r="D538" t="s">
        <v>3370</v>
      </c>
      <c r="F538" t="s">
        <v>3627</v>
      </c>
      <c r="G538" t="s">
        <v>1375</v>
      </c>
      <c r="H538" t="s">
        <v>3615</v>
      </c>
      <c r="K538">
        <v>1</v>
      </c>
      <c r="M538" t="s">
        <v>3627</v>
      </c>
    </row>
    <row r="539" spans="2:13">
      <c r="B539" s="594">
        <v>45356.636446759258</v>
      </c>
      <c r="D539" t="s">
        <v>3373</v>
      </c>
      <c r="F539" t="s">
        <v>3627</v>
      </c>
      <c r="G539" t="s">
        <v>1375</v>
      </c>
      <c r="H539" t="s">
        <v>3615</v>
      </c>
      <c r="K539">
        <v>1</v>
      </c>
      <c r="M539" t="s">
        <v>3627</v>
      </c>
    </row>
    <row r="540" spans="2:13">
      <c r="B540" s="594">
        <v>45356.636550925927</v>
      </c>
      <c r="D540" t="s">
        <v>3370</v>
      </c>
      <c r="F540" t="s">
        <v>3628</v>
      </c>
      <c r="G540" t="s">
        <v>1375</v>
      </c>
      <c r="H540" t="s">
        <v>3618</v>
      </c>
      <c r="K540">
        <v>1</v>
      </c>
      <c r="M540" t="s">
        <v>3628</v>
      </c>
    </row>
    <row r="541" spans="2:13">
      <c r="B541" s="594">
        <v>45356.63658564815</v>
      </c>
      <c r="D541" t="s">
        <v>3373</v>
      </c>
      <c r="F541" t="s">
        <v>3628</v>
      </c>
      <c r="G541" t="s">
        <v>1375</v>
      </c>
      <c r="H541" t="s">
        <v>3618</v>
      </c>
      <c r="K541">
        <v>1</v>
      </c>
      <c r="M541" t="s">
        <v>3628</v>
      </c>
    </row>
    <row r="542" spans="2:13">
      <c r="B542" s="594">
        <v>45356.636712962965</v>
      </c>
      <c r="D542" t="s">
        <v>3370</v>
      </c>
      <c r="F542" t="s">
        <v>3629</v>
      </c>
      <c r="G542" t="s">
        <v>1375</v>
      </c>
      <c r="H542" t="s">
        <v>3609</v>
      </c>
      <c r="K542">
        <v>1</v>
      </c>
      <c r="M542" t="s">
        <v>3629</v>
      </c>
    </row>
    <row r="543" spans="2:13">
      <c r="B543" s="594">
        <v>45356.636747685188</v>
      </c>
      <c r="D543" t="s">
        <v>3373</v>
      </c>
      <c r="F543" t="s">
        <v>3629</v>
      </c>
      <c r="G543" t="s">
        <v>1375</v>
      </c>
      <c r="H543" t="s">
        <v>3609</v>
      </c>
      <c r="K543">
        <v>1</v>
      </c>
      <c r="M543" t="s">
        <v>3629</v>
      </c>
    </row>
    <row r="544" spans="2:13">
      <c r="B544" s="594">
        <v>45356.636874999997</v>
      </c>
      <c r="D544" t="s">
        <v>3370</v>
      </c>
      <c r="F544" t="s">
        <v>3630</v>
      </c>
      <c r="G544" t="s">
        <v>1375</v>
      </c>
      <c r="H544" t="s">
        <v>3615</v>
      </c>
      <c r="K544">
        <v>1</v>
      </c>
      <c r="M544" t="s">
        <v>3630</v>
      </c>
    </row>
    <row r="545" spans="2:13">
      <c r="B545" s="594">
        <v>45356.636921296296</v>
      </c>
      <c r="D545" t="s">
        <v>3373</v>
      </c>
      <c r="F545" t="s">
        <v>3630</v>
      </c>
      <c r="G545" t="s">
        <v>1375</v>
      </c>
      <c r="H545" t="s">
        <v>3615</v>
      </c>
      <c r="K545">
        <v>1</v>
      </c>
      <c r="M545" t="s">
        <v>3630</v>
      </c>
    </row>
    <row r="546" spans="2:13">
      <c r="B546" s="594">
        <v>45356.637094907404</v>
      </c>
      <c r="D546" t="s">
        <v>3370</v>
      </c>
      <c r="F546" t="s">
        <v>3631</v>
      </c>
      <c r="G546" t="s">
        <v>1375</v>
      </c>
      <c r="H546" t="s">
        <v>3606</v>
      </c>
      <c r="K546">
        <v>1</v>
      </c>
      <c r="M546" t="s">
        <v>3631</v>
      </c>
    </row>
    <row r="547" spans="2:13">
      <c r="B547" s="594">
        <v>45356.637141203704</v>
      </c>
      <c r="D547" t="s">
        <v>3373</v>
      </c>
      <c r="F547" t="s">
        <v>3631</v>
      </c>
      <c r="G547" t="s">
        <v>1375</v>
      </c>
      <c r="H547" t="s">
        <v>3606</v>
      </c>
      <c r="K547">
        <v>1</v>
      </c>
      <c r="M547" t="s">
        <v>3631</v>
      </c>
    </row>
    <row r="548" spans="2:13">
      <c r="B548" s="594">
        <v>45356.637233796297</v>
      </c>
      <c r="D548" t="s">
        <v>3370</v>
      </c>
      <c r="F548" t="s">
        <v>3632</v>
      </c>
      <c r="G548" t="s">
        <v>1375</v>
      </c>
      <c r="H548" t="s">
        <v>3612</v>
      </c>
      <c r="K548">
        <v>1</v>
      </c>
      <c r="M548" t="s">
        <v>3632</v>
      </c>
    </row>
    <row r="549" spans="2:13">
      <c r="B549" s="594">
        <v>45356.637280092589</v>
      </c>
      <c r="D549" t="s">
        <v>3373</v>
      </c>
      <c r="F549" t="s">
        <v>3632</v>
      </c>
      <c r="G549" t="s">
        <v>1375</v>
      </c>
      <c r="H549" t="s">
        <v>3612</v>
      </c>
      <c r="K549">
        <v>1</v>
      </c>
      <c r="M549" t="s">
        <v>3632</v>
      </c>
    </row>
    <row r="550" spans="2:13">
      <c r="B550" s="594">
        <v>45356.637418981481</v>
      </c>
      <c r="D550" t="s">
        <v>3370</v>
      </c>
      <c r="F550" t="s">
        <v>3633</v>
      </c>
      <c r="G550" t="s">
        <v>1375</v>
      </c>
      <c r="H550" t="s">
        <v>3618</v>
      </c>
      <c r="K550">
        <v>1</v>
      </c>
      <c r="M550" t="s">
        <v>3633</v>
      </c>
    </row>
    <row r="551" spans="2:13">
      <c r="B551" s="594">
        <v>45356.637453703705</v>
      </c>
      <c r="D551" t="s">
        <v>3373</v>
      </c>
      <c r="F551" t="s">
        <v>3633</v>
      </c>
      <c r="G551" t="s">
        <v>1375</v>
      </c>
      <c r="H551" t="s">
        <v>3618</v>
      </c>
      <c r="K551">
        <v>1</v>
      </c>
      <c r="M551" t="s">
        <v>3633</v>
      </c>
    </row>
    <row r="552" spans="2:13">
      <c r="B552" s="594">
        <v>45356.637569444443</v>
      </c>
      <c r="D552" t="s">
        <v>3362</v>
      </c>
    </row>
    <row r="553" spans="2:13">
      <c r="B553" s="594">
        <v>45358.262824074074</v>
      </c>
      <c r="C553">
        <v>60001</v>
      </c>
      <c r="D553" t="s">
        <v>3366</v>
      </c>
    </row>
    <row r="554" spans="2:13">
      <c r="B554" s="594">
        <v>45358.263078703705</v>
      </c>
      <c r="C554">
        <v>60001</v>
      </c>
      <c r="D554" t="s">
        <v>3366</v>
      </c>
    </row>
    <row r="555" spans="2:13">
      <c r="B555" s="594">
        <v>45358.264409722222</v>
      </c>
      <c r="D555" t="s">
        <v>3370</v>
      </c>
      <c r="H555" t="s">
        <v>3371</v>
      </c>
    </row>
    <row r="556" spans="2:13">
      <c r="B556" s="594">
        <v>45358.264409722222</v>
      </c>
      <c r="D556" t="s">
        <v>3372</v>
      </c>
      <c r="H556" t="s">
        <v>3371</v>
      </c>
    </row>
    <row r="557" spans="2:13">
      <c r="B557" s="594">
        <v>45358.264467592591</v>
      </c>
      <c r="D557" t="s">
        <v>3370</v>
      </c>
      <c r="H557" t="s">
        <v>3371</v>
      </c>
    </row>
    <row r="558" spans="2:13">
      <c r="B558" s="594">
        <v>45358.264467592591</v>
      </c>
      <c r="D558" t="s">
        <v>3372</v>
      </c>
      <c r="H558" t="s">
        <v>3371</v>
      </c>
    </row>
    <row r="559" spans="2:13">
      <c r="B559" s="594">
        <v>45358.264502314814</v>
      </c>
      <c r="D559" t="s">
        <v>3370</v>
      </c>
      <c r="H559" t="s">
        <v>3371</v>
      </c>
    </row>
    <row r="560" spans="2:13">
      <c r="B560" s="594">
        <v>45358.264502314814</v>
      </c>
      <c r="D560" t="s">
        <v>3372</v>
      </c>
      <c r="H560" t="s">
        <v>3371</v>
      </c>
    </row>
    <row r="561" spans="2:17">
      <c r="B561" s="594">
        <v>45358.264537037037</v>
      </c>
      <c r="D561" t="s">
        <v>3370</v>
      </c>
      <c r="H561" t="s">
        <v>3371</v>
      </c>
    </row>
    <row r="562" spans="2:17">
      <c r="B562" s="594">
        <v>45358.264537037037</v>
      </c>
      <c r="D562" t="s">
        <v>3372</v>
      </c>
      <c r="H562" t="s">
        <v>3371</v>
      </c>
    </row>
    <row r="563" spans="2:17">
      <c r="B563" s="594">
        <v>45358.264560185184</v>
      </c>
      <c r="D563" t="s">
        <v>3370</v>
      </c>
      <c r="H563" t="s">
        <v>3371</v>
      </c>
    </row>
    <row r="564" spans="2:17">
      <c r="B564" s="594">
        <v>45358.264560185184</v>
      </c>
      <c r="D564" t="s">
        <v>3372</v>
      </c>
      <c r="H564" t="s">
        <v>3371</v>
      </c>
    </row>
    <row r="565" spans="2:17">
      <c r="B565" s="594">
        <v>45358.264641203707</v>
      </c>
      <c r="D565" t="s">
        <v>3362</v>
      </c>
    </row>
    <row r="566" spans="2:17">
      <c r="B566" s="594">
        <v>45358.269768518519</v>
      </c>
      <c r="D566" t="s">
        <v>3362</v>
      </c>
    </row>
    <row r="567" spans="2:17">
      <c r="B567" s="594">
        <v>45358.27039351852</v>
      </c>
      <c r="D567" t="s">
        <v>3370</v>
      </c>
      <c r="H567" t="s">
        <v>3371</v>
      </c>
    </row>
    <row r="568" spans="2:17">
      <c r="B568" s="594">
        <v>45358.270439814813</v>
      </c>
      <c r="D568" t="s">
        <v>3373</v>
      </c>
      <c r="F568" t="s">
        <v>3634</v>
      </c>
      <c r="H568" t="s">
        <v>3371</v>
      </c>
      <c r="K568">
        <v>5</v>
      </c>
      <c r="M568" t="s">
        <v>3634</v>
      </c>
      <c r="N568" t="s">
        <v>3635</v>
      </c>
      <c r="O568" t="s">
        <v>3636</v>
      </c>
      <c r="P568" t="s">
        <v>3637</v>
      </c>
      <c r="Q568" t="s">
        <v>3638</v>
      </c>
    </row>
    <row r="569" spans="2:17">
      <c r="B569" s="594">
        <v>45358.270439814813</v>
      </c>
      <c r="D569" t="s">
        <v>3372</v>
      </c>
      <c r="F569" t="s">
        <v>3634</v>
      </c>
      <c r="H569" t="s">
        <v>3371</v>
      </c>
      <c r="K569">
        <v>5</v>
      </c>
      <c r="M569" t="s">
        <v>3634</v>
      </c>
      <c r="N569" t="s">
        <v>3635</v>
      </c>
      <c r="O569" t="s">
        <v>3636</v>
      </c>
      <c r="P569" t="s">
        <v>3637</v>
      </c>
      <c r="Q569" t="s">
        <v>3638</v>
      </c>
    </row>
    <row r="570" spans="2:17">
      <c r="B570" s="594">
        <v>45358.270451388889</v>
      </c>
      <c r="D570" t="s">
        <v>3370</v>
      </c>
      <c r="H570" t="s">
        <v>3371</v>
      </c>
    </row>
    <row r="571" spans="2:17">
      <c r="B571" s="594">
        <v>45358.270497685182</v>
      </c>
      <c r="D571" t="s">
        <v>3373</v>
      </c>
      <c r="F571" t="s">
        <v>3639</v>
      </c>
      <c r="H571" t="s">
        <v>3371</v>
      </c>
      <c r="K571">
        <v>5</v>
      </c>
      <c r="M571" t="s">
        <v>3639</v>
      </c>
      <c r="N571" t="s">
        <v>3640</v>
      </c>
      <c r="O571" t="s">
        <v>3641</v>
      </c>
      <c r="P571" t="s">
        <v>3642</v>
      </c>
      <c r="Q571" t="s">
        <v>3643</v>
      </c>
    </row>
    <row r="572" spans="2:17">
      <c r="B572" s="594">
        <v>45358.270497685182</v>
      </c>
      <c r="D572" t="s">
        <v>3372</v>
      </c>
      <c r="F572" t="s">
        <v>3639</v>
      </c>
      <c r="H572" t="s">
        <v>3371</v>
      </c>
      <c r="K572">
        <v>5</v>
      </c>
      <c r="M572" t="s">
        <v>3639</v>
      </c>
      <c r="N572" t="s">
        <v>3640</v>
      </c>
      <c r="O572" t="s">
        <v>3641</v>
      </c>
      <c r="P572" t="s">
        <v>3642</v>
      </c>
      <c r="Q572" t="s">
        <v>3643</v>
      </c>
    </row>
    <row r="573" spans="2:17">
      <c r="B573" s="594">
        <v>45358.270509259259</v>
      </c>
      <c r="D573" t="s">
        <v>3370</v>
      </c>
      <c r="H573" t="s">
        <v>3371</v>
      </c>
    </row>
    <row r="574" spans="2:17">
      <c r="B574" s="594">
        <v>45358.270543981482</v>
      </c>
      <c r="D574" t="s">
        <v>3373</v>
      </c>
      <c r="F574" t="s">
        <v>3644</v>
      </c>
      <c r="H574" t="s">
        <v>3371</v>
      </c>
      <c r="K574">
        <v>5</v>
      </c>
      <c r="M574" t="s">
        <v>3644</v>
      </c>
      <c r="N574" t="s">
        <v>3645</v>
      </c>
      <c r="O574" t="s">
        <v>3646</v>
      </c>
      <c r="P574" t="s">
        <v>3647</v>
      </c>
      <c r="Q574" t="s">
        <v>3648</v>
      </c>
    </row>
    <row r="575" spans="2:17">
      <c r="B575" s="594">
        <v>45358.270543981482</v>
      </c>
      <c r="D575" t="s">
        <v>3372</v>
      </c>
      <c r="F575" t="s">
        <v>3644</v>
      </c>
      <c r="H575" t="s">
        <v>3371</v>
      </c>
      <c r="K575">
        <v>5</v>
      </c>
      <c r="M575" t="s">
        <v>3644</v>
      </c>
      <c r="N575" t="s">
        <v>3645</v>
      </c>
      <c r="O575" t="s">
        <v>3646</v>
      </c>
      <c r="P575" t="s">
        <v>3647</v>
      </c>
      <c r="Q575" t="s">
        <v>3648</v>
      </c>
    </row>
    <row r="576" spans="2:17">
      <c r="B576" s="594">
        <v>45358.270555555559</v>
      </c>
      <c r="D576" t="s">
        <v>3370</v>
      </c>
      <c r="H576" t="s">
        <v>3371</v>
      </c>
    </row>
    <row r="577" spans="2:17">
      <c r="B577" s="594">
        <v>45358.270590277774</v>
      </c>
      <c r="D577" t="s">
        <v>3373</v>
      </c>
      <c r="F577" t="s">
        <v>3649</v>
      </c>
      <c r="H577" t="s">
        <v>3371</v>
      </c>
      <c r="K577">
        <v>5</v>
      </c>
      <c r="M577" t="s">
        <v>3649</v>
      </c>
      <c r="N577" t="s">
        <v>3650</v>
      </c>
      <c r="O577" t="s">
        <v>3651</v>
      </c>
      <c r="P577" t="s">
        <v>3652</v>
      </c>
      <c r="Q577" t="s">
        <v>3653</v>
      </c>
    </row>
    <row r="578" spans="2:17">
      <c r="B578" s="594">
        <v>45358.270601851851</v>
      </c>
      <c r="D578" t="s">
        <v>3372</v>
      </c>
      <c r="F578" t="s">
        <v>3649</v>
      </c>
      <c r="H578" t="s">
        <v>3371</v>
      </c>
      <c r="K578">
        <v>5</v>
      </c>
      <c r="M578" t="s">
        <v>3649</v>
      </c>
      <c r="N578" t="s">
        <v>3650</v>
      </c>
      <c r="O578" t="s">
        <v>3651</v>
      </c>
      <c r="P578" t="s">
        <v>3652</v>
      </c>
      <c r="Q578" t="s">
        <v>3653</v>
      </c>
    </row>
    <row r="579" spans="2:17">
      <c r="B579" s="594">
        <v>45358.270613425928</v>
      </c>
      <c r="D579" t="s">
        <v>3370</v>
      </c>
      <c r="H579" t="s">
        <v>3371</v>
      </c>
    </row>
    <row r="580" spans="2:17">
      <c r="B580" s="594">
        <v>45358.270648148151</v>
      </c>
      <c r="D580" t="s">
        <v>3373</v>
      </c>
      <c r="F580" t="s">
        <v>3654</v>
      </c>
      <c r="H580" t="s">
        <v>3371</v>
      </c>
      <c r="K580">
        <v>5</v>
      </c>
      <c r="M580" t="s">
        <v>3654</v>
      </c>
      <c r="N580" t="s">
        <v>3655</v>
      </c>
      <c r="O580" t="s">
        <v>3656</v>
      </c>
      <c r="P580" t="s">
        <v>3657</v>
      </c>
      <c r="Q580" t="s">
        <v>3658</v>
      </c>
    </row>
    <row r="581" spans="2:17">
      <c r="B581" s="594">
        <v>45358.27065972222</v>
      </c>
      <c r="D581" t="s">
        <v>3372</v>
      </c>
      <c r="F581" t="s">
        <v>3654</v>
      </c>
      <c r="H581" t="s">
        <v>3371</v>
      </c>
      <c r="K581">
        <v>5</v>
      </c>
      <c r="M581" t="s">
        <v>3654</v>
      </c>
      <c r="N581" t="s">
        <v>3655</v>
      </c>
      <c r="O581" t="s">
        <v>3656</v>
      </c>
      <c r="P581" t="s">
        <v>3657</v>
      </c>
      <c r="Q581" t="s">
        <v>3658</v>
      </c>
    </row>
    <row r="582" spans="2:17">
      <c r="B582" s="594">
        <v>45358.270775462966</v>
      </c>
      <c r="D582" t="s">
        <v>3362</v>
      </c>
    </row>
    <row r="583" spans="2:17">
      <c r="B583" s="594">
        <v>45358.386574074073</v>
      </c>
      <c r="D583" t="s">
        <v>3362</v>
      </c>
    </row>
    <row r="584" spans="2:17">
      <c r="B584" s="594">
        <v>45358.391643518517</v>
      </c>
      <c r="D584" t="s">
        <v>3362</v>
      </c>
    </row>
    <row r="585" spans="2:17">
      <c r="B585" s="594">
        <v>45358.392314814817</v>
      </c>
      <c r="D585" t="s">
        <v>3362</v>
      </c>
    </row>
    <row r="586" spans="2:17">
      <c r="B586" s="594">
        <v>45358.394548611112</v>
      </c>
      <c r="D586" t="s">
        <v>3362</v>
      </c>
    </row>
    <row r="587" spans="2:17">
      <c r="B587" s="594">
        <v>45358.411979166667</v>
      </c>
      <c r="D587" t="s">
        <v>3362</v>
      </c>
    </row>
    <row r="588" spans="2:17">
      <c r="B588" s="594">
        <v>45358.416041666664</v>
      </c>
      <c r="D588" t="s">
        <v>3362</v>
      </c>
    </row>
    <row r="589" spans="2:17">
      <c r="B589" s="594">
        <v>45358.417199074072</v>
      </c>
      <c r="D589" t="s">
        <v>3362</v>
      </c>
    </row>
    <row r="590" spans="2:17">
      <c r="B590" s="594">
        <v>45358.424687500003</v>
      </c>
      <c r="D590" t="s">
        <v>3362</v>
      </c>
    </row>
    <row r="591" spans="2:17">
      <c r="B591" s="594">
        <v>45358.644293981481</v>
      </c>
      <c r="F591" t="s">
        <v>3487</v>
      </c>
    </row>
    <row r="592" spans="2:17">
      <c r="B592" s="594">
        <v>45358.64435185185</v>
      </c>
      <c r="D592" t="s">
        <v>3362</v>
      </c>
    </row>
    <row r="593" spans="2:11">
      <c r="B593" s="594">
        <v>45358.683125000003</v>
      </c>
      <c r="D593" t="s">
        <v>3362</v>
      </c>
    </row>
    <row r="594" spans="2:11">
      <c r="B594" s="594">
        <v>45360.421655092592</v>
      </c>
      <c r="D594" t="s">
        <v>3362</v>
      </c>
    </row>
    <row r="595" spans="2:11">
      <c r="B595" s="594">
        <v>45360.425069444442</v>
      </c>
      <c r="F595" t="s">
        <v>3487</v>
      </c>
    </row>
    <row r="596" spans="2:11">
      <c r="B596" s="594">
        <v>45360.425081018519</v>
      </c>
      <c r="D596" t="s">
        <v>3362</v>
      </c>
    </row>
    <row r="597" spans="2:11">
      <c r="B597" s="594">
        <v>45360.434467592589</v>
      </c>
      <c r="D597" t="s">
        <v>3362</v>
      </c>
    </row>
    <row r="598" spans="2:11">
      <c r="B598" s="594">
        <v>45360.436747685184</v>
      </c>
      <c r="D598" t="s">
        <v>3362</v>
      </c>
    </row>
    <row r="599" spans="2:11">
      <c r="B599" s="594">
        <v>45360.466967592591</v>
      </c>
      <c r="D599" t="s">
        <v>3370</v>
      </c>
      <c r="G599" t="s">
        <v>686</v>
      </c>
      <c r="H599" t="s">
        <v>3371</v>
      </c>
      <c r="K599">
        <v>4</v>
      </c>
    </row>
    <row r="600" spans="2:11">
      <c r="B600" s="594">
        <v>45360.466990740744</v>
      </c>
      <c r="D600" t="s">
        <v>3373</v>
      </c>
      <c r="G600" t="s">
        <v>686</v>
      </c>
      <c r="H600" t="s">
        <v>3371</v>
      </c>
      <c r="K600">
        <v>4</v>
      </c>
    </row>
    <row r="601" spans="2:11">
      <c r="B601" s="594">
        <v>45360.467002314814</v>
      </c>
      <c r="D601" t="s">
        <v>3370</v>
      </c>
      <c r="G601" t="s">
        <v>285</v>
      </c>
      <c r="H601" t="s">
        <v>3371</v>
      </c>
      <c r="K601">
        <v>4</v>
      </c>
    </row>
    <row r="602" spans="2:11">
      <c r="B602" s="594">
        <v>45360.46702546296</v>
      </c>
      <c r="D602" t="s">
        <v>3373</v>
      </c>
      <c r="G602" t="s">
        <v>285</v>
      </c>
      <c r="H602" t="s">
        <v>3371</v>
      </c>
      <c r="K602">
        <v>4</v>
      </c>
    </row>
    <row r="603" spans="2:11">
      <c r="B603" s="594">
        <v>45360.467048611114</v>
      </c>
      <c r="D603" t="s">
        <v>3370</v>
      </c>
      <c r="G603" t="s">
        <v>3031</v>
      </c>
      <c r="H603" t="s">
        <v>3371</v>
      </c>
      <c r="K603">
        <v>4</v>
      </c>
    </row>
    <row r="604" spans="2:11">
      <c r="B604" s="594">
        <v>45360.467083333337</v>
      </c>
      <c r="D604" t="s">
        <v>3373</v>
      </c>
      <c r="G604" t="s">
        <v>3031</v>
      </c>
      <c r="H604" t="s">
        <v>3371</v>
      </c>
      <c r="K604">
        <v>4</v>
      </c>
    </row>
    <row r="605" spans="2:11">
      <c r="B605" s="594">
        <v>45360.467106481483</v>
      </c>
      <c r="D605" t="s">
        <v>3370</v>
      </c>
      <c r="G605" t="s">
        <v>686</v>
      </c>
      <c r="H605" t="s">
        <v>3371</v>
      </c>
      <c r="K605">
        <v>4</v>
      </c>
    </row>
    <row r="606" spans="2:11">
      <c r="B606" s="594">
        <v>45360.467152777775</v>
      </c>
      <c r="D606" t="s">
        <v>3373</v>
      </c>
      <c r="G606" t="s">
        <v>686</v>
      </c>
      <c r="H606" t="s">
        <v>3371</v>
      </c>
      <c r="K606">
        <v>4</v>
      </c>
    </row>
    <row r="607" spans="2:11">
      <c r="B607" s="594">
        <v>45360.467152777775</v>
      </c>
      <c r="D607" t="s">
        <v>3370</v>
      </c>
      <c r="G607" t="s">
        <v>285</v>
      </c>
      <c r="H607" t="s">
        <v>3371</v>
      </c>
      <c r="K607">
        <v>4</v>
      </c>
    </row>
    <row r="608" spans="2:11">
      <c r="B608" s="594">
        <v>45360.467187499999</v>
      </c>
      <c r="D608" t="s">
        <v>3373</v>
      </c>
      <c r="G608" t="s">
        <v>285</v>
      </c>
      <c r="H608" t="s">
        <v>3371</v>
      </c>
      <c r="K608">
        <v>4</v>
      </c>
    </row>
    <row r="609" spans="2:11">
      <c r="B609" s="594">
        <v>45360.467210648145</v>
      </c>
      <c r="D609" t="s">
        <v>3370</v>
      </c>
      <c r="G609" t="s">
        <v>3031</v>
      </c>
      <c r="H609" t="s">
        <v>3371</v>
      </c>
      <c r="K609">
        <v>4</v>
      </c>
    </row>
    <row r="610" spans="2:11">
      <c r="B610" s="594">
        <v>45360.467245370368</v>
      </c>
      <c r="D610" t="s">
        <v>3373</v>
      </c>
      <c r="G610" t="s">
        <v>3031</v>
      </c>
      <c r="H610" t="s">
        <v>3371</v>
      </c>
      <c r="K610">
        <v>4</v>
      </c>
    </row>
    <row r="611" spans="2:11">
      <c r="B611" s="594">
        <v>45360.467685185184</v>
      </c>
      <c r="D611" t="s">
        <v>3362</v>
      </c>
    </row>
    <row r="612" spans="2:11">
      <c r="B612" s="594">
        <v>45360.471319444441</v>
      </c>
      <c r="F612" t="s">
        <v>3487</v>
      </c>
    </row>
    <row r="613" spans="2:11">
      <c r="B613" s="594">
        <v>45360.475613425922</v>
      </c>
      <c r="F613" t="s">
        <v>3487</v>
      </c>
    </row>
    <row r="614" spans="2:11">
      <c r="B614" s="594">
        <v>45360.485543981478</v>
      </c>
      <c r="D614" t="s">
        <v>3362</v>
      </c>
    </row>
    <row r="615" spans="2:11">
      <c r="B615" s="594">
        <v>45360.488680555558</v>
      </c>
      <c r="D615" t="s">
        <v>3362</v>
      </c>
    </row>
    <row r="616" spans="2:11">
      <c r="B616" s="594">
        <v>45360.517858796295</v>
      </c>
      <c r="D616" t="s">
        <v>3362</v>
      </c>
    </row>
    <row r="617" spans="2:11">
      <c r="B617" s="594">
        <v>45360.520798611113</v>
      </c>
      <c r="D617" t="s">
        <v>3362</v>
      </c>
    </row>
    <row r="618" spans="2:11">
      <c r="B618" s="594">
        <v>45360.642974537041</v>
      </c>
      <c r="C618">
        <v>60001</v>
      </c>
      <c r="D618" t="s">
        <v>3366</v>
      </c>
    </row>
    <row r="619" spans="2:11">
      <c r="B619" s="594">
        <v>45360.643182870372</v>
      </c>
      <c r="C619">
        <v>60001</v>
      </c>
      <c r="D619" t="s">
        <v>3366</v>
      </c>
    </row>
    <row r="620" spans="2:11">
      <c r="B620" s="594">
        <v>45360.643414351849</v>
      </c>
      <c r="C620">
        <v>60001</v>
      </c>
      <c r="D620" t="s">
        <v>3368</v>
      </c>
    </row>
    <row r="621" spans="2:11">
      <c r="B621" s="594">
        <v>45360.643425925926</v>
      </c>
      <c r="C621">
        <v>60001</v>
      </c>
      <c r="D621" t="s">
        <v>3366</v>
      </c>
    </row>
    <row r="622" spans="2:11">
      <c r="B622" s="594">
        <v>45360.644479166665</v>
      </c>
      <c r="D622" t="s">
        <v>3370</v>
      </c>
      <c r="H622" t="s">
        <v>3371</v>
      </c>
    </row>
    <row r="623" spans="2:11">
      <c r="B623" s="594">
        <v>45360.644479166665</v>
      </c>
      <c r="D623" t="s">
        <v>3372</v>
      </c>
      <c r="H623" t="s">
        <v>3371</v>
      </c>
    </row>
    <row r="624" spans="2:11">
      <c r="B624" s="594">
        <v>45360.646574074075</v>
      </c>
      <c r="D624" t="s">
        <v>3370</v>
      </c>
      <c r="H624" t="s">
        <v>3371</v>
      </c>
    </row>
    <row r="625" spans="2:17">
      <c r="B625" s="594">
        <v>45360.646574074075</v>
      </c>
      <c r="D625" t="s">
        <v>3372</v>
      </c>
      <c r="H625" t="s">
        <v>3371</v>
      </c>
    </row>
    <row r="626" spans="2:17">
      <c r="B626" s="594">
        <v>45360.646724537037</v>
      </c>
      <c r="D626" t="s">
        <v>3370</v>
      </c>
      <c r="H626" t="s">
        <v>3371</v>
      </c>
    </row>
    <row r="627" spans="2:17">
      <c r="B627" s="594">
        <v>45360.646724537037</v>
      </c>
      <c r="D627" t="s">
        <v>3372</v>
      </c>
      <c r="H627" t="s">
        <v>3371</v>
      </c>
    </row>
    <row r="628" spans="2:17">
      <c r="B628" s="594">
        <v>45360.646770833337</v>
      </c>
      <c r="D628" t="s">
        <v>3370</v>
      </c>
      <c r="H628" t="s">
        <v>3371</v>
      </c>
    </row>
    <row r="629" spans="2:17">
      <c r="B629" s="594">
        <v>45360.646770833337</v>
      </c>
      <c r="D629" t="s">
        <v>3372</v>
      </c>
      <c r="H629" t="s">
        <v>3371</v>
      </c>
    </row>
    <row r="630" spans="2:17">
      <c r="B630" s="594">
        <v>45360.646817129629</v>
      </c>
      <c r="D630" t="s">
        <v>3370</v>
      </c>
      <c r="H630" t="s">
        <v>3371</v>
      </c>
    </row>
    <row r="631" spans="2:17">
      <c r="B631" s="594">
        <v>45360.646828703706</v>
      </c>
      <c r="D631" t="s">
        <v>3372</v>
      </c>
      <c r="H631" t="s">
        <v>3371</v>
      </c>
    </row>
    <row r="632" spans="2:17">
      <c r="B632" s="594">
        <v>45360.646909722222</v>
      </c>
      <c r="D632" t="s">
        <v>3362</v>
      </c>
    </row>
    <row r="633" spans="2:17">
      <c r="B633" s="594">
        <v>45360.650173611109</v>
      </c>
      <c r="C633">
        <v>60001</v>
      </c>
      <c r="D633" t="s">
        <v>3366</v>
      </c>
    </row>
    <row r="634" spans="2:17">
      <c r="B634" s="594">
        <v>45360.65042824074</v>
      </c>
      <c r="C634">
        <v>60001</v>
      </c>
      <c r="D634" t="s">
        <v>3366</v>
      </c>
    </row>
    <row r="635" spans="2:17">
      <c r="B635" s="594">
        <v>45360.650659722225</v>
      </c>
      <c r="C635">
        <v>60001</v>
      </c>
      <c r="D635" t="s">
        <v>3368</v>
      </c>
    </row>
    <row r="636" spans="2:17">
      <c r="B636" s="594">
        <v>45360.650671296295</v>
      </c>
      <c r="C636">
        <v>60001</v>
      </c>
      <c r="D636" t="s">
        <v>3366</v>
      </c>
    </row>
    <row r="637" spans="2:17">
      <c r="B637" s="594">
        <v>45360.650972222225</v>
      </c>
      <c r="D637" t="s">
        <v>3362</v>
      </c>
    </row>
    <row r="638" spans="2:17">
      <c r="B638" s="594">
        <v>45360.657083333332</v>
      </c>
      <c r="D638" t="s">
        <v>3362</v>
      </c>
    </row>
    <row r="639" spans="2:17">
      <c r="B639" s="594">
        <v>45360.658067129632</v>
      </c>
      <c r="D639" t="s">
        <v>3370</v>
      </c>
      <c r="H639" t="s">
        <v>3371</v>
      </c>
    </row>
    <row r="640" spans="2:17">
      <c r="B640" s="594">
        <v>45360.658090277779</v>
      </c>
      <c r="D640" t="s">
        <v>3373</v>
      </c>
      <c r="F640" t="s">
        <v>3659</v>
      </c>
      <c r="H640" t="s">
        <v>3371</v>
      </c>
      <c r="K640">
        <v>5</v>
      </c>
      <c r="M640" t="s">
        <v>3659</v>
      </c>
      <c r="N640" t="s">
        <v>3660</v>
      </c>
      <c r="O640" t="s">
        <v>3661</v>
      </c>
      <c r="P640" t="s">
        <v>3662</v>
      </c>
      <c r="Q640" t="s">
        <v>3663</v>
      </c>
    </row>
    <row r="641" spans="2:17">
      <c r="B641" s="594">
        <v>45360.658101851855</v>
      </c>
      <c r="D641" t="s">
        <v>3372</v>
      </c>
      <c r="F641" t="s">
        <v>3659</v>
      </c>
      <c r="H641" t="s">
        <v>3371</v>
      </c>
      <c r="K641">
        <v>5</v>
      </c>
      <c r="M641" t="s">
        <v>3659</v>
      </c>
      <c r="N641" t="s">
        <v>3660</v>
      </c>
      <c r="O641" t="s">
        <v>3661</v>
      </c>
      <c r="P641" t="s">
        <v>3662</v>
      </c>
      <c r="Q641" t="s">
        <v>3663</v>
      </c>
    </row>
    <row r="642" spans="2:17">
      <c r="B642" s="594">
        <v>45360.658113425925</v>
      </c>
      <c r="D642" t="s">
        <v>3370</v>
      </c>
      <c r="H642" t="s">
        <v>3371</v>
      </c>
    </row>
    <row r="643" spans="2:17">
      <c r="B643" s="594">
        <v>45360.658773148149</v>
      </c>
      <c r="D643" t="s">
        <v>3373</v>
      </c>
      <c r="F643" t="s">
        <v>3664</v>
      </c>
      <c r="H643" t="s">
        <v>3371</v>
      </c>
      <c r="K643">
        <v>5</v>
      </c>
      <c r="M643" t="s">
        <v>3664</v>
      </c>
      <c r="N643" t="s">
        <v>3665</v>
      </c>
      <c r="O643" t="s">
        <v>3666</v>
      </c>
      <c r="P643" t="s">
        <v>3667</v>
      </c>
      <c r="Q643" t="s">
        <v>3668</v>
      </c>
    </row>
    <row r="644" spans="2:17">
      <c r="B644" s="594">
        <v>45360.658807870372</v>
      </c>
      <c r="D644" t="s">
        <v>3372</v>
      </c>
      <c r="F644" t="s">
        <v>3664</v>
      </c>
      <c r="H644" t="s">
        <v>3371</v>
      </c>
      <c r="K644">
        <v>5</v>
      </c>
      <c r="M644" t="s">
        <v>3664</v>
      </c>
      <c r="N644" t="s">
        <v>3665</v>
      </c>
      <c r="O644" t="s">
        <v>3666</v>
      </c>
      <c r="P644" t="s">
        <v>3667</v>
      </c>
      <c r="Q644" t="s">
        <v>3668</v>
      </c>
    </row>
    <row r="645" spans="2:17">
      <c r="B645" s="594">
        <v>45360.658888888887</v>
      </c>
      <c r="D645" t="s">
        <v>3370</v>
      </c>
      <c r="H645" t="s">
        <v>3371</v>
      </c>
    </row>
    <row r="646" spans="2:17">
      <c r="B646" s="594">
        <v>45360.659004629626</v>
      </c>
      <c r="D646" t="s">
        <v>3373</v>
      </c>
      <c r="F646" t="s">
        <v>3669</v>
      </c>
      <c r="H646" t="s">
        <v>3371</v>
      </c>
      <c r="K646">
        <v>5</v>
      </c>
      <c r="M646" t="s">
        <v>3669</v>
      </c>
      <c r="N646" t="s">
        <v>3670</v>
      </c>
      <c r="O646" t="s">
        <v>3671</v>
      </c>
      <c r="P646" t="s">
        <v>3672</v>
      </c>
      <c r="Q646" t="s">
        <v>3673</v>
      </c>
    </row>
    <row r="647" spans="2:17">
      <c r="B647" s="594">
        <v>45360.659016203703</v>
      </c>
      <c r="D647" t="s">
        <v>3372</v>
      </c>
      <c r="F647" t="s">
        <v>3669</v>
      </c>
      <c r="H647" t="s">
        <v>3371</v>
      </c>
      <c r="K647">
        <v>5</v>
      </c>
      <c r="M647" t="s">
        <v>3669</v>
      </c>
      <c r="N647" t="s">
        <v>3670</v>
      </c>
      <c r="O647" t="s">
        <v>3671</v>
      </c>
      <c r="P647" t="s">
        <v>3672</v>
      </c>
      <c r="Q647" t="s">
        <v>3673</v>
      </c>
    </row>
    <row r="648" spans="2:17">
      <c r="B648" s="594">
        <v>45360.659097222226</v>
      </c>
      <c r="D648" t="s">
        <v>3370</v>
      </c>
      <c r="H648" t="s">
        <v>3371</v>
      </c>
    </row>
    <row r="649" spans="2:17">
      <c r="B649" s="594">
        <v>45360.659178240741</v>
      </c>
      <c r="D649" t="s">
        <v>3373</v>
      </c>
      <c r="F649" t="s">
        <v>3674</v>
      </c>
      <c r="H649" t="s">
        <v>3371</v>
      </c>
      <c r="K649">
        <v>5</v>
      </c>
      <c r="M649" t="s">
        <v>3674</v>
      </c>
      <c r="N649" t="s">
        <v>3675</v>
      </c>
      <c r="O649" t="s">
        <v>3676</v>
      </c>
      <c r="P649" t="s">
        <v>3677</v>
      </c>
      <c r="Q649" t="s">
        <v>3678</v>
      </c>
    </row>
    <row r="650" spans="2:17">
      <c r="B650" s="594">
        <v>45360.659201388888</v>
      </c>
      <c r="D650" t="s">
        <v>3372</v>
      </c>
      <c r="F650" t="s">
        <v>3674</v>
      </c>
      <c r="H650" t="s">
        <v>3371</v>
      </c>
      <c r="K650">
        <v>5</v>
      </c>
      <c r="M650" t="s">
        <v>3674</v>
      </c>
      <c r="N650" t="s">
        <v>3675</v>
      </c>
      <c r="O650" t="s">
        <v>3676</v>
      </c>
      <c r="P650" t="s">
        <v>3677</v>
      </c>
      <c r="Q650" t="s">
        <v>3678</v>
      </c>
    </row>
    <row r="651" spans="2:17">
      <c r="B651" s="594">
        <v>45360.659560185188</v>
      </c>
      <c r="D651" t="s">
        <v>3370</v>
      </c>
      <c r="H651" t="s">
        <v>3371</v>
      </c>
    </row>
    <row r="652" spans="2:17">
      <c r="B652" s="594">
        <v>45360.659618055557</v>
      </c>
      <c r="D652" t="s">
        <v>3373</v>
      </c>
      <c r="F652" t="s">
        <v>3679</v>
      </c>
      <c r="H652" t="s">
        <v>3371</v>
      </c>
      <c r="K652">
        <v>5</v>
      </c>
      <c r="M652" t="s">
        <v>3679</v>
      </c>
      <c r="N652" t="s">
        <v>3680</v>
      </c>
      <c r="O652" t="s">
        <v>3681</v>
      </c>
      <c r="P652" t="s">
        <v>3682</v>
      </c>
      <c r="Q652" t="s">
        <v>3683</v>
      </c>
    </row>
    <row r="653" spans="2:17">
      <c r="B653" s="594">
        <v>45360.659641203703</v>
      </c>
      <c r="D653" t="s">
        <v>3372</v>
      </c>
      <c r="F653" t="s">
        <v>3679</v>
      </c>
      <c r="H653" t="s">
        <v>3371</v>
      </c>
      <c r="K653">
        <v>5</v>
      </c>
      <c r="M653" t="s">
        <v>3679</v>
      </c>
      <c r="N653" t="s">
        <v>3680</v>
      </c>
      <c r="O653" t="s">
        <v>3681</v>
      </c>
      <c r="P653" t="s">
        <v>3682</v>
      </c>
      <c r="Q653" t="s">
        <v>3683</v>
      </c>
    </row>
    <row r="654" spans="2:17">
      <c r="B654" s="594">
        <v>45360.659884259258</v>
      </c>
      <c r="D654" t="s">
        <v>3362</v>
      </c>
    </row>
    <row r="655" spans="2:17">
      <c r="B655" s="594">
        <v>45361.513206018521</v>
      </c>
      <c r="D655" t="s">
        <v>3362</v>
      </c>
    </row>
    <row r="656" spans="2:17">
      <c r="B656" s="594">
        <v>45367.418923611112</v>
      </c>
      <c r="D656" t="s">
        <v>3370</v>
      </c>
      <c r="F656" t="s">
        <v>3684</v>
      </c>
      <c r="G656" t="s">
        <v>1375</v>
      </c>
      <c r="H656" t="s">
        <v>3606</v>
      </c>
      <c r="K656">
        <v>1</v>
      </c>
      <c r="M656" t="s">
        <v>3684</v>
      </c>
    </row>
    <row r="657" spans="2:13">
      <c r="B657" s="594">
        <v>45367.418958333335</v>
      </c>
      <c r="D657" t="s">
        <v>3373</v>
      </c>
      <c r="F657" t="s">
        <v>3684</v>
      </c>
      <c r="G657" t="s">
        <v>1375</v>
      </c>
      <c r="H657" t="s">
        <v>3606</v>
      </c>
      <c r="K657">
        <v>1</v>
      </c>
      <c r="M657" t="s">
        <v>3684</v>
      </c>
    </row>
    <row r="658" spans="2:13">
      <c r="B658" s="594">
        <v>45367.419039351851</v>
      </c>
      <c r="D658" t="s">
        <v>3370</v>
      </c>
      <c r="F658" t="s">
        <v>3685</v>
      </c>
      <c r="G658" t="s">
        <v>1375</v>
      </c>
      <c r="H658" t="s">
        <v>3609</v>
      </c>
      <c r="K658">
        <v>1</v>
      </c>
      <c r="M658" t="s">
        <v>3685</v>
      </c>
    </row>
    <row r="659" spans="2:13">
      <c r="B659" s="594">
        <v>45367.419374999998</v>
      </c>
      <c r="D659" t="s">
        <v>3373</v>
      </c>
      <c r="F659" t="s">
        <v>3685</v>
      </c>
      <c r="G659" t="s">
        <v>1375</v>
      </c>
      <c r="H659" t="s">
        <v>3609</v>
      </c>
      <c r="K659">
        <v>1</v>
      </c>
      <c r="M659" t="s">
        <v>3685</v>
      </c>
    </row>
    <row r="660" spans="2:13">
      <c r="B660" s="594">
        <v>45367.419479166667</v>
      </c>
      <c r="D660" t="s">
        <v>3370</v>
      </c>
      <c r="F660" t="s">
        <v>3686</v>
      </c>
      <c r="G660" t="s">
        <v>1375</v>
      </c>
      <c r="H660" t="s">
        <v>3612</v>
      </c>
      <c r="K660">
        <v>1</v>
      </c>
      <c r="M660" t="s">
        <v>3686</v>
      </c>
    </row>
    <row r="661" spans="2:13">
      <c r="B661" s="594">
        <v>45367.41951388889</v>
      </c>
      <c r="D661" t="s">
        <v>3373</v>
      </c>
      <c r="F661" t="s">
        <v>3686</v>
      </c>
      <c r="G661" t="s">
        <v>1375</v>
      </c>
      <c r="H661" t="s">
        <v>3612</v>
      </c>
      <c r="K661">
        <v>1</v>
      </c>
      <c r="M661" t="s">
        <v>3686</v>
      </c>
    </row>
    <row r="662" spans="2:13">
      <c r="B662" s="594">
        <v>45367.419583333336</v>
      </c>
      <c r="D662" t="s">
        <v>3370</v>
      </c>
      <c r="F662" t="s">
        <v>3687</v>
      </c>
      <c r="G662" t="s">
        <v>1375</v>
      </c>
      <c r="H662" t="s">
        <v>3618</v>
      </c>
      <c r="K662">
        <v>1</v>
      </c>
      <c r="M662" t="s">
        <v>3687</v>
      </c>
    </row>
    <row r="663" spans="2:13">
      <c r="B663" s="594">
        <v>45367.419618055559</v>
      </c>
      <c r="D663" t="s">
        <v>3373</v>
      </c>
      <c r="F663" t="s">
        <v>3687</v>
      </c>
      <c r="G663" t="s">
        <v>1375</v>
      </c>
      <c r="H663" t="s">
        <v>3618</v>
      </c>
      <c r="K663">
        <v>1</v>
      </c>
      <c r="M663" t="s">
        <v>3687</v>
      </c>
    </row>
    <row r="664" spans="2:13">
      <c r="B664" s="594">
        <v>45367.419733796298</v>
      </c>
      <c r="D664" t="s">
        <v>3362</v>
      </c>
    </row>
    <row r="665" spans="2:13">
      <c r="B665" s="594">
        <v>45367.432129629633</v>
      </c>
      <c r="D665" t="s">
        <v>3370</v>
      </c>
      <c r="F665" t="s">
        <v>3688</v>
      </c>
      <c r="G665" t="s">
        <v>1375</v>
      </c>
      <c r="H665" t="s">
        <v>3606</v>
      </c>
      <c r="K665">
        <v>1</v>
      </c>
      <c r="M665" t="s">
        <v>3688</v>
      </c>
    </row>
    <row r="666" spans="2:13">
      <c r="B666" s="594">
        <v>45367.432164351849</v>
      </c>
      <c r="D666" t="s">
        <v>3373</v>
      </c>
      <c r="F666" t="s">
        <v>3688</v>
      </c>
      <c r="G666" t="s">
        <v>1375</v>
      </c>
      <c r="H666" t="s">
        <v>3606</v>
      </c>
      <c r="K666">
        <v>1</v>
      </c>
      <c r="M666" t="s">
        <v>3688</v>
      </c>
    </row>
    <row r="667" spans="2:13">
      <c r="B667" s="594">
        <v>45367.432256944441</v>
      </c>
      <c r="D667" t="s">
        <v>3370</v>
      </c>
      <c r="F667" t="s">
        <v>3689</v>
      </c>
      <c r="G667" t="s">
        <v>1375</v>
      </c>
      <c r="H667" t="s">
        <v>3609</v>
      </c>
      <c r="K667">
        <v>1</v>
      </c>
      <c r="M667" t="s">
        <v>3689</v>
      </c>
    </row>
    <row r="668" spans="2:13">
      <c r="B668" s="594">
        <v>45367.432280092595</v>
      </c>
      <c r="D668" t="s">
        <v>3373</v>
      </c>
      <c r="F668" t="s">
        <v>3689</v>
      </c>
      <c r="G668" t="s">
        <v>1375</v>
      </c>
      <c r="H668" t="s">
        <v>3609</v>
      </c>
      <c r="K668">
        <v>1</v>
      </c>
      <c r="M668" t="s">
        <v>3689</v>
      </c>
    </row>
    <row r="669" spans="2:13">
      <c r="B669" s="594">
        <v>45367.432349537034</v>
      </c>
      <c r="D669" t="s">
        <v>3370</v>
      </c>
      <c r="F669" t="s">
        <v>3690</v>
      </c>
      <c r="G669" t="s">
        <v>1375</v>
      </c>
      <c r="H669" t="s">
        <v>3612</v>
      </c>
      <c r="K669">
        <v>1</v>
      </c>
      <c r="M669" t="s">
        <v>3690</v>
      </c>
    </row>
    <row r="670" spans="2:13">
      <c r="B670" s="594">
        <v>45367.432372685187</v>
      </c>
      <c r="D670" t="s">
        <v>3373</v>
      </c>
      <c r="F670" t="s">
        <v>3690</v>
      </c>
      <c r="G670" t="s">
        <v>1375</v>
      </c>
      <c r="H670" t="s">
        <v>3612</v>
      </c>
      <c r="K670">
        <v>1</v>
      </c>
      <c r="M670" t="s">
        <v>3690</v>
      </c>
    </row>
    <row r="671" spans="2:13">
      <c r="B671" s="594">
        <v>45367.432453703703</v>
      </c>
      <c r="D671" t="s">
        <v>3370</v>
      </c>
      <c r="F671" t="s">
        <v>3691</v>
      </c>
      <c r="G671" t="s">
        <v>1375</v>
      </c>
      <c r="H671" t="s">
        <v>3618</v>
      </c>
      <c r="K671">
        <v>1</v>
      </c>
      <c r="M671" t="s">
        <v>3691</v>
      </c>
    </row>
    <row r="672" spans="2:13">
      <c r="B672" s="594">
        <v>45367.432476851849</v>
      </c>
      <c r="D672" t="s">
        <v>3373</v>
      </c>
      <c r="F672" t="s">
        <v>3691</v>
      </c>
      <c r="G672" t="s">
        <v>1375</v>
      </c>
      <c r="H672" t="s">
        <v>3618</v>
      </c>
      <c r="K672">
        <v>1</v>
      </c>
      <c r="M672" t="s">
        <v>3691</v>
      </c>
    </row>
    <row r="673" spans="2:13">
      <c r="B673" s="594">
        <v>45367.432569444441</v>
      </c>
      <c r="D673" t="s">
        <v>3362</v>
      </c>
    </row>
    <row r="674" spans="2:13">
      <c r="B674" s="594">
        <v>45367.436493055553</v>
      </c>
      <c r="D674" t="s">
        <v>3370</v>
      </c>
      <c r="F674" t="s">
        <v>3692</v>
      </c>
      <c r="G674" t="s">
        <v>1375</v>
      </c>
      <c r="H674" t="s">
        <v>3606</v>
      </c>
      <c r="K674">
        <v>1</v>
      </c>
      <c r="M674" t="s">
        <v>3692</v>
      </c>
    </row>
    <row r="675" spans="2:13">
      <c r="B675" s="594">
        <v>45367.43650462963</v>
      </c>
      <c r="D675" t="s">
        <v>3373</v>
      </c>
      <c r="F675" t="s">
        <v>3692</v>
      </c>
      <c r="G675" t="s">
        <v>1375</v>
      </c>
      <c r="H675" t="s">
        <v>3606</v>
      </c>
      <c r="K675">
        <v>1</v>
      </c>
      <c r="M675" t="s">
        <v>3692</v>
      </c>
    </row>
    <row r="676" spans="2:13">
      <c r="B676" s="594">
        <v>45367.436608796299</v>
      </c>
      <c r="D676" t="s">
        <v>3370</v>
      </c>
      <c r="F676" t="s">
        <v>3693</v>
      </c>
      <c r="G676" t="s">
        <v>1375</v>
      </c>
      <c r="H676" t="s">
        <v>3609</v>
      </c>
      <c r="K676">
        <v>1</v>
      </c>
      <c r="M676" t="s">
        <v>3693</v>
      </c>
    </row>
    <row r="677" spans="2:13">
      <c r="B677" s="594">
        <v>45367.436631944445</v>
      </c>
      <c r="D677" t="s">
        <v>3373</v>
      </c>
      <c r="F677" t="s">
        <v>3693</v>
      </c>
      <c r="G677" t="s">
        <v>1375</v>
      </c>
      <c r="H677" t="s">
        <v>3609</v>
      </c>
      <c r="K677">
        <v>1</v>
      </c>
      <c r="M677" t="s">
        <v>3693</v>
      </c>
    </row>
    <row r="678" spans="2:13">
      <c r="B678" s="594">
        <v>45367.436712962961</v>
      </c>
      <c r="D678" t="s">
        <v>3370</v>
      </c>
      <c r="F678" t="s">
        <v>3695</v>
      </c>
      <c r="G678" t="s">
        <v>1375</v>
      </c>
      <c r="H678" t="s">
        <v>3612</v>
      </c>
      <c r="K678">
        <v>1</v>
      </c>
      <c r="M678" t="s">
        <v>3695</v>
      </c>
    </row>
    <row r="679" spans="2:13">
      <c r="B679" s="594">
        <v>45367.436736111114</v>
      </c>
      <c r="D679" t="s">
        <v>3373</v>
      </c>
      <c r="F679" t="s">
        <v>3695</v>
      </c>
      <c r="G679" t="s">
        <v>1375</v>
      </c>
      <c r="H679" t="s">
        <v>3612</v>
      </c>
      <c r="K679">
        <v>1</v>
      </c>
      <c r="M679" t="s">
        <v>3695</v>
      </c>
    </row>
    <row r="680" spans="2:13">
      <c r="B680" s="594">
        <v>45367.436851851853</v>
      </c>
      <c r="D680" t="s">
        <v>3370</v>
      </c>
      <c r="F680" t="s">
        <v>3697</v>
      </c>
      <c r="G680" t="s">
        <v>1375</v>
      </c>
      <c r="H680" t="s">
        <v>3618</v>
      </c>
      <c r="K680">
        <v>1</v>
      </c>
      <c r="M680" t="s">
        <v>3697</v>
      </c>
    </row>
    <row r="681" spans="2:13">
      <c r="B681" s="594">
        <v>45367.436874999999</v>
      </c>
      <c r="D681" t="s">
        <v>3373</v>
      </c>
      <c r="F681" t="s">
        <v>3697</v>
      </c>
      <c r="G681" t="s">
        <v>1375</v>
      </c>
      <c r="H681" t="s">
        <v>3618</v>
      </c>
      <c r="K681">
        <v>1</v>
      </c>
      <c r="M681" t="s">
        <v>3697</v>
      </c>
    </row>
    <row r="682" spans="2:13">
      <c r="B682" s="594">
        <v>45367.436979166669</v>
      </c>
      <c r="D682" t="s">
        <v>3362</v>
      </c>
    </row>
    <row r="683" spans="2:13">
      <c r="B683" s="594">
        <v>45367.454351851855</v>
      </c>
      <c r="D683" t="s">
        <v>3362</v>
      </c>
    </row>
    <row r="684" spans="2:13">
      <c r="B684" s="594">
        <v>45367.470324074071</v>
      </c>
      <c r="D684" t="s">
        <v>3370</v>
      </c>
      <c r="F684" t="s">
        <v>3698</v>
      </c>
      <c r="G684" t="s">
        <v>1375</v>
      </c>
      <c r="H684" t="s">
        <v>3612</v>
      </c>
      <c r="K684">
        <v>1</v>
      </c>
      <c r="M684" t="s">
        <v>3698</v>
      </c>
    </row>
    <row r="685" spans="2:13">
      <c r="B685" s="594">
        <v>45367.471099537041</v>
      </c>
      <c r="D685" t="s">
        <v>3373</v>
      </c>
      <c r="F685" t="s">
        <v>3698</v>
      </c>
      <c r="G685" t="s">
        <v>1375</v>
      </c>
      <c r="H685" t="s">
        <v>3612</v>
      </c>
      <c r="K685">
        <v>1</v>
      </c>
      <c r="M685" t="s">
        <v>3698</v>
      </c>
    </row>
    <row r="686" spans="2:13">
      <c r="B686" s="594">
        <v>45367.471168981479</v>
      </c>
      <c r="D686" t="s">
        <v>3370</v>
      </c>
      <c r="F686" t="s">
        <v>3699</v>
      </c>
      <c r="G686" t="s">
        <v>1375</v>
      </c>
      <c r="H686" t="s">
        <v>3618</v>
      </c>
      <c r="K686">
        <v>1</v>
      </c>
      <c r="M686" t="s">
        <v>3699</v>
      </c>
    </row>
    <row r="687" spans="2:13">
      <c r="B687" s="594">
        <v>45367.471192129633</v>
      </c>
      <c r="D687" t="s">
        <v>3373</v>
      </c>
      <c r="F687" t="s">
        <v>3699</v>
      </c>
      <c r="G687" t="s">
        <v>1375</v>
      </c>
      <c r="H687" t="s">
        <v>3618</v>
      </c>
      <c r="K687">
        <v>1</v>
      </c>
      <c r="M687" t="s">
        <v>3699</v>
      </c>
    </row>
    <row r="688" spans="2:13">
      <c r="B688" s="594">
        <v>45367.471238425926</v>
      </c>
      <c r="D688" t="s">
        <v>3362</v>
      </c>
    </row>
    <row r="689" spans="2:13">
      <c r="B689" s="594">
        <v>45368.561990740738</v>
      </c>
      <c r="D689" t="s">
        <v>3362</v>
      </c>
    </row>
    <row r="690" spans="2:13">
      <c r="B690" s="594">
        <v>45368.566689814812</v>
      </c>
      <c r="D690" t="s">
        <v>3362</v>
      </c>
    </row>
    <row r="691" spans="2:13">
      <c r="B691" s="594">
        <v>45368.567685185182</v>
      </c>
      <c r="D691" t="s">
        <v>3370</v>
      </c>
      <c r="F691" t="s">
        <v>3608</v>
      </c>
      <c r="G691" t="s">
        <v>1375</v>
      </c>
      <c r="H691" t="s">
        <v>3609</v>
      </c>
      <c r="K691">
        <v>1</v>
      </c>
      <c r="M691" t="s">
        <v>3608</v>
      </c>
    </row>
    <row r="692" spans="2:13">
      <c r="B692" s="594">
        <v>45368.567708333336</v>
      </c>
      <c r="D692" t="s">
        <v>3373</v>
      </c>
      <c r="F692" t="s">
        <v>3608</v>
      </c>
      <c r="G692" t="s">
        <v>1375</v>
      </c>
      <c r="H692" t="s">
        <v>3609</v>
      </c>
      <c r="K692">
        <v>1</v>
      </c>
      <c r="M692" t="s">
        <v>3608</v>
      </c>
    </row>
    <row r="693" spans="2:13">
      <c r="B693" s="594">
        <v>45368.567789351851</v>
      </c>
      <c r="D693" t="s">
        <v>3370</v>
      </c>
      <c r="F693" t="s">
        <v>3611</v>
      </c>
      <c r="G693" t="s">
        <v>1375</v>
      </c>
      <c r="H693" t="s">
        <v>3612</v>
      </c>
      <c r="K693">
        <v>1</v>
      </c>
      <c r="M693" t="s">
        <v>3611</v>
      </c>
    </row>
    <row r="694" spans="2:13">
      <c r="B694" s="594">
        <v>45368.567812499998</v>
      </c>
      <c r="D694" t="s">
        <v>3373</v>
      </c>
      <c r="F694" t="s">
        <v>3611</v>
      </c>
      <c r="G694" t="s">
        <v>1375</v>
      </c>
      <c r="H694" t="s">
        <v>3612</v>
      </c>
      <c r="K694">
        <v>1</v>
      </c>
      <c r="M694" t="s">
        <v>3611</v>
      </c>
    </row>
    <row r="695" spans="2:13">
      <c r="B695" s="594">
        <v>45368.567881944444</v>
      </c>
      <c r="D695" t="s">
        <v>3370</v>
      </c>
      <c r="F695" t="s">
        <v>3617</v>
      </c>
      <c r="G695" t="s">
        <v>1375</v>
      </c>
      <c r="H695" t="s">
        <v>3618</v>
      </c>
      <c r="K695">
        <v>1</v>
      </c>
      <c r="M695" t="s">
        <v>3617</v>
      </c>
    </row>
    <row r="696" spans="2:13">
      <c r="B696" s="594">
        <v>45368.56790509259</v>
      </c>
      <c r="D696" t="s">
        <v>3373</v>
      </c>
      <c r="F696" t="s">
        <v>3617</v>
      </c>
      <c r="G696" t="s">
        <v>1375</v>
      </c>
      <c r="H696" t="s">
        <v>3618</v>
      </c>
      <c r="K696">
        <v>1</v>
      </c>
      <c r="M696" t="s">
        <v>3617</v>
      </c>
    </row>
    <row r="697" spans="2:13">
      <c r="B697" s="594">
        <v>45368.568032407406</v>
      </c>
      <c r="D697" t="s">
        <v>3370</v>
      </c>
      <c r="F697" t="s">
        <v>3620</v>
      </c>
      <c r="G697" t="s">
        <v>1375</v>
      </c>
      <c r="H697" t="s">
        <v>3609</v>
      </c>
      <c r="K697">
        <v>1</v>
      </c>
      <c r="M697" t="s">
        <v>3620</v>
      </c>
    </row>
    <row r="698" spans="2:13">
      <c r="B698" s="594">
        <v>45368.568078703705</v>
      </c>
      <c r="D698" t="s">
        <v>3373</v>
      </c>
      <c r="F698" t="s">
        <v>3620</v>
      </c>
      <c r="G698" t="s">
        <v>1375</v>
      </c>
      <c r="H698" t="s">
        <v>3609</v>
      </c>
      <c r="K698">
        <v>1</v>
      </c>
      <c r="M698" t="s">
        <v>3620</v>
      </c>
    </row>
    <row r="699" spans="2:13">
      <c r="B699" s="594">
        <v>45368.568159722221</v>
      </c>
      <c r="D699" t="s">
        <v>3370</v>
      </c>
      <c r="F699" t="s">
        <v>3621</v>
      </c>
      <c r="G699" t="s">
        <v>1375</v>
      </c>
      <c r="H699" t="s">
        <v>3612</v>
      </c>
      <c r="K699">
        <v>1</v>
      </c>
      <c r="M699" t="s">
        <v>3621</v>
      </c>
    </row>
    <row r="700" spans="2:13">
      <c r="B700" s="594">
        <v>45368.569027777776</v>
      </c>
      <c r="D700" t="s">
        <v>3373</v>
      </c>
      <c r="F700" t="s">
        <v>3621</v>
      </c>
      <c r="G700" t="s">
        <v>1375</v>
      </c>
      <c r="H700" t="s">
        <v>3612</v>
      </c>
      <c r="K700">
        <v>1</v>
      </c>
      <c r="M700" t="s">
        <v>3621</v>
      </c>
    </row>
    <row r="701" spans="2:13">
      <c r="B701" s="594">
        <v>45368.569131944445</v>
      </c>
      <c r="D701" t="s">
        <v>3370</v>
      </c>
      <c r="F701" t="s">
        <v>3623</v>
      </c>
      <c r="G701" t="s">
        <v>1375</v>
      </c>
      <c r="H701" t="s">
        <v>3618</v>
      </c>
      <c r="K701">
        <v>1</v>
      </c>
      <c r="M701" t="s">
        <v>3623</v>
      </c>
    </row>
    <row r="702" spans="2:13">
      <c r="B702" s="594">
        <v>45368.569143518522</v>
      </c>
      <c r="D702" t="s">
        <v>3373</v>
      </c>
      <c r="F702" t="s">
        <v>3623</v>
      </c>
      <c r="G702" t="s">
        <v>1375</v>
      </c>
      <c r="H702" t="s">
        <v>3618</v>
      </c>
      <c r="K702">
        <v>1</v>
      </c>
      <c r="M702" t="s">
        <v>3623</v>
      </c>
    </row>
    <row r="703" spans="2:13">
      <c r="B703" s="594">
        <v>45368.569236111114</v>
      </c>
      <c r="D703" t="s">
        <v>3370</v>
      </c>
      <c r="F703" t="s">
        <v>3685</v>
      </c>
      <c r="G703" t="s">
        <v>1375</v>
      </c>
      <c r="H703" t="s">
        <v>3609</v>
      </c>
      <c r="K703">
        <v>1</v>
      </c>
      <c r="M703" t="s">
        <v>3685</v>
      </c>
    </row>
    <row r="704" spans="2:13">
      <c r="B704" s="594">
        <v>45368.569247685184</v>
      </c>
      <c r="D704" t="s">
        <v>3373</v>
      </c>
      <c r="F704" t="s">
        <v>3685</v>
      </c>
      <c r="G704" t="s">
        <v>1375</v>
      </c>
      <c r="H704" t="s">
        <v>3609</v>
      </c>
      <c r="K704">
        <v>1</v>
      </c>
      <c r="M704" t="s">
        <v>3685</v>
      </c>
    </row>
    <row r="705" spans="2:13">
      <c r="B705" s="594">
        <v>45368.569340277776</v>
      </c>
      <c r="D705" t="s">
        <v>3370</v>
      </c>
      <c r="F705" t="s">
        <v>3686</v>
      </c>
      <c r="G705" t="s">
        <v>1375</v>
      </c>
      <c r="H705" t="s">
        <v>3612</v>
      </c>
      <c r="K705">
        <v>1</v>
      </c>
      <c r="M705" t="s">
        <v>3686</v>
      </c>
    </row>
    <row r="706" spans="2:13">
      <c r="B706" s="594">
        <v>45368.569363425922</v>
      </c>
      <c r="D706" t="s">
        <v>3373</v>
      </c>
      <c r="F706" t="s">
        <v>3686</v>
      </c>
      <c r="G706" t="s">
        <v>1375</v>
      </c>
      <c r="H706" t="s">
        <v>3612</v>
      </c>
      <c r="K706">
        <v>1</v>
      </c>
      <c r="M706" t="s">
        <v>3686</v>
      </c>
    </row>
    <row r="707" spans="2:13">
      <c r="B707" s="594">
        <v>45368.569444444445</v>
      </c>
      <c r="D707" t="s">
        <v>3370</v>
      </c>
      <c r="F707" t="s">
        <v>3687</v>
      </c>
      <c r="G707" t="s">
        <v>1375</v>
      </c>
      <c r="H707" t="s">
        <v>3618</v>
      </c>
      <c r="K707">
        <v>1</v>
      </c>
      <c r="M707" t="s">
        <v>3687</v>
      </c>
    </row>
    <row r="708" spans="2:13">
      <c r="B708" s="594">
        <v>45368.569502314815</v>
      </c>
      <c r="D708" t="s">
        <v>3373</v>
      </c>
      <c r="F708" t="s">
        <v>3687</v>
      </c>
      <c r="G708" t="s">
        <v>1375</v>
      </c>
      <c r="H708" t="s">
        <v>3618</v>
      </c>
      <c r="K708">
        <v>1</v>
      </c>
      <c r="M708" t="s">
        <v>3687</v>
      </c>
    </row>
    <row r="709" spans="2:13">
      <c r="B709" s="594">
        <v>45368.569594907407</v>
      </c>
      <c r="D709" t="s">
        <v>3370</v>
      </c>
      <c r="F709" t="s">
        <v>3689</v>
      </c>
      <c r="G709" t="s">
        <v>1375</v>
      </c>
      <c r="H709" t="s">
        <v>3609</v>
      </c>
      <c r="K709">
        <v>1</v>
      </c>
      <c r="M709" t="s">
        <v>3689</v>
      </c>
    </row>
    <row r="710" spans="2:13">
      <c r="B710" s="594">
        <v>45368.56962962963</v>
      </c>
      <c r="D710" t="s">
        <v>3373</v>
      </c>
      <c r="F710" t="s">
        <v>3689</v>
      </c>
      <c r="G710" t="s">
        <v>1375</v>
      </c>
      <c r="H710" t="s">
        <v>3609</v>
      </c>
      <c r="K710">
        <v>1</v>
      </c>
      <c r="M710" t="s">
        <v>3689</v>
      </c>
    </row>
    <row r="711" spans="2:13">
      <c r="B711" s="594">
        <v>45368.569699074076</v>
      </c>
      <c r="D711" t="s">
        <v>3370</v>
      </c>
      <c r="F711" t="s">
        <v>3690</v>
      </c>
      <c r="G711" t="s">
        <v>1375</v>
      </c>
      <c r="H711" t="s">
        <v>3612</v>
      </c>
      <c r="K711">
        <v>1</v>
      </c>
      <c r="M711" t="s">
        <v>3690</v>
      </c>
    </row>
    <row r="712" spans="2:13">
      <c r="B712" s="594">
        <v>45368.569722222222</v>
      </c>
      <c r="D712" t="s">
        <v>3373</v>
      </c>
      <c r="F712" t="s">
        <v>3690</v>
      </c>
      <c r="G712" t="s">
        <v>1375</v>
      </c>
      <c r="H712" t="s">
        <v>3612</v>
      </c>
      <c r="K712">
        <v>1</v>
      </c>
      <c r="M712" t="s">
        <v>3690</v>
      </c>
    </row>
    <row r="713" spans="2:13">
      <c r="B713" s="594">
        <v>45368.569814814815</v>
      </c>
      <c r="D713" t="s">
        <v>3370</v>
      </c>
      <c r="F713" t="s">
        <v>3691</v>
      </c>
      <c r="G713" t="s">
        <v>1375</v>
      </c>
      <c r="H713" t="s">
        <v>3618</v>
      </c>
      <c r="K713">
        <v>1</v>
      </c>
      <c r="M713" t="s">
        <v>3691</v>
      </c>
    </row>
    <row r="714" spans="2:13">
      <c r="B714" s="594">
        <v>45368.569837962961</v>
      </c>
      <c r="D714" t="s">
        <v>3373</v>
      </c>
      <c r="F714" t="s">
        <v>3691</v>
      </c>
      <c r="G714" t="s">
        <v>1375</v>
      </c>
      <c r="H714" t="s">
        <v>3618</v>
      </c>
      <c r="K714">
        <v>1</v>
      </c>
      <c r="M714" t="s">
        <v>3691</v>
      </c>
    </row>
    <row r="715" spans="2:13">
      <c r="B715" s="594">
        <v>45368.56994212963</v>
      </c>
      <c r="D715" t="s">
        <v>3370</v>
      </c>
      <c r="F715" t="s">
        <v>3693</v>
      </c>
      <c r="G715" t="s">
        <v>1375</v>
      </c>
      <c r="H715" t="s">
        <v>3609</v>
      </c>
      <c r="K715">
        <v>1</v>
      </c>
      <c r="M715" t="s">
        <v>3693</v>
      </c>
    </row>
    <row r="716" spans="2:13">
      <c r="B716" s="594">
        <v>45368.569965277777</v>
      </c>
      <c r="D716" t="s">
        <v>3373</v>
      </c>
      <c r="F716" t="s">
        <v>3693</v>
      </c>
      <c r="G716" t="s">
        <v>1375</v>
      </c>
      <c r="H716" t="s">
        <v>3609</v>
      </c>
      <c r="K716">
        <v>1</v>
      </c>
      <c r="M716" t="s">
        <v>3693</v>
      </c>
    </row>
    <row r="717" spans="2:13">
      <c r="B717" s="594">
        <v>45368.570057870369</v>
      </c>
      <c r="D717" t="s">
        <v>3370</v>
      </c>
      <c r="F717" t="s">
        <v>3695</v>
      </c>
      <c r="G717" t="s">
        <v>1375</v>
      </c>
      <c r="H717" t="s">
        <v>3612</v>
      </c>
      <c r="K717">
        <v>1</v>
      </c>
      <c r="M717" t="s">
        <v>3695</v>
      </c>
    </row>
    <row r="718" spans="2:13">
      <c r="B718" s="594">
        <v>45368.570081018515</v>
      </c>
      <c r="D718" t="s">
        <v>3373</v>
      </c>
      <c r="F718" t="s">
        <v>3695</v>
      </c>
      <c r="G718" t="s">
        <v>1375</v>
      </c>
      <c r="H718" t="s">
        <v>3612</v>
      </c>
      <c r="K718">
        <v>1</v>
      </c>
      <c r="M718" t="s">
        <v>3695</v>
      </c>
    </row>
    <row r="719" spans="2:13">
      <c r="B719" s="594">
        <v>45368.570185185185</v>
      </c>
      <c r="D719" t="s">
        <v>3370</v>
      </c>
      <c r="F719" t="s">
        <v>3697</v>
      </c>
      <c r="G719" t="s">
        <v>1375</v>
      </c>
      <c r="H719" t="s">
        <v>3618</v>
      </c>
      <c r="K719">
        <v>1</v>
      </c>
      <c r="M719" t="s">
        <v>3697</v>
      </c>
    </row>
    <row r="720" spans="2:13">
      <c r="B720" s="594">
        <v>45368.570196759261</v>
      </c>
      <c r="D720" t="s">
        <v>3373</v>
      </c>
      <c r="F720" t="s">
        <v>3697</v>
      </c>
      <c r="G720" t="s">
        <v>1375</v>
      </c>
      <c r="H720" t="s">
        <v>3618</v>
      </c>
      <c r="K720">
        <v>1</v>
      </c>
      <c r="M720" t="s">
        <v>3697</v>
      </c>
    </row>
    <row r="721" spans="2:4">
      <c r="B721" s="594">
        <v>45368.570300925923</v>
      </c>
      <c r="D721" t="s">
        <v>3362</v>
      </c>
    </row>
    <row r="722" spans="2:4">
      <c r="B722" s="594">
        <v>45368.590046296296</v>
      </c>
      <c r="D722" t="s">
        <v>3362</v>
      </c>
    </row>
    <row r="723" spans="2:4">
      <c r="B723" s="594">
        <v>45372.504745370374</v>
      </c>
      <c r="D723" t="s">
        <v>3362</v>
      </c>
    </row>
    <row r="724" spans="2:4">
      <c r="B724" s="594">
        <v>45372.507673611108</v>
      </c>
      <c r="D724" t="s">
        <v>3362</v>
      </c>
    </row>
    <row r="725" spans="2:4">
      <c r="B725" s="594">
        <v>45372.509421296294</v>
      </c>
      <c r="D725" t="s">
        <v>3362</v>
      </c>
    </row>
    <row r="726" spans="2:4">
      <c r="B726" s="594">
        <v>45372.511250000003</v>
      </c>
      <c r="D726" t="s">
        <v>3362</v>
      </c>
    </row>
    <row r="727" spans="2:4">
      <c r="B727" s="594">
        <v>45372.512465277781</v>
      </c>
      <c r="D727" t="s">
        <v>3362</v>
      </c>
    </row>
    <row r="728" spans="2:4">
      <c r="B728" s="594">
        <v>45372.514652777776</v>
      </c>
      <c r="D728" t="s">
        <v>3362</v>
      </c>
    </row>
    <row r="729" spans="2:4">
      <c r="B729" s="594">
        <v>45372.517430555556</v>
      </c>
      <c r="D729" t="s">
        <v>3362</v>
      </c>
    </row>
    <row r="730" spans="2:4">
      <c r="B730" s="594">
        <v>45372.523287037038</v>
      </c>
      <c r="D730" t="s">
        <v>3362</v>
      </c>
    </row>
    <row r="731" spans="2:4">
      <c r="B731" s="594">
        <v>45372.525370370371</v>
      </c>
      <c r="D731" t="s">
        <v>3362</v>
      </c>
    </row>
    <row r="732" spans="2:4">
      <c r="B732" s="594">
        <v>45373.539872685185</v>
      </c>
      <c r="D732" t="s">
        <v>3362</v>
      </c>
    </row>
    <row r="733" spans="2:4">
      <c r="B733" s="594">
        <v>45373.543379629627</v>
      </c>
      <c r="D733" t="s">
        <v>3362</v>
      </c>
    </row>
    <row r="734" spans="2:4">
      <c r="B734" s="594">
        <v>45374.511331018519</v>
      </c>
      <c r="D734" t="s">
        <v>3362</v>
      </c>
    </row>
    <row r="735" spans="2:4">
      <c r="B735" s="594">
        <v>45376.765185185184</v>
      </c>
      <c r="C735">
        <v>60001</v>
      </c>
      <c r="D735" t="s">
        <v>3366</v>
      </c>
    </row>
    <row r="736" spans="2:4">
      <c r="B736" s="594">
        <v>45376.766030092593</v>
      </c>
      <c r="C736">
        <v>60001</v>
      </c>
      <c r="D736" t="s">
        <v>3366</v>
      </c>
    </row>
    <row r="737" spans="2:8">
      <c r="B737" s="594">
        <v>45376.766550925924</v>
      </c>
      <c r="D737" t="s">
        <v>3370</v>
      </c>
      <c r="H737" t="s">
        <v>3371</v>
      </c>
    </row>
    <row r="738" spans="2:8">
      <c r="B738" s="594">
        <v>45376.766550925924</v>
      </c>
      <c r="D738" t="s">
        <v>3372</v>
      </c>
      <c r="H738" t="s">
        <v>3371</v>
      </c>
    </row>
    <row r="739" spans="2:8">
      <c r="B739" s="594">
        <v>45376.766585648147</v>
      </c>
      <c r="D739" t="s">
        <v>3370</v>
      </c>
      <c r="H739" t="s">
        <v>3371</v>
      </c>
    </row>
    <row r="740" spans="2:8">
      <c r="B740" s="594">
        <v>45376.766585648147</v>
      </c>
      <c r="D740" t="s">
        <v>3372</v>
      </c>
      <c r="H740" t="s">
        <v>3371</v>
      </c>
    </row>
    <row r="741" spans="2:8">
      <c r="B741" s="594">
        <v>45376.766608796293</v>
      </c>
      <c r="D741" t="s">
        <v>3370</v>
      </c>
      <c r="H741" t="s">
        <v>3371</v>
      </c>
    </row>
    <row r="742" spans="2:8">
      <c r="B742" s="594">
        <v>45376.766608796293</v>
      </c>
      <c r="D742" t="s">
        <v>3372</v>
      </c>
      <c r="H742" t="s">
        <v>3371</v>
      </c>
    </row>
    <row r="743" spans="2:8">
      <c r="B743" s="594">
        <v>45376.766631944447</v>
      </c>
      <c r="D743" t="s">
        <v>3370</v>
      </c>
      <c r="H743" t="s">
        <v>3371</v>
      </c>
    </row>
    <row r="744" spans="2:8">
      <c r="B744" s="594">
        <v>45376.766643518517</v>
      </c>
      <c r="D744" t="s">
        <v>3372</v>
      </c>
      <c r="H744" t="s">
        <v>3371</v>
      </c>
    </row>
    <row r="745" spans="2:8">
      <c r="B745" s="594">
        <v>45376.76666666667</v>
      </c>
      <c r="D745" t="s">
        <v>3370</v>
      </c>
      <c r="H745" t="s">
        <v>3371</v>
      </c>
    </row>
    <row r="746" spans="2:8">
      <c r="B746" s="594">
        <v>45376.76666666667</v>
      </c>
      <c r="D746" t="s">
        <v>3372</v>
      </c>
      <c r="H746" t="s">
        <v>3371</v>
      </c>
    </row>
    <row r="747" spans="2:8">
      <c r="B747" s="594">
        <v>45376.766736111109</v>
      </c>
      <c r="D747" t="s">
        <v>3362</v>
      </c>
    </row>
    <row r="748" spans="2:8">
      <c r="B748" s="594">
        <v>45376.807500000003</v>
      </c>
      <c r="C748">
        <v>60001</v>
      </c>
      <c r="D748" t="s">
        <v>3366</v>
      </c>
    </row>
    <row r="749" spans="2:8">
      <c r="B749" s="594">
        <v>45376.808437500003</v>
      </c>
      <c r="C749">
        <v>60001</v>
      </c>
      <c r="D749" t="s">
        <v>3366</v>
      </c>
    </row>
    <row r="750" spans="2:8">
      <c r="B750" s="594">
        <v>45376.808865740742</v>
      </c>
      <c r="D750" t="s">
        <v>3370</v>
      </c>
      <c r="H750" t="s">
        <v>3371</v>
      </c>
    </row>
    <row r="751" spans="2:8">
      <c r="B751" s="594">
        <v>45376.808865740742</v>
      </c>
      <c r="D751" t="s">
        <v>3372</v>
      </c>
      <c r="H751" t="s">
        <v>3371</v>
      </c>
    </row>
    <row r="752" spans="2:8">
      <c r="B752" s="594">
        <v>45376.808877314812</v>
      </c>
      <c r="D752" t="s">
        <v>3370</v>
      </c>
      <c r="H752" t="s">
        <v>3371</v>
      </c>
    </row>
    <row r="753" spans="2:17">
      <c r="B753" s="594">
        <v>45376.808877314812</v>
      </c>
      <c r="D753" t="s">
        <v>3372</v>
      </c>
      <c r="H753" t="s">
        <v>3371</v>
      </c>
    </row>
    <row r="754" spans="2:17">
      <c r="B754" s="594">
        <v>45376.808900462966</v>
      </c>
      <c r="D754" t="s">
        <v>3370</v>
      </c>
      <c r="H754" t="s">
        <v>3371</v>
      </c>
    </row>
    <row r="755" spans="2:17">
      <c r="B755" s="594">
        <v>45376.808900462966</v>
      </c>
      <c r="D755" t="s">
        <v>3372</v>
      </c>
      <c r="H755" t="s">
        <v>3371</v>
      </c>
    </row>
    <row r="756" spans="2:17">
      <c r="B756" s="594">
        <v>45376.808912037035</v>
      </c>
      <c r="D756" t="s">
        <v>3370</v>
      </c>
      <c r="H756" t="s">
        <v>3371</v>
      </c>
    </row>
    <row r="757" spans="2:17">
      <c r="B757" s="594">
        <v>45376.808912037035</v>
      </c>
      <c r="D757" t="s">
        <v>3372</v>
      </c>
      <c r="H757" t="s">
        <v>3371</v>
      </c>
    </row>
    <row r="758" spans="2:17">
      <c r="B758" s="594">
        <v>45376.808923611112</v>
      </c>
      <c r="D758" t="s">
        <v>3370</v>
      </c>
      <c r="H758" t="s">
        <v>3371</v>
      </c>
    </row>
    <row r="759" spans="2:17">
      <c r="B759" s="594">
        <v>45376.808935185189</v>
      </c>
      <c r="D759" t="s">
        <v>3372</v>
      </c>
      <c r="H759" t="s">
        <v>3371</v>
      </c>
    </row>
    <row r="760" spans="2:17">
      <c r="B760" s="594">
        <v>45376.809027777781</v>
      </c>
      <c r="D760" t="s">
        <v>3362</v>
      </c>
    </row>
    <row r="761" spans="2:17">
      <c r="B761" s="594">
        <v>45377.136354166665</v>
      </c>
      <c r="D761" t="s">
        <v>3362</v>
      </c>
    </row>
    <row r="762" spans="2:17">
      <c r="B762" s="594">
        <v>45377.371793981481</v>
      </c>
      <c r="D762" t="s">
        <v>3362</v>
      </c>
    </row>
    <row r="763" spans="2:17">
      <c r="B763" s="594">
        <v>45377.372256944444</v>
      </c>
      <c r="D763" t="s">
        <v>3370</v>
      </c>
      <c r="H763" t="s">
        <v>3371</v>
      </c>
    </row>
    <row r="764" spans="2:17">
      <c r="B764" s="594">
        <v>45377.372291666667</v>
      </c>
      <c r="D764" t="s">
        <v>3373</v>
      </c>
      <c r="F764" t="s">
        <v>3700</v>
      </c>
      <c r="H764" t="s">
        <v>3371</v>
      </c>
      <c r="K764">
        <v>5</v>
      </c>
      <c r="M764" t="s">
        <v>3700</v>
      </c>
      <c r="N764" t="s">
        <v>3701</v>
      </c>
      <c r="O764" t="s">
        <v>3702</v>
      </c>
      <c r="P764" t="s">
        <v>3703</v>
      </c>
      <c r="Q764" t="s">
        <v>3704</v>
      </c>
    </row>
    <row r="765" spans="2:17">
      <c r="B765" s="594">
        <v>45377.372291666667</v>
      </c>
      <c r="D765" t="s">
        <v>3372</v>
      </c>
      <c r="F765" t="s">
        <v>3700</v>
      </c>
      <c r="H765" t="s">
        <v>3371</v>
      </c>
      <c r="K765">
        <v>5</v>
      </c>
      <c r="M765" t="s">
        <v>3700</v>
      </c>
      <c r="N765" t="s">
        <v>3701</v>
      </c>
      <c r="O765" t="s">
        <v>3702</v>
      </c>
      <c r="P765" t="s">
        <v>3703</v>
      </c>
      <c r="Q765" t="s">
        <v>3704</v>
      </c>
    </row>
    <row r="766" spans="2:17">
      <c r="B766" s="594">
        <v>45377.372303240743</v>
      </c>
      <c r="D766" t="s">
        <v>3370</v>
      </c>
      <c r="H766" t="s">
        <v>3371</v>
      </c>
    </row>
    <row r="767" spans="2:17">
      <c r="B767" s="594">
        <v>45377.37232638889</v>
      </c>
      <c r="D767" t="s">
        <v>3373</v>
      </c>
      <c r="F767" t="s">
        <v>3705</v>
      </c>
      <c r="H767" t="s">
        <v>3371</v>
      </c>
      <c r="K767">
        <v>5</v>
      </c>
      <c r="M767" t="s">
        <v>3705</v>
      </c>
      <c r="N767" t="s">
        <v>3706</v>
      </c>
      <c r="O767" t="s">
        <v>3707</v>
      </c>
      <c r="P767" t="s">
        <v>3708</v>
      </c>
      <c r="Q767" t="s">
        <v>3709</v>
      </c>
    </row>
    <row r="768" spans="2:17">
      <c r="B768" s="594">
        <v>45377.37232638889</v>
      </c>
      <c r="D768" t="s">
        <v>3372</v>
      </c>
      <c r="F768" t="s">
        <v>3705</v>
      </c>
      <c r="H768" t="s">
        <v>3371</v>
      </c>
      <c r="K768">
        <v>5</v>
      </c>
      <c r="M768" t="s">
        <v>3705</v>
      </c>
      <c r="N768" t="s">
        <v>3706</v>
      </c>
      <c r="O768" t="s">
        <v>3707</v>
      </c>
      <c r="P768" t="s">
        <v>3708</v>
      </c>
      <c r="Q768" t="s">
        <v>3709</v>
      </c>
    </row>
    <row r="769" spans="2:17">
      <c r="B769" s="594">
        <v>45377.372337962966</v>
      </c>
      <c r="D769" t="s">
        <v>3370</v>
      </c>
      <c r="H769" t="s">
        <v>3371</v>
      </c>
    </row>
    <row r="770" spans="2:17">
      <c r="B770" s="594">
        <v>45377.372372685182</v>
      </c>
      <c r="D770" t="s">
        <v>3373</v>
      </c>
      <c r="F770" t="s">
        <v>3710</v>
      </c>
      <c r="H770" t="s">
        <v>3371</v>
      </c>
      <c r="K770">
        <v>5</v>
      </c>
      <c r="M770" t="s">
        <v>3710</v>
      </c>
      <c r="N770" t="s">
        <v>3711</v>
      </c>
      <c r="O770" t="s">
        <v>3712</v>
      </c>
      <c r="P770" t="s">
        <v>3713</v>
      </c>
      <c r="Q770" t="s">
        <v>3714</v>
      </c>
    </row>
    <row r="771" spans="2:17">
      <c r="B771" s="594">
        <v>45377.372372685182</v>
      </c>
      <c r="D771" t="s">
        <v>3372</v>
      </c>
      <c r="F771" t="s">
        <v>3710</v>
      </c>
      <c r="H771" t="s">
        <v>3371</v>
      </c>
      <c r="K771">
        <v>5</v>
      </c>
      <c r="M771" t="s">
        <v>3710</v>
      </c>
      <c r="N771" t="s">
        <v>3711</v>
      </c>
      <c r="O771" t="s">
        <v>3712</v>
      </c>
      <c r="P771" t="s">
        <v>3713</v>
      </c>
      <c r="Q771" t="s">
        <v>3714</v>
      </c>
    </row>
    <row r="772" spans="2:17">
      <c r="B772" s="594">
        <v>45377.372372685182</v>
      </c>
      <c r="D772" t="s">
        <v>3370</v>
      </c>
      <c r="H772" t="s">
        <v>3371</v>
      </c>
    </row>
    <row r="773" spans="2:17">
      <c r="B773" s="594">
        <v>45377.372407407405</v>
      </c>
      <c r="D773" t="s">
        <v>3373</v>
      </c>
      <c r="F773" t="s">
        <v>3715</v>
      </c>
      <c r="H773" t="s">
        <v>3371</v>
      </c>
      <c r="K773">
        <v>5</v>
      </c>
      <c r="M773" t="s">
        <v>3715</v>
      </c>
      <c r="N773" t="s">
        <v>3716</v>
      </c>
      <c r="O773" t="s">
        <v>3717</v>
      </c>
      <c r="P773" t="s">
        <v>3718</v>
      </c>
      <c r="Q773" t="s">
        <v>3719</v>
      </c>
    </row>
    <row r="774" spans="2:17">
      <c r="B774" s="594">
        <v>45377.372407407405</v>
      </c>
      <c r="D774" t="s">
        <v>3372</v>
      </c>
      <c r="F774" t="s">
        <v>3715</v>
      </c>
      <c r="H774" t="s">
        <v>3371</v>
      </c>
      <c r="K774">
        <v>5</v>
      </c>
      <c r="M774" t="s">
        <v>3715</v>
      </c>
      <c r="N774" t="s">
        <v>3716</v>
      </c>
      <c r="O774" t="s">
        <v>3717</v>
      </c>
      <c r="P774" t="s">
        <v>3718</v>
      </c>
      <c r="Q774" t="s">
        <v>3719</v>
      </c>
    </row>
    <row r="775" spans="2:17">
      <c r="B775" s="594">
        <v>45377.372418981482</v>
      </c>
      <c r="D775" t="s">
        <v>3370</v>
      </c>
      <c r="H775" t="s">
        <v>3371</v>
      </c>
    </row>
    <row r="776" spans="2:17">
      <c r="B776" s="594">
        <v>45377.373622685183</v>
      </c>
      <c r="D776" t="s">
        <v>3373</v>
      </c>
      <c r="F776" t="s">
        <v>3720</v>
      </c>
      <c r="H776" t="s">
        <v>3371</v>
      </c>
      <c r="K776">
        <v>5</v>
      </c>
      <c r="M776" t="s">
        <v>3720</v>
      </c>
      <c r="N776" t="s">
        <v>3721</v>
      </c>
      <c r="O776" t="s">
        <v>3722</v>
      </c>
      <c r="P776" t="s">
        <v>3723</v>
      </c>
      <c r="Q776" t="s">
        <v>3724</v>
      </c>
    </row>
    <row r="777" spans="2:17">
      <c r="B777" s="594">
        <v>45377.373622685183</v>
      </c>
      <c r="D777" t="s">
        <v>3372</v>
      </c>
      <c r="F777" t="s">
        <v>3720</v>
      </c>
      <c r="H777" t="s">
        <v>3371</v>
      </c>
      <c r="K777">
        <v>5</v>
      </c>
      <c r="M777" t="s">
        <v>3720</v>
      </c>
      <c r="N777" t="s">
        <v>3721</v>
      </c>
      <c r="O777" t="s">
        <v>3722</v>
      </c>
      <c r="P777" t="s">
        <v>3723</v>
      </c>
      <c r="Q777" t="s">
        <v>3724</v>
      </c>
    </row>
    <row r="778" spans="2:17">
      <c r="B778" s="594">
        <v>45377.373715277776</v>
      </c>
      <c r="D778" t="s">
        <v>3362</v>
      </c>
    </row>
    <row r="779" spans="2:17">
      <c r="B779" s="594">
        <v>45386.534791666665</v>
      </c>
      <c r="D779" t="s">
        <v>3362</v>
      </c>
    </row>
    <row r="780" spans="2:17">
      <c r="B780" s="594">
        <v>45388.687638888892</v>
      </c>
      <c r="D780" t="s">
        <v>3362</v>
      </c>
    </row>
    <row r="781" spans="2:17">
      <c r="B781" s="594">
        <v>45388.69121527778</v>
      </c>
      <c r="D781" t="s">
        <v>3362</v>
      </c>
    </row>
    <row r="782" spans="2:17">
      <c r="B782" s="594">
        <v>45388.691828703704</v>
      </c>
      <c r="D782" t="s">
        <v>3362</v>
      </c>
    </row>
    <row r="783" spans="2:17">
      <c r="B783" s="594">
        <v>45388.692060185182</v>
      </c>
      <c r="D783" t="s">
        <v>3362</v>
      </c>
    </row>
    <row r="784" spans="2:17">
      <c r="B784" s="594">
        <v>45388.692395833335</v>
      </c>
      <c r="D784" t="s">
        <v>3362</v>
      </c>
    </row>
    <row r="785" spans="2:8">
      <c r="B785" s="594">
        <v>45388.694016203706</v>
      </c>
      <c r="D785" t="s">
        <v>3370</v>
      </c>
      <c r="H785" t="s">
        <v>3371</v>
      </c>
    </row>
    <row r="786" spans="2:8">
      <c r="B786" s="594">
        <v>45388.694016203706</v>
      </c>
      <c r="D786" t="s">
        <v>3372</v>
      </c>
      <c r="H786" t="s">
        <v>3371</v>
      </c>
    </row>
    <row r="787" spans="2:8">
      <c r="B787" s="594">
        <v>45388.694050925929</v>
      </c>
      <c r="D787" t="s">
        <v>3370</v>
      </c>
      <c r="H787" t="s">
        <v>3371</v>
      </c>
    </row>
    <row r="788" spans="2:8">
      <c r="B788" s="594">
        <v>45388.694050925929</v>
      </c>
      <c r="D788" t="s">
        <v>3372</v>
      </c>
      <c r="H788" t="s">
        <v>3371</v>
      </c>
    </row>
    <row r="789" spans="2:8">
      <c r="B789" s="594">
        <v>45388.694074074076</v>
      </c>
      <c r="D789" t="s">
        <v>3370</v>
      </c>
      <c r="H789" t="s">
        <v>3371</v>
      </c>
    </row>
    <row r="790" spans="2:8">
      <c r="B790" s="594">
        <v>45388.6950462963</v>
      </c>
      <c r="D790" t="s">
        <v>3372</v>
      </c>
      <c r="H790" t="s">
        <v>3371</v>
      </c>
    </row>
    <row r="791" spans="2:8">
      <c r="B791" s="594">
        <v>45388.695081018515</v>
      </c>
      <c r="D791" t="s">
        <v>3370</v>
      </c>
      <c r="H791" t="s">
        <v>3371</v>
      </c>
    </row>
    <row r="792" spans="2:8">
      <c r="B792" s="594">
        <v>45388.695092592592</v>
      </c>
      <c r="D792" t="s">
        <v>3372</v>
      </c>
      <c r="H792" t="s">
        <v>3371</v>
      </c>
    </row>
    <row r="793" spans="2:8">
      <c r="B793" s="594">
        <v>45388.695115740738</v>
      </c>
      <c r="D793" t="s">
        <v>3370</v>
      </c>
      <c r="H793" t="s">
        <v>3371</v>
      </c>
    </row>
    <row r="794" spans="2:8">
      <c r="B794" s="594">
        <v>45388.695127314815</v>
      </c>
      <c r="D794" t="s">
        <v>3372</v>
      </c>
      <c r="H794" t="s">
        <v>3371</v>
      </c>
    </row>
    <row r="795" spans="2:8">
      <c r="B795" s="594">
        <v>45388.696701388886</v>
      </c>
      <c r="D795" t="s">
        <v>3362</v>
      </c>
    </row>
    <row r="796" spans="2:8">
      <c r="B796" s="594">
        <v>45388.708923611113</v>
      </c>
      <c r="D796" t="s">
        <v>3362</v>
      </c>
    </row>
    <row r="797" spans="2:8">
      <c r="B797" s="594">
        <v>45388.718206018515</v>
      </c>
      <c r="D797" t="s">
        <v>3362</v>
      </c>
    </row>
    <row r="798" spans="2:8">
      <c r="B798" s="594">
        <v>45390.41574074074</v>
      </c>
      <c r="D798" t="s">
        <v>3725</v>
      </c>
    </row>
    <row r="799" spans="2:8">
      <c r="B799" s="594">
        <v>45390.415810185186</v>
      </c>
      <c r="D799" t="s">
        <v>3725</v>
      </c>
    </row>
    <row r="800" spans="2:8">
      <c r="B800" s="594">
        <v>45390.415868055556</v>
      </c>
      <c r="D800" t="s">
        <v>3725</v>
      </c>
    </row>
    <row r="801" spans="2:13">
      <c r="B801" s="594">
        <v>45390.415937500002</v>
      </c>
      <c r="D801" t="s">
        <v>3725</v>
      </c>
    </row>
    <row r="802" spans="2:13">
      <c r="B802" s="594">
        <v>45390.41609953704</v>
      </c>
      <c r="D802" t="s">
        <v>3362</v>
      </c>
    </row>
    <row r="803" spans="2:13">
      <c r="B803" s="594">
        <v>45390.432835648149</v>
      </c>
      <c r="D803" t="s">
        <v>3725</v>
      </c>
    </row>
    <row r="804" spans="2:13">
      <c r="B804" s="594">
        <v>45390.432974537034</v>
      </c>
      <c r="D804" t="s">
        <v>3370</v>
      </c>
      <c r="F804" t="s">
        <v>3729</v>
      </c>
      <c r="G804" t="s">
        <v>1375</v>
      </c>
      <c r="H804" t="s">
        <v>3609</v>
      </c>
      <c r="K804">
        <v>1</v>
      </c>
      <c r="M804" t="s">
        <v>3729</v>
      </c>
    </row>
    <row r="805" spans="2:13">
      <c r="B805" s="594">
        <v>45390.43310185185</v>
      </c>
      <c r="D805" t="s">
        <v>3373</v>
      </c>
      <c r="F805" t="s">
        <v>3729</v>
      </c>
      <c r="G805" t="s">
        <v>1375</v>
      </c>
      <c r="H805" t="s">
        <v>3609</v>
      </c>
      <c r="K805">
        <v>1</v>
      </c>
      <c r="M805" t="s">
        <v>3729</v>
      </c>
    </row>
    <row r="806" spans="2:13">
      <c r="B806" s="594">
        <v>45390.433437500003</v>
      </c>
      <c r="D806" t="s">
        <v>3725</v>
      </c>
    </row>
    <row r="807" spans="2:13">
      <c r="B807" s="594">
        <v>45390.433634259258</v>
      </c>
      <c r="D807" t="s">
        <v>3725</v>
      </c>
    </row>
    <row r="808" spans="2:13">
      <c r="B808" s="594">
        <v>45390.43377314815</v>
      </c>
      <c r="D808" t="s">
        <v>3362</v>
      </c>
    </row>
    <row r="809" spans="2:13">
      <c r="B809" s="594">
        <v>45390.435277777775</v>
      </c>
      <c r="D809" t="s">
        <v>3725</v>
      </c>
    </row>
    <row r="810" spans="2:13">
      <c r="B810" s="594">
        <v>45390.435393518521</v>
      </c>
      <c r="D810" t="s">
        <v>3370</v>
      </c>
      <c r="F810" t="s">
        <v>3729</v>
      </c>
      <c r="G810" t="s">
        <v>1375</v>
      </c>
      <c r="H810" t="s">
        <v>3609</v>
      </c>
      <c r="K810">
        <v>1</v>
      </c>
      <c r="M810" t="s">
        <v>3729</v>
      </c>
    </row>
    <row r="811" spans="2:13">
      <c r="B811" s="594">
        <v>45390.43546296296</v>
      </c>
      <c r="D811" t="s">
        <v>3373</v>
      </c>
      <c r="F811" t="s">
        <v>3729</v>
      </c>
      <c r="G811" t="s">
        <v>1375</v>
      </c>
      <c r="H811" t="s">
        <v>3609</v>
      </c>
      <c r="K811">
        <v>1</v>
      </c>
      <c r="M811" t="s">
        <v>3729</v>
      </c>
    </row>
    <row r="812" spans="2:13">
      <c r="B812" s="594">
        <v>45390.435532407406</v>
      </c>
      <c r="D812" t="s">
        <v>3725</v>
      </c>
    </row>
    <row r="813" spans="2:13">
      <c r="B813" s="594">
        <v>45390.435590277775</v>
      </c>
      <c r="D813" t="s">
        <v>3725</v>
      </c>
    </row>
    <row r="814" spans="2:13">
      <c r="B814" s="594">
        <v>45390.435706018521</v>
      </c>
      <c r="D814" t="s">
        <v>3362</v>
      </c>
    </row>
    <row r="815" spans="2:13">
      <c r="B815" s="594">
        <v>45390.443657407406</v>
      </c>
      <c r="D815" t="s">
        <v>3370</v>
      </c>
      <c r="F815" t="s">
        <v>3734</v>
      </c>
      <c r="G815" t="s">
        <v>1375</v>
      </c>
      <c r="H815" t="s">
        <v>3606</v>
      </c>
      <c r="K815">
        <v>1</v>
      </c>
      <c r="M815" t="s">
        <v>3734</v>
      </c>
    </row>
    <row r="816" spans="2:13">
      <c r="B816" s="594">
        <v>45390.443692129629</v>
      </c>
      <c r="D816" t="s">
        <v>3373</v>
      </c>
      <c r="F816" t="s">
        <v>3734</v>
      </c>
      <c r="G816" t="s">
        <v>1375</v>
      </c>
      <c r="H816" t="s">
        <v>3606</v>
      </c>
      <c r="K816">
        <v>1</v>
      </c>
      <c r="M816" t="s">
        <v>3734</v>
      </c>
    </row>
    <row r="817" spans="2:13">
      <c r="B817" s="594">
        <v>45390.443796296298</v>
      </c>
      <c r="D817" t="s">
        <v>3370</v>
      </c>
      <c r="F817" t="s">
        <v>3729</v>
      </c>
      <c r="G817" t="s">
        <v>1375</v>
      </c>
      <c r="H817" t="s">
        <v>3609</v>
      </c>
      <c r="K817">
        <v>1</v>
      </c>
      <c r="M817" t="s">
        <v>3729</v>
      </c>
    </row>
    <row r="818" spans="2:13">
      <c r="B818" s="594">
        <v>45390.443831018521</v>
      </c>
      <c r="D818" t="s">
        <v>3373</v>
      </c>
      <c r="F818" t="s">
        <v>3729</v>
      </c>
      <c r="G818" t="s">
        <v>1375</v>
      </c>
      <c r="H818" t="s">
        <v>3609</v>
      </c>
      <c r="K818">
        <v>1</v>
      </c>
      <c r="M818" t="s">
        <v>3729</v>
      </c>
    </row>
    <row r="819" spans="2:13">
      <c r="B819" s="594">
        <v>45390.443969907406</v>
      </c>
      <c r="D819" t="s">
        <v>3370</v>
      </c>
      <c r="F819" t="s">
        <v>3735</v>
      </c>
      <c r="G819" t="s">
        <v>1375</v>
      </c>
      <c r="H819" t="s">
        <v>3612</v>
      </c>
      <c r="K819">
        <v>1</v>
      </c>
      <c r="M819" t="s">
        <v>3735</v>
      </c>
    </row>
    <row r="820" spans="2:13">
      <c r="B820" s="594">
        <v>45390.444004629629</v>
      </c>
      <c r="D820" t="s">
        <v>3373</v>
      </c>
      <c r="F820" t="s">
        <v>3735</v>
      </c>
      <c r="G820" t="s">
        <v>1375</v>
      </c>
      <c r="H820" t="s">
        <v>3612</v>
      </c>
      <c r="K820">
        <v>1</v>
      </c>
      <c r="M820" t="s">
        <v>3735</v>
      </c>
    </row>
    <row r="821" spans="2:13">
      <c r="B821" s="594">
        <v>45390.444120370368</v>
      </c>
      <c r="D821" t="s">
        <v>3370</v>
      </c>
      <c r="F821" t="s">
        <v>3736</v>
      </c>
      <c r="G821" t="s">
        <v>1375</v>
      </c>
      <c r="H821" t="s">
        <v>3618</v>
      </c>
      <c r="K821">
        <v>1</v>
      </c>
      <c r="M821" t="s">
        <v>3736</v>
      </c>
    </row>
    <row r="822" spans="2:13">
      <c r="B822" s="594">
        <v>45390.444166666668</v>
      </c>
      <c r="D822" t="s">
        <v>3373</v>
      </c>
      <c r="F822" t="s">
        <v>3736</v>
      </c>
      <c r="G822" t="s">
        <v>1375</v>
      </c>
      <c r="H822" t="s">
        <v>3618</v>
      </c>
      <c r="K822">
        <v>1</v>
      </c>
      <c r="M822" t="s">
        <v>3736</v>
      </c>
    </row>
    <row r="823" spans="2:13">
      <c r="B823" s="594">
        <v>45390.444374999999</v>
      </c>
      <c r="D823" t="s">
        <v>3362</v>
      </c>
    </row>
    <row r="824" spans="2:13">
      <c r="B824" s="594">
        <v>45394.391759259262</v>
      </c>
      <c r="D824" t="s">
        <v>3362</v>
      </c>
    </row>
    <row r="825" spans="2:13">
      <c r="B825" s="594">
        <v>45394.402754629627</v>
      </c>
      <c r="D825" t="s">
        <v>3362</v>
      </c>
    </row>
    <row r="826" spans="2:13">
      <c r="B826" s="594">
        <v>45397.417268518519</v>
      </c>
      <c r="D826" t="s">
        <v>3370</v>
      </c>
      <c r="F826" t="s">
        <v>3737</v>
      </c>
      <c r="G826" t="s">
        <v>1375</v>
      </c>
      <c r="H826" t="s">
        <v>3606</v>
      </c>
      <c r="K826">
        <v>1</v>
      </c>
      <c r="M826" t="s">
        <v>3737</v>
      </c>
    </row>
    <row r="827" spans="2:13">
      <c r="B827" s="594">
        <v>45397.417303240742</v>
      </c>
      <c r="D827" t="s">
        <v>3373</v>
      </c>
      <c r="F827" t="s">
        <v>3737</v>
      </c>
      <c r="G827" t="s">
        <v>1375</v>
      </c>
      <c r="H827" t="s">
        <v>3606</v>
      </c>
      <c r="K827">
        <v>1</v>
      </c>
      <c r="M827" t="s">
        <v>3737</v>
      </c>
    </row>
    <row r="828" spans="2:13">
      <c r="B828" s="594">
        <v>45397.417430555557</v>
      </c>
      <c r="D828" t="s">
        <v>3370</v>
      </c>
      <c r="F828" t="s">
        <v>3738</v>
      </c>
      <c r="G828" t="s">
        <v>1375</v>
      </c>
      <c r="H828" t="s">
        <v>3609</v>
      </c>
      <c r="K828">
        <v>1</v>
      </c>
      <c r="M828" t="s">
        <v>3738</v>
      </c>
    </row>
    <row r="829" spans="2:13">
      <c r="B829" s="594">
        <v>45397.41746527778</v>
      </c>
      <c r="D829" t="s">
        <v>3373</v>
      </c>
      <c r="F829" t="s">
        <v>3738</v>
      </c>
      <c r="G829" t="s">
        <v>1375</v>
      </c>
      <c r="H829" t="s">
        <v>3609</v>
      </c>
      <c r="K829">
        <v>1</v>
      </c>
      <c r="M829" t="s">
        <v>3738</v>
      </c>
    </row>
    <row r="830" spans="2:13">
      <c r="B830" s="594">
        <v>45397.41946759259</v>
      </c>
      <c r="D830" t="s">
        <v>3370</v>
      </c>
      <c r="F830" t="s">
        <v>3739</v>
      </c>
      <c r="G830" t="s">
        <v>1375</v>
      </c>
      <c r="H830" t="s">
        <v>3612</v>
      </c>
      <c r="K830">
        <v>1</v>
      </c>
      <c r="M830" t="s">
        <v>3739</v>
      </c>
    </row>
    <row r="831" spans="2:13">
      <c r="B831" s="594">
        <v>45397.419490740744</v>
      </c>
      <c r="D831" t="s">
        <v>3373</v>
      </c>
      <c r="F831" t="s">
        <v>3739</v>
      </c>
      <c r="G831" t="s">
        <v>1375</v>
      </c>
      <c r="H831" t="s">
        <v>3612</v>
      </c>
      <c r="K831">
        <v>1</v>
      </c>
      <c r="M831" t="s">
        <v>3739</v>
      </c>
    </row>
    <row r="832" spans="2:13">
      <c r="B832" s="594">
        <v>45397.419606481482</v>
      </c>
      <c r="D832" t="s">
        <v>3370</v>
      </c>
      <c r="F832" t="s">
        <v>3740</v>
      </c>
      <c r="G832" t="s">
        <v>1375</v>
      </c>
      <c r="H832" t="s">
        <v>3618</v>
      </c>
      <c r="K832">
        <v>1</v>
      </c>
      <c r="M832" t="s">
        <v>3740</v>
      </c>
    </row>
    <row r="833" spans="2:13">
      <c r="B833" s="594">
        <v>45397.419629629629</v>
      </c>
      <c r="D833" t="s">
        <v>3373</v>
      </c>
      <c r="F833" t="s">
        <v>3740</v>
      </c>
      <c r="G833" t="s">
        <v>1375</v>
      </c>
      <c r="H833" t="s">
        <v>3618</v>
      </c>
      <c r="K833">
        <v>1</v>
      </c>
      <c r="M833" t="s">
        <v>3740</v>
      </c>
    </row>
    <row r="834" spans="2:13">
      <c r="B834" s="594">
        <v>45397.419756944444</v>
      </c>
      <c r="D834" t="s">
        <v>3362</v>
      </c>
    </row>
    <row r="835" spans="2:13">
      <c r="B835" s="594">
        <v>45397.739062499997</v>
      </c>
      <c r="D835" t="s">
        <v>3362</v>
      </c>
    </row>
    <row r="836" spans="2:13">
      <c r="B836" s="594">
        <v>45397.742546296293</v>
      </c>
      <c r="D836" t="s">
        <v>3362</v>
      </c>
    </row>
    <row r="837" spans="2:13">
      <c r="B837" s="594">
        <v>45397.74554398148</v>
      </c>
      <c r="D837" t="s">
        <v>3362</v>
      </c>
    </row>
    <row r="838" spans="2:13">
      <c r="B838" s="594">
        <v>45397.748240740744</v>
      </c>
      <c r="D838" t="s">
        <v>3362</v>
      </c>
    </row>
    <row r="839" spans="2:13">
      <c r="B839" s="594">
        <v>45398.244201388887</v>
      </c>
      <c r="F839" t="s">
        <v>3487</v>
      </c>
    </row>
    <row r="840" spans="2:13">
      <c r="B840" s="594">
        <v>45398.244201388887</v>
      </c>
      <c r="D840" t="s">
        <v>3362</v>
      </c>
    </row>
    <row r="841" spans="2:13">
      <c r="B841" s="594">
        <v>45405.7028587963</v>
      </c>
      <c r="D841" t="s">
        <v>3362</v>
      </c>
    </row>
    <row r="842" spans="2:13">
      <c r="B842" s="594">
        <v>45405.703993055555</v>
      </c>
      <c r="D842" t="s">
        <v>3370</v>
      </c>
      <c r="H842" t="s">
        <v>3371</v>
      </c>
    </row>
    <row r="843" spans="2:13">
      <c r="B843" s="594">
        <v>45405.703993055555</v>
      </c>
      <c r="D843" t="s">
        <v>3372</v>
      </c>
      <c r="H843" t="s">
        <v>3371</v>
      </c>
    </row>
    <row r="844" spans="2:13">
      <c r="B844" s="594">
        <v>45405.704016203701</v>
      </c>
      <c r="D844" t="s">
        <v>3370</v>
      </c>
      <c r="H844" t="s">
        <v>3371</v>
      </c>
    </row>
    <row r="845" spans="2:13">
      <c r="B845" s="594">
        <v>45405.705034722225</v>
      </c>
      <c r="D845" t="s">
        <v>3372</v>
      </c>
      <c r="H845" t="s">
        <v>3371</v>
      </c>
    </row>
    <row r="846" spans="2:13">
      <c r="B846" s="594">
        <v>45405.705081018517</v>
      </c>
      <c r="D846" t="s">
        <v>3370</v>
      </c>
      <c r="H846" t="s">
        <v>3371</v>
      </c>
    </row>
    <row r="847" spans="2:13">
      <c r="B847" s="594">
        <v>45405.705081018517</v>
      </c>
      <c r="D847" t="s">
        <v>3372</v>
      </c>
      <c r="H847" t="s">
        <v>3371</v>
      </c>
    </row>
    <row r="848" spans="2:13">
      <c r="B848" s="594">
        <v>45405.705127314817</v>
      </c>
      <c r="D848" t="s">
        <v>3370</v>
      </c>
      <c r="H848" t="s">
        <v>3371</v>
      </c>
    </row>
    <row r="849" spans="2:17">
      <c r="B849" s="594">
        <v>45405.705138888887</v>
      </c>
      <c r="D849" t="s">
        <v>3372</v>
      </c>
      <c r="H849" t="s">
        <v>3371</v>
      </c>
    </row>
    <row r="850" spans="2:17">
      <c r="B850" s="594">
        <v>45405.70517361111</v>
      </c>
      <c r="D850" t="s">
        <v>3370</v>
      </c>
      <c r="H850" t="s">
        <v>3371</v>
      </c>
    </row>
    <row r="851" spans="2:17">
      <c r="B851" s="594">
        <v>45405.705185185187</v>
      </c>
      <c r="D851" t="s">
        <v>3372</v>
      </c>
      <c r="H851" t="s">
        <v>3371</v>
      </c>
    </row>
    <row r="852" spans="2:17">
      <c r="B852" s="594">
        <v>45405.70521990741</v>
      </c>
      <c r="D852" t="s">
        <v>3362</v>
      </c>
    </row>
    <row r="853" spans="2:17">
      <c r="B853" s="594">
        <v>45405.708090277774</v>
      </c>
      <c r="D853" t="s">
        <v>3362</v>
      </c>
    </row>
    <row r="854" spans="2:17">
      <c r="B854" s="594">
        <v>45405.708715277775</v>
      </c>
      <c r="D854" t="s">
        <v>3370</v>
      </c>
      <c r="H854" t="s">
        <v>3371</v>
      </c>
    </row>
    <row r="855" spans="2:17">
      <c r="B855" s="594">
        <v>45405.70888888889</v>
      </c>
      <c r="D855" t="s">
        <v>3373</v>
      </c>
      <c r="F855" t="s">
        <v>3741</v>
      </c>
      <c r="H855" t="s">
        <v>3371</v>
      </c>
      <c r="K855">
        <v>5</v>
      </c>
      <c r="M855" t="s">
        <v>3741</v>
      </c>
      <c r="N855" t="s">
        <v>3742</v>
      </c>
      <c r="O855" t="s">
        <v>3743</v>
      </c>
      <c r="P855" t="s">
        <v>3744</v>
      </c>
      <c r="Q855" t="s">
        <v>3745</v>
      </c>
    </row>
    <row r="856" spans="2:17">
      <c r="B856" s="594">
        <v>45405.70890046296</v>
      </c>
      <c r="D856" t="s">
        <v>3372</v>
      </c>
      <c r="F856" t="s">
        <v>3741</v>
      </c>
      <c r="H856" t="s">
        <v>3371</v>
      </c>
      <c r="K856">
        <v>5</v>
      </c>
      <c r="M856" t="s">
        <v>3741</v>
      </c>
      <c r="N856" t="s">
        <v>3742</v>
      </c>
      <c r="O856" t="s">
        <v>3743</v>
      </c>
      <c r="P856" t="s">
        <v>3744</v>
      </c>
      <c r="Q856" t="s">
        <v>3745</v>
      </c>
    </row>
    <row r="857" spans="2:17">
      <c r="B857" s="594">
        <v>45405.708923611113</v>
      </c>
      <c r="D857" t="s">
        <v>3370</v>
      </c>
      <c r="H857" t="s">
        <v>3371</v>
      </c>
    </row>
    <row r="858" spans="2:17">
      <c r="B858" s="594">
        <v>45405.709444444445</v>
      </c>
      <c r="D858" t="s">
        <v>3373</v>
      </c>
      <c r="F858" t="s">
        <v>3746</v>
      </c>
      <c r="H858" t="s">
        <v>3371</v>
      </c>
      <c r="K858">
        <v>5</v>
      </c>
      <c r="M858" t="s">
        <v>3746</v>
      </c>
      <c r="N858" t="s">
        <v>3747</v>
      </c>
      <c r="O858" t="s">
        <v>3748</v>
      </c>
      <c r="P858" t="s">
        <v>3749</v>
      </c>
      <c r="Q858" t="s">
        <v>3750</v>
      </c>
    </row>
    <row r="859" spans="2:17">
      <c r="B859" s="594">
        <v>45405.709456018521</v>
      </c>
      <c r="D859" t="s">
        <v>3372</v>
      </c>
      <c r="F859" t="s">
        <v>3746</v>
      </c>
      <c r="H859" t="s">
        <v>3371</v>
      </c>
      <c r="K859">
        <v>5</v>
      </c>
      <c r="M859" t="s">
        <v>3746</v>
      </c>
      <c r="N859" t="s">
        <v>3747</v>
      </c>
      <c r="O859" t="s">
        <v>3748</v>
      </c>
      <c r="P859" t="s">
        <v>3749</v>
      </c>
      <c r="Q859" t="s">
        <v>3750</v>
      </c>
    </row>
    <row r="860" spans="2:17">
      <c r="B860" s="594">
        <v>45405.709537037037</v>
      </c>
      <c r="D860" t="s">
        <v>3370</v>
      </c>
      <c r="H860" t="s">
        <v>3371</v>
      </c>
    </row>
    <row r="861" spans="2:17">
      <c r="B861" s="594">
        <v>45405.70957175926</v>
      </c>
      <c r="F861" t="s">
        <v>3487</v>
      </c>
    </row>
    <row r="862" spans="2:17">
      <c r="B862" s="594">
        <v>45405.709583333337</v>
      </c>
      <c r="D862" t="s">
        <v>3373</v>
      </c>
      <c r="F862" t="s">
        <v>3751</v>
      </c>
      <c r="H862" t="s">
        <v>3371</v>
      </c>
      <c r="K862">
        <v>5</v>
      </c>
      <c r="M862" t="s">
        <v>3751</v>
      </c>
      <c r="N862" t="s">
        <v>3752</v>
      </c>
      <c r="O862" t="s">
        <v>3753</v>
      </c>
      <c r="P862" t="s">
        <v>3754</v>
      </c>
      <c r="Q862" t="s">
        <v>3755</v>
      </c>
    </row>
    <row r="863" spans="2:17">
      <c r="B863" s="594">
        <v>45405.709594907406</v>
      </c>
      <c r="D863" t="s">
        <v>3372</v>
      </c>
      <c r="F863" t="s">
        <v>3751</v>
      </c>
      <c r="H863" t="s">
        <v>3371</v>
      </c>
      <c r="K863">
        <v>5</v>
      </c>
      <c r="M863" t="s">
        <v>3751</v>
      </c>
      <c r="N863" t="s">
        <v>3752</v>
      </c>
      <c r="O863" t="s">
        <v>3753</v>
      </c>
      <c r="P863" t="s">
        <v>3754</v>
      </c>
      <c r="Q863" t="s">
        <v>3755</v>
      </c>
    </row>
    <row r="864" spans="2:17">
      <c r="B864" s="594">
        <v>45405.710011574076</v>
      </c>
      <c r="D864" t="s">
        <v>3370</v>
      </c>
      <c r="H864" t="s">
        <v>3371</v>
      </c>
    </row>
    <row r="865" spans="2:17">
      <c r="B865" s="594">
        <v>45405.710046296299</v>
      </c>
      <c r="F865" t="s">
        <v>3487</v>
      </c>
    </row>
    <row r="866" spans="2:17">
      <c r="B866" s="594">
        <v>45405.710057870368</v>
      </c>
      <c r="D866" t="s">
        <v>3373</v>
      </c>
      <c r="F866" t="s">
        <v>3756</v>
      </c>
      <c r="H866" t="s">
        <v>3371</v>
      </c>
      <c r="K866">
        <v>5</v>
      </c>
      <c r="M866" t="s">
        <v>3756</v>
      </c>
      <c r="N866" t="s">
        <v>3757</v>
      </c>
      <c r="O866" t="s">
        <v>3758</v>
      </c>
      <c r="P866" t="s">
        <v>3759</v>
      </c>
      <c r="Q866" t="s">
        <v>3760</v>
      </c>
    </row>
    <row r="867" spans="2:17">
      <c r="B867" s="594">
        <v>45405.710081018522</v>
      </c>
      <c r="D867" t="s">
        <v>3372</v>
      </c>
      <c r="F867" t="s">
        <v>3756</v>
      </c>
      <c r="H867" t="s">
        <v>3371</v>
      </c>
      <c r="K867">
        <v>5</v>
      </c>
      <c r="M867" t="s">
        <v>3756</v>
      </c>
      <c r="N867" t="s">
        <v>3757</v>
      </c>
      <c r="O867" t="s">
        <v>3758</v>
      </c>
      <c r="P867" t="s">
        <v>3759</v>
      </c>
      <c r="Q867" t="s">
        <v>3760</v>
      </c>
    </row>
    <row r="868" spans="2:17">
      <c r="B868" s="594">
        <v>45405.710185185184</v>
      </c>
      <c r="D868" t="s">
        <v>3370</v>
      </c>
      <c r="H868" t="s">
        <v>3371</v>
      </c>
    </row>
    <row r="869" spans="2:17">
      <c r="B869" s="594">
        <v>45405.710231481484</v>
      </c>
      <c r="F869" t="s">
        <v>3487</v>
      </c>
    </row>
    <row r="870" spans="2:17">
      <c r="B870" s="594">
        <v>45405.710231481484</v>
      </c>
      <c r="D870" t="s">
        <v>3373</v>
      </c>
      <c r="F870" t="s">
        <v>3761</v>
      </c>
      <c r="H870" t="s">
        <v>3371</v>
      </c>
      <c r="K870">
        <v>5</v>
      </c>
      <c r="M870" t="s">
        <v>3761</v>
      </c>
      <c r="N870" t="s">
        <v>3762</v>
      </c>
      <c r="O870" t="s">
        <v>3763</v>
      </c>
      <c r="P870" t="s">
        <v>3764</v>
      </c>
      <c r="Q870" t="s">
        <v>3765</v>
      </c>
    </row>
    <row r="871" spans="2:17">
      <c r="B871" s="594">
        <v>45405.710266203707</v>
      </c>
      <c r="D871" t="s">
        <v>3372</v>
      </c>
      <c r="F871" t="s">
        <v>3761</v>
      </c>
      <c r="H871" t="s">
        <v>3371</v>
      </c>
      <c r="K871">
        <v>5</v>
      </c>
      <c r="M871" t="s">
        <v>3761</v>
      </c>
      <c r="N871" t="s">
        <v>3762</v>
      </c>
      <c r="O871" t="s">
        <v>3763</v>
      </c>
      <c r="P871" t="s">
        <v>3764</v>
      </c>
      <c r="Q871" t="s">
        <v>3765</v>
      </c>
    </row>
    <row r="872" spans="2:17">
      <c r="B872" s="594">
        <v>45405.711284722223</v>
      </c>
      <c r="F872" t="s">
        <v>3487</v>
      </c>
    </row>
    <row r="873" spans="2:17">
      <c r="B873" s="594">
        <v>45405.711377314816</v>
      </c>
      <c r="D873" t="s">
        <v>3362</v>
      </c>
    </row>
    <row r="874" spans="2:17">
      <c r="B874" s="594">
        <v>45405.714583333334</v>
      </c>
      <c r="D874" t="s">
        <v>3370</v>
      </c>
      <c r="H874" t="s">
        <v>3371</v>
      </c>
    </row>
    <row r="875" spans="2:17">
      <c r="B875" s="594">
        <v>45405.714618055557</v>
      </c>
      <c r="D875" t="s">
        <v>3373</v>
      </c>
      <c r="F875" t="s">
        <v>3751</v>
      </c>
      <c r="H875" t="s">
        <v>3371</v>
      </c>
      <c r="K875">
        <v>5</v>
      </c>
      <c r="M875" t="s">
        <v>3751</v>
      </c>
      <c r="N875" t="s">
        <v>3752</v>
      </c>
      <c r="O875" t="s">
        <v>3753</v>
      </c>
      <c r="P875" t="s">
        <v>3754</v>
      </c>
      <c r="Q875" t="s">
        <v>3755</v>
      </c>
    </row>
    <row r="876" spans="2:17">
      <c r="B876" s="594">
        <v>45405.714618055557</v>
      </c>
      <c r="D876" t="s">
        <v>3372</v>
      </c>
      <c r="F876" t="s">
        <v>3751</v>
      </c>
      <c r="H876" t="s">
        <v>3371</v>
      </c>
      <c r="K876">
        <v>5</v>
      </c>
      <c r="M876" t="s">
        <v>3751</v>
      </c>
      <c r="N876" t="s">
        <v>3752</v>
      </c>
      <c r="O876" t="s">
        <v>3753</v>
      </c>
      <c r="P876" t="s">
        <v>3754</v>
      </c>
      <c r="Q876" t="s">
        <v>3755</v>
      </c>
    </row>
    <row r="877" spans="2:17">
      <c r="B877" s="594">
        <v>45405.714641203704</v>
      </c>
      <c r="D877" t="s">
        <v>3370</v>
      </c>
      <c r="H877" t="s">
        <v>3371</v>
      </c>
    </row>
    <row r="878" spans="2:17">
      <c r="B878" s="594">
        <v>45405.714675925927</v>
      </c>
      <c r="D878" t="s">
        <v>3373</v>
      </c>
      <c r="F878" t="s">
        <v>3756</v>
      </c>
      <c r="H878" t="s">
        <v>3371</v>
      </c>
      <c r="K878">
        <v>5</v>
      </c>
      <c r="M878" t="s">
        <v>3756</v>
      </c>
      <c r="N878" t="s">
        <v>3757</v>
      </c>
      <c r="O878" t="s">
        <v>3758</v>
      </c>
      <c r="P878" t="s">
        <v>3759</v>
      </c>
      <c r="Q878" t="s">
        <v>3760</v>
      </c>
    </row>
    <row r="879" spans="2:17">
      <c r="B879" s="594">
        <v>45405.714687500003</v>
      </c>
      <c r="D879" t="s">
        <v>3372</v>
      </c>
      <c r="F879" t="s">
        <v>3756</v>
      </c>
      <c r="H879" t="s">
        <v>3371</v>
      </c>
      <c r="K879">
        <v>5</v>
      </c>
      <c r="M879" t="s">
        <v>3756</v>
      </c>
      <c r="N879" t="s">
        <v>3757</v>
      </c>
      <c r="O879" t="s">
        <v>3758</v>
      </c>
      <c r="P879" t="s">
        <v>3759</v>
      </c>
      <c r="Q879" t="s">
        <v>3760</v>
      </c>
    </row>
    <row r="880" spans="2:17">
      <c r="B880" s="594">
        <v>45405.71471064815</v>
      </c>
      <c r="D880" t="s">
        <v>3370</v>
      </c>
      <c r="H880" t="s">
        <v>3371</v>
      </c>
    </row>
    <row r="881" spans="2:17">
      <c r="B881" s="594">
        <v>45405.714756944442</v>
      </c>
      <c r="D881" t="s">
        <v>3373</v>
      </c>
      <c r="F881" t="s">
        <v>3761</v>
      </c>
      <c r="H881" t="s">
        <v>3371</v>
      </c>
      <c r="K881">
        <v>5</v>
      </c>
      <c r="M881" t="s">
        <v>3761</v>
      </c>
      <c r="N881" t="s">
        <v>3762</v>
      </c>
      <c r="O881" t="s">
        <v>3763</v>
      </c>
      <c r="P881" t="s">
        <v>3764</v>
      </c>
      <c r="Q881" t="s">
        <v>3765</v>
      </c>
    </row>
    <row r="882" spans="2:17">
      <c r="B882" s="594">
        <v>45405.714768518519</v>
      </c>
      <c r="D882" t="s">
        <v>3372</v>
      </c>
      <c r="F882" t="s">
        <v>3761</v>
      </c>
      <c r="H882" t="s">
        <v>3371</v>
      </c>
      <c r="K882">
        <v>5</v>
      </c>
      <c r="M882" t="s">
        <v>3761</v>
      </c>
      <c r="N882" t="s">
        <v>3762</v>
      </c>
      <c r="O882" t="s">
        <v>3763</v>
      </c>
      <c r="P882" t="s">
        <v>3764</v>
      </c>
      <c r="Q882" t="s">
        <v>3765</v>
      </c>
    </row>
    <row r="883" spans="2:17">
      <c r="B883" s="594">
        <v>45405.714849537035</v>
      </c>
      <c r="D883" t="s">
        <v>3362</v>
      </c>
    </row>
    <row r="884" spans="2:17">
      <c r="B884" s="594">
        <v>45407.508796296293</v>
      </c>
      <c r="D884" t="s">
        <v>3370</v>
      </c>
      <c r="F884" t="s">
        <v>3766</v>
      </c>
      <c r="G884" t="s">
        <v>1375</v>
      </c>
      <c r="H884" t="s">
        <v>3606</v>
      </c>
      <c r="K884">
        <v>1</v>
      </c>
      <c r="M884" t="s">
        <v>3766</v>
      </c>
    </row>
    <row r="885" spans="2:17">
      <c r="B885" s="594">
        <v>45407.508831018517</v>
      </c>
      <c r="D885" t="s">
        <v>3373</v>
      </c>
      <c r="F885" t="s">
        <v>3766</v>
      </c>
      <c r="G885" t="s">
        <v>1375</v>
      </c>
      <c r="H885" t="s">
        <v>3606</v>
      </c>
      <c r="K885">
        <v>1</v>
      </c>
      <c r="M885" t="s">
        <v>3766</v>
      </c>
    </row>
    <row r="886" spans="2:17">
      <c r="B886" s="594">
        <v>45407.508981481478</v>
      </c>
      <c r="D886" t="s">
        <v>3370</v>
      </c>
      <c r="F886" t="s">
        <v>3767</v>
      </c>
      <c r="G886" t="s">
        <v>1375</v>
      </c>
      <c r="H886" t="s">
        <v>3609</v>
      </c>
      <c r="K886">
        <v>1</v>
      </c>
      <c r="M886" t="s">
        <v>3767</v>
      </c>
    </row>
    <row r="887" spans="2:17">
      <c r="B887" s="594">
        <v>45407.509027777778</v>
      </c>
      <c r="D887" t="s">
        <v>3373</v>
      </c>
      <c r="F887" t="s">
        <v>3767</v>
      </c>
      <c r="G887" t="s">
        <v>1375</v>
      </c>
      <c r="H887" t="s">
        <v>3609</v>
      </c>
      <c r="K887">
        <v>1</v>
      </c>
      <c r="M887" t="s">
        <v>3767</v>
      </c>
    </row>
    <row r="888" spans="2:17">
      <c r="B888" s="594">
        <v>45407.509155092594</v>
      </c>
      <c r="D888" t="s">
        <v>3370</v>
      </c>
      <c r="F888" t="s">
        <v>3768</v>
      </c>
      <c r="G888" t="s">
        <v>1375</v>
      </c>
      <c r="H888" t="s">
        <v>3612</v>
      </c>
      <c r="K888">
        <v>1</v>
      </c>
      <c r="M888" t="s">
        <v>3768</v>
      </c>
    </row>
    <row r="889" spans="2:17">
      <c r="B889" s="594">
        <v>45407.509189814817</v>
      </c>
      <c r="D889" t="s">
        <v>3373</v>
      </c>
      <c r="F889" t="s">
        <v>3768</v>
      </c>
      <c r="G889" t="s">
        <v>1375</v>
      </c>
      <c r="H889" t="s">
        <v>3612</v>
      </c>
      <c r="K889">
        <v>1</v>
      </c>
      <c r="M889" t="s">
        <v>3768</v>
      </c>
    </row>
    <row r="890" spans="2:17">
      <c r="B890" s="594">
        <v>45407.509305555555</v>
      </c>
      <c r="D890" t="s">
        <v>3370</v>
      </c>
      <c r="F890" t="s">
        <v>3769</v>
      </c>
      <c r="G890" t="s">
        <v>1375</v>
      </c>
      <c r="H890" t="s">
        <v>3615</v>
      </c>
      <c r="K890">
        <v>1</v>
      </c>
      <c r="M890" t="s">
        <v>3769</v>
      </c>
    </row>
    <row r="891" spans="2:17">
      <c r="B891" s="594">
        <v>45407.509340277778</v>
      </c>
      <c r="D891" t="s">
        <v>3373</v>
      </c>
      <c r="F891" t="s">
        <v>3769</v>
      </c>
      <c r="G891" t="s">
        <v>1375</v>
      </c>
      <c r="H891" t="s">
        <v>3615</v>
      </c>
      <c r="K891">
        <v>1</v>
      </c>
      <c r="M891" t="s">
        <v>3769</v>
      </c>
    </row>
    <row r="892" spans="2:17">
      <c r="B892" s="594">
        <v>45407.509444444448</v>
      </c>
      <c r="D892" t="s">
        <v>3370</v>
      </c>
      <c r="F892" t="s">
        <v>3770</v>
      </c>
      <c r="G892" t="s">
        <v>1375</v>
      </c>
      <c r="H892" t="s">
        <v>3618</v>
      </c>
      <c r="K892">
        <v>1</v>
      </c>
      <c r="M892" t="s">
        <v>3770</v>
      </c>
    </row>
    <row r="893" spans="2:17">
      <c r="B893" s="594">
        <v>45407.509525462963</v>
      </c>
      <c r="D893" t="s">
        <v>3373</v>
      </c>
      <c r="F893" t="s">
        <v>3770</v>
      </c>
      <c r="G893" t="s">
        <v>1375</v>
      </c>
      <c r="H893" t="s">
        <v>3618</v>
      </c>
      <c r="K893">
        <v>1</v>
      </c>
      <c r="M893" t="s">
        <v>3770</v>
      </c>
    </row>
    <row r="894" spans="2:17">
      <c r="B894" s="594">
        <v>45407.511296296296</v>
      </c>
      <c r="D894" t="s">
        <v>3362</v>
      </c>
    </row>
    <row r="895" spans="2:17">
      <c r="B895" s="594">
        <v>45407.540023148147</v>
      </c>
      <c r="D895" t="s">
        <v>3725</v>
      </c>
    </row>
    <row r="896" spans="2:17">
      <c r="B896" s="594">
        <v>45407.540127314816</v>
      </c>
      <c r="D896" t="s">
        <v>3370</v>
      </c>
      <c r="F896" t="s">
        <v>3771</v>
      </c>
      <c r="G896" t="s">
        <v>1375</v>
      </c>
      <c r="H896" t="s">
        <v>3609</v>
      </c>
      <c r="K896">
        <v>1</v>
      </c>
      <c r="M896" t="s">
        <v>3771</v>
      </c>
    </row>
    <row r="897" spans="2:13">
      <c r="B897" s="594">
        <v>45407.540150462963</v>
      </c>
      <c r="D897" t="s">
        <v>3373</v>
      </c>
      <c r="F897" t="s">
        <v>3771</v>
      </c>
      <c r="G897" t="s">
        <v>1375</v>
      </c>
      <c r="H897" t="s">
        <v>3609</v>
      </c>
      <c r="K897">
        <v>1</v>
      </c>
      <c r="M897" t="s">
        <v>3771</v>
      </c>
    </row>
    <row r="898" spans="2:13">
      <c r="B898" s="594">
        <v>45407.540254629632</v>
      </c>
      <c r="D898" t="s">
        <v>3370</v>
      </c>
      <c r="F898" t="s">
        <v>3772</v>
      </c>
      <c r="G898" t="s">
        <v>1375</v>
      </c>
      <c r="H898" t="s">
        <v>3612</v>
      </c>
      <c r="K898">
        <v>1</v>
      </c>
      <c r="M898" t="s">
        <v>3772</v>
      </c>
    </row>
    <row r="899" spans="2:13">
      <c r="B899" s="594">
        <v>45407.540289351855</v>
      </c>
      <c r="D899" t="s">
        <v>3373</v>
      </c>
      <c r="F899" t="s">
        <v>3772</v>
      </c>
      <c r="G899" t="s">
        <v>1375</v>
      </c>
      <c r="H899" t="s">
        <v>3612</v>
      </c>
      <c r="K899">
        <v>1</v>
      </c>
      <c r="M899" t="s">
        <v>3772</v>
      </c>
    </row>
    <row r="900" spans="2:13">
      <c r="B900" s="594">
        <v>45407.540405092594</v>
      </c>
      <c r="D900" t="s">
        <v>3370</v>
      </c>
      <c r="F900" t="s">
        <v>3773</v>
      </c>
      <c r="G900" t="s">
        <v>1375</v>
      </c>
      <c r="H900" t="s">
        <v>3615</v>
      </c>
      <c r="K900">
        <v>1</v>
      </c>
      <c r="M900" t="s">
        <v>3773</v>
      </c>
    </row>
    <row r="901" spans="2:13">
      <c r="B901" s="594">
        <v>45407.540439814817</v>
      </c>
      <c r="D901" t="s">
        <v>3373</v>
      </c>
      <c r="F901" t="s">
        <v>3773</v>
      </c>
      <c r="G901" t="s">
        <v>1375</v>
      </c>
      <c r="H901" t="s">
        <v>3615</v>
      </c>
      <c r="K901">
        <v>1</v>
      </c>
      <c r="M901" t="s">
        <v>3773</v>
      </c>
    </row>
    <row r="902" spans="2:13">
      <c r="B902" s="594">
        <v>45407.540567129632</v>
      </c>
      <c r="D902" t="s">
        <v>3370</v>
      </c>
      <c r="F902" t="s">
        <v>3774</v>
      </c>
      <c r="G902" t="s">
        <v>1375</v>
      </c>
      <c r="H902" t="s">
        <v>3618</v>
      </c>
      <c r="K902">
        <v>1</v>
      </c>
      <c r="M902" t="s">
        <v>3774</v>
      </c>
    </row>
    <row r="903" spans="2:13">
      <c r="B903" s="594">
        <v>45407.540613425925</v>
      </c>
      <c r="D903" t="s">
        <v>3373</v>
      </c>
      <c r="F903" t="s">
        <v>3774</v>
      </c>
      <c r="G903" t="s">
        <v>1375</v>
      </c>
      <c r="H903" t="s">
        <v>3618</v>
      </c>
      <c r="K903">
        <v>1</v>
      </c>
      <c r="M903" t="s">
        <v>3774</v>
      </c>
    </row>
    <row r="904" spans="2:13">
      <c r="B904" s="594">
        <v>45407.540694444448</v>
      </c>
      <c r="D904" t="s">
        <v>3362</v>
      </c>
    </row>
    <row r="905" spans="2:13">
      <c r="B905" s="594">
        <v>45407.544768518521</v>
      </c>
      <c r="D905" t="s">
        <v>3370</v>
      </c>
      <c r="F905" t="s">
        <v>3777</v>
      </c>
      <c r="G905" t="s">
        <v>1375</v>
      </c>
      <c r="H905" t="s">
        <v>3606</v>
      </c>
      <c r="K905">
        <v>1</v>
      </c>
      <c r="M905" t="s">
        <v>3777</v>
      </c>
    </row>
    <row r="906" spans="2:13">
      <c r="B906" s="594">
        <v>45407.544791666667</v>
      </c>
      <c r="D906" t="s">
        <v>3373</v>
      </c>
      <c r="F906" t="s">
        <v>3777</v>
      </c>
      <c r="G906" t="s">
        <v>1375</v>
      </c>
      <c r="H906" t="s">
        <v>3606</v>
      </c>
      <c r="K906">
        <v>1</v>
      </c>
      <c r="M906" t="s">
        <v>3777</v>
      </c>
    </row>
    <row r="907" spans="2:13">
      <c r="B907" s="594">
        <v>45407.544861111113</v>
      </c>
      <c r="D907" t="s">
        <v>3362</v>
      </c>
    </row>
    <row r="908" spans="2:13">
      <c r="B908" s="594">
        <v>45407.547442129631</v>
      </c>
      <c r="D908" t="s">
        <v>3370</v>
      </c>
      <c r="F908" t="s">
        <v>3778</v>
      </c>
      <c r="G908" t="s">
        <v>1375</v>
      </c>
      <c r="H908" t="s">
        <v>3606</v>
      </c>
      <c r="K908">
        <v>1</v>
      </c>
      <c r="M908" t="s">
        <v>3778</v>
      </c>
    </row>
    <row r="909" spans="2:13">
      <c r="B909" s="594">
        <v>45407.547476851854</v>
      </c>
      <c r="D909" t="s">
        <v>3373</v>
      </c>
      <c r="F909" t="s">
        <v>3778</v>
      </c>
      <c r="G909" t="s">
        <v>1375</v>
      </c>
      <c r="H909" t="s">
        <v>3606</v>
      </c>
      <c r="K909">
        <v>1</v>
      </c>
      <c r="M909" t="s">
        <v>3778</v>
      </c>
    </row>
    <row r="910" spans="2:13">
      <c r="B910" s="594">
        <v>45407.54760416667</v>
      </c>
      <c r="D910" t="s">
        <v>3370</v>
      </c>
      <c r="F910" t="s">
        <v>3779</v>
      </c>
      <c r="G910" t="s">
        <v>1375</v>
      </c>
      <c r="H910" t="s">
        <v>3609</v>
      </c>
      <c r="K910">
        <v>1</v>
      </c>
      <c r="M910" t="s">
        <v>3779</v>
      </c>
    </row>
    <row r="911" spans="2:13">
      <c r="B911" s="594">
        <v>45407.547638888886</v>
      </c>
      <c r="D911" t="s">
        <v>3373</v>
      </c>
      <c r="F911" t="s">
        <v>3779</v>
      </c>
      <c r="G911" t="s">
        <v>1375</v>
      </c>
      <c r="H911" t="s">
        <v>3609</v>
      </c>
      <c r="K911">
        <v>1</v>
      </c>
      <c r="M911" t="s">
        <v>3779</v>
      </c>
    </row>
    <row r="912" spans="2:13">
      <c r="B912" s="594">
        <v>45407.547777777778</v>
      </c>
      <c r="D912" t="s">
        <v>3370</v>
      </c>
      <c r="F912" t="s">
        <v>3780</v>
      </c>
      <c r="G912" t="s">
        <v>1375</v>
      </c>
      <c r="H912" t="s">
        <v>3612</v>
      </c>
      <c r="K912">
        <v>1</v>
      </c>
      <c r="M912" t="s">
        <v>3780</v>
      </c>
    </row>
    <row r="913" spans="2:13">
      <c r="B913" s="594">
        <v>45407.547835648147</v>
      </c>
      <c r="D913" t="s">
        <v>3373</v>
      </c>
      <c r="F913" t="s">
        <v>3780</v>
      </c>
      <c r="G913" t="s">
        <v>1375</v>
      </c>
      <c r="H913" t="s">
        <v>3612</v>
      </c>
      <c r="K913">
        <v>1</v>
      </c>
      <c r="M913" t="s">
        <v>3780</v>
      </c>
    </row>
    <row r="914" spans="2:13">
      <c r="B914" s="594">
        <v>45407.550324074073</v>
      </c>
      <c r="D914" t="s">
        <v>3370</v>
      </c>
      <c r="F914" t="s">
        <v>3781</v>
      </c>
      <c r="G914" t="s">
        <v>1375</v>
      </c>
      <c r="H914" t="s">
        <v>3615</v>
      </c>
      <c r="K914">
        <v>1</v>
      </c>
      <c r="M914" t="s">
        <v>3781</v>
      </c>
    </row>
    <row r="915" spans="2:13">
      <c r="B915" s="594">
        <v>45407.550879629627</v>
      </c>
      <c r="D915" t="s">
        <v>3373</v>
      </c>
      <c r="F915" t="s">
        <v>3781</v>
      </c>
      <c r="G915" t="s">
        <v>1375</v>
      </c>
      <c r="H915" t="s">
        <v>3615</v>
      </c>
      <c r="K915">
        <v>1</v>
      </c>
      <c r="M915" t="s">
        <v>3781</v>
      </c>
    </row>
    <row r="916" spans="2:13">
      <c r="B916" s="594">
        <v>45407.551030092596</v>
      </c>
      <c r="D916" t="s">
        <v>3370</v>
      </c>
      <c r="F916" t="s">
        <v>3782</v>
      </c>
      <c r="G916" t="s">
        <v>1375</v>
      </c>
      <c r="H916" t="s">
        <v>3618</v>
      </c>
      <c r="K916">
        <v>1</v>
      </c>
      <c r="M916" t="s">
        <v>3782</v>
      </c>
    </row>
    <row r="917" spans="2:13">
      <c r="B917" s="594">
        <v>45407.551064814812</v>
      </c>
      <c r="D917" t="s">
        <v>3373</v>
      </c>
      <c r="F917" t="s">
        <v>3782</v>
      </c>
      <c r="G917" t="s">
        <v>1375</v>
      </c>
      <c r="H917" t="s">
        <v>3618</v>
      </c>
      <c r="K917">
        <v>1</v>
      </c>
      <c r="M917" t="s">
        <v>3782</v>
      </c>
    </row>
    <row r="918" spans="2:13">
      <c r="B918" s="594">
        <v>45407.551180555558</v>
      </c>
      <c r="D918" t="s">
        <v>3362</v>
      </c>
    </row>
    <row r="919" spans="2:13">
      <c r="B919" s="594">
        <v>45415.819525462961</v>
      </c>
      <c r="D919" t="s">
        <v>3362</v>
      </c>
    </row>
    <row r="920" spans="2:13">
      <c r="B920" s="594">
        <v>45415.820810185185</v>
      </c>
      <c r="D920" t="s">
        <v>3362</v>
      </c>
    </row>
    <row r="921" spans="2:13">
      <c r="B921" s="594">
        <v>45415.82303240741</v>
      </c>
      <c r="D921" t="s">
        <v>3362</v>
      </c>
    </row>
    <row r="922" spans="2:13">
      <c r="B922" s="594">
        <v>45415.824317129627</v>
      </c>
      <c r="D922" t="s">
        <v>3362</v>
      </c>
    </row>
    <row r="923" spans="2:13">
      <c r="B923" s="594">
        <v>45415.824918981481</v>
      </c>
      <c r="D923" t="s">
        <v>3362</v>
      </c>
    </row>
    <row r="924" spans="2:13">
      <c r="B924" s="594">
        <v>45477.748229166667</v>
      </c>
      <c r="D924" t="s">
        <v>3362</v>
      </c>
    </row>
    <row r="925" spans="2:13">
      <c r="B925" s="594">
        <v>45481.43037037037</v>
      </c>
      <c r="D925" t="s">
        <v>3362</v>
      </c>
    </row>
    <row r="926" spans="2:13">
      <c r="B926" s="594">
        <v>45506.507361111115</v>
      </c>
      <c r="D926" t="s">
        <v>3362</v>
      </c>
    </row>
    <row r="927" spans="2:13">
      <c r="B927" s="594">
        <v>45506.509780092594</v>
      </c>
      <c r="D927" t="s">
        <v>3370</v>
      </c>
      <c r="H927" t="s">
        <v>3371</v>
      </c>
    </row>
    <row r="928" spans="2:13">
      <c r="B928" s="594">
        <v>45506.509780092594</v>
      </c>
      <c r="D928" t="s">
        <v>3372</v>
      </c>
      <c r="H928" t="s">
        <v>3371</v>
      </c>
    </row>
    <row r="929" spans="2:4">
      <c r="B929" s="594">
        <v>45506.509884259256</v>
      </c>
      <c r="D929" t="s">
        <v>3362</v>
      </c>
    </row>
    <row r="930" spans="2:4">
      <c r="B930" s="594">
        <v>45506.517997685187</v>
      </c>
      <c r="D930" t="s">
        <v>3362</v>
      </c>
    </row>
    <row r="931" spans="2:4">
      <c r="B931" s="594">
        <v>45506.522141203706</v>
      </c>
      <c r="D931" t="s">
        <v>3362</v>
      </c>
    </row>
    <row r="932" spans="2:4">
      <c r="B932" s="594">
        <v>45506.522534722222</v>
      </c>
      <c r="D932" t="s">
        <v>3362</v>
      </c>
    </row>
    <row r="933" spans="2:4">
      <c r="B933" s="594">
        <v>45506.523078703707</v>
      </c>
      <c r="D933" t="s">
        <v>3362</v>
      </c>
    </row>
    <row r="934" spans="2:4">
      <c r="B934" s="594">
        <v>45506.523761574077</v>
      </c>
      <c r="D934" t="s">
        <v>3362</v>
      </c>
    </row>
    <row r="935" spans="2:4">
      <c r="B935" s="594">
        <v>45506.525694444441</v>
      </c>
      <c r="C935">
        <v>60001</v>
      </c>
      <c r="D935" t="s">
        <v>3792</v>
      </c>
    </row>
    <row r="936" spans="2:4">
      <c r="B936" s="594">
        <v>45506.525694444441</v>
      </c>
      <c r="C936">
        <v>60001</v>
      </c>
      <c r="D936" t="s">
        <v>3516</v>
      </c>
    </row>
    <row r="937" spans="2:4">
      <c r="B937" s="594">
        <v>45506.525694444441</v>
      </c>
      <c r="C937">
        <v>60001</v>
      </c>
      <c r="D937" t="s">
        <v>3792</v>
      </c>
    </row>
    <row r="938" spans="2:4">
      <c r="B938" s="594">
        <v>45506.525694444441</v>
      </c>
      <c r="C938">
        <v>60001</v>
      </c>
      <c r="D938" t="s">
        <v>3516</v>
      </c>
    </row>
    <row r="939" spans="2:4">
      <c r="B939" s="594">
        <v>45506.525706018518</v>
      </c>
      <c r="C939">
        <v>60001</v>
      </c>
      <c r="D939" t="s">
        <v>3792</v>
      </c>
    </row>
    <row r="940" spans="2:4">
      <c r="B940" s="594">
        <v>45506.525706018518</v>
      </c>
      <c r="C940">
        <v>60001</v>
      </c>
      <c r="D940" t="s">
        <v>3516</v>
      </c>
    </row>
    <row r="941" spans="2:4">
      <c r="B941" s="594">
        <v>45506.525706018518</v>
      </c>
      <c r="C941">
        <v>60001</v>
      </c>
      <c r="D941" t="s">
        <v>3792</v>
      </c>
    </row>
    <row r="942" spans="2:4">
      <c r="B942" s="594">
        <v>45506.525706018518</v>
      </c>
      <c r="C942">
        <v>60001</v>
      </c>
      <c r="D942" t="s">
        <v>3516</v>
      </c>
    </row>
    <row r="943" spans="2:4">
      <c r="B943" s="594">
        <v>45506.525706018518</v>
      </c>
      <c r="C943">
        <v>60001</v>
      </c>
      <c r="D943" t="s">
        <v>3792</v>
      </c>
    </row>
    <row r="944" spans="2:4">
      <c r="B944" s="594">
        <v>45506.525706018518</v>
      </c>
      <c r="C944">
        <v>60001</v>
      </c>
      <c r="D944" t="s">
        <v>3516</v>
      </c>
    </row>
    <row r="945" spans="2:4">
      <c r="B945" s="594">
        <v>45506.525706018518</v>
      </c>
      <c r="C945">
        <v>60001</v>
      </c>
      <c r="D945" t="s">
        <v>3792</v>
      </c>
    </row>
    <row r="946" spans="2:4">
      <c r="B946" s="594">
        <v>45506.525706018518</v>
      </c>
      <c r="C946">
        <v>60001</v>
      </c>
      <c r="D946" t="s">
        <v>3516</v>
      </c>
    </row>
    <row r="947" spans="2:4">
      <c r="B947" s="594">
        <v>45506.525729166664</v>
      </c>
      <c r="D947" t="s">
        <v>3362</v>
      </c>
    </row>
    <row r="948" spans="2:4">
      <c r="B948" s="594">
        <v>45506.526041666664</v>
      </c>
      <c r="C948">
        <v>60001</v>
      </c>
      <c r="D948" t="s">
        <v>3792</v>
      </c>
    </row>
    <row r="949" spans="2:4">
      <c r="B949" s="594">
        <v>45506.526041666664</v>
      </c>
      <c r="C949">
        <v>60001</v>
      </c>
      <c r="D949" t="s">
        <v>3516</v>
      </c>
    </row>
    <row r="950" spans="2:4">
      <c r="B950" s="594">
        <v>45506.526041666664</v>
      </c>
      <c r="C950">
        <v>60001</v>
      </c>
      <c r="D950" t="s">
        <v>3792</v>
      </c>
    </row>
    <row r="951" spans="2:4">
      <c r="B951" s="594">
        <v>45506.526041666664</v>
      </c>
      <c r="C951">
        <v>60001</v>
      </c>
      <c r="D951" t="s">
        <v>3516</v>
      </c>
    </row>
    <row r="952" spans="2:4">
      <c r="B952" s="594">
        <v>45506.526041666664</v>
      </c>
      <c r="C952">
        <v>60001</v>
      </c>
      <c r="D952" t="s">
        <v>3792</v>
      </c>
    </row>
    <row r="953" spans="2:4">
      <c r="B953" s="594">
        <v>45506.526041666664</v>
      </c>
      <c r="C953">
        <v>60001</v>
      </c>
      <c r="D953" t="s">
        <v>3516</v>
      </c>
    </row>
    <row r="954" spans="2:4">
      <c r="B954" s="594">
        <v>45506.526041666664</v>
      </c>
      <c r="C954">
        <v>60001</v>
      </c>
      <c r="D954" t="s">
        <v>3792</v>
      </c>
    </row>
    <row r="955" spans="2:4">
      <c r="B955" s="594">
        <v>45506.526041666664</v>
      </c>
      <c r="C955">
        <v>60001</v>
      </c>
      <c r="D955" t="s">
        <v>3516</v>
      </c>
    </row>
    <row r="956" spans="2:4">
      <c r="B956" s="594">
        <v>45506.526041666664</v>
      </c>
      <c r="C956">
        <v>60001</v>
      </c>
      <c r="D956" t="s">
        <v>3792</v>
      </c>
    </row>
    <row r="957" spans="2:4">
      <c r="B957" s="594">
        <v>45506.526041666664</v>
      </c>
      <c r="C957">
        <v>60001</v>
      </c>
      <c r="D957" t="s">
        <v>3516</v>
      </c>
    </row>
    <row r="958" spans="2:4">
      <c r="B958" s="594">
        <v>45506.526041666664</v>
      </c>
      <c r="C958">
        <v>60001</v>
      </c>
      <c r="D958" t="s">
        <v>3792</v>
      </c>
    </row>
    <row r="959" spans="2:4">
      <c r="B959" s="594">
        <v>45506.526041666664</v>
      </c>
      <c r="C959">
        <v>60001</v>
      </c>
      <c r="D959" t="s">
        <v>3516</v>
      </c>
    </row>
    <row r="960" spans="2:4">
      <c r="B960" s="594">
        <v>45506.526076388887</v>
      </c>
      <c r="D960" t="s">
        <v>3362</v>
      </c>
    </row>
    <row r="961" spans="2:4">
      <c r="B961" s="594">
        <v>45506.526539351849</v>
      </c>
      <c r="C961">
        <v>60001</v>
      </c>
      <c r="D961" t="s">
        <v>3792</v>
      </c>
    </row>
    <row r="962" spans="2:4">
      <c r="B962" s="594">
        <v>45506.526539351849</v>
      </c>
      <c r="C962">
        <v>60001</v>
      </c>
      <c r="D962" t="s">
        <v>3516</v>
      </c>
    </row>
    <row r="963" spans="2:4">
      <c r="B963" s="594">
        <v>45506.526539351849</v>
      </c>
      <c r="C963">
        <v>60001</v>
      </c>
      <c r="D963" t="s">
        <v>3792</v>
      </c>
    </row>
    <row r="964" spans="2:4">
      <c r="B964" s="594">
        <v>45506.526539351849</v>
      </c>
      <c r="C964">
        <v>60001</v>
      </c>
      <c r="D964" t="s">
        <v>3516</v>
      </c>
    </row>
    <row r="965" spans="2:4">
      <c r="B965" s="594">
        <v>45506.526539351849</v>
      </c>
      <c r="C965">
        <v>60001</v>
      </c>
      <c r="D965" t="s">
        <v>3792</v>
      </c>
    </row>
    <row r="966" spans="2:4">
      <c r="B966" s="594">
        <v>45506.526539351849</v>
      </c>
      <c r="C966">
        <v>60001</v>
      </c>
      <c r="D966" t="s">
        <v>3516</v>
      </c>
    </row>
    <row r="967" spans="2:4">
      <c r="B967" s="594">
        <v>45506.526539351849</v>
      </c>
      <c r="C967">
        <v>60001</v>
      </c>
      <c r="D967" t="s">
        <v>3792</v>
      </c>
    </row>
    <row r="968" spans="2:4">
      <c r="B968" s="594">
        <v>45506.526539351849</v>
      </c>
      <c r="C968">
        <v>60001</v>
      </c>
      <c r="D968" t="s">
        <v>3516</v>
      </c>
    </row>
    <row r="969" spans="2:4">
      <c r="B969" s="594">
        <v>45506.526539351849</v>
      </c>
      <c r="C969">
        <v>60001</v>
      </c>
      <c r="D969" t="s">
        <v>3792</v>
      </c>
    </row>
    <row r="970" spans="2:4">
      <c r="B970" s="594">
        <v>45506.526539351849</v>
      </c>
      <c r="C970">
        <v>60001</v>
      </c>
      <c r="D970" t="s">
        <v>3516</v>
      </c>
    </row>
    <row r="971" spans="2:4">
      <c r="B971" s="594">
        <v>45506.526539351849</v>
      </c>
      <c r="C971">
        <v>60001</v>
      </c>
      <c r="D971" t="s">
        <v>3792</v>
      </c>
    </row>
    <row r="972" spans="2:4">
      <c r="B972" s="594">
        <v>45506.526539351849</v>
      </c>
      <c r="C972">
        <v>60001</v>
      </c>
      <c r="D972" t="s">
        <v>3516</v>
      </c>
    </row>
    <row r="973" spans="2:4">
      <c r="B973" s="594">
        <v>45506.526574074072</v>
      </c>
      <c r="D973" t="s">
        <v>3362</v>
      </c>
    </row>
    <row r="974" spans="2:4">
      <c r="B974" s="594">
        <v>45506.527442129627</v>
      </c>
      <c r="C974">
        <v>60001</v>
      </c>
      <c r="D974" t="s">
        <v>3792</v>
      </c>
    </row>
    <row r="975" spans="2:4">
      <c r="B975" s="594">
        <v>45506.527442129627</v>
      </c>
      <c r="C975">
        <v>60001</v>
      </c>
      <c r="D975" t="s">
        <v>3516</v>
      </c>
    </row>
    <row r="976" spans="2:4">
      <c r="B976" s="594">
        <v>45506.527442129627</v>
      </c>
      <c r="C976">
        <v>60001</v>
      </c>
      <c r="D976" t="s">
        <v>3792</v>
      </c>
    </row>
    <row r="977" spans="2:8">
      <c r="B977" s="594">
        <v>45506.527442129627</v>
      </c>
      <c r="C977">
        <v>60001</v>
      </c>
      <c r="D977" t="s">
        <v>3516</v>
      </c>
    </row>
    <row r="978" spans="2:8">
      <c r="B978" s="594">
        <v>45506.527442129627</v>
      </c>
      <c r="C978">
        <v>60001</v>
      </c>
      <c r="D978" t="s">
        <v>3792</v>
      </c>
    </row>
    <row r="979" spans="2:8">
      <c r="B979" s="594">
        <v>45506.527442129627</v>
      </c>
      <c r="C979">
        <v>60001</v>
      </c>
      <c r="D979" t="s">
        <v>3516</v>
      </c>
    </row>
    <row r="980" spans="2:8">
      <c r="B980" s="594">
        <v>45506.527442129627</v>
      </c>
      <c r="C980">
        <v>60001</v>
      </c>
      <c r="D980" t="s">
        <v>3792</v>
      </c>
    </row>
    <row r="981" spans="2:8">
      <c r="B981" s="594">
        <v>45506.527442129627</v>
      </c>
      <c r="C981">
        <v>60001</v>
      </c>
      <c r="D981" t="s">
        <v>3516</v>
      </c>
    </row>
    <row r="982" spans="2:8">
      <c r="B982" s="594">
        <v>45506.527442129627</v>
      </c>
      <c r="C982">
        <v>60001</v>
      </c>
      <c r="D982" t="s">
        <v>3792</v>
      </c>
    </row>
    <row r="983" spans="2:8">
      <c r="B983" s="594">
        <v>45506.527442129627</v>
      </c>
      <c r="C983">
        <v>60001</v>
      </c>
      <c r="D983" t="s">
        <v>3516</v>
      </c>
    </row>
    <row r="984" spans="2:8">
      <c r="B984" s="594">
        <v>45506.527442129627</v>
      </c>
      <c r="C984">
        <v>60001</v>
      </c>
      <c r="D984" t="s">
        <v>3792</v>
      </c>
    </row>
    <row r="985" spans="2:8">
      <c r="B985" s="594">
        <v>45506.527442129627</v>
      </c>
      <c r="C985">
        <v>60001</v>
      </c>
      <c r="D985" t="s">
        <v>3516</v>
      </c>
    </row>
    <row r="986" spans="2:8">
      <c r="B986" s="594">
        <v>45506.527465277781</v>
      </c>
      <c r="D986" t="s">
        <v>3362</v>
      </c>
    </row>
    <row r="987" spans="2:8">
      <c r="B987" s="594">
        <v>45506.528599537036</v>
      </c>
      <c r="D987" t="s">
        <v>3370</v>
      </c>
      <c r="H987" t="s">
        <v>3371</v>
      </c>
    </row>
    <row r="988" spans="2:8">
      <c r="B988" s="594">
        <v>45506.528599537036</v>
      </c>
      <c r="D988" t="s">
        <v>3372</v>
      </c>
      <c r="H988" t="s">
        <v>3371</v>
      </c>
    </row>
    <row r="989" spans="2:8">
      <c r="B989" s="594">
        <v>45506.528634259259</v>
      </c>
      <c r="D989" t="s">
        <v>3362</v>
      </c>
    </row>
    <row r="990" spans="2:8">
      <c r="B990" s="594">
        <v>45506.530046296299</v>
      </c>
      <c r="D990" t="s">
        <v>3362</v>
      </c>
    </row>
    <row r="991" spans="2:8">
      <c r="B991" s="594">
        <v>45506.531377314815</v>
      </c>
      <c r="D991" t="s">
        <v>3362</v>
      </c>
    </row>
    <row r="992" spans="2:8">
      <c r="B992" s="594">
        <v>45506.533275462964</v>
      </c>
      <c r="D992" t="s">
        <v>3362</v>
      </c>
    </row>
    <row r="993" spans="2:13">
      <c r="B993" s="594">
        <v>45509.415844907409</v>
      </c>
      <c r="D993" t="s">
        <v>3370</v>
      </c>
      <c r="F993" t="s">
        <v>3793</v>
      </c>
      <c r="G993" t="s">
        <v>1375</v>
      </c>
      <c r="H993" t="s">
        <v>3606</v>
      </c>
      <c r="K993">
        <v>1</v>
      </c>
      <c r="M993" t="s">
        <v>3793</v>
      </c>
    </row>
    <row r="994" spans="2:13">
      <c r="B994" s="594">
        <v>45509.415879629632</v>
      </c>
      <c r="D994" t="s">
        <v>3373</v>
      </c>
      <c r="F994" t="s">
        <v>3793</v>
      </c>
      <c r="G994" t="s">
        <v>1375</v>
      </c>
      <c r="H994" t="s">
        <v>3606</v>
      </c>
      <c r="K994">
        <v>1</v>
      </c>
      <c r="M994" t="s">
        <v>3793</v>
      </c>
    </row>
    <row r="995" spans="2:13">
      <c r="B995" s="594">
        <v>45509.416018518517</v>
      </c>
      <c r="D995" t="s">
        <v>3370</v>
      </c>
      <c r="F995" t="s">
        <v>3794</v>
      </c>
      <c r="G995" t="s">
        <v>1375</v>
      </c>
      <c r="H995" t="s">
        <v>3609</v>
      </c>
      <c r="K995">
        <v>1</v>
      </c>
      <c r="M995" t="s">
        <v>3794</v>
      </c>
    </row>
    <row r="996" spans="2:13">
      <c r="B996" s="594">
        <v>45509.416041666664</v>
      </c>
      <c r="D996" t="s">
        <v>3373</v>
      </c>
      <c r="F996" t="s">
        <v>3794</v>
      </c>
      <c r="G996" t="s">
        <v>1375</v>
      </c>
      <c r="H996" t="s">
        <v>3609</v>
      </c>
      <c r="K996">
        <v>1</v>
      </c>
      <c r="M996" t="s">
        <v>3794</v>
      </c>
    </row>
    <row r="997" spans="2:13">
      <c r="B997" s="594">
        <v>45509.416215277779</v>
      </c>
      <c r="D997" t="s">
        <v>3370</v>
      </c>
      <c r="F997" t="s">
        <v>3795</v>
      </c>
      <c r="G997" t="s">
        <v>1375</v>
      </c>
      <c r="H997" t="s">
        <v>3796</v>
      </c>
      <c r="K997">
        <v>1</v>
      </c>
      <c r="M997" t="s">
        <v>3795</v>
      </c>
    </row>
    <row r="998" spans="2:13">
      <c r="B998" s="594">
        <v>45509.416238425925</v>
      </c>
      <c r="D998" t="s">
        <v>3373</v>
      </c>
      <c r="F998" t="s">
        <v>3795</v>
      </c>
      <c r="G998" t="s">
        <v>1375</v>
      </c>
      <c r="H998" t="s">
        <v>3796</v>
      </c>
      <c r="K998">
        <v>1</v>
      </c>
      <c r="M998" t="s">
        <v>3795</v>
      </c>
    </row>
    <row r="999" spans="2:13">
      <c r="B999" s="594">
        <v>45509.416342592594</v>
      </c>
      <c r="D999" t="s">
        <v>3370</v>
      </c>
      <c r="F999" t="s">
        <v>3797</v>
      </c>
      <c r="G999" t="s">
        <v>1375</v>
      </c>
      <c r="H999" t="s">
        <v>3618</v>
      </c>
      <c r="K999">
        <v>1</v>
      </c>
      <c r="M999" t="s">
        <v>3797</v>
      </c>
    </row>
    <row r="1000" spans="2:13">
      <c r="B1000" s="594">
        <v>45509.416365740741</v>
      </c>
      <c r="D1000" t="s">
        <v>3373</v>
      </c>
      <c r="F1000" t="s">
        <v>3797</v>
      </c>
      <c r="G1000" t="s">
        <v>1375</v>
      </c>
      <c r="H1000" t="s">
        <v>3618</v>
      </c>
      <c r="K1000">
        <v>1</v>
      </c>
      <c r="M1000" t="s">
        <v>3797</v>
      </c>
    </row>
    <row r="1001" spans="2:13">
      <c r="B1001" s="594">
        <v>45509.417407407411</v>
      </c>
      <c r="D1001" t="s">
        <v>3362</v>
      </c>
    </row>
    <row r="1002" spans="2:13">
      <c r="B1002" s="594">
        <v>45509.419016203705</v>
      </c>
      <c r="D1002" t="s">
        <v>3370</v>
      </c>
      <c r="F1002" t="s">
        <v>3798</v>
      </c>
      <c r="G1002" t="s">
        <v>1375</v>
      </c>
      <c r="H1002" t="s">
        <v>3606</v>
      </c>
      <c r="K1002">
        <v>1</v>
      </c>
      <c r="M1002" t="s">
        <v>3798</v>
      </c>
    </row>
    <row r="1003" spans="2:13">
      <c r="B1003" s="594">
        <v>45509.419050925928</v>
      </c>
      <c r="D1003" t="s">
        <v>3373</v>
      </c>
      <c r="F1003" t="s">
        <v>3798</v>
      </c>
      <c r="G1003" t="s">
        <v>1375</v>
      </c>
      <c r="H1003" t="s">
        <v>3606</v>
      </c>
      <c r="K1003">
        <v>1</v>
      </c>
      <c r="M1003" t="s">
        <v>3798</v>
      </c>
    </row>
    <row r="1004" spans="2:13">
      <c r="B1004" s="594">
        <v>45509.419131944444</v>
      </c>
      <c r="D1004" t="s">
        <v>3370</v>
      </c>
      <c r="F1004" t="s">
        <v>3799</v>
      </c>
      <c r="G1004" t="s">
        <v>1375</v>
      </c>
      <c r="H1004" t="s">
        <v>3609</v>
      </c>
      <c r="K1004">
        <v>1</v>
      </c>
      <c r="M1004" t="s">
        <v>3799</v>
      </c>
    </row>
    <row r="1005" spans="2:13">
      <c r="B1005" s="594">
        <v>45509.41915509259</v>
      </c>
      <c r="D1005" t="s">
        <v>3373</v>
      </c>
      <c r="F1005" t="s">
        <v>3799</v>
      </c>
      <c r="G1005" t="s">
        <v>1375</v>
      </c>
      <c r="H1005" t="s">
        <v>3609</v>
      </c>
      <c r="K1005">
        <v>1</v>
      </c>
      <c r="M1005" t="s">
        <v>3799</v>
      </c>
    </row>
    <row r="1006" spans="2:13">
      <c r="B1006" s="594">
        <v>45509.419236111113</v>
      </c>
      <c r="D1006" t="s">
        <v>3370</v>
      </c>
      <c r="F1006" t="s">
        <v>3800</v>
      </c>
      <c r="G1006" t="s">
        <v>1375</v>
      </c>
      <c r="H1006" t="s">
        <v>3796</v>
      </c>
      <c r="K1006">
        <v>1</v>
      </c>
      <c r="M1006" t="s">
        <v>3800</v>
      </c>
    </row>
    <row r="1007" spans="2:13">
      <c r="B1007" s="594">
        <v>45509.419351851851</v>
      </c>
      <c r="D1007" t="s">
        <v>3373</v>
      </c>
      <c r="F1007" t="s">
        <v>3800</v>
      </c>
      <c r="G1007" t="s">
        <v>1375</v>
      </c>
      <c r="H1007" t="s">
        <v>3796</v>
      </c>
      <c r="K1007">
        <v>1</v>
      </c>
      <c r="M1007" t="s">
        <v>3800</v>
      </c>
    </row>
    <row r="1008" spans="2:13">
      <c r="B1008" s="594">
        <v>45509.419456018521</v>
      </c>
      <c r="D1008" t="s">
        <v>3370</v>
      </c>
      <c r="F1008" t="s">
        <v>3801</v>
      </c>
      <c r="G1008" t="s">
        <v>1375</v>
      </c>
      <c r="H1008" t="s">
        <v>3618</v>
      </c>
      <c r="K1008">
        <v>1</v>
      </c>
      <c r="M1008" t="s">
        <v>3801</v>
      </c>
    </row>
    <row r="1009" spans="2:13">
      <c r="B1009" s="594">
        <v>45509.420219907406</v>
      </c>
      <c r="D1009" t="s">
        <v>3373</v>
      </c>
      <c r="F1009" t="s">
        <v>3801</v>
      </c>
      <c r="G1009" t="s">
        <v>1375</v>
      </c>
      <c r="H1009" t="s">
        <v>3618</v>
      </c>
      <c r="K1009">
        <v>1</v>
      </c>
      <c r="M1009" t="s">
        <v>3801</v>
      </c>
    </row>
    <row r="1010" spans="2:13">
      <c r="B1010" s="594">
        <v>45509.420300925929</v>
      </c>
      <c r="D1010" t="s">
        <v>3362</v>
      </c>
    </row>
    <row r="1011" spans="2:13">
      <c r="B1011" s="594">
        <v>45509.431076388886</v>
      </c>
      <c r="D1011" t="s">
        <v>3725</v>
      </c>
    </row>
    <row r="1012" spans="2:13">
      <c r="B1012" s="594">
        <v>45509.431111111109</v>
      </c>
      <c r="D1012" t="s">
        <v>3725</v>
      </c>
    </row>
    <row r="1013" spans="2:13">
      <c r="B1013" s="594">
        <v>45509.431134259263</v>
      </c>
      <c r="D1013" t="s">
        <v>3725</v>
      </c>
    </row>
    <row r="1014" spans="2:13">
      <c r="B1014" s="594">
        <v>45509.431157407409</v>
      </c>
      <c r="D1014" t="s">
        <v>3725</v>
      </c>
    </row>
    <row r="1015" spans="2:13">
      <c r="B1015" s="594">
        <v>45509.431226851855</v>
      </c>
      <c r="D1015" t="s">
        <v>3362</v>
      </c>
    </row>
    <row r="1016" spans="2:13">
      <c r="B1016" s="594">
        <v>45509.860219907408</v>
      </c>
      <c r="D1016" t="s">
        <v>3362</v>
      </c>
    </row>
    <row r="1017" spans="2:13">
      <c r="B1017" s="594">
        <v>45509.866435185184</v>
      </c>
      <c r="D1017" t="s">
        <v>3362</v>
      </c>
    </row>
    <row r="1018" spans="2:13">
      <c r="B1018" s="594">
        <v>45510.406469907408</v>
      </c>
      <c r="D1018" t="s">
        <v>3362</v>
      </c>
    </row>
    <row r="1019" spans="2:13">
      <c r="B1019" s="594">
        <v>45510.681331018517</v>
      </c>
      <c r="D1019" t="s">
        <v>3362</v>
      </c>
    </row>
    <row r="1020" spans="2:13">
      <c r="B1020" s="594">
        <v>45512.469548611109</v>
      </c>
      <c r="D1020" t="s">
        <v>3362</v>
      </c>
    </row>
    <row r="1021" spans="2:13">
      <c r="B1021" s="594">
        <v>45512.469942129632</v>
      </c>
      <c r="D1021" t="s">
        <v>3362</v>
      </c>
    </row>
    <row r="1022" spans="2:13">
      <c r="B1022" s="594">
        <v>45512.471585648149</v>
      </c>
      <c r="D1022" t="s">
        <v>3362</v>
      </c>
    </row>
    <row r="1023" spans="2:13">
      <c r="B1023" s="594">
        <v>45512.474965277775</v>
      </c>
      <c r="D1023" t="s">
        <v>3362</v>
      </c>
    </row>
    <row r="1024" spans="2:13">
      <c r="B1024" s="594">
        <v>45512.475682870368</v>
      </c>
      <c r="D1024" t="s">
        <v>3362</v>
      </c>
    </row>
    <row r="1025" spans="2:4">
      <c r="B1025" s="594">
        <v>45512.477476851855</v>
      </c>
      <c r="D1025" t="s">
        <v>3362</v>
      </c>
    </row>
    <row r="1026" spans="2:4">
      <c r="B1026" s="594">
        <v>45512.480104166665</v>
      </c>
      <c r="D1026" t="s">
        <v>3362</v>
      </c>
    </row>
    <row r="1027" spans="2:4">
      <c r="B1027" s="594">
        <v>45512.480856481481</v>
      </c>
      <c r="D1027" t="s">
        <v>3362</v>
      </c>
    </row>
    <row r="1028" spans="2:4">
      <c r="B1028" s="594">
        <v>45512.482824074075</v>
      </c>
      <c r="D1028" t="s">
        <v>3362</v>
      </c>
    </row>
    <row r="1029" spans="2:4">
      <c r="B1029" s="594">
        <v>45512.485717592594</v>
      </c>
      <c r="D1029" t="s">
        <v>3362</v>
      </c>
    </row>
    <row r="1030" spans="2:4">
      <c r="B1030" s="594">
        <v>45512.486331018517</v>
      </c>
      <c r="D1030" t="s">
        <v>3362</v>
      </c>
    </row>
    <row r="1031" spans="2:4">
      <c r="B1031" s="594">
        <v>45512.489965277775</v>
      </c>
      <c r="D1031" t="s">
        <v>3362</v>
      </c>
    </row>
    <row r="1032" spans="2:4">
      <c r="B1032" s="594">
        <v>45512.491446759261</v>
      </c>
      <c r="D1032" t="s">
        <v>3362</v>
      </c>
    </row>
    <row r="1033" spans="2:4">
      <c r="B1033" s="594">
        <v>45512.493020833332</v>
      </c>
      <c r="D1033" t="s">
        <v>3362</v>
      </c>
    </row>
    <row r="1034" spans="2:4">
      <c r="B1034" s="594">
        <v>45512.493576388886</v>
      </c>
      <c r="D1034" t="s">
        <v>3362</v>
      </c>
    </row>
    <row r="1035" spans="2:4">
      <c r="B1035" s="594">
        <v>45512.497083333335</v>
      </c>
      <c r="D1035" t="s">
        <v>3362</v>
      </c>
    </row>
    <row r="1036" spans="2:4">
      <c r="B1036" s="594">
        <v>45512.49763888889</v>
      </c>
      <c r="D1036" t="s">
        <v>3362</v>
      </c>
    </row>
    <row r="1037" spans="2:4">
      <c r="B1037" s="594">
        <v>45512.505023148151</v>
      </c>
      <c r="D1037" t="s">
        <v>3362</v>
      </c>
    </row>
    <row r="1038" spans="2:4">
      <c r="B1038" s="594">
        <v>45512.52511574074</v>
      </c>
      <c r="D1038" t="s">
        <v>3362</v>
      </c>
    </row>
    <row r="1039" spans="2:4">
      <c r="B1039" s="594">
        <v>45512.527951388889</v>
      </c>
      <c r="D1039" t="s">
        <v>3362</v>
      </c>
    </row>
    <row r="1040" spans="2:4">
      <c r="B1040" s="594">
        <v>45512.529652777775</v>
      </c>
      <c r="D1040" t="s">
        <v>3362</v>
      </c>
    </row>
    <row r="1041" spans="2:17">
      <c r="B1041" s="594">
        <v>45512.539513888885</v>
      </c>
      <c r="D1041" t="s">
        <v>3362</v>
      </c>
    </row>
    <row r="1042" spans="2:17">
      <c r="B1042" s="594">
        <v>45512.542893518519</v>
      </c>
      <c r="D1042" t="s">
        <v>3362</v>
      </c>
    </row>
    <row r="1043" spans="2:17">
      <c r="B1043" s="594">
        <v>45512.559606481482</v>
      </c>
      <c r="D1043" t="s">
        <v>3362</v>
      </c>
    </row>
    <row r="1044" spans="2:17">
      <c r="B1044" s="594">
        <v>45512.562696759262</v>
      </c>
      <c r="D1044" t="s">
        <v>3362</v>
      </c>
    </row>
    <row r="1045" spans="2:17">
      <c r="B1045" s="594">
        <v>45523.430902777778</v>
      </c>
      <c r="D1045" t="s">
        <v>3362</v>
      </c>
    </row>
    <row r="1046" spans="2:17">
      <c r="B1046" s="594">
        <v>45523.432546296295</v>
      </c>
      <c r="D1046" t="s">
        <v>3362</v>
      </c>
    </row>
    <row r="1047" spans="2:17">
      <c r="B1047" s="594">
        <v>45523.435532407406</v>
      </c>
      <c r="D1047" t="s">
        <v>3362</v>
      </c>
    </row>
    <row r="1048" spans="2:17">
      <c r="B1048" s="594">
        <v>45523.437326388892</v>
      </c>
      <c r="D1048" t="s">
        <v>3362</v>
      </c>
    </row>
    <row r="1049" spans="2:17">
      <c r="B1049" s="594">
        <v>45523.46230324074</v>
      </c>
      <c r="D1049" t="s">
        <v>3362</v>
      </c>
    </row>
    <row r="1050" spans="2:17">
      <c r="B1050" s="594">
        <v>45523.46534722222</v>
      </c>
      <c r="D1050" t="s">
        <v>3362</v>
      </c>
    </row>
    <row r="1051" spans="2:17">
      <c r="B1051" s="594">
        <v>45528.564733796295</v>
      </c>
      <c r="D1051" t="s">
        <v>3370</v>
      </c>
      <c r="H1051" t="s">
        <v>3371</v>
      </c>
    </row>
    <row r="1052" spans="2:17">
      <c r="B1052" s="594">
        <v>45528.564780092594</v>
      </c>
      <c r="D1052" t="s">
        <v>3373</v>
      </c>
      <c r="F1052" t="s">
        <v>3835</v>
      </c>
      <c r="H1052" t="s">
        <v>3371</v>
      </c>
      <c r="K1052">
        <v>5</v>
      </c>
      <c r="M1052" t="s">
        <v>3835</v>
      </c>
      <c r="N1052" t="s">
        <v>3836</v>
      </c>
      <c r="O1052" t="s">
        <v>3837</v>
      </c>
      <c r="P1052" t="s">
        <v>3838</v>
      </c>
      <c r="Q1052" t="s">
        <v>3839</v>
      </c>
    </row>
    <row r="1053" spans="2:17">
      <c r="B1053" s="594">
        <v>45528.564780092594</v>
      </c>
      <c r="D1053" t="s">
        <v>3372</v>
      </c>
      <c r="F1053" t="s">
        <v>3835</v>
      </c>
      <c r="H1053" t="s">
        <v>3371</v>
      </c>
      <c r="K1053">
        <v>5</v>
      </c>
      <c r="M1053" t="s">
        <v>3835</v>
      </c>
      <c r="N1053" t="s">
        <v>3836</v>
      </c>
      <c r="O1053" t="s">
        <v>3837</v>
      </c>
      <c r="P1053" t="s">
        <v>3838</v>
      </c>
      <c r="Q1053" t="s">
        <v>3839</v>
      </c>
    </row>
    <row r="1054" spans="2:17">
      <c r="B1054" s="594">
        <v>45528.564791666664</v>
      </c>
      <c r="D1054" t="s">
        <v>3370</v>
      </c>
      <c r="H1054" t="s">
        <v>3371</v>
      </c>
    </row>
    <row r="1055" spans="2:17">
      <c r="B1055" s="594">
        <v>45528.564814814818</v>
      </c>
      <c r="D1055" t="s">
        <v>3373</v>
      </c>
      <c r="F1055" t="s">
        <v>3840</v>
      </c>
      <c r="H1055" t="s">
        <v>3371</v>
      </c>
      <c r="K1055">
        <v>5</v>
      </c>
      <c r="M1055" t="s">
        <v>3840</v>
      </c>
      <c r="N1055" t="s">
        <v>3841</v>
      </c>
      <c r="O1055" t="s">
        <v>3842</v>
      </c>
      <c r="P1055" t="s">
        <v>3843</v>
      </c>
      <c r="Q1055" t="s">
        <v>3844</v>
      </c>
    </row>
    <row r="1056" spans="2:17">
      <c r="B1056" s="594">
        <v>45528.564814814818</v>
      </c>
      <c r="D1056" t="s">
        <v>3372</v>
      </c>
      <c r="F1056" t="s">
        <v>3840</v>
      </c>
      <c r="H1056" t="s">
        <v>3371</v>
      </c>
      <c r="K1056">
        <v>5</v>
      </c>
      <c r="M1056" t="s">
        <v>3840</v>
      </c>
      <c r="N1056" t="s">
        <v>3841</v>
      </c>
      <c r="O1056" t="s">
        <v>3842</v>
      </c>
      <c r="P1056" t="s">
        <v>3843</v>
      </c>
      <c r="Q1056" t="s">
        <v>3844</v>
      </c>
    </row>
    <row r="1057" spans="2:17">
      <c r="B1057" s="594">
        <v>45528.564826388887</v>
      </c>
      <c r="D1057" t="s">
        <v>3370</v>
      </c>
      <c r="H1057" t="s">
        <v>3371</v>
      </c>
    </row>
    <row r="1058" spans="2:17">
      <c r="B1058" s="594">
        <v>45528.564872685187</v>
      </c>
      <c r="D1058" t="s">
        <v>3373</v>
      </c>
      <c r="F1058" t="s">
        <v>3845</v>
      </c>
      <c r="H1058" t="s">
        <v>3371</v>
      </c>
      <c r="K1058">
        <v>5</v>
      </c>
      <c r="M1058" t="s">
        <v>3845</v>
      </c>
      <c r="N1058" t="s">
        <v>3846</v>
      </c>
      <c r="O1058" t="s">
        <v>3847</v>
      </c>
      <c r="P1058" t="s">
        <v>3848</v>
      </c>
      <c r="Q1058" t="s">
        <v>3849</v>
      </c>
    </row>
    <row r="1059" spans="2:17">
      <c r="B1059" s="594">
        <v>45528.564872685187</v>
      </c>
      <c r="D1059" t="s">
        <v>3372</v>
      </c>
      <c r="F1059" t="s">
        <v>3845</v>
      </c>
      <c r="H1059" t="s">
        <v>3371</v>
      </c>
      <c r="K1059">
        <v>5</v>
      </c>
      <c r="M1059" t="s">
        <v>3845</v>
      </c>
      <c r="N1059" t="s">
        <v>3846</v>
      </c>
      <c r="O1059" t="s">
        <v>3847</v>
      </c>
      <c r="P1059" t="s">
        <v>3848</v>
      </c>
      <c r="Q1059" t="s">
        <v>3849</v>
      </c>
    </row>
    <row r="1060" spans="2:17">
      <c r="B1060" s="594">
        <v>45528.564884259256</v>
      </c>
      <c r="D1060" t="s">
        <v>3370</v>
      </c>
      <c r="H1060" t="s">
        <v>3371</v>
      </c>
    </row>
    <row r="1061" spans="2:17">
      <c r="B1061" s="594">
        <v>45528.564918981479</v>
      </c>
      <c r="D1061" t="s">
        <v>3373</v>
      </c>
      <c r="F1061" t="s">
        <v>3850</v>
      </c>
      <c r="H1061" t="s">
        <v>3371</v>
      </c>
      <c r="K1061">
        <v>5</v>
      </c>
      <c r="M1061" t="s">
        <v>3850</v>
      </c>
      <c r="N1061" t="s">
        <v>3851</v>
      </c>
      <c r="O1061" t="s">
        <v>3852</v>
      </c>
      <c r="P1061" t="s">
        <v>3853</v>
      </c>
      <c r="Q1061" t="s">
        <v>3854</v>
      </c>
    </row>
    <row r="1062" spans="2:17">
      <c r="B1062" s="594">
        <v>45528.564918981479</v>
      </c>
      <c r="D1062" t="s">
        <v>3372</v>
      </c>
      <c r="F1062" t="s">
        <v>3850</v>
      </c>
      <c r="H1062" t="s">
        <v>3371</v>
      </c>
      <c r="K1062">
        <v>5</v>
      </c>
      <c r="M1062" t="s">
        <v>3850</v>
      </c>
      <c r="N1062" t="s">
        <v>3851</v>
      </c>
      <c r="O1062" t="s">
        <v>3852</v>
      </c>
      <c r="P1062" t="s">
        <v>3853</v>
      </c>
      <c r="Q1062" t="s">
        <v>3854</v>
      </c>
    </row>
    <row r="1063" spans="2:17">
      <c r="B1063" s="594">
        <v>45528.564930555556</v>
      </c>
      <c r="D1063" t="s">
        <v>3370</v>
      </c>
      <c r="H1063" t="s">
        <v>3371</v>
      </c>
    </row>
    <row r="1064" spans="2:17">
      <c r="B1064" s="594">
        <v>45528.564976851849</v>
      </c>
      <c r="D1064" t="s">
        <v>3373</v>
      </c>
      <c r="F1064" t="s">
        <v>3855</v>
      </c>
      <c r="H1064" t="s">
        <v>3371</v>
      </c>
      <c r="K1064">
        <v>5</v>
      </c>
      <c r="M1064" t="s">
        <v>3855</v>
      </c>
      <c r="N1064" t="s">
        <v>3856</v>
      </c>
      <c r="O1064" t="s">
        <v>3857</v>
      </c>
      <c r="P1064" t="s">
        <v>3858</v>
      </c>
      <c r="Q1064" t="s">
        <v>3859</v>
      </c>
    </row>
    <row r="1065" spans="2:17">
      <c r="B1065" s="594">
        <v>45528.564976851849</v>
      </c>
      <c r="D1065" t="s">
        <v>3372</v>
      </c>
      <c r="F1065" t="s">
        <v>3855</v>
      </c>
      <c r="H1065" t="s">
        <v>3371</v>
      </c>
      <c r="K1065">
        <v>5</v>
      </c>
      <c r="M1065" t="s">
        <v>3855</v>
      </c>
      <c r="N1065" t="s">
        <v>3856</v>
      </c>
      <c r="O1065" t="s">
        <v>3857</v>
      </c>
      <c r="P1065" t="s">
        <v>3858</v>
      </c>
      <c r="Q1065" t="s">
        <v>3859</v>
      </c>
    </row>
    <row r="1066" spans="2:17">
      <c r="B1066" s="594">
        <v>45528.565127314818</v>
      </c>
      <c r="D1066" t="s">
        <v>3362</v>
      </c>
    </row>
    <row r="1067" spans="2:17">
      <c r="B1067" s="594">
        <v>45530.446446759262</v>
      </c>
      <c r="D1067" t="s">
        <v>3370</v>
      </c>
      <c r="F1067" t="s">
        <v>3860</v>
      </c>
      <c r="G1067" t="s">
        <v>1375</v>
      </c>
      <c r="H1067" t="s">
        <v>3606</v>
      </c>
      <c r="K1067">
        <v>1</v>
      </c>
      <c r="M1067" t="s">
        <v>3860</v>
      </c>
    </row>
    <row r="1068" spans="2:17">
      <c r="B1068" s="594">
        <v>45530.446493055555</v>
      </c>
      <c r="D1068" t="s">
        <v>3373</v>
      </c>
      <c r="F1068" t="s">
        <v>3860</v>
      </c>
      <c r="G1068" t="s">
        <v>1375</v>
      </c>
      <c r="H1068" t="s">
        <v>3606</v>
      </c>
      <c r="K1068">
        <v>1</v>
      </c>
      <c r="M1068" t="s">
        <v>3860</v>
      </c>
    </row>
    <row r="1069" spans="2:17">
      <c r="B1069" s="594">
        <v>45530.447708333333</v>
      </c>
      <c r="D1069" t="s">
        <v>3370</v>
      </c>
      <c r="F1069" t="s">
        <v>3861</v>
      </c>
      <c r="G1069" t="s">
        <v>1375</v>
      </c>
      <c r="H1069" t="s">
        <v>3609</v>
      </c>
      <c r="K1069">
        <v>1</v>
      </c>
      <c r="M1069" t="s">
        <v>3861</v>
      </c>
    </row>
    <row r="1070" spans="2:17">
      <c r="B1070" s="594">
        <v>45530.447731481479</v>
      </c>
      <c r="D1070" t="s">
        <v>3373</v>
      </c>
      <c r="F1070" t="s">
        <v>3861</v>
      </c>
      <c r="G1070" t="s">
        <v>1375</v>
      </c>
      <c r="H1070" t="s">
        <v>3609</v>
      </c>
      <c r="K1070">
        <v>1</v>
      </c>
      <c r="M1070" t="s">
        <v>3861</v>
      </c>
    </row>
    <row r="1071" spans="2:17">
      <c r="B1071" s="594">
        <v>45530.447939814818</v>
      </c>
      <c r="D1071" t="s">
        <v>3370</v>
      </c>
      <c r="F1071" t="s">
        <v>3862</v>
      </c>
      <c r="G1071" t="s">
        <v>1375</v>
      </c>
      <c r="H1071" t="s">
        <v>3796</v>
      </c>
      <c r="K1071">
        <v>1</v>
      </c>
      <c r="M1071" t="s">
        <v>3862</v>
      </c>
    </row>
    <row r="1072" spans="2:17">
      <c r="B1072" s="594">
        <v>45530.447974537034</v>
      </c>
      <c r="D1072" t="s">
        <v>3373</v>
      </c>
      <c r="F1072" t="s">
        <v>3862</v>
      </c>
      <c r="G1072" t="s">
        <v>1375</v>
      </c>
      <c r="H1072" t="s">
        <v>3796</v>
      </c>
      <c r="K1072">
        <v>1</v>
      </c>
      <c r="M1072" t="s">
        <v>3862</v>
      </c>
    </row>
    <row r="1073" spans="2:13">
      <c r="B1073" s="594">
        <v>45530.44809027778</v>
      </c>
      <c r="D1073" t="s">
        <v>3370</v>
      </c>
      <c r="F1073" t="s">
        <v>3863</v>
      </c>
      <c r="G1073" t="s">
        <v>1375</v>
      </c>
      <c r="H1073" t="s">
        <v>3618</v>
      </c>
      <c r="K1073">
        <v>1</v>
      </c>
      <c r="M1073" t="s">
        <v>3863</v>
      </c>
    </row>
    <row r="1074" spans="2:13">
      <c r="B1074" s="594">
        <v>45530.449467592596</v>
      </c>
      <c r="D1074" t="s">
        <v>3373</v>
      </c>
      <c r="F1074" t="s">
        <v>3863</v>
      </c>
      <c r="G1074" t="s">
        <v>1375</v>
      </c>
      <c r="H1074" t="s">
        <v>3618</v>
      </c>
      <c r="K1074">
        <v>1</v>
      </c>
      <c r="M1074" t="s">
        <v>3863</v>
      </c>
    </row>
    <row r="1075" spans="2:13">
      <c r="B1075" s="594">
        <v>45530.449583333335</v>
      </c>
      <c r="F1075" t="s">
        <v>3487</v>
      </c>
    </row>
    <row r="1076" spans="2:13">
      <c r="B1076" s="594">
        <v>45530.449594907404</v>
      </c>
      <c r="D1076" t="s">
        <v>3362</v>
      </c>
    </row>
    <row r="1077" spans="2:13">
      <c r="B1077" s="594">
        <v>45530.596597222226</v>
      </c>
      <c r="D1077" t="s">
        <v>3362</v>
      </c>
    </row>
    <row r="1078" spans="2:13">
      <c r="B1078" s="594">
        <v>45530.598333333335</v>
      </c>
      <c r="D1078" t="s">
        <v>3362</v>
      </c>
    </row>
    <row r="1079" spans="2:13">
      <c r="B1079" s="594">
        <v>45530.60052083333</v>
      </c>
      <c r="D1079" t="s">
        <v>3362</v>
      </c>
    </row>
    <row r="1080" spans="2:13">
      <c r="B1080" s="594">
        <v>45530.601087962961</v>
      </c>
      <c r="D1080" t="s">
        <v>3362</v>
      </c>
    </row>
    <row r="1081" spans="2:13">
      <c r="B1081" s="594">
        <v>45530.612511574072</v>
      </c>
      <c r="D1081" t="s">
        <v>3362</v>
      </c>
    </row>
    <row r="1082" spans="2:13">
      <c r="B1082" s="594">
        <v>45530.614490740743</v>
      </c>
      <c r="D1082" t="s">
        <v>3362</v>
      </c>
    </row>
    <row r="1083" spans="2:13">
      <c r="B1083" s="594">
        <v>45530.614976851852</v>
      </c>
      <c r="D1083" t="s">
        <v>3362</v>
      </c>
    </row>
    <row r="1084" spans="2:13">
      <c r="B1084" s="594">
        <v>45530.616111111114</v>
      </c>
      <c r="D1084" t="s">
        <v>3362</v>
      </c>
    </row>
    <row r="1085" spans="2:13">
      <c r="B1085" s="594">
        <v>45530.6172337963</v>
      </c>
      <c r="D1085" t="s">
        <v>3362</v>
      </c>
    </row>
    <row r="1086" spans="2:13">
      <c r="B1086" s="594">
        <v>45531.664710648147</v>
      </c>
      <c r="D1086" t="s">
        <v>3362</v>
      </c>
    </row>
    <row r="1087" spans="2:13">
      <c r="B1087" s="594">
        <v>45531.666597222225</v>
      </c>
      <c r="D1087" t="s">
        <v>3362</v>
      </c>
    </row>
    <row r="1088" spans="2:13">
      <c r="B1088" s="594">
        <v>45531.668587962966</v>
      </c>
      <c r="D1088" t="s">
        <v>3362</v>
      </c>
    </row>
    <row r="1089" spans="2:4">
      <c r="B1089" s="594">
        <v>45531.672650462962</v>
      </c>
      <c r="D1089" t="s">
        <v>3362</v>
      </c>
    </row>
    <row r="1090" spans="2:4">
      <c r="B1090" s="594">
        <v>45531.67559027778</v>
      </c>
      <c r="D1090" t="s">
        <v>3362</v>
      </c>
    </row>
    <row r="1091" spans="2:4">
      <c r="B1091" s="594">
        <v>45531.678738425922</v>
      </c>
      <c r="D1091" t="s">
        <v>3362</v>
      </c>
    </row>
    <row r="1092" spans="2:4">
      <c r="B1092" s="594">
        <v>45531.745208333334</v>
      </c>
      <c r="D1092" t="s">
        <v>3362</v>
      </c>
    </row>
    <row r="1093" spans="2:4">
      <c r="B1093" s="594">
        <v>45531.74796296296</v>
      </c>
      <c r="D1093" t="s">
        <v>3362</v>
      </c>
    </row>
    <row r="1094" spans="2:4">
      <c r="B1094" s="594">
        <v>45531.749803240738</v>
      </c>
      <c r="D1094" t="s">
        <v>3362</v>
      </c>
    </row>
    <row r="1095" spans="2:4">
      <c r="B1095" s="594">
        <v>45531.758483796293</v>
      </c>
      <c r="D1095" t="s">
        <v>3362</v>
      </c>
    </row>
    <row r="1096" spans="2:4">
      <c r="B1096" s="594">
        <v>45531.760706018518</v>
      </c>
      <c r="D1096" t="s">
        <v>3362</v>
      </c>
    </row>
    <row r="1097" spans="2:4">
      <c r="B1097" s="594">
        <v>45531.770798611113</v>
      </c>
      <c r="D1097" t="s">
        <v>3362</v>
      </c>
    </row>
    <row r="1098" spans="2:4">
      <c r="B1098" s="594">
        <v>45532.467766203707</v>
      </c>
      <c r="D1098" t="s">
        <v>3362</v>
      </c>
    </row>
    <row r="1099" spans="2:4">
      <c r="B1099" s="594">
        <v>45532.470925925925</v>
      </c>
      <c r="D1099" t="s">
        <v>3362</v>
      </c>
    </row>
    <row r="1100" spans="2:4">
      <c r="B1100" s="594">
        <v>45532.477638888886</v>
      </c>
      <c r="D1100" t="s">
        <v>3362</v>
      </c>
    </row>
    <row r="1101" spans="2:4">
      <c r="B1101" s="594">
        <v>45532.47923611111</v>
      </c>
      <c r="D1101" t="s">
        <v>3362</v>
      </c>
    </row>
    <row r="1102" spans="2:4">
      <c r="B1102" s="594">
        <v>45532.484895833331</v>
      </c>
      <c r="D1102" t="s">
        <v>3362</v>
      </c>
    </row>
    <row r="1103" spans="2:4">
      <c r="B1103" s="594">
        <v>45532.485659722224</v>
      </c>
      <c r="D1103" t="s">
        <v>3362</v>
      </c>
    </row>
    <row r="1104" spans="2:4">
      <c r="B1104" s="594">
        <v>45532.487002314818</v>
      </c>
      <c r="D1104" t="s">
        <v>3362</v>
      </c>
    </row>
    <row r="1105" spans="2:4">
      <c r="B1105" s="594">
        <v>45532.487685185188</v>
      </c>
      <c r="D1105" t="s">
        <v>3362</v>
      </c>
    </row>
    <row r="1106" spans="2:4">
      <c r="B1106" s="594">
        <v>45532.580312500002</v>
      </c>
      <c r="D1106" t="s">
        <v>3362</v>
      </c>
    </row>
    <row r="1107" spans="2:4">
      <c r="B1107" s="594">
        <v>45532.581342592595</v>
      </c>
      <c r="D1107" t="s">
        <v>3362</v>
      </c>
    </row>
    <row r="1108" spans="2:4">
      <c r="B1108" s="594">
        <v>45532.582662037035</v>
      </c>
      <c r="D1108" t="s">
        <v>3362</v>
      </c>
    </row>
    <row r="1109" spans="2:4">
      <c r="B1109" s="594">
        <v>45532.585763888892</v>
      </c>
      <c r="D1109" t="s">
        <v>3362</v>
      </c>
    </row>
    <row r="1110" spans="2:4">
      <c r="B1110" s="594">
        <v>45532.600486111114</v>
      </c>
      <c r="D1110" t="s">
        <v>3362</v>
      </c>
    </row>
    <row r="1111" spans="2:4">
      <c r="B1111" s="594">
        <v>45532.603865740741</v>
      </c>
      <c r="D1111" t="s">
        <v>3362</v>
      </c>
    </row>
    <row r="1112" spans="2:4">
      <c r="B1112" s="594">
        <v>45532.607210648152</v>
      </c>
      <c r="D1112" t="s">
        <v>3362</v>
      </c>
    </row>
    <row r="1113" spans="2:4">
      <c r="B1113" s="594">
        <v>45532.607523148145</v>
      </c>
      <c r="D1113" t="s">
        <v>3362</v>
      </c>
    </row>
    <row r="1114" spans="2:4">
      <c r="B1114" s="594">
        <v>45532.609270833331</v>
      </c>
      <c r="D1114" t="s">
        <v>3362</v>
      </c>
    </row>
    <row r="1115" spans="2:4">
      <c r="B1115" s="594">
        <v>45532.610347222224</v>
      </c>
      <c r="D1115" t="s">
        <v>3362</v>
      </c>
    </row>
    <row r="1116" spans="2:4">
      <c r="B1116" s="594">
        <v>45532.61990740741</v>
      </c>
      <c r="D1116" t="s">
        <v>3362</v>
      </c>
    </row>
    <row r="1117" spans="2:4">
      <c r="B1117" s="594">
        <v>45532.620833333334</v>
      </c>
      <c r="D1117" t="s">
        <v>3362</v>
      </c>
    </row>
    <row r="1118" spans="2:4">
      <c r="B1118" s="594">
        <v>45532.623043981483</v>
      </c>
      <c r="D1118" t="s">
        <v>3362</v>
      </c>
    </row>
    <row r="1119" spans="2:4">
      <c r="B1119" s="594">
        <v>45532.624062499999</v>
      </c>
      <c r="D1119" t="s">
        <v>3362</v>
      </c>
    </row>
    <row r="1120" spans="2:4">
      <c r="B1120" s="594">
        <v>45532.624328703707</v>
      </c>
      <c r="D1120" t="s">
        <v>3362</v>
      </c>
    </row>
    <row r="1121" spans="2:17">
      <c r="B1121" s="594">
        <v>45532.624756944446</v>
      </c>
      <c r="D1121" t="s">
        <v>3362</v>
      </c>
    </row>
    <row r="1122" spans="2:17">
      <c r="B1122" s="594">
        <v>45532.626585648148</v>
      </c>
      <c r="D1122" t="s">
        <v>3362</v>
      </c>
    </row>
    <row r="1123" spans="2:17">
      <c r="B1123" s="594">
        <v>45532.627199074072</v>
      </c>
      <c r="D1123" t="s">
        <v>3362</v>
      </c>
    </row>
    <row r="1124" spans="2:17">
      <c r="B1124" s="594">
        <v>45558.489224537036</v>
      </c>
      <c r="D1124" t="s">
        <v>3362</v>
      </c>
    </row>
    <row r="1125" spans="2:17">
      <c r="B1125" s="594">
        <v>45558.50099537037</v>
      </c>
      <c r="D1125" t="s">
        <v>3362</v>
      </c>
    </row>
    <row r="1126" spans="2:17">
      <c r="B1126" s="594">
        <v>45558.510601851849</v>
      </c>
      <c r="D1126" t="s">
        <v>3362</v>
      </c>
    </row>
    <row r="1127" spans="2:17">
      <c r="B1127" s="594">
        <v>45559.874166666668</v>
      </c>
      <c r="D1127" t="s">
        <v>3370</v>
      </c>
      <c r="H1127" t="s">
        <v>3371</v>
      </c>
    </row>
    <row r="1128" spans="2:17">
      <c r="B1128" s="594">
        <v>45559.874189814815</v>
      </c>
      <c r="D1128" t="s">
        <v>3373</v>
      </c>
      <c r="F1128" t="s">
        <v>3907</v>
      </c>
      <c r="H1128" t="s">
        <v>3371</v>
      </c>
      <c r="K1128">
        <v>5</v>
      </c>
      <c r="M1128" t="s">
        <v>3907</v>
      </c>
      <c r="N1128" t="s">
        <v>3908</v>
      </c>
      <c r="O1128" t="s">
        <v>3909</v>
      </c>
      <c r="P1128" t="s">
        <v>3910</v>
      </c>
      <c r="Q1128" t="s">
        <v>3911</v>
      </c>
    </row>
    <row r="1129" spans="2:17">
      <c r="B1129" s="594">
        <v>45559.874189814815</v>
      </c>
      <c r="D1129" t="s">
        <v>3372</v>
      </c>
      <c r="F1129" t="s">
        <v>3907</v>
      </c>
      <c r="H1129" t="s">
        <v>3371</v>
      </c>
      <c r="K1129">
        <v>5</v>
      </c>
      <c r="M1129" t="s">
        <v>3907</v>
      </c>
      <c r="N1129" t="s">
        <v>3908</v>
      </c>
      <c r="O1129" t="s">
        <v>3909</v>
      </c>
      <c r="P1129" t="s">
        <v>3910</v>
      </c>
      <c r="Q1129" t="s">
        <v>3911</v>
      </c>
    </row>
    <row r="1130" spans="2:17">
      <c r="B1130" s="594">
        <v>45559.874201388891</v>
      </c>
      <c r="D1130" t="s">
        <v>3370</v>
      </c>
      <c r="H1130" t="s">
        <v>3371</v>
      </c>
    </row>
    <row r="1131" spans="2:17">
      <c r="B1131" s="594">
        <v>45559.874236111114</v>
      </c>
      <c r="D1131" t="s">
        <v>3373</v>
      </c>
      <c r="F1131" t="s">
        <v>3912</v>
      </c>
      <c r="H1131" t="s">
        <v>3371</v>
      </c>
      <c r="K1131">
        <v>5</v>
      </c>
      <c r="M1131" t="s">
        <v>3912</v>
      </c>
      <c r="N1131" t="s">
        <v>3913</v>
      </c>
      <c r="O1131" t="s">
        <v>3914</v>
      </c>
      <c r="P1131" t="s">
        <v>3915</v>
      </c>
      <c r="Q1131" t="s">
        <v>3916</v>
      </c>
    </row>
    <row r="1132" spans="2:17">
      <c r="B1132" s="594">
        <v>45559.874247685184</v>
      </c>
      <c r="D1132" t="s">
        <v>3372</v>
      </c>
      <c r="F1132" t="s">
        <v>3912</v>
      </c>
      <c r="H1132" t="s">
        <v>3371</v>
      </c>
      <c r="K1132">
        <v>5</v>
      </c>
      <c r="M1132" t="s">
        <v>3912</v>
      </c>
      <c r="N1132" t="s">
        <v>3913</v>
      </c>
      <c r="O1132" t="s">
        <v>3914</v>
      </c>
      <c r="P1132" t="s">
        <v>3915</v>
      </c>
      <c r="Q1132" t="s">
        <v>3916</v>
      </c>
    </row>
    <row r="1133" spans="2:17">
      <c r="B1133" s="594">
        <v>45559.874374999999</v>
      </c>
      <c r="D1133" t="s">
        <v>3362</v>
      </c>
    </row>
    <row r="1134" spans="2:17">
      <c r="B1134" s="594">
        <v>45562.446493055555</v>
      </c>
      <c r="D1134" t="s">
        <v>3362</v>
      </c>
    </row>
    <row r="1135" spans="2:17">
      <c r="B1135" s="594">
        <v>45562.470081018517</v>
      </c>
      <c r="D1135" t="s">
        <v>3362</v>
      </c>
    </row>
    <row r="1136" spans="2:17">
      <c r="B1136" s="594">
        <v>45562.505254629628</v>
      </c>
      <c r="D1136" t="s">
        <v>3362</v>
      </c>
    </row>
    <row r="1137" spans="2:4">
      <c r="B1137" s="594">
        <v>45562.511134259257</v>
      </c>
      <c r="D1137" t="s">
        <v>3362</v>
      </c>
    </row>
    <row r="1138" spans="2:4">
      <c r="B1138" s="594">
        <v>45562.512037037035</v>
      </c>
      <c r="D1138" t="s">
        <v>3362</v>
      </c>
    </row>
    <row r="1139" spans="2:4">
      <c r="B1139" s="594">
        <v>45562.513101851851</v>
      </c>
      <c r="D1139" t="s">
        <v>3362</v>
      </c>
    </row>
    <row r="1140" spans="2:4">
      <c r="B1140" s="594">
        <v>45562.516284722224</v>
      </c>
      <c r="D1140" t="s">
        <v>3362</v>
      </c>
    </row>
    <row r="1141" spans="2:4">
      <c r="B1141" s="594">
        <v>45562.51771990741</v>
      </c>
      <c r="D1141" t="s">
        <v>3362</v>
      </c>
    </row>
    <row r="1142" spans="2:4">
      <c r="B1142" s="594">
        <v>45562.518634259257</v>
      </c>
      <c r="D1142" t="s">
        <v>3362</v>
      </c>
    </row>
    <row r="1143" spans="2:4">
      <c r="B1143" s="594">
        <v>45562.51898148148</v>
      </c>
      <c r="D1143" t="s">
        <v>3362</v>
      </c>
    </row>
    <row r="1144" spans="2:4">
      <c r="B1144" s="594">
        <v>45562.522048611114</v>
      </c>
      <c r="D1144" t="s">
        <v>3362</v>
      </c>
    </row>
    <row r="1145" spans="2:4">
      <c r="B1145" s="594">
        <v>45562.523206018515</v>
      </c>
      <c r="D1145" t="s">
        <v>3362</v>
      </c>
    </row>
    <row r="1146" spans="2:4">
      <c r="B1146" s="594">
        <v>45562.525590277779</v>
      </c>
      <c r="D1146" t="s">
        <v>3362</v>
      </c>
    </row>
    <row r="1147" spans="2:4">
      <c r="B1147" s="594">
        <v>45562.52684027778</v>
      </c>
      <c r="D1147" t="s">
        <v>3362</v>
      </c>
    </row>
    <row r="1148" spans="2:4">
      <c r="B1148" s="594">
        <v>45562.52715277778</v>
      </c>
      <c r="D1148" t="s">
        <v>3362</v>
      </c>
    </row>
    <row r="1149" spans="2:4">
      <c r="B1149" s="594">
        <v>45563.486076388886</v>
      </c>
      <c r="D1149" t="s">
        <v>3362</v>
      </c>
    </row>
    <row r="1150" spans="2:4">
      <c r="B1150" s="594">
        <v>45563.491006944445</v>
      </c>
      <c r="D1150" t="s">
        <v>3362</v>
      </c>
    </row>
    <row r="1151" spans="2:4">
      <c r="B1151" s="594">
        <v>45563.492881944447</v>
      </c>
      <c r="D1151" t="s">
        <v>3362</v>
      </c>
    </row>
    <row r="1152" spans="2:4">
      <c r="B1152" s="594">
        <v>45563.497858796298</v>
      </c>
      <c r="D1152" t="s">
        <v>3362</v>
      </c>
    </row>
    <row r="1153" spans="2:13">
      <c r="B1153" s="594">
        <v>45563.505844907406</v>
      </c>
      <c r="D1153" t="s">
        <v>3362</v>
      </c>
    </row>
    <row r="1154" spans="2:13">
      <c r="B1154" s="594">
        <v>45565.496423611112</v>
      </c>
      <c r="D1154" t="s">
        <v>3370</v>
      </c>
      <c r="F1154" t="s">
        <v>3919</v>
      </c>
      <c r="G1154" t="s">
        <v>1375</v>
      </c>
      <c r="H1154" t="s">
        <v>3606</v>
      </c>
      <c r="K1154">
        <v>1</v>
      </c>
      <c r="M1154" t="s">
        <v>3919</v>
      </c>
    </row>
    <row r="1155" spans="2:13">
      <c r="B1155" s="594">
        <v>45565.496504629627</v>
      </c>
      <c r="D1155" t="s">
        <v>3373</v>
      </c>
      <c r="F1155" t="s">
        <v>3919</v>
      </c>
      <c r="G1155" t="s">
        <v>1375</v>
      </c>
      <c r="H1155" t="s">
        <v>3606</v>
      </c>
      <c r="K1155">
        <v>1</v>
      </c>
      <c r="M1155" t="s">
        <v>3919</v>
      </c>
    </row>
    <row r="1156" spans="2:13">
      <c r="B1156" s="594">
        <v>45565.496608796297</v>
      </c>
      <c r="D1156" t="s">
        <v>3362</v>
      </c>
    </row>
    <row r="1157" spans="2:13">
      <c r="B1157" s="594">
        <v>45565.503009259257</v>
      </c>
      <c r="D1157" t="s">
        <v>3370</v>
      </c>
      <c r="F1157" t="s">
        <v>3920</v>
      </c>
      <c r="G1157" t="s">
        <v>1375</v>
      </c>
      <c r="H1157" t="s">
        <v>3606</v>
      </c>
      <c r="K1157">
        <v>1</v>
      </c>
      <c r="M1157" t="s">
        <v>3920</v>
      </c>
    </row>
    <row r="1158" spans="2:13">
      <c r="B1158" s="594">
        <v>45565.503055555557</v>
      </c>
      <c r="D1158" t="s">
        <v>3373</v>
      </c>
      <c r="F1158" t="s">
        <v>3920</v>
      </c>
      <c r="G1158" t="s">
        <v>1375</v>
      </c>
      <c r="H1158" t="s">
        <v>3606</v>
      </c>
      <c r="K1158">
        <v>1</v>
      </c>
      <c r="M1158" t="s">
        <v>3920</v>
      </c>
    </row>
    <row r="1159" spans="2:13">
      <c r="B1159" s="594">
        <v>45565.503171296295</v>
      </c>
      <c r="D1159" t="s">
        <v>3362</v>
      </c>
    </row>
    <row r="1160" spans="2:13">
      <c r="B1160" s="594">
        <v>45565.503958333335</v>
      </c>
      <c r="D1160" t="s">
        <v>3370</v>
      </c>
      <c r="F1160" t="s">
        <v>3921</v>
      </c>
      <c r="G1160" t="s">
        <v>1375</v>
      </c>
      <c r="H1160" t="s">
        <v>3606</v>
      </c>
      <c r="K1160">
        <v>1</v>
      </c>
      <c r="M1160" t="s">
        <v>3921</v>
      </c>
    </row>
    <row r="1161" spans="2:13">
      <c r="B1161" s="594">
        <v>45565.503993055558</v>
      </c>
      <c r="D1161" t="s">
        <v>3373</v>
      </c>
      <c r="F1161" t="s">
        <v>3921</v>
      </c>
      <c r="G1161" t="s">
        <v>1375</v>
      </c>
      <c r="H1161" t="s">
        <v>3606</v>
      </c>
      <c r="K1161">
        <v>1</v>
      </c>
      <c r="M1161" t="s">
        <v>3921</v>
      </c>
    </row>
    <row r="1162" spans="2:13">
      <c r="B1162" s="594">
        <v>45565.504074074073</v>
      </c>
      <c r="D1162" t="s">
        <v>3362</v>
      </c>
    </row>
    <row r="1163" spans="2:13">
      <c r="B1163" s="594">
        <v>45565.628171296295</v>
      </c>
      <c r="D1163" t="s">
        <v>3370</v>
      </c>
      <c r="F1163" t="s">
        <v>3922</v>
      </c>
      <c r="G1163" t="s">
        <v>1375</v>
      </c>
      <c r="H1163" t="s">
        <v>3606</v>
      </c>
      <c r="K1163">
        <v>1</v>
      </c>
      <c r="M1163" t="s">
        <v>3922</v>
      </c>
    </row>
    <row r="1164" spans="2:13">
      <c r="B1164" s="594">
        <v>45565.628194444442</v>
      </c>
      <c r="D1164" t="s">
        <v>3373</v>
      </c>
      <c r="F1164" t="s">
        <v>3922</v>
      </c>
      <c r="G1164" t="s">
        <v>1375</v>
      </c>
      <c r="H1164" t="s">
        <v>3606</v>
      </c>
      <c r="K1164">
        <v>1</v>
      </c>
      <c r="M1164" t="s">
        <v>3922</v>
      </c>
    </row>
    <row r="1165" spans="2:13">
      <c r="B1165" s="594">
        <v>45565.628321759257</v>
      </c>
      <c r="D1165" t="s">
        <v>3370</v>
      </c>
      <c r="F1165" t="s">
        <v>3923</v>
      </c>
      <c r="G1165" t="s">
        <v>1375</v>
      </c>
      <c r="H1165" t="s">
        <v>3609</v>
      </c>
      <c r="K1165">
        <v>1</v>
      </c>
      <c r="M1165" t="s">
        <v>3923</v>
      </c>
    </row>
    <row r="1166" spans="2:13">
      <c r="B1166" s="594">
        <v>45565.62841435185</v>
      </c>
      <c r="D1166" t="s">
        <v>3373</v>
      </c>
      <c r="F1166" t="s">
        <v>3923</v>
      </c>
      <c r="G1166" t="s">
        <v>1375</v>
      </c>
      <c r="H1166" t="s">
        <v>3609</v>
      </c>
      <c r="K1166">
        <v>1</v>
      </c>
      <c r="M1166" t="s">
        <v>3923</v>
      </c>
    </row>
    <row r="1167" spans="2:13">
      <c r="B1167" s="594">
        <v>45565.628541666665</v>
      </c>
      <c r="D1167" t="s">
        <v>3370</v>
      </c>
      <c r="F1167" t="s">
        <v>3924</v>
      </c>
      <c r="G1167" t="s">
        <v>1375</v>
      </c>
      <c r="H1167" t="s">
        <v>3796</v>
      </c>
      <c r="K1167">
        <v>1</v>
      </c>
      <c r="M1167" t="s">
        <v>3924</v>
      </c>
    </row>
    <row r="1168" spans="2:13">
      <c r="B1168" s="594">
        <v>45565.628576388888</v>
      </c>
      <c r="D1168" t="s">
        <v>3373</v>
      </c>
      <c r="F1168" t="s">
        <v>3924</v>
      </c>
      <c r="G1168" t="s">
        <v>1375</v>
      </c>
      <c r="H1168" t="s">
        <v>3796</v>
      </c>
      <c r="K1168">
        <v>1</v>
      </c>
      <c r="M1168" t="s">
        <v>3924</v>
      </c>
    </row>
    <row r="1169" spans="2:13">
      <c r="B1169" s="594">
        <v>45565.62871527778</v>
      </c>
      <c r="D1169" t="s">
        <v>3370</v>
      </c>
      <c r="F1169" t="s">
        <v>3925</v>
      </c>
      <c r="G1169" t="s">
        <v>1375</v>
      </c>
      <c r="H1169" t="s">
        <v>3618</v>
      </c>
      <c r="K1169">
        <v>1</v>
      </c>
      <c r="M1169" t="s">
        <v>3925</v>
      </c>
    </row>
    <row r="1170" spans="2:13">
      <c r="B1170" s="594">
        <v>45565.628750000003</v>
      </c>
      <c r="D1170" t="s">
        <v>3373</v>
      </c>
      <c r="F1170" t="s">
        <v>3925</v>
      </c>
      <c r="G1170" t="s">
        <v>1375</v>
      </c>
      <c r="H1170" t="s">
        <v>3618</v>
      </c>
      <c r="K1170">
        <v>1</v>
      </c>
      <c r="M1170" t="s">
        <v>3925</v>
      </c>
    </row>
    <row r="1171" spans="2:13">
      <c r="B1171" s="594">
        <v>45565.628819444442</v>
      </c>
      <c r="D1171" t="s">
        <v>3362</v>
      </c>
    </row>
    <row r="1172" spans="2:13">
      <c r="B1172" s="594">
        <v>45565.632025462961</v>
      </c>
      <c r="D1172" t="s">
        <v>3370</v>
      </c>
      <c r="F1172" t="s">
        <v>3926</v>
      </c>
      <c r="G1172" t="s">
        <v>1375</v>
      </c>
      <c r="H1172" t="s">
        <v>3606</v>
      </c>
      <c r="K1172">
        <v>1</v>
      </c>
      <c r="M1172" t="s">
        <v>3926</v>
      </c>
    </row>
    <row r="1173" spans="2:13">
      <c r="B1173" s="594">
        <v>45565.632060185184</v>
      </c>
      <c r="D1173" t="s">
        <v>3373</v>
      </c>
      <c r="F1173" t="s">
        <v>3926</v>
      </c>
      <c r="G1173" t="s">
        <v>1375</v>
      </c>
      <c r="H1173" t="s">
        <v>3606</v>
      </c>
      <c r="K1173">
        <v>1</v>
      </c>
      <c r="M1173" t="s">
        <v>3926</v>
      </c>
    </row>
    <row r="1174" spans="2:13">
      <c r="B1174" s="594">
        <v>45565.632268518515</v>
      </c>
      <c r="D1174" t="s">
        <v>3370</v>
      </c>
      <c r="F1174" t="s">
        <v>3927</v>
      </c>
      <c r="G1174" t="s">
        <v>1375</v>
      </c>
      <c r="H1174" t="s">
        <v>3609</v>
      </c>
      <c r="K1174">
        <v>1</v>
      </c>
      <c r="M1174" t="s">
        <v>3927</v>
      </c>
    </row>
    <row r="1175" spans="2:13">
      <c r="B1175" s="594">
        <v>45565.632303240738</v>
      </c>
      <c r="D1175" t="s">
        <v>3373</v>
      </c>
      <c r="F1175" t="s">
        <v>3927</v>
      </c>
      <c r="G1175" t="s">
        <v>1375</v>
      </c>
      <c r="H1175" t="s">
        <v>3609</v>
      </c>
      <c r="K1175">
        <v>1</v>
      </c>
      <c r="M1175" t="s">
        <v>3927</v>
      </c>
    </row>
    <row r="1176" spans="2:13">
      <c r="B1176" s="594">
        <v>45565.632511574076</v>
      </c>
      <c r="D1176" t="s">
        <v>3370</v>
      </c>
      <c r="F1176" t="s">
        <v>3928</v>
      </c>
      <c r="G1176" t="s">
        <v>1375</v>
      </c>
      <c r="H1176" t="s">
        <v>3796</v>
      </c>
      <c r="K1176">
        <v>1</v>
      </c>
      <c r="M1176" t="s">
        <v>3928</v>
      </c>
    </row>
    <row r="1177" spans="2:13">
      <c r="B1177" s="594">
        <v>45565.6325462963</v>
      </c>
      <c r="D1177" t="s">
        <v>3373</v>
      </c>
      <c r="F1177" t="s">
        <v>3928</v>
      </c>
      <c r="G1177" t="s">
        <v>1375</v>
      </c>
      <c r="H1177" t="s">
        <v>3796</v>
      </c>
      <c r="K1177">
        <v>1</v>
      </c>
      <c r="M1177" t="s">
        <v>3928</v>
      </c>
    </row>
    <row r="1178" spans="2:13">
      <c r="B1178" s="594">
        <v>45565.6327662037</v>
      </c>
      <c r="D1178" t="s">
        <v>3370</v>
      </c>
      <c r="F1178" t="s">
        <v>3929</v>
      </c>
      <c r="G1178" t="s">
        <v>1375</v>
      </c>
      <c r="H1178" t="s">
        <v>3618</v>
      </c>
      <c r="K1178">
        <v>1</v>
      </c>
      <c r="M1178" t="s">
        <v>3929</v>
      </c>
    </row>
    <row r="1179" spans="2:13">
      <c r="B1179" s="594">
        <v>45565.632789351854</v>
      </c>
      <c r="D1179" t="s">
        <v>3373</v>
      </c>
      <c r="F1179" t="s">
        <v>3929</v>
      </c>
      <c r="G1179" t="s">
        <v>1375</v>
      </c>
      <c r="H1179" t="s">
        <v>3618</v>
      </c>
      <c r="K1179">
        <v>1</v>
      </c>
      <c r="M1179" t="s">
        <v>3929</v>
      </c>
    </row>
    <row r="1180" spans="2:13">
      <c r="B1180" s="594">
        <v>45565.632881944446</v>
      </c>
      <c r="D1180" t="s">
        <v>3362</v>
      </c>
    </row>
    <row r="1181" spans="2:13">
      <c r="B1181" s="594">
        <v>45566.457766203705</v>
      </c>
      <c r="D1181" t="s">
        <v>3362</v>
      </c>
    </row>
    <row r="1182" spans="2:13">
      <c r="B1182" s="594">
        <v>45566.486770833333</v>
      </c>
      <c r="D1182" t="s">
        <v>3362</v>
      </c>
    </row>
    <row r="1183" spans="2:13">
      <c r="B1183" s="594">
        <v>45566.491296296299</v>
      </c>
      <c r="D1183" t="s">
        <v>3362</v>
      </c>
    </row>
    <row r="1184" spans="2:13">
      <c r="B1184" s="594">
        <v>45566.699131944442</v>
      </c>
      <c r="D1184" t="s">
        <v>3362</v>
      </c>
    </row>
    <row r="1185" spans="2:4">
      <c r="B1185" s="594">
        <v>45566.71471064815</v>
      </c>
      <c r="D1185" t="s">
        <v>3362</v>
      </c>
    </row>
    <row r="1186" spans="2:4">
      <c r="B1186" s="594">
        <v>45567.564155092594</v>
      </c>
      <c r="D1186" t="s">
        <v>3362</v>
      </c>
    </row>
    <row r="1187" spans="2:4">
      <c r="B1187" s="594">
        <v>45567.570439814815</v>
      </c>
      <c r="D1187" t="s">
        <v>3362</v>
      </c>
    </row>
    <row r="1188" spans="2:4">
      <c r="B1188" s="594">
        <v>45567.57744212963</v>
      </c>
      <c r="D1188" t="s">
        <v>3362</v>
      </c>
    </row>
    <row r="1189" spans="2:4">
      <c r="B1189" s="594">
        <v>45569.450590277775</v>
      </c>
      <c r="D1189" t="s">
        <v>3362</v>
      </c>
    </row>
    <row r="1190" spans="2:4">
      <c r="B1190" s="594">
        <v>45569.456643518519</v>
      </c>
      <c r="D1190" t="s">
        <v>3362</v>
      </c>
    </row>
    <row r="1191" spans="2:4">
      <c r="B1191" s="594">
        <v>45569.467743055553</v>
      </c>
      <c r="D1191" t="s">
        <v>3362</v>
      </c>
    </row>
    <row r="1192" spans="2:4">
      <c r="B1192" s="594">
        <v>45569.474004629628</v>
      </c>
      <c r="D1192" t="s">
        <v>3362</v>
      </c>
    </row>
    <row r="1193" spans="2:4">
      <c r="B1193" s="594">
        <v>45569.502881944441</v>
      </c>
      <c r="D1193" t="s">
        <v>3362</v>
      </c>
    </row>
    <row r="1194" spans="2:4">
      <c r="B1194" s="594">
        <v>45569.503761574073</v>
      </c>
      <c r="D1194" t="s">
        <v>3362</v>
      </c>
    </row>
    <row r="1195" spans="2:4">
      <c r="B1195" s="594">
        <v>45569.509039351855</v>
      </c>
      <c r="D1195" t="s">
        <v>3362</v>
      </c>
    </row>
    <row r="1196" spans="2:4">
      <c r="B1196" s="594">
        <v>45569.510567129626</v>
      </c>
      <c r="D1196" t="s">
        <v>3362</v>
      </c>
    </row>
    <row r="1197" spans="2:4">
      <c r="B1197" s="594">
        <v>45569.512499999997</v>
      </c>
      <c r="D1197" t="s">
        <v>3362</v>
      </c>
    </row>
    <row r="1198" spans="2:4">
      <c r="B1198" s="594">
        <v>45570.494652777779</v>
      </c>
      <c r="D1198" t="s">
        <v>3362</v>
      </c>
    </row>
    <row r="1199" spans="2:4">
      <c r="B1199" s="594">
        <v>45570.495127314818</v>
      </c>
      <c r="D1199" t="s">
        <v>3362</v>
      </c>
    </row>
    <row r="1200" spans="2:4">
      <c r="B1200" s="594">
        <v>45570.495659722219</v>
      </c>
      <c r="D1200" t="s">
        <v>3362</v>
      </c>
    </row>
    <row r="1201" spans="2:17">
      <c r="B1201" s="594">
        <v>45570.497881944444</v>
      </c>
      <c r="D1201" t="s">
        <v>3370</v>
      </c>
      <c r="H1201" t="s">
        <v>3371</v>
      </c>
    </row>
    <row r="1202" spans="2:17">
      <c r="B1202" s="594">
        <v>45570.497881944444</v>
      </c>
      <c r="D1202" t="s">
        <v>3372</v>
      </c>
      <c r="H1202" t="s">
        <v>3371</v>
      </c>
    </row>
    <row r="1203" spans="2:17">
      <c r="B1203" s="594">
        <v>45570.497893518521</v>
      </c>
      <c r="D1203" t="s">
        <v>3362</v>
      </c>
    </row>
    <row r="1204" spans="2:17">
      <c r="B1204" s="594">
        <v>45570.498483796298</v>
      </c>
      <c r="D1204" t="s">
        <v>3362</v>
      </c>
    </row>
    <row r="1205" spans="2:17">
      <c r="B1205" s="594">
        <v>45570.498715277776</v>
      </c>
      <c r="D1205" t="s">
        <v>3370</v>
      </c>
      <c r="H1205" t="s">
        <v>3371</v>
      </c>
    </row>
    <row r="1206" spans="2:17">
      <c r="B1206" s="594">
        <v>45570.498749999999</v>
      </c>
      <c r="D1206" t="s">
        <v>3373</v>
      </c>
      <c r="F1206" t="s">
        <v>3950</v>
      </c>
      <c r="H1206" t="s">
        <v>3371</v>
      </c>
      <c r="K1206">
        <v>5</v>
      </c>
      <c r="M1206" t="s">
        <v>3950</v>
      </c>
      <c r="N1206" t="s">
        <v>3951</v>
      </c>
      <c r="O1206" t="s">
        <v>3952</v>
      </c>
      <c r="P1206" t="s">
        <v>3953</v>
      </c>
      <c r="Q1206" t="s">
        <v>3954</v>
      </c>
    </row>
    <row r="1207" spans="2:17">
      <c r="B1207" s="594">
        <v>45570.498749999999</v>
      </c>
      <c r="D1207" t="s">
        <v>3372</v>
      </c>
      <c r="F1207" t="s">
        <v>3950</v>
      </c>
      <c r="H1207" t="s">
        <v>3371</v>
      </c>
      <c r="K1207">
        <v>5</v>
      </c>
      <c r="M1207" t="s">
        <v>3950</v>
      </c>
      <c r="N1207" t="s">
        <v>3951</v>
      </c>
      <c r="O1207" t="s">
        <v>3952</v>
      </c>
      <c r="P1207" t="s">
        <v>3953</v>
      </c>
      <c r="Q1207" t="s">
        <v>3954</v>
      </c>
    </row>
    <row r="1208" spans="2:17">
      <c r="B1208" s="594">
        <v>45570.498761574076</v>
      </c>
      <c r="D1208" t="s">
        <v>3362</v>
      </c>
    </row>
    <row r="1209" spans="2:17">
      <c r="B1209" s="594">
        <v>45572.647245370368</v>
      </c>
      <c r="D1209" t="s">
        <v>3362</v>
      </c>
    </row>
    <row r="1210" spans="2:17">
      <c r="B1210" s="594">
        <v>45572.654456018521</v>
      </c>
      <c r="D1210" t="s">
        <v>3362</v>
      </c>
    </row>
    <row r="1211" spans="2:17">
      <c r="B1211" s="594">
        <v>45572.654965277776</v>
      </c>
      <c r="D1211" t="s">
        <v>3362</v>
      </c>
    </row>
    <row r="1212" spans="2:17">
      <c r="B1212" s="594">
        <v>45572.73033564815</v>
      </c>
      <c r="D1212" t="s">
        <v>3362</v>
      </c>
    </row>
    <row r="1213" spans="2:17">
      <c r="B1213" s="594">
        <v>45572.732986111114</v>
      </c>
      <c r="D1213" t="s">
        <v>3362</v>
      </c>
    </row>
    <row r="1214" spans="2:17">
      <c r="B1214" s="594">
        <v>45572.734490740739</v>
      </c>
      <c r="D1214" t="s">
        <v>3362</v>
      </c>
    </row>
    <row r="1215" spans="2:17">
      <c r="B1215" s="594">
        <v>45572.73746527778</v>
      </c>
      <c r="D1215" t="s">
        <v>3362</v>
      </c>
    </row>
    <row r="1216" spans="2:17">
      <c r="B1216" s="594">
        <v>45572.738877314812</v>
      </c>
      <c r="D1216" t="s">
        <v>3362</v>
      </c>
    </row>
    <row r="1217" spans="2:8">
      <c r="B1217" s="594">
        <v>45572.739710648151</v>
      </c>
      <c r="D1217" t="s">
        <v>3362</v>
      </c>
    </row>
    <row r="1218" spans="2:8">
      <c r="B1218" s="594">
        <v>45572.743923611109</v>
      </c>
      <c r="D1218" t="s">
        <v>3362</v>
      </c>
    </row>
    <row r="1219" spans="2:8">
      <c r="B1219" s="594">
        <v>45572.744386574072</v>
      </c>
      <c r="D1219" t="s">
        <v>3362</v>
      </c>
    </row>
    <row r="1220" spans="2:8">
      <c r="B1220" s="594">
        <v>45572.746562499997</v>
      </c>
      <c r="D1220" t="s">
        <v>3362</v>
      </c>
    </row>
    <row r="1221" spans="2:8">
      <c r="B1221" s="594">
        <v>45572.748402777775</v>
      </c>
      <c r="D1221" t="s">
        <v>3362</v>
      </c>
    </row>
    <row r="1222" spans="2:8">
      <c r="B1222" s="594">
        <v>45579.468611111108</v>
      </c>
      <c r="D1222" t="s">
        <v>3362</v>
      </c>
    </row>
    <row r="1223" spans="2:8">
      <c r="B1223" s="594">
        <v>45579.481840277775</v>
      </c>
      <c r="D1223" t="s">
        <v>3362</v>
      </c>
    </row>
    <row r="1224" spans="2:8">
      <c r="B1224" s="594">
        <v>45579.493518518517</v>
      </c>
      <c r="D1224" t="s">
        <v>3362</v>
      </c>
    </row>
    <row r="1225" spans="2:8">
      <c r="B1225" s="594">
        <v>45579.501817129632</v>
      </c>
      <c r="D1225" t="s">
        <v>3362</v>
      </c>
    </row>
    <row r="1226" spans="2:8">
      <c r="B1226" s="594">
        <v>45579.504629629628</v>
      </c>
      <c r="D1226" t="s">
        <v>3362</v>
      </c>
    </row>
    <row r="1227" spans="2:8">
      <c r="B1227" s="594">
        <v>45579.519085648149</v>
      </c>
      <c r="D1227" t="s">
        <v>3362</v>
      </c>
    </row>
    <row r="1228" spans="2:8">
      <c r="B1228" s="594">
        <v>45579.542442129627</v>
      </c>
      <c r="F1228" t="s">
        <v>3487</v>
      </c>
    </row>
    <row r="1229" spans="2:8">
      <c r="B1229" s="594">
        <v>45579.548263888886</v>
      </c>
      <c r="D1229" t="s">
        <v>3362</v>
      </c>
    </row>
    <row r="1230" spans="2:8">
      <c r="B1230" s="594">
        <v>45579.552048611113</v>
      </c>
      <c r="F1230" t="s">
        <v>3487</v>
      </c>
      <c r="G1230" t="s">
        <v>3603</v>
      </c>
      <c r="H1230" t="s">
        <v>3604</v>
      </c>
    </row>
    <row r="1231" spans="2:8">
      <c r="B1231" s="594">
        <v>45579.554467592592</v>
      </c>
      <c r="D1231" t="s">
        <v>3362</v>
      </c>
    </row>
    <row r="1232" spans="2:8">
      <c r="B1232" s="594">
        <v>45579.637025462966</v>
      </c>
      <c r="D1232" t="s">
        <v>3362</v>
      </c>
    </row>
    <row r="1233" spans="2:4">
      <c r="B1233" s="594">
        <v>45579.639166666668</v>
      </c>
      <c r="D1233" t="s">
        <v>3362</v>
      </c>
    </row>
    <row r="1234" spans="2:4">
      <c r="B1234" s="594">
        <v>45579.640162037038</v>
      </c>
      <c r="D1234" t="s">
        <v>3362</v>
      </c>
    </row>
    <row r="1235" spans="2:4">
      <c r="B1235" s="594">
        <v>45579.647326388891</v>
      </c>
      <c r="D1235" t="s">
        <v>3362</v>
      </c>
    </row>
    <row r="1236" spans="2:4">
      <c r="B1236" s="594">
        <v>45579.657141203701</v>
      </c>
      <c r="D1236" t="s">
        <v>3362</v>
      </c>
    </row>
    <row r="1237" spans="2:4">
      <c r="B1237" s="594">
        <v>45579.658090277779</v>
      </c>
      <c r="D1237" t="s">
        <v>3362</v>
      </c>
    </row>
    <row r="1238" spans="2:4">
      <c r="B1238" s="594">
        <v>45579.694756944446</v>
      </c>
      <c r="D1238" t="s">
        <v>3362</v>
      </c>
    </row>
    <row r="1239" spans="2:4">
      <c r="B1239" s="594">
        <v>45579.696018518516</v>
      </c>
      <c r="D1239" t="s">
        <v>3362</v>
      </c>
    </row>
    <row r="1240" spans="2:4">
      <c r="B1240" s="594">
        <v>45579.723587962966</v>
      </c>
      <c r="D1240" t="s">
        <v>3362</v>
      </c>
    </row>
    <row r="1241" spans="2:4">
      <c r="B1241" s="594">
        <v>45580.556851851848</v>
      </c>
      <c r="D1241" t="s">
        <v>3362</v>
      </c>
    </row>
    <row r="1242" spans="2:4">
      <c r="B1242" s="594">
        <v>45580.559629629628</v>
      </c>
      <c r="D1242" t="s">
        <v>3362</v>
      </c>
    </row>
    <row r="1243" spans="2:4">
      <c r="B1243" s="594">
        <v>45580.56040509259</v>
      </c>
      <c r="D1243" t="s">
        <v>3362</v>
      </c>
    </row>
    <row r="1244" spans="2:4">
      <c r="B1244" s="594">
        <v>45580.616828703707</v>
      </c>
      <c r="D1244" t="s">
        <v>3362</v>
      </c>
    </row>
    <row r="1245" spans="2:4">
      <c r="B1245" s="594">
        <v>45580.624386574076</v>
      </c>
      <c r="D1245" t="s">
        <v>3362</v>
      </c>
    </row>
    <row r="1246" spans="2:4">
      <c r="B1246" s="594">
        <v>45594.69390046296</v>
      </c>
      <c r="D1246" t="s">
        <v>3362</v>
      </c>
    </row>
    <row r="1247" spans="2:4">
      <c r="B1247" s="594">
        <v>45594.695127314815</v>
      </c>
      <c r="D1247" t="s">
        <v>3362</v>
      </c>
    </row>
    <row r="1248" spans="2:4">
      <c r="B1248" s="594">
        <v>45594.701979166668</v>
      </c>
      <c r="D1248" t="s">
        <v>3362</v>
      </c>
    </row>
    <row r="1249" spans="2:13">
      <c r="B1249" s="594">
        <v>45594.702592592592</v>
      </c>
      <c r="D1249" t="s">
        <v>3362</v>
      </c>
    </row>
    <row r="1250" spans="2:13">
      <c r="B1250" s="594">
        <v>45596.536874999998</v>
      </c>
      <c r="D1250" t="s">
        <v>3362</v>
      </c>
    </row>
    <row r="1251" spans="2:13">
      <c r="B1251" s="594">
        <v>45596.538773148146</v>
      </c>
      <c r="D1251" t="s">
        <v>3362</v>
      </c>
    </row>
    <row r="1252" spans="2:13">
      <c r="B1252" s="594">
        <v>45596.541261574072</v>
      </c>
      <c r="D1252" t="s">
        <v>3362</v>
      </c>
    </row>
    <row r="1253" spans="2:13">
      <c r="B1253" s="594">
        <v>45596.542199074072</v>
      </c>
      <c r="D1253" t="s">
        <v>3362</v>
      </c>
    </row>
    <row r="1254" spans="2:13">
      <c r="B1254" s="594">
        <v>45596.543587962966</v>
      </c>
      <c r="D1254" t="s">
        <v>3362</v>
      </c>
    </row>
    <row r="1255" spans="2:13">
      <c r="B1255" s="594">
        <v>45615.515428240738</v>
      </c>
      <c r="D1255" t="s">
        <v>3362</v>
      </c>
    </row>
    <row r="1256" spans="2:13">
      <c r="B1256" s="594">
        <v>45615.530370370368</v>
      </c>
      <c r="D1256" t="s">
        <v>3362</v>
      </c>
    </row>
    <row r="1257" spans="2:13">
      <c r="B1257" s="594">
        <v>45615.537812499999</v>
      </c>
      <c r="D1257" t="s">
        <v>3362</v>
      </c>
    </row>
    <row r="1258" spans="2:13">
      <c r="B1258" s="594">
        <v>45615.540798611109</v>
      </c>
      <c r="D1258" t="s">
        <v>3362</v>
      </c>
    </row>
    <row r="1259" spans="2:13">
      <c r="B1259" s="594">
        <v>45615.543900462966</v>
      </c>
      <c r="D1259" t="s">
        <v>3362</v>
      </c>
    </row>
    <row r="1260" spans="2:13">
      <c r="B1260" s="594">
        <v>45623.4375</v>
      </c>
      <c r="D1260" t="s">
        <v>3370</v>
      </c>
      <c r="F1260" t="s">
        <v>4048</v>
      </c>
      <c r="G1260" t="s">
        <v>1375</v>
      </c>
      <c r="H1260" t="s">
        <v>3606</v>
      </c>
      <c r="K1260">
        <v>1</v>
      </c>
      <c r="M1260" t="s">
        <v>4048</v>
      </c>
    </row>
    <row r="1261" spans="2:13">
      <c r="B1261" s="594">
        <v>45623.437534722223</v>
      </c>
      <c r="D1261" t="s">
        <v>3373</v>
      </c>
      <c r="F1261" t="s">
        <v>4048</v>
      </c>
      <c r="G1261" t="s">
        <v>1375</v>
      </c>
      <c r="H1261" t="s">
        <v>3606</v>
      </c>
      <c r="K1261">
        <v>1</v>
      </c>
      <c r="M1261" t="s">
        <v>4048</v>
      </c>
    </row>
    <row r="1262" spans="2:13">
      <c r="B1262" s="594">
        <v>45623.437604166669</v>
      </c>
      <c r="D1262" t="s">
        <v>3362</v>
      </c>
    </row>
    <row r="1263" spans="2:13">
      <c r="B1263" s="594">
        <v>45623.438055555554</v>
      </c>
      <c r="D1263" t="s">
        <v>3370</v>
      </c>
      <c r="F1263" t="s">
        <v>4049</v>
      </c>
      <c r="G1263" t="s">
        <v>1375</v>
      </c>
      <c r="H1263" t="s">
        <v>3606</v>
      </c>
      <c r="K1263">
        <v>1</v>
      </c>
      <c r="M1263" t="s">
        <v>4049</v>
      </c>
    </row>
    <row r="1264" spans="2:13">
      <c r="B1264" s="594">
        <v>45623.438078703701</v>
      </c>
      <c r="D1264" t="s">
        <v>3373</v>
      </c>
      <c r="F1264" t="s">
        <v>4049</v>
      </c>
      <c r="G1264" t="s">
        <v>1375</v>
      </c>
      <c r="H1264" t="s">
        <v>3606</v>
      </c>
      <c r="K1264">
        <v>1</v>
      </c>
      <c r="M1264" t="s">
        <v>4049</v>
      </c>
    </row>
    <row r="1265" spans="2:8">
      <c r="B1265" s="594">
        <v>45623.439583333333</v>
      </c>
      <c r="D1265" t="s">
        <v>3362</v>
      </c>
    </row>
    <row r="1266" spans="2:8">
      <c r="B1266" s="594">
        <v>45623.762071759258</v>
      </c>
      <c r="D1266" t="s">
        <v>3362</v>
      </c>
    </row>
    <row r="1267" spans="2:8">
      <c r="B1267" s="594">
        <v>45623.763078703705</v>
      </c>
      <c r="D1267" t="s">
        <v>3362</v>
      </c>
    </row>
    <row r="1268" spans="2:8">
      <c r="B1268" s="594">
        <v>45623.790682870371</v>
      </c>
      <c r="D1268" t="s">
        <v>3362</v>
      </c>
    </row>
    <row r="1269" spans="2:8">
      <c r="B1269" s="594">
        <v>45628.483425925922</v>
      </c>
      <c r="D1269" t="s">
        <v>3370</v>
      </c>
      <c r="F1269" t="s">
        <v>3613</v>
      </c>
      <c r="H1269" t="s">
        <v>3371</v>
      </c>
    </row>
    <row r="1270" spans="2:8">
      <c r="B1270" s="594">
        <v>45628.483425925922</v>
      </c>
      <c r="D1270" t="s">
        <v>3372</v>
      </c>
      <c r="H1270" t="s">
        <v>3371</v>
      </c>
    </row>
    <row r="1271" spans="2:8">
      <c r="B1271" s="594">
        <v>45628.483449074076</v>
      </c>
      <c r="D1271" t="s">
        <v>3370</v>
      </c>
      <c r="F1271" t="s">
        <v>3613</v>
      </c>
      <c r="H1271" t="s">
        <v>3371</v>
      </c>
    </row>
    <row r="1272" spans="2:8">
      <c r="B1272" s="594">
        <v>45628.483449074076</v>
      </c>
      <c r="D1272" t="s">
        <v>3372</v>
      </c>
      <c r="F1272" t="s">
        <v>3616</v>
      </c>
      <c r="H1272" t="s">
        <v>3371</v>
      </c>
    </row>
    <row r="1273" spans="2:8">
      <c r="B1273" s="594">
        <v>45628.483472222222</v>
      </c>
      <c r="D1273" t="s">
        <v>3370</v>
      </c>
      <c r="H1273" t="s">
        <v>3371</v>
      </c>
    </row>
    <row r="1274" spans="2:8">
      <c r="B1274" s="594">
        <v>45628.483472222222</v>
      </c>
      <c r="D1274" t="s">
        <v>3372</v>
      </c>
      <c r="F1274" t="s">
        <v>3616</v>
      </c>
      <c r="H1274" t="s">
        <v>3371</v>
      </c>
    </row>
    <row r="1275" spans="2:8">
      <c r="B1275" s="594">
        <v>45628.483495370368</v>
      </c>
      <c r="D1275" t="s">
        <v>3370</v>
      </c>
      <c r="F1275" t="s">
        <v>3607</v>
      </c>
      <c r="H1275" t="s">
        <v>3371</v>
      </c>
    </row>
    <row r="1276" spans="2:8">
      <c r="B1276" s="594">
        <v>45628.483495370368</v>
      </c>
      <c r="D1276" t="s">
        <v>3372</v>
      </c>
      <c r="H1276" t="s">
        <v>3371</v>
      </c>
    </row>
    <row r="1277" spans="2:8">
      <c r="B1277" s="594">
        <v>45628.483541666668</v>
      </c>
      <c r="D1277" t="s">
        <v>3370</v>
      </c>
      <c r="F1277" t="s">
        <v>3607</v>
      </c>
      <c r="H1277" t="s">
        <v>3371</v>
      </c>
    </row>
    <row r="1278" spans="2:8">
      <c r="B1278" s="594">
        <v>45628.483541666668</v>
      </c>
      <c r="D1278" t="s">
        <v>3372</v>
      </c>
      <c r="F1278" t="s">
        <v>3613</v>
      </c>
      <c r="H1278" t="s">
        <v>3371</v>
      </c>
    </row>
    <row r="1279" spans="2:8">
      <c r="B1279" s="594">
        <v>45628.483599537038</v>
      </c>
      <c r="D1279" t="s">
        <v>3362</v>
      </c>
    </row>
    <row r="1280" spans="2:8">
      <c r="B1280" s="594">
        <v>45628.490752314814</v>
      </c>
      <c r="D1280" t="s">
        <v>3362</v>
      </c>
    </row>
    <row r="1281" spans="2:17">
      <c r="B1281" s="594">
        <v>45628.491273148145</v>
      </c>
      <c r="D1281" t="s">
        <v>3370</v>
      </c>
      <c r="F1281" t="s">
        <v>3602</v>
      </c>
      <c r="H1281" t="s">
        <v>3371</v>
      </c>
    </row>
    <row r="1282" spans="2:17">
      <c r="B1282" s="594">
        <v>45628.491307870368</v>
      </c>
      <c r="D1282" t="s">
        <v>3373</v>
      </c>
      <c r="F1282" t="s">
        <v>4050</v>
      </c>
      <c r="H1282" t="s">
        <v>3371</v>
      </c>
      <c r="K1282">
        <v>5</v>
      </c>
      <c r="M1282" t="s">
        <v>4050</v>
      </c>
      <c r="N1282" t="s">
        <v>4051</v>
      </c>
      <c r="O1282" t="s">
        <v>4052</v>
      </c>
      <c r="P1282" t="s">
        <v>4053</v>
      </c>
      <c r="Q1282" t="s">
        <v>4054</v>
      </c>
    </row>
    <row r="1283" spans="2:17">
      <c r="B1283" s="594">
        <v>45628.491319444445</v>
      </c>
      <c r="D1283" t="s">
        <v>3372</v>
      </c>
      <c r="F1283" t="s">
        <v>4050</v>
      </c>
      <c r="H1283" t="s">
        <v>3371</v>
      </c>
      <c r="K1283">
        <v>5</v>
      </c>
      <c r="M1283" t="s">
        <v>4050</v>
      </c>
      <c r="N1283" t="s">
        <v>4051</v>
      </c>
      <c r="O1283" t="s">
        <v>4052</v>
      </c>
      <c r="P1283" t="s">
        <v>4053</v>
      </c>
      <c r="Q1283" t="s">
        <v>4054</v>
      </c>
    </row>
    <row r="1284" spans="2:17">
      <c r="B1284" s="594">
        <v>45628.491331018522</v>
      </c>
      <c r="D1284" t="s">
        <v>3370</v>
      </c>
      <c r="F1284" t="s">
        <v>3610</v>
      </c>
      <c r="H1284" t="s">
        <v>3371</v>
      </c>
    </row>
    <row r="1285" spans="2:17">
      <c r="B1285" s="594">
        <v>45628.491354166668</v>
      </c>
      <c r="D1285" t="s">
        <v>3373</v>
      </c>
      <c r="F1285" t="s">
        <v>4055</v>
      </c>
      <c r="H1285" t="s">
        <v>3371</v>
      </c>
      <c r="K1285">
        <v>5</v>
      </c>
      <c r="M1285" t="s">
        <v>4055</v>
      </c>
      <c r="N1285" t="s">
        <v>4056</v>
      </c>
      <c r="O1285" t="s">
        <v>4057</v>
      </c>
      <c r="P1285" t="s">
        <v>4058</v>
      </c>
      <c r="Q1285" t="s">
        <v>4059</v>
      </c>
    </row>
    <row r="1286" spans="2:17">
      <c r="B1286" s="594">
        <v>45628.491354166668</v>
      </c>
      <c r="D1286" t="s">
        <v>3372</v>
      </c>
      <c r="F1286" t="s">
        <v>4055</v>
      </c>
      <c r="H1286" t="s">
        <v>3371</v>
      </c>
      <c r="K1286">
        <v>5</v>
      </c>
      <c r="M1286" t="s">
        <v>4055</v>
      </c>
      <c r="N1286" t="s">
        <v>4056</v>
      </c>
      <c r="O1286" t="s">
        <v>4057</v>
      </c>
      <c r="P1286" t="s">
        <v>4058</v>
      </c>
      <c r="Q1286" t="s">
        <v>4059</v>
      </c>
    </row>
    <row r="1287" spans="2:17">
      <c r="B1287" s="594">
        <v>45628.491365740738</v>
      </c>
      <c r="D1287" t="s">
        <v>3370</v>
      </c>
      <c r="F1287" t="s">
        <v>3616</v>
      </c>
      <c r="H1287" t="s">
        <v>3371</v>
      </c>
    </row>
    <row r="1288" spans="2:17">
      <c r="B1288" s="594">
        <v>45628.491388888891</v>
      </c>
      <c r="D1288" t="s">
        <v>3373</v>
      </c>
      <c r="F1288" t="s">
        <v>4060</v>
      </c>
      <c r="H1288" t="s">
        <v>3371</v>
      </c>
      <c r="K1288">
        <v>5</v>
      </c>
      <c r="M1288" t="s">
        <v>4060</v>
      </c>
      <c r="N1288" t="s">
        <v>4061</v>
      </c>
      <c r="O1288" t="s">
        <v>4062</v>
      </c>
      <c r="P1288" t="s">
        <v>4063</v>
      </c>
      <c r="Q1288" t="s">
        <v>4064</v>
      </c>
    </row>
    <row r="1289" spans="2:17">
      <c r="B1289" s="594">
        <v>45628.491388888891</v>
      </c>
      <c r="D1289" t="s">
        <v>3372</v>
      </c>
      <c r="F1289" t="s">
        <v>4060</v>
      </c>
      <c r="H1289" t="s">
        <v>3371</v>
      </c>
      <c r="K1289">
        <v>5</v>
      </c>
      <c r="M1289" t="s">
        <v>4060</v>
      </c>
      <c r="N1289" t="s">
        <v>4061</v>
      </c>
      <c r="O1289" t="s">
        <v>4062</v>
      </c>
      <c r="P1289" t="s">
        <v>4063</v>
      </c>
      <c r="Q1289" t="s">
        <v>4064</v>
      </c>
    </row>
    <row r="1290" spans="2:17">
      <c r="B1290" s="594">
        <v>45628.491400462961</v>
      </c>
      <c r="D1290" t="s">
        <v>3370</v>
      </c>
      <c r="F1290" t="s">
        <v>3602</v>
      </c>
      <c r="H1290" t="s">
        <v>3371</v>
      </c>
    </row>
    <row r="1291" spans="2:17">
      <c r="B1291" s="594">
        <v>45628.491967592592</v>
      </c>
      <c r="D1291" t="s">
        <v>3373</v>
      </c>
      <c r="F1291" t="s">
        <v>4065</v>
      </c>
      <c r="H1291" t="s">
        <v>3371</v>
      </c>
      <c r="K1291">
        <v>5</v>
      </c>
      <c r="M1291" t="s">
        <v>4065</v>
      </c>
      <c r="N1291" t="s">
        <v>4066</v>
      </c>
      <c r="O1291" t="s">
        <v>4067</v>
      </c>
      <c r="P1291" t="s">
        <v>4068</v>
      </c>
      <c r="Q1291" t="s">
        <v>4069</v>
      </c>
    </row>
    <row r="1292" spans="2:17">
      <c r="B1292" s="594">
        <v>45628.491967592592</v>
      </c>
      <c r="D1292" t="s">
        <v>3372</v>
      </c>
      <c r="F1292" t="s">
        <v>4065</v>
      </c>
      <c r="H1292" t="s">
        <v>3371</v>
      </c>
      <c r="K1292">
        <v>5</v>
      </c>
      <c r="M1292" t="s">
        <v>4065</v>
      </c>
      <c r="N1292" t="s">
        <v>4066</v>
      </c>
      <c r="O1292" t="s">
        <v>4067</v>
      </c>
      <c r="P1292" t="s">
        <v>4068</v>
      </c>
      <c r="Q1292" t="s">
        <v>4069</v>
      </c>
    </row>
    <row r="1293" spans="2:17">
      <c r="B1293" s="594">
        <v>45628.491979166669</v>
      </c>
      <c r="D1293" t="s">
        <v>3370</v>
      </c>
      <c r="F1293" t="s">
        <v>3607</v>
      </c>
      <c r="H1293" t="s">
        <v>3371</v>
      </c>
    </row>
    <row r="1294" spans="2:17">
      <c r="B1294" s="594">
        <v>45628.492013888892</v>
      </c>
      <c r="D1294" t="s">
        <v>3373</v>
      </c>
      <c r="F1294" t="s">
        <v>4070</v>
      </c>
      <c r="H1294" t="s">
        <v>3371</v>
      </c>
      <c r="K1294">
        <v>5</v>
      </c>
      <c r="M1294" t="s">
        <v>4070</v>
      </c>
      <c r="N1294" t="s">
        <v>4071</v>
      </c>
      <c r="O1294" t="s">
        <v>4072</v>
      </c>
      <c r="P1294" t="s">
        <v>4073</v>
      </c>
      <c r="Q1294" t="s">
        <v>4074</v>
      </c>
    </row>
    <row r="1295" spans="2:17">
      <c r="B1295" s="594">
        <v>45628.492013888892</v>
      </c>
      <c r="D1295" t="s">
        <v>3372</v>
      </c>
      <c r="F1295" t="s">
        <v>4070</v>
      </c>
      <c r="H1295" t="s">
        <v>3371</v>
      </c>
      <c r="K1295">
        <v>5</v>
      </c>
      <c r="M1295" t="s">
        <v>4070</v>
      </c>
      <c r="N1295" t="s">
        <v>4071</v>
      </c>
      <c r="O1295" t="s">
        <v>4072</v>
      </c>
      <c r="P1295" t="s">
        <v>4073</v>
      </c>
      <c r="Q1295" t="s">
        <v>4074</v>
      </c>
    </row>
    <row r="1296" spans="2:17">
      <c r="B1296" s="594">
        <v>45628.492083333331</v>
      </c>
      <c r="D1296" t="s">
        <v>3362</v>
      </c>
    </row>
    <row r="1297" spans="2:13">
      <c r="B1297" s="594">
        <v>45629.560787037037</v>
      </c>
      <c r="D1297" t="s">
        <v>3370</v>
      </c>
      <c r="F1297" t="s">
        <v>4075</v>
      </c>
      <c r="G1297" t="s">
        <v>1375</v>
      </c>
      <c r="H1297" t="s">
        <v>3606</v>
      </c>
      <c r="K1297">
        <v>1</v>
      </c>
      <c r="M1297" t="s">
        <v>4075</v>
      </c>
    </row>
    <row r="1298" spans="2:13">
      <c r="B1298" s="594">
        <v>45629.560879629629</v>
      </c>
      <c r="D1298" t="s">
        <v>3370</v>
      </c>
      <c r="F1298" t="s">
        <v>4076</v>
      </c>
      <c r="G1298" t="s">
        <v>1375</v>
      </c>
      <c r="H1298" t="s">
        <v>3609</v>
      </c>
      <c r="K1298">
        <v>1</v>
      </c>
      <c r="M1298" t="s">
        <v>4076</v>
      </c>
    </row>
    <row r="1299" spans="2:13">
      <c r="B1299" s="594">
        <v>45629.560995370368</v>
      </c>
      <c r="D1299" t="s">
        <v>3370</v>
      </c>
      <c r="F1299" t="s">
        <v>4077</v>
      </c>
      <c r="G1299" t="s">
        <v>1375</v>
      </c>
      <c r="H1299" t="s">
        <v>3796</v>
      </c>
      <c r="K1299">
        <v>1</v>
      </c>
      <c r="M1299" t="s">
        <v>4077</v>
      </c>
    </row>
    <row r="1300" spans="2:13">
      <c r="B1300" s="594">
        <v>45629.56108796296</v>
      </c>
      <c r="D1300" t="s">
        <v>3370</v>
      </c>
      <c r="F1300" t="s">
        <v>4078</v>
      </c>
      <c r="G1300" t="s">
        <v>1375</v>
      </c>
      <c r="H1300" t="s">
        <v>3615</v>
      </c>
      <c r="K1300">
        <v>1</v>
      </c>
      <c r="M1300" t="s">
        <v>4078</v>
      </c>
    </row>
    <row r="1301" spans="2:13">
      <c r="B1301" s="594">
        <v>45629.561168981483</v>
      </c>
      <c r="D1301" t="s">
        <v>3370</v>
      </c>
      <c r="F1301" t="s">
        <v>4079</v>
      </c>
      <c r="G1301" t="s">
        <v>1375</v>
      </c>
      <c r="H1301" t="s">
        <v>3618</v>
      </c>
      <c r="K1301">
        <v>1</v>
      </c>
      <c r="M1301" t="s">
        <v>4079</v>
      </c>
    </row>
    <row r="1302" spans="2:13">
      <c r="B1302" s="594">
        <v>45629.561203703706</v>
      </c>
      <c r="D1302" t="s">
        <v>3362</v>
      </c>
    </row>
    <row r="1303" spans="2:13">
      <c r="B1303" s="594">
        <v>45629.563784722224</v>
      </c>
      <c r="D1303" t="s">
        <v>3370</v>
      </c>
      <c r="F1303" t="s">
        <v>4075</v>
      </c>
      <c r="G1303" t="s">
        <v>1375</v>
      </c>
      <c r="H1303" t="s">
        <v>3606</v>
      </c>
      <c r="K1303">
        <v>1</v>
      </c>
      <c r="M1303" t="s">
        <v>4075</v>
      </c>
    </row>
    <row r="1304" spans="2:13">
      <c r="B1304" s="594">
        <v>45629.563831018517</v>
      </c>
      <c r="D1304" t="s">
        <v>3373</v>
      </c>
      <c r="F1304" t="s">
        <v>4075</v>
      </c>
      <c r="G1304" t="s">
        <v>1375</v>
      </c>
      <c r="H1304" t="s">
        <v>3606</v>
      </c>
      <c r="K1304">
        <v>1</v>
      </c>
      <c r="M1304" t="s">
        <v>4075</v>
      </c>
    </row>
    <row r="1305" spans="2:13">
      <c r="B1305" s="594">
        <v>45629.563935185186</v>
      </c>
      <c r="D1305" t="s">
        <v>3370</v>
      </c>
      <c r="F1305" t="s">
        <v>4076</v>
      </c>
      <c r="G1305" t="s">
        <v>1375</v>
      </c>
      <c r="H1305" t="s">
        <v>3609</v>
      </c>
      <c r="K1305">
        <v>1</v>
      </c>
      <c r="M1305" t="s">
        <v>4076</v>
      </c>
    </row>
    <row r="1306" spans="2:13">
      <c r="B1306" s="594">
        <v>45629.563958333332</v>
      </c>
      <c r="D1306" t="s">
        <v>3373</v>
      </c>
      <c r="F1306" t="s">
        <v>4076</v>
      </c>
      <c r="G1306" t="s">
        <v>1375</v>
      </c>
      <c r="H1306" t="s">
        <v>3609</v>
      </c>
      <c r="K1306">
        <v>1</v>
      </c>
      <c r="M1306" t="s">
        <v>4076</v>
      </c>
    </row>
    <row r="1307" spans="2:13">
      <c r="B1307" s="594">
        <v>45629.564050925925</v>
      </c>
      <c r="D1307" t="s">
        <v>3370</v>
      </c>
      <c r="F1307" t="s">
        <v>4077</v>
      </c>
      <c r="G1307" t="s">
        <v>1375</v>
      </c>
      <c r="H1307" t="s">
        <v>3796</v>
      </c>
      <c r="K1307">
        <v>1</v>
      </c>
      <c r="M1307" t="s">
        <v>4077</v>
      </c>
    </row>
    <row r="1308" spans="2:13">
      <c r="B1308" s="594">
        <v>45629.564201388886</v>
      </c>
      <c r="D1308" t="s">
        <v>3373</v>
      </c>
      <c r="F1308" t="s">
        <v>4077</v>
      </c>
      <c r="G1308" t="s">
        <v>1375</v>
      </c>
      <c r="H1308" t="s">
        <v>3796</v>
      </c>
      <c r="K1308">
        <v>1</v>
      </c>
      <c r="M1308" t="s">
        <v>4077</v>
      </c>
    </row>
    <row r="1309" spans="2:13">
      <c r="B1309" s="594">
        <v>45629.564479166664</v>
      </c>
      <c r="D1309" t="s">
        <v>3370</v>
      </c>
      <c r="F1309" t="s">
        <v>4078</v>
      </c>
      <c r="G1309" t="s">
        <v>1375</v>
      </c>
      <c r="H1309" t="s">
        <v>3615</v>
      </c>
      <c r="K1309">
        <v>1</v>
      </c>
      <c r="M1309" t="s">
        <v>4078</v>
      </c>
    </row>
    <row r="1310" spans="2:13">
      <c r="B1310" s="594">
        <v>45629.564513888887</v>
      </c>
      <c r="D1310" t="s">
        <v>3373</v>
      </c>
      <c r="F1310" t="s">
        <v>4078</v>
      </c>
      <c r="G1310" t="s">
        <v>1375</v>
      </c>
      <c r="H1310" t="s">
        <v>3615</v>
      </c>
      <c r="K1310">
        <v>1</v>
      </c>
      <c r="M1310" t="s">
        <v>4078</v>
      </c>
    </row>
    <row r="1311" spans="2:13">
      <c r="B1311" s="594">
        <v>45629.564618055556</v>
      </c>
      <c r="D1311" t="s">
        <v>3370</v>
      </c>
      <c r="F1311" t="s">
        <v>4079</v>
      </c>
      <c r="G1311" t="s">
        <v>1375</v>
      </c>
      <c r="H1311" t="s">
        <v>3618</v>
      </c>
      <c r="K1311">
        <v>1</v>
      </c>
      <c r="M1311" t="s">
        <v>4079</v>
      </c>
    </row>
    <row r="1312" spans="2:13">
      <c r="B1312" s="594">
        <v>45629.564641203702</v>
      </c>
      <c r="D1312" t="s">
        <v>3373</v>
      </c>
      <c r="F1312" t="s">
        <v>4079</v>
      </c>
      <c r="G1312" t="s">
        <v>1375</v>
      </c>
      <c r="H1312" t="s">
        <v>3618</v>
      </c>
      <c r="K1312">
        <v>1</v>
      </c>
      <c r="M1312" t="s">
        <v>4079</v>
      </c>
    </row>
    <row r="1313" spans="2:13">
      <c r="B1313" s="594">
        <v>45629.564722222225</v>
      </c>
      <c r="D1313" t="s">
        <v>3362</v>
      </c>
    </row>
    <row r="1314" spans="2:13">
      <c r="B1314" s="594">
        <v>45629.565798611111</v>
      </c>
      <c r="D1314" t="s">
        <v>3370</v>
      </c>
      <c r="F1314" t="s">
        <v>4080</v>
      </c>
      <c r="G1314" t="s">
        <v>1375</v>
      </c>
      <c r="H1314" t="s">
        <v>3606</v>
      </c>
      <c r="K1314">
        <v>1</v>
      </c>
      <c r="M1314" t="s">
        <v>4080</v>
      </c>
    </row>
    <row r="1315" spans="2:13">
      <c r="B1315" s="594">
        <v>45629.565821759257</v>
      </c>
      <c r="D1315" t="s">
        <v>3362</v>
      </c>
    </row>
    <row r="1316" spans="2:13">
      <c r="B1316" s="594">
        <v>45629.56622685185</v>
      </c>
      <c r="D1316" t="s">
        <v>3370</v>
      </c>
      <c r="F1316" t="s">
        <v>4080</v>
      </c>
      <c r="G1316" t="s">
        <v>1375</v>
      </c>
      <c r="H1316" t="s">
        <v>3606</v>
      </c>
      <c r="K1316">
        <v>1</v>
      </c>
      <c r="M1316" t="s">
        <v>4080</v>
      </c>
    </row>
    <row r="1317" spans="2:13">
      <c r="B1317" s="594">
        <v>45629.566261574073</v>
      </c>
      <c r="D1317" t="s">
        <v>3373</v>
      </c>
      <c r="F1317" t="s">
        <v>4080</v>
      </c>
      <c r="G1317" t="s">
        <v>1375</v>
      </c>
      <c r="H1317" t="s">
        <v>3606</v>
      </c>
      <c r="K1317">
        <v>1</v>
      </c>
      <c r="M1317" t="s">
        <v>4080</v>
      </c>
    </row>
    <row r="1318" spans="2:13">
      <c r="B1318" s="594">
        <v>45629.566331018519</v>
      </c>
      <c r="D1318" t="s">
        <v>3362</v>
      </c>
    </row>
    <row r="1319" spans="2:13">
      <c r="B1319" s="594">
        <v>45629.580648148149</v>
      </c>
      <c r="D1319" t="s">
        <v>3362</v>
      </c>
    </row>
    <row r="1320" spans="2:13">
      <c r="B1320" s="594">
        <v>45629.592812499999</v>
      </c>
      <c r="F1320" t="s">
        <v>3487</v>
      </c>
      <c r="G1320" t="s">
        <v>3694</v>
      </c>
      <c r="H1320" t="s">
        <v>3604</v>
      </c>
    </row>
    <row r="1321" spans="2:13">
      <c r="B1321" s="594">
        <v>45629.595879629633</v>
      </c>
      <c r="D1321" t="s">
        <v>3362</v>
      </c>
    </row>
    <row r="1322" spans="2:13">
      <c r="B1322" s="594">
        <v>45632.397835648146</v>
      </c>
      <c r="D1322" t="s">
        <v>3362</v>
      </c>
    </row>
    <row r="1323" spans="2:13">
      <c r="B1323" s="594">
        <v>45632.46266203704</v>
      </c>
      <c r="F1323" t="s">
        <v>3487</v>
      </c>
      <c r="G1323" t="s">
        <v>3696</v>
      </c>
      <c r="H1323" t="s">
        <v>3604</v>
      </c>
    </row>
    <row r="1324" spans="2:13">
      <c r="B1324" s="594">
        <v>45632.464745370373</v>
      </c>
      <c r="F1324" t="s">
        <v>3487</v>
      </c>
    </row>
    <row r="1325" spans="2:13">
      <c r="B1325" s="594">
        <v>45632.465081018519</v>
      </c>
      <c r="D1325" t="s">
        <v>3362</v>
      </c>
    </row>
    <row r="1326" spans="2:13">
      <c r="B1326" s="594">
        <v>45639.829074074078</v>
      </c>
      <c r="D1326" t="s">
        <v>3370</v>
      </c>
      <c r="F1326" t="s">
        <v>4081</v>
      </c>
      <c r="G1326" t="s">
        <v>1375</v>
      </c>
      <c r="H1326" t="s">
        <v>3606</v>
      </c>
      <c r="K1326">
        <v>1</v>
      </c>
      <c r="M1326" t="s">
        <v>4081</v>
      </c>
    </row>
    <row r="1327" spans="2:13">
      <c r="B1327" s="594">
        <v>45639.829155092593</v>
      </c>
      <c r="D1327" t="s">
        <v>3370</v>
      </c>
      <c r="F1327" t="s">
        <v>4082</v>
      </c>
      <c r="G1327" t="s">
        <v>1375</v>
      </c>
      <c r="H1327" t="s">
        <v>3609</v>
      </c>
      <c r="K1327">
        <v>1</v>
      </c>
      <c r="M1327" t="s">
        <v>4082</v>
      </c>
    </row>
    <row r="1328" spans="2:13">
      <c r="B1328" s="594">
        <v>45639.829224537039</v>
      </c>
      <c r="D1328" t="s">
        <v>3370</v>
      </c>
      <c r="F1328" t="s">
        <v>4083</v>
      </c>
      <c r="G1328" t="s">
        <v>1375</v>
      </c>
      <c r="H1328" t="s">
        <v>3796</v>
      </c>
      <c r="K1328">
        <v>1</v>
      </c>
      <c r="M1328" t="s">
        <v>4083</v>
      </c>
    </row>
    <row r="1329" spans="2:13">
      <c r="B1329" s="594">
        <v>45639.829328703701</v>
      </c>
      <c r="D1329" t="s">
        <v>3370</v>
      </c>
      <c r="F1329" t="s">
        <v>4084</v>
      </c>
      <c r="G1329" t="s">
        <v>1375</v>
      </c>
      <c r="H1329" t="s">
        <v>3615</v>
      </c>
      <c r="K1329">
        <v>1</v>
      </c>
      <c r="M1329" t="s">
        <v>4084</v>
      </c>
    </row>
    <row r="1330" spans="2:13">
      <c r="B1330" s="594">
        <v>45639.829398148147</v>
      </c>
      <c r="D1330" t="s">
        <v>3370</v>
      </c>
      <c r="F1330" t="s">
        <v>4085</v>
      </c>
      <c r="G1330" t="s">
        <v>1375</v>
      </c>
      <c r="H1330" t="s">
        <v>3618</v>
      </c>
      <c r="K1330">
        <v>1</v>
      </c>
      <c r="M1330" t="s">
        <v>4085</v>
      </c>
    </row>
    <row r="1331" spans="2:13">
      <c r="B1331" s="594">
        <v>45639.829444444447</v>
      </c>
      <c r="D1331" t="s">
        <v>3362</v>
      </c>
    </row>
    <row r="1332" spans="2:13">
      <c r="B1332" s="594">
        <v>45639.830740740741</v>
      </c>
      <c r="D1332" t="s">
        <v>3370</v>
      </c>
      <c r="F1332" t="s">
        <v>4081</v>
      </c>
      <c r="G1332" t="s">
        <v>1375</v>
      </c>
      <c r="H1332" t="s">
        <v>3606</v>
      </c>
      <c r="K1332">
        <v>1</v>
      </c>
      <c r="M1332" t="s">
        <v>4081</v>
      </c>
    </row>
    <row r="1333" spans="2:13">
      <c r="B1333" s="594">
        <v>45639.831689814811</v>
      </c>
      <c r="D1333" t="s">
        <v>3373</v>
      </c>
      <c r="F1333" t="s">
        <v>4081</v>
      </c>
      <c r="G1333" t="s">
        <v>1375</v>
      </c>
      <c r="H1333" t="s">
        <v>3606</v>
      </c>
      <c r="K1333">
        <v>1</v>
      </c>
      <c r="M1333" t="s">
        <v>4081</v>
      </c>
    </row>
    <row r="1334" spans="2:13">
      <c r="B1334" s="594">
        <v>45639.831782407404</v>
      </c>
      <c r="D1334" t="s">
        <v>3370</v>
      </c>
      <c r="F1334" t="s">
        <v>4082</v>
      </c>
      <c r="G1334" t="s">
        <v>1375</v>
      </c>
      <c r="H1334" t="s">
        <v>3609</v>
      </c>
      <c r="K1334">
        <v>1</v>
      </c>
      <c r="M1334" t="s">
        <v>4082</v>
      </c>
    </row>
    <row r="1335" spans="2:13">
      <c r="B1335" s="594">
        <v>45639.831793981481</v>
      </c>
      <c r="D1335" t="s">
        <v>3373</v>
      </c>
      <c r="F1335" t="s">
        <v>4082</v>
      </c>
      <c r="G1335" t="s">
        <v>1375</v>
      </c>
      <c r="H1335" t="s">
        <v>3609</v>
      </c>
      <c r="K1335">
        <v>1</v>
      </c>
      <c r="M1335" t="s">
        <v>4082</v>
      </c>
    </row>
    <row r="1336" spans="2:13">
      <c r="B1336" s="594">
        <v>45639.831863425927</v>
      </c>
      <c r="D1336" t="s">
        <v>3370</v>
      </c>
      <c r="F1336" t="s">
        <v>4083</v>
      </c>
      <c r="G1336" t="s">
        <v>1375</v>
      </c>
      <c r="H1336" t="s">
        <v>3796</v>
      </c>
      <c r="K1336">
        <v>1</v>
      </c>
      <c r="M1336" t="s">
        <v>4083</v>
      </c>
    </row>
    <row r="1337" spans="2:13">
      <c r="B1337" s="594">
        <v>45639.832361111112</v>
      </c>
      <c r="D1337" t="s">
        <v>3373</v>
      </c>
      <c r="F1337" t="s">
        <v>4083</v>
      </c>
      <c r="G1337" t="s">
        <v>1375</v>
      </c>
      <c r="H1337" t="s">
        <v>3796</v>
      </c>
      <c r="K1337">
        <v>1</v>
      </c>
      <c r="M1337" t="s">
        <v>4083</v>
      </c>
    </row>
    <row r="1338" spans="2:13">
      <c r="B1338" s="594">
        <v>45639.832488425927</v>
      </c>
      <c r="D1338" t="s">
        <v>3370</v>
      </c>
      <c r="F1338" t="s">
        <v>4086</v>
      </c>
      <c r="G1338" t="s">
        <v>1375</v>
      </c>
      <c r="H1338" t="s">
        <v>3615</v>
      </c>
      <c r="K1338">
        <v>1</v>
      </c>
      <c r="M1338" t="s">
        <v>4086</v>
      </c>
    </row>
    <row r="1339" spans="2:13">
      <c r="B1339" s="594">
        <v>45639.83252314815</v>
      </c>
      <c r="D1339" t="s">
        <v>3373</v>
      </c>
      <c r="F1339" t="s">
        <v>4086</v>
      </c>
      <c r="G1339" t="s">
        <v>1375</v>
      </c>
      <c r="H1339" t="s">
        <v>3615</v>
      </c>
      <c r="K1339">
        <v>1</v>
      </c>
      <c r="M1339" t="s">
        <v>4086</v>
      </c>
    </row>
    <row r="1340" spans="2:13">
      <c r="B1340" s="594">
        <v>45639.832592592589</v>
      </c>
      <c r="D1340" t="s">
        <v>3370</v>
      </c>
      <c r="F1340" t="s">
        <v>4085</v>
      </c>
      <c r="G1340" t="s">
        <v>1375</v>
      </c>
      <c r="H1340" t="s">
        <v>3618</v>
      </c>
      <c r="K1340">
        <v>1</v>
      </c>
      <c r="M1340" t="s">
        <v>4085</v>
      </c>
    </row>
    <row r="1341" spans="2:13">
      <c r="B1341" s="594">
        <v>45639.832962962966</v>
      </c>
      <c r="D1341" t="s">
        <v>3373</v>
      </c>
      <c r="F1341" t="s">
        <v>4085</v>
      </c>
      <c r="G1341" t="s">
        <v>1375</v>
      </c>
      <c r="H1341" t="s">
        <v>3618</v>
      </c>
      <c r="K1341">
        <v>1</v>
      </c>
      <c r="M1341" t="s">
        <v>4085</v>
      </c>
    </row>
    <row r="1342" spans="2:13">
      <c r="B1342" s="594">
        <v>45639.833009259259</v>
      </c>
      <c r="D1342" t="s">
        <v>3362</v>
      </c>
    </row>
    <row r="1343" spans="2:13">
      <c r="B1343" s="594">
        <v>45639.844664351855</v>
      </c>
      <c r="D1343" t="s">
        <v>3362</v>
      </c>
    </row>
    <row r="1344" spans="2:13">
      <c r="B1344" s="594">
        <v>45641.414930555555</v>
      </c>
      <c r="D1344" t="s">
        <v>3362</v>
      </c>
    </row>
    <row r="1345" spans="2:4">
      <c r="B1345" s="594">
        <v>45645.471678240741</v>
      </c>
      <c r="D1345" t="s">
        <v>3362</v>
      </c>
    </row>
    <row r="1346" spans="2:4">
      <c r="B1346" s="594">
        <v>45649.501446759263</v>
      </c>
      <c r="D1346" t="s">
        <v>3362</v>
      </c>
    </row>
    <row r="1347" spans="2:4">
      <c r="B1347" s="594">
        <v>45649.507025462961</v>
      </c>
      <c r="D1347" t="s">
        <v>3362</v>
      </c>
    </row>
    <row r="1348" spans="2:4">
      <c r="B1348" s="594">
        <v>45649.509421296294</v>
      </c>
      <c r="D1348" t="s">
        <v>3362</v>
      </c>
    </row>
    <row r="1349" spans="2:4">
      <c r="B1349" s="594">
        <v>45649.510185185187</v>
      </c>
      <c r="D1349" t="s">
        <v>3362</v>
      </c>
    </row>
    <row r="1350" spans="2:4">
      <c r="B1350" s="594">
        <v>45649.511770833335</v>
      </c>
      <c r="D1350" t="s">
        <v>3362</v>
      </c>
    </row>
    <row r="1351" spans="2:4">
      <c r="B1351" s="594">
        <v>45649.517638888887</v>
      </c>
      <c r="D1351" t="s">
        <v>3362</v>
      </c>
    </row>
    <row r="1352" spans="2:4">
      <c r="B1352" s="594">
        <v>45649.525567129633</v>
      </c>
      <c r="D1352" t="s">
        <v>3362</v>
      </c>
    </row>
    <row r="1353" spans="2:4">
      <c r="B1353" s="594">
        <v>45649.533773148149</v>
      </c>
      <c r="D1353" t="s">
        <v>3362</v>
      </c>
    </row>
    <row r="1354" spans="2:4">
      <c r="B1354" s="594">
        <v>45649.537638888891</v>
      </c>
      <c r="D1354" t="s">
        <v>3362</v>
      </c>
    </row>
    <row r="1355" spans="2:4">
      <c r="B1355" s="594">
        <v>45649.538657407407</v>
      </c>
      <c r="D1355" t="s">
        <v>3362</v>
      </c>
    </row>
    <row r="1356" spans="2:4">
      <c r="B1356" s="594">
        <v>45649.539618055554</v>
      </c>
      <c r="D1356" t="s">
        <v>3362</v>
      </c>
    </row>
    <row r="1357" spans="2:4">
      <c r="B1357" s="594">
        <v>45649.572708333333</v>
      </c>
      <c r="D1357" t="s">
        <v>3362</v>
      </c>
    </row>
    <row r="1358" spans="2:4">
      <c r="B1358" s="594">
        <v>45649.574386574073</v>
      </c>
      <c r="D1358" t="s">
        <v>3362</v>
      </c>
    </row>
    <row r="1359" spans="2:4">
      <c r="B1359" s="594">
        <v>45649.577696759261</v>
      </c>
      <c r="D1359" t="s">
        <v>3362</v>
      </c>
    </row>
    <row r="1360" spans="2:4">
      <c r="B1360" s="594">
        <v>45649.579108796293</v>
      </c>
      <c r="D1360" t="s">
        <v>3362</v>
      </c>
    </row>
    <row r="1361" spans="2:8">
      <c r="B1361" s="594">
        <v>45649.580231481479</v>
      </c>
      <c r="D1361" t="s">
        <v>3362</v>
      </c>
    </row>
    <row r="1362" spans="2:8">
      <c r="B1362" s="594">
        <v>45649.580960648149</v>
      </c>
      <c r="D1362" t="s">
        <v>3362</v>
      </c>
    </row>
    <row r="1363" spans="2:8">
      <c r="B1363" s="594">
        <v>45649.582372685189</v>
      </c>
      <c r="D1363" t="s">
        <v>3362</v>
      </c>
    </row>
    <row r="1364" spans="2:8">
      <c r="B1364" s="594">
        <v>45649.58865740741</v>
      </c>
      <c r="D1364" t="s">
        <v>3362</v>
      </c>
    </row>
    <row r="1365" spans="2:8">
      <c r="B1365" s="594">
        <v>45650.749409722222</v>
      </c>
      <c r="D1365" t="s">
        <v>3362</v>
      </c>
    </row>
    <row r="1366" spans="2:8">
      <c r="B1366" s="594">
        <v>45650.750300925924</v>
      </c>
      <c r="D1366" t="s">
        <v>3362</v>
      </c>
    </row>
    <row r="1367" spans="2:8">
      <c r="B1367" s="594">
        <v>45650.751481481479</v>
      </c>
      <c r="D1367" t="s">
        <v>3362</v>
      </c>
    </row>
    <row r="1368" spans="2:8">
      <c r="B1368" s="594">
        <v>45650.756782407407</v>
      </c>
      <c r="D1368" t="s">
        <v>3370</v>
      </c>
      <c r="F1368" t="s">
        <v>3607</v>
      </c>
      <c r="H1368" t="s">
        <v>3371</v>
      </c>
    </row>
    <row r="1369" spans="2:8">
      <c r="B1369" s="594">
        <v>45650.756793981483</v>
      </c>
      <c r="D1369" t="s">
        <v>3372</v>
      </c>
      <c r="H1369" t="s">
        <v>3371</v>
      </c>
    </row>
    <row r="1370" spans="2:8">
      <c r="B1370" s="594">
        <v>45650.756851851853</v>
      </c>
      <c r="D1370" t="s">
        <v>3370</v>
      </c>
      <c r="F1370" t="s">
        <v>3607</v>
      </c>
      <c r="H1370" t="s">
        <v>3371</v>
      </c>
    </row>
    <row r="1371" spans="2:8">
      <c r="B1371" s="594">
        <v>45650.756863425922</v>
      </c>
      <c r="D1371" t="s">
        <v>3372</v>
      </c>
      <c r="F1371" t="s">
        <v>3610</v>
      </c>
      <c r="H1371" t="s">
        <v>3371</v>
      </c>
    </row>
    <row r="1372" spans="2:8">
      <c r="B1372" s="594">
        <v>45650.756909722222</v>
      </c>
      <c r="D1372" t="s">
        <v>3370</v>
      </c>
      <c r="H1372" t="s">
        <v>3371</v>
      </c>
    </row>
    <row r="1373" spans="2:8">
      <c r="B1373" s="594">
        <v>45650.756909722222</v>
      </c>
      <c r="D1373" t="s">
        <v>3372</v>
      </c>
      <c r="F1373" t="s">
        <v>3610</v>
      </c>
      <c r="H1373" t="s">
        <v>3371</v>
      </c>
    </row>
    <row r="1374" spans="2:8">
      <c r="B1374" s="594">
        <v>45650.756944444445</v>
      </c>
      <c r="D1374" t="s">
        <v>3370</v>
      </c>
      <c r="F1374" t="s">
        <v>3616</v>
      </c>
      <c r="H1374" t="s">
        <v>3371</v>
      </c>
    </row>
    <row r="1375" spans="2:8">
      <c r="B1375" s="594">
        <v>45650.756944444445</v>
      </c>
      <c r="D1375" t="s">
        <v>3372</v>
      </c>
      <c r="H1375" t="s">
        <v>3371</v>
      </c>
    </row>
    <row r="1376" spans="2:8">
      <c r="B1376" s="594">
        <v>45650.756979166668</v>
      </c>
      <c r="D1376" t="s">
        <v>3370</v>
      </c>
      <c r="F1376" t="s">
        <v>3616</v>
      </c>
      <c r="H1376" t="s">
        <v>3371</v>
      </c>
    </row>
    <row r="1377" spans="2:17">
      <c r="B1377" s="594">
        <v>45650.756979166668</v>
      </c>
      <c r="D1377" t="s">
        <v>3372</v>
      </c>
      <c r="F1377" t="s">
        <v>3602</v>
      </c>
      <c r="H1377" t="s">
        <v>3371</v>
      </c>
    </row>
    <row r="1378" spans="2:17">
      <c r="B1378" s="594">
        <v>45650.757025462961</v>
      </c>
      <c r="D1378" t="s">
        <v>3362</v>
      </c>
    </row>
    <row r="1379" spans="2:17">
      <c r="B1379" s="594">
        <v>45650.76158564815</v>
      </c>
      <c r="D1379" t="s">
        <v>3362</v>
      </c>
    </row>
    <row r="1380" spans="2:17">
      <c r="B1380" s="594">
        <v>45650.763726851852</v>
      </c>
      <c r="D1380" t="s">
        <v>3370</v>
      </c>
      <c r="F1380" t="s">
        <v>3607</v>
      </c>
      <c r="H1380" t="s">
        <v>3371</v>
      </c>
    </row>
    <row r="1381" spans="2:17">
      <c r="B1381" s="594">
        <v>45650.763761574075</v>
      </c>
      <c r="D1381" t="s">
        <v>3373</v>
      </c>
      <c r="F1381" t="s">
        <v>4096</v>
      </c>
      <c r="H1381" t="s">
        <v>3371</v>
      </c>
      <c r="K1381">
        <v>5</v>
      </c>
      <c r="M1381" t="s">
        <v>4096</v>
      </c>
      <c r="N1381" t="s">
        <v>4097</v>
      </c>
      <c r="O1381" t="s">
        <v>4098</v>
      </c>
      <c r="P1381" t="s">
        <v>4099</v>
      </c>
      <c r="Q1381" t="s">
        <v>4100</v>
      </c>
    </row>
    <row r="1382" spans="2:17">
      <c r="B1382" s="594">
        <v>45650.763761574075</v>
      </c>
      <c r="D1382" t="s">
        <v>3372</v>
      </c>
      <c r="F1382" t="s">
        <v>4096</v>
      </c>
      <c r="H1382" t="s">
        <v>3371</v>
      </c>
      <c r="K1382">
        <v>5</v>
      </c>
      <c r="M1382" t="s">
        <v>4096</v>
      </c>
      <c r="N1382" t="s">
        <v>4097</v>
      </c>
      <c r="O1382" t="s">
        <v>4098</v>
      </c>
      <c r="P1382" t="s">
        <v>4099</v>
      </c>
      <c r="Q1382" t="s">
        <v>4100</v>
      </c>
    </row>
    <row r="1383" spans="2:17">
      <c r="B1383" s="594">
        <v>45650.763773148145</v>
      </c>
      <c r="D1383" t="s">
        <v>3370</v>
      </c>
      <c r="F1383" t="s">
        <v>3610</v>
      </c>
      <c r="H1383" t="s">
        <v>3371</v>
      </c>
    </row>
    <row r="1384" spans="2:17">
      <c r="B1384" s="594">
        <v>45650.763807870368</v>
      </c>
      <c r="D1384" t="s">
        <v>3373</v>
      </c>
      <c r="F1384" t="s">
        <v>4101</v>
      </c>
      <c r="H1384" t="s">
        <v>3371</v>
      </c>
      <c r="K1384">
        <v>5</v>
      </c>
      <c r="M1384" t="s">
        <v>4101</v>
      </c>
      <c r="N1384" t="s">
        <v>4102</v>
      </c>
      <c r="O1384" t="s">
        <v>4103</v>
      </c>
      <c r="P1384" t="s">
        <v>4104</v>
      </c>
      <c r="Q1384" t="s">
        <v>4105</v>
      </c>
    </row>
    <row r="1385" spans="2:17">
      <c r="B1385" s="594">
        <v>45650.763807870368</v>
      </c>
      <c r="D1385" t="s">
        <v>3372</v>
      </c>
      <c r="F1385" t="s">
        <v>4101</v>
      </c>
      <c r="H1385" t="s">
        <v>3371</v>
      </c>
      <c r="K1385">
        <v>5</v>
      </c>
      <c r="M1385" t="s">
        <v>4101</v>
      </c>
      <c r="N1385" t="s">
        <v>4102</v>
      </c>
      <c r="O1385" t="s">
        <v>4103</v>
      </c>
      <c r="P1385" t="s">
        <v>4104</v>
      </c>
      <c r="Q1385" t="s">
        <v>4105</v>
      </c>
    </row>
    <row r="1386" spans="2:17">
      <c r="B1386" s="594">
        <v>45650.763819444444</v>
      </c>
      <c r="D1386" t="s">
        <v>3370</v>
      </c>
      <c r="F1386" t="s">
        <v>3616</v>
      </c>
      <c r="H1386" t="s">
        <v>3371</v>
      </c>
    </row>
    <row r="1387" spans="2:17">
      <c r="B1387" s="594">
        <v>45650.763854166667</v>
      </c>
      <c r="D1387" t="s">
        <v>3373</v>
      </c>
      <c r="F1387" t="s">
        <v>4106</v>
      </c>
      <c r="H1387" t="s">
        <v>3371</v>
      </c>
      <c r="K1387">
        <v>5</v>
      </c>
      <c r="M1387" t="s">
        <v>4106</v>
      </c>
      <c r="N1387" t="s">
        <v>4107</v>
      </c>
      <c r="O1387" t="s">
        <v>4108</v>
      </c>
      <c r="P1387" t="s">
        <v>4109</v>
      </c>
      <c r="Q1387" t="s">
        <v>4110</v>
      </c>
    </row>
    <row r="1388" spans="2:17">
      <c r="B1388" s="594">
        <v>45650.763865740744</v>
      </c>
      <c r="D1388" t="s">
        <v>3372</v>
      </c>
      <c r="F1388" t="s">
        <v>4106</v>
      </c>
      <c r="H1388" t="s">
        <v>3371</v>
      </c>
      <c r="K1388">
        <v>5</v>
      </c>
      <c r="M1388" t="s">
        <v>4106</v>
      </c>
      <c r="N1388" t="s">
        <v>4107</v>
      </c>
      <c r="O1388" t="s">
        <v>4108</v>
      </c>
      <c r="P1388" t="s">
        <v>4109</v>
      </c>
      <c r="Q1388" t="s">
        <v>4110</v>
      </c>
    </row>
    <row r="1389" spans="2:17">
      <c r="B1389" s="594">
        <v>45650.763877314814</v>
      </c>
      <c r="D1389" t="s">
        <v>3370</v>
      </c>
      <c r="F1389" t="s">
        <v>3602</v>
      </c>
      <c r="H1389" t="s">
        <v>3371</v>
      </c>
    </row>
    <row r="1390" spans="2:17">
      <c r="B1390" s="594">
        <v>45650.763958333337</v>
      </c>
      <c r="D1390" t="s">
        <v>3373</v>
      </c>
      <c r="F1390" t="s">
        <v>4111</v>
      </c>
      <c r="H1390" t="s">
        <v>3371</v>
      </c>
      <c r="K1390">
        <v>5</v>
      </c>
      <c r="M1390" t="s">
        <v>4111</v>
      </c>
      <c r="N1390" t="s">
        <v>4112</v>
      </c>
      <c r="O1390" t="s">
        <v>4113</v>
      </c>
      <c r="P1390" t="s">
        <v>4114</v>
      </c>
      <c r="Q1390" t="s">
        <v>4115</v>
      </c>
    </row>
    <row r="1391" spans="2:17">
      <c r="B1391" s="594">
        <v>45650.763958333337</v>
      </c>
      <c r="D1391" t="s">
        <v>3372</v>
      </c>
      <c r="F1391" t="s">
        <v>4111</v>
      </c>
      <c r="H1391" t="s">
        <v>3371</v>
      </c>
      <c r="K1391">
        <v>5</v>
      </c>
      <c r="M1391" t="s">
        <v>4111</v>
      </c>
      <c r="N1391" t="s">
        <v>4112</v>
      </c>
      <c r="O1391" t="s">
        <v>4113</v>
      </c>
      <c r="P1391" t="s">
        <v>4114</v>
      </c>
      <c r="Q1391" t="s">
        <v>4115</v>
      </c>
    </row>
    <row r="1392" spans="2:17">
      <c r="B1392" s="594">
        <v>45650.763969907406</v>
      </c>
      <c r="D1392" t="s">
        <v>3370</v>
      </c>
      <c r="F1392" t="s">
        <v>3607</v>
      </c>
      <c r="H1392" t="s">
        <v>3371</v>
      </c>
    </row>
    <row r="1393" spans="2:17">
      <c r="B1393" s="594">
        <v>45650.764004629629</v>
      </c>
      <c r="D1393" t="s">
        <v>3373</v>
      </c>
      <c r="F1393" t="s">
        <v>4116</v>
      </c>
      <c r="H1393" t="s">
        <v>3371</v>
      </c>
      <c r="K1393">
        <v>5</v>
      </c>
      <c r="M1393" t="s">
        <v>4116</v>
      </c>
      <c r="N1393" t="s">
        <v>4117</v>
      </c>
      <c r="O1393" t="s">
        <v>4118</v>
      </c>
      <c r="P1393" t="s">
        <v>4119</v>
      </c>
      <c r="Q1393" t="s">
        <v>4120</v>
      </c>
    </row>
    <row r="1394" spans="2:17">
      <c r="B1394" s="594">
        <v>45650.764004629629</v>
      </c>
      <c r="D1394" t="s">
        <v>3372</v>
      </c>
      <c r="F1394" t="s">
        <v>4116</v>
      </c>
      <c r="H1394" t="s">
        <v>3371</v>
      </c>
      <c r="K1394">
        <v>5</v>
      </c>
      <c r="M1394" t="s">
        <v>4116</v>
      </c>
      <c r="N1394" t="s">
        <v>4117</v>
      </c>
      <c r="O1394" t="s">
        <v>4118</v>
      </c>
      <c r="P1394" t="s">
        <v>4119</v>
      </c>
      <c r="Q1394" t="s">
        <v>4120</v>
      </c>
    </row>
    <row r="1395" spans="2:17">
      <c r="B1395" s="594">
        <v>45650.764062499999</v>
      </c>
      <c r="D1395" t="s">
        <v>3362</v>
      </c>
    </row>
    <row r="1396" spans="2:17">
      <c r="B1396" s="594">
        <v>45650.789467592593</v>
      </c>
      <c r="D1396" t="s">
        <v>3362</v>
      </c>
    </row>
    <row r="1397" spans="2:17">
      <c r="B1397" s="594">
        <v>45650.810428240744</v>
      </c>
      <c r="D1397" t="s">
        <v>3362</v>
      </c>
    </row>
    <row r="1398" spans="2:17">
      <c r="B1398" s="594">
        <v>45650.834432870368</v>
      </c>
      <c r="F1398" t="s">
        <v>3487</v>
      </c>
      <c r="G1398" t="s">
        <v>3726</v>
      </c>
      <c r="H1398" t="s">
        <v>3604</v>
      </c>
    </row>
    <row r="1399" spans="2:17">
      <c r="B1399" s="594">
        <v>45650.835497685184</v>
      </c>
      <c r="D1399" t="s">
        <v>3362</v>
      </c>
    </row>
    <row r="1400" spans="2:17">
      <c r="B1400" s="594">
        <v>45650.846018518518</v>
      </c>
      <c r="D1400" t="s">
        <v>3370</v>
      </c>
      <c r="F1400" t="s">
        <v>3616</v>
      </c>
      <c r="H1400" t="s">
        <v>3371</v>
      </c>
    </row>
    <row r="1401" spans="2:17">
      <c r="B1401" s="594">
        <v>45650.846041666664</v>
      </c>
      <c r="D1401" t="s">
        <v>3373</v>
      </c>
      <c r="F1401" t="s">
        <v>4106</v>
      </c>
      <c r="H1401" t="s">
        <v>3371</v>
      </c>
      <c r="K1401">
        <v>5</v>
      </c>
      <c r="M1401" t="s">
        <v>4106</v>
      </c>
      <c r="N1401" t="s">
        <v>4107</v>
      </c>
      <c r="O1401" t="s">
        <v>4108</v>
      </c>
      <c r="P1401" t="s">
        <v>4109</v>
      </c>
      <c r="Q1401" t="s">
        <v>4110</v>
      </c>
    </row>
    <row r="1402" spans="2:17">
      <c r="B1402" s="594">
        <v>45650.846053240741</v>
      </c>
      <c r="D1402" t="s">
        <v>3372</v>
      </c>
      <c r="F1402" t="s">
        <v>4106</v>
      </c>
      <c r="H1402" t="s">
        <v>3371</v>
      </c>
      <c r="K1402">
        <v>5</v>
      </c>
      <c r="M1402" t="s">
        <v>4106</v>
      </c>
      <c r="N1402" t="s">
        <v>4107</v>
      </c>
      <c r="O1402" t="s">
        <v>4108</v>
      </c>
      <c r="P1402" t="s">
        <v>4109</v>
      </c>
      <c r="Q1402" t="s">
        <v>4110</v>
      </c>
    </row>
    <row r="1403" spans="2:17">
      <c r="B1403" s="594">
        <v>45650.846087962964</v>
      </c>
      <c r="D1403" t="s">
        <v>3362</v>
      </c>
    </row>
    <row r="1404" spans="2:17">
      <c r="B1404" s="594">
        <v>45651.625902777778</v>
      </c>
      <c r="D1404" t="s">
        <v>3362</v>
      </c>
    </row>
    <row r="1405" spans="2:17">
      <c r="B1405" s="594">
        <v>45651.630127314813</v>
      </c>
      <c r="D1405" t="s">
        <v>3362</v>
      </c>
    </row>
    <row r="1406" spans="2:17">
      <c r="B1406" s="594">
        <v>45651.634791666664</v>
      </c>
      <c r="D1406" t="s">
        <v>3362</v>
      </c>
    </row>
    <row r="1407" spans="2:17">
      <c r="B1407" s="594">
        <v>45658.733032407406</v>
      </c>
      <c r="D1407" t="s">
        <v>3362</v>
      </c>
    </row>
    <row r="1408" spans="2:17">
      <c r="B1408" s="594">
        <v>45658.759131944447</v>
      </c>
      <c r="D1408" t="s">
        <v>3362</v>
      </c>
    </row>
    <row r="1409" spans="2:4">
      <c r="B1409" s="594">
        <v>45658.763391203705</v>
      </c>
      <c r="D1409" t="s">
        <v>3362</v>
      </c>
    </row>
    <row r="1410" spans="2:4">
      <c r="B1410" s="594">
        <v>45658.764270833337</v>
      </c>
      <c r="D1410" t="s">
        <v>3362</v>
      </c>
    </row>
    <row r="1411" spans="2:4">
      <c r="B1411" s="594">
        <v>45658.765810185185</v>
      </c>
      <c r="D1411" t="s">
        <v>3362</v>
      </c>
    </row>
    <row r="1412" spans="2:4">
      <c r="B1412" s="594">
        <v>45658.768807870372</v>
      </c>
      <c r="D1412" t="s">
        <v>3362</v>
      </c>
    </row>
    <row r="1413" spans="2:4">
      <c r="B1413" s="594">
        <v>45658.77144675926</v>
      </c>
      <c r="D1413" t="s">
        <v>3362</v>
      </c>
    </row>
    <row r="1414" spans="2:4">
      <c r="B1414" s="594">
        <v>45658.772245370368</v>
      </c>
      <c r="D1414" t="s">
        <v>3362</v>
      </c>
    </row>
    <row r="1415" spans="2:4">
      <c r="B1415" s="594">
        <v>45658.773113425923</v>
      </c>
      <c r="D1415" t="s">
        <v>3362</v>
      </c>
    </row>
    <row r="1416" spans="2:4">
      <c r="B1416" s="594">
        <v>45658.809386574074</v>
      </c>
      <c r="D1416" t="s">
        <v>3362</v>
      </c>
    </row>
    <row r="1417" spans="2:4">
      <c r="B1417" s="594">
        <v>45658.810474537036</v>
      </c>
      <c r="D1417" t="s">
        <v>3362</v>
      </c>
    </row>
    <row r="1418" spans="2:4">
      <c r="B1418" s="594">
        <v>45658.810972222222</v>
      </c>
      <c r="D1418" t="s">
        <v>3362</v>
      </c>
    </row>
    <row r="1419" spans="2:4">
      <c r="B1419" s="594">
        <v>45658.811354166668</v>
      </c>
      <c r="D1419" t="s">
        <v>3362</v>
      </c>
    </row>
    <row r="1420" spans="2:4">
      <c r="B1420" s="594">
        <v>45658.81318287037</v>
      </c>
      <c r="D1420" t="s">
        <v>3362</v>
      </c>
    </row>
    <row r="1421" spans="2:4">
      <c r="B1421" s="594">
        <v>45659.495127314818</v>
      </c>
      <c r="C1421">
        <v>60006</v>
      </c>
      <c r="D1421" t="s">
        <v>3515</v>
      </c>
    </row>
    <row r="1422" spans="2:4">
      <c r="B1422" s="594">
        <v>45659.495127314818</v>
      </c>
      <c r="C1422">
        <v>60001</v>
      </c>
      <c r="D1422" t="s">
        <v>3516</v>
      </c>
    </row>
    <row r="1423" spans="2:4">
      <c r="B1423" s="594">
        <v>45659.495127314818</v>
      </c>
      <c r="C1423">
        <v>60006</v>
      </c>
      <c r="D1423" t="s">
        <v>3517</v>
      </c>
    </row>
    <row r="1424" spans="2:4">
      <c r="B1424" s="594">
        <v>45659.495127314818</v>
      </c>
      <c r="C1424">
        <v>60006</v>
      </c>
      <c r="D1424" t="s">
        <v>3518</v>
      </c>
    </row>
    <row r="1425" spans="2:4">
      <c r="B1425" s="594">
        <v>45659.495127314818</v>
      </c>
      <c r="C1425">
        <v>60006</v>
      </c>
      <c r="D1425" t="s">
        <v>3520</v>
      </c>
    </row>
    <row r="1426" spans="2:4">
      <c r="B1426" s="594">
        <v>45659.495127314818</v>
      </c>
      <c r="C1426">
        <v>60006</v>
      </c>
      <c r="D1426" t="s">
        <v>3521</v>
      </c>
    </row>
    <row r="1427" spans="2:4">
      <c r="B1427" s="594">
        <v>45659.495127314818</v>
      </c>
      <c r="C1427">
        <v>60006</v>
      </c>
      <c r="D1427" t="s">
        <v>3522</v>
      </c>
    </row>
    <row r="1428" spans="2:4">
      <c r="B1428" s="594">
        <v>45659.495127314818</v>
      </c>
      <c r="C1428">
        <v>60006</v>
      </c>
      <c r="D1428" t="s">
        <v>3524</v>
      </c>
    </row>
    <row r="1429" spans="2:4">
      <c r="B1429" s="594">
        <v>45659.495127314818</v>
      </c>
      <c r="C1429">
        <v>60006</v>
      </c>
      <c r="D1429" t="s">
        <v>4133</v>
      </c>
    </row>
    <row r="1430" spans="2:4">
      <c r="B1430" s="594">
        <v>45659.495127314818</v>
      </c>
      <c r="C1430">
        <v>60006</v>
      </c>
      <c r="D1430" t="s">
        <v>3515</v>
      </c>
    </row>
    <row r="1431" spans="2:4">
      <c r="B1431" s="594">
        <v>45659.495127314818</v>
      </c>
      <c r="C1431">
        <v>60001</v>
      </c>
      <c r="D1431" t="s">
        <v>3516</v>
      </c>
    </row>
    <row r="1432" spans="2:4">
      <c r="B1432" s="594">
        <v>45659.495127314818</v>
      </c>
      <c r="C1432">
        <v>60006</v>
      </c>
      <c r="D1432" t="s">
        <v>3517</v>
      </c>
    </row>
    <row r="1433" spans="2:4">
      <c r="B1433" s="594">
        <v>45659.495127314818</v>
      </c>
      <c r="C1433">
        <v>60006</v>
      </c>
      <c r="D1433" t="s">
        <v>3518</v>
      </c>
    </row>
    <row r="1434" spans="2:4">
      <c r="B1434" s="594">
        <v>45659.495127314818</v>
      </c>
      <c r="C1434">
        <v>60006</v>
      </c>
      <c r="D1434" t="s">
        <v>3520</v>
      </c>
    </row>
    <row r="1435" spans="2:4">
      <c r="B1435" s="594">
        <v>45659.495127314818</v>
      </c>
      <c r="C1435">
        <v>60006</v>
      </c>
      <c r="D1435" t="s">
        <v>3521</v>
      </c>
    </row>
    <row r="1436" spans="2:4">
      <c r="B1436" s="594">
        <v>45659.495127314818</v>
      </c>
      <c r="C1436">
        <v>60006</v>
      </c>
      <c r="D1436" t="s">
        <v>3522</v>
      </c>
    </row>
    <row r="1437" spans="2:4">
      <c r="B1437" s="594">
        <v>45659.495127314818</v>
      </c>
      <c r="C1437">
        <v>60006</v>
      </c>
      <c r="D1437" t="s">
        <v>3524</v>
      </c>
    </row>
    <row r="1438" spans="2:4">
      <c r="B1438" s="594">
        <v>45659.495127314818</v>
      </c>
      <c r="C1438">
        <v>60006</v>
      </c>
      <c r="D1438" t="s">
        <v>4133</v>
      </c>
    </row>
    <row r="1439" spans="2:4">
      <c r="B1439" s="594">
        <v>45659.495127314818</v>
      </c>
      <c r="C1439">
        <v>60006</v>
      </c>
      <c r="D1439" t="s">
        <v>3515</v>
      </c>
    </row>
    <row r="1440" spans="2:4">
      <c r="B1440" s="594">
        <v>45659.495127314818</v>
      </c>
      <c r="C1440">
        <v>60001</v>
      </c>
      <c r="D1440" t="s">
        <v>3516</v>
      </c>
    </row>
    <row r="1441" spans="2:4">
      <c r="B1441" s="594">
        <v>45659.495127314818</v>
      </c>
      <c r="C1441">
        <v>60006</v>
      </c>
      <c r="D1441" t="s">
        <v>3517</v>
      </c>
    </row>
    <row r="1442" spans="2:4">
      <c r="B1442" s="594">
        <v>45659.495127314818</v>
      </c>
      <c r="C1442">
        <v>60006</v>
      </c>
      <c r="D1442" t="s">
        <v>3518</v>
      </c>
    </row>
    <row r="1443" spans="2:4">
      <c r="B1443" s="594">
        <v>45659.495127314818</v>
      </c>
      <c r="C1443">
        <v>60006</v>
      </c>
      <c r="D1443" t="s">
        <v>3520</v>
      </c>
    </row>
    <row r="1444" spans="2:4">
      <c r="B1444" s="594">
        <v>45659.495127314818</v>
      </c>
      <c r="C1444">
        <v>60006</v>
      </c>
      <c r="D1444" t="s">
        <v>3521</v>
      </c>
    </row>
    <row r="1445" spans="2:4">
      <c r="B1445" s="594">
        <v>45659.495127314818</v>
      </c>
      <c r="C1445">
        <v>60006</v>
      </c>
      <c r="D1445" t="s">
        <v>3522</v>
      </c>
    </row>
    <row r="1446" spans="2:4">
      <c r="B1446" s="594">
        <v>45659.495127314818</v>
      </c>
      <c r="C1446">
        <v>60006</v>
      </c>
      <c r="D1446" t="s">
        <v>3524</v>
      </c>
    </row>
    <row r="1447" spans="2:4">
      <c r="B1447" s="594">
        <v>45659.495127314818</v>
      </c>
      <c r="C1447">
        <v>60006</v>
      </c>
      <c r="D1447" t="s">
        <v>4133</v>
      </c>
    </row>
    <row r="1448" spans="2:4">
      <c r="B1448" s="594">
        <v>45659.495127314818</v>
      </c>
      <c r="C1448">
        <v>60006</v>
      </c>
      <c r="D1448" t="s">
        <v>3515</v>
      </c>
    </row>
    <row r="1449" spans="2:4">
      <c r="B1449" s="594">
        <v>45659.495127314818</v>
      </c>
      <c r="C1449">
        <v>60001</v>
      </c>
      <c r="D1449" t="s">
        <v>3516</v>
      </c>
    </row>
    <row r="1450" spans="2:4">
      <c r="B1450" s="594">
        <v>45659.495127314818</v>
      </c>
      <c r="C1450">
        <v>60006</v>
      </c>
      <c r="D1450" t="s">
        <v>3517</v>
      </c>
    </row>
    <row r="1451" spans="2:4">
      <c r="B1451" s="594">
        <v>45659.495127314818</v>
      </c>
      <c r="C1451">
        <v>60006</v>
      </c>
      <c r="D1451" t="s">
        <v>3518</v>
      </c>
    </row>
    <row r="1452" spans="2:4">
      <c r="B1452" s="594">
        <v>45659.495127314818</v>
      </c>
      <c r="C1452">
        <v>60006</v>
      </c>
      <c r="D1452" t="s">
        <v>3520</v>
      </c>
    </row>
    <row r="1453" spans="2:4">
      <c r="B1453" s="594">
        <v>45659.495127314818</v>
      </c>
      <c r="C1453">
        <v>60006</v>
      </c>
      <c r="D1453" t="s">
        <v>3521</v>
      </c>
    </row>
    <row r="1454" spans="2:4">
      <c r="B1454" s="594">
        <v>45659.495127314818</v>
      </c>
      <c r="C1454">
        <v>60006</v>
      </c>
      <c r="D1454" t="s">
        <v>3522</v>
      </c>
    </row>
    <row r="1455" spans="2:4">
      <c r="B1455" s="594">
        <v>45659.495127314818</v>
      </c>
      <c r="C1455">
        <v>60006</v>
      </c>
      <c r="D1455" t="s">
        <v>3524</v>
      </c>
    </row>
    <row r="1456" spans="2:4">
      <c r="B1456" s="594">
        <v>45659.495127314818</v>
      </c>
      <c r="C1456">
        <v>60006</v>
      </c>
      <c r="D1456" t="s">
        <v>4133</v>
      </c>
    </row>
    <row r="1457" spans="2:4">
      <c r="B1457" s="594">
        <v>45659.495127314818</v>
      </c>
      <c r="C1457">
        <v>60006</v>
      </c>
      <c r="D1457" t="s">
        <v>3515</v>
      </c>
    </row>
    <row r="1458" spans="2:4">
      <c r="B1458" s="594">
        <v>45659.495138888888</v>
      </c>
      <c r="C1458">
        <v>60001</v>
      </c>
      <c r="D1458" t="s">
        <v>3516</v>
      </c>
    </row>
    <row r="1459" spans="2:4">
      <c r="B1459" s="594">
        <v>45659.495138888888</v>
      </c>
      <c r="C1459">
        <v>60006</v>
      </c>
      <c r="D1459" t="s">
        <v>3517</v>
      </c>
    </row>
    <row r="1460" spans="2:4">
      <c r="B1460" s="594">
        <v>45659.495138888888</v>
      </c>
      <c r="C1460">
        <v>60006</v>
      </c>
      <c r="D1460" t="s">
        <v>3518</v>
      </c>
    </row>
    <row r="1461" spans="2:4">
      <c r="B1461" s="594">
        <v>45659.495138888888</v>
      </c>
      <c r="C1461">
        <v>60006</v>
      </c>
      <c r="D1461" t="s">
        <v>3520</v>
      </c>
    </row>
    <row r="1462" spans="2:4">
      <c r="B1462" s="594">
        <v>45659.495138888888</v>
      </c>
      <c r="C1462">
        <v>60006</v>
      </c>
      <c r="D1462" t="s">
        <v>3521</v>
      </c>
    </row>
    <row r="1463" spans="2:4">
      <c r="B1463" s="594">
        <v>45659.495138888888</v>
      </c>
      <c r="C1463">
        <v>60006</v>
      </c>
      <c r="D1463" t="s">
        <v>3522</v>
      </c>
    </row>
    <row r="1464" spans="2:4">
      <c r="B1464" s="594">
        <v>45659.495138888888</v>
      </c>
      <c r="C1464">
        <v>60006</v>
      </c>
      <c r="D1464" t="s">
        <v>3524</v>
      </c>
    </row>
    <row r="1465" spans="2:4">
      <c r="B1465" s="594">
        <v>45659.495138888888</v>
      </c>
      <c r="C1465">
        <v>60006</v>
      </c>
      <c r="D1465" t="s">
        <v>4133</v>
      </c>
    </row>
    <row r="1466" spans="2:4">
      <c r="B1466" s="594">
        <v>45659.495138888888</v>
      </c>
      <c r="C1466">
        <v>60006</v>
      </c>
      <c r="D1466" t="s">
        <v>3515</v>
      </c>
    </row>
    <row r="1467" spans="2:4">
      <c r="B1467" s="594">
        <v>45659.495138888888</v>
      </c>
      <c r="C1467">
        <v>60001</v>
      </c>
      <c r="D1467" t="s">
        <v>3516</v>
      </c>
    </row>
    <row r="1468" spans="2:4">
      <c r="B1468" s="594">
        <v>45659.495138888888</v>
      </c>
      <c r="C1468">
        <v>60006</v>
      </c>
      <c r="D1468" t="s">
        <v>3517</v>
      </c>
    </row>
    <row r="1469" spans="2:4">
      <c r="B1469" s="594">
        <v>45659.495138888888</v>
      </c>
      <c r="C1469">
        <v>60006</v>
      </c>
      <c r="D1469" t="s">
        <v>3518</v>
      </c>
    </row>
    <row r="1470" spans="2:4">
      <c r="B1470" s="594">
        <v>45659.495138888888</v>
      </c>
      <c r="C1470">
        <v>60006</v>
      </c>
      <c r="D1470" t="s">
        <v>3520</v>
      </c>
    </row>
    <row r="1471" spans="2:4">
      <c r="B1471" s="594">
        <v>45659.495138888888</v>
      </c>
      <c r="C1471">
        <v>60006</v>
      </c>
      <c r="D1471" t="s">
        <v>3521</v>
      </c>
    </row>
    <row r="1472" spans="2:4">
      <c r="B1472" s="594">
        <v>45659.495138888888</v>
      </c>
      <c r="C1472">
        <v>60006</v>
      </c>
      <c r="D1472" t="s">
        <v>3522</v>
      </c>
    </row>
    <row r="1473" spans="2:4">
      <c r="B1473" s="594">
        <v>45659.495138888888</v>
      </c>
      <c r="C1473">
        <v>60006</v>
      </c>
      <c r="D1473" t="s">
        <v>3524</v>
      </c>
    </row>
    <row r="1474" spans="2:4">
      <c r="B1474" s="594">
        <v>45659.495138888888</v>
      </c>
      <c r="C1474">
        <v>60006</v>
      </c>
      <c r="D1474" t="s">
        <v>4133</v>
      </c>
    </row>
    <row r="1475" spans="2:4">
      <c r="B1475" s="594">
        <v>45659.495138888888</v>
      </c>
      <c r="C1475">
        <v>60006</v>
      </c>
      <c r="D1475" t="s">
        <v>3515</v>
      </c>
    </row>
    <row r="1476" spans="2:4">
      <c r="B1476" s="594">
        <v>45659.495138888888</v>
      </c>
      <c r="C1476">
        <v>60001</v>
      </c>
      <c r="D1476" t="s">
        <v>3516</v>
      </c>
    </row>
    <row r="1477" spans="2:4">
      <c r="B1477" s="594">
        <v>45659.495138888888</v>
      </c>
      <c r="C1477">
        <v>60006</v>
      </c>
      <c r="D1477" t="s">
        <v>3517</v>
      </c>
    </row>
    <row r="1478" spans="2:4">
      <c r="B1478" s="594">
        <v>45659.495150462964</v>
      </c>
      <c r="C1478">
        <v>60006</v>
      </c>
      <c r="D1478" t="s">
        <v>3518</v>
      </c>
    </row>
    <row r="1479" spans="2:4">
      <c r="B1479" s="594">
        <v>45659.495150462964</v>
      </c>
      <c r="C1479">
        <v>60006</v>
      </c>
      <c r="D1479" t="s">
        <v>3520</v>
      </c>
    </row>
    <row r="1480" spans="2:4">
      <c r="B1480" s="594">
        <v>45659.495150462964</v>
      </c>
      <c r="C1480">
        <v>60006</v>
      </c>
      <c r="D1480" t="s">
        <v>3521</v>
      </c>
    </row>
    <row r="1481" spans="2:4">
      <c r="B1481" s="594">
        <v>45659.495150462964</v>
      </c>
      <c r="C1481">
        <v>60006</v>
      </c>
      <c r="D1481" t="s">
        <v>3522</v>
      </c>
    </row>
    <row r="1482" spans="2:4">
      <c r="B1482" s="594">
        <v>45659.495150462964</v>
      </c>
      <c r="C1482">
        <v>60006</v>
      </c>
      <c r="D1482" t="s">
        <v>3524</v>
      </c>
    </row>
    <row r="1483" spans="2:4">
      <c r="B1483" s="594">
        <v>45659.495150462964</v>
      </c>
      <c r="C1483">
        <v>60006</v>
      </c>
      <c r="D1483" t="s">
        <v>4133</v>
      </c>
    </row>
    <row r="1484" spans="2:4">
      <c r="B1484" s="594">
        <v>45659.495150462964</v>
      </c>
      <c r="C1484">
        <v>60006</v>
      </c>
      <c r="D1484" t="s">
        <v>3515</v>
      </c>
    </row>
    <row r="1485" spans="2:4">
      <c r="B1485" s="594">
        <v>45659.495150462964</v>
      </c>
      <c r="C1485">
        <v>60001</v>
      </c>
      <c r="D1485" t="s">
        <v>3516</v>
      </c>
    </row>
    <row r="1486" spans="2:4">
      <c r="B1486" s="594">
        <v>45659.495150462964</v>
      </c>
      <c r="C1486">
        <v>60006</v>
      </c>
      <c r="D1486" t="s">
        <v>3517</v>
      </c>
    </row>
    <row r="1487" spans="2:4">
      <c r="B1487" s="594">
        <v>45659.495150462964</v>
      </c>
      <c r="C1487">
        <v>60006</v>
      </c>
      <c r="D1487" t="s">
        <v>3518</v>
      </c>
    </row>
    <row r="1488" spans="2:4">
      <c r="B1488" s="594">
        <v>45659.495150462964</v>
      </c>
      <c r="C1488">
        <v>60006</v>
      </c>
      <c r="D1488" t="s">
        <v>3520</v>
      </c>
    </row>
    <row r="1489" spans="2:4">
      <c r="B1489" s="594">
        <v>45659.495150462964</v>
      </c>
      <c r="C1489">
        <v>60006</v>
      </c>
      <c r="D1489" t="s">
        <v>3521</v>
      </c>
    </row>
    <row r="1490" spans="2:4">
      <c r="B1490" s="594">
        <v>45659.495150462964</v>
      </c>
      <c r="C1490">
        <v>60006</v>
      </c>
      <c r="D1490" t="s">
        <v>3522</v>
      </c>
    </row>
    <row r="1491" spans="2:4">
      <c r="B1491" s="594">
        <v>45659.495150462964</v>
      </c>
      <c r="C1491">
        <v>60006</v>
      </c>
      <c r="D1491" t="s">
        <v>3524</v>
      </c>
    </row>
    <row r="1492" spans="2:4">
      <c r="B1492" s="594">
        <v>45659.495150462964</v>
      </c>
      <c r="C1492">
        <v>60006</v>
      </c>
      <c r="D1492" t="s">
        <v>4133</v>
      </c>
    </row>
    <row r="1493" spans="2:4">
      <c r="B1493" s="594">
        <v>45659.495150462964</v>
      </c>
      <c r="C1493">
        <v>60006</v>
      </c>
      <c r="D1493" t="s">
        <v>3515</v>
      </c>
    </row>
    <row r="1494" spans="2:4">
      <c r="B1494" s="594">
        <v>45659.495150462964</v>
      </c>
      <c r="C1494">
        <v>60001</v>
      </c>
      <c r="D1494" t="s">
        <v>3516</v>
      </c>
    </row>
    <row r="1495" spans="2:4">
      <c r="B1495" s="594">
        <v>45659.495150462964</v>
      </c>
      <c r="C1495">
        <v>60006</v>
      </c>
      <c r="D1495" t="s">
        <v>3517</v>
      </c>
    </row>
    <row r="1496" spans="2:4">
      <c r="B1496" s="594">
        <v>45659.495150462964</v>
      </c>
      <c r="C1496">
        <v>60006</v>
      </c>
      <c r="D1496" t="s">
        <v>3518</v>
      </c>
    </row>
    <row r="1497" spans="2:4">
      <c r="B1497" s="594">
        <v>45659.495150462964</v>
      </c>
      <c r="C1497">
        <v>60006</v>
      </c>
      <c r="D1497" t="s">
        <v>3520</v>
      </c>
    </row>
    <row r="1498" spans="2:4">
      <c r="B1498" s="594">
        <v>45659.495150462964</v>
      </c>
      <c r="C1498">
        <v>60006</v>
      </c>
      <c r="D1498" t="s">
        <v>3521</v>
      </c>
    </row>
    <row r="1499" spans="2:4">
      <c r="B1499" s="594">
        <v>45659.495150462964</v>
      </c>
      <c r="C1499">
        <v>60006</v>
      </c>
      <c r="D1499" t="s">
        <v>3522</v>
      </c>
    </row>
    <row r="1500" spans="2:4">
      <c r="B1500" s="594">
        <v>45659.495162037034</v>
      </c>
      <c r="C1500">
        <v>60006</v>
      </c>
      <c r="D1500" t="s">
        <v>3524</v>
      </c>
    </row>
    <row r="1501" spans="2:4">
      <c r="B1501" s="594">
        <v>45659.495162037034</v>
      </c>
      <c r="C1501">
        <v>60006</v>
      </c>
      <c r="D1501" t="s">
        <v>4133</v>
      </c>
    </row>
    <row r="1502" spans="2:4">
      <c r="B1502" s="594">
        <v>45659.495162037034</v>
      </c>
      <c r="C1502">
        <v>60006</v>
      </c>
      <c r="D1502" t="s">
        <v>3515</v>
      </c>
    </row>
    <row r="1503" spans="2:4">
      <c r="B1503" s="594">
        <v>45659.495162037034</v>
      </c>
      <c r="C1503">
        <v>60001</v>
      </c>
      <c r="D1503" t="s">
        <v>3516</v>
      </c>
    </row>
    <row r="1504" spans="2:4">
      <c r="B1504" s="594">
        <v>45659.495162037034</v>
      </c>
      <c r="C1504">
        <v>60006</v>
      </c>
      <c r="D1504" t="s">
        <v>3517</v>
      </c>
    </row>
    <row r="1505" spans="2:4">
      <c r="B1505" s="594">
        <v>45659.495162037034</v>
      </c>
      <c r="C1505">
        <v>60006</v>
      </c>
      <c r="D1505" t="s">
        <v>3518</v>
      </c>
    </row>
    <row r="1506" spans="2:4">
      <c r="B1506" s="594">
        <v>45659.495162037034</v>
      </c>
      <c r="C1506">
        <v>60006</v>
      </c>
      <c r="D1506" t="s">
        <v>3520</v>
      </c>
    </row>
    <row r="1507" spans="2:4">
      <c r="B1507" s="594">
        <v>45659.495162037034</v>
      </c>
      <c r="C1507">
        <v>60006</v>
      </c>
      <c r="D1507" t="s">
        <v>3521</v>
      </c>
    </row>
    <row r="1508" spans="2:4">
      <c r="B1508" s="594">
        <v>45659.495162037034</v>
      </c>
      <c r="C1508">
        <v>60006</v>
      </c>
      <c r="D1508" t="s">
        <v>3522</v>
      </c>
    </row>
    <row r="1509" spans="2:4">
      <c r="B1509" s="594">
        <v>45659.495162037034</v>
      </c>
      <c r="C1509">
        <v>60006</v>
      </c>
      <c r="D1509" t="s">
        <v>3524</v>
      </c>
    </row>
    <row r="1510" spans="2:4">
      <c r="B1510" s="594">
        <v>45659.495162037034</v>
      </c>
      <c r="C1510">
        <v>60006</v>
      </c>
      <c r="D1510" t="s">
        <v>4133</v>
      </c>
    </row>
    <row r="1511" spans="2:4">
      <c r="B1511" s="594">
        <v>45659.495162037034</v>
      </c>
      <c r="C1511">
        <v>60006</v>
      </c>
      <c r="D1511" t="s">
        <v>3515</v>
      </c>
    </row>
    <row r="1512" spans="2:4">
      <c r="B1512" s="594">
        <v>45659.495162037034</v>
      </c>
      <c r="C1512">
        <v>60001</v>
      </c>
      <c r="D1512" t="s">
        <v>3516</v>
      </c>
    </row>
    <row r="1513" spans="2:4">
      <c r="B1513" s="594">
        <v>45659.495162037034</v>
      </c>
      <c r="C1513">
        <v>60006</v>
      </c>
      <c r="D1513" t="s">
        <v>3517</v>
      </c>
    </row>
    <row r="1514" spans="2:4">
      <c r="B1514" s="594">
        <v>45659.495162037034</v>
      </c>
      <c r="C1514">
        <v>60006</v>
      </c>
      <c r="D1514" t="s">
        <v>3518</v>
      </c>
    </row>
    <row r="1515" spans="2:4">
      <c r="B1515" s="594">
        <v>45659.495162037034</v>
      </c>
      <c r="C1515">
        <v>60006</v>
      </c>
      <c r="D1515" t="s">
        <v>3520</v>
      </c>
    </row>
    <row r="1516" spans="2:4">
      <c r="B1516" s="594">
        <v>45659.495173611111</v>
      </c>
      <c r="C1516">
        <v>60006</v>
      </c>
      <c r="D1516" t="s">
        <v>3521</v>
      </c>
    </row>
    <row r="1517" spans="2:4">
      <c r="B1517" s="594">
        <v>45659.495173611111</v>
      </c>
      <c r="C1517">
        <v>60006</v>
      </c>
      <c r="D1517" t="s">
        <v>3522</v>
      </c>
    </row>
    <row r="1518" spans="2:4">
      <c r="B1518" s="594">
        <v>45659.495173611111</v>
      </c>
      <c r="C1518">
        <v>60006</v>
      </c>
      <c r="D1518" t="s">
        <v>3524</v>
      </c>
    </row>
    <row r="1519" spans="2:4">
      <c r="B1519" s="594">
        <v>45659.495173611111</v>
      </c>
      <c r="C1519">
        <v>60006</v>
      </c>
      <c r="D1519" t="s">
        <v>4133</v>
      </c>
    </row>
    <row r="1520" spans="2:4">
      <c r="B1520" s="594">
        <v>45659.495173611111</v>
      </c>
      <c r="C1520">
        <v>60006</v>
      </c>
      <c r="D1520" t="s">
        <v>3515</v>
      </c>
    </row>
    <row r="1521" spans="2:4">
      <c r="B1521" s="594">
        <v>45659.495173611111</v>
      </c>
      <c r="C1521">
        <v>60001</v>
      </c>
      <c r="D1521" t="s">
        <v>3516</v>
      </c>
    </row>
    <row r="1522" spans="2:4">
      <c r="B1522" s="594">
        <v>45659.495173611111</v>
      </c>
      <c r="C1522">
        <v>60006</v>
      </c>
      <c r="D1522" t="s">
        <v>3517</v>
      </c>
    </row>
    <row r="1523" spans="2:4">
      <c r="B1523" s="594">
        <v>45659.495173611111</v>
      </c>
      <c r="C1523">
        <v>60006</v>
      </c>
      <c r="D1523" t="s">
        <v>3518</v>
      </c>
    </row>
    <row r="1524" spans="2:4">
      <c r="B1524" s="594">
        <v>45659.495173611111</v>
      </c>
      <c r="C1524">
        <v>60006</v>
      </c>
      <c r="D1524" t="s">
        <v>3520</v>
      </c>
    </row>
    <row r="1525" spans="2:4">
      <c r="B1525" s="594">
        <v>45659.495173611111</v>
      </c>
      <c r="C1525">
        <v>60006</v>
      </c>
      <c r="D1525" t="s">
        <v>3521</v>
      </c>
    </row>
    <row r="1526" spans="2:4">
      <c r="B1526" s="594">
        <v>45659.495173611111</v>
      </c>
      <c r="C1526">
        <v>60006</v>
      </c>
      <c r="D1526" t="s">
        <v>3522</v>
      </c>
    </row>
    <row r="1527" spans="2:4">
      <c r="B1527" s="594">
        <v>45659.495173611111</v>
      </c>
      <c r="C1527">
        <v>60006</v>
      </c>
      <c r="D1527" t="s">
        <v>3524</v>
      </c>
    </row>
    <row r="1528" spans="2:4">
      <c r="B1528" s="594">
        <v>45659.495173611111</v>
      </c>
      <c r="C1528">
        <v>60006</v>
      </c>
      <c r="D1528" t="s">
        <v>4133</v>
      </c>
    </row>
    <row r="1529" spans="2:4">
      <c r="B1529" s="594">
        <v>45659.495173611111</v>
      </c>
      <c r="C1529">
        <v>60006</v>
      </c>
      <c r="D1529" t="s">
        <v>3515</v>
      </c>
    </row>
    <row r="1530" spans="2:4">
      <c r="B1530" s="594">
        <v>45659.495173611111</v>
      </c>
      <c r="C1530">
        <v>60001</v>
      </c>
      <c r="D1530" t="s">
        <v>3516</v>
      </c>
    </row>
    <row r="1531" spans="2:4">
      <c r="B1531" s="594">
        <v>45659.495173611111</v>
      </c>
      <c r="C1531">
        <v>60006</v>
      </c>
      <c r="D1531" t="s">
        <v>3517</v>
      </c>
    </row>
    <row r="1532" spans="2:4">
      <c r="B1532" s="594">
        <v>45659.495173611111</v>
      </c>
      <c r="C1532">
        <v>60006</v>
      </c>
      <c r="D1532" t="s">
        <v>3518</v>
      </c>
    </row>
    <row r="1533" spans="2:4">
      <c r="B1533" s="594">
        <v>45659.495173611111</v>
      </c>
      <c r="C1533">
        <v>60006</v>
      </c>
      <c r="D1533" t="s">
        <v>3520</v>
      </c>
    </row>
    <row r="1534" spans="2:4">
      <c r="B1534" s="594">
        <v>45659.495173611111</v>
      </c>
      <c r="C1534">
        <v>60006</v>
      </c>
      <c r="D1534" t="s">
        <v>3521</v>
      </c>
    </row>
    <row r="1535" spans="2:4">
      <c r="B1535" s="594">
        <v>45659.495173611111</v>
      </c>
      <c r="C1535">
        <v>60006</v>
      </c>
      <c r="D1535" t="s">
        <v>3522</v>
      </c>
    </row>
    <row r="1536" spans="2:4">
      <c r="B1536" s="594">
        <v>45659.495173611111</v>
      </c>
      <c r="C1536">
        <v>60006</v>
      </c>
      <c r="D1536" t="s">
        <v>3524</v>
      </c>
    </row>
    <row r="1537" spans="2:4">
      <c r="B1537" s="594">
        <v>45659.495173611111</v>
      </c>
      <c r="C1537">
        <v>60006</v>
      </c>
      <c r="D1537" t="s">
        <v>4133</v>
      </c>
    </row>
    <row r="1538" spans="2:4">
      <c r="B1538" s="594">
        <v>45659.495185185187</v>
      </c>
      <c r="C1538">
        <v>60006</v>
      </c>
      <c r="D1538" t="s">
        <v>3515</v>
      </c>
    </row>
    <row r="1539" spans="2:4">
      <c r="B1539" s="594">
        <v>45659.495185185187</v>
      </c>
      <c r="C1539">
        <v>60001</v>
      </c>
      <c r="D1539" t="s">
        <v>3516</v>
      </c>
    </row>
    <row r="1540" spans="2:4">
      <c r="B1540" s="594">
        <v>45659.495185185187</v>
      </c>
      <c r="C1540">
        <v>60006</v>
      </c>
      <c r="D1540" t="s">
        <v>3517</v>
      </c>
    </row>
    <row r="1541" spans="2:4">
      <c r="B1541" s="594">
        <v>45659.495185185187</v>
      </c>
      <c r="C1541">
        <v>60006</v>
      </c>
      <c r="D1541" t="s">
        <v>3518</v>
      </c>
    </row>
    <row r="1542" spans="2:4">
      <c r="B1542" s="594">
        <v>45659.495185185187</v>
      </c>
      <c r="C1542">
        <v>60006</v>
      </c>
      <c r="D1542" t="s">
        <v>3520</v>
      </c>
    </row>
    <row r="1543" spans="2:4">
      <c r="B1543" s="594">
        <v>45659.495185185187</v>
      </c>
      <c r="C1543">
        <v>60006</v>
      </c>
      <c r="D1543" t="s">
        <v>3521</v>
      </c>
    </row>
    <row r="1544" spans="2:4">
      <c r="B1544" s="594">
        <v>45659.495185185187</v>
      </c>
      <c r="C1544">
        <v>60006</v>
      </c>
      <c r="D1544" t="s">
        <v>3522</v>
      </c>
    </row>
    <row r="1545" spans="2:4">
      <c r="B1545" s="594">
        <v>45659.495185185187</v>
      </c>
      <c r="C1545">
        <v>60006</v>
      </c>
      <c r="D1545" t="s">
        <v>3524</v>
      </c>
    </row>
    <row r="1546" spans="2:4">
      <c r="B1546" s="594">
        <v>45659.495185185187</v>
      </c>
      <c r="C1546">
        <v>60006</v>
      </c>
      <c r="D1546" t="s">
        <v>4133</v>
      </c>
    </row>
    <row r="1547" spans="2:4">
      <c r="B1547" s="594">
        <v>45659.495185185187</v>
      </c>
      <c r="C1547">
        <v>60006</v>
      </c>
      <c r="D1547" t="s">
        <v>3515</v>
      </c>
    </row>
    <row r="1548" spans="2:4">
      <c r="B1548" s="594">
        <v>45659.495185185187</v>
      </c>
      <c r="C1548">
        <v>60001</v>
      </c>
      <c r="D1548" t="s">
        <v>3516</v>
      </c>
    </row>
    <row r="1549" spans="2:4">
      <c r="B1549" s="594">
        <v>45659.495185185187</v>
      </c>
      <c r="C1549">
        <v>60006</v>
      </c>
      <c r="D1549" t="s">
        <v>3517</v>
      </c>
    </row>
    <row r="1550" spans="2:4">
      <c r="B1550" s="594">
        <v>45659.495185185187</v>
      </c>
      <c r="C1550">
        <v>60006</v>
      </c>
      <c r="D1550" t="s">
        <v>3518</v>
      </c>
    </row>
    <row r="1551" spans="2:4">
      <c r="B1551" s="594">
        <v>45659.495185185187</v>
      </c>
      <c r="C1551">
        <v>60006</v>
      </c>
      <c r="D1551" t="s">
        <v>3520</v>
      </c>
    </row>
    <row r="1552" spans="2:4">
      <c r="B1552" s="594">
        <v>45659.495185185187</v>
      </c>
      <c r="C1552">
        <v>60006</v>
      </c>
      <c r="D1552" t="s">
        <v>3521</v>
      </c>
    </row>
    <row r="1553" spans="2:4">
      <c r="B1553" s="594">
        <v>45659.495185185187</v>
      </c>
      <c r="C1553">
        <v>60006</v>
      </c>
      <c r="D1553" t="s">
        <v>3522</v>
      </c>
    </row>
    <row r="1554" spans="2:4">
      <c r="B1554" s="594">
        <v>45659.495185185187</v>
      </c>
      <c r="C1554">
        <v>60006</v>
      </c>
      <c r="D1554" t="s">
        <v>3524</v>
      </c>
    </row>
    <row r="1555" spans="2:4">
      <c r="B1555" s="594">
        <v>45659.495185185187</v>
      </c>
      <c r="C1555">
        <v>60006</v>
      </c>
      <c r="D1555" t="s">
        <v>4133</v>
      </c>
    </row>
    <row r="1556" spans="2:4">
      <c r="B1556" s="594">
        <v>45659.495185185187</v>
      </c>
      <c r="C1556">
        <v>60006</v>
      </c>
      <c r="D1556" t="s">
        <v>3515</v>
      </c>
    </row>
    <row r="1557" spans="2:4">
      <c r="B1557" s="594">
        <v>45659.495185185187</v>
      </c>
      <c r="C1557">
        <v>60001</v>
      </c>
      <c r="D1557" t="s">
        <v>3516</v>
      </c>
    </row>
    <row r="1558" spans="2:4">
      <c r="B1558" s="594">
        <v>45659.495185185187</v>
      </c>
      <c r="C1558">
        <v>60006</v>
      </c>
      <c r="D1558" t="s">
        <v>3517</v>
      </c>
    </row>
    <row r="1559" spans="2:4">
      <c r="B1559" s="594">
        <v>45659.495185185187</v>
      </c>
      <c r="C1559">
        <v>60006</v>
      </c>
      <c r="D1559" t="s">
        <v>3518</v>
      </c>
    </row>
    <row r="1560" spans="2:4">
      <c r="B1560" s="594">
        <v>45659.495185185187</v>
      </c>
      <c r="C1560">
        <v>60006</v>
      </c>
      <c r="D1560" t="s">
        <v>3520</v>
      </c>
    </row>
    <row r="1561" spans="2:4">
      <c r="B1561" s="594">
        <v>45659.495185185187</v>
      </c>
      <c r="C1561">
        <v>60006</v>
      </c>
      <c r="D1561" t="s">
        <v>3521</v>
      </c>
    </row>
    <row r="1562" spans="2:4">
      <c r="B1562" s="594">
        <v>45659.495185185187</v>
      </c>
      <c r="C1562">
        <v>60006</v>
      </c>
      <c r="D1562" t="s">
        <v>3522</v>
      </c>
    </row>
    <row r="1563" spans="2:4">
      <c r="B1563" s="594">
        <v>45659.495185185187</v>
      </c>
      <c r="C1563">
        <v>60006</v>
      </c>
      <c r="D1563" t="s">
        <v>3524</v>
      </c>
    </row>
    <row r="1564" spans="2:4">
      <c r="B1564" s="594">
        <v>45659.495185185187</v>
      </c>
      <c r="C1564">
        <v>60006</v>
      </c>
      <c r="D1564" t="s">
        <v>4133</v>
      </c>
    </row>
    <row r="1565" spans="2:4">
      <c r="B1565" s="594">
        <v>45659.495185185187</v>
      </c>
      <c r="C1565">
        <v>60006</v>
      </c>
      <c r="D1565" t="s">
        <v>3515</v>
      </c>
    </row>
    <row r="1566" spans="2:4">
      <c r="B1566" s="594">
        <v>45659.495185185187</v>
      </c>
      <c r="C1566">
        <v>60001</v>
      </c>
      <c r="D1566" t="s">
        <v>3516</v>
      </c>
    </row>
    <row r="1567" spans="2:4">
      <c r="B1567" s="594">
        <v>45659.495185185187</v>
      </c>
      <c r="C1567">
        <v>60006</v>
      </c>
      <c r="D1567" t="s">
        <v>3517</v>
      </c>
    </row>
    <row r="1568" spans="2:4">
      <c r="B1568" s="594">
        <v>45659.495185185187</v>
      </c>
      <c r="C1568">
        <v>60006</v>
      </c>
      <c r="D1568" t="s">
        <v>3518</v>
      </c>
    </row>
    <row r="1569" spans="2:4">
      <c r="B1569" s="594">
        <v>45659.495196759257</v>
      </c>
      <c r="C1569">
        <v>60006</v>
      </c>
      <c r="D1569" t="s">
        <v>3520</v>
      </c>
    </row>
    <row r="1570" spans="2:4">
      <c r="B1570" s="594">
        <v>45659.495196759257</v>
      </c>
      <c r="C1570">
        <v>60006</v>
      </c>
      <c r="D1570" t="s">
        <v>3521</v>
      </c>
    </row>
    <row r="1571" spans="2:4">
      <c r="B1571" s="594">
        <v>45659.495196759257</v>
      </c>
      <c r="C1571">
        <v>60006</v>
      </c>
      <c r="D1571" t="s">
        <v>3522</v>
      </c>
    </row>
    <row r="1572" spans="2:4">
      <c r="B1572" s="594">
        <v>45659.495196759257</v>
      </c>
      <c r="C1572">
        <v>60006</v>
      </c>
      <c r="D1572" t="s">
        <v>3524</v>
      </c>
    </row>
    <row r="1573" spans="2:4">
      <c r="B1573" s="594">
        <v>45659.495196759257</v>
      </c>
      <c r="C1573">
        <v>60006</v>
      </c>
      <c r="D1573" t="s">
        <v>4133</v>
      </c>
    </row>
    <row r="1574" spans="2:4">
      <c r="B1574" s="594">
        <v>45659.495196759257</v>
      </c>
      <c r="C1574">
        <v>60006</v>
      </c>
      <c r="D1574" t="s">
        <v>3515</v>
      </c>
    </row>
    <row r="1575" spans="2:4">
      <c r="B1575" s="594">
        <v>45659.495196759257</v>
      </c>
      <c r="C1575">
        <v>60001</v>
      </c>
      <c r="D1575" t="s">
        <v>3516</v>
      </c>
    </row>
    <row r="1576" spans="2:4">
      <c r="B1576" s="594">
        <v>45659.495196759257</v>
      </c>
      <c r="C1576">
        <v>60006</v>
      </c>
      <c r="D1576" t="s">
        <v>3517</v>
      </c>
    </row>
    <row r="1577" spans="2:4">
      <c r="B1577" s="594">
        <v>45659.495196759257</v>
      </c>
      <c r="C1577">
        <v>60006</v>
      </c>
      <c r="D1577" t="s">
        <v>3518</v>
      </c>
    </row>
    <row r="1578" spans="2:4">
      <c r="B1578" s="594">
        <v>45659.495196759257</v>
      </c>
      <c r="C1578">
        <v>60006</v>
      </c>
      <c r="D1578" t="s">
        <v>3520</v>
      </c>
    </row>
    <row r="1579" spans="2:4">
      <c r="B1579" s="594">
        <v>45659.495196759257</v>
      </c>
      <c r="C1579">
        <v>60006</v>
      </c>
      <c r="D1579" t="s">
        <v>3521</v>
      </c>
    </row>
    <row r="1580" spans="2:4">
      <c r="B1580" s="594">
        <v>45659.495196759257</v>
      </c>
      <c r="C1580">
        <v>60006</v>
      </c>
      <c r="D1580" t="s">
        <v>3522</v>
      </c>
    </row>
    <row r="1581" spans="2:4">
      <c r="B1581" s="594">
        <v>45659.495196759257</v>
      </c>
      <c r="C1581">
        <v>60006</v>
      </c>
      <c r="D1581" t="s">
        <v>3524</v>
      </c>
    </row>
    <row r="1582" spans="2:4">
      <c r="B1582" s="594">
        <v>45659.495196759257</v>
      </c>
      <c r="C1582">
        <v>60006</v>
      </c>
      <c r="D1582" t="s">
        <v>4133</v>
      </c>
    </row>
    <row r="1583" spans="2:4">
      <c r="B1583" s="594">
        <v>45659.495196759257</v>
      </c>
      <c r="C1583">
        <v>60006</v>
      </c>
      <c r="D1583" t="s">
        <v>3515</v>
      </c>
    </row>
    <row r="1584" spans="2:4">
      <c r="B1584" s="594">
        <v>45659.495196759257</v>
      </c>
      <c r="C1584">
        <v>60001</v>
      </c>
      <c r="D1584" t="s">
        <v>3516</v>
      </c>
    </row>
    <row r="1585" spans="2:4">
      <c r="B1585" s="594">
        <v>45659.495196759257</v>
      </c>
      <c r="C1585">
        <v>60006</v>
      </c>
      <c r="D1585" t="s">
        <v>3517</v>
      </c>
    </row>
    <row r="1586" spans="2:4">
      <c r="B1586" s="594">
        <v>45659.495196759257</v>
      </c>
      <c r="C1586">
        <v>60006</v>
      </c>
      <c r="D1586" t="s">
        <v>3518</v>
      </c>
    </row>
    <row r="1587" spans="2:4">
      <c r="B1587" s="594">
        <v>45659.495196759257</v>
      </c>
      <c r="C1587">
        <v>60006</v>
      </c>
      <c r="D1587" t="s">
        <v>3520</v>
      </c>
    </row>
    <row r="1588" spans="2:4">
      <c r="B1588" s="594">
        <v>45659.495196759257</v>
      </c>
      <c r="C1588">
        <v>60006</v>
      </c>
      <c r="D1588" t="s">
        <v>3521</v>
      </c>
    </row>
    <row r="1589" spans="2:4">
      <c r="B1589" s="594">
        <v>45659.495196759257</v>
      </c>
      <c r="C1589">
        <v>60006</v>
      </c>
      <c r="D1589" t="s">
        <v>3522</v>
      </c>
    </row>
    <row r="1590" spans="2:4">
      <c r="B1590" s="594">
        <v>45659.495196759257</v>
      </c>
      <c r="C1590">
        <v>60006</v>
      </c>
      <c r="D1590" t="s">
        <v>3524</v>
      </c>
    </row>
    <row r="1591" spans="2:4">
      <c r="B1591" s="594">
        <v>45659.495196759257</v>
      </c>
      <c r="C1591">
        <v>60006</v>
      </c>
      <c r="D1591" t="s">
        <v>4133</v>
      </c>
    </row>
    <row r="1592" spans="2:4">
      <c r="B1592" s="594">
        <v>45659.495196759257</v>
      </c>
      <c r="C1592">
        <v>60006</v>
      </c>
      <c r="D1592" t="s">
        <v>3515</v>
      </c>
    </row>
    <row r="1593" spans="2:4">
      <c r="B1593" s="594">
        <v>45659.495196759257</v>
      </c>
      <c r="C1593">
        <v>60001</v>
      </c>
      <c r="D1593" t="s">
        <v>3516</v>
      </c>
    </row>
    <row r="1594" spans="2:4">
      <c r="B1594" s="594">
        <v>45659.495196759257</v>
      </c>
      <c r="C1594">
        <v>60006</v>
      </c>
      <c r="D1594" t="s">
        <v>3517</v>
      </c>
    </row>
    <row r="1595" spans="2:4">
      <c r="B1595" s="594">
        <v>45659.495196759257</v>
      </c>
      <c r="C1595">
        <v>60006</v>
      </c>
      <c r="D1595" t="s">
        <v>3518</v>
      </c>
    </row>
    <row r="1596" spans="2:4">
      <c r="B1596" s="594">
        <v>45659.495208333334</v>
      </c>
      <c r="C1596">
        <v>60006</v>
      </c>
      <c r="D1596" t="s">
        <v>3520</v>
      </c>
    </row>
    <row r="1597" spans="2:4">
      <c r="B1597" s="594">
        <v>45659.495208333334</v>
      </c>
      <c r="C1597">
        <v>60006</v>
      </c>
      <c r="D1597" t="s">
        <v>3521</v>
      </c>
    </row>
    <row r="1598" spans="2:4">
      <c r="B1598" s="594">
        <v>45659.495208333334</v>
      </c>
      <c r="C1598">
        <v>60006</v>
      </c>
      <c r="D1598" t="s">
        <v>3522</v>
      </c>
    </row>
    <row r="1599" spans="2:4">
      <c r="B1599" s="594">
        <v>45659.495208333334</v>
      </c>
      <c r="C1599">
        <v>60006</v>
      </c>
      <c r="D1599" t="s">
        <v>3524</v>
      </c>
    </row>
    <row r="1600" spans="2:4">
      <c r="B1600" s="594">
        <v>45659.495219907411</v>
      </c>
      <c r="C1600">
        <v>60006</v>
      </c>
      <c r="D1600" t="s">
        <v>4133</v>
      </c>
    </row>
    <row r="1601" spans="2:4">
      <c r="B1601" s="594">
        <v>45659.495219907411</v>
      </c>
      <c r="C1601">
        <v>60006</v>
      </c>
      <c r="D1601" t="s">
        <v>3515</v>
      </c>
    </row>
    <row r="1602" spans="2:4">
      <c r="B1602" s="594">
        <v>45659.495219907411</v>
      </c>
      <c r="C1602">
        <v>60001</v>
      </c>
      <c r="D1602" t="s">
        <v>3516</v>
      </c>
    </row>
    <row r="1603" spans="2:4">
      <c r="B1603" s="594">
        <v>45659.495219907411</v>
      </c>
      <c r="C1603">
        <v>60006</v>
      </c>
      <c r="D1603" t="s">
        <v>3517</v>
      </c>
    </row>
    <row r="1604" spans="2:4">
      <c r="B1604" s="594">
        <v>45659.495219907411</v>
      </c>
      <c r="C1604">
        <v>60006</v>
      </c>
      <c r="D1604" t="s">
        <v>3518</v>
      </c>
    </row>
    <row r="1605" spans="2:4">
      <c r="B1605" s="594">
        <v>45659.495219907411</v>
      </c>
      <c r="C1605">
        <v>60006</v>
      </c>
      <c r="D1605" t="s">
        <v>3520</v>
      </c>
    </row>
    <row r="1606" spans="2:4">
      <c r="B1606" s="594">
        <v>45659.495219907411</v>
      </c>
      <c r="C1606">
        <v>60006</v>
      </c>
      <c r="D1606" t="s">
        <v>3521</v>
      </c>
    </row>
    <row r="1607" spans="2:4">
      <c r="B1607" s="594">
        <v>45659.495219907411</v>
      </c>
      <c r="C1607">
        <v>60006</v>
      </c>
      <c r="D1607" t="s">
        <v>3522</v>
      </c>
    </row>
    <row r="1608" spans="2:4">
      <c r="B1608" s="594">
        <v>45659.495219907411</v>
      </c>
      <c r="C1608">
        <v>60006</v>
      </c>
      <c r="D1608" t="s">
        <v>3524</v>
      </c>
    </row>
    <row r="1609" spans="2:4">
      <c r="B1609" s="594">
        <v>45659.495219907411</v>
      </c>
      <c r="C1609">
        <v>60006</v>
      </c>
      <c r="D1609" t="s">
        <v>4133</v>
      </c>
    </row>
    <row r="1610" spans="2:4">
      <c r="B1610" s="594">
        <v>45659.495219907411</v>
      </c>
      <c r="C1610">
        <v>60006</v>
      </c>
      <c r="D1610" t="s">
        <v>3515</v>
      </c>
    </row>
    <row r="1611" spans="2:4">
      <c r="B1611" s="594">
        <v>45659.495219907411</v>
      </c>
      <c r="C1611">
        <v>60001</v>
      </c>
      <c r="D1611" t="s">
        <v>3516</v>
      </c>
    </row>
    <row r="1612" spans="2:4">
      <c r="B1612" s="594">
        <v>45659.495219907411</v>
      </c>
      <c r="C1612">
        <v>60006</v>
      </c>
      <c r="D1612" t="s">
        <v>3517</v>
      </c>
    </row>
    <row r="1613" spans="2:4">
      <c r="B1613" s="594">
        <v>45659.495219907411</v>
      </c>
      <c r="C1613">
        <v>60006</v>
      </c>
      <c r="D1613" t="s">
        <v>3518</v>
      </c>
    </row>
    <row r="1614" spans="2:4">
      <c r="B1614" s="594">
        <v>45659.495219907411</v>
      </c>
      <c r="C1614">
        <v>60006</v>
      </c>
      <c r="D1614" t="s">
        <v>3520</v>
      </c>
    </row>
    <row r="1615" spans="2:4">
      <c r="B1615" s="594">
        <v>45659.495219907411</v>
      </c>
      <c r="C1615">
        <v>60006</v>
      </c>
      <c r="D1615" t="s">
        <v>3521</v>
      </c>
    </row>
    <row r="1616" spans="2:4">
      <c r="B1616" s="594">
        <v>45659.495219907411</v>
      </c>
      <c r="C1616">
        <v>60006</v>
      </c>
      <c r="D1616" t="s">
        <v>3522</v>
      </c>
    </row>
    <row r="1617" spans="2:4">
      <c r="B1617" s="594">
        <v>45659.495219907411</v>
      </c>
      <c r="C1617">
        <v>60006</v>
      </c>
      <c r="D1617" t="s">
        <v>3524</v>
      </c>
    </row>
    <row r="1618" spans="2:4">
      <c r="B1618" s="594">
        <v>45659.495219907411</v>
      </c>
      <c r="C1618">
        <v>60006</v>
      </c>
      <c r="D1618" t="s">
        <v>4133</v>
      </c>
    </row>
    <row r="1619" spans="2:4">
      <c r="B1619" s="594">
        <v>45659.495219907411</v>
      </c>
      <c r="C1619">
        <v>60006</v>
      </c>
      <c r="D1619" t="s">
        <v>3515</v>
      </c>
    </row>
    <row r="1620" spans="2:4">
      <c r="B1620" s="594">
        <v>45659.495219907411</v>
      </c>
      <c r="C1620">
        <v>60001</v>
      </c>
      <c r="D1620" t="s">
        <v>3516</v>
      </c>
    </row>
    <row r="1621" spans="2:4">
      <c r="B1621" s="594">
        <v>45659.495219907411</v>
      </c>
      <c r="C1621">
        <v>60006</v>
      </c>
      <c r="D1621" t="s">
        <v>3517</v>
      </c>
    </row>
    <row r="1622" spans="2:4">
      <c r="B1622" s="594">
        <v>45659.495219907411</v>
      </c>
      <c r="C1622">
        <v>60006</v>
      </c>
      <c r="D1622" t="s">
        <v>3518</v>
      </c>
    </row>
    <row r="1623" spans="2:4">
      <c r="B1623" s="594">
        <v>45659.495219907411</v>
      </c>
      <c r="C1623">
        <v>60006</v>
      </c>
      <c r="D1623" t="s">
        <v>3520</v>
      </c>
    </row>
    <row r="1624" spans="2:4">
      <c r="B1624" s="594">
        <v>45659.495219907411</v>
      </c>
      <c r="C1624">
        <v>60006</v>
      </c>
      <c r="D1624" t="s">
        <v>3521</v>
      </c>
    </row>
    <row r="1625" spans="2:4">
      <c r="B1625" s="594">
        <v>45659.495219907411</v>
      </c>
      <c r="C1625">
        <v>60006</v>
      </c>
      <c r="D1625" t="s">
        <v>3522</v>
      </c>
    </row>
    <row r="1626" spans="2:4">
      <c r="B1626" s="594">
        <v>45659.495219907411</v>
      </c>
      <c r="C1626">
        <v>60006</v>
      </c>
      <c r="D1626" t="s">
        <v>3524</v>
      </c>
    </row>
    <row r="1627" spans="2:4">
      <c r="B1627" s="594">
        <v>45659.495219907411</v>
      </c>
      <c r="C1627">
        <v>60006</v>
      </c>
      <c r="D1627" t="s">
        <v>4133</v>
      </c>
    </row>
    <row r="1628" spans="2:4">
      <c r="B1628" s="594">
        <v>45659.49523148148</v>
      </c>
      <c r="C1628">
        <v>60006</v>
      </c>
      <c r="D1628" t="s">
        <v>3515</v>
      </c>
    </row>
    <row r="1629" spans="2:4">
      <c r="B1629" s="594">
        <v>45659.49523148148</v>
      </c>
      <c r="C1629">
        <v>60001</v>
      </c>
      <c r="D1629" t="s">
        <v>3516</v>
      </c>
    </row>
    <row r="1630" spans="2:4">
      <c r="B1630" s="594">
        <v>45659.49523148148</v>
      </c>
      <c r="C1630">
        <v>60006</v>
      </c>
      <c r="D1630" t="s">
        <v>3517</v>
      </c>
    </row>
    <row r="1631" spans="2:4">
      <c r="B1631" s="594">
        <v>45659.49523148148</v>
      </c>
      <c r="C1631">
        <v>60006</v>
      </c>
      <c r="D1631" t="s">
        <v>3518</v>
      </c>
    </row>
    <row r="1632" spans="2:4">
      <c r="B1632" s="594">
        <v>45659.49523148148</v>
      </c>
      <c r="C1632">
        <v>60006</v>
      </c>
      <c r="D1632" t="s">
        <v>3520</v>
      </c>
    </row>
    <row r="1633" spans="2:4">
      <c r="B1633" s="594">
        <v>45659.49523148148</v>
      </c>
      <c r="C1633">
        <v>60006</v>
      </c>
      <c r="D1633" t="s">
        <v>3521</v>
      </c>
    </row>
    <row r="1634" spans="2:4">
      <c r="B1634" s="594">
        <v>45659.49523148148</v>
      </c>
      <c r="C1634">
        <v>60006</v>
      </c>
      <c r="D1634" t="s">
        <v>3522</v>
      </c>
    </row>
    <row r="1635" spans="2:4">
      <c r="B1635" s="594">
        <v>45659.49523148148</v>
      </c>
      <c r="C1635">
        <v>60006</v>
      </c>
      <c r="D1635" t="s">
        <v>3524</v>
      </c>
    </row>
    <row r="1636" spans="2:4">
      <c r="B1636" s="594">
        <v>45659.49523148148</v>
      </c>
      <c r="C1636">
        <v>60006</v>
      </c>
      <c r="D1636" t="s">
        <v>4133</v>
      </c>
    </row>
    <row r="1637" spans="2:4">
      <c r="B1637" s="594">
        <v>45659.49523148148</v>
      </c>
      <c r="C1637">
        <v>60006</v>
      </c>
      <c r="D1637" t="s">
        <v>3515</v>
      </c>
    </row>
    <row r="1638" spans="2:4">
      <c r="B1638" s="594">
        <v>45659.49523148148</v>
      </c>
      <c r="C1638">
        <v>60001</v>
      </c>
      <c r="D1638" t="s">
        <v>3516</v>
      </c>
    </row>
    <row r="1639" spans="2:4">
      <c r="B1639" s="594">
        <v>45659.49523148148</v>
      </c>
      <c r="C1639">
        <v>60006</v>
      </c>
      <c r="D1639" t="s">
        <v>3517</v>
      </c>
    </row>
    <row r="1640" spans="2:4">
      <c r="B1640" s="594">
        <v>45659.49523148148</v>
      </c>
      <c r="C1640">
        <v>60006</v>
      </c>
      <c r="D1640" t="s">
        <v>3518</v>
      </c>
    </row>
    <row r="1641" spans="2:4">
      <c r="B1641" s="594">
        <v>45659.49523148148</v>
      </c>
      <c r="C1641">
        <v>60006</v>
      </c>
      <c r="D1641" t="s">
        <v>3520</v>
      </c>
    </row>
    <row r="1642" spans="2:4">
      <c r="B1642" s="594">
        <v>45659.49523148148</v>
      </c>
      <c r="C1642">
        <v>60006</v>
      </c>
      <c r="D1642" t="s">
        <v>3521</v>
      </c>
    </row>
    <row r="1643" spans="2:4">
      <c r="B1643" s="594">
        <v>45659.49523148148</v>
      </c>
      <c r="C1643">
        <v>60006</v>
      </c>
      <c r="D1643" t="s">
        <v>3522</v>
      </c>
    </row>
    <row r="1644" spans="2:4">
      <c r="B1644" s="594">
        <v>45659.49523148148</v>
      </c>
      <c r="C1644">
        <v>60006</v>
      </c>
      <c r="D1644" t="s">
        <v>3524</v>
      </c>
    </row>
    <row r="1645" spans="2:4">
      <c r="B1645" s="594">
        <v>45659.49523148148</v>
      </c>
      <c r="C1645">
        <v>60006</v>
      </c>
      <c r="D1645" t="s">
        <v>4133</v>
      </c>
    </row>
    <row r="1646" spans="2:4">
      <c r="B1646" s="594">
        <v>45659.49523148148</v>
      </c>
      <c r="C1646">
        <v>60006</v>
      </c>
      <c r="D1646" t="s">
        <v>3515</v>
      </c>
    </row>
    <row r="1647" spans="2:4">
      <c r="B1647" s="594">
        <v>45659.49523148148</v>
      </c>
      <c r="C1647">
        <v>60001</v>
      </c>
      <c r="D1647" t="s">
        <v>3516</v>
      </c>
    </row>
    <row r="1648" spans="2:4">
      <c r="B1648" s="594">
        <v>45659.49523148148</v>
      </c>
      <c r="C1648">
        <v>60006</v>
      </c>
      <c r="D1648" t="s">
        <v>3517</v>
      </c>
    </row>
    <row r="1649" spans="2:4">
      <c r="B1649" s="594">
        <v>45659.49523148148</v>
      </c>
      <c r="C1649">
        <v>60006</v>
      </c>
      <c r="D1649" t="s">
        <v>3518</v>
      </c>
    </row>
    <row r="1650" spans="2:4">
      <c r="B1650" s="594">
        <v>45659.49523148148</v>
      </c>
      <c r="C1650">
        <v>60006</v>
      </c>
      <c r="D1650" t="s">
        <v>3520</v>
      </c>
    </row>
    <row r="1651" spans="2:4">
      <c r="B1651" s="594">
        <v>45659.49523148148</v>
      </c>
      <c r="C1651">
        <v>60006</v>
      </c>
      <c r="D1651" t="s">
        <v>3521</v>
      </c>
    </row>
    <row r="1652" spans="2:4">
      <c r="B1652" s="594">
        <v>45659.49523148148</v>
      </c>
      <c r="C1652">
        <v>60006</v>
      </c>
      <c r="D1652" t="s">
        <v>3522</v>
      </c>
    </row>
    <row r="1653" spans="2:4">
      <c r="B1653" s="594">
        <v>45659.49523148148</v>
      </c>
      <c r="C1653">
        <v>60006</v>
      </c>
      <c r="D1653" t="s">
        <v>3524</v>
      </c>
    </row>
    <row r="1654" spans="2:4">
      <c r="B1654" s="594">
        <v>45659.49523148148</v>
      </c>
      <c r="C1654">
        <v>60006</v>
      </c>
      <c r="D1654" t="s">
        <v>4133</v>
      </c>
    </row>
    <row r="1655" spans="2:4">
      <c r="B1655" s="594">
        <v>45659.49523148148</v>
      </c>
      <c r="C1655">
        <v>60006</v>
      </c>
      <c r="D1655" t="s">
        <v>3515</v>
      </c>
    </row>
    <row r="1656" spans="2:4">
      <c r="B1656" s="594">
        <v>45659.49523148148</v>
      </c>
      <c r="C1656">
        <v>60001</v>
      </c>
      <c r="D1656" t="s">
        <v>3516</v>
      </c>
    </row>
    <row r="1657" spans="2:4">
      <c r="B1657" s="594">
        <v>45659.49523148148</v>
      </c>
      <c r="C1657">
        <v>60006</v>
      </c>
      <c r="D1657" t="s">
        <v>3517</v>
      </c>
    </row>
    <row r="1658" spans="2:4">
      <c r="B1658" s="594">
        <v>45659.49523148148</v>
      </c>
      <c r="C1658">
        <v>60006</v>
      </c>
      <c r="D1658" t="s">
        <v>3518</v>
      </c>
    </row>
    <row r="1659" spans="2:4">
      <c r="B1659" s="594">
        <v>45659.49523148148</v>
      </c>
      <c r="C1659">
        <v>60006</v>
      </c>
      <c r="D1659" t="s">
        <v>3520</v>
      </c>
    </row>
    <row r="1660" spans="2:4">
      <c r="B1660" s="594">
        <v>45659.49523148148</v>
      </c>
      <c r="C1660">
        <v>60006</v>
      </c>
      <c r="D1660" t="s">
        <v>3521</v>
      </c>
    </row>
    <row r="1661" spans="2:4">
      <c r="B1661" s="594">
        <v>45659.49523148148</v>
      </c>
      <c r="C1661">
        <v>60006</v>
      </c>
      <c r="D1661" t="s">
        <v>3522</v>
      </c>
    </row>
    <row r="1662" spans="2:4">
      <c r="B1662" s="594">
        <v>45659.49523148148</v>
      </c>
      <c r="C1662">
        <v>60006</v>
      </c>
      <c r="D1662" t="s">
        <v>3524</v>
      </c>
    </row>
    <row r="1663" spans="2:4">
      <c r="B1663" s="594">
        <v>45659.49523148148</v>
      </c>
      <c r="C1663">
        <v>60006</v>
      </c>
      <c r="D1663" t="s">
        <v>4133</v>
      </c>
    </row>
    <row r="1664" spans="2:4">
      <c r="B1664" s="594">
        <v>45659.49523148148</v>
      </c>
      <c r="C1664">
        <v>60006</v>
      </c>
      <c r="D1664" t="s">
        <v>3515</v>
      </c>
    </row>
    <row r="1665" spans="2:4">
      <c r="B1665" s="594">
        <v>45659.49523148148</v>
      </c>
      <c r="C1665">
        <v>60001</v>
      </c>
      <c r="D1665" t="s">
        <v>3516</v>
      </c>
    </row>
    <row r="1666" spans="2:4">
      <c r="B1666" s="594">
        <v>45659.49523148148</v>
      </c>
      <c r="C1666">
        <v>60006</v>
      </c>
      <c r="D1666" t="s">
        <v>3517</v>
      </c>
    </row>
    <row r="1667" spans="2:4">
      <c r="B1667" s="594">
        <v>45659.49523148148</v>
      </c>
      <c r="C1667">
        <v>60006</v>
      </c>
      <c r="D1667" t="s">
        <v>3518</v>
      </c>
    </row>
    <row r="1668" spans="2:4">
      <c r="B1668" s="594">
        <v>45659.49523148148</v>
      </c>
      <c r="C1668">
        <v>60006</v>
      </c>
      <c r="D1668" t="s">
        <v>3520</v>
      </c>
    </row>
    <row r="1669" spans="2:4">
      <c r="B1669" s="594">
        <v>45659.49523148148</v>
      </c>
      <c r="C1669">
        <v>60006</v>
      </c>
      <c r="D1669" t="s">
        <v>3521</v>
      </c>
    </row>
    <row r="1670" spans="2:4">
      <c r="B1670" s="594">
        <v>45659.49523148148</v>
      </c>
      <c r="C1670">
        <v>60006</v>
      </c>
      <c r="D1670" t="s">
        <v>3522</v>
      </c>
    </row>
    <row r="1671" spans="2:4">
      <c r="B1671" s="594">
        <v>45659.49523148148</v>
      </c>
      <c r="C1671">
        <v>60006</v>
      </c>
      <c r="D1671" t="s">
        <v>3524</v>
      </c>
    </row>
    <row r="1672" spans="2:4">
      <c r="B1672" s="594">
        <v>45659.49523148148</v>
      </c>
      <c r="C1672">
        <v>60006</v>
      </c>
      <c r="D1672" t="s">
        <v>4133</v>
      </c>
    </row>
    <row r="1673" spans="2:4">
      <c r="B1673" s="594">
        <v>45659.49523148148</v>
      </c>
      <c r="C1673">
        <v>60006</v>
      </c>
      <c r="D1673" t="s">
        <v>3515</v>
      </c>
    </row>
    <row r="1674" spans="2:4">
      <c r="B1674" s="594">
        <v>45659.495243055557</v>
      </c>
      <c r="C1674">
        <v>60001</v>
      </c>
      <c r="D1674" t="s">
        <v>3516</v>
      </c>
    </row>
    <row r="1675" spans="2:4">
      <c r="B1675" s="594">
        <v>45659.495243055557</v>
      </c>
      <c r="C1675">
        <v>60006</v>
      </c>
      <c r="D1675" t="s">
        <v>3517</v>
      </c>
    </row>
    <row r="1676" spans="2:4">
      <c r="B1676" s="594">
        <v>45659.495243055557</v>
      </c>
      <c r="C1676">
        <v>60006</v>
      </c>
      <c r="D1676" t="s">
        <v>3518</v>
      </c>
    </row>
    <row r="1677" spans="2:4">
      <c r="B1677" s="594">
        <v>45659.495243055557</v>
      </c>
      <c r="C1677">
        <v>60006</v>
      </c>
      <c r="D1677" t="s">
        <v>3520</v>
      </c>
    </row>
    <row r="1678" spans="2:4">
      <c r="B1678" s="594">
        <v>45659.495243055557</v>
      </c>
      <c r="C1678">
        <v>60006</v>
      </c>
      <c r="D1678" t="s">
        <v>3521</v>
      </c>
    </row>
    <row r="1679" spans="2:4">
      <c r="B1679" s="594">
        <v>45659.495243055557</v>
      </c>
      <c r="C1679">
        <v>60006</v>
      </c>
      <c r="D1679" t="s">
        <v>3522</v>
      </c>
    </row>
    <row r="1680" spans="2:4">
      <c r="B1680" s="594">
        <v>45659.495243055557</v>
      </c>
      <c r="C1680">
        <v>60006</v>
      </c>
      <c r="D1680" t="s">
        <v>3524</v>
      </c>
    </row>
    <row r="1681" spans="2:4">
      <c r="B1681" s="594">
        <v>45659.495243055557</v>
      </c>
      <c r="C1681">
        <v>60006</v>
      </c>
      <c r="D1681" t="s">
        <v>4133</v>
      </c>
    </row>
    <row r="1682" spans="2:4">
      <c r="B1682" s="594">
        <v>45659.495243055557</v>
      </c>
      <c r="C1682">
        <v>60006</v>
      </c>
      <c r="D1682" t="s">
        <v>3515</v>
      </c>
    </row>
    <row r="1683" spans="2:4">
      <c r="B1683" s="594">
        <v>45659.495243055557</v>
      </c>
      <c r="C1683">
        <v>60001</v>
      </c>
      <c r="D1683" t="s">
        <v>3516</v>
      </c>
    </row>
    <row r="1684" spans="2:4">
      <c r="B1684" s="594">
        <v>45659.495243055557</v>
      </c>
      <c r="C1684">
        <v>60006</v>
      </c>
      <c r="D1684" t="s">
        <v>3517</v>
      </c>
    </row>
    <row r="1685" spans="2:4">
      <c r="B1685" s="594">
        <v>45659.495243055557</v>
      </c>
      <c r="C1685">
        <v>60006</v>
      </c>
      <c r="D1685" t="s">
        <v>3518</v>
      </c>
    </row>
    <row r="1686" spans="2:4">
      <c r="B1686" s="594">
        <v>45659.495243055557</v>
      </c>
      <c r="C1686">
        <v>60006</v>
      </c>
      <c r="D1686" t="s">
        <v>3520</v>
      </c>
    </row>
    <row r="1687" spans="2:4">
      <c r="B1687" s="594">
        <v>45659.495243055557</v>
      </c>
      <c r="C1687">
        <v>60006</v>
      </c>
      <c r="D1687" t="s">
        <v>3521</v>
      </c>
    </row>
    <row r="1688" spans="2:4">
      <c r="B1688" s="594">
        <v>45659.495243055557</v>
      </c>
      <c r="C1688">
        <v>60006</v>
      </c>
      <c r="D1688" t="s">
        <v>3522</v>
      </c>
    </row>
    <row r="1689" spans="2:4">
      <c r="B1689" s="594">
        <v>45659.495243055557</v>
      </c>
      <c r="C1689">
        <v>60006</v>
      </c>
      <c r="D1689" t="s">
        <v>3524</v>
      </c>
    </row>
    <row r="1690" spans="2:4">
      <c r="B1690" s="594">
        <v>45659.495243055557</v>
      </c>
      <c r="C1690">
        <v>60006</v>
      </c>
      <c r="D1690" t="s">
        <v>4133</v>
      </c>
    </row>
    <row r="1691" spans="2:4">
      <c r="B1691" s="594">
        <v>45659.495243055557</v>
      </c>
      <c r="C1691">
        <v>60006</v>
      </c>
      <c r="D1691" t="s">
        <v>3515</v>
      </c>
    </row>
    <row r="1692" spans="2:4">
      <c r="B1692" s="594">
        <v>45659.495243055557</v>
      </c>
      <c r="C1692">
        <v>60001</v>
      </c>
      <c r="D1692" t="s">
        <v>3516</v>
      </c>
    </row>
    <row r="1693" spans="2:4">
      <c r="B1693" s="594">
        <v>45659.495243055557</v>
      </c>
      <c r="C1693">
        <v>60006</v>
      </c>
      <c r="D1693" t="s">
        <v>3517</v>
      </c>
    </row>
    <row r="1694" spans="2:4">
      <c r="B1694" s="594">
        <v>45659.495243055557</v>
      </c>
      <c r="C1694">
        <v>60006</v>
      </c>
      <c r="D1694" t="s">
        <v>3518</v>
      </c>
    </row>
    <row r="1695" spans="2:4">
      <c r="B1695" s="594">
        <v>45659.495243055557</v>
      </c>
      <c r="C1695">
        <v>60006</v>
      </c>
      <c r="D1695" t="s">
        <v>3520</v>
      </c>
    </row>
    <row r="1696" spans="2:4">
      <c r="B1696" s="594">
        <v>45659.495243055557</v>
      </c>
      <c r="C1696">
        <v>60006</v>
      </c>
      <c r="D1696" t="s">
        <v>3521</v>
      </c>
    </row>
    <row r="1697" spans="2:4">
      <c r="B1697" s="594">
        <v>45659.495243055557</v>
      </c>
      <c r="C1697">
        <v>60006</v>
      </c>
      <c r="D1697" t="s">
        <v>3522</v>
      </c>
    </row>
    <row r="1698" spans="2:4">
      <c r="B1698" s="594">
        <v>45659.495243055557</v>
      </c>
      <c r="C1698">
        <v>60006</v>
      </c>
      <c r="D1698" t="s">
        <v>3524</v>
      </c>
    </row>
    <row r="1699" spans="2:4">
      <c r="B1699" s="594">
        <v>45659.495254629626</v>
      </c>
      <c r="C1699">
        <v>60006</v>
      </c>
      <c r="D1699" t="s">
        <v>4133</v>
      </c>
    </row>
    <row r="1700" spans="2:4">
      <c r="B1700" s="594">
        <v>45659.495254629626</v>
      </c>
      <c r="C1700">
        <v>60006</v>
      </c>
      <c r="D1700" t="s">
        <v>3515</v>
      </c>
    </row>
    <row r="1701" spans="2:4">
      <c r="B1701" s="594">
        <v>45659.495254629626</v>
      </c>
      <c r="C1701">
        <v>60001</v>
      </c>
      <c r="D1701" t="s">
        <v>3516</v>
      </c>
    </row>
    <row r="1702" spans="2:4">
      <c r="B1702" s="594">
        <v>45659.495254629626</v>
      </c>
      <c r="C1702">
        <v>60006</v>
      </c>
      <c r="D1702" t="s">
        <v>3517</v>
      </c>
    </row>
    <row r="1703" spans="2:4">
      <c r="B1703" s="594">
        <v>45659.495254629626</v>
      </c>
      <c r="C1703">
        <v>60006</v>
      </c>
      <c r="D1703" t="s">
        <v>3518</v>
      </c>
    </row>
    <row r="1704" spans="2:4">
      <c r="B1704" s="594">
        <v>45659.495254629626</v>
      </c>
      <c r="C1704">
        <v>60006</v>
      </c>
      <c r="D1704" t="s">
        <v>3520</v>
      </c>
    </row>
    <row r="1705" spans="2:4">
      <c r="B1705" s="594">
        <v>45659.495254629626</v>
      </c>
      <c r="C1705">
        <v>60006</v>
      </c>
      <c r="D1705" t="s">
        <v>3521</v>
      </c>
    </row>
    <row r="1706" spans="2:4">
      <c r="B1706" s="594">
        <v>45659.495254629626</v>
      </c>
      <c r="C1706">
        <v>60006</v>
      </c>
      <c r="D1706" t="s">
        <v>3522</v>
      </c>
    </row>
    <row r="1707" spans="2:4">
      <c r="B1707" s="594">
        <v>45659.495254629626</v>
      </c>
      <c r="C1707">
        <v>60006</v>
      </c>
      <c r="D1707" t="s">
        <v>3524</v>
      </c>
    </row>
    <row r="1708" spans="2:4">
      <c r="B1708" s="594">
        <v>45659.495254629626</v>
      </c>
      <c r="C1708">
        <v>60006</v>
      </c>
      <c r="D1708" t="s">
        <v>4133</v>
      </c>
    </row>
    <row r="1709" spans="2:4">
      <c r="B1709" s="594">
        <v>45659.495254629626</v>
      </c>
      <c r="C1709">
        <v>60006</v>
      </c>
      <c r="D1709" t="s">
        <v>3515</v>
      </c>
    </row>
    <row r="1710" spans="2:4">
      <c r="B1710" s="594">
        <v>45659.495254629626</v>
      </c>
      <c r="C1710">
        <v>60001</v>
      </c>
      <c r="D1710" t="s">
        <v>3516</v>
      </c>
    </row>
    <row r="1711" spans="2:4">
      <c r="B1711" s="594">
        <v>45659.495254629626</v>
      </c>
      <c r="C1711">
        <v>60006</v>
      </c>
      <c r="D1711" t="s">
        <v>3517</v>
      </c>
    </row>
    <row r="1712" spans="2:4">
      <c r="B1712" s="594">
        <v>45659.495254629626</v>
      </c>
      <c r="C1712">
        <v>60006</v>
      </c>
      <c r="D1712" t="s">
        <v>3518</v>
      </c>
    </row>
    <row r="1713" spans="2:4">
      <c r="B1713" s="594">
        <v>45659.495254629626</v>
      </c>
      <c r="C1713">
        <v>60006</v>
      </c>
      <c r="D1713" t="s">
        <v>3520</v>
      </c>
    </row>
    <row r="1714" spans="2:4">
      <c r="B1714" s="594">
        <v>45659.495254629626</v>
      </c>
      <c r="C1714">
        <v>60006</v>
      </c>
      <c r="D1714" t="s">
        <v>3521</v>
      </c>
    </row>
    <row r="1715" spans="2:4">
      <c r="B1715" s="594">
        <v>45659.495254629626</v>
      </c>
      <c r="C1715">
        <v>60006</v>
      </c>
      <c r="D1715" t="s">
        <v>3522</v>
      </c>
    </row>
    <row r="1716" spans="2:4">
      <c r="B1716" s="594">
        <v>45659.495254629626</v>
      </c>
      <c r="C1716">
        <v>60006</v>
      </c>
      <c r="D1716" t="s">
        <v>3524</v>
      </c>
    </row>
    <row r="1717" spans="2:4">
      <c r="B1717" s="594">
        <v>45659.495254629626</v>
      </c>
      <c r="C1717">
        <v>60006</v>
      </c>
      <c r="D1717" t="s">
        <v>4133</v>
      </c>
    </row>
    <row r="1718" spans="2:4">
      <c r="B1718" s="594">
        <v>45659.495254629626</v>
      </c>
      <c r="C1718">
        <v>60006</v>
      </c>
      <c r="D1718" t="s">
        <v>3515</v>
      </c>
    </row>
    <row r="1719" spans="2:4">
      <c r="B1719" s="594">
        <v>45659.495254629626</v>
      </c>
      <c r="C1719">
        <v>60001</v>
      </c>
      <c r="D1719" t="s">
        <v>3516</v>
      </c>
    </row>
    <row r="1720" spans="2:4">
      <c r="B1720" s="594">
        <v>45659.495254629626</v>
      </c>
      <c r="C1720">
        <v>60006</v>
      </c>
      <c r="D1720" t="s">
        <v>3517</v>
      </c>
    </row>
    <row r="1721" spans="2:4">
      <c r="B1721" s="594">
        <v>45659.495254629626</v>
      </c>
      <c r="C1721">
        <v>60006</v>
      </c>
      <c r="D1721" t="s">
        <v>3518</v>
      </c>
    </row>
    <row r="1722" spans="2:4">
      <c r="B1722" s="594">
        <v>45659.495254629626</v>
      </c>
      <c r="C1722">
        <v>60006</v>
      </c>
      <c r="D1722" t="s">
        <v>3520</v>
      </c>
    </row>
    <row r="1723" spans="2:4">
      <c r="B1723" s="594">
        <v>45659.495254629626</v>
      </c>
      <c r="C1723">
        <v>60006</v>
      </c>
      <c r="D1723" t="s">
        <v>3521</v>
      </c>
    </row>
    <row r="1724" spans="2:4">
      <c r="B1724" s="594">
        <v>45659.495254629626</v>
      </c>
      <c r="C1724">
        <v>60006</v>
      </c>
      <c r="D1724" t="s">
        <v>3522</v>
      </c>
    </row>
    <row r="1725" spans="2:4">
      <c r="B1725" s="594">
        <v>45659.495254629626</v>
      </c>
      <c r="C1725">
        <v>60006</v>
      </c>
      <c r="D1725" t="s">
        <v>3524</v>
      </c>
    </row>
    <row r="1726" spans="2:4">
      <c r="B1726" s="594">
        <v>45659.495254629626</v>
      </c>
      <c r="C1726">
        <v>60006</v>
      </c>
      <c r="D1726" t="s">
        <v>4133</v>
      </c>
    </row>
    <row r="1727" spans="2:4">
      <c r="B1727" s="594">
        <v>45659.495254629626</v>
      </c>
      <c r="C1727">
        <v>60006</v>
      </c>
      <c r="D1727" t="s">
        <v>3515</v>
      </c>
    </row>
    <row r="1728" spans="2:4">
      <c r="B1728" s="594">
        <v>45659.495254629626</v>
      </c>
      <c r="C1728">
        <v>60001</v>
      </c>
      <c r="D1728" t="s">
        <v>3516</v>
      </c>
    </row>
    <row r="1729" spans="2:4">
      <c r="B1729" s="594">
        <v>45659.495254629626</v>
      </c>
      <c r="C1729">
        <v>60006</v>
      </c>
      <c r="D1729" t="s">
        <v>3517</v>
      </c>
    </row>
    <row r="1730" spans="2:4">
      <c r="B1730" s="594">
        <v>45659.495254629626</v>
      </c>
      <c r="C1730">
        <v>60006</v>
      </c>
      <c r="D1730" t="s">
        <v>3518</v>
      </c>
    </row>
    <row r="1731" spans="2:4">
      <c r="B1731" s="594">
        <v>45659.495254629626</v>
      </c>
      <c r="C1731">
        <v>60006</v>
      </c>
      <c r="D1731" t="s">
        <v>3520</v>
      </c>
    </row>
    <row r="1732" spans="2:4">
      <c r="B1732" s="594">
        <v>45659.495254629626</v>
      </c>
      <c r="C1732">
        <v>60006</v>
      </c>
      <c r="D1732" t="s">
        <v>3521</v>
      </c>
    </row>
    <row r="1733" spans="2:4">
      <c r="B1733" s="594">
        <v>45659.495254629626</v>
      </c>
      <c r="C1733">
        <v>60006</v>
      </c>
      <c r="D1733" t="s">
        <v>3522</v>
      </c>
    </row>
    <row r="1734" spans="2:4">
      <c r="B1734" s="594">
        <v>45659.495254629626</v>
      </c>
      <c r="C1734">
        <v>60006</v>
      </c>
      <c r="D1734" t="s">
        <v>3524</v>
      </c>
    </row>
    <row r="1735" spans="2:4">
      <c r="B1735" s="594">
        <v>45659.495254629626</v>
      </c>
      <c r="C1735">
        <v>60006</v>
      </c>
      <c r="D1735" t="s">
        <v>4133</v>
      </c>
    </row>
    <row r="1736" spans="2:4">
      <c r="B1736" s="594">
        <v>45659.495266203703</v>
      </c>
      <c r="C1736">
        <v>60006</v>
      </c>
      <c r="D1736" t="s">
        <v>3515</v>
      </c>
    </row>
    <row r="1737" spans="2:4">
      <c r="B1737" s="594">
        <v>45659.495266203703</v>
      </c>
      <c r="C1737">
        <v>60001</v>
      </c>
      <c r="D1737" t="s">
        <v>3516</v>
      </c>
    </row>
    <row r="1738" spans="2:4">
      <c r="B1738" s="594">
        <v>45659.495266203703</v>
      </c>
      <c r="C1738">
        <v>60006</v>
      </c>
      <c r="D1738" t="s">
        <v>3517</v>
      </c>
    </row>
    <row r="1739" spans="2:4">
      <c r="B1739" s="594">
        <v>45659.495266203703</v>
      </c>
      <c r="C1739">
        <v>60006</v>
      </c>
      <c r="D1739" t="s">
        <v>3518</v>
      </c>
    </row>
    <row r="1740" spans="2:4">
      <c r="B1740" s="594">
        <v>45659.495266203703</v>
      </c>
      <c r="C1740">
        <v>60006</v>
      </c>
      <c r="D1740" t="s">
        <v>3520</v>
      </c>
    </row>
    <row r="1741" spans="2:4">
      <c r="B1741" s="594">
        <v>45659.495266203703</v>
      </c>
      <c r="C1741">
        <v>60006</v>
      </c>
      <c r="D1741" t="s">
        <v>3521</v>
      </c>
    </row>
    <row r="1742" spans="2:4">
      <c r="B1742" s="594">
        <v>45659.495266203703</v>
      </c>
      <c r="C1742">
        <v>60006</v>
      </c>
      <c r="D1742" t="s">
        <v>3522</v>
      </c>
    </row>
    <row r="1743" spans="2:4">
      <c r="B1743" s="594">
        <v>45659.495266203703</v>
      </c>
      <c r="C1743">
        <v>60006</v>
      </c>
      <c r="D1743" t="s">
        <v>3524</v>
      </c>
    </row>
    <row r="1744" spans="2:4">
      <c r="B1744" s="594">
        <v>45659.495266203703</v>
      </c>
      <c r="C1744">
        <v>60006</v>
      </c>
      <c r="D1744" t="s">
        <v>4133</v>
      </c>
    </row>
    <row r="1745" spans="2:4">
      <c r="B1745" s="594">
        <v>45659.495266203703</v>
      </c>
      <c r="C1745">
        <v>60006</v>
      </c>
      <c r="D1745" t="s">
        <v>3515</v>
      </c>
    </row>
    <row r="1746" spans="2:4">
      <c r="B1746" s="594">
        <v>45659.495266203703</v>
      </c>
      <c r="C1746">
        <v>60001</v>
      </c>
      <c r="D1746" t="s">
        <v>3516</v>
      </c>
    </row>
    <row r="1747" spans="2:4">
      <c r="B1747" s="594">
        <v>45659.495266203703</v>
      </c>
      <c r="C1747">
        <v>60006</v>
      </c>
      <c r="D1747" t="s">
        <v>3517</v>
      </c>
    </row>
    <row r="1748" spans="2:4">
      <c r="B1748" s="594">
        <v>45659.495266203703</v>
      </c>
      <c r="C1748">
        <v>60006</v>
      </c>
      <c r="D1748" t="s">
        <v>3518</v>
      </c>
    </row>
    <row r="1749" spans="2:4">
      <c r="B1749" s="594">
        <v>45659.495266203703</v>
      </c>
      <c r="C1749">
        <v>60006</v>
      </c>
      <c r="D1749" t="s">
        <v>3520</v>
      </c>
    </row>
    <row r="1750" spans="2:4">
      <c r="B1750" s="594">
        <v>45659.495266203703</v>
      </c>
      <c r="C1750">
        <v>60006</v>
      </c>
      <c r="D1750" t="s">
        <v>3521</v>
      </c>
    </row>
    <row r="1751" spans="2:4">
      <c r="B1751" s="594">
        <v>45659.495266203703</v>
      </c>
      <c r="C1751">
        <v>60006</v>
      </c>
      <c r="D1751" t="s">
        <v>3522</v>
      </c>
    </row>
    <row r="1752" spans="2:4">
      <c r="B1752" s="594">
        <v>45659.495266203703</v>
      </c>
      <c r="C1752">
        <v>60006</v>
      </c>
      <c r="D1752" t="s">
        <v>3524</v>
      </c>
    </row>
    <row r="1753" spans="2:4">
      <c r="B1753" s="594">
        <v>45659.495266203703</v>
      </c>
      <c r="C1753">
        <v>60006</v>
      </c>
      <c r="D1753" t="s">
        <v>4133</v>
      </c>
    </row>
    <row r="1754" spans="2:4">
      <c r="B1754" s="594">
        <v>45659.495266203703</v>
      </c>
      <c r="C1754">
        <v>60006</v>
      </c>
      <c r="D1754" t="s">
        <v>3515</v>
      </c>
    </row>
    <row r="1755" spans="2:4">
      <c r="B1755" s="594">
        <v>45659.495266203703</v>
      </c>
      <c r="C1755">
        <v>60001</v>
      </c>
      <c r="D1755" t="s">
        <v>3516</v>
      </c>
    </row>
    <row r="1756" spans="2:4">
      <c r="B1756" s="594">
        <v>45659.495266203703</v>
      </c>
      <c r="C1756">
        <v>60006</v>
      </c>
      <c r="D1756" t="s">
        <v>3517</v>
      </c>
    </row>
    <row r="1757" spans="2:4">
      <c r="B1757" s="594">
        <v>45659.495266203703</v>
      </c>
      <c r="C1757">
        <v>60006</v>
      </c>
      <c r="D1757" t="s">
        <v>3518</v>
      </c>
    </row>
    <row r="1758" spans="2:4">
      <c r="B1758" s="594">
        <v>45659.495266203703</v>
      </c>
      <c r="C1758">
        <v>60006</v>
      </c>
      <c r="D1758" t="s">
        <v>3520</v>
      </c>
    </row>
    <row r="1759" spans="2:4">
      <c r="B1759" s="594">
        <v>45659.495266203703</v>
      </c>
      <c r="C1759">
        <v>60006</v>
      </c>
      <c r="D1759" t="s">
        <v>3521</v>
      </c>
    </row>
    <row r="1760" spans="2:4">
      <c r="B1760" s="594">
        <v>45659.495266203703</v>
      </c>
      <c r="C1760">
        <v>60006</v>
      </c>
      <c r="D1760" t="s">
        <v>3522</v>
      </c>
    </row>
    <row r="1761" spans="2:4">
      <c r="B1761" s="594">
        <v>45659.495266203703</v>
      </c>
      <c r="C1761">
        <v>60006</v>
      </c>
      <c r="D1761" t="s">
        <v>3524</v>
      </c>
    </row>
    <row r="1762" spans="2:4">
      <c r="B1762" s="594">
        <v>45659.495266203703</v>
      </c>
      <c r="C1762">
        <v>60006</v>
      </c>
      <c r="D1762" t="s">
        <v>4133</v>
      </c>
    </row>
    <row r="1763" spans="2:4">
      <c r="B1763" s="594">
        <v>45659.495266203703</v>
      </c>
      <c r="C1763">
        <v>60006</v>
      </c>
      <c r="D1763" t="s">
        <v>3515</v>
      </c>
    </row>
    <row r="1764" spans="2:4">
      <c r="B1764" s="594">
        <v>45659.495266203703</v>
      </c>
      <c r="C1764">
        <v>60001</v>
      </c>
      <c r="D1764" t="s">
        <v>3516</v>
      </c>
    </row>
    <row r="1765" spans="2:4">
      <c r="B1765" s="594">
        <v>45659.495266203703</v>
      </c>
      <c r="C1765">
        <v>60006</v>
      </c>
      <c r="D1765" t="s">
        <v>3517</v>
      </c>
    </row>
    <row r="1766" spans="2:4">
      <c r="B1766" s="594">
        <v>45659.495266203703</v>
      </c>
      <c r="C1766">
        <v>60006</v>
      </c>
      <c r="D1766" t="s">
        <v>3518</v>
      </c>
    </row>
    <row r="1767" spans="2:4">
      <c r="B1767" s="594">
        <v>45659.495266203703</v>
      </c>
      <c r="C1767">
        <v>60006</v>
      </c>
      <c r="D1767" t="s">
        <v>3520</v>
      </c>
    </row>
    <row r="1768" spans="2:4">
      <c r="B1768" s="594">
        <v>45659.495266203703</v>
      </c>
      <c r="C1768">
        <v>60006</v>
      </c>
      <c r="D1768" t="s">
        <v>3521</v>
      </c>
    </row>
    <row r="1769" spans="2:4">
      <c r="B1769" s="594">
        <v>45659.495266203703</v>
      </c>
      <c r="C1769">
        <v>60006</v>
      </c>
      <c r="D1769" t="s">
        <v>3522</v>
      </c>
    </row>
    <row r="1770" spans="2:4">
      <c r="B1770" s="594">
        <v>45659.495266203703</v>
      </c>
      <c r="C1770">
        <v>60006</v>
      </c>
      <c r="D1770" t="s">
        <v>3524</v>
      </c>
    </row>
    <row r="1771" spans="2:4">
      <c r="B1771" s="594">
        <v>45659.495266203703</v>
      </c>
      <c r="C1771">
        <v>60006</v>
      </c>
      <c r="D1771" t="s">
        <v>4133</v>
      </c>
    </row>
    <row r="1772" spans="2:4">
      <c r="B1772" s="594">
        <v>45659.495266203703</v>
      </c>
      <c r="C1772">
        <v>60006</v>
      </c>
      <c r="D1772" t="s">
        <v>3515</v>
      </c>
    </row>
    <row r="1773" spans="2:4">
      <c r="B1773" s="594">
        <v>45659.495266203703</v>
      </c>
      <c r="C1773">
        <v>60001</v>
      </c>
      <c r="D1773" t="s">
        <v>3516</v>
      </c>
    </row>
    <row r="1774" spans="2:4">
      <c r="B1774" s="594">
        <v>45659.495266203703</v>
      </c>
      <c r="C1774">
        <v>60006</v>
      </c>
      <c r="D1774" t="s">
        <v>3517</v>
      </c>
    </row>
    <row r="1775" spans="2:4">
      <c r="B1775" s="594">
        <v>45659.495266203703</v>
      </c>
      <c r="C1775">
        <v>60006</v>
      </c>
      <c r="D1775" t="s">
        <v>3518</v>
      </c>
    </row>
    <row r="1776" spans="2:4">
      <c r="B1776" s="594">
        <v>45659.495266203703</v>
      </c>
      <c r="C1776">
        <v>60006</v>
      </c>
      <c r="D1776" t="s">
        <v>3520</v>
      </c>
    </row>
    <row r="1777" spans="2:4">
      <c r="B1777" s="594">
        <v>45659.495266203703</v>
      </c>
      <c r="C1777">
        <v>60006</v>
      </c>
      <c r="D1777" t="s">
        <v>3521</v>
      </c>
    </row>
    <row r="1778" spans="2:4">
      <c r="B1778" s="594">
        <v>45659.495266203703</v>
      </c>
      <c r="C1778">
        <v>60006</v>
      </c>
      <c r="D1778" t="s">
        <v>3522</v>
      </c>
    </row>
    <row r="1779" spans="2:4">
      <c r="B1779" s="594">
        <v>45659.495266203703</v>
      </c>
      <c r="C1779">
        <v>60006</v>
      </c>
      <c r="D1779" t="s">
        <v>3524</v>
      </c>
    </row>
    <row r="1780" spans="2:4">
      <c r="B1780" s="594">
        <v>45659.495266203703</v>
      </c>
      <c r="C1780">
        <v>60006</v>
      </c>
      <c r="D1780" t="s">
        <v>4133</v>
      </c>
    </row>
    <row r="1781" spans="2:4">
      <c r="B1781" s="594">
        <v>45659.495266203703</v>
      </c>
      <c r="C1781">
        <v>60006</v>
      </c>
      <c r="D1781" t="s">
        <v>3515</v>
      </c>
    </row>
    <row r="1782" spans="2:4">
      <c r="B1782" s="594">
        <v>45659.495266203703</v>
      </c>
      <c r="C1782">
        <v>60001</v>
      </c>
      <c r="D1782" t="s">
        <v>3516</v>
      </c>
    </row>
    <row r="1783" spans="2:4">
      <c r="B1783" s="594">
        <v>45659.49527777778</v>
      </c>
      <c r="C1783">
        <v>60006</v>
      </c>
      <c r="D1783" t="s">
        <v>3517</v>
      </c>
    </row>
    <row r="1784" spans="2:4">
      <c r="B1784" s="594">
        <v>45659.49527777778</v>
      </c>
      <c r="C1784">
        <v>60006</v>
      </c>
      <c r="D1784" t="s">
        <v>3518</v>
      </c>
    </row>
    <row r="1785" spans="2:4">
      <c r="B1785" s="594">
        <v>45659.49527777778</v>
      </c>
      <c r="C1785">
        <v>60006</v>
      </c>
      <c r="D1785" t="s">
        <v>3520</v>
      </c>
    </row>
    <row r="1786" spans="2:4">
      <c r="B1786" s="594">
        <v>45659.49527777778</v>
      </c>
      <c r="C1786">
        <v>60006</v>
      </c>
      <c r="D1786" t="s">
        <v>3521</v>
      </c>
    </row>
    <row r="1787" spans="2:4">
      <c r="B1787" s="594">
        <v>45659.49527777778</v>
      </c>
      <c r="C1787">
        <v>60006</v>
      </c>
      <c r="D1787" t="s">
        <v>3522</v>
      </c>
    </row>
    <row r="1788" spans="2:4">
      <c r="B1788" s="594">
        <v>45659.49527777778</v>
      </c>
      <c r="C1788">
        <v>60006</v>
      </c>
      <c r="D1788" t="s">
        <v>3524</v>
      </c>
    </row>
    <row r="1789" spans="2:4">
      <c r="B1789" s="594">
        <v>45659.49527777778</v>
      </c>
      <c r="C1789">
        <v>60006</v>
      </c>
      <c r="D1789" t="s">
        <v>4133</v>
      </c>
    </row>
    <row r="1790" spans="2:4">
      <c r="B1790" s="594">
        <v>45659.49527777778</v>
      </c>
      <c r="C1790">
        <v>60006</v>
      </c>
      <c r="D1790" t="s">
        <v>3515</v>
      </c>
    </row>
    <row r="1791" spans="2:4">
      <c r="B1791" s="594">
        <v>45659.49527777778</v>
      </c>
      <c r="C1791">
        <v>60001</v>
      </c>
      <c r="D1791" t="s">
        <v>3516</v>
      </c>
    </row>
    <row r="1792" spans="2:4">
      <c r="B1792" s="594">
        <v>45659.49527777778</v>
      </c>
      <c r="C1792">
        <v>60006</v>
      </c>
      <c r="D1792" t="s">
        <v>3517</v>
      </c>
    </row>
    <row r="1793" spans="2:4">
      <c r="B1793" s="594">
        <v>45659.49527777778</v>
      </c>
      <c r="C1793">
        <v>60006</v>
      </c>
      <c r="D1793" t="s">
        <v>3518</v>
      </c>
    </row>
    <row r="1794" spans="2:4">
      <c r="B1794" s="594">
        <v>45659.49527777778</v>
      </c>
      <c r="C1794">
        <v>60006</v>
      </c>
      <c r="D1794" t="s">
        <v>3520</v>
      </c>
    </row>
    <row r="1795" spans="2:4">
      <c r="B1795" s="594">
        <v>45659.49527777778</v>
      </c>
      <c r="C1795">
        <v>60006</v>
      </c>
      <c r="D1795" t="s">
        <v>3521</v>
      </c>
    </row>
    <row r="1796" spans="2:4">
      <c r="B1796" s="594">
        <v>45659.49527777778</v>
      </c>
      <c r="C1796">
        <v>60006</v>
      </c>
      <c r="D1796" t="s">
        <v>3522</v>
      </c>
    </row>
    <row r="1797" spans="2:4">
      <c r="B1797" s="594">
        <v>45659.49527777778</v>
      </c>
      <c r="C1797">
        <v>60006</v>
      </c>
      <c r="D1797" t="s">
        <v>3524</v>
      </c>
    </row>
    <row r="1798" spans="2:4">
      <c r="B1798" s="594">
        <v>45659.49527777778</v>
      </c>
      <c r="C1798">
        <v>60006</v>
      </c>
      <c r="D1798" t="s">
        <v>4133</v>
      </c>
    </row>
    <row r="1799" spans="2:4">
      <c r="B1799" s="594">
        <v>45659.49527777778</v>
      </c>
      <c r="C1799">
        <v>60006</v>
      </c>
      <c r="D1799" t="s">
        <v>3515</v>
      </c>
    </row>
    <row r="1800" spans="2:4">
      <c r="B1800" s="594">
        <v>45659.49527777778</v>
      </c>
      <c r="C1800">
        <v>60001</v>
      </c>
      <c r="D1800" t="s">
        <v>3516</v>
      </c>
    </row>
    <row r="1801" spans="2:4">
      <c r="B1801" s="594">
        <v>45659.495289351849</v>
      </c>
      <c r="C1801">
        <v>60006</v>
      </c>
      <c r="D1801" t="s">
        <v>3517</v>
      </c>
    </row>
    <row r="1802" spans="2:4">
      <c r="B1802" s="594">
        <v>45659.495289351849</v>
      </c>
      <c r="C1802">
        <v>60006</v>
      </c>
      <c r="D1802" t="s">
        <v>3518</v>
      </c>
    </row>
    <row r="1803" spans="2:4">
      <c r="B1803" s="594">
        <v>45659.495289351849</v>
      </c>
      <c r="C1803">
        <v>60006</v>
      </c>
      <c r="D1803" t="s">
        <v>3520</v>
      </c>
    </row>
    <row r="1804" spans="2:4">
      <c r="B1804" s="594">
        <v>45659.495289351849</v>
      </c>
      <c r="C1804">
        <v>60006</v>
      </c>
      <c r="D1804" t="s">
        <v>3521</v>
      </c>
    </row>
    <row r="1805" spans="2:4">
      <c r="B1805" s="594">
        <v>45659.495289351849</v>
      </c>
      <c r="C1805">
        <v>60006</v>
      </c>
      <c r="D1805" t="s">
        <v>3522</v>
      </c>
    </row>
    <row r="1806" spans="2:4">
      <c r="B1806" s="594">
        <v>45659.495289351849</v>
      </c>
      <c r="C1806">
        <v>60006</v>
      </c>
      <c r="D1806" t="s">
        <v>3524</v>
      </c>
    </row>
    <row r="1807" spans="2:4">
      <c r="B1807" s="594">
        <v>45659.495289351849</v>
      </c>
      <c r="C1807">
        <v>60006</v>
      </c>
      <c r="D1807" t="s">
        <v>4133</v>
      </c>
    </row>
    <row r="1808" spans="2:4">
      <c r="B1808" s="594">
        <v>45659.495289351849</v>
      </c>
      <c r="C1808">
        <v>60006</v>
      </c>
      <c r="D1808" t="s">
        <v>3515</v>
      </c>
    </row>
    <row r="1809" spans="2:4">
      <c r="B1809" s="594">
        <v>45659.495289351849</v>
      </c>
      <c r="C1809">
        <v>60001</v>
      </c>
      <c r="D1809" t="s">
        <v>3516</v>
      </c>
    </row>
    <row r="1810" spans="2:4">
      <c r="B1810" s="594">
        <v>45659.495289351849</v>
      </c>
      <c r="C1810">
        <v>60006</v>
      </c>
      <c r="D1810" t="s">
        <v>3517</v>
      </c>
    </row>
    <row r="1811" spans="2:4">
      <c r="B1811" s="594">
        <v>45659.495289351849</v>
      </c>
      <c r="C1811">
        <v>60006</v>
      </c>
      <c r="D1811" t="s">
        <v>3518</v>
      </c>
    </row>
    <row r="1812" spans="2:4">
      <c r="B1812" s="594">
        <v>45659.495289351849</v>
      </c>
      <c r="C1812">
        <v>60006</v>
      </c>
      <c r="D1812" t="s">
        <v>3520</v>
      </c>
    </row>
    <row r="1813" spans="2:4">
      <c r="B1813" s="594">
        <v>45659.495289351849</v>
      </c>
      <c r="C1813">
        <v>60006</v>
      </c>
      <c r="D1813" t="s">
        <v>3521</v>
      </c>
    </row>
    <row r="1814" spans="2:4">
      <c r="B1814" s="594">
        <v>45659.495289351849</v>
      </c>
      <c r="C1814">
        <v>60006</v>
      </c>
      <c r="D1814" t="s">
        <v>3522</v>
      </c>
    </row>
    <row r="1815" spans="2:4">
      <c r="B1815" s="594">
        <v>45659.495289351849</v>
      </c>
      <c r="C1815">
        <v>60006</v>
      </c>
      <c r="D1815" t="s">
        <v>3524</v>
      </c>
    </row>
    <row r="1816" spans="2:4">
      <c r="B1816" s="594">
        <v>45659.495289351849</v>
      </c>
      <c r="C1816">
        <v>60006</v>
      </c>
      <c r="D1816" t="s">
        <v>4133</v>
      </c>
    </row>
    <row r="1817" spans="2:4">
      <c r="B1817" s="594">
        <v>45659.495289351849</v>
      </c>
      <c r="C1817">
        <v>60006</v>
      </c>
      <c r="D1817" t="s">
        <v>3515</v>
      </c>
    </row>
    <row r="1818" spans="2:4">
      <c r="B1818" s="594">
        <v>45659.495300925926</v>
      </c>
      <c r="C1818">
        <v>60001</v>
      </c>
      <c r="D1818" t="s">
        <v>3516</v>
      </c>
    </row>
    <row r="1819" spans="2:4">
      <c r="B1819" s="594">
        <v>45659.495300925926</v>
      </c>
      <c r="C1819">
        <v>60006</v>
      </c>
      <c r="D1819" t="s">
        <v>3517</v>
      </c>
    </row>
    <row r="1820" spans="2:4">
      <c r="B1820" s="594">
        <v>45659.495300925926</v>
      </c>
      <c r="C1820">
        <v>60006</v>
      </c>
      <c r="D1820" t="s">
        <v>3518</v>
      </c>
    </row>
    <row r="1821" spans="2:4">
      <c r="B1821" s="594">
        <v>45659.495300925926</v>
      </c>
      <c r="C1821">
        <v>60006</v>
      </c>
      <c r="D1821" t="s">
        <v>3520</v>
      </c>
    </row>
    <row r="1822" spans="2:4">
      <c r="B1822" s="594">
        <v>45659.495300925926</v>
      </c>
      <c r="C1822">
        <v>60006</v>
      </c>
      <c r="D1822" t="s">
        <v>3521</v>
      </c>
    </row>
    <row r="1823" spans="2:4">
      <c r="B1823" s="594">
        <v>45659.495300925926</v>
      </c>
      <c r="C1823">
        <v>60006</v>
      </c>
      <c r="D1823" t="s">
        <v>3522</v>
      </c>
    </row>
    <row r="1824" spans="2:4">
      <c r="B1824" s="594">
        <v>45659.495300925926</v>
      </c>
      <c r="C1824">
        <v>60006</v>
      </c>
      <c r="D1824" t="s">
        <v>3524</v>
      </c>
    </row>
    <row r="1825" spans="2:4">
      <c r="B1825" s="594">
        <v>45659.495300925926</v>
      </c>
      <c r="C1825">
        <v>60006</v>
      </c>
      <c r="D1825" t="s">
        <v>4133</v>
      </c>
    </row>
    <row r="1826" spans="2:4">
      <c r="B1826" s="594">
        <v>45659.495300925926</v>
      </c>
      <c r="C1826">
        <v>60006</v>
      </c>
      <c r="D1826" t="s">
        <v>3515</v>
      </c>
    </row>
    <row r="1827" spans="2:4">
      <c r="B1827" s="594">
        <v>45659.495300925926</v>
      </c>
      <c r="C1827">
        <v>60001</v>
      </c>
      <c r="D1827" t="s">
        <v>3516</v>
      </c>
    </row>
    <row r="1828" spans="2:4">
      <c r="B1828" s="594">
        <v>45659.495300925926</v>
      </c>
      <c r="C1828">
        <v>60006</v>
      </c>
      <c r="D1828" t="s">
        <v>3517</v>
      </c>
    </row>
    <row r="1829" spans="2:4">
      <c r="B1829" s="594">
        <v>45659.495300925926</v>
      </c>
      <c r="C1829">
        <v>60006</v>
      </c>
      <c r="D1829" t="s">
        <v>3518</v>
      </c>
    </row>
    <row r="1830" spans="2:4">
      <c r="B1830" s="594">
        <v>45659.495300925926</v>
      </c>
      <c r="C1830">
        <v>60006</v>
      </c>
      <c r="D1830" t="s">
        <v>3520</v>
      </c>
    </row>
    <row r="1831" spans="2:4">
      <c r="B1831" s="594">
        <v>45659.495300925926</v>
      </c>
      <c r="C1831">
        <v>60006</v>
      </c>
      <c r="D1831" t="s">
        <v>3521</v>
      </c>
    </row>
    <row r="1832" spans="2:4">
      <c r="B1832" s="594">
        <v>45659.495300925926</v>
      </c>
      <c r="C1832">
        <v>60006</v>
      </c>
      <c r="D1832" t="s">
        <v>3522</v>
      </c>
    </row>
    <row r="1833" spans="2:4">
      <c r="B1833" s="594">
        <v>45659.495300925926</v>
      </c>
      <c r="C1833">
        <v>60006</v>
      </c>
      <c r="D1833" t="s">
        <v>3524</v>
      </c>
    </row>
    <row r="1834" spans="2:4">
      <c r="B1834" s="594">
        <v>45659.495300925926</v>
      </c>
      <c r="C1834">
        <v>60006</v>
      </c>
      <c r="D1834" t="s">
        <v>4133</v>
      </c>
    </row>
    <row r="1835" spans="2:4">
      <c r="B1835" s="594">
        <v>45659.495300925926</v>
      </c>
      <c r="C1835">
        <v>60006</v>
      </c>
      <c r="D1835" t="s">
        <v>3515</v>
      </c>
    </row>
    <row r="1836" spans="2:4">
      <c r="B1836" s="594">
        <v>45659.495300925926</v>
      </c>
      <c r="C1836">
        <v>60001</v>
      </c>
      <c r="D1836" t="s">
        <v>3516</v>
      </c>
    </row>
    <row r="1837" spans="2:4">
      <c r="B1837" s="594">
        <v>45659.495300925926</v>
      </c>
      <c r="C1837">
        <v>60006</v>
      </c>
      <c r="D1837" t="s">
        <v>3517</v>
      </c>
    </row>
    <row r="1838" spans="2:4">
      <c r="B1838" s="594">
        <v>45659.495312500003</v>
      </c>
      <c r="C1838">
        <v>60006</v>
      </c>
      <c r="D1838" t="s">
        <v>3518</v>
      </c>
    </row>
    <row r="1839" spans="2:4">
      <c r="B1839" s="594">
        <v>45659.495312500003</v>
      </c>
      <c r="C1839">
        <v>60006</v>
      </c>
      <c r="D1839" t="s">
        <v>3520</v>
      </c>
    </row>
    <row r="1840" spans="2:4">
      <c r="B1840" s="594">
        <v>45659.495312500003</v>
      </c>
      <c r="C1840">
        <v>60006</v>
      </c>
      <c r="D1840" t="s">
        <v>3521</v>
      </c>
    </row>
    <row r="1841" spans="2:4">
      <c r="B1841" s="594">
        <v>45659.495312500003</v>
      </c>
      <c r="C1841">
        <v>60006</v>
      </c>
      <c r="D1841" t="s">
        <v>3522</v>
      </c>
    </row>
    <row r="1842" spans="2:4">
      <c r="B1842" s="594">
        <v>45659.495312500003</v>
      </c>
      <c r="C1842">
        <v>60006</v>
      </c>
      <c r="D1842" t="s">
        <v>3524</v>
      </c>
    </row>
    <row r="1843" spans="2:4">
      <c r="B1843" s="594">
        <v>45659.495312500003</v>
      </c>
      <c r="C1843">
        <v>60006</v>
      </c>
      <c r="D1843" t="s">
        <v>4133</v>
      </c>
    </row>
    <row r="1844" spans="2:4">
      <c r="B1844" s="594">
        <v>45659.495312500003</v>
      </c>
      <c r="C1844">
        <v>60006</v>
      </c>
      <c r="D1844" t="s">
        <v>3515</v>
      </c>
    </row>
    <row r="1845" spans="2:4">
      <c r="B1845" s="594">
        <v>45659.495312500003</v>
      </c>
      <c r="C1845">
        <v>60001</v>
      </c>
      <c r="D1845" t="s">
        <v>3516</v>
      </c>
    </row>
    <row r="1846" spans="2:4">
      <c r="B1846" s="594">
        <v>45659.495312500003</v>
      </c>
      <c r="C1846">
        <v>60006</v>
      </c>
      <c r="D1846" t="s">
        <v>3517</v>
      </c>
    </row>
    <row r="1847" spans="2:4">
      <c r="B1847" s="594">
        <v>45659.495312500003</v>
      </c>
      <c r="C1847">
        <v>60006</v>
      </c>
      <c r="D1847" t="s">
        <v>3518</v>
      </c>
    </row>
    <row r="1848" spans="2:4">
      <c r="B1848" s="594">
        <v>45659.495312500003</v>
      </c>
      <c r="C1848">
        <v>60006</v>
      </c>
      <c r="D1848" t="s">
        <v>3520</v>
      </c>
    </row>
    <row r="1849" spans="2:4">
      <c r="B1849" s="594">
        <v>45659.495312500003</v>
      </c>
      <c r="C1849">
        <v>60006</v>
      </c>
      <c r="D1849" t="s">
        <v>3521</v>
      </c>
    </row>
    <row r="1850" spans="2:4">
      <c r="B1850" s="594">
        <v>45659.495312500003</v>
      </c>
      <c r="C1850">
        <v>60006</v>
      </c>
      <c r="D1850" t="s">
        <v>3522</v>
      </c>
    </row>
    <row r="1851" spans="2:4">
      <c r="B1851" s="594">
        <v>45659.495312500003</v>
      </c>
      <c r="C1851">
        <v>60006</v>
      </c>
      <c r="D1851" t="s">
        <v>3524</v>
      </c>
    </row>
    <row r="1852" spans="2:4">
      <c r="B1852" s="594">
        <v>45659.495312500003</v>
      </c>
      <c r="C1852">
        <v>60006</v>
      </c>
      <c r="D1852" t="s">
        <v>4133</v>
      </c>
    </row>
    <row r="1853" spans="2:4">
      <c r="B1853" s="594">
        <v>45659.495312500003</v>
      </c>
      <c r="C1853">
        <v>60006</v>
      </c>
      <c r="D1853" t="s">
        <v>3515</v>
      </c>
    </row>
    <row r="1854" spans="2:4">
      <c r="B1854" s="594">
        <v>45659.495312500003</v>
      </c>
      <c r="C1854">
        <v>60001</v>
      </c>
      <c r="D1854" t="s">
        <v>3516</v>
      </c>
    </row>
    <row r="1855" spans="2:4">
      <c r="B1855" s="594">
        <v>45659.495312500003</v>
      </c>
      <c r="C1855">
        <v>60006</v>
      </c>
      <c r="D1855" t="s">
        <v>3517</v>
      </c>
    </row>
    <row r="1856" spans="2:4">
      <c r="B1856" s="594">
        <v>45659.495312500003</v>
      </c>
      <c r="C1856">
        <v>60006</v>
      </c>
      <c r="D1856" t="s">
        <v>3518</v>
      </c>
    </row>
    <row r="1857" spans="2:4">
      <c r="B1857" s="594">
        <v>45659.495312500003</v>
      </c>
      <c r="C1857">
        <v>60006</v>
      </c>
      <c r="D1857" t="s">
        <v>3520</v>
      </c>
    </row>
    <row r="1858" spans="2:4">
      <c r="B1858" s="594">
        <v>45659.495312500003</v>
      </c>
      <c r="C1858">
        <v>60006</v>
      </c>
      <c r="D1858" t="s">
        <v>3521</v>
      </c>
    </row>
    <row r="1859" spans="2:4">
      <c r="B1859" s="594">
        <v>45659.495312500003</v>
      </c>
      <c r="C1859">
        <v>60006</v>
      </c>
      <c r="D1859" t="s">
        <v>3522</v>
      </c>
    </row>
    <row r="1860" spans="2:4">
      <c r="B1860" s="594">
        <v>45659.495324074072</v>
      </c>
      <c r="C1860">
        <v>60006</v>
      </c>
      <c r="D1860" t="s">
        <v>3524</v>
      </c>
    </row>
    <row r="1861" spans="2:4">
      <c r="B1861" s="594">
        <v>45659.495324074072</v>
      </c>
      <c r="C1861">
        <v>60006</v>
      </c>
      <c r="D1861" t="s">
        <v>4133</v>
      </c>
    </row>
    <row r="1862" spans="2:4">
      <c r="B1862" s="594">
        <v>45659.495324074072</v>
      </c>
      <c r="C1862">
        <v>60006</v>
      </c>
      <c r="D1862" t="s">
        <v>3515</v>
      </c>
    </row>
    <row r="1863" spans="2:4">
      <c r="B1863" s="594">
        <v>45659.495324074072</v>
      </c>
      <c r="C1863">
        <v>60001</v>
      </c>
      <c r="D1863" t="s">
        <v>3516</v>
      </c>
    </row>
    <row r="1864" spans="2:4">
      <c r="B1864" s="594">
        <v>45659.495324074072</v>
      </c>
      <c r="C1864">
        <v>60006</v>
      </c>
      <c r="D1864" t="s">
        <v>3517</v>
      </c>
    </row>
    <row r="1865" spans="2:4">
      <c r="B1865" s="594">
        <v>45659.495324074072</v>
      </c>
      <c r="C1865">
        <v>60006</v>
      </c>
      <c r="D1865" t="s">
        <v>3518</v>
      </c>
    </row>
    <row r="1866" spans="2:4">
      <c r="B1866" s="594">
        <v>45659.495324074072</v>
      </c>
      <c r="C1866">
        <v>60006</v>
      </c>
      <c r="D1866" t="s">
        <v>3520</v>
      </c>
    </row>
    <row r="1867" spans="2:4">
      <c r="B1867" s="594">
        <v>45659.495335648149</v>
      </c>
      <c r="C1867">
        <v>60006</v>
      </c>
      <c r="D1867" t="s">
        <v>3521</v>
      </c>
    </row>
    <row r="1868" spans="2:4">
      <c r="B1868" s="594">
        <v>45659.495335648149</v>
      </c>
      <c r="C1868">
        <v>60006</v>
      </c>
      <c r="D1868" t="s">
        <v>3522</v>
      </c>
    </row>
    <row r="1869" spans="2:4">
      <c r="B1869" s="594">
        <v>45659.495335648149</v>
      </c>
      <c r="C1869">
        <v>60006</v>
      </c>
      <c r="D1869" t="s">
        <v>3524</v>
      </c>
    </row>
    <row r="1870" spans="2:4">
      <c r="B1870" s="594">
        <v>45659.495335648149</v>
      </c>
      <c r="C1870">
        <v>60006</v>
      </c>
      <c r="D1870" t="s">
        <v>4133</v>
      </c>
    </row>
    <row r="1871" spans="2:4">
      <c r="B1871" s="594">
        <v>45659.495335648149</v>
      </c>
      <c r="C1871">
        <v>60006</v>
      </c>
      <c r="D1871" t="s">
        <v>3515</v>
      </c>
    </row>
    <row r="1872" spans="2:4">
      <c r="B1872" s="594">
        <v>45659.495335648149</v>
      </c>
      <c r="C1872">
        <v>60001</v>
      </c>
      <c r="D1872" t="s">
        <v>3516</v>
      </c>
    </row>
    <row r="1873" spans="2:4">
      <c r="B1873" s="594">
        <v>45659.495335648149</v>
      </c>
      <c r="C1873">
        <v>60006</v>
      </c>
      <c r="D1873" t="s">
        <v>3517</v>
      </c>
    </row>
    <row r="1874" spans="2:4">
      <c r="B1874" s="594">
        <v>45659.495335648149</v>
      </c>
      <c r="C1874">
        <v>60006</v>
      </c>
      <c r="D1874" t="s">
        <v>3518</v>
      </c>
    </row>
    <row r="1875" spans="2:4">
      <c r="B1875" s="594">
        <v>45659.495335648149</v>
      </c>
      <c r="C1875">
        <v>60006</v>
      </c>
      <c r="D1875" t="s">
        <v>3520</v>
      </c>
    </row>
    <row r="1876" spans="2:4">
      <c r="B1876" s="594">
        <v>45659.495335648149</v>
      </c>
      <c r="C1876">
        <v>60006</v>
      </c>
      <c r="D1876" t="s">
        <v>3521</v>
      </c>
    </row>
    <row r="1877" spans="2:4">
      <c r="B1877" s="594">
        <v>45659.495335648149</v>
      </c>
      <c r="C1877">
        <v>60006</v>
      </c>
      <c r="D1877" t="s">
        <v>3522</v>
      </c>
    </row>
    <row r="1878" spans="2:4">
      <c r="B1878" s="594">
        <v>45659.495335648149</v>
      </c>
      <c r="C1878">
        <v>60006</v>
      </c>
      <c r="D1878" t="s">
        <v>3524</v>
      </c>
    </row>
    <row r="1879" spans="2:4">
      <c r="B1879" s="594">
        <v>45659.495335648149</v>
      </c>
      <c r="C1879">
        <v>60006</v>
      </c>
      <c r="D1879" t="s">
        <v>4133</v>
      </c>
    </row>
    <row r="1880" spans="2:4">
      <c r="B1880" s="594">
        <v>45659.495335648149</v>
      </c>
      <c r="C1880">
        <v>60006</v>
      </c>
      <c r="D1880" t="s">
        <v>3515</v>
      </c>
    </row>
    <row r="1881" spans="2:4">
      <c r="B1881" s="594">
        <v>45659.495335648149</v>
      </c>
      <c r="C1881">
        <v>60001</v>
      </c>
      <c r="D1881" t="s">
        <v>3516</v>
      </c>
    </row>
    <row r="1882" spans="2:4">
      <c r="B1882" s="594">
        <v>45659.495335648149</v>
      </c>
      <c r="C1882">
        <v>60006</v>
      </c>
      <c r="D1882" t="s">
        <v>3517</v>
      </c>
    </row>
    <row r="1883" spans="2:4">
      <c r="B1883" s="594">
        <v>45659.495335648149</v>
      </c>
      <c r="C1883">
        <v>60006</v>
      </c>
      <c r="D1883" t="s">
        <v>3518</v>
      </c>
    </row>
    <row r="1884" spans="2:4">
      <c r="B1884" s="594">
        <v>45659.495335648149</v>
      </c>
      <c r="C1884">
        <v>60006</v>
      </c>
      <c r="D1884" t="s">
        <v>3520</v>
      </c>
    </row>
    <row r="1885" spans="2:4">
      <c r="B1885" s="594">
        <v>45659.495335648149</v>
      </c>
      <c r="C1885">
        <v>60006</v>
      </c>
      <c r="D1885" t="s">
        <v>3521</v>
      </c>
    </row>
    <row r="1886" spans="2:4">
      <c r="B1886" s="594">
        <v>45659.495335648149</v>
      </c>
      <c r="C1886">
        <v>60006</v>
      </c>
      <c r="D1886" t="s">
        <v>3522</v>
      </c>
    </row>
    <row r="1887" spans="2:4">
      <c r="B1887" s="594">
        <v>45659.495335648149</v>
      </c>
      <c r="C1887">
        <v>60006</v>
      </c>
      <c r="D1887" t="s">
        <v>3524</v>
      </c>
    </row>
    <row r="1888" spans="2:4">
      <c r="B1888" s="594">
        <v>45659.495335648149</v>
      </c>
      <c r="C1888">
        <v>60006</v>
      </c>
      <c r="D1888" t="s">
        <v>4133</v>
      </c>
    </row>
    <row r="1889" spans="2:4">
      <c r="B1889" s="594">
        <v>45659.495335648149</v>
      </c>
      <c r="C1889">
        <v>60006</v>
      </c>
      <c r="D1889" t="s">
        <v>3515</v>
      </c>
    </row>
    <row r="1890" spans="2:4">
      <c r="B1890" s="594">
        <v>45659.495335648149</v>
      </c>
      <c r="C1890">
        <v>60001</v>
      </c>
      <c r="D1890" t="s">
        <v>3516</v>
      </c>
    </row>
    <row r="1891" spans="2:4">
      <c r="B1891" s="594">
        <v>45659.495335648149</v>
      </c>
      <c r="C1891">
        <v>60006</v>
      </c>
      <c r="D1891" t="s">
        <v>3517</v>
      </c>
    </row>
    <row r="1892" spans="2:4">
      <c r="B1892" s="594">
        <v>45659.495335648149</v>
      </c>
      <c r="C1892">
        <v>60006</v>
      </c>
      <c r="D1892" t="s">
        <v>3518</v>
      </c>
    </row>
    <row r="1893" spans="2:4">
      <c r="B1893" s="594">
        <v>45659.495335648149</v>
      </c>
      <c r="C1893">
        <v>60006</v>
      </c>
      <c r="D1893" t="s">
        <v>3520</v>
      </c>
    </row>
    <row r="1894" spans="2:4">
      <c r="B1894" s="594">
        <v>45659.495335648149</v>
      </c>
      <c r="C1894">
        <v>60006</v>
      </c>
      <c r="D1894" t="s">
        <v>3521</v>
      </c>
    </row>
    <row r="1895" spans="2:4">
      <c r="B1895" s="594">
        <v>45659.495335648149</v>
      </c>
      <c r="C1895">
        <v>60006</v>
      </c>
      <c r="D1895" t="s">
        <v>3522</v>
      </c>
    </row>
    <row r="1896" spans="2:4">
      <c r="B1896" s="594">
        <v>45659.495335648149</v>
      </c>
      <c r="C1896">
        <v>60006</v>
      </c>
      <c r="D1896" t="s">
        <v>3524</v>
      </c>
    </row>
    <row r="1897" spans="2:4">
      <c r="B1897" s="594">
        <v>45659.495335648149</v>
      </c>
      <c r="C1897">
        <v>60006</v>
      </c>
      <c r="D1897" t="s">
        <v>4133</v>
      </c>
    </row>
    <row r="1898" spans="2:4">
      <c r="B1898" s="594">
        <v>45659.495335648149</v>
      </c>
      <c r="C1898">
        <v>60006</v>
      </c>
      <c r="D1898" t="s">
        <v>3515</v>
      </c>
    </row>
    <row r="1899" spans="2:4">
      <c r="B1899" s="594">
        <v>45659.495335648149</v>
      </c>
      <c r="C1899">
        <v>60001</v>
      </c>
      <c r="D1899" t="s">
        <v>3516</v>
      </c>
    </row>
    <row r="1900" spans="2:4">
      <c r="B1900" s="594">
        <v>45659.495335648149</v>
      </c>
      <c r="C1900">
        <v>60006</v>
      </c>
      <c r="D1900" t="s">
        <v>3517</v>
      </c>
    </row>
    <row r="1901" spans="2:4">
      <c r="B1901" s="594">
        <v>45659.495335648149</v>
      </c>
      <c r="C1901">
        <v>60006</v>
      </c>
      <c r="D1901" t="s">
        <v>3518</v>
      </c>
    </row>
    <row r="1902" spans="2:4">
      <c r="B1902" s="594">
        <v>45659.495335648149</v>
      </c>
      <c r="C1902">
        <v>60006</v>
      </c>
      <c r="D1902" t="s">
        <v>3520</v>
      </c>
    </row>
    <row r="1903" spans="2:4">
      <c r="B1903" s="594">
        <v>45659.495347222219</v>
      </c>
      <c r="C1903">
        <v>60006</v>
      </c>
      <c r="D1903" t="s">
        <v>3521</v>
      </c>
    </row>
    <row r="1904" spans="2:4">
      <c r="B1904" s="594">
        <v>45659.495347222219</v>
      </c>
      <c r="C1904">
        <v>60006</v>
      </c>
      <c r="D1904" t="s">
        <v>3522</v>
      </c>
    </row>
    <row r="1905" spans="2:4">
      <c r="B1905" s="594">
        <v>45659.495347222219</v>
      </c>
      <c r="C1905">
        <v>60006</v>
      </c>
      <c r="D1905" t="s">
        <v>3524</v>
      </c>
    </row>
    <row r="1906" spans="2:4">
      <c r="B1906" s="594">
        <v>45659.495347222219</v>
      </c>
      <c r="C1906">
        <v>60006</v>
      </c>
      <c r="D1906" t="s">
        <v>4133</v>
      </c>
    </row>
    <row r="1907" spans="2:4">
      <c r="B1907" s="594">
        <v>45659.495347222219</v>
      </c>
      <c r="C1907">
        <v>60006</v>
      </c>
      <c r="D1907" t="s">
        <v>3515</v>
      </c>
    </row>
    <row r="1908" spans="2:4">
      <c r="B1908" s="594">
        <v>45659.495347222219</v>
      </c>
      <c r="C1908">
        <v>60001</v>
      </c>
      <c r="D1908" t="s">
        <v>3516</v>
      </c>
    </row>
    <row r="1909" spans="2:4">
      <c r="B1909" s="594">
        <v>45659.495347222219</v>
      </c>
      <c r="C1909">
        <v>60006</v>
      </c>
      <c r="D1909" t="s">
        <v>3517</v>
      </c>
    </row>
    <row r="1910" spans="2:4">
      <c r="B1910" s="594">
        <v>45659.495347222219</v>
      </c>
      <c r="C1910">
        <v>60006</v>
      </c>
      <c r="D1910" t="s">
        <v>3518</v>
      </c>
    </row>
    <row r="1911" spans="2:4">
      <c r="B1911" s="594">
        <v>45659.495347222219</v>
      </c>
      <c r="C1911">
        <v>60006</v>
      </c>
      <c r="D1911" t="s">
        <v>3520</v>
      </c>
    </row>
    <row r="1912" spans="2:4">
      <c r="B1912" s="594">
        <v>45659.495347222219</v>
      </c>
      <c r="C1912">
        <v>60006</v>
      </c>
      <c r="D1912" t="s">
        <v>3521</v>
      </c>
    </row>
    <row r="1913" spans="2:4">
      <c r="B1913" s="594">
        <v>45659.495347222219</v>
      </c>
      <c r="C1913">
        <v>60006</v>
      </c>
      <c r="D1913" t="s">
        <v>3522</v>
      </c>
    </row>
    <row r="1914" spans="2:4">
      <c r="B1914" s="594">
        <v>45659.495347222219</v>
      </c>
      <c r="C1914">
        <v>60006</v>
      </c>
      <c r="D1914" t="s">
        <v>3524</v>
      </c>
    </row>
    <row r="1915" spans="2:4">
      <c r="B1915" s="594">
        <v>45659.495347222219</v>
      </c>
      <c r="C1915">
        <v>60006</v>
      </c>
      <c r="D1915" t="s">
        <v>4133</v>
      </c>
    </row>
    <row r="1916" spans="2:4">
      <c r="B1916" s="594">
        <v>45659.495347222219</v>
      </c>
      <c r="C1916">
        <v>60006</v>
      </c>
      <c r="D1916" t="s">
        <v>3515</v>
      </c>
    </row>
    <row r="1917" spans="2:4">
      <c r="B1917" s="594">
        <v>45659.495347222219</v>
      </c>
      <c r="C1917">
        <v>60001</v>
      </c>
      <c r="D1917" t="s">
        <v>3516</v>
      </c>
    </row>
    <row r="1918" spans="2:4">
      <c r="B1918" s="594">
        <v>45659.495347222219</v>
      </c>
      <c r="C1918">
        <v>60006</v>
      </c>
      <c r="D1918" t="s">
        <v>3517</v>
      </c>
    </row>
    <row r="1919" spans="2:4">
      <c r="B1919" s="594">
        <v>45659.495347222219</v>
      </c>
      <c r="C1919">
        <v>60006</v>
      </c>
      <c r="D1919" t="s">
        <v>3518</v>
      </c>
    </row>
    <row r="1920" spans="2:4">
      <c r="B1920" s="594">
        <v>45659.495347222219</v>
      </c>
      <c r="C1920">
        <v>60006</v>
      </c>
      <c r="D1920" t="s">
        <v>3520</v>
      </c>
    </row>
    <row r="1921" spans="2:4">
      <c r="B1921" s="594">
        <v>45659.495347222219</v>
      </c>
      <c r="C1921">
        <v>60006</v>
      </c>
      <c r="D1921" t="s">
        <v>3521</v>
      </c>
    </row>
    <row r="1922" spans="2:4">
      <c r="B1922" s="594">
        <v>45659.495347222219</v>
      </c>
      <c r="C1922">
        <v>60006</v>
      </c>
      <c r="D1922" t="s">
        <v>3522</v>
      </c>
    </row>
    <row r="1923" spans="2:4">
      <c r="B1923" s="594">
        <v>45659.495358796295</v>
      </c>
      <c r="C1923">
        <v>60006</v>
      </c>
      <c r="D1923" t="s">
        <v>3524</v>
      </c>
    </row>
    <row r="1924" spans="2:4">
      <c r="B1924" s="594">
        <v>45659.495358796295</v>
      </c>
      <c r="C1924">
        <v>60006</v>
      </c>
      <c r="D1924" t="s">
        <v>4133</v>
      </c>
    </row>
    <row r="1925" spans="2:4">
      <c r="B1925" s="594">
        <v>45659.495358796295</v>
      </c>
      <c r="C1925">
        <v>60006</v>
      </c>
      <c r="D1925" t="s">
        <v>3515</v>
      </c>
    </row>
    <row r="1926" spans="2:4">
      <c r="B1926" s="594">
        <v>45659.495358796295</v>
      </c>
      <c r="C1926">
        <v>60001</v>
      </c>
      <c r="D1926" t="s">
        <v>3516</v>
      </c>
    </row>
    <row r="1927" spans="2:4">
      <c r="B1927" s="594">
        <v>45659.495358796295</v>
      </c>
      <c r="C1927">
        <v>60006</v>
      </c>
      <c r="D1927" t="s">
        <v>3517</v>
      </c>
    </row>
    <row r="1928" spans="2:4">
      <c r="B1928" s="594">
        <v>45659.495358796295</v>
      </c>
      <c r="C1928">
        <v>60006</v>
      </c>
      <c r="D1928" t="s">
        <v>3518</v>
      </c>
    </row>
    <row r="1929" spans="2:4">
      <c r="B1929" s="594">
        <v>45659.495358796295</v>
      </c>
      <c r="C1929">
        <v>60006</v>
      </c>
      <c r="D1929" t="s">
        <v>3520</v>
      </c>
    </row>
    <row r="1930" spans="2:4">
      <c r="B1930" s="594">
        <v>45659.495358796295</v>
      </c>
      <c r="C1930">
        <v>60006</v>
      </c>
      <c r="D1930" t="s">
        <v>3521</v>
      </c>
    </row>
    <row r="1931" spans="2:4">
      <c r="B1931" s="594">
        <v>45659.495358796295</v>
      </c>
      <c r="C1931">
        <v>60006</v>
      </c>
      <c r="D1931" t="s">
        <v>3522</v>
      </c>
    </row>
    <row r="1932" spans="2:4">
      <c r="B1932" s="594">
        <v>45659.495358796295</v>
      </c>
      <c r="C1932">
        <v>60006</v>
      </c>
      <c r="D1932" t="s">
        <v>3524</v>
      </c>
    </row>
    <row r="1933" spans="2:4">
      <c r="B1933" s="594">
        <v>45659.495358796295</v>
      </c>
      <c r="C1933">
        <v>60006</v>
      </c>
      <c r="D1933" t="s">
        <v>4133</v>
      </c>
    </row>
    <row r="1934" spans="2:4">
      <c r="B1934" s="594">
        <v>45659.495358796295</v>
      </c>
      <c r="C1934">
        <v>60006</v>
      </c>
      <c r="D1934" t="s">
        <v>3515</v>
      </c>
    </row>
    <row r="1935" spans="2:4">
      <c r="B1935" s="594">
        <v>45659.495358796295</v>
      </c>
      <c r="C1935">
        <v>60001</v>
      </c>
      <c r="D1935" t="s">
        <v>3516</v>
      </c>
    </row>
    <row r="1936" spans="2:4">
      <c r="B1936" s="594">
        <v>45659.495358796295</v>
      </c>
      <c r="C1936">
        <v>60006</v>
      </c>
      <c r="D1936" t="s">
        <v>3517</v>
      </c>
    </row>
    <row r="1937" spans="2:4">
      <c r="B1937" s="594">
        <v>45659.495358796295</v>
      </c>
      <c r="C1937">
        <v>60006</v>
      </c>
      <c r="D1937" t="s">
        <v>3518</v>
      </c>
    </row>
    <row r="1938" spans="2:4">
      <c r="B1938" s="594">
        <v>45659.495358796295</v>
      </c>
      <c r="C1938">
        <v>60006</v>
      </c>
      <c r="D1938" t="s">
        <v>3520</v>
      </c>
    </row>
    <row r="1939" spans="2:4">
      <c r="B1939" s="594">
        <v>45659.495358796295</v>
      </c>
      <c r="C1939">
        <v>60006</v>
      </c>
      <c r="D1939" t="s">
        <v>3521</v>
      </c>
    </row>
    <row r="1940" spans="2:4">
      <c r="B1940" s="594">
        <v>45659.495358796295</v>
      </c>
      <c r="C1940">
        <v>60006</v>
      </c>
      <c r="D1940" t="s">
        <v>3522</v>
      </c>
    </row>
    <row r="1941" spans="2:4">
      <c r="B1941" s="594">
        <v>45659.495358796295</v>
      </c>
      <c r="C1941">
        <v>60006</v>
      </c>
      <c r="D1941" t="s">
        <v>3524</v>
      </c>
    </row>
    <row r="1942" spans="2:4">
      <c r="B1942" s="594">
        <v>45659.495358796295</v>
      </c>
      <c r="C1942">
        <v>60006</v>
      </c>
      <c r="D1942" t="s">
        <v>4133</v>
      </c>
    </row>
    <row r="1943" spans="2:4">
      <c r="B1943" s="594">
        <v>45659.495358796295</v>
      </c>
      <c r="C1943">
        <v>60006</v>
      </c>
      <c r="D1943" t="s">
        <v>3515</v>
      </c>
    </row>
    <row r="1944" spans="2:4">
      <c r="B1944" s="594">
        <v>45659.495358796295</v>
      </c>
      <c r="C1944">
        <v>60001</v>
      </c>
      <c r="D1944" t="s">
        <v>3516</v>
      </c>
    </row>
    <row r="1945" spans="2:4">
      <c r="B1945" s="594">
        <v>45659.495358796295</v>
      </c>
      <c r="C1945">
        <v>60006</v>
      </c>
      <c r="D1945" t="s">
        <v>3517</v>
      </c>
    </row>
    <row r="1946" spans="2:4">
      <c r="B1946" s="594">
        <v>45659.495358796295</v>
      </c>
      <c r="C1946">
        <v>60006</v>
      </c>
      <c r="D1946" t="s">
        <v>3518</v>
      </c>
    </row>
    <row r="1947" spans="2:4">
      <c r="B1947" s="594">
        <v>45659.495358796295</v>
      </c>
      <c r="C1947">
        <v>60006</v>
      </c>
      <c r="D1947" t="s">
        <v>3520</v>
      </c>
    </row>
    <row r="1948" spans="2:4">
      <c r="B1948" s="594">
        <v>45659.495370370372</v>
      </c>
      <c r="C1948">
        <v>60006</v>
      </c>
      <c r="D1948" t="s">
        <v>3521</v>
      </c>
    </row>
    <row r="1949" spans="2:4">
      <c r="B1949" s="594">
        <v>45659.495370370372</v>
      </c>
      <c r="C1949">
        <v>60006</v>
      </c>
      <c r="D1949" t="s">
        <v>3522</v>
      </c>
    </row>
    <row r="1950" spans="2:4">
      <c r="B1950" s="594">
        <v>45659.495370370372</v>
      </c>
      <c r="C1950">
        <v>60006</v>
      </c>
      <c r="D1950" t="s">
        <v>3524</v>
      </c>
    </row>
    <row r="1951" spans="2:4">
      <c r="B1951" s="594">
        <v>45659.495370370372</v>
      </c>
      <c r="C1951">
        <v>60006</v>
      </c>
      <c r="D1951" t="s">
        <v>4133</v>
      </c>
    </row>
    <row r="1952" spans="2:4">
      <c r="B1952" s="594">
        <v>45659.495370370372</v>
      </c>
      <c r="C1952">
        <v>60006</v>
      </c>
      <c r="D1952" t="s">
        <v>3515</v>
      </c>
    </row>
    <row r="1953" spans="2:4">
      <c r="B1953" s="594">
        <v>45659.495370370372</v>
      </c>
      <c r="C1953">
        <v>60001</v>
      </c>
      <c r="D1953" t="s">
        <v>3516</v>
      </c>
    </row>
    <row r="1954" spans="2:4">
      <c r="B1954" s="594">
        <v>45659.495370370372</v>
      </c>
      <c r="C1954">
        <v>60006</v>
      </c>
      <c r="D1954" t="s">
        <v>3517</v>
      </c>
    </row>
    <row r="1955" spans="2:4">
      <c r="B1955" s="594">
        <v>45659.495370370372</v>
      </c>
      <c r="C1955">
        <v>60006</v>
      </c>
      <c r="D1955" t="s">
        <v>3518</v>
      </c>
    </row>
    <row r="1956" spans="2:4">
      <c r="B1956" s="594">
        <v>45659.495370370372</v>
      </c>
      <c r="C1956">
        <v>60006</v>
      </c>
      <c r="D1956" t="s">
        <v>3520</v>
      </c>
    </row>
    <row r="1957" spans="2:4">
      <c r="B1957" s="594">
        <v>45659.495370370372</v>
      </c>
      <c r="C1957">
        <v>60006</v>
      </c>
      <c r="D1957" t="s">
        <v>3521</v>
      </c>
    </row>
    <row r="1958" spans="2:4">
      <c r="B1958" s="594">
        <v>45659.495370370372</v>
      </c>
      <c r="C1958">
        <v>60006</v>
      </c>
      <c r="D1958" t="s">
        <v>3522</v>
      </c>
    </row>
    <row r="1959" spans="2:4">
      <c r="B1959" s="594">
        <v>45659.495370370372</v>
      </c>
      <c r="C1959">
        <v>60006</v>
      </c>
      <c r="D1959" t="s">
        <v>3524</v>
      </c>
    </row>
    <row r="1960" spans="2:4">
      <c r="B1960" s="594">
        <v>45659.495370370372</v>
      </c>
      <c r="C1960">
        <v>60006</v>
      </c>
      <c r="D1960" t="s">
        <v>4133</v>
      </c>
    </row>
    <row r="1961" spans="2:4">
      <c r="B1961" s="594">
        <v>45659.495370370372</v>
      </c>
      <c r="C1961">
        <v>60006</v>
      </c>
      <c r="D1961" t="s">
        <v>3515</v>
      </c>
    </row>
    <row r="1962" spans="2:4">
      <c r="B1962" s="594">
        <v>45659.495370370372</v>
      </c>
      <c r="C1962">
        <v>60001</v>
      </c>
      <c r="D1962" t="s">
        <v>3516</v>
      </c>
    </row>
    <row r="1963" spans="2:4">
      <c r="B1963" s="594">
        <v>45659.495370370372</v>
      </c>
      <c r="C1963">
        <v>60006</v>
      </c>
      <c r="D1963" t="s">
        <v>3517</v>
      </c>
    </row>
    <row r="1964" spans="2:4">
      <c r="B1964" s="594">
        <v>45659.495370370372</v>
      </c>
      <c r="C1964">
        <v>60006</v>
      </c>
      <c r="D1964" t="s">
        <v>3518</v>
      </c>
    </row>
    <row r="1965" spans="2:4">
      <c r="B1965" s="594">
        <v>45659.495370370372</v>
      </c>
      <c r="C1965">
        <v>60006</v>
      </c>
      <c r="D1965" t="s">
        <v>3520</v>
      </c>
    </row>
    <row r="1966" spans="2:4">
      <c r="B1966" s="594">
        <v>45659.495370370372</v>
      </c>
      <c r="C1966">
        <v>60006</v>
      </c>
      <c r="D1966" t="s">
        <v>3521</v>
      </c>
    </row>
    <row r="1967" spans="2:4">
      <c r="B1967" s="594">
        <v>45659.495370370372</v>
      </c>
      <c r="C1967">
        <v>60006</v>
      </c>
      <c r="D1967" t="s">
        <v>3522</v>
      </c>
    </row>
    <row r="1968" spans="2:4">
      <c r="B1968" s="594">
        <v>45659.495370370372</v>
      </c>
      <c r="C1968">
        <v>60006</v>
      </c>
      <c r="D1968" t="s">
        <v>3524</v>
      </c>
    </row>
    <row r="1969" spans="2:4">
      <c r="B1969" s="594">
        <v>45659.495370370372</v>
      </c>
      <c r="C1969">
        <v>60006</v>
      </c>
      <c r="D1969" t="s">
        <v>4133</v>
      </c>
    </row>
    <row r="1970" spans="2:4">
      <c r="B1970" s="594">
        <v>45659.495370370372</v>
      </c>
      <c r="C1970">
        <v>60006</v>
      </c>
      <c r="D1970" t="s">
        <v>3515</v>
      </c>
    </row>
    <row r="1971" spans="2:4">
      <c r="B1971" s="594">
        <v>45659.495370370372</v>
      </c>
      <c r="C1971">
        <v>60001</v>
      </c>
      <c r="D1971" t="s">
        <v>3516</v>
      </c>
    </row>
    <row r="1972" spans="2:4">
      <c r="B1972" s="594">
        <v>45659.495370370372</v>
      </c>
      <c r="C1972">
        <v>60006</v>
      </c>
      <c r="D1972" t="s">
        <v>3517</v>
      </c>
    </row>
    <row r="1973" spans="2:4">
      <c r="B1973" s="594">
        <v>45659.495370370372</v>
      </c>
      <c r="C1973">
        <v>60006</v>
      </c>
      <c r="D1973" t="s">
        <v>3518</v>
      </c>
    </row>
    <row r="1974" spans="2:4">
      <c r="B1974" s="594">
        <v>45659.495370370372</v>
      </c>
      <c r="C1974">
        <v>60006</v>
      </c>
      <c r="D1974" t="s">
        <v>3520</v>
      </c>
    </row>
    <row r="1975" spans="2:4">
      <c r="B1975" s="594">
        <v>45659.495370370372</v>
      </c>
      <c r="C1975">
        <v>60006</v>
      </c>
      <c r="D1975" t="s">
        <v>3521</v>
      </c>
    </row>
    <row r="1976" spans="2:4">
      <c r="B1976" s="594">
        <v>45659.495370370372</v>
      </c>
      <c r="C1976">
        <v>60006</v>
      </c>
      <c r="D1976" t="s">
        <v>3522</v>
      </c>
    </row>
    <row r="1977" spans="2:4">
      <c r="B1977" s="594">
        <v>45659.495370370372</v>
      </c>
      <c r="C1977">
        <v>60006</v>
      </c>
      <c r="D1977" t="s">
        <v>3524</v>
      </c>
    </row>
    <row r="1978" spans="2:4">
      <c r="B1978" s="594">
        <v>45659.495370370372</v>
      </c>
      <c r="C1978">
        <v>60006</v>
      </c>
      <c r="D1978" t="s">
        <v>4133</v>
      </c>
    </row>
    <row r="1979" spans="2:4">
      <c r="B1979" s="594">
        <v>45659.495370370372</v>
      </c>
      <c r="C1979">
        <v>60006</v>
      </c>
      <c r="D1979" t="s">
        <v>3515</v>
      </c>
    </row>
    <row r="1980" spans="2:4">
      <c r="B1980" s="594">
        <v>45659.495370370372</v>
      </c>
      <c r="C1980">
        <v>60001</v>
      </c>
      <c r="D1980" t="s">
        <v>3516</v>
      </c>
    </row>
    <row r="1981" spans="2:4">
      <c r="B1981" s="594">
        <v>45659.495370370372</v>
      </c>
      <c r="C1981">
        <v>60006</v>
      </c>
      <c r="D1981" t="s">
        <v>3517</v>
      </c>
    </row>
    <row r="1982" spans="2:4">
      <c r="B1982" s="594">
        <v>45659.495370370372</v>
      </c>
      <c r="C1982">
        <v>60006</v>
      </c>
      <c r="D1982" t="s">
        <v>3518</v>
      </c>
    </row>
    <row r="1983" spans="2:4">
      <c r="B1983" s="594">
        <v>45659.495370370372</v>
      </c>
      <c r="C1983">
        <v>60006</v>
      </c>
      <c r="D1983" t="s">
        <v>3520</v>
      </c>
    </row>
    <row r="1984" spans="2:4">
      <c r="B1984" s="594">
        <v>45659.495370370372</v>
      </c>
      <c r="C1984">
        <v>60006</v>
      </c>
      <c r="D1984" t="s">
        <v>3521</v>
      </c>
    </row>
    <row r="1985" spans="2:4">
      <c r="B1985" s="594">
        <v>45659.495381944442</v>
      </c>
      <c r="C1985">
        <v>60006</v>
      </c>
      <c r="D1985" t="s">
        <v>3522</v>
      </c>
    </row>
    <row r="1986" spans="2:4">
      <c r="B1986" s="594">
        <v>45659.495381944442</v>
      </c>
      <c r="C1986">
        <v>60006</v>
      </c>
      <c r="D1986" t="s">
        <v>3524</v>
      </c>
    </row>
    <row r="1987" spans="2:4">
      <c r="B1987" s="594">
        <v>45659.495381944442</v>
      </c>
      <c r="C1987">
        <v>60006</v>
      </c>
      <c r="D1987" t="s">
        <v>4133</v>
      </c>
    </row>
    <row r="1988" spans="2:4">
      <c r="B1988" s="594">
        <v>45659.495381944442</v>
      </c>
      <c r="C1988">
        <v>60006</v>
      </c>
      <c r="D1988" t="s">
        <v>3515</v>
      </c>
    </row>
    <row r="1989" spans="2:4">
      <c r="B1989" s="594">
        <v>45659.495381944442</v>
      </c>
      <c r="C1989">
        <v>60001</v>
      </c>
      <c r="D1989" t="s">
        <v>3516</v>
      </c>
    </row>
    <row r="1990" spans="2:4">
      <c r="B1990" s="594">
        <v>45659.495381944442</v>
      </c>
      <c r="C1990">
        <v>60006</v>
      </c>
      <c r="D1990" t="s">
        <v>3517</v>
      </c>
    </row>
    <row r="1991" spans="2:4">
      <c r="B1991" s="594">
        <v>45659.495381944442</v>
      </c>
      <c r="C1991">
        <v>60006</v>
      </c>
      <c r="D1991" t="s">
        <v>3518</v>
      </c>
    </row>
    <row r="1992" spans="2:4">
      <c r="B1992" s="594">
        <v>45659.495393518519</v>
      </c>
      <c r="C1992">
        <v>60006</v>
      </c>
      <c r="D1992" t="s">
        <v>3520</v>
      </c>
    </row>
    <row r="1993" spans="2:4">
      <c r="B1993" s="594">
        <v>45659.495393518519</v>
      </c>
      <c r="C1993">
        <v>60006</v>
      </c>
      <c r="D1993" t="s">
        <v>3521</v>
      </c>
    </row>
    <row r="1994" spans="2:4">
      <c r="B1994" s="594">
        <v>45659.495393518519</v>
      </c>
      <c r="C1994">
        <v>60006</v>
      </c>
      <c r="D1994" t="s">
        <v>3522</v>
      </c>
    </row>
    <row r="1995" spans="2:4">
      <c r="B1995" s="594">
        <v>45659.495393518519</v>
      </c>
      <c r="C1995">
        <v>60006</v>
      </c>
      <c r="D1995" t="s">
        <v>3524</v>
      </c>
    </row>
    <row r="1996" spans="2:4">
      <c r="B1996" s="594">
        <v>45659.495393518519</v>
      </c>
      <c r="C1996">
        <v>60006</v>
      </c>
      <c r="D1996" t="s">
        <v>4133</v>
      </c>
    </row>
    <row r="1997" spans="2:4">
      <c r="B1997" s="594">
        <v>45659.495393518519</v>
      </c>
      <c r="C1997">
        <v>60006</v>
      </c>
      <c r="D1997" t="s">
        <v>3515</v>
      </c>
    </row>
    <row r="1998" spans="2:4">
      <c r="B1998" s="594">
        <v>45659.495393518519</v>
      </c>
      <c r="C1998">
        <v>60001</v>
      </c>
      <c r="D1998" t="s">
        <v>3516</v>
      </c>
    </row>
    <row r="1999" spans="2:4">
      <c r="B1999" s="594">
        <v>45659.495393518519</v>
      </c>
      <c r="C1999">
        <v>60006</v>
      </c>
      <c r="D1999" t="s">
        <v>3517</v>
      </c>
    </row>
    <row r="2000" spans="2:4">
      <c r="B2000" s="594">
        <v>45659.495393518519</v>
      </c>
      <c r="C2000">
        <v>60006</v>
      </c>
      <c r="D2000" t="s">
        <v>3518</v>
      </c>
    </row>
    <row r="2001" spans="2:4">
      <c r="B2001" s="594">
        <v>45659.495393518519</v>
      </c>
      <c r="C2001">
        <v>60006</v>
      </c>
      <c r="D2001" t="s">
        <v>3520</v>
      </c>
    </row>
    <row r="2002" spans="2:4">
      <c r="B2002" s="594">
        <v>45659.495393518519</v>
      </c>
      <c r="C2002">
        <v>60006</v>
      </c>
      <c r="D2002" t="s">
        <v>3521</v>
      </c>
    </row>
    <row r="2003" spans="2:4">
      <c r="B2003" s="594">
        <v>45659.495405092595</v>
      </c>
      <c r="C2003">
        <v>60006</v>
      </c>
      <c r="D2003" t="s">
        <v>3522</v>
      </c>
    </row>
    <row r="2004" spans="2:4">
      <c r="B2004" s="594">
        <v>45659.495405092595</v>
      </c>
      <c r="C2004">
        <v>60006</v>
      </c>
      <c r="D2004" t="s">
        <v>3524</v>
      </c>
    </row>
    <row r="2005" spans="2:4">
      <c r="B2005" s="594">
        <v>45659.495405092595</v>
      </c>
      <c r="C2005">
        <v>60006</v>
      </c>
      <c r="D2005" t="s">
        <v>4133</v>
      </c>
    </row>
    <row r="2006" spans="2:4">
      <c r="B2006" s="594">
        <v>45659.495405092595</v>
      </c>
      <c r="C2006">
        <v>60006</v>
      </c>
      <c r="D2006" t="s">
        <v>3515</v>
      </c>
    </row>
    <row r="2007" spans="2:4">
      <c r="B2007" s="594">
        <v>45659.495405092595</v>
      </c>
      <c r="C2007">
        <v>60001</v>
      </c>
      <c r="D2007" t="s">
        <v>3516</v>
      </c>
    </row>
    <row r="2008" spans="2:4">
      <c r="B2008" s="594">
        <v>45659.495405092595</v>
      </c>
      <c r="C2008">
        <v>60006</v>
      </c>
      <c r="D2008" t="s">
        <v>3517</v>
      </c>
    </row>
    <row r="2009" spans="2:4">
      <c r="B2009" s="594">
        <v>45659.495405092595</v>
      </c>
      <c r="C2009">
        <v>60006</v>
      </c>
      <c r="D2009" t="s">
        <v>3518</v>
      </c>
    </row>
    <row r="2010" spans="2:4">
      <c r="B2010" s="594">
        <v>45659.495405092595</v>
      </c>
      <c r="C2010">
        <v>60006</v>
      </c>
      <c r="D2010" t="s">
        <v>3520</v>
      </c>
    </row>
    <row r="2011" spans="2:4">
      <c r="B2011" s="594">
        <v>45659.495405092595</v>
      </c>
      <c r="C2011">
        <v>60006</v>
      </c>
      <c r="D2011" t="s">
        <v>3521</v>
      </c>
    </row>
    <row r="2012" spans="2:4">
      <c r="B2012" s="594">
        <v>45659.495405092595</v>
      </c>
      <c r="C2012">
        <v>60006</v>
      </c>
      <c r="D2012" t="s">
        <v>3522</v>
      </c>
    </row>
    <row r="2013" spans="2:4">
      <c r="B2013" s="594">
        <v>45659.495405092595</v>
      </c>
      <c r="C2013">
        <v>60006</v>
      </c>
      <c r="D2013" t="s">
        <v>3524</v>
      </c>
    </row>
    <row r="2014" spans="2:4">
      <c r="B2014" s="594">
        <v>45659.495405092595</v>
      </c>
      <c r="C2014">
        <v>60006</v>
      </c>
      <c r="D2014" t="s">
        <v>4133</v>
      </c>
    </row>
    <row r="2015" spans="2:4">
      <c r="B2015" s="594">
        <v>45659.495405092595</v>
      </c>
      <c r="C2015">
        <v>60006</v>
      </c>
      <c r="D2015" t="s">
        <v>3515</v>
      </c>
    </row>
    <row r="2016" spans="2:4">
      <c r="B2016" s="594">
        <v>45659.495405092595</v>
      </c>
      <c r="C2016">
        <v>60001</v>
      </c>
      <c r="D2016" t="s">
        <v>3516</v>
      </c>
    </row>
    <row r="2017" spans="2:4">
      <c r="B2017" s="594">
        <v>45659.495405092595</v>
      </c>
      <c r="C2017">
        <v>60006</v>
      </c>
      <c r="D2017" t="s">
        <v>3517</v>
      </c>
    </row>
    <row r="2018" spans="2:4">
      <c r="B2018" s="594">
        <v>45659.495405092595</v>
      </c>
      <c r="C2018">
        <v>60006</v>
      </c>
      <c r="D2018" t="s">
        <v>3518</v>
      </c>
    </row>
    <row r="2019" spans="2:4">
      <c r="B2019" s="594">
        <v>45659.495405092595</v>
      </c>
      <c r="C2019">
        <v>60006</v>
      </c>
      <c r="D2019" t="s">
        <v>3520</v>
      </c>
    </row>
    <row r="2020" spans="2:4">
      <c r="B2020" s="594">
        <v>45659.495405092595</v>
      </c>
      <c r="C2020">
        <v>60006</v>
      </c>
      <c r="D2020" t="s">
        <v>3521</v>
      </c>
    </row>
    <row r="2021" spans="2:4">
      <c r="B2021" s="594">
        <v>45659.495405092595</v>
      </c>
      <c r="C2021">
        <v>60006</v>
      </c>
      <c r="D2021" t="s">
        <v>3522</v>
      </c>
    </row>
    <row r="2022" spans="2:4">
      <c r="B2022" s="594">
        <v>45659.495405092595</v>
      </c>
      <c r="C2022">
        <v>60006</v>
      </c>
      <c r="D2022" t="s">
        <v>3524</v>
      </c>
    </row>
    <row r="2023" spans="2:4">
      <c r="B2023" s="594">
        <v>45659.495405092595</v>
      </c>
      <c r="C2023">
        <v>60006</v>
      </c>
      <c r="D2023" t="s">
        <v>4133</v>
      </c>
    </row>
    <row r="2024" spans="2:4">
      <c r="B2024" s="594">
        <v>45659.495405092595</v>
      </c>
      <c r="C2024">
        <v>60006</v>
      </c>
      <c r="D2024" t="s">
        <v>3515</v>
      </c>
    </row>
    <row r="2025" spans="2:4">
      <c r="B2025" s="594">
        <v>45659.495405092595</v>
      </c>
      <c r="C2025">
        <v>60001</v>
      </c>
      <c r="D2025" t="s">
        <v>3516</v>
      </c>
    </row>
    <row r="2026" spans="2:4">
      <c r="B2026" s="594">
        <v>45659.495405092595</v>
      </c>
      <c r="C2026">
        <v>60006</v>
      </c>
      <c r="D2026" t="s">
        <v>3517</v>
      </c>
    </row>
    <row r="2027" spans="2:4">
      <c r="B2027" s="594">
        <v>45659.495405092595</v>
      </c>
      <c r="C2027">
        <v>60006</v>
      </c>
      <c r="D2027" t="s">
        <v>3518</v>
      </c>
    </row>
    <row r="2028" spans="2:4">
      <c r="B2028" s="594">
        <v>45659.495405092595</v>
      </c>
      <c r="C2028">
        <v>60006</v>
      </c>
      <c r="D2028" t="s">
        <v>3520</v>
      </c>
    </row>
    <row r="2029" spans="2:4">
      <c r="B2029" s="594">
        <v>45659.495405092595</v>
      </c>
      <c r="C2029">
        <v>60006</v>
      </c>
      <c r="D2029" t="s">
        <v>3521</v>
      </c>
    </row>
    <row r="2030" spans="2:4">
      <c r="B2030" s="594">
        <v>45659.495405092595</v>
      </c>
      <c r="C2030">
        <v>60006</v>
      </c>
      <c r="D2030" t="s">
        <v>3522</v>
      </c>
    </row>
    <row r="2031" spans="2:4">
      <c r="B2031" s="594">
        <v>45659.495405092595</v>
      </c>
      <c r="C2031">
        <v>60006</v>
      </c>
      <c r="D2031" t="s">
        <v>3524</v>
      </c>
    </row>
    <row r="2032" spans="2:4">
      <c r="B2032" s="594">
        <v>45659.495405092595</v>
      </c>
      <c r="C2032">
        <v>60006</v>
      </c>
      <c r="D2032" t="s">
        <v>4133</v>
      </c>
    </row>
    <row r="2033" spans="2:4">
      <c r="B2033" s="594">
        <v>45659.495405092595</v>
      </c>
      <c r="C2033">
        <v>60006</v>
      </c>
      <c r="D2033" t="s">
        <v>3515</v>
      </c>
    </row>
    <row r="2034" spans="2:4">
      <c r="B2034" s="594">
        <v>45659.495405092595</v>
      </c>
      <c r="C2034">
        <v>60001</v>
      </c>
      <c r="D2034" t="s">
        <v>3516</v>
      </c>
    </row>
    <row r="2035" spans="2:4">
      <c r="B2035" s="594">
        <v>45659.495405092595</v>
      </c>
      <c r="C2035">
        <v>60006</v>
      </c>
      <c r="D2035" t="s">
        <v>3517</v>
      </c>
    </row>
    <row r="2036" spans="2:4">
      <c r="B2036" s="594">
        <v>45659.495405092595</v>
      </c>
      <c r="C2036">
        <v>60006</v>
      </c>
      <c r="D2036" t="s">
        <v>3518</v>
      </c>
    </row>
    <row r="2037" spans="2:4">
      <c r="B2037" s="594">
        <v>45659.495405092595</v>
      </c>
      <c r="C2037">
        <v>60006</v>
      </c>
      <c r="D2037" t="s">
        <v>3520</v>
      </c>
    </row>
    <row r="2038" spans="2:4">
      <c r="B2038" s="594">
        <v>45659.495405092595</v>
      </c>
      <c r="C2038">
        <v>60006</v>
      </c>
      <c r="D2038" t="s">
        <v>3521</v>
      </c>
    </row>
    <row r="2039" spans="2:4">
      <c r="B2039" s="594">
        <v>45659.495405092595</v>
      </c>
      <c r="C2039">
        <v>60006</v>
      </c>
      <c r="D2039" t="s">
        <v>3522</v>
      </c>
    </row>
    <row r="2040" spans="2:4">
      <c r="B2040" s="594">
        <v>45659.495405092595</v>
      </c>
      <c r="C2040">
        <v>60006</v>
      </c>
      <c r="D2040" t="s">
        <v>3524</v>
      </c>
    </row>
    <row r="2041" spans="2:4">
      <c r="B2041" s="594">
        <v>45659.495405092595</v>
      </c>
      <c r="C2041">
        <v>60006</v>
      </c>
      <c r="D2041" t="s">
        <v>4133</v>
      </c>
    </row>
    <row r="2042" spans="2:4">
      <c r="B2042" s="594">
        <v>45659.495405092595</v>
      </c>
      <c r="C2042">
        <v>60006</v>
      </c>
      <c r="D2042" t="s">
        <v>3515</v>
      </c>
    </row>
    <row r="2043" spans="2:4">
      <c r="B2043" s="594">
        <v>45659.495405092595</v>
      </c>
      <c r="C2043">
        <v>60001</v>
      </c>
      <c r="D2043" t="s">
        <v>3516</v>
      </c>
    </row>
    <row r="2044" spans="2:4">
      <c r="B2044" s="594">
        <v>45659.495405092595</v>
      </c>
      <c r="C2044">
        <v>60006</v>
      </c>
      <c r="D2044" t="s">
        <v>3517</v>
      </c>
    </row>
    <row r="2045" spans="2:4">
      <c r="B2045" s="594">
        <v>45659.495405092595</v>
      </c>
      <c r="C2045">
        <v>60006</v>
      </c>
      <c r="D2045" t="s">
        <v>3518</v>
      </c>
    </row>
    <row r="2046" spans="2:4">
      <c r="B2046" s="594">
        <v>45659.495405092595</v>
      </c>
      <c r="C2046">
        <v>60006</v>
      </c>
      <c r="D2046" t="s">
        <v>3520</v>
      </c>
    </row>
    <row r="2047" spans="2:4">
      <c r="B2047" s="594">
        <v>45659.495405092595</v>
      </c>
      <c r="C2047">
        <v>60006</v>
      </c>
      <c r="D2047" t="s">
        <v>3521</v>
      </c>
    </row>
    <row r="2048" spans="2:4">
      <c r="B2048" s="594">
        <v>45659.495405092595</v>
      </c>
      <c r="C2048">
        <v>60006</v>
      </c>
      <c r="D2048" t="s">
        <v>3522</v>
      </c>
    </row>
    <row r="2049" spans="2:4">
      <c r="B2049" s="594">
        <v>45659.495405092595</v>
      </c>
      <c r="C2049">
        <v>60006</v>
      </c>
      <c r="D2049" t="s">
        <v>3524</v>
      </c>
    </row>
    <row r="2050" spans="2:4">
      <c r="B2050" s="594">
        <v>45659.495405092595</v>
      </c>
      <c r="C2050">
        <v>60006</v>
      </c>
      <c r="D2050" t="s">
        <v>4133</v>
      </c>
    </row>
    <row r="2051" spans="2:4">
      <c r="B2051" s="594">
        <v>45659.495405092595</v>
      </c>
      <c r="C2051">
        <v>60006</v>
      </c>
      <c r="D2051" t="s">
        <v>3515</v>
      </c>
    </row>
    <row r="2052" spans="2:4">
      <c r="B2052" s="594">
        <v>45659.495416666665</v>
      </c>
      <c r="C2052">
        <v>60001</v>
      </c>
      <c r="D2052" t="s">
        <v>3516</v>
      </c>
    </row>
    <row r="2053" spans="2:4">
      <c r="B2053" s="594">
        <v>45659.495416666665</v>
      </c>
      <c r="C2053">
        <v>60006</v>
      </c>
      <c r="D2053" t="s">
        <v>3517</v>
      </c>
    </row>
    <row r="2054" spans="2:4">
      <c r="B2054" s="594">
        <v>45659.495416666665</v>
      </c>
      <c r="C2054">
        <v>60006</v>
      </c>
      <c r="D2054" t="s">
        <v>3518</v>
      </c>
    </row>
    <row r="2055" spans="2:4">
      <c r="B2055" s="594">
        <v>45659.495416666665</v>
      </c>
      <c r="C2055">
        <v>60006</v>
      </c>
      <c r="D2055" t="s">
        <v>3520</v>
      </c>
    </row>
    <row r="2056" spans="2:4">
      <c r="B2056" s="594">
        <v>45659.495416666665</v>
      </c>
      <c r="C2056">
        <v>60006</v>
      </c>
      <c r="D2056" t="s">
        <v>3521</v>
      </c>
    </row>
    <row r="2057" spans="2:4">
      <c r="B2057" s="594">
        <v>45659.495428240742</v>
      </c>
      <c r="C2057">
        <v>60006</v>
      </c>
      <c r="D2057" t="s">
        <v>3522</v>
      </c>
    </row>
    <row r="2058" spans="2:4">
      <c r="B2058" s="594">
        <v>45659.495428240742</v>
      </c>
      <c r="C2058">
        <v>60006</v>
      </c>
      <c r="D2058" t="s">
        <v>3524</v>
      </c>
    </row>
    <row r="2059" spans="2:4">
      <c r="B2059" s="594">
        <v>45659.495428240742</v>
      </c>
      <c r="C2059">
        <v>60006</v>
      </c>
      <c r="D2059" t="s">
        <v>4133</v>
      </c>
    </row>
    <row r="2060" spans="2:4">
      <c r="B2060" s="594">
        <v>45659.495428240742</v>
      </c>
      <c r="C2060">
        <v>60006</v>
      </c>
      <c r="D2060" t="s">
        <v>3515</v>
      </c>
    </row>
    <row r="2061" spans="2:4">
      <c r="B2061" s="594">
        <v>45659.495428240742</v>
      </c>
      <c r="C2061">
        <v>60001</v>
      </c>
      <c r="D2061" t="s">
        <v>3516</v>
      </c>
    </row>
    <row r="2062" spans="2:4">
      <c r="B2062" s="594">
        <v>45659.495428240742</v>
      </c>
      <c r="C2062">
        <v>60006</v>
      </c>
      <c r="D2062" t="s">
        <v>3517</v>
      </c>
    </row>
    <row r="2063" spans="2:4">
      <c r="B2063" s="594">
        <v>45659.495428240742</v>
      </c>
      <c r="C2063">
        <v>60006</v>
      </c>
      <c r="D2063" t="s">
        <v>3518</v>
      </c>
    </row>
    <row r="2064" spans="2:4">
      <c r="B2064" s="594">
        <v>45659.495428240742</v>
      </c>
      <c r="C2064">
        <v>60006</v>
      </c>
      <c r="D2064" t="s">
        <v>3520</v>
      </c>
    </row>
    <row r="2065" spans="2:4">
      <c r="B2065" s="594">
        <v>45659.495428240742</v>
      </c>
      <c r="C2065">
        <v>60006</v>
      </c>
      <c r="D2065" t="s">
        <v>3521</v>
      </c>
    </row>
    <row r="2066" spans="2:4">
      <c r="B2066" s="594">
        <v>45659.495428240742</v>
      </c>
      <c r="C2066">
        <v>60006</v>
      </c>
      <c r="D2066" t="s">
        <v>3522</v>
      </c>
    </row>
    <row r="2067" spans="2:4">
      <c r="B2067" s="594">
        <v>45659.495428240742</v>
      </c>
      <c r="C2067">
        <v>60006</v>
      </c>
      <c r="D2067" t="s">
        <v>3524</v>
      </c>
    </row>
    <row r="2068" spans="2:4">
      <c r="B2068" s="594">
        <v>45659.495428240742</v>
      </c>
      <c r="C2068">
        <v>60006</v>
      </c>
      <c r="D2068" t="s">
        <v>4133</v>
      </c>
    </row>
    <row r="2069" spans="2:4">
      <c r="B2069" s="594">
        <v>45659.495428240742</v>
      </c>
      <c r="C2069">
        <v>60006</v>
      </c>
      <c r="D2069" t="s">
        <v>3515</v>
      </c>
    </row>
    <row r="2070" spans="2:4">
      <c r="B2070" s="594">
        <v>45659.495428240742</v>
      </c>
      <c r="C2070">
        <v>60001</v>
      </c>
      <c r="D2070" t="s">
        <v>3516</v>
      </c>
    </row>
    <row r="2071" spans="2:4">
      <c r="B2071" s="594">
        <v>45659.495428240742</v>
      </c>
      <c r="C2071">
        <v>60006</v>
      </c>
      <c r="D2071" t="s">
        <v>3517</v>
      </c>
    </row>
    <row r="2072" spans="2:4">
      <c r="B2072" s="594">
        <v>45659.495428240742</v>
      </c>
      <c r="C2072">
        <v>60006</v>
      </c>
      <c r="D2072" t="s">
        <v>3518</v>
      </c>
    </row>
    <row r="2073" spans="2:4">
      <c r="B2073" s="594">
        <v>45659.495428240742</v>
      </c>
      <c r="C2073">
        <v>60006</v>
      </c>
      <c r="D2073" t="s">
        <v>3520</v>
      </c>
    </row>
    <row r="2074" spans="2:4">
      <c r="B2074" s="594">
        <v>45659.495428240742</v>
      </c>
      <c r="C2074">
        <v>60006</v>
      </c>
      <c r="D2074" t="s">
        <v>3521</v>
      </c>
    </row>
    <row r="2075" spans="2:4">
      <c r="B2075" s="594">
        <v>45659.495428240742</v>
      </c>
      <c r="C2075">
        <v>60006</v>
      </c>
      <c r="D2075" t="s">
        <v>3522</v>
      </c>
    </row>
    <row r="2076" spans="2:4">
      <c r="B2076" s="594">
        <v>45659.495428240742</v>
      </c>
      <c r="C2076">
        <v>60006</v>
      </c>
      <c r="D2076" t="s">
        <v>3524</v>
      </c>
    </row>
    <row r="2077" spans="2:4">
      <c r="B2077" s="594">
        <v>45659.495428240742</v>
      </c>
      <c r="C2077">
        <v>60006</v>
      </c>
      <c r="D2077" t="s">
        <v>4133</v>
      </c>
    </row>
    <row r="2078" spans="2:4">
      <c r="B2078" s="594">
        <v>45659.495428240742</v>
      </c>
      <c r="C2078">
        <v>60006</v>
      </c>
      <c r="D2078" t="s">
        <v>3515</v>
      </c>
    </row>
    <row r="2079" spans="2:4">
      <c r="B2079" s="594">
        <v>45659.495428240742</v>
      </c>
      <c r="C2079">
        <v>60001</v>
      </c>
      <c r="D2079" t="s">
        <v>3516</v>
      </c>
    </row>
    <row r="2080" spans="2:4">
      <c r="B2080" s="594">
        <v>45659.495428240742</v>
      </c>
      <c r="C2080">
        <v>60006</v>
      </c>
      <c r="D2080" t="s">
        <v>3517</v>
      </c>
    </row>
    <row r="2081" spans="2:4">
      <c r="B2081" s="594">
        <v>45659.495439814818</v>
      </c>
      <c r="C2081">
        <v>60006</v>
      </c>
      <c r="D2081" t="s">
        <v>3518</v>
      </c>
    </row>
    <row r="2082" spans="2:4">
      <c r="B2082" s="594">
        <v>45659.495439814818</v>
      </c>
      <c r="C2082">
        <v>60006</v>
      </c>
      <c r="D2082" t="s">
        <v>3520</v>
      </c>
    </row>
    <row r="2083" spans="2:4">
      <c r="B2083" s="594">
        <v>45659.495439814818</v>
      </c>
      <c r="C2083">
        <v>60006</v>
      </c>
      <c r="D2083" t="s">
        <v>3521</v>
      </c>
    </row>
    <row r="2084" spans="2:4">
      <c r="B2084" s="594">
        <v>45659.495439814818</v>
      </c>
      <c r="C2084">
        <v>60006</v>
      </c>
      <c r="D2084" t="s">
        <v>3522</v>
      </c>
    </row>
    <row r="2085" spans="2:4">
      <c r="B2085" s="594">
        <v>45659.495439814818</v>
      </c>
      <c r="C2085">
        <v>60006</v>
      </c>
      <c r="D2085" t="s">
        <v>3524</v>
      </c>
    </row>
    <row r="2086" spans="2:4">
      <c r="B2086" s="594">
        <v>45659.495439814818</v>
      </c>
      <c r="C2086">
        <v>60006</v>
      </c>
      <c r="D2086" t="s">
        <v>4133</v>
      </c>
    </row>
    <row r="2087" spans="2:4">
      <c r="B2087" s="594">
        <v>45659.495439814818</v>
      </c>
      <c r="C2087">
        <v>60006</v>
      </c>
      <c r="D2087" t="s">
        <v>3515</v>
      </c>
    </row>
    <row r="2088" spans="2:4">
      <c r="B2088" s="594">
        <v>45659.495439814818</v>
      </c>
      <c r="C2088">
        <v>60001</v>
      </c>
      <c r="D2088" t="s">
        <v>3516</v>
      </c>
    </row>
    <row r="2089" spans="2:4">
      <c r="B2089" s="594">
        <v>45659.495439814818</v>
      </c>
      <c r="C2089">
        <v>60006</v>
      </c>
      <c r="D2089" t="s">
        <v>3517</v>
      </c>
    </row>
    <row r="2090" spans="2:4">
      <c r="B2090" s="594">
        <v>45659.495439814818</v>
      </c>
      <c r="C2090">
        <v>60006</v>
      </c>
      <c r="D2090" t="s">
        <v>3518</v>
      </c>
    </row>
    <row r="2091" spans="2:4">
      <c r="B2091" s="594">
        <v>45659.495439814818</v>
      </c>
      <c r="C2091">
        <v>60006</v>
      </c>
      <c r="D2091" t="s">
        <v>3520</v>
      </c>
    </row>
    <row r="2092" spans="2:4">
      <c r="B2092" s="594">
        <v>45659.495439814818</v>
      </c>
      <c r="C2092">
        <v>60006</v>
      </c>
      <c r="D2092" t="s">
        <v>3521</v>
      </c>
    </row>
    <row r="2093" spans="2:4">
      <c r="B2093" s="594">
        <v>45659.495439814818</v>
      </c>
      <c r="C2093">
        <v>60006</v>
      </c>
      <c r="D2093" t="s">
        <v>3522</v>
      </c>
    </row>
    <row r="2094" spans="2:4">
      <c r="B2094" s="594">
        <v>45659.495439814818</v>
      </c>
      <c r="C2094">
        <v>60006</v>
      </c>
      <c r="D2094" t="s">
        <v>3524</v>
      </c>
    </row>
    <row r="2095" spans="2:4">
      <c r="B2095" s="594">
        <v>45659.495439814818</v>
      </c>
      <c r="C2095">
        <v>60006</v>
      </c>
      <c r="D2095" t="s">
        <v>4133</v>
      </c>
    </row>
    <row r="2096" spans="2:4">
      <c r="B2096" s="594">
        <v>45659.495439814818</v>
      </c>
      <c r="C2096">
        <v>60006</v>
      </c>
      <c r="D2096" t="s">
        <v>3515</v>
      </c>
    </row>
    <row r="2097" spans="2:4">
      <c r="B2097" s="594">
        <v>45659.495439814818</v>
      </c>
      <c r="C2097">
        <v>60001</v>
      </c>
      <c r="D2097" t="s">
        <v>3516</v>
      </c>
    </row>
    <row r="2098" spans="2:4">
      <c r="B2098" s="594">
        <v>45659.495439814818</v>
      </c>
      <c r="C2098">
        <v>60006</v>
      </c>
      <c r="D2098" t="s">
        <v>3517</v>
      </c>
    </row>
    <row r="2099" spans="2:4">
      <c r="B2099" s="594">
        <v>45659.495439814818</v>
      </c>
      <c r="C2099">
        <v>60006</v>
      </c>
      <c r="D2099" t="s">
        <v>3518</v>
      </c>
    </row>
    <row r="2100" spans="2:4">
      <c r="B2100" s="594">
        <v>45659.495439814818</v>
      </c>
      <c r="C2100">
        <v>60006</v>
      </c>
      <c r="D2100" t="s">
        <v>3520</v>
      </c>
    </row>
    <row r="2101" spans="2:4">
      <c r="B2101" s="594">
        <v>45659.495439814818</v>
      </c>
      <c r="C2101">
        <v>60006</v>
      </c>
      <c r="D2101" t="s">
        <v>3521</v>
      </c>
    </row>
    <row r="2102" spans="2:4">
      <c r="B2102" s="594">
        <v>45659.495439814818</v>
      </c>
      <c r="C2102">
        <v>60006</v>
      </c>
      <c r="D2102" t="s">
        <v>3522</v>
      </c>
    </row>
    <row r="2103" spans="2:4">
      <c r="B2103" s="594">
        <v>45659.495439814818</v>
      </c>
      <c r="C2103">
        <v>60006</v>
      </c>
      <c r="D2103" t="s">
        <v>3524</v>
      </c>
    </row>
    <row r="2104" spans="2:4">
      <c r="B2104" s="594">
        <v>45659.495439814818</v>
      </c>
      <c r="C2104">
        <v>60006</v>
      </c>
      <c r="D2104" t="s">
        <v>4133</v>
      </c>
    </row>
    <row r="2105" spans="2:4">
      <c r="B2105" s="594">
        <v>45659.495439814818</v>
      </c>
      <c r="C2105">
        <v>60006</v>
      </c>
      <c r="D2105" t="s">
        <v>3515</v>
      </c>
    </row>
    <row r="2106" spans="2:4">
      <c r="B2106" s="594">
        <v>45659.495439814818</v>
      </c>
      <c r="C2106">
        <v>60001</v>
      </c>
      <c r="D2106" t="s">
        <v>3516</v>
      </c>
    </row>
    <row r="2107" spans="2:4">
      <c r="B2107" s="594">
        <v>45659.495439814818</v>
      </c>
      <c r="C2107">
        <v>60006</v>
      </c>
      <c r="D2107" t="s">
        <v>3517</v>
      </c>
    </row>
    <row r="2108" spans="2:4">
      <c r="B2108" s="594">
        <v>45659.495439814818</v>
      </c>
      <c r="C2108">
        <v>60006</v>
      </c>
      <c r="D2108" t="s">
        <v>3518</v>
      </c>
    </row>
    <row r="2109" spans="2:4">
      <c r="B2109" s="594">
        <v>45659.495439814818</v>
      </c>
      <c r="C2109">
        <v>60006</v>
      </c>
      <c r="D2109" t="s">
        <v>3520</v>
      </c>
    </row>
    <row r="2110" spans="2:4">
      <c r="B2110" s="594">
        <v>45659.495439814818</v>
      </c>
      <c r="C2110">
        <v>60006</v>
      </c>
      <c r="D2110" t="s">
        <v>3521</v>
      </c>
    </row>
    <row r="2111" spans="2:4">
      <c r="B2111" s="594">
        <v>45659.495451388888</v>
      </c>
      <c r="C2111">
        <v>60006</v>
      </c>
      <c r="D2111" t="s">
        <v>3522</v>
      </c>
    </row>
    <row r="2112" spans="2:4">
      <c r="B2112" s="594">
        <v>45659.495451388888</v>
      </c>
      <c r="C2112">
        <v>60006</v>
      </c>
      <c r="D2112" t="s">
        <v>3524</v>
      </c>
    </row>
    <row r="2113" spans="2:4">
      <c r="B2113" s="594">
        <v>45659.495451388888</v>
      </c>
      <c r="C2113">
        <v>60006</v>
      </c>
      <c r="D2113" t="s">
        <v>4133</v>
      </c>
    </row>
    <row r="2114" spans="2:4">
      <c r="B2114" s="594">
        <v>45659.495451388888</v>
      </c>
      <c r="C2114">
        <v>60006</v>
      </c>
      <c r="D2114" t="s">
        <v>3515</v>
      </c>
    </row>
    <row r="2115" spans="2:4">
      <c r="B2115" s="594">
        <v>45659.495451388888</v>
      </c>
      <c r="C2115">
        <v>60001</v>
      </c>
      <c r="D2115" t="s">
        <v>3516</v>
      </c>
    </row>
    <row r="2116" spans="2:4">
      <c r="B2116" s="594">
        <v>45659.495451388888</v>
      </c>
      <c r="C2116">
        <v>60006</v>
      </c>
      <c r="D2116" t="s">
        <v>3517</v>
      </c>
    </row>
    <row r="2117" spans="2:4">
      <c r="B2117" s="594">
        <v>45659.495451388888</v>
      </c>
      <c r="C2117">
        <v>60006</v>
      </c>
      <c r="D2117" t="s">
        <v>3518</v>
      </c>
    </row>
    <row r="2118" spans="2:4">
      <c r="B2118" s="594">
        <v>45659.495451388888</v>
      </c>
      <c r="C2118">
        <v>60006</v>
      </c>
      <c r="D2118" t="s">
        <v>3520</v>
      </c>
    </row>
    <row r="2119" spans="2:4">
      <c r="B2119" s="594">
        <v>45659.495451388888</v>
      </c>
      <c r="C2119">
        <v>60006</v>
      </c>
      <c r="D2119" t="s">
        <v>3521</v>
      </c>
    </row>
    <row r="2120" spans="2:4">
      <c r="B2120" s="594">
        <v>45659.495451388888</v>
      </c>
      <c r="C2120">
        <v>60006</v>
      </c>
      <c r="D2120" t="s">
        <v>3522</v>
      </c>
    </row>
    <row r="2121" spans="2:4">
      <c r="B2121" s="594">
        <v>45659.495451388888</v>
      </c>
      <c r="C2121">
        <v>60006</v>
      </c>
      <c r="D2121" t="s">
        <v>3524</v>
      </c>
    </row>
    <row r="2122" spans="2:4">
      <c r="B2122" s="594">
        <v>45659.495451388888</v>
      </c>
      <c r="C2122">
        <v>60006</v>
      </c>
      <c r="D2122" t="s">
        <v>4133</v>
      </c>
    </row>
    <row r="2123" spans="2:4">
      <c r="B2123" s="594">
        <v>45659.495451388888</v>
      </c>
      <c r="C2123">
        <v>60006</v>
      </c>
      <c r="D2123" t="s">
        <v>3515</v>
      </c>
    </row>
    <row r="2124" spans="2:4">
      <c r="B2124" s="594">
        <v>45659.495451388888</v>
      </c>
      <c r="C2124">
        <v>60001</v>
      </c>
      <c r="D2124" t="s">
        <v>3516</v>
      </c>
    </row>
    <row r="2125" spans="2:4">
      <c r="B2125" s="594">
        <v>45659.495451388888</v>
      </c>
      <c r="C2125">
        <v>60006</v>
      </c>
      <c r="D2125" t="s">
        <v>3517</v>
      </c>
    </row>
    <row r="2126" spans="2:4">
      <c r="B2126" s="594">
        <v>45659.495451388888</v>
      </c>
      <c r="C2126">
        <v>60006</v>
      </c>
      <c r="D2126" t="s">
        <v>3518</v>
      </c>
    </row>
    <row r="2127" spans="2:4">
      <c r="B2127" s="594">
        <v>45659.495462962965</v>
      </c>
      <c r="C2127">
        <v>60006</v>
      </c>
      <c r="D2127" t="s">
        <v>3520</v>
      </c>
    </row>
    <row r="2128" spans="2:4">
      <c r="B2128" s="594">
        <v>45659.495462962965</v>
      </c>
      <c r="C2128">
        <v>60006</v>
      </c>
      <c r="D2128" t="s">
        <v>3521</v>
      </c>
    </row>
    <row r="2129" spans="2:4">
      <c r="B2129" s="594">
        <v>45659.495462962965</v>
      </c>
      <c r="C2129">
        <v>60006</v>
      </c>
      <c r="D2129" t="s">
        <v>3522</v>
      </c>
    </row>
    <row r="2130" spans="2:4">
      <c r="B2130" s="594">
        <v>45659.495462962965</v>
      </c>
      <c r="C2130">
        <v>60006</v>
      </c>
      <c r="D2130" t="s">
        <v>3524</v>
      </c>
    </row>
    <row r="2131" spans="2:4">
      <c r="B2131" s="594">
        <v>45659.495462962965</v>
      </c>
      <c r="C2131">
        <v>60006</v>
      </c>
      <c r="D2131" t="s">
        <v>4133</v>
      </c>
    </row>
    <row r="2132" spans="2:4">
      <c r="B2132" s="594">
        <v>45659.495462962965</v>
      </c>
      <c r="C2132">
        <v>60006</v>
      </c>
      <c r="D2132" t="s">
        <v>3515</v>
      </c>
    </row>
    <row r="2133" spans="2:4">
      <c r="B2133" s="594">
        <v>45659.495462962965</v>
      </c>
      <c r="C2133">
        <v>60001</v>
      </c>
      <c r="D2133" t="s">
        <v>3516</v>
      </c>
    </row>
    <row r="2134" spans="2:4">
      <c r="B2134" s="594">
        <v>45659.495462962965</v>
      </c>
      <c r="C2134">
        <v>60006</v>
      </c>
      <c r="D2134" t="s">
        <v>3517</v>
      </c>
    </row>
    <row r="2135" spans="2:4">
      <c r="B2135" s="594">
        <v>45659.495462962965</v>
      </c>
      <c r="C2135">
        <v>60006</v>
      </c>
      <c r="D2135" t="s">
        <v>3518</v>
      </c>
    </row>
    <row r="2136" spans="2:4">
      <c r="B2136" s="594">
        <v>45659.495462962965</v>
      </c>
      <c r="C2136">
        <v>60006</v>
      </c>
      <c r="D2136" t="s">
        <v>3520</v>
      </c>
    </row>
    <row r="2137" spans="2:4">
      <c r="B2137" s="594">
        <v>45659.495462962965</v>
      </c>
      <c r="C2137">
        <v>60006</v>
      </c>
      <c r="D2137" t="s">
        <v>3521</v>
      </c>
    </row>
    <row r="2138" spans="2:4">
      <c r="B2138" s="594">
        <v>45659.495462962965</v>
      </c>
      <c r="C2138">
        <v>60006</v>
      </c>
      <c r="D2138" t="s">
        <v>3522</v>
      </c>
    </row>
    <row r="2139" spans="2:4">
      <c r="B2139" s="594">
        <v>45659.495462962965</v>
      </c>
      <c r="C2139">
        <v>60006</v>
      </c>
      <c r="D2139" t="s">
        <v>3524</v>
      </c>
    </row>
    <row r="2140" spans="2:4">
      <c r="B2140" s="594">
        <v>45659.495462962965</v>
      </c>
      <c r="C2140">
        <v>60006</v>
      </c>
      <c r="D2140" t="s">
        <v>4133</v>
      </c>
    </row>
    <row r="2141" spans="2:4">
      <c r="B2141" s="594">
        <v>45659.495462962965</v>
      </c>
      <c r="C2141">
        <v>60006</v>
      </c>
      <c r="D2141" t="s">
        <v>3515</v>
      </c>
    </row>
    <row r="2142" spans="2:4">
      <c r="B2142" s="594">
        <v>45659.495462962965</v>
      </c>
      <c r="C2142">
        <v>60001</v>
      </c>
      <c r="D2142" t="s">
        <v>3516</v>
      </c>
    </row>
    <row r="2143" spans="2:4">
      <c r="B2143" s="594">
        <v>45659.495462962965</v>
      </c>
      <c r="C2143">
        <v>60006</v>
      </c>
      <c r="D2143" t="s">
        <v>3517</v>
      </c>
    </row>
    <row r="2144" spans="2:4">
      <c r="B2144" s="594">
        <v>45659.495462962965</v>
      </c>
      <c r="C2144">
        <v>60006</v>
      </c>
      <c r="D2144" t="s">
        <v>3518</v>
      </c>
    </row>
    <row r="2145" spans="2:4">
      <c r="B2145" s="594">
        <v>45659.495462962965</v>
      </c>
      <c r="C2145">
        <v>60006</v>
      </c>
      <c r="D2145" t="s">
        <v>3520</v>
      </c>
    </row>
    <row r="2146" spans="2:4">
      <c r="B2146" s="594">
        <v>45659.495462962965</v>
      </c>
      <c r="C2146">
        <v>60006</v>
      </c>
      <c r="D2146" t="s">
        <v>3521</v>
      </c>
    </row>
    <row r="2147" spans="2:4">
      <c r="B2147" s="594">
        <v>45659.495462962965</v>
      </c>
      <c r="C2147">
        <v>60006</v>
      </c>
      <c r="D2147" t="s">
        <v>3522</v>
      </c>
    </row>
    <row r="2148" spans="2:4">
      <c r="B2148" s="594">
        <v>45659.495462962965</v>
      </c>
      <c r="C2148">
        <v>60006</v>
      </c>
      <c r="D2148" t="s">
        <v>3524</v>
      </c>
    </row>
    <row r="2149" spans="2:4">
      <c r="B2149" s="594">
        <v>45659.495462962965</v>
      </c>
      <c r="C2149">
        <v>60006</v>
      </c>
      <c r="D2149" t="s">
        <v>4133</v>
      </c>
    </row>
    <row r="2150" spans="2:4">
      <c r="B2150" s="594">
        <v>45659.495474537034</v>
      </c>
      <c r="C2150">
        <v>60006</v>
      </c>
      <c r="D2150" t="s">
        <v>3515</v>
      </c>
    </row>
    <row r="2151" spans="2:4">
      <c r="B2151" s="594">
        <v>45659.495474537034</v>
      </c>
      <c r="C2151">
        <v>60001</v>
      </c>
      <c r="D2151" t="s">
        <v>3516</v>
      </c>
    </row>
    <row r="2152" spans="2:4">
      <c r="B2152" s="594">
        <v>45659.495474537034</v>
      </c>
      <c r="C2152">
        <v>60006</v>
      </c>
      <c r="D2152" t="s">
        <v>3517</v>
      </c>
    </row>
    <row r="2153" spans="2:4">
      <c r="B2153" s="594">
        <v>45659.495474537034</v>
      </c>
      <c r="C2153">
        <v>60006</v>
      </c>
      <c r="D2153" t="s">
        <v>3518</v>
      </c>
    </row>
    <row r="2154" spans="2:4">
      <c r="B2154" s="594">
        <v>45659.495474537034</v>
      </c>
      <c r="C2154">
        <v>60006</v>
      </c>
      <c r="D2154" t="s">
        <v>3520</v>
      </c>
    </row>
    <row r="2155" spans="2:4">
      <c r="B2155" s="594">
        <v>45659.495474537034</v>
      </c>
      <c r="C2155">
        <v>60006</v>
      </c>
      <c r="D2155" t="s">
        <v>3521</v>
      </c>
    </row>
    <row r="2156" spans="2:4">
      <c r="B2156" s="594">
        <v>45659.495474537034</v>
      </c>
      <c r="C2156">
        <v>60006</v>
      </c>
      <c r="D2156" t="s">
        <v>3522</v>
      </c>
    </row>
    <row r="2157" spans="2:4">
      <c r="B2157" s="594">
        <v>45659.495474537034</v>
      </c>
      <c r="C2157">
        <v>60006</v>
      </c>
      <c r="D2157" t="s">
        <v>3524</v>
      </c>
    </row>
    <row r="2158" spans="2:4">
      <c r="B2158" s="594">
        <v>45659.495474537034</v>
      </c>
      <c r="C2158">
        <v>60006</v>
      </c>
      <c r="D2158" t="s">
        <v>4133</v>
      </c>
    </row>
    <row r="2159" spans="2:4">
      <c r="B2159" s="594">
        <v>45659.495474537034</v>
      </c>
      <c r="C2159">
        <v>60006</v>
      </c>
      <c r="D2159" t="s">
        <v>3515</v>
      </c>
    </row>
    <row r="2160" spans="2:4">
      <c r="B2160" s="594">
        <v>45659.495474537034</v>
      </c>
      <c r="C2160">
        <v>60001</v>
      </c>
      <c r="D2160" t="s">
        <v>3516</v>
      </c>
    </row>
    <row r="2161" spans="2:4">
      <c r="B2161" s="594">
        <v>45659.495474537034</v>
      </c>
      <c r="C2161">
        <v>60006</v>
      </c>
      <c r="D2161" t="s">
        <v>3517</v>
      </c>
    </row>
    <row r="2162" spans="2:4">
      <c r="B2162" s="594">
        <v>45659.495474537034</v>
      </c>
      <c r="C2162">
        <v>60006</v>
      </c>
      <c r="D2162" t="s">
        <v>3518</v>
      </c>
    </row>
    <row r="2163" spans="2:4">
      <c r="B2163" s="594">
        <v>45659.495474537034</v>
      </c>
      <c r="C2163">
        <v>60006</v>
      </c>
      <c r="D2163" t="s">
        <v>3520</v>
      </c>
    </row>
    <row r="2164" spans="2:4">
      <c r="B2164" s="594">
        <v>45659.495474537034</v>
      </c>
      <c r="C2164">
        <v>60006</v>
      </c>
      <c r="D2164" t="s">
        <v>3521</v>
      </c>
    </row>
    <row r="2165" spans="2:4">
      <c r="B2165" s="594">
        <v>45659.495474537034</v>
      </c>
      <c r="C2165">
        <v>60006</v>
      </c>
      <c r="D2165" t="s">
        <v>3522</v>
      </c>
    </row>
    <row r="2166" spans="2:4">
      <c r="B2166" s="594">
        <v>45659.495474537034</v>
      </c>
      <c r="C2166">
        <v>60006</v>
      </c>
      <c r="D2166" t="s">
        <v>3524</v>
      </c>
    </row>
    <row r="2167" spans="2:4">
      <c r="B2167" s="594">
        <v>45659.495474537034</v>
      </c>
      <c r="C2167">
        <v>60006</v>
      </c>
      <c r="D2167" t="s">
        <v>4133</v>
      </c>
    </row>
    <row r="2168" spans="2:4">
      <c r="B2168" s="594">
        <v>45659.495474537034</v>
      </c>
      <c r="C2168">
        <v>60006</v>
      </c>
      <c r="D2168" t="s">
        <v>3515</v>
      </c>
    </row>
    <row r="2169" spans="2:4">
      <c r="B2169" s="594">
        <v>45659.495474537034</v>
      </c>
      <c r="C2169">
        <v>60001</v>
      </c>
      <c r="D2169" t="s">
        <v>3516</v>
      </c>
    </row>
    <row r="2170" spans="2:4">
      <c r="B2170" s="594">
        <v>45659.495486111111</v>
      </c>
      <c r="C2170">
        <v>60006</v>
      </c>
      <c r="D2170" t="s">
        <v>3517</v>
      </c>
    </row>
    <row r="2171" spans="2:4">
      <c r="B2171" s="594">
        <v>45659.495486111111</v>
      </c>
      <c r="C2171">
        <v>60006</v>
      </c>
      <c r="D2171" t="s">
        <v>3518</v>
      </c>
    </row>
    <row r="2172" spans="2:4">
      <c r="B2172" s="594">
        <v>45659.495486111111</v>
      </c>
      <c r="C2172">
        <v>60006</v>
      </c>
      <c r="D2172" t="s">
        <v>3520</v>
      </c>
    </row>
    <row r="2173" spans="2:4">
      <c r="B2173" s="594">
        <v>45659.495486111111</v>
      </c>
      <c r="C2173">
        <v>60006</v>
      </c>
      <c r="D2173" t="s">
        <v>3521</v>
      </c>
    </row>
    <row r="2174" spans="2:4">
      <c r="B2174" s="594">
        <v>45659.495486111111</v>
      </c>
      <c r="C2174">
        <v>60006</v>
      </c>
      <c r="D2174" t="s">
        <v>3522</v>
      </c>
    </row>
    <row r="2175" spans="2:4">
      <c r="B2175" s="594">
        <v>45659.495486111111</v>
      </c>
      <c r="C2175">
        <v>60006</v>
      </c>
      <c r="D2175" t="s">
        <v>3524</v>
      </c>
    </row>
    <row r="2176" spans="2:4">
      <c r="B2176" s="594">
        <v>45659.495486111111</v>
      </c>
      <c r="C2176">
        <v>60006</v>
      </c>
      <c r="D2176" t="s">
        <v>4133</v>
      </c>
    </row>
    <row r="2177" spans="2:4">
      <c r="B2177" s="594">
        <v>45659.495486111111</v>
      </c>
      <c r="C2177">
        <v>60006</v>
      </c>
      <c r="D2177" t="s">
        <v>3515</v>
      </c>
    </row>
    <row r="2178" spans="2:4">
      <c r="B2178" s="594">
        <v>45659.495486111111</v>
      </c>
      <c r="C2178">
        <v>60001</v>
      </c>
      <c r="D2178" t="s">
        <v>3516</v>
      </c>
    </row>
    <row r="2179" spans="2:4">
      <c r="B2179" s="594">
        <v>45659.495486111111</v>
      </c>
      <c r="C2179">
        <v>60006</v>
      </c>
      <c r="D2179" t="s">
        <v>3517</v>
      </c>
    </row>
    <row r="2180" spans="2:4">
      <c r="B2180" s="594">
        <v>45659.495486111111</v>
      </c>
      <c r="C2180">
        <v>60006</v>
      </c>
      <c r="D2180" t="s">
        <v>3518</v>
      </c>
    </row>
    <row r="2181" spans="2:4">
      <c r="B2181" s="594">
        <v>45659.495486111111</v>
      </c>
      <c r="C2181">
        <v>60006</v>
      </c>
      <c r="D2181" t="s">
        <v>3520</v>
      </c>
    </row>
    <row r="2182" spans="2:4">
      <c r="B2182" s="594">
        <v>45659.495486111111</v>
      </c>
      <c r="C2182">
        <v>60006</v>
      </c>
      <c r="D2182" t="s">
        <v>3521</v>
      </c>
    </row>
    <row r="2183" spans="2:4">
      <c r="B2183" s="594">
        <v>45659.495497685188</v>
      </c>
      <c r="C2183">
        <v>60006</v>
      </c>
      <c r="D2183" t="s">
        <v>3522</v>
      </c>
    </row>
    <row r="2184" spans="2:4">
      <c r="B2184" s="594">
        <v>45659.495497685188</v>
      </c>
      <c r="C2184">
        <v>60006</v>
      </c>
      <c r="D2184" t="s">
        <v>3524</v>
      </c>
    </row>
    <row r="2185" spans="2:4">
      <c r="B2185" s="594">
        <v>45659.495497685188</v>
      </c>
      <c r="C2185">
        <v>60006</v>
      </c>
      <c r="D2185" t="s">
        <v>4133</v>
      </c>
    </row>
    <row r="2186" spans="2:4">
      <c r="B2186" s="594">
        <v>45659.495497685188</v>
      </c>
      <c r="C2186">
        <v>60006</v>
      </c>
      <c r="D2186" t="s">
        <v>3515</v>
      </c>
    </row>
    <row r="2187" spans="2:4">
      <c r="B2187" s="594">
        <v>45659.495497685188</v>
      </c>
      <c r="C2187">
        <v>60001</v>
      </c>
      <c r="D2187" t="s">
        <v>3516</v>
      </c>
    </row>
    <row r="2188" spans="2:4">
      <c r="B2188" s="594">
        <v>45659.495497685188</v>
      </c>
      <c r="C2188">
        <v>60006</v>
      </c>
      <c r="D2188" t="s">
        <v>3517</v>
      </c>
    </row>
    <row r="2189" spans="2:4">
      <c r="B2189" s="594">
        <v>45659.495497685188</v>
      </c>
      <c r="C2189">
        <v>60006</v>
      </c>
      <c r="D2189" t="s">
        <v>3518</v>
      </c>
    </row>
    <row r="2190" spans="2:4">
      <c r="B2190" s="594">
        <v>45659.495497685188</v>
      </c>
      <c r="C2190">
        <v>60006</v>
      </c>
      <c r="D2190" t="s">
        <v>3520</v>
      </c>
    </row>
    <row r="2191" spans="2:4">
      <c r="B2191" s="594">
        <v>45659.495497685188</v>
      </c>
      <c r="C2191">
        <v>60006</v>
      </c>
      <c r="D2191" t="s">
        <v>3521</v>
      </c>
    </row>
    <row r="2192" spans="2:4">
      <c r="B2192" s="594">
        <v>45659.495497685188</v>
      </c>
      <c r="C2192">
        <v>60006</v>
      </c>
      <c r="D2192" t="s">
        <v>3522</v>
      </c>
    </row>
    <row r="2193" spans="2:4">
      <c r="B2193" s="594">
        <v>45659.495497685188</v>
      </c>
      <c r="C2193">
        <v>60006</v>
      </c>
      <c r="D2193" t="s">
        <v>3524</v>
      </c>
    </row>
    <row r="2194" spans="2:4">
      <c r="B2194" s="594">
        <v>45659.495497685188</v>
      </c>
      <c r="C2194">
        <v>60006</v>
      </c>
      <c r="D2194" t="s">
        <v>4133</v>
      </c>
    </row>
    <row r="2195" spans="2:4">
      <c r="B2195" s="594">
        <v>45659.495497685188</v>
      </c>
      <c r="C2195">
        <v>60006</v>
      </c>
      <c r="D2195" t="s">
        <v>3515</v>
      </c>
    </row>
    <row r="2196" spans="2:4">
      <c r="B2196" s="594">
        <v>45659.495497685188</v>
      </c>
      <c r="C2196">
        <v>60001</v>
      </c>
      <c r="D2196" t="s">
        <v>3516</v>
      </c>
    </row>
    <row r="2197" spans="2:4">
      <c r="B2197" s="594">
        <v>45659.495497685188</v>
      </c>
      <c r="C2197">
        <v>60006</v>
      </c>
      <c r="D2197" t="s">
        <v>3517</v>
      </c>
    </row>
    <row r="2198" spans="2:4">
      <c r="B2198" s="594">
        <v>45659.495509259257</v>
      </c>
      <c r="C2198">
        <v>60006</v>
      </c>
      <c r="D2198" t="s">
        <v>3518</v>
      </c>
    </row>
    <row r="2199" spans="2:4">
      <c r="B2199" s="594">
        <v>45659.495509259257</v>
      </c>
      <c r="C2199">
        <v>60006</v>
      </c>
      <c r="D2199" t="s">
        <v>3520</v>
      </c>
    </row>
    <row r="2200" spans="2:4">
      <c r="B2200" s="594">
        <v>45659.495509259257</v>
      </c>
      <c r="C2200">
        <v>60006</v>
      </c>
      <c r="D2200" t="s">
        <v>3521</v>
      </c>
    </row>
    <row r="2201" spans="2:4">
      <c r="B2201" s="594">
        <v>45659.495509259257</v>
      </c>
      <c r="C2201">
        <v>60006</v>
      </c>
      <c r="D2201" t="s">
        <v>3522</v>
      </c>
    </row>
    <row r="2202" spans="2:4">
      <c r="B2202" s="594">
        <v>45659.495509259257</v>
      </c>
      <c r="C2202">
        <v>60006</v>
      </c>
      <c r="D2202" t="s">
        <v>3524</v>
      </c>
    </row>
    <row r="2203" spans="2:4">
      <c r="B2203" s="594">
        <v>45659.495509259257</v>
      </c>
      <c r="C2203">
        <v>60006</v>
      </c>
      <c r="D2203" t="s">
        <v>4133</v>
      </c>
    </row>
    <row r="2204" spans="2:4">
      <c r="B2204" s="594">
        <v>45659.495509259257</v>
      </c>
      <c r="C2204">
        <v>60006</v>
      </c>
      <c r="D2204" t="s">
        <v>3515</v>
      </c>
    </row>
    <row r="2205" spans="2:4">
      <c r="B2205" s="594">
        <v>45659.495509259257</v>
      </c>
      <c r="C2205">
        <v>60001</v>
      </c>
      <c r="D2205" t="s">
        <v>3516</v>
      </c>
    </row>
    <row r="2206" spans="2:4">
      <c r="B2206" s="594">
        <v>45659.495509259257</v>
      </c>
      <c r="C2206">
        <v>60006</v>
      </c>
      <c r="D2206" t="s">
        <v>3517</v>
      </c>
    </row>
    <row r="2207" spans="2:4">
      <c r="B2207" s="594">
        <v>45659.495509259257</v>
      </c>
      <c r="C2207">
        <v>60006</v>
      </c>
      <c r="D2207" t="s">
        <v>3518</v>
      </c>
    </row>
    <row r="2208" spans="2:4">
      <c r="B2208" s="594">
        <v>45659.495509259257</v>
      </c>
      <c r="C2208">
        <v>60006</v>
      </c>
      <c r="D2208" t="s">
        <v>3520</v>
      </c>
    </row>
    <row r="2209" spans="2:4">
      <c r="B2209" s="594">
        <v>45659.495509259257</v>
      </c>
      <c r="C2209">
        <v>60006</v>
      </c>
      <c r="D2209" t="s">
        <v>3521</v>
      </c>
    </row>
    <row r="2210" spans="2:4">
      <c r="B2210" s="594">
        <v>45659.495520833334</v>
      </c>
      <c r="C2210">
        <v>60006</v>
      </c>
      <c r="D2210" t="s">
        <v>3522</v>
      </c>
    </row>
    <row r="2211" spans="2:4">
      <c r="B2211" s="594">
        <v>45659.495520833334</v>
      </c>
      <c r="C2211">
        <v>60006</v>
      </c>
      <c r="D2211" t="s">
        <v>3524</v>
      </c>
    </row>
    <row r="2212" spans="2:4">
      <c r="B2212" s="594">
        <v>45659.495520833334</v>
      </c>
      <c r="C2212">
        <v>60006</v>
      </c>
      <c r="D2212" t="s">
        <v>4133</v>
      </c>
    </row>
    <row r="2213" spans="2:4">
      <c r="B2213" s="594">
        <v>45659.495520833334</v>
      </c>
      <c r="C2213">
        <v>60006</v>
      </c>
      <c r="D2213" t="s">
        <v>3515</v>
      </c>
    </row>
    <row r="2214" spans="2:4">
      <c r="B2214" s="594">
        <v>45659.495520833334</v>
      </c>
      <c r="C2214">
        <v>60001</v>
      </c>
      <c r="D2214" t="s">
        <v>3516</v>
      </c>
    </row>
    <row r="2215" spans="2:4">
      <c r="B2215" s="594">
        <v>45659.495520833334</v>
      </c>
      <c r="C2215">
        <v>60006</v>
      </c>
      <c r="D2215" t="s">
        <v>3517</v>
      </c>
    </row>
    <row r="2216" spans="2:4">
      <c r="B2216" s="594">
        <v>45659.495520833334</v>
      </c>
      <c r="C2216">
        <v>60006</v>
      </c>
      <c r="D2216" t="s">
        <v>3518</v>
      </c>
    </row>
    <row r="2217" spans="2:4">
      <c r="B2217" s="594">
        <v>45659.495520833334</v>
      </c>
      <c r="C2217">
        <v>60006</v>
      </c>
      <c r="D2217" t="s">
        <v>3520</v>
      </c>
    </row>
    <row r="2218" spans="2:4">
      <c r="B2218" s="594">
        <v>45659.495520833334</v>
      </c>
      <c r="C2218">
        <v>60006</v>
      </c>
      <c r="D2218" t="s">
        <v>3521</v>
      </c>
    </row>
    <row r="2219" spans="2:4">
      <c r="B2219" s="594">
        <v>45659.495520833334</v>
      </c>
      <c r="C2219">
        <v>60006</v>
      </c>
      <c r="D2219" t="s">
        <v>3522</v>
      </c>
    </row>
    <row r="2220" spans="2:4">
      <c r="B2220" s="594">
        <v>45659.495520833334</v>
      </c>
      <c r="C2220">
        <v>60006</v>
      </c>
      <c r="D2220" t="s">
        <v>3524</v>
      </c>
    </row>
    <row r="2221" spans="2:4">
      <c r="B2221" s="594">
        <v>45659.495520833334</v>
      </c>
      <c r="C2221">
        <v>60006</v>
      </c>
      <c r="D2221" t="s">
        <v>4133</v>
      </c>
    </row>
    <row r="2222" spans="2:4">
      <c r="B2222" s="594">
        <v>45659.495520833334</v>
      </c>
      <c r="C2222">
        <v>60006</v>
      </c>
      <c r="D2222" t="s">
        <v>3515</v>
      </c>
    </row>
    <row r="2223" spans="2:4">
      <c r="B2223" s="594">
        <v>45659.495520833334</v>
      </c>
      <c r="C2223">
        <v>60001</v>
      </c>
      <c r="D2223" t="s">
        <v>3516</v>
      </c>
    </row>
    <row r="2224" spans="2:4">
      <c r="B2224" s="594">
        <v>45659.495532407411</v>
      </c>
      <c r="C2224">
        <v>60006</v>
      </c>
      <c r="D2224" t="s">
        <v>3517</v>
      </c>
    </row>
    <row r="2225" spans="2:4">
      <c r="B2225" s="594">
        <v>45659.495532407411</v>
      </c>
      <c r="C2225">
        <v>60006</v>
      </c>
      <c r="D2225" t="s">
        <v>3518</v>
      </c>
    </row>
    <row r="2226" spans="2:4">
      <c r="B2226" s="594">
        <v>45659.495532407411</v>
      </c>
      <c r="C2226">
        <v>60006</v>
      </c>
      <c r="D2226" t="s">
        <v>3520</v>
      </c>
    </row>
    <row r="2227" spans="2:4">
      <c r="B2227" s="594">
        <v>45659.495532407411</v>
      </c>
      <c r="C2227">
        <v>60006</v>
      </c>
      <c r="D2227" t="s">
        <v>3521</v>
      </c>
    </row>
    <row r="2228" spans="2:4">
      <c r="B2228" s="594">
        <v>45659.495532407411</v>
      </c>
      <c r="C2228">
        <v>60006</v>
      </c>
      <c r="D2228" t="s">
        <v>3522</v>
      </c>
    </row>
    <row r="2229" spans="2:4">
      <c r="B2229" s="594">
        <v>45659.495532407411</v>
      </c>
      <c r="C2229">
        <v>60006</v>
      </c>
      <c r="D2229" t="s">
        <v>3524</v>
      </c>
    </row>
    <row r="2230" spans="2:4">
      <c r="B2230" s="594">
        <v>45659.495532407411</v>
      </c>
      <c r="C2230">
        <v>60006</v>
      </c>
      <c r="D2230" t="s">
        <v>4133</v>
      </c>
    </row>
    <row r="2231" spans="2:4">
      <c r="B2231" s="594">
        <v>45659.495532407411</v>
      </c>
      <c r="C2231">
        <v>60006</v>
      </c>
      <c r="D2231" t="s">
        <v>3515</v>
      </c>
    </row>
    <row r="2232" spans="2:4">
      <c r="B2232" s="594">
        <v>45659.495532407411</v>
      </c>
      <c r="C2232">
        <v>60001</v>
      </c>
      <c r="D2232" t="s">
        <v>3516</v>
      </c>
    </row>
    <row r="2233" spans="2:4">
      <c r="B2233" s="594">
        <v>45659.495532407411</v>
      </c>
      <c r="C2233">
        <v>60006</v>
      </c>
      <c r="D2233" t="s">
        <v>3517</v>
      </c>
    </row>
    <row r="2234" spans="2:4">
      <c r="B2234" s="594">
        <v>45659.495532407411</v>
      </c>
      <c r="C2234">
        <v>60006</v>
      </c>
      <c r="D2234" t="s">
        <v>3518</v>
      </c>
    </row>
    <row r="2235" spans="2:4">
      <c r="B2235" s="594">
        <v>45659.495532407411</v>
      </c>
      <c r="C2235">
        <v>60006</v>
      </c>
      <c r="D2235" t="s">
        <v>3520</v>
      </c>
    </row>
    <row r="2236" spans="2:4">
      <c r="B2236" s="594">
        <v>45659.495532407411</v>
      </c>
      <c r="C2236">
        <v>60006</v>
      </c>
      <c r="D2236" t="s">
        <v>3521</v>
      </c>
    </row>
    <row r="2237" spans="2:4">
      <c r="B2237" s="594">
        <v>45659.495532407411</v>
      </c>
      <c r="C2237">
        <v>60006</v>
      </c>
      <c r="D2237" t="s">
        <v>3522</v>
      </c>
    </row>
    <row r="2238" spans="2:4">
      <c r="B2238" s="594">
        <v>45659.495532407411</v>
      </c>
      <c r="C2238">
        <v>60006</v>
      </c>
      <c r="D2238" t="s">
        <v>3524</v>
      </c>
    </row>
    <row r="2239" spans="2:4">
      <c r="B2239" s="594">
        <v>45659.495532407411</v>
      </c>
      <c r="C2239">
        <v>60006</v>
      </c>
      <c r="D2239" t="s">
        <v>4133</v>
      </c>
    </row>
    <row r="2240" spans="2:4">
      <c r="B2240" s="594">
        <v>45659.495532407411</v>
      </c>
      <c r="C2240">
        <v>60006</v>
      </c>
      <c r="D2240" t="s">
        <v>3515</v>
      </c>
    </row>
    <row r="2241" spans="2:4">
      <c r="B2241" s="594">
        <v>45659.495532407411</v>
      </c>
      <c r="C2241">
        <v>60001</v>
      </c>
      <c r="D2241" t="s">
        <v>3516</v>
      </c>
    </row>
    <row r="2242" spans="2:4">
      <c r="B2242" s="594">
        <v>45659.495532407411</v>
      </c>
      <c r="C2242">
        <v>60006</v>
      </c>
      <c r="D2242" t="s">
        <v>3517</v>
      </c>
    </row>
    <row r="2243" spans="2:4">
      <c r="B2243" s="594">
        <v>45659.495532407411</v>
      </c>
      <c r="C2243">
        <v>60006</v>
      </c>
      <c r="D2243" t="s">
        <v>3518</v>
      </c>
    </row>
    <row r="2244" spans="2:4">
      <c r="B2244" s="594">
        <v>45659.495532407411</v>
      </c>
      <c r="C2244">
        <v>60006</v>
      </c>
      <c r="D2244" t="s">
        <v>3520</v>
      </c>
    </row>
    <row r="2245" spans="2:4">
      <c r="B2245" s="594">
        <v>45659.49554398148</v>
      </c>
      <c r="C2245">
        <v>60006</v>
      </c>
      <c r="D2245" t="s">
        <v>3521</v>
      </c>
    </row>
    <row r="2246" spans="2:4">
      <c r="B2246" s="594">
        <v>45659.49554398148</v>
      </c>
      <c r="C2246">
        <v>60006</v>
      </c>
      <c r="D2246" t="s">
        <v>3522</v>
      </c>
    </row>
    <row r="2247" spans="2:4">
      <c r="B2247" s="594">
        <v>45659.49554398148</v>
      </c>
      <c r="C2247">
        <v>60006</v>
      </c>
      <c r="D2247" t="s">
        <v>3524</v>
      </c>
    </row>
    <row r="2248" spans="2:4">
      <c r="B2248" s="594">
        <v>45659.49554398148</v>
      </c>
      <c r="C2248">
        <v>60006</v>
      </c>
      <c r="D2248" t="s">
        <v>4133</v>
      </c>
    </row>
    <row r="2249" spans="2:4">
      <c r="B2249" s="594">
        <v>45659.49554398148</v>
      </c>
      <c r="C2249">
        <v>60006</v>
      </c>
      <c r="D2249" t="s">
        <v>3515</v>
      </c>
    </row>
    <row r="2250" spans="2:4">
      <c r="B2250" s="594">
        <v>45659.49554398148</v>
      </c>
      <c r="C2250">
        <v>60001</v>
      </c>
      <c r="D2250" t="s">
        <v>3516</v>
      </c>
    </row>
    <row r="2251" spans="2:4">
      <c r="B2251" s="594">
        <v>45659.49554398148</v>
      </c>
      <c r="C2251">
        <v>60006</v>
      </c>
      <c r="D2251" t="s">
        <v>3517</v>
      </c>
    </row>
    <row r="2252" spans="2:4">
      <c r="B2252" s="594">
        <v>45659.49554398148</v>
      </c>
      <c r="C2252">
        <v>60006</v>
      </c>
      <c r="D2252" t="s">
        <v>3518</v>
      </c>
    </row>
    <row r="2253" spans="2:4">
      <c r="B2253" s="594">
        <v>45659.49554398148</v>
      </c>
      <c r="C2253">
        <v>60006</v>
      </c>
      <c r="D2253" t="s">
        <v>3520</v>
      </c>
    </row>
    <row r="2254" spans="2:4">
      <c r="B2254" s="594">
        <v>45659.49554398148</v>
      </c>
      <c r="C2254">
        <v>60006</v>
      </c>
      <c r="D2254" t="s">
        <v>3521</v>
      </c>
    </row>
    <row r="2255" spans="2:4">
      <c r="B2255" s="594">
        <v>45659.49554398148</v>
      </c>
      <c r="C2255">
        <v>60006</v>
      </c>
      <c r="D2255" t="s">
        <v>3522</v>
      </c>
    </row>
    <row r="2256" spans="2:4">
      <c r="B2256" s="594">
        <v>45659.49554398148</v>
      </c>
      <c r="C2256">
        <v>60006</v>
      </c>
      <c r="D2256" t="s">
        <v>3524</v>
      </c>
    </row>
    <row r="2257" spans="2:4">
      <c r="B2257" s="594">
        <v>45659.49554398148</v>
      </c>
      <c r="C2257">
        <v>60006</v>
      </c>
      <c r="D2257" t="s">
        <v>4133</v>
      </c>
    </row>
    <row r="2258" spans="2:4">
      <c r="B2258" s="594">
        <v>45659.49554398148</v>
      </c>
      <c r="C2258">
        <v>60006</v>
      </c>
      <c r="D2258" t="s">
        <v>3515</v>
      </c>
    </row>
    <row r="2259" spans="2:4">
      <c r="B2259" s="594">
        <v>45659.49554398148</v>
      </c>
      <c r="C2259">
        <v>60001</v>
      </c>
      <c r="D2259" t="s">
        <v>3516</v>
      </c>
    </row>
    <row r="2260" spans="2:4">
      <c r="B2260" s="594">
        <v>45659.49554398148</v>
      </c>
      <c r="C2260">
        <v>60006</v>
      </c>
      <c r="D2260" t="s">
        <v>3517</v>
      </c>
    </row>
    <row r="2261" spans="2:4">
      <c r="B2261" s="594">
        <v>45659.49554398148</v>
      </c>
      <c r="C2261">
        <v>60006</v>
      </c>
      <c r="D2261" t="s">
        <v>3518</v>
      </c>
    </row>
    <row r="2262" spans="2:4">
      <c r="B2262" s="594">
        <v>45659.49554398148</v>
      </c>
      <c r="C2262">
        <v>60006</v>
      </c>
      <c r="D2262" t="s">
        <v>3520</v>
      </c>
    </row>
    <row r="2263" spans="2:4">
      <c r="B2263" s="594">
        <v>45659.49554398148</v>
      </c>
      <c r="C2263">
        <v>60006</v>
      </c>
      <c r="D2263" t="s">
        <v>3521</v>
      </c>
    </row>
    <row r="2264" spans="2:4">
      <c r="B2264" s="594">
        <v>45659.49554398148</v>
      </c>
      <c r="C2264">
        <v>60006</v>
      </c>
      <c r="D2264" t="s">
        <v>3522</v>
      </c>
    </row>
    <row r="2265" spans="2:4">
      <c r="B2265" s="594">
        <v>45659.49554398148</v>
      </c>
      <c r="C2265">
        <v>60006</v>
      </c>
      <c r="D2265" t="s">
        <v>3524</v>
      </c>
    </row>
    <row r="2266" spans="2:4">
      <c r="B2266" s="594">
        <v>45659.49554398148</v>
      </c>
      <c r="C2266">
        <v>60006</v>
      </c>
      <c r="D2266" t="s">
        <v>4133</v>
      </c>
    </row>
    <row r="2267" spans="2:4">
      <c r="B2267" s="594">
        <v>45659.49554398148</v>
      </c>
      <c r="C2267">
        <v>60006</v>
      </c>
      <c r="D2267" t="s">
        <v>3515</v>
      </c>
    </row>
    <row r="2268" spans="2:4">
      <c r="B2268" s="594">
        <v>45659.49554398148</v>
      </c>
      <c r="C2268">
        <v>60001</v>
      </c>
      <c r="D2268" t="s">
        <v>3516</v>
      </c>
    </row>
    <row r="2269" spans="2:4">
      <c r="B2269" s="594">
        <v>45659.49554398148</v>
      </c>
      <c r="C2269">
        <v>60006</v>
      </c>
      <c r="D2269" t="s">
        <v>3517</v>
      </c>
    </row>
    <row r="2270" spans="2:4">
      <c r="B2270" s="594">
        <v>45659.49554398148</v>
      </c>
      <c r="C2270">
        <v>60006</v>
      </c>
      <c r="D2270" t="s">
        <v>3518</v>
      </c>
    </row>
    <row r="2271" spans="2:4">
      <c r="B2271" s="594">
        <v>45659.49554398148</v>
      </c>
      <c r="C2271">
        <v>60006</v>
      </c>
      <c r="D2271" t="s">
        <v>3520</v>
      </c>
    </row>
    <row r="2272" spans="2:4">
      <c r="B2272" s="594">
        <v>45659.49554398148</v>
      </c>
      <c r="C2272">
        <v>60006</v>
      </c>
      <c r="D2272" t="s">
        <v>3521</v>
      </c>
    </row>
    <row r="2273" spans="2:4">
      <c r="B2273" s="594">
        <v>45659.49554398148</v>
      </c>
      <c r="C2273">
        <v>60006</v>
      </c>
      <c r="D2273" t="s">
        <v>3522</v>
      </c>
    </row>
    <row r="2274" spans="2:4">
      <c r="B2274" s="594">
        <v>45659.49554398148</v>
      </c>
      <c r="C2274">
        <v>60006</v>
      </c>
      <c r="D2274" t="s">
        <v>3524</v>
      </c>
    </row>
    <row r="2275" spans="2:4">
      <c r="B2275" s="594">
        <v>45659.49554398148</v>
      </c>
      <c r="C2275">
        <v>60006</v>
      </c>
      <c r="D2275" t="s">
        <v>4133</v>
      </c>
    </row>
    <row r="2276" spans="2:4">
      <c r="B2276" s="594">
        <v>45659.49554398148</v>
      </c>
      <c r="C2276">
        <v>60006</v>
      </c>
      <c r="D2276" t="s">
        <v>3515</v>
      </c>
    </row>
    <row r="2277" spans="2:4">
      <c r="B2277" s="594">
        <v>45659.49554398148</v>
      </c>
      <c r="C2277">
        <v>60001</v>
      </c>
      <c r="D2277" t="s">
        <v>3516</v>
      </c>
    </row>
    <row r="2278" spans="2:4">
      <c r="B2278" s="594">
        <v>45659.49554398148</v>
      </c>
      <c r="C2278">
        <v>60006</v>
      </c>
      <c r="D2278" t="s">
        <v>3517</v>
      </c>
    </row>
    <row r="2279" spans="2:4">
      <c r="B2279" s="594">
        <v>45659.49554398148</v>
      </c>
      <c r="C2279">
        <v>60006</v>
      </c>
      <c r="D2279" t="s">
        <v>3518</v>
      </c>
    </row>
    <row r="2280" spans="2:4">
      <c r="B2280" s="594">
        <v>45659.49554398148</v>
      </c>
      <c r="C2280">
        <v>60006</v>
      </c>
      <c r="D2280" t="s">
        <v>3520</v>
      </c>
    </row>
    <row r="2281" spans="2:4">
      <c r="B2281" s="594">
        <v>45659.49554398148</v>
      </c>
      <c r="C2281">
        <v>60006</v>
      </c>
      <c r="D2281" t="s">
        <v>3521</v>
      </c>
    </row>
    <row r="2282" spans="2:4">
      <c r="B2282" s="594">
        <v>45659.495555555557</v>
      </c>
      <c r="C2282">
        <v>60006</v>
      </c>
      <c r="D2282" t="s">
        <v>3522</v>
      </c>
    </row>
    <row r="2283" spans="2:4">
      <c r="B2283" s="594">
        <v>45659.495555555557</v>
      </c>
      <c r="C2283">
        <v>60006</v>
      </c>
      <c r="D2283" t="s">
        <v>3524</v>
      </c>
    </row>
    <row r="2284" spans="2:4">
      <c r="B2284" s="594">
        <v>45659.495555555557</v>
      </c>
      <c r="C2284">
        <v>60006</v>
      </c>
      <c r="D2284" t="s">
        <v>4133</v>
      </c>
    </row>
    <row r="2285" spans="2:4">
      <c r="B2285" s="594">
        <v>45659.495555555557</v>
      </c>
      <c r="C2285">
        <v>60006</v>
      </c>
      <c r="D2285" t="s">
        <v>3515</v>
      </c>
    </row>
    <row r="2286" spans="2:4">
      <c r="B2286" s="594">
        <v>45659.495555555557</v>
      </c>
      <c r="C2286">
        <v>60001</v>
      </c>
      <c r="D2286" t="s">
        <v>3516</v>
      </c>
    </row>
    <row r="2287" spans="2:4">
      <c r="B2287" s="594">
        <v>45659.495555555557</v>
      </c>
      <c r="C2287">
        <v>60006</v>
      </c>
      <c r="D2287" t="s">
        <v>3517</v>
      </c>
    </row>
    <row r="2288" spans="2:4">
      <c r="B2288" s="594">
        <v>45659.495555555557</v>
      </c>
      <c r="C2288">
        <v>60006</v>
      </c>
      <c r="D2288" t="s">
        <v>3518</v>
      </c>
    </row>
    <row r="2289" spans="2:4">
      <c r="B2289" s="594">
        <v>45659.495555555557</v>
      </c>
      <c r="C2289">
        <v>60006</v>
      </c>
      <c r="D2289" t="s">
        <v>3520</v>
      </c>
    </row>
    <row r="2290" spans="2:4">
      <c r="B2290" s="594">
        <v>45659.495555555557</v>
      </c>
      <c r="C2290">
        <v>60006</v>
      </c>
      <c r="D2290" t="s">
        <v>3521</v>
      </c>
    </row>
    <row r="2291" spans="2:4">
      <c r="B2291" s="594">
        <v>45659.495555555557</v>
      </c>
      <c r="C2291">
        <v>60006</v>
      </c>
      <c r="D2291" t="s">
        <v>3522</v>
      </c>
    </row>
    <row r="2292" spans="2:4">
      <c r="B2292" s="594">
        <v>45659.495555555557</v>
      </c>
      <c r="C2292">
        <v>60006</v>
      </c>
      <c r="D2292" t="s">
        <v>3524</v>
      </c>
    </row>
    <row r="2293" spans="2:4">
      <c r="B2293" s="594">
        <v>45659.495555555557</v>
      </c>
      <c r="C2293">
        <v>60006</v>
      </c>
      <c r="D2293" t="s">
        <v>4133</v>
      </c>
    </row>
    <row r="2294" spans="2:4">
      <c r="B2294" s="594">
        <v>45659.495555555557</v>
      </c>
      <c r="C2294">
        <v>60006</v>
      </c>
      <c r="D2294" t="s">
        <v>3515</v>
      </c>
    </row>
    <row r="2295" spans="2:4">
      <c r="B2295" s="594">
        <v>45659.495555555557</v>
      </c>
      <c r="C2295">
        <v>60001</v>
      </c>
      <c r="D2295" t="s">
        <v>3516</v>
      </c>
    </row>
    <row r="2296" spans="2:4">
      <c r="B2296" s="594">
        <v>45659.495555555557</v>
      </c>
      <c r="C2296">
        <v>60006</v>
      </c>
      <c r="D2296" t="s">
        <v>3517</v>
      </c>
    </row>
    <row r="2297" spans="2:4">
      <c r="B2297" s="594">
        <v>45659.495555555557</v>
      </c>
      <c r="C2297">
        <v>60006</v>
      </c>
      <c r="D2297" t="s">
        <v>3518</v>
      </c>
    </row>
    <row r="2298" spans="2:4">
      <c r="B2298" s="594">
        <v>45659.495555555557</v>
      </c>
      <c r="C2298">
        <v>60006</v>
      </c>
      <c r="D2298" t="s">
        <v>3520</v>
      </c>
    </row>
    <row r="2299" spans="2:4">
      <c r="B2299" s="594">
        <v>45659.495555555557</v>
      </c>
      <c r="C2299">
        <v>60006</v>
      </c>
      <c r="D2299" t="s">
        <v>3521</v>
      </c>
    </row>
    <row r="2300" spans="2:4">
      <c r="B2300" s="594">
        <v>45659.495555555557</v>
      </c>
      <c r="C2300">
        <v>60006</v>
      </c>
      <c r="D2300" t="s">
        <v>3522</v>
      </c>
    </row>
    <row r="2301" spans="2:4">
      <c r="B2301" s="594">
        <v>45659.495555555557</v>
      </c>
      <c r="C2301">
        <v>60006</v>
      </c>
      <c r="D2301" t="s">
        <v>3524</v>
      </c>
    </row>
    <row r="2302" spans="2:4">
      <c r="B2302" s="594">
        <v>45659.495555555557</v>
      </c>
      <c r="C2302">
        <v>60006</v>
      </c>
      <c r="D2302" t="s">
        <v>4133</v>
      </c>
    </row>
    <row r="2303" spans="2:4">
      <c r="B2303" s="594">
        <v>45659.495555555557</v>
      </c>
      <c r="C2303">
        <v>60006</v>
      </c>
      <c r="D2303" t="s">
        <v>3515</v>
      </c>
    </row>
    <row r="2304" spans="2:4">
      <c r="B2304" s="594">
        <v>45659.495555555557</v>
      </c>
      <c r="C2304">
        <v>60001</v>
      </c>
      <c r="D2304" t="s">
        <v>3516</v>
      </c>
    </row>
    <row r="2305" spans="2:4">
      <c r="B2305" s="594">
        <v>45659.495567129627</v>
      </c>
      <c r="C2305">
        <v>60006</v>
      </c>
      <c r="D2305" t="s">
        <v>3517</v>
      </c>
    </row>
    <row r="2306" spans="2:4">
      <c r="B2306" s="594">
        <v>45659.495567129627</v>
      </c>
      <c r="C2306">
        <v>60006</v>
      </c>
      <c r="D2306" t="s">
        <v>3518</v>
      </c>
    </row>
    <row r="2307" spans="2:4">
      <c r="B2307" s="594">
        <v>45659.495567129627</v>
      </c>
      <c r="C2307">
        <v>60006</v>
      </c>
      <c r="D2307" t="s">
        <v>3520</v>
      </c>
    </row>
    <row r="2308" spans="2:4">
      <c r="B2308" s="594">
        <v>45659.495567129627</v>
      </c>
      <c r="C2308">
        <v>60006</v>
      </c>
      <c r="D2308" t="s">
        <v>3521</v>
      </c>
    </row>
    <row r="2309" spans="2:4">
      <c r="B2309" s="594">
        <v>45659.495567129627</v>
      </c>
      <c r="C2309">
        <v>60006</v>
      </c>
      <c r="D2309" t="s">
        <v>3522</v>
      </c>
    </row>
    <row r="2310" spans="2:4">
      <c r="B2310" s="594">
        <v>45659.495567129627</v>
      </c>
      <c r="C2310">
        <v>60006</v>
      </c>
      <c r="D2310" t="s">
        <v>3524</v>
      </c>
    </row>
    <row r="2311" spans="2:4">
      <c r="B2311" s="594">
        <v>45659.495567129627</v>
      </c>
      <c r="C2311">
        <v>60006</v>
      </c>
      <c r="D2311" t="s">
        <v>4133</v>
      </c>
    </row>
    <row r="2312" spans="2:4">
      <c r="B2312" s="594">
        <v>45659.495567129627</v>
      </c>
      <c r="C2312">
        <v>60006</v>
      </c>
      <c r="D2312" t="s">
        <v>3515</v>
      </c>
    </row>
    <row r="2313" spans="2:4">
      <c r="B2313" s="594">
        <v>45659.495567129627</v>
      </c>
      <c r="C2313">
        <v>60001</v>
      </c>
      <c r="D2313" t="s">
        <v>3516</v>
      </c>
    </row>
    <row r="2314" spans="2:4">
      <c r="B2314" s="594">
        <v>45659.495567129627</v>
      </c>
      <c r="C2314">
        <v>60006</v>
      </c>
      <c r="D2314" t="s">
        <v>3517</v>
      </c>
    </row>
    <row r="2315" spans="2:4">
      <c r="B2315" s="594">
        <v>45659.495567129627</v>
      </c>
      <c r="C2315">
        <v>60006</v>
      </c>
      <c r="D2315" t="s">
        <v>3518</v>
      </c>
    </row>
    <row r="2316" spans="2:4">
      <c r="B2316" s="594">
        <v>45659.495567129627</v>
      </c>
      <c r="C2316">
        <v>60006</v>
      </c>
      <c r="D2316" t="s">
        <v>3520</v>
      </c>
    </row>
    <row r="2317" spans="2:4">
      <c r="B2317" s="594">
        <v>45659.495567129627</v>
      </c>
      <c r="C2317">
        <v>60006</v>
      </c>
      <c r="D2317" t="s">
        <v>3521</v>
      </c>
    </row>
    <row r="2318" spans="2:4">
      <c r="B2318" s="594">
        <v>45659.495567129627</v>
      </c>
      <c r="C2318">
        <v>60006</v>
      </c>
      <c r="D2318" t="s">
        <v>3522</v>
      </c>
    </row>
    <row r="2319" spans="2:4">
      <c r="B2319" s="594">
        <v>45659.495567129627</v>
      </c>
      <c r="C2319">
        <v>60006</v>
      </c>
      <c r="D2319" t="s">
        <v>3524</v>
      </c>
    </row>
    <row r="2320" spans="2:4">
      <c r="B2320" s="594">
        <v>45659.495567129627</v>
      </c>
      <c r="C2320">
        <v>60006</v>
      </c>
      <c r="D2320" t="s">
        <v>4133</v>
      </c>
    </row>
    <row r="2321" spans="2:4">
      <c r="B2321" s="594">
        <v>45659.495567129627</v>
      </c>
      <c r="C2321">
        <v>60006</v>
      </c>
      <c r="D2321" t="s">
        <v>3515</v>
      </c>
    </row>
    <row r="2322" spans="2:4">
      <c r="B2322" s="594">
        <v>45659.495567129627</v>
      </c>
      <c r="C2322">
        <v>60001</v>
      </c>
      <c r="D2322" t="s">
        <v>3516</v>
      </c>
    </row>
    <row r="2323" spans="2:4">
      <c r="B2323" s="594">
        <v>45659.495567129627</v>
      </c>
      <c r="C2323">
        <v>60006</v>
      </c>
      <c r="D2323" t="s">
        <v>3517</v>
      </c>
    </row>
    <row r="2324" spans="2:4">
      <c r="B2324" s="594">
        <v>45659.495567129627</v>
      </c>
      <c r="C2324">
        <v>60006</v>
      </c>
      <c r="D2324" t="s">
        <v>3518</v>
      </c>
    </row>
    <row r="2325" spans="2:4">
      <c r="B2325" s="594">
        <v>45659.495567129627</v>
      </c>
      <c r="C2325">
        <v>60006</v>
      </c>
      <c r="D2325" t="s">
        <v>3520</v>
      </c>
    </row>
    <row r="2326" spans="2:4">
      <c r="B2326" s="594">
        <v>45659.495567129627</v>
      </c>
      <c r="C2326">
        <v>60006</v>
      </c>
      <c r="D2326" t="s">
        <v>3521</v>
      </c>
    </row>
    <row r="2327" spans="2:4">
      <c r="B2327" s="594">
        <v>45659.495567129627</v>
      </c>
      <c r="C2327">
        <v>60006</v>
      </c>
      <c r="D2327" t="s">
        <v>3522</v>
      </c>
    </row>
    <row r="2328" spans="2:4">
      <c r="B2328" s="594">
        <v>45659.495567129627</v>
      </c>
      <c r="C2328">
        <v>60006</v>
      </c>
      <c r="D2328" t="s">
        <v>3524</v>
      </c>
    </row>
    <row r="2329" spans="2:4">
      <c r="B2329" s="594">
        <v>45659.495567129627</v>
      </c>
      <c r="C2329">
        <v>60006</v>
      </c>
      <c r="D2329" t="s">
        <v>4133</v>
      </c>
    </row>
    <row r="2330" spans="2:4">
      <c r="B2330" s="594">
        <v>45659.495567129627</v>
      </c>
      <c r="C2330">
        <v>60006</v>
      </c>
      <c r="D2330" t="s">
        <v>3515</v>
      </c>
    </row>
    <row r="2331" spans="2:4">
      <c r="B2331" s="594">
        <v>45659.495567129627</v>
      </c>
      <c r="C2331">
        <v>60001</v>
      </c>
      <c r="D2331" t="s">
        <v>3516</v>
      </c>
    </row>
    <row r="2332" spans="2:4">
      <c r="B2332" s="594">
        <v>45659.495567129627</v>
      </c>
      <c r="C2332">
        <v>60006</v>
      </c>
      <c r="D2332" t="s">
        <v>3517</v>
      </c>
    </row>
    <row r="2333" spans="2:4">
      <c r="B2333" s="594">
        <v>45659.495567129627</v>
      </c>
      <c r="C2333">
        <v>60006</v>
      </c>
      <c r="D2333" t="s">
        <v>3518</v>
      </c>
    </row>
    <row r="2334" spans="2:4">
      <c r="B2334" s="594">
        <v>45659.495567129627</v>
      </c>
      <c r="C2334">
        <v>60006</v>
      </c>
      <c r="D2334" t="s">
        <v>3520</v>
      </c>
    </row>
    <row r="2335" spans="2:4">
      <c r="B2335" s="594">
        <v>45659.495567129627</v>
      </c>
      <c r="C2335">
        <v>60006</v>
      </c>
      <c r="D2335" t="s">
        <v>3521</v>
      </c>
    </row>
    <row r="2336" spans="2:4">
      <c r="B2336" s="594">
        <v>45659.495567129627</v>
      </c>
      <c r="C2336">
        <v>60006</v>
      </c>
      <c r="D2336" t="s">
        <v>3522</v>
      </c>
    </row>
    <row r="2337" spans="2:4">
      <c r="B2337" s="594">
        <v>45659.495578703703</v>
      </c>
      <c r="C2337">
        <v>60006</v>
      </c>
      <c r="D2337" t="s">
        <v>3524</v>
      </c>
    </row>
    <row r="2338" spans="2:4">
      <c r="B2338" s="594">
        <v>45659.495578703703</v>
      </c>
      <c r="C2338">
        <v>60006</v>
      </c>
      <c r="D2338" t="s">
        <v>4133</v>
      </c>
    </row>
    <row r="2339" spans="2:4">
      <c r="B2339" s="594">
        <v>45659.495578703703</v>
      </c>
      <c r="C2339">
        <v>60006</v>
      </c>
      <c r="D2339" t="s">
        <v>3515</v>
      </c>
    </row>
    <row r="2340" spans="2:4">
      <c r="B2340" s="594">
        <v>45659.495578703703</v>
      </c>
      <c r="C2340">
        <v>60001</v>
      </c>
      <c r="D2340" t="s">
        <v>3516</v>
      </c>
    </row>
    <row r="2341" spans="2:4">
      <c r="B2341" s="594">
        <v>45659.495578703703</v>
      </c>
      <c r="C2341">
        <v>60006</v>
      </c>
      <c r="D2341" t="s">
        <v>3517</v>
      </c>
    </row>
    <row r="2342" spans="2:4">
      <c r="B2342" s="594">
        <v>45659.495578703703</v>
      </c>
      <c r="C2342">
        <v>60006</v>
      </c>
      <c r="D2342" t="s">
        <v>3518</v>
      </c>
    </row>
    <row r="2343" spans="2:4">
      <c r="B2343" s="594">
        <v>45659.495578703703</v>
      </c>
      <c r="C2343">
        <v>60006</v>
      </c>
      <c r="D2343" t="s">
        <v>3520</v>
      </c>
    </row>
    <row r="2344" spans="2:4">
      <c r="B2344" s="594">
        <v>45659.495578703703</v>
      </c>
      <c r="C2344">
        <v>60006</v>
      </c>
      <c r="D2344" t="s">
        <v>3521</v>
      </c>
    </row>
    <row r="2345" spans="2:4">
      <c r="B2345" s="594">
        <v>45659.495578703703</v>
      </c>
      <c r="C2345">
        <v>60006</v>
      </c>
      <c r="D2345" t="s">
        <v>3522</v>
      </c>
    </row>
    <row r="2346" spans="2:4">
      <c r="B2346" s="594">
        <v>45659.495578703703</v>
      </c>
      <c r="C2346">
        <v>60006</v>
      </c>
      <c r="D2346" t="s">
        <v>3524</v>
      </c>
    </row>
    <row r="2347" spans="2:4">
      <c r="B2347" s="594">
        <v>45659.495578703703</v>
      </c>
      <c r="C2347">
        <v>60006</v>
      </c>
      <c r="D2347" t="s">
        <v>4133</v>
      </c>
    </row>
    <row r="2348" spans="2:4">
      <c r="B2348" s="594">
        <v>45659.495578703703</v>
      </c>
      <c r="C2348">
        <v>60006</v>
      </c>
      <c r="D2348" t="s">
        <v>3515</v>
      </c>
    </row>
    <row r="2349" spans="2:4">
      <c r="B2349" s="594">
        <v>45659.495578703703</v>
      </c>
      <c r="C2349">
        <v>60001</v>
      </c>
      <c r="D2349" t="s">
        <v>3516</v>
      </c>
    </row>
    <row r="2350" spans="2:4">
      <c r="B2350" s="594">
        <v>45659.495578703703</v>
      </c>
      <c r="C2350">
        <v>60006</v>
      </c>
      <c r="D2350" t="s">
        <v>3517</v>
      </c>
    </row>
    <row r="2351" spans="2:4">
      <c r="B2351" s="594">
        <v>45659.495578703703</v>
      </c>
      <c r="C2351">
        <v>60006</v>
      </c>
      <c r="D2351" t="s">
        <v>3518</v>
      </c>
    </row>
    <row r="2352" spans="2:4">
      <c r="B2352" s="594">
        <v>45659.495578703703</v>
      </c>
      <c r="C2352">
        <v>60006</v>
      </c>
      <c r="D2352" t="s">
        <v>3520</v>
      </c>
    </row>
    <row r="2353" spans="2:4">
      <c r="B2353" s="594">
        <v>45659.495578703703</v>
      </c>
      <c r="C2353">
        <v>60006</v>
      </c>
      <c r="D2353" t="s">
        <v>3521</v>
      </c>
    </row>
    <row r="2354" spans="2:4">
      <c r="B2354" s="594">
        <v>45659.495578703703</v>
      </c>
      <c r="C2354">
        <v>60006</v>
      </c>
      <c r="D2354" t="s">
        <v>3522</v>
      </c>
    </row>
    <row r="2355" spans="2:4">
      <c r="B2355" s="594">
        <v>45659.495578703703</v>
      </c>
      <c r="C2355">
        <v>60006</v>
      </c>
      <c r="D2355" t="s">
        <v>3524</v>
      </c>
    </row>
    <row r="2356" spans="2:4">
      <c r="B2356" s="594">
        <v>45659.495578703703</v>
      </c>
      <c r="C2356">
        <v>60006</v>
      </c>
      <c r="D2356" t="s">
        <v>4133</v>
      </c>
    </row>
    <row r="2357" spans="2:4">
      <c r="B2357" s="594">
        <v>45659.495578703703</v>
      </c>
      <c r="C2357">
        <v>60006</v>
      </c>
      <c r="D2357" t="s">
        <v>3515</v>
      </c>
    </row>
    <row r="2358" spans="2:4">
      <c r="B2358" s="594">
        <v>45659.495578703703</v>
      </c>
      <c r="C2358">
        <v>60001</v>
      </c>
      <c r="D2358" t="s">
        <v>3516</v>
      </c>
    </row>
    <row r="2359" spans="2:4">
      <c r="B2359" s="594">
        <v>45659.495578703703</v>
      </c>
      <c r="C2359">
        <v>60006</v>
      </c>
      <c r="D2359" t="s">
        <v>3517</v>
      </c>
    </row>
    <row r="2360" spans="2:4">
      <c r="B2360" s="594">
        <v>45659.495578703703</v>
      </c>
      <c r="C2360">
        <v>60006</v>
      </c>
      <c r="D2360" t="s">
        <v>3518</v>
      </c>
    </row>
    <row r="2361" spans="2:4">
      <c r="B2361" s="594">
        <v>45659.495578703703</v>
      </c>
      <c r="C2361">
        <v>60006</v>
      </c>
      <c r="D2361" t="s">
        <v>3520</v>
      </c>
    </row>
    <row r="2362" spans="2:4">
      <c r="B2362" s="594">
        <v>45659.495578703703</v>
      </c>
      <c r="C2362">
        <v>60006</v>
      </c>
      <c r="D2362" t="s">
        <v>3521</v>
      </c>
    </row>
    <row r="2363" spans="2:4">
      <c r="B2363" s="594">
        <v>45659.495578703703</v>
      </c>
      <c r="C2363">
        <v>60006</v>
      </c>
      <c r="D2363" t="s">
        <v>3522</v>
      </c>
    </row>
    <row r="2364" spans="2:4">
      <c r="B2364" s="594">
        <v>45659.495578703703</v>
      </c>
      <c r="C2364">
        <v>60006</v>
      </c>
      <c r="D2364" t="s">
        <v>3524</v>
      </c>
    </row>
    <row r="2365" spans="2:4">
      <c r="B2365" s="594">
        <v>45659.495578703703</v>
      </c>
      <c r="C2365">
        <v>60006</v>
      </c>
      <c r="D2365" t="s">
        <v>4133</v>
      </c>
    </row>
    <row r="2366" spans="2:4">
      <c r="B2366" s="594">
        <v>45659.495578703703</v>
      </c>
      <c r="C2366">
        <v>60006</v>
      </c>
      <c r="D2366" t="s">
        <v>3515</v>
      </c>
    </row>
    <row r="2367" spans="2:4">
      <c r="B2367" s="594">
        <v>45659.495578703703</v>
      </c>
      <c r="C2367">
        <v>60001</v>
      </c>
      <c r="D2367" t="s">
        <v>3516</v>
      </c>
    </row>
    <row r="2368" spans="2:4">
      <c r="B2368" s="594">
        <v>45659.495578703703</v>
      </c>
      <c r="C2368">
        <v>60006</v>
      </c>
      <c r="D2368" t="s">
        <v>3517</v>
      </c>
    </row>
    <row r="2369" spans="2:4">
      <c r="B2369" s="594">
        <v>45659.495578703703</v>
      </c>
      <c r="C2369">
        <v>60006</v>
      </c>
      <c r="D2369" t="s">
        <v>3518</v>
      </c>
    </row>
    <row r="2370" spans="2:4">
      <c r="B2370" s="594">
        <v>45659.495578703703</v>
      </c>
      <c r="C2370">
        <v>60006</v>
      </c>
      <c r="D2370" t="s">
        <v>3520</v>
      </c>
    </row>
    <row r="2371" spans="2:4">
      <c r="B2371" s="594">
        <v>45659.495578703703</v>
      </c>
      <c r="C2371">
        <v>60006</v>
      </c>
      <c r="D2371" t="s">
        <v>3521</v>
      </c>
    </row>
    <row r="2372" spans="2:4">
      <c r="B2372" s="594">
        <v>45659.495578703703</v>
      </c>
      <c r="C2372">
        <v>60006</v>
      </c>
      <c r="D2372" t="s">
        <v>3522</v>
      </c>
    </row>
    <row r="2373" spans="2:4">
      <c r="B2373" s="594">
        <v>45659.495578703703</v>
      </c>
      <c r="C2373">
        <v>60006</v>
      </c>
      <c r="D2373" t="s">
        <v>3524</v>
      </c>
    </row>
    <row r="2374" spans="2:4">
      <c r="B2374" s="594">
        <v>45659.495578703703</v>
      </c>
      <c r="C2374">
        <v>60006</v>
      </c>
      <c r="D2374" t="s">
        <v>4133</v>
      </c>
    </row>
    <row r="2375" spans="2:4">
      <c r="B2375" s="594">
        <v>45659.495578703703</v>
      </c>
      <c r="C2375">
        <v>60006</v>
      </c>
      <c r="D2375" t="s">
        <v>3515</v>
      </c>
    </row>
    <row r="2376" spans="2:4">
      <c r="B2376" s="594">
        <v>45659.495578703703</v>
      </c>
      <c r="C2376">
        <v>60001</v>
      </c>
      <c r="D2376" t="s">
        <v>3516</v>
      </c>
    </row>
    <row r="2377" spans="2:4">
      <c r="B2377" s="594">
        <v>45659.495578703703</v>
      </c>
      <c r="C2377">
        <v>60006</v>
      </c>
      <c r="D2377" t="s">
        <v>3517</v>
      </c>
    </row>
    <row r="2378" spans="2:4">
      <c r="B2378" s="594">
        <v>45659.49559027778</v>
      </c>
      <c r="C2378">
        <v>60006</v>
      </c>
      <c r="D2378" t="s">
        <v>3518</v>
      </c>
    </row>
    <row r="2379" spans="2:4">
      <c r="B2379" s="594">
        <v>45659.49559027778</v>
      </c>
      <c r="C2379">
        <v>60006</v>
      </c>
      <c r="D2379" t="s">
        <v>3520</v>
      </c>
    </row>
    <row r="2380" spans="2:4">
      <c r="B2380" s="594">
        <v>45659.49559027778</v>
      </c>
      <c r="C2380">
        <v>60006</v>
      </c>
      <c r="D2380" t="s">
        <v>3521</v>
      </c>
    </row>
    <row r="2381" spans="2:4">
      <c r="B2381" s="594">
        <v>45659.49559027778</v>
      </c>
      <c r="C2381">
        <v>60006</v>
      </c>
      <c r="D2381" t="s">
        <v>3522</v>
      </c>
    </row>
    <row r="2382" spans="2:4">
      <c r="B2382" s="594">
        <v>45659.49559027778</v>
      </c>
      <c r="C2382">
        <v>60006</v>
      </c>
      <c r="D2382" t="s">
        <v>3524</v>
      </c>
    </row>
    <row r="2383" spans="2:4">
      <c r="B2383" s="594">
        <v>45659.49559027778</v>
      </c>
      <c r="C2383">
        <v>60006</v>
      </c>
      <c r="D2383" t="s">
        <v>4133</v>
      </c>
    </row>
    <row r="2384" spans="2:4">
      <c r="B2384" s="594">
        <v>45659.49559027778</v>
      </c>
      <c r="C2384">
        <v>60006</v>
      </c>
      <c r="D2384" t="s">
        <v>3515</v>
      </c>
    </row>
    <row r="2385" spans="2:4">
      <c r="B2385" s="594">
        <v>45659.49559027778</v>
      </c>
      <c r="C2385">
        <v>60001</v>
      </c>
      <c r="D2385" t="s">
        <v>3516</v>
      </c>
    </row>
    <row r="2386" spans="2:4">
      <c r="B2386" s="594">
        <v>45659.49559027778</v>
      </c>
      <c r="C2386">
        <v>60006</v>
      </c>
      <c r="D2386" t="s">
        <v>3517</v>
      </c>
    </row>
    <row r="2387" spans="2:4">
      <c r="B2387" s="594">
        <v>45659.49559027778</v>
      </c>
      <c r="C2387">
        <v>60006</v>
      </c>
      <c r="D2387" t="s">
        <v>3518</v>
      </c>
    </row>
    <row r="2388" spans="2:4">
      <c r="B2388" s="594">
        <v>45659.49559027778</v>
      </c>
      <c r="C2388">
        <v>60006</v>
      </c>
      <c r="D2388" t="s">
        <v>3520</v>
      </c>
    </row>
    <row r="2389" spans="2:4">
      <c r="B2389" s="594">
        <v>45659.49559027778</v>
      </c>
      <c r="C2389">
        <v>60006</v>
      </c>
      <c r="D2389" t="s">
        <v>3521</v>
      </c>
    </row>
    <row r="2390" spans="2:4">
      <c r="B2390" s="594">
        <v>45659.49559027778</v>
      </c>
      <c r="C2390">
        <v>60006</v>
      </c>
      <c r="D2390" t="s">
        <v>3522</v>
      </c>
    </row>
    <row r="2391" spans="2:4">
      <c r="B2391" s="594">
        <v>45659.49559027778</v>
      </c>
      <c r="C2391">
        <v>60006</v>
      </c>
      <c r="D2391" t="s">
        <v>3524</v>
      </c>
    </row>
    <row r="2392" spans="2:4">
      <c r="B2392" s="594">
        <v>45659.49559027778</v>
      </c>
      <c r="C2392">
        <v>60006</v>
      </c>
      <c r="D2392" t="s">
        <v>4133</v>
      </c>
    </row>
    <row r="2393" spans="2:4">
      <c r="B2393" s="594">
        <v>45659.49559027778</v>
      </c>
      <c r="C2393">
        <v>60006</v>
      </c>
      <c r="D2393" t="s">
        <v>3515</v>
      </c>
    </row>
    <row r="2394" spans="2:4">
      <c r="B2394" s="594">
        <v>45659.49559027778</v>
      </c>
      <c r="C2394">
        <v>60001</v>
      </c>
      <c r="D2394" t="s">
        <v>3516</v>
      </c>
    </row>
    <row r="2395" spans="2:4">
      <c r="B2395" s="594">
        <v>45659.49559027778</v>
      </c>
      <c r="C2395">
        <v>60006</v>
      </c>
      <c r="D2395" t="s">
        <v>3517</v>
      </c>
    </row>
    <row r="2396" spans="2:4">
      <c r="B2396" s="594">
        <v>45659.49559027778</v>
      </c>
      <c r="C2396">
        <v>60006</v>
      </c>
      <c r="D2396" t="s">
        <v>3518</v>
      </c>
    </row>
    <row r="2397" spans="2:4">
      <c r="B2397" s="594">
        <v>45659.49559027778</v>
      </c>
      <c r="C2397">
        <v>60006</v>
      </c>
      <c r="D2397" t="s">
        <v>3520</v>
      </c>
    </row>
    <row r="2398" spans="2:4">
      <c r="B2398" s="594">
        <v>45659.49559027778</v>
      </c>
      <c r="C2398">
        <v>60006</v>
      </c>
      <c r="D2398" t="s">
        <v>3521</v>
      </c>
    </row>
    <row r="2399" spans="2:4">
      <c r="B2399" s="594">
        <v>45659.49559027778</v>
      </c>
      <c r="C2399">
        <v>60006</v>
      </c>
      <c r="D2399" t="s">
        <v>3522</v>
      </c>
    </row>
    <row r="2400" spans="2:4">
      <c r="B2400" s="594">
        <v>45659.49559027778</v>
      </c>
      <c r="C2400">
        <v>60006</v>
      </c>
      <c r="D2400" t="s">
        <v>3524</v>
      </c>
    </row>
    <row r="2401" spans="2:4">
      <c r="B2401" s="594">
        <v>45659.49559027778</v>
      </c>
      <c r="C2401">
        <v>60006</v>
      </c>
      <c r="D2401" t="s">
        <v>4133</v>
      </c>
    </row>
    <row r="2402" spans="2:4">
      <c r="B2402" s="594">
        <v>45659.49559027778</v>
      </c>
      <c r="C2402">
        <v>60006</v>
      </c>
      <c r="D2402" t="s">
        <v>3515</v>
      </c>
    </row>
    <row r="2403" spans="2:4">
      <c r="B2403" s="594">
        <v>45659.49559027778</v>
      </c>
      <c r="C2403">
        <v>60001</v>
      </c>
      <c r="D2403" t="s">
        <v>3516</v>
      </c>
    </row>
    <row r="2404" spans="2:4">
      <c r="B2404" s="594">
        <v>45659.49559027778</v>
      </c>
      <c r="C2404">
        <v>60006</v>
      </c>
      <c r="D2404" t="s">
        <v>3517</v>
      </c>
    </row>
    <row r="2405" spans="2:4">
      <c r="B2405" s="594">
        <v>45659.49559027778</v>
      </c>
      <c r="C2405">
        <v>60006</v>
      </c>
      <c r="D2405" t="s">
        <v>3518</v>
      </c>
    </row>
    <row r="2406" spans="2:4">
      <c r="B2406" s="594">
        <v>45659.49559027778</v>
      </c>
      <c r="C2406">
        <v>60006</v>
      </c>
      <c r="D2406" t="s">
        <v>3520</v>
      </c>
    </row>
    <row r="2407" spans="2:4">
      <c r="B2407" s="594">
        <v>45659.49559027778</v>
      </c>
      <c r="C2407">
        <v>60006</v>
      </c>
      <c r="D2407" t="s">
        <v>3521</v>
      </c>
    </row>
    <row r="2408" spans="2:4">
      <c r="B2408" s="594">
        <v>45659.49559027778</v>
      </c>
      <c r="C2408">
        <v>60006</v>
      </c>
      <c r="D2408" t="s">
        <v>3522</v>
      </c>
    </row>
    <row r="2409" spans="2:4">
      <c r="B2409" s="594">
        <v>45659.49559027778</v>
      </c>
      <c r="C2409">
        <v>60006</v>
      </c>
      <c r="D2409" t="s">
        <v>3524</v>
      </c>
    </row>
    <row r="2410" spans="2:4">
      <c r="B2410" s="594">
        <v>45659.49559027778</v>
      </c>
      <c r="C2410">
        <v>60006</v>
      </c>
      <c r="D2410" t="s">
        <v>4133</v>
      </c>
    </row>
    <row r="2411" spans="2:4">
      <c r="B2411" s="594">
        <v>45659.49559027778</v>
      </c>
      <c r="C2411">
        <v>60006</v>
      </c>
      <c r="D2411" t="s">
        <v>3515</v>
      </c>
    </row>
    <row r="2412" spans="2:4">
      <c r="B2412" s="594">
        <v>45659.49560185185</v>
      </c>
      <c r="C2412">
        <v>60001</v>
      </c>
      <c r="D2412" t="s">
        <v>3516</v>
      </c>
    </row>
    <row r="2413" spans="2:4">
      <c r="B2413" s="594">
        <v>45659.49560185185</v>
      </c>
      <c r="C2413">
        <v>60006</v>
      </c>
      <c r="D2413" t="s">
        <v>3517</v>
      </c>
    </row>
    <row r="2414" spans="2:4">
      <c r="B2414" s="594">
        <v>45659.49560185185</v>
      </c>
      <c r="C2414">
        <v>60006</v>
      </c>
      <c r="D2414" t="s">
        <v>3518</v>
      </c>
    </row>
    <row r="2415" spans="2:4">
      <c r="B2415" s="594">
        <v>45659.49560185185</v>
      </c>
      <c r="C2415">
        <v>60006</v>
      </c>
      <c r="D2415" t="s">
        <v>3520</v>
      </c>
    </row>
    <row r="2416" spans="2:4">
      <c r="B2416" s="594">
        <v>45659.49560185185</v>
      </c>
      <c r="C2416">
        <v>60006</v>
      </c>
      <c r="D2416" t="s">
        <v>3521</v>
      </c>
    </row>
    <row r="2417" spans="2:4">
      <c r="B2417" s="594">
        <v>45659.49560185185</v>
      </c>
      <c r="C2417">
        <v>60006</v>
      </c>
      <c r="D2417" t="s">
        <v>3522</v>
      </c>
    </row>
    <row r="2418" spans="2:4">
      <c r="B2418" s="594">
        <v>45659.49560185185</v>
      </c>
      <c r="C2418">
        <v>60006</v>
      </c>
      <c r="D2418" t="s">
        <v>3524</v>
      </c>
    </row>
    <row r="2419" spans="2:4">
      <c r="B2419" s="594">
        <v>45659.49560185185</v>
      </c>
      <c r="C2419">
        <v>60006</v>
      </c>
      <c r="D2419" t="s">
        <v>4133</v>
      </c>
    </row>
    <row r="2420" spans="2:4">
      <c r="B2420" s="594">
        <v>45659.49560185185</v>
      </c>
      <c r="C2420">
        <v>60006</v>
      </c>
      <c r="D2420" t="s">
        <v>3515</v>
      </c>
    </row>
    <row r="2421" spans="2:4">
      <c r="B2421" s="594">
        <v>45659.49560185185</v>
      </c>
      <c r="C2421">
        <v>60001</v>
      </c>
      <c r="D2421" t="s">
        <v>3516</v>
      </c>
    </row>
    <row r="2422" spans="2:4">
      <c r="B2422" s="594">
        <v>45659.49560185185</v>
      </c>
      <c r="C2422">
        <v>60006</v>
      </c>
      <c r="D2422" t="s">
        <v>3517</v>
      </c>
    </row>
    <row r="2423" spans="2:4">
      <c r="B2423" s="594">
        <v>45659.49560185185</v>
      </c>
      <c r="C2423">
        <v>60006</v>
      </c>
      <c r="D2423" t="s">
        <v>3518</v>
      </c>
    </row>
    <row r="2424" spans="2:4">
      <c r="B2424" s="594">
        <v>45659.49560185185</v>
      </c>
      <c r="C2424">
        <v>60006</v>
      </c>
      <c r="D2424" t="s">
        <v>3520</v>
      </c>
    </row>
    <row r="2425" spans="2:4">
      <c r="B2425" s="594">
        <v>45659.49560185185</v>
      </c>
      <c r="C2425">
        <v>60006</v>
      </c>
      <c r="D2425" t="s">
        <v>3521</v>
      </c>
    </row>
    <row r="2426" spans="2:4">
      <c r="B2426" s="594">
        <v>45659.49560185185</v>
      </c>
      <c r="C2426">
        <v>60006</v>
      </c>
      <c r="D2426" t="s">
        <v>3522</v>
      </c>
    </row>
    <row r="2427" spans="2:4">
      <c r="B2427" s="594">
        <v>45659.49560185185</v>
      </c>
      <c r="C2427">
        <v>60006</v>
      </c>
      <c r="D2427" t="s">
        <v>3524</v>
      </c>
    </row>
    <row r="2428" spans="2:4">
      <c r="B2428" s="594">
        <v>45659.49560185185</v>
      </c>
      <c r="C2428">
        <v>60006</v>
      </c>
      <c r="D2428" t="s">
        <v>4133</v>
      </c>
    </row>
    <row r="2429" spans="2:4">
      <c r="B2429" s="594">
        <v>45659.49560185185</v>
      </c>
      <c r="C2429">
        <v>60006</v>
      </c>
      <c r="D2429" t="s">
        <v>3515</v>
      </c>
    </row>
    <row r="2430" spans="2:4">
      <c r="B2430" s="594">
        <v>45659.49560185185</v>
      </c>
      <c r="C2430">
        <v>60001</v>
      </c>
      <c r="D2430" t="s">
        <v>3516</v>
      </c>
    </row>
    <row r="2431" spans="2:4">
      <c r="B2431" s="594">
        <v>45659.49560185185</v>
      </c>
      <c r="C2431">
        <v>60006</v>
      </c>
      <c r="D2431" t="s">
        <v>3517</v>
      </c>
    </row>
    <row r="2432" spans="2:4">
      <c r="B2432" s="594">
        <v>45659.49560185185</v>
      </c>
      <c r="C2432">
        <v>60006</v>
      </c>
      <c r="D2432" t="s">
        <v>3518</v>
      </c>
    </row>
    <row r="2433" spans="2:4">
      <c r="B2433" s="594">
        <v>45659.49560185185</v>
      </c>
      <c r="C2433">
        <v>60006</v>
      </c>
      <c r="D2433" t="s">
        <v>3520</v>
      </c>
    </row>
    <row r="2434" spans="2:4">
      <c r="B2434" s="594">
        <v>45659.49560185185</v>
      </c>
      <c r="C2434">
        <v>60006</v>
      </c>
      <c r="D2434" t="s">
        <v>3521</v>
      </c>
    </row>
    <row r="2435" spans="2:4">
      <c r="B2435" s="594">
        <v>45659.49560185185</v>
      </c>
      <c r="C2435">
        <v>60006</v>
      </c>
      <c r="D2435" t="s">
        <v>3522</v>
      </c>
    </row>
    <row r="2436" spans="2:4">
      <c r="B2436" s="594">
        <v>45659.49560185185</v>
      </c>
      <c r="C2436">
        <v>60006</v>
      </c>
      <c r="D2436" t="s">
        <v>3524</v>
      </c>
    </row>
    <row r="2437" spans="2:4">
      <c r="B2437" s="594">
        <v>45659.49560185185</v>
      </c>
      <c r="C2437">
        <v>60006</v>
      </c>
      <c r="D2437" t="s">
        <v>4133</v>
      </c>
    </row>
    <row r="2438" spans="2:4">
      <c r="B2438" s="594">
        <v>45659.495613425926</v>
      </c>
      <c r="C2438">
        <v>60006</v>
      </c>
      <c r="D2438" t="s">
        <v>3515</v>
      </c>
    </row>
    <row r="2439" spans="2:4">
      <c r="B2439" s="594">
        <v>45659.495613425926</v>
      </c>
      <c r="C2439">
        <v>60001</v>
      </c>
      <c r="D2439" t="s">
        <v>3516</v>
      </c>
    </row>
    <row r="2440" spans="2:4">
      <c r="B2440" s="594">
        <v>45659.495613425926</v>
      </c>
      <c r="C2440">
        <v>60006</v>
      </c>
      <c r="D2440" t="s">
        <v>3517</v>
      </c>
    </row>
    <row r="2441" spans="2:4">
      <c r="B2441" s="594">
        <v>45659.495613425926</v>
      </c>
      <c r="C2441">
        <v>60006</v>
      </c>
      <c r="D2441" t="s">
        <v>3518</v>
      </c>
    </row>
    <row r="2442" spans="2:4">
      <c r="B2442" s="594">
        <v>45659.495613425926</v>
      </c>
      <c r="C2442">
        <v>60006</v>
      </c>
      <c r="D2442" t="s">
        <v>3520</v>
      </c>
    </row>
    <row r="2443" spans="2:4">
      <c r="B2443" s="594">
        <v>45659.495613425926</v>
      </c>
      <c r="C2443">
        <v>60006</v>
      </c>
      <c r="D2443" t="s">
        <v>3521</v>
      </c>
    </row>
    <row r="2444" spans="2:4">
      <c r="B2444" s="594">
        <v>45659.495613425926</v>
      </c>
      <c r="C2444">
        <v>60006</v>
      </c>
      <c r="D2444" t="s">
        <v>3522</v>
      </c>
    </row>
    <row r="2445" spans="2:4">
      <c r="B2445" s="594">
        <v>45659.495613425926</v>
      </c>
      <c r="C2445">
        <v>60006</v>
      </c>
      <c r="D2445" t="s">
        <v>3524</v>
      </c>
    </row>
    <row r="2446" spans="2:4">
      <c r="B2446" s="594">
        <v>45659.495613425926</v>
      </c>
      <c r="C2446">
        <v>60006</v>
      </c>
      <c r="D2446" t="s">
        <v>4133</v>
      </c>
    </row>
    <row r="2447" spans="2:4">
      <c r="B2447" s="594">
        <v>45659.495613425926</v>
      </c>
      <c r="C2447">
        <v>60006</v>
      </c>
      <c r="D2447" t="s">
        <v>3515</v>
      </c>
    </row>
    <row r="2448" spans="2:4">
      <c r="B2448" s="594">
        <v>45659.495613425926</v>
      </c>
      <c r="C2448">
        <v>60001</v>
      </c>
      <c r="D2448" t="s">
        <v>3516</v>
      </c>
    </row>
    <row r="2449" spans="2:4">
      <c r="B2449" s="594">
        <v>45659.495613425926</v>
      </c>
      <c r="C2449">
        <v>60006</v>
      </c>
      <c r="D2449" t="s">
        <v>3517</v>
      </c>
    </row>
    <row r="2450" spans="2:4">
      <c r="B2450" s="594">
        <v>45659.495613425926</v>
      </c>
      <c r="C2450">
        <v>60006</v>
      </c>
      <c r="D2450" t="s">
        <v>3518</v>
      </c>
    </row>
    <row r="2451" spans="2:4">
      <c r="B2451" s="594">
        <v>45659.495613425926</v>
      </c>
      <c r="C2451">
        <v>60006</v>
      </c>
      <c r="D2451" t="s">
        <v>3520</v>
      </c>
    </row>
    <row r="2452" spans="2:4">
      <c r="B2452" s="594">
        <v>45659.495613425926</v>
      </c>
      <c r="C2452">
        <v>60006</v>
      </c>
      <c r="D2452" t="s">
        <v>3521</v>
      </c>
    </row>
    <row r="2453" spans="2:4">
      <c r="B2453" s="594">
        <v>45659.495613425926</v>
      </c>
      <c r="C2453">
        <v>60006</v>
      </c>
      <c r="D2453" t="s">
        <v>3522</v>
      </c>
    </row>
    <row r="2454" spans="2:4">
      <c r="B2454" s="594">
        <v>45659.495613425926</v>
      </c>
      <c r="C2454">
        <v>60006</v>
      </c>
      <c r="D2454" t="s">
        <v>3524</v>
      </c>
    </row>
    <row r="2455" spans="2:4">
      <c r="B2455" s="594">
        <v>45659.495613425926</v>
      </c>
      <c r="C2455">
        <v>60006</v>
      </c>
      <c r="D2455" t="s">
        <v>4133</v>
      </c>
    </row>
    <row r="2456" spans="2:4">
      <c r="B2456" s="594">
        <v>45659.495613425926</v>
      </c>
      <c r="C2456">
        <v>60006</v>
      </c>
      <c r="D2456" t="s">
        <v>3515</v>
      </c>
    </row>
    <row r="2457" spans="2:4">
      <c r="B2457" s="594">
        <v>45659.495613425926</v>
      </c>
      <c r="C2457">
        <v>60001</v>
      </c>
      <c r="D2457" t="s">
        <v>3516</v>
      </c>
    </row>
    <row r="2458" spans="2:4">
      <c r="B2458" s="594">
        <v>45659.495613425926</v>
      </c>
      <c r="C2458">
        <v>60006</v>
      </c>
      <c r="D2458" t="s">
        <v>3517</v>
      </c>
    </row>
    <row r="2459" spans="2:4">
      <c r="B2459" s="594">
        <v>45659.495613425926</v>
      </c>
      <c r="C2459">
        <v>60006</v>
      </c>
      <c r="D2459" t="s">
        <v>3518</v>
      </c>
    </row>
    <row r="2460" spans="2:4">
      <c r="B2460" s="594">
        <v>45659.495613425926</v>
      </c>
      <c r="C2460">
        <v>60006</v>
      </c>
      <c r="D2460" t="s">
        <v>3520</v>
      </c>
    </row>
    <row r="2461" spans="2:4">
      <c r="B2461" s="594">
        <v>45659.495613425926</v>
      </c>
      <c r="C2461">
        <v>60006</v>
      </c>
      <c r="D2461" t="s">
        <v>3521</v>
      </c>
    </row>
    <row r="2462" spans="2:4">
      <c r="B2462" s="594">
        <v>45659.495613425926</v>
      </c>
      <c r="C2462">
        <v>60006</v>
      </c>
      <c r="D2462" t="s">
        <v>3522</v>
      </c>
    </row>
    <row r="2463" spans="2:4">
      <c r="B2463" s="594">
        <v>45659.495613425926</v>
      </c>
      <c r="C2463">
        <v>60006</v>
      </c>
      <c r="D2463" t="s">
        <v>3524</v>
      </c>
    </row>
    <row r="2464" spans="2:4">
      <c r="B2464" s="594">
        <v>45659.495613425926</v>
      </c>
      <c r="C2464">
        <v>60006</v>
      </c>
      <c r="D2464" t="s">
        <v>4133</v>
      </c>
    </row>
    <row r="2465" spans="2:4">
      <c r="B2465" s="594">
        <v>45659.495613425926</v>
      </c>
      <c r="C2465">
        <v>60006</v>
      </c>
      <c r="D2465" t="s">
        <v>3515</v>
      </c>
    </row>
    <row r="2466" spans="2:4">
      <c r="B2466" s="594">
        <v>45659.495613425926</v>
      </c>
      <c r="C2466">
        <v>60001</v>
      </c>
      <c r="D2466" t="s">
        <v>3516</v>
      </c>
    </row>
    <row r="2467" spans="2:4">
      <c r="B2467" s="594">
        <v>45659.495613425926</v>
      </c>
      <c r="C2467">
        <v>60006</v>
      </c>
      <c r="D2467" t="s">
        <v>3517</v>
      </c>
    </row>
    <row r="2468" spans="2:4">
      <c r="B2468" s="594">
        <v>45659.495613425926</v>
      </c>
      <c r="C2468">
        <v>60006</v>
      </c>
      <c r="D2468" t="s">
        <v>3518</v>
      </c>
    </row>
    <row r="2469" spans="2:4">
      <c r="B2469" s="594">
        <v>45659.495613425926</v>
      </c>
      <c r="C2469">
        <v>60006</v>
      </c>
      <c r="D2469" t="s">
        <v>3520</v>
      </c>
    </row>
    <row r="2470" spans="2:4">
      <c r="B2470" s="594">
        <v>45659.495613425926</v>
      </c>
      <c r="C2470">
        <v>60006</v>
      </c>
      <c r="D2470" t="s">
        <v>3521</v>
      </c>
    </row>
    <row r="2471" spans="2:4">
      <c r="B2471" s="594">
        <v>45659.495613425926</v>
      </c>
      <c r="C2471">
        <v>60006</v>
      </c>
      <c r="D2471" t="s">
        <v>3522</v>
      </c>
    </row>
    <row r="2472" spans="2:4">
      <c r="B2472" s="594">
        <v>45659.495613425926</v>
      </c>
      <c r="C2472">
        <v>60006</v>
      </c>
      <c r="D2472" t="s">
        <v>3524</v>
      </c>
    </row>
    <row r="2473" spans="2:4">
      <c r="B2473" s="594">
        <v>45659.495613425926</v>
      </c>
      <c r="C2473">
        <v>60006</v>
      </c>
      <c r="D2473" t="s">
        <v>4133</v>
      </c>
    </row>
    <row r="2474" spans="2:4">
      <c r="B2474" s="594">
        <v>45659.495613425926</v>
      </c>
      <c r="C2474">
        <v>60006</v>
      </c>
      <c r="D2474" t="s">
        <v>3515</v>
      </c>
    </row>
    <row r="2475" spans="2:4">
      <c r="B2475" s="594">
        <v>45659.495613425926</v>
      </c>
      <c r="C2475">
        <v>60001</v>
      </c>
      <c r="D2475" t="s">
        <v>3516</v>
      </c>
    </row>
    <row r="2476" spans="2:4">
      <c r="B2476" s="594">
        <v>45659.495613425926</v>
      </c>
      <c r="C2476">
        <v>60006</v>
      </c>
      <c r="D2476" t="s">
        <v>3517</v>
      </c>
    </row>
    <row r="2477" spans="2:4">
      <c r="B2477" s="594">
        <v>45659.495613425926</v>
      </c>
      <c r="C2477">
        <v>60006</v>
      </c>
      <c r="D2477" t="s">
        <v>3518</v>
      </c>
    </row>
    <row r="2478" spans="2:4">
      <c r="B2478" s="594">
        <v>45659.495613425926</v>
      </c>
      <c r="C2478">
        <v>60006</v>
      </c>
      <c r="D2478" t="s">
        <v>3520</v>
      </c>
    </row>
    <row r="2479" spans="2:4">
      <c r="B2479" s="594">
        <v>45659.495613425926</v>
      </c>
      <c r="C2479">
        <v>60006</v>
      </c>
      <c r="D2479" t="s">
        <v>3521</v>
      </c>
    </row>
    <row r="2480" spans="2:4">
      <c r="B2480" s="594">
        <v>45659.495613425926</v>
      </c>
      <c r="C2480">
        <v>60006</v>
      </c>
      <c r="D2480" t="s">
        <v>3522</v>
      </c>
    </row>
    <row r="2481" spans="2:4">
      <c r="B2481" s="594">
        <v>45659.495613425926</v>
      </c>
      <c r="C2481">
        <v>60006</v>
      </c>
      <c r="D2481" t="s">
        <v>3524</v>
      </c>
    </row>
    <row r="2482" spans="2:4">
      <c r="B2482" s="594">
        <v>45659.495613425926</v>
      </c>
      <c r="C2482">
        <v>60006</v>
      </c>
      <c r="D2482" t="s">
        <v>4133</v>
      </c>
    </row>
    <row r="2483" spans="2:4">
      <c r="B2483" s="594">
        <v>45659.495613425926</v>
      </c>
      <c r="C2483">
        <v>60006</v>
      </c>
      <c r="D2483" t="s">
        <v>3515</v>
      </c>
    </row>
    <row r="2484" spans="2:4">
      <c r="B2484" s="594">
        <v>45659.495613425926</v>
      </c>
      <c r="C2484">
        <v>60001</v>
      </c>
      <c r="D2484" t="s">
        <v>3516</v>
      </c>
    </row>
    <row r="2485" spans="2:4">
      <c r="B2485" s="594">
        <v>45659.495613425926</v>
      </c>
      <c r="C2485">
        <v>60006</v>
      </c>
      <c r="D2485" t="s">
        <v>3517</v>
      </c>
    </row>
    <row r="2486" spans="2:4">
      <c r="B2486" s="594">
        <v>45659.495613425926</v>
      </c>
      <c r="C2486">
        <v>60006</v>
      </c>
      <c r="D2486" t="s">
        <v>3518</v>
      </c>
    </row>
    <row r="2487" spans="2:4">
      <c r="B2487" s="594">
        <v>45659.495613425926</v>
      </c>
      <c r="C2487">
        <v>60006</v>
      </c>
      <c r="D2487" t="s">
        <v>3520</v>
      </c>
    </row>
    <row r="2488" spans="2:4">
      <c r="B2488" s="594">
        <v>45659.495613425926</v>
      </c>
      <c r="C2488">
        <v>60006</v>
      </c>
      <c r="D2488" t="s">
        <v>3521</v>
      </c>
    </row>
    <row r="2489" spans="2:4">
      <c r="B2489" s="594">
        <v>45659.495613425926</v>
      </c>
      <c r="C2489">
        <v>60006</v>
      </c>
      <c r="D2489" t="s">
        <v>3522</v>
      </c>
    </row>
    <row r="2490" spans="2:4">
      <c r="B2490" s="594">
        <v>45659.495625000003</v>
      </c>
      <c r="C2490">
        <v>60006</v>
      </c>
      <c r="D2490" t="s">
        <v>3524</v>
      </c>
    </row>
    <row r="2491" spans="2:4">
      <c r="B2491" s="594">
        <v>45659.495625000003</v>
      </c>
      <c r="C2491">
        <v>60006</v>
      </c>
      <c r="D2491" t="s">
        <v>4133</v>
      </c>
    </row>
    <row r="2492" spans="2:4">
      <c r="B2492" s="594">
        <v>45659.495625000003</v>
      </c>
      <c r="C2492">
        <v>60006</v>
      </c>
      <c r="D2492" t="s">
        <v>3515</v>
      </c>
    </row>
    <row r="2493" spans="2:4">
      <c r="B2493" s="594">
        <v>45659.495625000003</v>
      </c>
      <c r="C2493">
        <v>60001</v>
      </c>
      <c r="D2493" t="s">
        <v>3516</v>
      </c>
    </row>
    <row r="2494" spans="2:4">
      <c r="B2494" s="594">
        <v>45659.495625000003</v>
      </c>
      <c r="C2494">
        <v>60006</v>
      </c>
      <c r="D2494" t="s">
        <v>3517</v>
      </c>
    </row>
    <row r="2495" spans="2:4">
      <c r="B2495" s="594">
        <v>45659.495625000003</v>
      </c>
      <c r="C2495">
        <v>60006</v>
      </c>
      <c r="D2495" t="s">
        <v>3518</v>
      </c>
    </row>
    <row r="2496" spans="2:4">
      <c r="B2496" s="594">
        <v>45659.495625000003</v>
      </c>
      <c r="C2496">
        <v>60006</v>
      </c>
      <c r="D2496" t="s">
        <v>3520</v>
      </c>
    </row>
    <row r="2497" spans="2:4">
      <c r="B2497" s="594">
        <v>45659.495625000003</v>
      </c>
      <c r="C2497">
        <v>60006</v>
      </c>
      <c r="D2497" t="s">
        <v>3521</v>
      </c>
    </row>
    <row r="2498" spans="2:4">
      <c r="B2498" s="594">
        <v>45659.495625000003</v>
      </c>
      <c r="C2498">
        <v>60006</v>
      </c>
      <c r="D2498" t="s">
        <v>3522</v>
      </c>
    </row>
    <row r="2499" spans="2:4">
      <c r="B2499" s="594">
        <v>45659.495625000003</v>
      </c>
      <c r="C2499">
        <v>60006</v>
      </c>
      <c r="D2499" t="s">
        <v>3524</v>
      </c>
    </row>
    <row r="2500" spans="2:4">
      <c r="B2500" s="594">
        <v>45659.495625000003</v>
      </c>
      <c r="C2500">
        <v>60006</v>
      </c>
      <c r="D2500" t="s">
        <v>4133</v>
      </c>
    </row>
    <row r="2501" spans="2:4">
      <c r="B2501" s="594">
        <v>45659.495625000003</v>
      </c>
      <c r="C2501">
        <v>60006</v>
      </c>
      <c r="D2501" t="s">
        <v>3515</v>
      </c>
    </row>
    <row r="2502" spans="2:4">
      <c r="B2502" s="594">
        <v>45659.495625000003</v>
      </c>
      <c r="C2502">
        <v>60001</v>
      </c>
      <c r="D2502" t="s">
        <v>3516</v>
      </c>
    </row>
    <row r="2503" spans="2:4">
      <c r="B2503" s="594">
        <v>45659.495625000003</v>
      </c>
      <c r="C2503">
        <v>60006</v>
      </c>
      <c r="D2503" t="s">
        <v>3517</v>
      </c>
    </row>
    <row r="2504" spans="2:4">
      <c r="B2504" s="594">
        <v>45659.495625000003</v>
      </c>
      <c r="C2504">
        <v>60006</v>
      </c>
      <c r="D2504" t="s">
        <v>3518</v>
      </c>
    </row>
    <row r="2505" spans="2:4">
      <c r="B2505" s="594">
        <v>45659.495625000003</v>
      </c>
      <c r="C2505">
        <v>60006</v>
      </c>
      <c r="D2505" t="s">
        <v>3520</v>
      </c>
    </row>
    <row r="2506" spans="2:4">
      <c r="B2506" s="594">
        <v>45659.495625000003</v>
      </c>
      <c r="C2506">
        <v>60006</v>
      </c>
      <c r="D2506" t="s">
        <v>3521</v>
      </c>
    </row>
    <row r="2507" spans="2:4">
      <c r="B2507" s="594">
        <v>45659.495625000003</v>
      </c>
      <c r="C2507">
        <v>60006</v>
      </c>
      <c r="D2507" t="s">
        <v>3522</v>
      </c>
    </row>
    <row r="2508" spans="2:4">
      <c r="B2508" s="594">
        <v>45659.495625000003</v>
      </c>
      <c r="C2508">
        <v>60006</v>
      </c>
      <c r="D2508" t="s">
        <v>3524</v>
      </c>
    </row>
    <row r="2509" spans="2:4">
      <c r="B2509" s="594">
        <v>45659.495625000003</v>
      </c>
      <c r="C2509">
        <v>60006</v>
      </c>
      <c r="D2509" t="s">
        <v>4133</v>
      </c>
    </row>
    <row r="2510" spans="2:4">
      <c r="B2510" s="594">
        <v>45659.495625000003</v>
      </c>
      <c r="C2510">
        <v>60006</v>
      </c>
      <c r="D2510" t="s">
        <v>3515</v>
      </c>
    </row>
    <row r="2511" spans="2:4">
      <c r="B2511" s="594">
        <v>45659.495625000003</v>
      </c>
      <c r="C2511">
        <v>60001</v>
      </c>
      <c r="D2511" t="s">
        <v>3516</v>
      </c>
    </row>
    <row r="2512" spans="2:4">
      <c r="B2512" s="594">
        <v>45659.495625000003</v>
      </c>
      <c r="C2512">
        <v>60006</v>
      </c>
      <c r="D2512" t="s">
        <v>3517</v>
      </c>
    </row>
    <row r="2513" spans="2:4">
      <c r="B2513" s="594">
        <v>45659.495625000003</v>
      </c>
      <c r="C2513">
        <v>60006</v>
      </c>
      <c r="D2513" t="s">
        <v>3518</v>
      </c>
    </row>
    <row r="2514" spans="2:4">
      <c r="B2514" s="594">
        <v>45659.495625000003</v>
      </c>
      <c r="C2514">
        <v>60006</v>
      </c>
      <c r="D2514" t="s">
        <v>3520</v>
      </c>
    </row>
    <row r="2515" spans="2:4">
      <c r="B2515" s="594">
        <v>45659.495625000003</v>
      </c>
      <c r="C2515">
        <v>60006</v>
      </c>
      <c r="D2515" t="s">
        <v>3521</v>
      </c>
    </row>
    <row r="2516" spans="2:4">
      <c r="B2516" s="594">
        <v>45659.495625000003</v>
      </c>
      <c r="C2516">
        <v>60006</v>
      </c>
      <c r="D2516" t="s">
        <v>3522</v>
      </c>
    </row>
    <row r="2517" spans="2:4">
      <c r="B2517" s="594">
        <v>45659.495625000003</v>
      </c>
      <c r="C2517">
        <v>60006</v>
      </c>
      <c r="D2517" t="s">
        <v>3524</v>
      </c>
    </row>
    <row r="2518" spans="2:4">
      <c r="B2518" s="594">
        <v>45659.495625000003</v>
      </c>
      <c r="C2518">
        <v>60006</v>
      </c>
      <c r="D2518" t="s">
        <v>4133</v>
      </c>
    </row>
    <row r="2519" spans="2:4">
      <c r="B2519" s="594">
        <v>45659.495636574073</v>
      </c>
      <c r="C2519">
        <v>60006</v>
      </c>
      <c r="D2519" t="s">
        <v>3515</v>
      </c>
    </row>
    <row r="2520" spans="2:4">
      <c r="B2520" s="594">
        <v>45659.495636574073</v>
      </c>
      <c r="C2520">
        <v>60001</v>
      </c>
      <c r="D2520" t="s">
        <v>3516</v>
      </c>
    </row>
    <row r="2521" spans="2:4">
      <c r="B2521" s="594">
        <v>45659.495636574073</v>
      </c>
      <c r="C2521">
        <v>60006</v>
      </c>
      <c r="D2521" t="s">
        <v>3517</v>
      </c>
    </row>
    <row r="2522" spans="2:4">
      <c r="B2522" s="594">
        <v>45659.495636574073</v>
      </c>
      <c r="C2522">
        <v>60006</v>
      </c>
      <c r="D2522" t="s">
        <v>3518</v>
      </c>
    </row>
    <row r="2523" spans="2:4">
      <c r="B2523" s="594">
        <v>45659.495636574073</v>
      </c>
      <c r="C2523">
        <v>60006</v>
      </c>
      <c r="D2523" t="s">
        <v>3520</v>
      </c>
    </row>
    <row r="2524" spans="2:4">
      <c r="B2524" s="594">
        <v>45659.495636574073</v>
      </c>
      <c r="C2524">
        <v>60006</v>
      </c>
      <c r="D2524" t="s">
        <v>3521</v>
      </c>
    </row>
    <row r="2525" spans="2:4">
      <c r="B2525" s="594">
        <v>45659.495636574073</v>
      </c>
      <c r="C2525">
        <v>60006</v>
      </c>
      <c r="D2525" t="s">
        <v>3522</v>
      </c>
    </row>
    <row r="2526" spans="2:4">
      <c r="B2526" s="594">
        <v>45659.495636574073</v>
      </c>
      <c r="C2526">
        <v>60006</v>
      </c>
      <c r="D2526" t="s">
        <v>3524</v>
      </c>
    </row>
    <row r="2527" spans="2:4">
      <c r="B2527" s="594">
        <v>45659.495636574073</v>
      </c>
      <c r="C2527">
        <v>60006</v>
      </c>
      <c r="D2527" t="s">
        <v>4133</v>
      </c>
    </row>
    <row r="2528" spans="2:4">
      <c r="B2528" s="594">
        <v>45659.495636574073</v>
      </c>
      <c r="C2528">
        <v>60006</v>
      </c>
      <c r="D2528" t="s">
        <v>3515</v>
      </c>
    </row>
    <row r="2529" spans="2:4">
      <c r="B2529" s="594">
        <v>45659.495636574073</v>
      </c>
      <c r="C2529">
        <v>60001</v>
      </c>
      <c r="D2529" t="s">
        <v>3516</v>
      </c>
    </row>
    <row r="2530" spans="2:4">
      <c r="B2530" s="594">
        <v>45659.495636574073</v>
      </c>
      <c r="C2530">
        <v>60006</v>
      </c>
      <c r="D2530" t="s">
        <v>3517</v>
      </c>
    </row>
    <row r="2531" spans="2:4">
      <c r="B2531" s="594">
        <v>45659.495636574073</v>
      </c>
      <c r="C2531">
        <v>60006</v>
      </c>
      <c r="D2531" t="s">
        <v>3518</v>
      </c>
    </row>
    <row r="2532" spans="2:4">
      <c r="B2532" s="594">
        <v>45659.495636574073</v>
      </c>
      <c r="C2532">
        <v>60006</v>
      </c>
      <c r="D2532" t="s">
        <v>3520</v>
      </c>
    </row>
    <row r="2533" spans="2:4">
      <c r="B2533" s="594">
        <v>45659.495636574073</v>
      </c>
      <c r="C2533">
        <v>60006</v>
      </c>
      <c r="D2533" t="s">
        <v>3521</v>
      </c>
    </row>
    <row r="2534" spans="2:4">
      <c r="B2534" s="594">
        <v>45659.495636574073</v>
      </c>
      <c r="C2534">
        <v>60006</v>
      </c>
      <c r="D2534" t="s">
        <v>3522</v>
      </c>
    </row>
    <row r="2535" spans="2:4">
      <c r="B2535" s="594">
        <v>45659.495636574073</v>
      </c>
      <c r="C2535">
        <v>60006</v>
      </c>
      <c r="D2535" t="s">
        <v>3524</v>
      </c>
    </row>
    <row r="2536" spans="2:4">
      <c r="B2536" s="594">
        <v>45659.495636574073</v>
      </c>
      <c r="C2536">
        <v>60006</v>
      </c>
      <c r="D2536" t="s">
        <v>4133</v>
      </c>
    </row>
    <row r="2537" spans="2:4">
      <c r="B2537" s="594">
        <v>45659.495636574073</v>
      </c>
      <c r="C2537">
        <v>60006</v>
      </c>
      <c r="D2537" t="s">
        <v>3515</v>
      </c>
    </row>
    <row r="2538" spans="2:4">
      <c r="B2538" s="594">
        <v>45659.495636574073</v>
      </c>
      <c r="C2538">
        <v>60001</v>
      </c>
      <c r="D2538" t="s">
        <v>3516</v>
      </c>
    </row>
    <row r="2539" spans="2:4">
      <c r="B2539" s="594">
        <v>45659.495636574073</v>
      </c>
      <c r="C2539">
        <v>60006</v>
      </c>
      <c r="D2539" t="s">
        <v>3517</v>
      </c>
    </row>
    <row r="2540" spans="2:4">
      <c r="B2540" s="594">
        <v>45659.495636574073</v>
      </c>
      <c r="C2540">
        <v>60006</v>
      </c>
      <c r="D2540" t="s">
        <v>3518</v>
      </c>
    </row>
    <row r="2541" spans="2:4">
      <c r="B2541" s="594">
        <v>45659.495636574073</v>
      </c>
      <c r="C2541">
        <v>60006</v>
      </c>
      <c r="D2541" t="s">
        <v>3520</v>
      </c>
    </row>
    <row r="2542" spans="2:4">
      <c r="B2542" s="594">
        <v>45659.495636574073</v>
      </c>
      <c r="C2542">
        <v>60006</v>
      </c>
      <c r="D2542" t="s">
        <v>3521</v>
      </c>
    </row>
    <row r="2543" spans="2:4">
      <c r="B2543" s="594">
        <v>45659.495636574073</v>
      </c>
      <c r="C2543">
        <v>60006</v>
      </c>
      <c r="D2543" t="s">
        <v>3522</v>
      </c>
    </row>
    <row r="2544" spans="2:4">
      <c r="B2544" s="594">
        <v>45659.495636574073</v>
      </c>
      <c r="C2544">
        <v>60006</v>
      </c>
      <c r="D2544" t="s">
        <v>3524</v>
      </c>
    </row>
    <row r="2545" spans="2:4">
      <c r="B2545" s="594">
        <v>45659.495636574073</v>
      </c>
      <c r="C2545">
        <v>60006</v>
      </c>
      <c r="D2545" t="s">
        <v>4133</v>
      </c>
    </row>
    <row r="2546" spans="2:4">
      <c r="B2546" s="594">
        <v>45659.495636574073</v>
      </c>
      <c r="C2546">
        <v>60006</v>
      </c>
      <c r="D2546" t="s">
        <v>3515</v>
      </c>
    </row>
    <row r="2547" spans="2:4">
      <c r="B2547" s="594">
        <v>45659.495636574073</v>
      </c>
      <c r="C2547">
        <v>60001</v>
      </c>
      <c r="D2547" t="s">
        <v>3516</v>
      </c>
    </row>
    <row r="2548" spans="2:4">
      <c r="B2548" s="594">
        <v>45659.495636574073</v>
      </c>
      <c r="C2548">
        <v>60006</v>
      </c>
      <c r="D2548" t="s">
        <v>3517</v>
      </c>
    </row>
    <row r="2549" spans="2:4">
      <c r="B2549" s="594">
        <v>45659.495636574073</v>
      </c>
      <c r="C2549">
        <v>60006</v>
      </c>
      <c r="D2549" t="s">
        <v>3518</v>
      </c>
    </row>
    <row r="2550" spans="2:4">
      <c r="B2550" s="594">
        <v>45659.495636574073</v>
      </c>
      <c r="C2550">
        <v>60006</v>
      </c>
      <c r="D2550" t="s">
        <v>3520</v>
      </c>
    </row>
    <row r="2551" spans="2:4">
      <c r="B2551" s="594">
        <v>45659.495636574073</v>
      </c>
      <c r="C2551">
        <v>60006</v>
      </c>
      <c r="D2551" t="s">
        <v>3521</v>
      </c>
    </row>
    <row r="2552" spans="2:4">
      <c r="B2552" s="594">
        <v>45659.495636574073</v>
      </c>
      <c r="C2552">
        <v>60006</v>
      </c>
      <c r="D2552" t="s">
        <v>3522</v>
      </c>
    </row>
    <row r="2553" spans="2:4">
      <c r="B2553" s="594">
        <v>45659.495648148149</v>
      </c>
      <c r="C2553">
        <v>60006</v>
      </c>
      <c r="D2553" t="s">
        <v>3524</v>
      </c>
    </row>
    <row r="2554" spans="2:4">
      <c r="B2554" s="594">
        <v>45659.495648148149</v>
      </c>
      <c r="C2554">
        <v>60006</v>
      </c>
      <c r="D2554" t="s">
        <v>4133</v>
      </c>
    </row>
    <row r="2555" spans="2:4">
      <c r="B2555" s="594">
        <v>45659.495648148149</v>
      </c>
      <c r="C2555">
        <v>60006</v>
      </c>
      <c r="D2555" t="s">
        <v>3515</v>
      </c>
    </row>
    <row r="2556" spans="2:4">
      <c r="B2556" s="594">
        <v>45659.495648148149</v>
      </c>
      <c r="C2556">
        <v>60001</v>
      </c>
      <c r="D2556" t="s">
        <v>3516</v>
      </c>
    </row>
    <row r="2557" spans="2:4">
      <c r="B2557" s="594">
        <v>45659.495648148149</v>
      </c>
      <c r="C2557">
        <v>60006</v>
      </c>
      <c r="D2557" t="s">
        <v>3517</v>
      </c>
    </row>
    <row r="2558" spans="2:4">
      <c r="B2558" s="594">
        <v>45659.495648148149</v>
      </c>
      <c r="C2558">
        <v>60006</v>
      </c>
      <c r="D2558" t="s">
        <v>3518</v>
      </c>
    </row>
    <row r="2559" spans="2:4">
      <c r="B2559" s="594">
        <v>45659.495648148149</v>
      </c>
      <c r="C2559">
        <v>60006</v>
      </c>
      <c r="D2559" t="s">
        <v>3520</v>
      </c>
    </row>
    <row r="2560" spans="2:4">
      <c r="B2560" s="594">
        <v>45659.495648148149</v>
      </c>
      <c r="C2560">
        <v>60006</v>
      </c>
      <c r="D2560" t="s">
        <v>3521</v>
      </c>
    </row>
    <row r="2561" spans="2:4">
      <c r="B2561" s="594">
        <v>45659.495648148149</v>
      </c>
      <c r="C2561">
        <v>60006</v>
      </c>
      <c r="D2561" t="s">
        <v>3522</v>
      </c>
    </row>
    <row r="2562" spans="2:4">
      <c r="B2562" s="594">
        <v>45659.495648148149</v>
      </c>
      <c r="C2562">
        <v>60006</v>
      </c>
      <c r="D2562" t="s">
        <v>3524</v>
      </c>
    </row>
    <row r="2563" spans="2:4">
      <c r="B2563" s="594">
        <v>45659.495648148149</v>
      </c>
      <c r="C2563">
        <v>60006</v>
      </c>
      <c r="D2563" t="s">
        <v>4133</v>
      </c>
    </row>
    <row r="2564" spans="2:4">
      <c r="B2564" s="594">
        <v>45659.495648148149</v>
      </c>
      <c r="C2564">
        <v>60006</v>
      </c>
      <c r="D2564" t="s">
        <v>3515</v>
      </c>
    </row>
    <row r="2565" spans="2:4">
      <c r="B2565" s="594">
        <v>45659.495648148149</v>
      </c>
      <c r="C2565">
        <v>60001</v>
      </c>
      <c r="D2565" t="s">
        <v>3516</v>
      </c>
    </row>
    <row r="2566" spans="2:4">
      <c r="B2566" s="594">
        <v>45659.495648148149</v>
      </c>
      <c r="C2566">
        <v>60006</v>
      </c>
      <c r="D2566" t="s">
        <v>3517</v>
      </c>
    </row>
    <row r="2567" spans="2:4">
      <c r="B2567" s="594">
        <v>45659.495648148149</v>
      </c>
      <c r="C2567">
        <v>60006</v>
      </c>
      <c r="D2567" t="s">
        <v>3518</v>
      </c>
    </row>
    <row r="2568" spans="2:4">
      <c r="B2568" s="594">
        <v>45659.495648148149</v>
      </c>
      <c r="C2568">
        <v>60006</v>
      </c>
      <c r="D2568" t="s">
        <v>3520</v>
      </c>
    </row>
    <row r="2569" spans="2:4">
      <c r="B2569" s="594">
        <v>45659.495648148149</v>
      </c>
      <c r="C2569">
        <v>60006</v>
      </c>
      <c r="D2569" t="s">
        <v>3521</v>
      </c>
    </row>
    <row r="2570" spans="2:4">
      <c r="B2570" s="594">
        <v>45659.495648148149</v>
      </c>
      <c r="C2570">
        <v>60006</v>
      </c>
      <c r="D2570" t="s">
        <v>3522</v>
      </c>
    </row>
    <row r="2571" spans="2:4">
      <c r="B2571" s="594">
        <v>45659.495648148149</v>
      </c>
      <c r="C2571">
        <v>60006</v>
      </c>
      <c r="D2571" t="s">
        <v>3524</v>
      </c>
    </row>
    <row r="2572" spans="2:4">
      <c r="B2572" s="594">
        <v>45659.495648148149</v>
      </c>
      <c r="C2572">
        <v>60006</v>
      </c>
      <c r="D2572" t="s">
        <v>4133</v>
      </c>
    </row>
    <row r="2573" spans="2:4">
      <c r="B2573" s="594">
        <v>45659.495648148149</v>
      </c>
      <c r="C2573">
        <v>60006</v>
      </c>
      <c r="D2573" t="s">
        <v>3515</v>
      </c>
    </row>
    <row r="2574" spans="2:4">
      <c r="B2574" s="594">
        <v>45659.495648148149</v>
      </c>
      <c r="C2574">
        <v>60001</v>
      </c>
      <c r="D2574" t="s">
        <v>3516</v>
      </c>
    </row>
    <row r="2575" spans="2:4">
      <c r="B2575" s="594">
        <v>45659.495648148149</v>
      </c>
      <c r="C2575">
        <v>60006</v>
      </c>
      <c r="D2575" t="s">
        <v>3517</v>
      </c>
    </row>
    <row r="2576" spans="2:4">
      <c r="B2576" s="594">
        <v>45659.495648148149</v>
      </c>
      <c r="C2576">
        <v>60006</v>
      </c>
      <c r="D2576" t="s">
        <v>3518</v>
      </c>
    </row>
    <row r="2577" spans="2:4">
      <c r="B2577" s="594">
        <v>45659.495648148149</v>
      </c>
      <c r="C2577">
        <v>60006</v>
      </c>
      <c r="D2577" t="s">
        <v>3520</v>
      </c>
    </row>
    <row r="2578" spans="2:4">
      <c r="B2578" s="594">
        <v>45659.495648148149</v>
      </c>
      <c r="C2578">
        <v>60006</v>
      </c>
      <c r="D2578" t="s">
        <v>3521</v>
      </c>
    </row>
    <row r="2579" spans="2:4">
      <c r="B2579" s="594">
        <v>45659.495648148149</v>
      </c>
      <c r="C2579">
        <v>60006</v>
      </c>
      <c r="D2579" t="s">
        <v>3522</v>
      </c>
    </row>
    <row r="2580" spans="2:4">
      <c r="B2580" s="594">
        <v>45659.495648148149</v>
      </c>
      <c r="C2580">
        <v>60006</v>
      </c>
      <c r="D2580" t="s">
        <v>3524</v>
      </c>
    </row>
    <row r="2581" spans="2:4">
      <c r="B2581" s="594">
        <v>45659.495648148149</v>
      </c>
      <c r="C2581">
        <v>60006</v>
      </c>
      <c r="D2581" t="s">
        <v>4133</v>
      </c>
    </row>
    <row r="2582" spans="2:4">
      <c r="B2582" s="594">
        <v>45659.495648148149</v>
      </c>
      <c r="C2582">
        <v>60006</v>
      </c>
      <c r="D2582" t="s">
        <v>3515</v>
      </c>
    </row>
    <row r="2583" spans="2:4">
      <c r="B2583" s="594">
        <v>45659.495648148149</v>
      </c>
      <c r="C2583">
        <v>60001</v>
      </c>
      <c r="D2583" t="s">
        <v>3516</v>
      </c>
    </row>
    <row r="2584" spans="2:4">
      <c r="B2584" s="594">
        <v>45659.495648148149</v>
      </c>
      <c r="C2584">
        <v>60006</v>
      </c>
      <c r="D2584" t="s">
        <v>3517</v>
      </c>
    </row>
    <row r="2585" spans="2:4">
      <c r="B2585" s="594">
        <v>45659.495648148149</v>
      </c>
      <c r="C2585">
        <v>60006</v>
      </c>
      <c r="D2585" t="s">
        <v>3518</v>
      </c>
    </row>
    <row r="2586" spans="2:4">
      <c r="B2586" s="594">
        <v>45659.495648148149</v>
      </c>
      <c r="C2586">
        <v>60006</v>
      </c>
      <c r="D2586" t="s">
        <v>3520</v>
      </c>
    </row>
    <row r="2587" spans="2:4">
      <c r="B2587" s="594">
        <v>45659.495648148149</v>
      </c>
      <c r="C2587">
        <v>60006</v>
      </c>
      <c r="D2587" t="s">
        <v>3521</v>
      </c>
    </row>
    <row r="2588" spans="2:4">
      <c r="B2588" s="594">
        <v>45659.495648148149</v>
      </c>
      <c r="C2588">
        <v>60006</v>
      </c>
      <c r="D2588" t="s">
        <v>3522</v>
      </c>
    </row>
    <row r="2589" spans="2:4">
      <c r="B2589" s="594">
        <v>45659.495648148149</v>
      </c>
      <c r="C2589">
        <v>60006</v>
      </c>
      <c r="D2589" t="s">
        <v>3524</v>
      </c>
    </row>
    <row r="2590" spans="2:4">
      <c r="B2590" s="594">
        <v>45659.495648148149</v>
      </c>
      <c r="C2590">
        <v>60006</v>
      </c>
      <c r="D2590" t="s">
        <v>4133</v>
      </c>
    </row>
    <row r="2591" spans="2:4">
      <c r="B2591" s="594">
        <v>45659.495648148149</v>
      </c>
      <c r="C2591">
        <v>60006</v>
      </c>
      <c r="D2591" t="s">
        <v>3515</v>
      </c>
    </row>
    <row r="2592" spans="2:4">
      <c r="B2592" s="594">
        <v>45659.495648148149</v>
      </c>
      <c r="C2592">
        <v>60001</v>
      </c>
      <c r="D2592" t="s">
        <v>3516</v>
      </c>
    </row>
    <row r="2593" spans="2:4">
      <c r="B2593" s="594">
        <v>45659.495648148149</v>
      </c>
      <c r="C2593">
        <v>60006</v>
      </c>
      <c r="D2593" t="s">
        <v>3517</v>
      </c>
    </row>
    <row r="2594" spans="2:4">
      <c r="B2594" s="594">
        <v>45659.495648148149</v>
      </c>
      <c r="C2594">
        <v>60006</v>
      </c>
      <c r="D2594" t="s">
        <v>3518</v>
      </c>
    </row>
    <row r="2595" spans="2:4">
      <c r="B2595" s="594">
        <v>45659.495648148149</v>
      </c>
      <c r="C2595">
        <v>60006</v>
      </c>
      <c r="D2595" t="s">
        <v>3520</v>
      </c>
    </row>
    <row r="2596" spans="2:4">
      <c r="B2596" s="594">
        <v>45659.495648148149</v>
      </c>
      <c r="C2596">
        <v>60006</v>
      </c>
      <c r="D2596" t="s">
        <v>3521</v>
      </c>
    </row>
    <row r="2597" spans="2:4">
      <c r="B2597" s="594">
        <v>45659.495648148149</v>
      </c>
      <c r="C2597">
        <v>60006</v>
      </c>
      <c r="D2597" t="s">
        <v>3522</v>
      </c>
    </row>
    <row r="2598" spans="2:4">
      <c r="B2598" s="594">
        <v>45659.495648148149</v>
      </c>
      <c r="C2598">
        <v>60006</v>
      </c>
      <c r="D2598" t="s">
        <v>3524</v>
      </c>
    </row>
    <row r="2599" spans="2:4">
      <c r="B2599" s="594">
        <v>45659.495648148149</v>
      </c>
      <c r="C2599">
        <v>60006</v>
      </c>
      <c r="D2599" t="s">
        <v>4133</v>
      </c>
    </row>
    <row r="2600" spans="2:4">
      <c r="B2600" s="594">
        <v>45659.495648148149</v>
      </c>
      <c r="C2600">
        <v>60006</v>
      </c>
      <c r="D2600" t="s">
        <v>3515</v>
      </c>
    </row>
    <row r="2601" spans="2:4">
      <c r="B2601" s="594">
        <v>45659.495648148149</v>
      </c>
      <c r="C2601">
        <v>60001</v>
      </c>
      <c r="D2601" t="s">
        <v>3516</v>
      </c>
    </row>
    <row r="2602" spans="2:4">
      <c r="B2602" s="594">
        <v>45659.495648148149</v>
      </c>
      <c r="C2602">
        <v>60006</v>
      </c>
      <c r="D2602" t="s">
        <v>3517</v>
      </c>
    </row>
    <row r="2603" spans="2:4">
      <c r="B2603" s="594">
        <v>45659.495648148149</v>
      </c>
      <c r="C2603">
        <v>60006</v>
      </c>
      <c r="D2603" t="s">
        <v>3518</v>
      </c>
    </row>
    <row r="2604" spans="2:4">
      <c r="B2604" s="594">
        <v>45659.495648148149</v>
      </c>
      <c r="C2604">
        <v>60006</v>
      </c>
      <c r="D2604" t="s">
        <v>3520</v>
      </c>
    </row>
    <row r="2605" spans="2:4">
      <c r="B2605" s="594">
        <v>45659.495648148149</v>
      </c>
      <c r="C2605">
        <v>60006</v>
      </c>
      <c r="D2605" t="s">
        <v>3521</v>
      </c>
    </row>
    <row r="2606" spans="2:4">
      <c r="B2606" s="594">
        <v>45659.495648148149</v>
      </c>
      <c r="C2606">
        <v>60006</v>
      </c>
      <c r="D2606" t="s">
        <v>3522</v>
      </c>
    </row>
    <row r="2607" spans="2:4">
      <c r="B2607" s="594">
        <v>45659.495659722219</v>
      </c>
      <c r="C2607">
        <v>60006</v>
      </c>
      <c r="D2607" t="s">
        <v>3524</v>
      </c>
    </row>
    <row r="2608" spans="2:4">
      <c r="B2608" s="594">
        <v>45659.495659722219</v>
      </c>
      <c r="C2608">
        <v>60006</v>
      </c>
      <c r="D2608" t="s">
        <v>4133</v>
      </c>
    </row>
    <row r="2609" spans="2:4">
      <c r="B2609" s="594">
        <v>45659.495659722219</v>
      </c>
      <c r="C2609">
        <v>60006</v>
      </c>
      <c r="D2609" t="s">
        <v>3515</v>
      </c>
    </row>
    <row r="2610" spans="2:4">
      <c r="B2610" s="594">
        <v>45659.495659722219</v>
      </c>
      <c r="C2610">
        <v>60001</v>
      </c>
      <c r="D2610" t="s">
        <v>3516</v>
      </c>
    </row>
    <row r="2611" spans="2:4">
      <c r="B2611" s="594">
        <v>45659.495659722219</v>
      </c>
      <c r="C2611">
        <v>60006</v>
      </c>
      <c r="D2611" t="s">
        <v>3517</v>
      </c>
    </row>
    <row r="2612" spans="2:4">
      <c r="B2612" s="594">
        <v>45659.495659722219</v>
      </c>
      <c r="C2612">
        <v>60006</v>
      </c>
      <c r="D2612" t="s">
        <v>3518</v>
      </c>
    </row>
    <row r="2613" spans="2:4">
      <c r="B2613" s="594">
        <v>45659.495659722219</v>
      </c>
      <c r="C2613">
        <v>60006</v>
      </c>
      <c r="D2613" t="s">
        <v>3520</v>
      </c>
    </row>
    <row r="2614" spans="2:4">
      <c r="B2614" s="594">
        <v>45659.495659722219</v>
      </c>
      <c r="C2614">
        <v>60006</v>
      </c>
      <c r="D2614" t="s">
        <v>3521</v>
      </c>
    </row>
    <row r="2615" spans="2:4">
      <c r="B2615" s="594">
        <v>45659.495659722219</v>
      </c>
      <c r="C2615">
        <v>60006</v>
      </c>
      <c r="D2615" t="s">
        <v>3522</v>
      </c>
    </row>
    <row r="2616" spans="2:4">
      <c r="B2616" s="594">
        <v>45659.495659722219</v>
      </c>
      <c r="C2616">
        <v>60006</v>
      </c>
      <c r="D2616" t="s">
        <v>3524</v>
      </c>
    </row>
    <row r="2617" spans="2:4">
      <c r="B2617" s="594">
        <v>45659.495659722219</v>
      </c>
      <c r="C2617">
        <v>60006</v>
      </c>
      <c r="D2617" t="s">
        <v>4133</v>
      </c>
    </row>
    <row r="2618" spans="2:4">
      <c r="B2618" s="594">
        <v>45659.495659722219</v>
      </c>
      <c r="C2618">
        <v>60006</v>
      </c>
      <c r="D2618" t="s">
        <v>3515</v>
      </c>
    </row>
    <row r="2619" spans="2:4">
      <c r="B2619" s="594">
        <v>45659.495659722219</v>
      </c>
      <c r="C2619">
        <v>60001</v>
      </c>
      <c r="D2619" t="s">
        <v>3516</v>
      </c>
    </row>
    <row r="2620" spans="2:4">
      <c r="B2620" s="594">
        <v>45659.495659722219</v>
      </c>
      <c r="C2620">
        <v>60006</v>
      </c>
      <c r="D2620" t="s">
        <v>3517</v>
      </c>
    </row>
    <row r="2621" spans="2:4">
      <c r="B2621" s="594">
        <v>45659.495659722219</v>
      </c>
      <c r="C2621">
        <v>60006</v>
      </c>
      <c r="D2621" t="s">
        <v>3518</v>
      </c>
    </row>
    <row r="2622" spans="2:4">
      <c r="B2622" s="594">
        <v>45659.495659722219</v>
      </c>
      <c r="C2622">
        <v>60006</v>
      </c>
      <c r="D2622" t="s">
        <v>3520</v>
      </c>
    </row>
    <row r="2623" spans="2:4">
      <c r="B2623" s="594">
        <v>45659.495659722219</v>
      </c>
      <c r="C2623">
        <v>60006</v>
      </c>
      <c r="D2623" t="s">
        <v>3521</v>
      </c>
    </row>
    <row r="2624" spans="2:4">
      <c r="B2624" s="594">
        <v>45659.495659722219</v>
      </c>
      <c r="C2624">
        <v>60006</v>
      </c>
      <c r="D2624" t="s">
        <v>3522</v>
      </c>
    </row>
    <row r="2625" spans="2:4">
      <c r="B2625" s="594">
        <v>45659.495659722219</v>
      </c>
      <c r="C2625">
        <v>60006</v>
      </c>
      <c r="D2625" t="s">
        <v>3524</v>
      </c>
    </row>
    <row r="2626" spans="2:4">
      <c r="B2626" s="594">
        <v>45659.495659722219</v>
      </c>
      <c r="C2626">
        <v>60006</v>
      </c>
      <c r="D2626" t="s">
        <v>4133</v>
      </c>
    </row>
    <row r="2627" spans="2:4">
      <c r="B2627" s="594">
        <v>45659.495659722219</v>
      </c>
      <c r="C2627">
        <v>60006</v>
      </c>
      <c r="D2627" t="s">
        <v>3515</v>
      </c>
    </row>
    <row r="2628" spans="2:4">
      <c r="B2628" s="594">
        <v>45659.495659722219</v>
      </c>
      <c r="C2628">
        <v>60001</v>
      </c>
      <c r="D2628" t="s">
        <v>3516</v>
      </c>
    </row>
    <row r="2629" spans="2:4">
      <c r="B2629" s="594">
        <v>45659.495659722219</v>
      </c>
      <c r="C2629">
        <v>60006</v>
      </c>
      <c r="D2629" t="s">
        <v>3517</v>
      </c>
    </row>
    <row r="2630" spans="2:4">
      <c r="B2630" s="594">
        <v>45659.495659722219</v>
      </c>
      <c r="C2630">
        <v>60006</v>
      </c>
      <c r="D2630" t="s">
        <v>3518</v>
      </c>
    </row>
    <row r="2631" spans="2:4">
      <c r="B2631" s="594">
        <v>45659.495659722219</v>
      </c>
      <c r="C2631">
        <v>60006</v>
      </c>
      <c r="D2631" t="s">
        <v>3520</v>
      </c>
    </row>
    <row r="2632" spans="2:4">
      <c r="B2632" s="594">
        <v>45659.495659722219</v>
      </c>
      <c r="C2632">
        <v>60006</v>
      </c>
      <c r="D2632" t="s">
        <v>3521</v>
      </c>
    </row>
    <row r="2633" spans="2:4">
      <c r="B2633" s="594">
        <v>45659.495659722219</v>
      </c>
      <c r="C2633">
        <v>60006</v>
      </c>
      <c r="D2633" t="s">
        <v>3522</v>
      </c>
    </row>
    <row r="2634" spans="2:4">
      <c r="B2634" s="594">
        <v>45659.495659722219</v>
      </c>
      <c r="C2634">
        <v>60006</v>
      </c>
      <c r="D2634" t="s">
        <v>3524</v>
      </c>
    </row>
    <row r="2635" spans="2:4">
      <c r="B2635" s="594">
        <v>45659.495659722219</v>
      </c>
      <c r="C2635">
        <v>60006</v>
      </c>
      <c r="D2635" t="s">
        <v>4133</v>
      </c>
    </row>
    <row r="2636" spans="2:4">
      <c r="B2636" s="594">
        <v>45659.495659722219</v>
      </c>
      <c r="C2636">
        <v>60006</v>
      </c>
      <c r="D2636" t="s">
        <v>3515</v>
      </c>
    </row>
    <row r="2637" spans="2:4">
      <c r="B2637" s="594">
        <v>45659.495659722219</v>
      </c>
      <c r="C2637">
        <v>60001</v>
      </c>
      <c r="D2637" t="s">
        <v>3516</v>
      </c>
    </row>
    <row r="2638" spans="2:4">
      <c r="B2638" s="594">
        <v>45659.495659722219</v>
      </c>
      <c r="C2638">
        <v>60006</v>
      </c>
      <c r="D2638" t="s">
        <v>3517</v>
      </c>
    </row>
    <row r="2639" spans="2:4">
      <c r="B2639" s="594">
        <v>45659.495659722219</v>
      </c>
      <c r="C2639">
        <v>60006</v>
      </c>
      <c r="D2639" t="s">
        <v>3518</v>
      </c>
    </row>
    <row r="2640" spans="2:4">
      <c r="B2640" s="594">
        <v>45659.495659722219</v>
      </c>
      <c r="C2640">
        <v>60006</v>
      </c>
      <c r="D2640" t="s">
        <v>3520</v>
      </c>
    </row>
    <row r="2641" spans="2:4">
      <c r="B2641" s="594">
        <v>45659.495659722219</v>
      </c>
      <c r="C2641">
        <v>60006</v>
      </c>
      <c r="D2641" t="s">
        <v>3521</v>
      </c>
    </row>
    <row r="2642" spans="2:4">
      <c r="B2642" s="594">
        <v>45659.495659722219</v>
      </c>
      <c r="C2642">
        <v>60006</v>
      </c>
      <c r="D2642" t="s">
        <v>3522</v>
      </c>
    </row>
    <row r="2643" spans="2:4">
      <c r="B2643" s="594">
        <v>45659.495659722219</v>
      </c>
      <c r="C2643">
        <v>60006</v>
      </c>
      <c r="D2643" t="s">
        <v>3524</v>
      </c>
    </row>
    <row r="2644" spans="2:4">
      <c r="B2644" s="594">
        <v>45659.495659722219</v>
      </c>
      <c r="C2644">
        <v>60006</v>
      </c>
      <c r="D2644" t="s">
        <v>4133</v>
      </c>
    </row>
    <row r="2645" spans="2:4">
      <c r="B2645" s="594">
        <v>45659.495659722219</v>
      </c>
      <c r="C2645">
        <v>60006</v>
      </c>
      <c r="D2645" t="s">
        <v>3515</v>
      </c>
    </row>
    <row r="2646" spans="2:4">
      <c r="B2646" s="594">
        <v>45659.495659722219</v>
      </c>
      <c r="C2646">
        <v>60001</v>
      </c>
      <c r="D2646" t="s">
        <v>3516</v>
      </c>
    </row>
    <row r="2647" spans="2:4">
      <c r="B2647" s="594">
        <v>45659.495659722219</v>
      </c>
      <c r="C2647">
        <v>60006</v>
      </c>
      <c r="D2647" t="s">
        <v>3517</v>
      </c>
    </row>
    <row r="2648" spans="2:4">
      <c r="B2648" s="594">
        <v>45659.495671296296</v>
      </c>
      <c r="C2648">
        <v>60006</v>
      </c>
      <c r="D2648" t="s">
        <v>3518</v>
      </c>
    </row>
    <row r="2649" spans="2:4">
      <c r="B2649" s="594">
        <v>45659.495671296296</v>
      </c>
      <c r="C2649">
        <v>60006</v>
      </c>
      <c r="D2649" t="s">
        <v>3520</v>
      </c>
    </row>
    <row r="2650" spans="2:4">
      <c r="B2650" s="594">
        <v>45659.495671296296</v>
      </c>
      <c r="C2650">
        <v>60006</v>
      </c>
      <c r="D2650" t="s">
        <v>3521</v>
      </c>
    </row>
    <row r="2651" spans="2:4">
      <c r="B2651" s="594">
        <v>45659.495671296296</v>
      </c>
      <c r="C2651">
        <v>60006</v>
      </c>
      <c r="D2651" t="s">
        <v>3522</v>
      </c>
    </row>
    <row r="2652" spans="2:4">
      <c r="B2652" s="594">
        <v>45659.495671296296</v>
      </c>
      <c r="C2652">
        <v>60006</v>
      </c>
      <c r="D2652" t="s">
        <v>3524</v>
      </c>
    </row>
    <row r="2653" spans="2:4">
      <c r="B2653" s="594">
        <v>45659.495671296296</v>
      </c>
      <c r="C2653">
        <v>60006</v>
      </c>
      <c r="D2653" t="s">
        <v>4133</v>
      </c>
    </row>
    <row r="2654" spans="2:4">
      <c r="B2654" s="594">
        <v>45659.495671296296</v>
      </c>
      <c r="C2654">
        <v>60006</v>
      </c>
      <c r="D2654" t="s">
        <v>3515</v>
      </c>
    </row>
    <row r="2655" spans="2:4">
      <c r="B2655" s="594">
        <v>45659.495671296296</v>
      </c>
      <c r="C2655">
        <v>60001</v>
      </c>
      <c r="D2655" t="s">
        <v>3516</v>
      </c>
    </row>
    <row r="2656" spans="2:4">
      <c r="B2656" s="594">
        <v>45659.495671296296</v>
      </c>
      <c r="C2656">
        <v>60006</v>
      </c>
      <c r="D2656" t="s">
        <v>3517</v>
      </c>
    </row>
    <row r="2657" spans="2:4">
      <c r="B2657" s="594">
        <v>45659.495671296296</v>
      </c>
      <c r="C2657">
        <v>60006</v>
      </c>
      <c r="D2657" t="s">
        <v>3518</v>
      </c>
    </row>
    <row r="2658" spans="2:4">
      <c r="B2658" s="594">
        <v>45659.495671296296</v>
      </c>
      <c r="C2658">
        <v>60006</v>
      </c>
      <c r="D2658" t="s">
        <v>3520</v>
      </c>
    </row>
    <row r="2659" spans="2:4">
      <c r="B2659" s="594">
        <v>45659.495671296296</v>
      </c>
      <c r="C2659">
        <v>60006</v>
      </c>
      <c r="D2659" t="s">
        <v>3521</v>
      </c>
    </row>
    <row r="2660" spans="2:4">
      <c r="B2660" s="594">
        <v>45659.495671296296</v>
      </c>
      <c r="C2660">
        <v>60006</v>
      </c>
      <c r="D2660" t="s">
        <v>3522</v>
      </c>
    </row>
    <row r="2661" spans="2:4">
      <c r="B2661" s="594">
        <v>45659.495671296296</v>
      </c>
      <c r="C2661">
        <v>60006</v>
      </c>
      <c r="D2661" t="s">
        <v>3524</v>
      </c>
    </row>
    <row r="2662" spans="2:4">
      <c r="B2662" s="594">
        <v>45659.495671296296</v>
      </c>
      <c r="C2662">
        <v>60006</v>
      </c>
      <c r="D2662" t="s">
        <v>4133</v>
      </c>
    </row>
    <row r="2663" spans="2:4">
      <c r="B2663" s="594">
        <v>45659.495671296296</v>
      </c>
      <c r="C2663">
        <v>60006</v>
      </c>
      <c r="D2663" t="s">
        <v>3515</v>
      </c>
    </row>
    <row r="2664" spans="2:4">
      <c r="B2664" s="594">
        <v>45659.495671296296</v>
      </c>
      <c r="C2664">
        <v>60001</v>
      </c>
      <c r="D2664" t="s">
        <v>3516</v>
      </c>
    </row>
    <row r="2665" spans="2:4">
      <c r="B2665" s="594">
        <v>45659.495671296296</v>
      </c>
      <c r="C2665">
        <v>60006</v>
      </c>
      <c r="D2665" t="s">
        <v>3517</v>
      </c>
    </row>
    <row r="2666" spans="2:4">
      <c r="B2666" s="594">
        <v>45659.495671296296</v>
      </c>
      <c r="C2666">
        <v>60006</v>
      </c>
      <c r="D2666" t="s">
        <v>3518</v>
      </c>
    </row>
    <row r="2667" spans="2:4">
      <c r="B2667" s="594">
        <v>45659.495671296296</v>
      </c>
      <c r="C2667">
        <v>60006</v>
      </c>
      <c r="D2667" t="s">
        <v>3520</v>
      </c>
    </row>
    <row r="2668" spans="2:4">
      <c r="B2668" s="594">
        <v>45659.495671296296</v>
      </c>
      <c r="C2668">
        <v>60006</v>
      </c>
      <c r="D2668" t="s">
        <v>3521</v>
      </c>
    </row>
    <row r="2669" spans="2:4">
      <c r="B2669" s="594">
        <v>45659.495671296296</v>
      </c>
      <c r="C2669">
        <v>60006</v>
      </c>
      <c r="D2669" t="s">
        <v>3522</v>
      </c>
    </row>
    <row r="2670" spans="2:4">
      <c r="B2670" s="594">
        <v>45659.495671296296</v>
      </c>
      <c r="C2670">
        <v>60006</v>
      </c>
      <c r="D2670" t="s">
        <v>3524</v>
      </c>
    </row>
    <row r="2671" spans="2:4">
      <c r="B2671" s="594">
        <v>45659.495671296296</v>
      </c>
      <c r="C2671">
        <v>60006</v>
      </c>
      <c r="D2671" t="s">
        <v>4133</v>
      </c>
    </row>
    <row r="2672" spans="2:4">
      <c r="B2672" s="594">
        <v>45659.495671296296</v>
      </c>
      <c r="C2672">
        <v>60006</v>
      </c>
      <c r="D2672" t="s">
        <v>3515</v>
      </c>
    </row>
    <row r="2673" spans="2:4">
      <c r="B2673" s="594">
        <v>45659.495671296296</v>
      </c>
      <c r="C2673">
        <v>60001</v>
      </c>
      <c r="D2673" t="s">
        <v>3516</v>
      </c>
    </row>
    <row r="2674" spans="2:4">
      <c r="B2674" s="594">
        <v>45659.495671296296</v>
      </c>
      <c r="C2674">
        <v>60006</v>
      </c>
      <c r="D2674" t="s">
        <v>3517</v>
      </c>
    </row>
    <row r="2675" spans="2:4">
      <c r="B2675" s="594">
        <v>45659.495671296296</v>
      </c>
      <c r="C2675">
        <v>60006</v>
      </c>
      <c r="D2675" t="s">
        <v>3518</v>
      </c>
    </row>
    <row r="2676" spans="2:4">
      <c r="B2676" s="594">
        <v>45659.495671296296</v>
      </c>
      <c r="C2676">
        <v>60006</v>
      </c>
      <c r="D2676" t="s">
        <v>3520</v>
      </c>
    </row>
    <row r="2677" spans="2:4">
      <c r="B2677" s="594">
        <v>45659.495671296296</v>
      </c>
      <c r="C2677">
        <v>60006</v>
      </c>
      <c r="D2677" t="s">
        <v>3521</v>
      </c>
    </row>
    <row r="2678" spans="2:4">
      <c r="B2678" s="594">
        <v>45659.495682870373</v>
      </c>
      <c r="C2678">
        <v>60006</v>
      </c>
      <c r="D2678" t="s">
        <v>3522</v>
      </c>
    </row>
    <row r="2679" spans="2:4">
      <c r="B2679" s="594">
        <v>45659.495682870373</v>
      </c>
      <c r="C2679">
        <v>60006</v>
      </c>
      <c r="D2679" t="s">
        <v>3524</v>
      </c>
    </row>
    <row r="2680" spans="2:4">
      <c r="B2680" s="594">
        <v>45659.495682870373</v>
      </c>
      <c r="C2680">
        <v>60006</v>
      </c>
      <c r="D2680" t="s">
        <v>4133</v>
      </c>
    </row>
    <row r="2681" spans="2:4">
      <c r="B2681" s="594">
        <v>45659.495682870373</v>
      </c>
      <c r="C2681">
        <v>60006</v>
      </c>
      <c r="D2681" t="s">
        <v>3515</v>
      </c>
    </row>
    <row r="2682" spans="2:4">
      <c r="B2682" s="594">
        <v>45659.495682870373</v>
      </c>
      <c r="C2682">
        <v>60001</v>
      </c>
      <c r="D2682" t="s">
        <v>3516</v>
      </c>
    </row>
    <row r="2683" spans="2:4">
      <c r="B2683" s="594">
        <v>45659.495682870373</v>
      </c>
      <c r="C2683">
        <v>60006</v>
      </c>
      <c r="D2683" t="s">
        <v>3517</v>
      </c>
    </row>
    <row r="2684" spans="2:4">
      <c r="B2684" s="594">
        <v>45659.495682870373</v>
      </c>
      <c r="C2684">
        <v>60006</v>
      </c>
      <c r="D2684" t="s">
        <v>3518</v>
      </c>
    </row>
    <row r="2685" spans="2:4">
      <c r="B2685" s="594">
        <v>45659.495682870373</v>
      </c>
      <c r="C2685">
        <v>60006</v>
      </c>
      <c r="D2685" t="s">
        <v>3520</v>
      </c>
    </row>
    <row r="2686" spans="2:4">
      <c r="B2686" s="594">
        <v>45659.495682870373</v>
      </c>
      <c r="C2686">
        <v>60006</v>
      </c>
      <c r="D2686" t="s">
        <v>3521</v>
      </c>
    </row>
    <row r="2687" spans="2:4">
      <c r="B2687" s="594">
        <v>45659.495682870373</v>
      </c>
      <c r="C2687">
        <v>60006</v>
      </c>
      <c r="D2687" t="s">
        <v>3522</v>
      </c>
    </row>
    <row r="2688" spans="2:4">
      <c r="B2688" s="594">
        <v>45659.495682870373</v>
      </c>
      <c r="C2688">
        <v>60006</v>
      </c>
      <c r="D2688" t="s">
        <v>3524</v>
      </c>
    </row>
    <row r="2689" spans="2:4">
      <c r="B2689" s="594">
        <v>45659.495682870373</v>
      </c>
      <c r="C2689">
        <v>60006</v>
      </c>
      <c r="D2689" t="s">
        <v>4133</v>
      </c>
    </row>
    <row r="2690" spans="2:4">
      <c r="B2690" s="594">
        <v>45659.495682870373</v>
      </c>
      <c r="C2690">
        <v>60006</v>
      </c>
      <c r="D2690" t="s">
        <v>3515</v>
      </c>
    </row>
    <row r="2691" spans="2:4">
      <c r="B2691" s="594">
        <v>45659.495682870373</v>
      </c>
      <c r="C2691">
        <v>60001</v>
      </c>
      <c r="D2691" t="s">
        <v>3516</v>
      </c>
    </row>
    <row r="2692" spans="2:4">
      <c r="B2692" s="594">
        <v>45659.495682870373</v>
      </c>
      <c r="C2692">
        <v>60006</v>
      </c>
      <c r="D2692" t="s">
        <v>3517</v>
      </c>
    </row>
    <row r="2693" spans="2:4">
      <c r="B2693" s="594">
        <v>45659.495682870373</v>
      </c>
      <c r="C2693">
        <v>60006</v>
      </c>
      <c r="D2693" t="s">
        <v>3518</v>
      </c>
    </row>
    <row r="2694" spans="2:4">
      <c r="B2694" s="594">
        <v>45659.495682870373</v>
      </c>
      <c r="C2694">
        <v>60006</v>
      </c>
      <c r="D2694" t="s">
        <v>3520</v>
      </c>
    </row>
    <row r="2695" spans="2:4">
      <c r="B2695" s="594">
        <v>45659.495682870373</v>
      </c>
      <c r="C2695">
        <v>60006</v>
      </c>
      <c r="D2695" t="s">
        <v>3521</v>
      </c>
    </row>
    <row r="2696" spans="2:4">
      <c r="B2696" s="594">
        <v>45659.495682870373</v>
      </c>
      <c r="C2696">
        <v>60006</v>
      </c>
      <c r="D2696" t="s">
        <v>3522</v>
      </c>
    </row>
    <row r="2697" spans="2:4">
      <c r="B2697" s="594">
        <v>45659.495682870373</v>
      </c>
      <c r="C2697">
        <v>60006</v>
      </c>
      <c r="D2697" t="s">
        <v>3524</v>
      </c>
    </row>
    <row r="2698" spans="2:4">
      <c r="B2698" s="594">
        <v>45659.495682870373</v>
      </c>
      <c r="C2698">
        <v>60006</v>
      </c>
      <c r="D2698" t="s">
        <v>4133</v>
      </c>
    </row>
    <row r="2699" spans="2:4">
      <c r="B2699" s="594">
        <v>45659.495682870373</v>
      </c>
      <c r="C2699">
        <v>60006</v>
      </c>
      <c r="D2699" t="s">
        <v>3515</v>
      </c>
    </row>
    <row r="2700" spans="2:4">
      <c r="B2700" s="594">
        <v>45659.495682870373</v>
      </c>
      <c r="C2700">
        <v>60001</v>
      </c>
      <c r="D2700" t="s">
        <v>3516</v>
      </c>
    </row>
    <row r="2701" spans="2:4">
      <c r="B2701" s="594">
        <v>45659.495682870373</v>
      </c>
      <c r="C2701">
        <v>60006</v>
      </c>
      <c r="D2701" t="s">
        <v>3517</v>
      </c>
    </row>
    <row r="2702" spans="2:4">
      <c r="B2702" s="594">
        <v>45659.495682870373</v>
      </c>
      <c r="C2702">
        <v>60006</v>
      </c>
      <c r="D2702" t="s">
        <v>3518</v>
      </c>
    </row>
    <row r="2703" spans="2:4">
      <c r="B2703" s="594">
        <v>45659.495682870373</v>
      </c>
      <c r="C2703">
        <v>60006</v>
      </c>
      <c r="D2703" t="s">
        <v>3520</v>
      </c>
    </row>
    <row r="2704" spans="2:4">
      <c r="B2704" s="594">
        <v>45659.495682870373</v>
      </c>
      <c r="C2704">
        <v>60006</v>
      </c>
      <c r="D2704" t="s">
        <v>3521</v>
      </c>
    </row>
    <row r="2705" spans="2:4">
      <c r="B2705" s="594">
        <v>45659.495682870373</v>
      </c>
      <c r="C2705">
        <v>60006</v>
      </c>
      <c r="D2705" t="s">
        <v>3522</v>
      </c>
    </row>
    <row r="2706" spans="2:4">
      <c r="B2706" s="594">
        <v>45659.495682870373</v>
      </c>
      <c r="C2706">
        <v>60006</v>
      </c>
      <c r="D2706" t="s">
        <v>3524</v>
      </c>
    </row>
    <row r="2707" spans="2:4">
      <c r="B2707" s="594">
        <v>45659.495682870373</v>
      </c>
      <c r="C2707">
        <v>60006</v>
      </c>
      <c r="D2707" t="s">
        <v>4133</v>
      </c>
    </row>
    <row r="2708" spans="2:4">
      <c r="B2708" s="594">
        <v>45659.495682870373</v>
      </c>
      <c r="C2708">
        <v>60006</v>
      </c>
      <c r="D2708" t="s">
        <v>3515</v>
      </c>
    </row>
    <row r="2709" spans="2:4">
      <c r="B2709" s="594">
        <v>45659.495682870373</v>
      </c>
      <c r="C2709">
        <v>60001</v>
      </c>
      <c r="D2709" t="s">
        <v>3516</v>
      </c>
    </row>
    <row r="2710" spans="2:4">
      <c r="B2710" s="594">
        <v>45659.495682870373</v>
      </c>
      <c r="C2710">
        <v>60006</v>
      </c>
      <c r="D2710" t="s">
        <v>3517</v>
      </c>
    </row>
    <row r="2711" spans="2:4">
      <c r="B2711" s="594">
        <v>45659.495682870373</v>
      </c>
      <c r="C2711">
        <v>60006</v>
      </c>
      <c r="D2711" t="s">
        <v>3518</v>
      </c>
    </row>
    <row r="2712" spans="2:4">
      <c r="B2712" s="594">
        <v>45659.495682870373</v>
      </c>
      <c r="C2712">
        <v>60006</v>
      </c>
      <c r="D2712" t="s">
        <v>3520</v>
      </c>
    </row>
    <row r="2713" spans="2:4">
      <c r="B2713" s="594">
        <v>45659.495682870373</v>
      </c>
      <c r="C2713">
        <v>60006</v>
      </c>
      <c r="D2713" t="s">
        <v>3521</v>
      </c>
    </row>
    <row r="2714" spans="2:4">
      <c r="B2714" s="594">
        <v>45659.495682870373</v>
      </c>
      <c r="C2714">
        <v>60006</v>
      </c>
      <c r="D2714" t="s">
        <v>3522</v>
      </c>
    </row>
    <row r="2715" spans="2:4">
      <c r="B2715" s="594">
        <v>45659.495682870373</v>
      </c>
      <c r="C2715">
        <v>60006</v>
      </c>
      <c r="D2715" t="s">
        <v>3524</v>
      </c>
    </row>
    <row r="2716" spans="2:4">
      <c r="B2716" s="594">
        <v>45659.495682870373</v>
      </c>
      <c r="C2716">
        <v>60006</v>
      </c>
      <c r="D2716" t="s">
        <v>4133</v>
      </c>
    </row>
    <row r="2717" spans="2:4">
      <c r="B2717" s="594">
        <v>45659.495682870373</v>
      </c>
      <c r="C2717">
        <v>60006</v>
      </c>
      <c r="D2717" t="s">
        <v>3515</v>
      </c>
    </row>
    <row r="2718" spans="2:4">
      <c r="B2718" s="594">
        <v>45659.495682870373</v>
      </c>
      <c r="C2718">
        <v>60001</v>
      </c>
      <c r="D2718" t="s">
        <v>3516</v>
      </c>
    </row>
    <row r="2719" spans="2:4">
      <c r="B2719" s="594">
        <v>45659.495682870373</v>
      </c>
      <c r="C2719">
        <v>60006</v>
      </c>
      <c r="D2719" t="s">
        <v>3517</v>
      </c>
    </row>
    <row r="2720" spans="2:4">
      <c r="B2720" s="594">
        <v>45659.495682870373</v>
      </c>
      <c r="C2720">
        <v>60006</v>
      </c>
      <c r="D2720" t="s">
        <v>3518</v>
      </c>
    </row>
    <row r="2721" spans="2:4">
      <c r="B2721" s="594">
        <v>45659.495682870373</v>
      </c>
      <c r="C2721">
        <v>60006</v>
      </c>
      <c r="D2721" t="s">
        <v>3520</v>
      </c>
    </row>
    <row r="2722" spans="2:4">
      <c r="B2722" s="594">
        <v>45659.495682870373</v>
      </c>
      <c r="C2722">
        <v>60006</v>
      </c>
      <c r="D2722" t="s">
        <v>3521</v>
      </c>
    </row>
    <row r="2723" spans="2:4">
      <c r="B2723" s="594">
        <v>45659.495682870373</v>
      </c>
      <c r="C2723">
        <v>60006</v>
      </c>
      <c r="D2723" t="s">
        <v>3522</v>
      </c>
    </row>
    <row r="2724" spans="2:4">
      <c r="B2724" s="594">
        <v>45659.495682870373</v>
      </c>
      <c r="C2724">
        <v>60006</v>
      </c>
      <c r="D2724" t="s">
        <v>3524</v>
      </c>
    </row>
    <row r="2725" spans="2:4">
      <c r="B2725" s="594">
        <v>45659.495682870373</v>
      </c>
      <c r="C2725">
        <v>60006</v>
      </c>
      <c r="D2725" t="s">
        <v>4133</v>
      </c>
    </row>
    <row r="2726" spans="2:4">
      <c r="B2726" s="594">
        <v>45659.495682870373</v>
      </c>
      <c r="C2726">
        <v>60006</v>
      </c>
      <c r="D2726" t="s">
        <v>3515</v>
      </c>
    </row>
    <row r="2727" spans="2:4">
      <c r="B2727" s="594">
        <v>45659.495682870373</v>
      </c>
      <c r="C2727">
        <v>60001</v>
      </c>
      <c r="D2727" t="s">
        <v>3516</v>
      </c>
    </row>
    <row r="2728" spans="2:4">
      <c r="B2728" s="594">
        <v>45659.495682870373</v>
      </c>
      <c r="C2728">
        <v>60006</v>
      </c>
      <c r="D2728" t="s">
        <v>3517</v>
      </c>
    </row>
    <row r="2729" spans="2:4">
      <c r="B2729" s="594">
        <v>45659.495682870373</v>
      </c>
      <c r="C2729">
        <v>60006</v>
      </c>
      <c r="D2729" t="s">
        <v>3518</v>
      </c>
    </row>
    <row r="2730" spans="2:4">
      <c r="B2730" s="594">
        <v>45659.495682870373</v>
      </c>
      <c r="C2730">
        <v>60006</v>
      </c>
      <c r="D2730" t="s">
        <v>3520</v>
      </c>
    </row>
    <row r="2731" spans="2:4">
      <c r="B2731" s="594">
        <v>45659.495682870373</v>
      </c>
      <c r="C2731">
        <v>60006</v>
      </c>
      <c r="D2731" t="s">
        <v>3521</v>
      </c>
    </row>
    <row r="2732" spans="2:4">
      <c r="B2732" s="594">
        <v>45659.495682870373</v>
      </c>
      <c r="C2732">
        <v>60006</v>
      </c>
      <c r="D2732" t="s">
        <v>3522</v>
      </c>
    </row>
    <row r="2733" spans="2:4">
      <c r="B2733" s="594">
        <v>45659.495682870373</v>
      </c>
      <c r="C2733">
        <v>60006</v>
      </c>
      <c r="D2733" t="s">
        <v>3524</v>
      </c>
    </row>
    <row r="2734" spans="2:4">
      <c r="B2734" s="594">
        <v>45659.495682870373</v>
      </c>
      <c r="C2734">
        <v>60006</v>
      </c>
      <c r="D2734" t="s">
        <v>4133</v>
      </c>
    </row>
    <row r="2735" spans="2:4">
      <c r="B2735" s="594">
        <v>45659.495682870373</v>
      </c>
      <c r="C2735">
        <v>60006</v>
      </c>
      <c r="D2735" t="s">
        <v>3515</v>
      </c>
    </row>
    <row r="2736" spans="2:4">
      <c r="B2736" s="594">
        <v>45659.495682870373</v>
      </c>
      <c r="C2736">
        <v>60001</v>
      </c>
      <c r="D2736" t="s">
        <v>3516</v>
      </c>
    </row>
    <row r="2737" spans="2:4">
      <c r="B2737" s="594">
        <v>45659.495682870373</v>
      </c>
      <c r="C2737">
        <v>60006</v>
      </c>
      <c r="D2737" t="s">
        <v>3517</v>
      </c>
    </row>
    <row r="2738" spans="2:4">
      <c r="B2738" s="594">
        <v>45659.495682870373</v>
      </c>
      <c r="C2738">
        <v>60006</v>
      </c>
      <c r="D2738" t="s">
        <v>3518</v>
      </c>
    </row>
    <row r="2739" spans="2:4">
      <c r="B2739" s="594">
        <v>45659.495682870373</v>
      </c>
      <c r="C2739">
        <v>60006</v>
      </c>
      <c r="D2739" t="s">
        <v>3520</v>
      </c>
    </row>
    <row r="2740" spans="2:4">
      <c r="B2740" s="594">
        <v>45659.495694444442</v>
      </c>
      <c r="C2740">
        <v>60006</v>
      </c>
      <c r="D2740" t="s">
        <v>3521</v>
      </c>
    </row>
    <row r="2741" spans="2:4">
      <c r="B2741" s="594">
        <v>45659.495694444442</v>
      </c>
      <c r="C2741">
        <v>60006</v>
      </c>
      <c r="D2741" t="s">
        <v>3522</v>
      </c>
    </row>
    <row r="2742" spans="2:4">
      <c r="B2742" s="594">
        <v>45659.495694444442</v>
      </c>
      <c r="C2742">
        <v>60006</v>
      </c>
      <c r="D2742" t="s">
        <v>3524</v>
      </c>
    </row>
    <row r="2743" spans="2:4">
      <c r="B2743" s="594">
        <v>45659.495694444442</v>
      </c>
      <c r="C2743">
        <v>60006</v>
      </c>
      <c r="D2743" t="s">
        <v>4133</v>
      </c>
    </row>
    <row r="2744" spans="2:4">
      <c r="B2744" s="594">
        <v>45659.495694444442</v>
      </c>
      <c r="C2744">
        <v>60006</v>
      </c>
      <c r="D2744" t="s">
        <v>3515</v>
      </c>
    </row>
    <row r="2745" spans="2:4">
      <c r="B2745" s="594">
        <v>45659.495694444442</v>
      </c>
      <c r="C2745">
        <v>60001</v>
      </c>
      <c r="D2745" t="s">
        <v>3516</v>
      </c>
    </row>
    <row r="2746" spans="2:4">
      <c r="B2746" s="594">
        <v>45659.495694444442</v>
      </c>
      <c r="C2746">
        <v>60006</v>
      </c>
      <c r="D2746" t="s">
        <v>3517</v>
      </c>
    </row>
    <row r="2747" spans="2:4">
      <c r="B2747" s="594">
        <v>45659.495694444442</v>
      </c>
      <c r="C2747">
        <v>60006</v>
      </c>
      <c r="D2747" t="s">
        <v>3518</v>
      </c>
    </row>
    <row r="2748" spans="2:4">
      <c r="B2748" s="594">
        <v>45659.495694444442</v>
      </c>
      <c r="C2748">
        <v>60006</v>
      </c>
      <c r="D2748" t="s">
        <v>3520</v>
      </c>
    </row>
    <row r="2749" spans="2:4">
      <c r="B2749" s="594">
        <v>45659.495694444442</v>
      </c>
      <c r="C2749">
        <v>60006</v>
      </c>
      <c r="D2749" t="s">
        <v>3521</v>
      </c>
    </row>
    <row r="2750" spans="2:4">
      <c r="B2750" s="594">
        <v>45659.495694444442</v>
      </c>
      <c r="C2750">
        <v>60006</v>
      </c>
      <c r="D2750" t="s">
        <v>3522</v>
      </c>
    </row>
    <row r="2751" spans="2:4">
      <c r="B2751" s="594">
        <v>45659.495694444442</v>
      </c>
      <c r="C2751">
        <v>60006</v>
      </c>
      <c r="D2751" t="s">
        <v>3524</v>
      </c>
    </row>
    <row r="2752" spans="2:4">
      <c r="B2752" s="594">
        <v>45659.495694444442</v>
      </c>
      <c r="C2752">
        <v>60006</v>
      </c>
      <c r="D2752" t="s">
        <v>4133</v>
      </c>
    </row>
    <row r="2753" spans="2:4">
      <c r="B2753" s="594">
        <v>45659.495694444442</v>
      </c>
      <c r="C2753">
        <v>60006</v>
      </c>
      <c r="D2753" t="s">
        <v>3515</v>
      </c>
    </row>
    <row r="2754" spans="2:4">
      <c r="B2754" s="594">
        <v>45659.495694444442</v>
      </c>
      <c r="C2754">
        <v>60001</v>
      </c>
      <c r="D2754" t="s">
        <v>3516</v>
      </c>
    </row>
    <row r="2755" spans="2:4">
      <c r="B2755" s="594">
        <v>45659.495694444442</v>
      </c>
      <c r="C2755">
        <v>60006</v>
      </c>
      <c r="D2755" t="s">
        <v>3517</v>
      </c>
    </row>
    <row r="2756" spans="2:4">
      <c r="B2756" s="594">
        <v>45659.495694444442</v>
      </c>
      <c r="C2756">
        <v>60006</v>
      </c>
      <c r="D2756" t="s">
        <v>3518</v>
      </c>
    </row>
    <row r="2757" spans="2:4">
      <c r="B2757" s="594">
        <v>45659.495694444442</v>
      </c>
      <c r="C2757">
        <v>60006</v>
      </c>
      <c r="D2757" t="s">
        <v>3520</v>
      </c>
    </row>
    <row r="2758" spans="2:4">
      <c r="B2758" s="594">
        <v>45659.495694444442</v>
      </c>
      <c r="C2758">
        <v>60006</v>
      </c>
      <c r="D2758" t="s">
        <v>3521</v>
      </c>
    </row>
    <row r="2759" spans="2:4">
      <c r="B2759" s="594">
        <v>45659.495694444442</v>
      </c>
      <c r="C2759">
        <v>60006</v>
      </c>
      <c r="D2759" t="s">
        <v>3522</v>
      </c>
    </row>
    <row r="2760" spans="2:4">
      <c r="B2760" s="594">
        <v>45659.495694444442</v>
      </c>
      <c r="C2760">
        <v>60006</v>
      </c>
      <c r="D2760" t="s">
        <v>3524</v>
      </c>
    </row>
    <row r="2761" spans="2:4">
      <c r="B2761" s="594">
        <v>45659.495694444442</v>
      </c>
      <c r="C2761">
        <v>60006</v>
      </c>
      <c r="D2761" t="s">
        <v>4133</v>
      </c>
    </row>
    <row r="2762" spans="2:4">
      <c r="B2762" s="594">
        <v>45659.495694444442</v>
      </c>
      <c r="C2762">
        <v>60006</v>
      </c>
      <c r="D2762" t="s">
        <v>3515</v>
      </c>
    </row>
    <row r="2763" spans="2:4">
      <c r="B2763" s="594">
        <v>45659.495694444442</v>
      </c>
      <c r="C2763">
        <v>60001</v>
      </c>
      <c r="D2763" t="s">
        <v>3516</v>
      </c>
    </row>
    <row r="2764" spans="2:4">
      <c r="B2764" s="594">
        <v>45659.495694444442</v>
      </c>
      <c r="C2764">
        <v>60006</v>
      </c>
      <c r="D2764" t="s">
        <v>3517</v>
      </c>
    </row>
    <row r="2765" spans="2:4">
      <c r="B2765" s="594">
        <v>45659.495694444442</v>
      </c>
      <c r="C2765">
        <v>60006</v>
      </c>
      <c r="D2765" t="s">
        <v>3518</v>
      </c>
    </row>
    <row r="2766" spans="2:4">
      <c r="B2766" s="594">
        <v>45659.495694444442</v>
      </c>
      <c r="C2766">
        <v>60006</v>
      </c>
      <c r="D2766" t="s">
        <v>3520</v>
      </c>
    </row>
    <row r="2767" spans="2:4">
      <c r="B2767" s="594">
        <v>45659.495694444442</v>
      </c>
      <c r="C2767">
        <v>60006</v>
      </c>
      <c r="D2767" t="s">
        <v>3521</v>
      </c>
    </row>
    <row r="2768" spans="2:4">
      <c r="B2768" s="594">
        <v>45659.495694444442</v>
      </c>
      <c r="C2768">
        <v>60006</v>
      </c>
      <c r="D2768" t="s">
        <v>3522</v>
      </c>
    </row>
    <row r="2769" spans="2:4">
      <c r="B2769" s="594">
        <v>45659.495694444442</v>
      </c>
      <c r="C2769">
        <v>60006</v>
      </c>
      <c r="D2769" t="s">
        <v>3524</v>
      </c>
    </row>
    <row r="2770" spans="2:4">
      <c r="B2770" s="594">
        <v>45659.495694444442</v>
      </c>
      <c r="C2770">
        <v>60006</v>
      </c>
      <c r="D2770" t="s">
        <v>4133</v>
      </c>
    </row>
    <row r="2771" spans="2:4">
      <c r="B2771" s="594">
        <v>45659.495694444442</v>
      </c>
      <c r="C2771">
        <v>60006</v>
      </c>
      <c r="D2771" t="s">
        <v>3515</v>
      </c>
    </row>
    <row r="2772" spans="2:4">
      <c r="B2772" s="594">
        <v>45659.495694444442</v>
      </c>
      <c r="C2772">
        <v>60001</v>
      </c>
      <c r="D2772" t="s">
        <v>3516</v>
      </c>
    </row>
    <row r="2773" spans="2:4">
      <c r="B2773" s="594">
        <v>45659.495694444442</v>
      </c>
      <c r="C2773">
        <v>60006</v>
      </c>
      <c r="D2773" t="s">
        <v>3517</v>
      </c>
    </row>
    <row r="2774" spans="2:4">
      <c r="B2774" s="594">
        <v>45659.495694444442</v>
      </c>
      <c r="C2774">
        <v>60006</v>
      </c>
      <c r="D2774" t="s">
        <v>3518</v>
      </c>
    </row>
    <row r="2775" spans="2:4">
      <c r="B2775" s="594">
        <v>45659.495694444442</v>
      </c>
      <c r="C2775">
        <v>60006</v>
      </c>
      <c r="D2775" t="s">
        <v>3520</v>
      </c>
    </row>
    <row r="2776" spans="2:4">
      <c r="B2776" s="594">
        <v>45659.495694444442</v>
      </c>
      <c r="C2776">
        <v>60006</v>
      </c>
      <c r="D2776" t="s">
        <v>3521</v>
      </c>
    </row>
    <row r="2777" spans="2:4">
      <c r="B2777" s="594">
        <v>45659.495694444442</v>
      </c>
      <c r="C2777">
        <v>60006</v>
      </c>
      <c r="D2777" t="s">
        <v>3522</v>
      </c>
    </row>
    <row r="2778" spans="2:4">
      <c r="B2778" s="594">
        <v>45659.495694444442</v>
      </c>
      <c r="C2778">
        <v>60006</v>
      </c>
      <c r="D2778" t="s">
        <v>3524</v>
      </c>
    </row>
    <row r="2779" spans="2:4">
      <c r="B2779" s="594">
        <v>45659.495706018519</v>
      </c>
      <c r="C2779">
        <v>60006</v>
      </c>
      <c r="D2779" t="s">
        <v>4133</v>
      </c>
    </row>
    <row r="2780" spans="2:4">
      <c r="B2780" s="594">
        <v>45659.495706018519</v>
      </c>
      <c r="C2780">
        <v>60006</v>
      </c>
      <c r="D2780" t="s">
        <v>3515</v>
      </c>
    </row>
    <row r="2781" spans="2:4">
      <c r="B2781" s="594">
        <v>45659.495706018519</v>
      </c>
      <c r="C2781">
        <v>60001</v>
      </c>
      <c r="D2781" t="s">
        <v>3516</v>
      </c>
    </row>
    <row r="2782" spans="2:4">
      <c r="B2782" s="594">
        <v>45659.495706018519</v>
      </c>
      <c r="C2782">
        <v>60006</v>
      </c>
      <c r="D2782" t="s">
        <v>3517</v>
      </c>
    </row>
    <row r="2783" spans="2:4">
      <c r="B2783" s="594">
        <v>45659.495706018519</v>
      </c>
      <c r="C2783">
        <v>60006</v>
      </c>
      <c r="D2783" t="s">
        <v>3518</v>
      </c>
    </row>
    <row r="2784" spans="2:4">
      <c r="B2784" s="594">
        <v>45659.495706018519</v>
      </c>
      <c r="C2784">
        <v>60006</v>
      </c>
      <c r="D2784" t="s">
        <v>3520</v>
      </c>
    </row>
    <row r="2785" spans="2:4">
      <c r="B2785" s="594">
        <v>45659.495706018519</v>
      </c>
      <c r="C2785">
        <v>60006</v>
      </c>
      <c r="D2785" t="s">
        <v>3521</v>
      </c>
    </row>
    <row r="2786" spans="2:4">
      <c r="B2786" s="594">
        <v>45659.495706018519</v>
      </c>
      <c r="C2786">
        <v>60006</v>
      </c>
      <c r="D2786" t="s">
        <v>3522</v>
      </c>
    </row>
    <row r="2787" spans="2:4">
      <c r="B2787" s="594">
        <v>45659.495706018519</v>
      </c>
      <c r="C2787">
        <v>60006</v>
      </c>
      <c r="D2787" t="s">
        <v>3524</v>
      </c>
    </row>
    <row r="2788" spans="2:4">
      <c r="B2788" s="594">
        <v>45659.495706018519</v>
      </c>
      <c r="C2788">
        <v>60006</v>
      </c>
      <c r="D2788" t="s">
        <v>4133</v>
      </c>
    </row>
    <row r="2789" spans="2:4">
      <c r="B2789" s="594">
        <v>45659.495706018519</v>
      </c>
      <c r="C2789">
        <v>60006</v>
      </c>
      <c r="D2789" t="s">
        <v>3515</v>
      </c>
    </row>
    <row r="2790" spans="2:4">
      <c r="B2790" s="594">
        <v>45659.495706018519</v>
      </c>
      <c r="C2790">
        <v>60001</v>
      </c>
      <c r="D2790" t="s">
        <v>3516</v>
      </c>
    </row>
    <row r="2791" spans="2:4">
      <c r="B2791" s="594">
        <v>45659.495706018519</v>
      </c>
      <c r="C2791">
        <v>60006</v>
      </c>
      <c r="D2791" t="s">
        <v>3517</v>
      </c>
    </row>
    <row r="2792" spans="2:4">
      <c r="B2792" s="594">
        <v>45659.495706018519</v>
      </c>
      <c r="C2792">
        <v>60006</v>
      </c>
      <c r="D2792" t="s">
        <v>3518</v>
      </c>
    </row>
    <row r="2793" spans="2:4">
      <c r="B2793" s="594">
        <v>45659.495706018519</v>
      </c>
      <c r="C2793">
        <v>60006</v>
      </c>
      <c r="D2793" t="s">
        <v>3520</v>
      </c>
    </row>
    <row r="2794" spans="2:4">
      <c r="B2794" s="594">
        <v>45659.495706018519</v>
      </c>
      <c r="C2794">
        <v>60006</v>
      </c>
      <c r="D2794" t="s">
        <v>3521</v>
      </c>
    </row>
    <row r="2795" spans="2:4">
      <c r="B2795" s="594">
        <v>45659.495706018519</v>
      </c>
      <c r="C2795">
        <v>60006</v>
      </c>
      <c r="D2795" t="s">
        <v>3522</v>
      </c>
    </row>
    <row r="2796" spans="2:4">
      <c r="B2796" s="594">
        <v>45659.495706018519</v>
      </c>
      <c r="C2796">
        <v>60006</v>
      </c>
      <c r="D2796" t="s">
        <v>3524</v>
      </c>
    </row>
    <row r="2797" spans="2:4">
      <c r="B2797" s="594">
        <v>45659.495706018519</v>
      </c>
      <c r="C2797">
        <v>60006</v>
      </c>
      <c r="D2797" t="s">
        <v>4133</v>
      </c>
    </row>
    <row r="2798" spans="2:4">
      <c r="B2798" s="594">
        <v>45659.495706018519</v>
      </c>
      <c r="C2798">
        <v>60006</v>
      </c>
      <c r="D2798" t="s">
        <v>3515</v>
      </c>
    </row>
    <row r="2799" spans="2:4">
      <c r="B2799" s="594">
        <v>45659.495706018519</v>
      </c>
      <c r="C2799">
        <v>60001</v>
      </c>
      <c r="D2799" t="s">
        <v>3516</v>
      </c>
    </row>
    <row r="2800" spans="2:4">
      <c r="B2800" s="594">
        <v>45659.495706018519</v>
      </c>
      <c r="C2800">
        <v>60006</v>
      </c>
      <c r="D2800" t="s">
        <v>3517</v>
      </c>
    </row>
    <row r="2801" spans="2:4">
      <c r="B2801" s="594">
        <v>45659.495706018519</v>
      </c>
      <c r="C2801">
        <v>60006</v>
      </c>
      <c r="D2801" t="s">
        <v>3518</v>
      </c>
    </row>
    <row r="2802" spans="2:4">
      <c r="B2802" s="594">
        <v>45659.495706018519</v>
      </c>
      <c r="C2802">
        <v>60006</v>
      </c>
      <c r="D2802" t="s">
        <v>3520</v>
      </c>
    </row>
    <row r="2803" spans="2:4">
      <c r="B2803" s="594">
        <v>45659.495706018519</v>
      </c>
      <c r="C2803">
        <v>60006</v>
      </c>
      <c r="D2803" t="s">
        <v>3521</v>
      </c>
    </row>
    <row r="2804" spans="2:4">
      <c r="B2804" s="594">
        <v>45659.495706018519</v>
      </c>
      <c r="C2804">
        <v>60006</v>
      </c>
      <c r="D2804" t="s">
        <v>3522</v>
      </c>
    </row>
    <row r="2805" spans="2:4">
      <c r="B2805" s="594">
        <v>45659.495706018519</v>
      </c>
      <c r="C2805">
        <v>60006</v>
      </c>
      <c r="D2805" t="s">
        <v>3524</v>
      </c>
    </row>
    <row r="2806" spans="2:4">
      <c r="B2806" s="594">
        <v>45659.495706018519</v>
      </c>
      <c r="C2806">
        <v>60006</v>
      </c>
      <c r="D2806" t="s">
        <v>4133</v>
      </c>
    </row>
    <row r="2807" spans="2:4">
      <c r="B2807" s="594">
        <v>45659.495717592596</v>
      </c>
      <c r="C2807">
        <v>60006</v>
      </c>
      <c r="D2807" t="s">
        <v>3515</v>
      </c>
    </row>
    <row r="2808" spans="2:4">
      <c r="B2808" s="594">
        <v>45659.495717592596</v>
      </c>
      <c r="C2808">
        <v>60001</v>
      </c>
      <c r="D2808" t="s">
        <v>3516</v>
      </c>
    </row>
    <row r="2809" spans="2:4">
      <c r="B2809" s="594">
        <v>45659.495717592596</v>
      </c>
      <c r="C2809">
        <v>60006</v>
      </c>
      <c r="D2809" t="s">
        <v>3517</v>
      </c>
    </row>
    <row r="2810" spans="2:4">
      <c r="B2810" s="594">
        <v>45659.495717592596</v>
      </c>
      <c r="C2810">
        <v>60006</v>
      </c>
      <c r="D2810" t="s">
        <v>3518</v>
      </c>
    </row>
    <row r="2811" spans="2:4">
      <c r="B2811" s="594">
        <v>45659.495717592596</v>
      </c>
      <c r="C2811">
        <v>60006</v>
      </c>
      <c r="D2811" t="s">
        <v>3520</v>
      </c>
    </row>
    <row r="2812" spans="2:4">
      <c r="B2812" s="594">
        <v>45659.495717592596</v>
      </c>
      <c r="C2812">
        <v>60006</v>
      </c>
      <c r="D2812" t="s">
        <v>3521</v>
      </c>
    </row>
    <row r="2813" spans="2:4">
      <c r="B2813" s="594">
        <v>45659.495717592596</v>
      </c>
      <c r="C2813">
        <v>60006</v>
      </c>
      <c r="D2813" t="s">
        <v>3522</v>
      </c>
    </row>
    <row r="2814" spans="2:4">
      <c r="B2814" s="594">
        <v>45659.495717592596</v>
      </c>
      <c r="C2814">
        <v>60006</v>
      </c>
      <c r="D2814" t="s">
        <v>3524</v>
      </c>
    </row>
    <row r="2815" spans="2:4">
      <c r="B2815" s="594">
        <v>45659.495717592596</v>
      </c>
      <c r="C2815">
        <v>60006</v>
      </c>
      <c r="D2815" t="s">
        <v>4133</v>
      </c>
    </row>
    <row r="2816" spans="2:4">
      <c r="B2816" s="594">
        <v>45659.495717592596</v>
      </c>
      <c r="C2816">
        <v>60006</v>
      </c>
      <c r="D2816" t="s">
        <v>3515</v>
      </c>
    </row>
    <row r="2817" spans="2:4">
      <c r="B2817" s="594">
        <v>45659.495717592596</v>
      </c>
      <c r="C2817">
        <v>60001</v>
      </c>
      <c r="D2817" t="s">
        <v>3516</v>
      </c>
    </row>
    <row r="2818" spans="2:4">
      <c r="B2818" s="594">
        <v>45659.495717592596</v>
      </c>
      <c r="C2818">
        <v>60006</v>
      </c>
      <c r="D2818" t="s">
        <v>3517</v>
      </c>
    </row>
    <row r="2819" spans="2:4">
      <c r="B2819" s="594">
        <v>45659.495717592596</v>
      </c>
      <c r="C2819">
        <v>60006</v>
      </c>
      <c r="D2819" t="s">
        <v>3518</v>
      </c>
    </row>
    <row r="2820" spans="2:4">
      <c r="B2820" s="594">
        <v>45659.495717592596</v>
      </c>
      <c r="C2820">
        <v>60006</v>
      </c>
      <c r="D2820" t="s">
        <v>3520</v>
      </c>
    </row>
    <row r="2821" spans="2:4">
      <c r="B2821" s="594">
        <v>45659.495717592596</v>
      </c>
      <c r="C2821">
        <v>60006</v>
      </c>
      <c r="D2821" t="s">
        <v>3521</v>
      </c>
    </row>
    <row r="2822" spans="2:4">
      <c r="B2822" s="594">
        <v>45659.495717592596</v>
      </c>
      <c r="C2822">
        <v>60006</v>
      </c>
      <c r="D2822" t="s">
        <v>3522</v>
      </c>
    </row>
    <row r="2823" spans="2:4">
      <c r="B2823" s="594">
        <v>45659.495717592596</v>
      </c>
      <c r="C2823">
        <v>60006</v>
      </c>
      <c r="D2823" t="s">
        <v>3524</v>
      </c>
    </row>
    <row r="2824" spans="2:4">
      <c r="B2824" s="594">
        <v>45659.495717592596</v>
      </c>
      <c r="C2824">
        <v>60006</v>
      </c>
      <c r="D2824" t="s">
        <v>4133</v>
      </c>
    </row>
    <row r="2825" spans="2:4">
      <c r="B2825" s="594">
        <v>45659.495717592596</v>
      </c>
      <c r="C2825">
        <v>60006</v>
      </c>
      <c r="D2825" t="s">
        <v>3515</v>
      </c>
    </row>
    <row r="2826" spans="2:4">
      <c r="B2826" s="594">
        <v>45659.495717592596</v>
      </c>
      <c r="C2826">
        <v>60001</v>
      </c>
      <c r="D2826" t="s">
        <v>3516</v>
      </c>
    </row>
    <row r="2827" spans="2:4">
      <c r="B2827" s="594">
        <v>45659.495717592596</v>
      </c>
      <c r="C2827">
        <v>60006</v>
      </c>
      <c r="D2827" t="s">
        <v>3517</v>
      </c>
    </row>
    <row r="2828" spans="2:4">
      <c r="B2828" s="594">
        <v>45659.495717592596</v>
      </c>
      <c r="C2828">
        <v>60006</v>
      </c>
      <c r="D2828" t="s">
        <v>3518</v>
      </c>
    </row>
    <row r="2829" spans="2:4">
      <c r="B2829" s="594">
        <v>45659.495717592596</v>
      </c>
      <c r="C2829">
        <v>60006</v>
      </c>
      <c r="D2829" t="s">
        <v>3520</v>
      </c>
    </row>
    <row r="2830" spans="2:4">
      <c r="B2830" s="594">
        <v>45659.495717592596</v>
      </c>
      <c r="C2830">
        <v>60006</v>
      </c>
      <c r="D2830" t="s">
        <v>3521</v>
      </c>
    </row>
    <row r="2831" spans="2:4">
      <c r="B2831" s="594">
        <v>45659.495717592596</v>
      </c>
      <c r="C2831">
        <v>60006</v>
      </c>
      <c r="D2831" t="s">
        <v>3522</v>
      </c>
    </row>
    <row r="2832" spans="2:4">
      <c r="B2832" s="594">
        <v>45659.495717592596</v>
      </c>
      <c r="C2832">
        <v>60006</v>
      </c>
      <c r="D2832" t="s">
        <v>3524</v>
      </c>
    </row>
    <row r="2833" spans="2:4">
      <c r="B2833" s="594">
        <v>45659.495717592596</v>
      </c>
      <c r="C2833">
        <v>60006</v>
      </c>
      <c r="D2833" t="s">
        <v>4133</v>
      </c>
    </row>
    <row r="2834" spans="2:4">
      <c r="B2834" s="594">
        <v>45659.495717592596</v>
      </c>
      <c r="C2834">
        <v>60006</v>
      </c>
      <c r="D2834" t="s">
        <v>3515</v>
      </c>
    </row>
    <row r="2835" spans="2:4">
      <c r="B2835" s="594">
        <v>45659.495717592596</v>
      </c>
      <c r="C2835">
        <v>60001</v>
      </c>
      <c r="D2835" t="s">
        <v>3516</v>
      </c>
    </row>
    <row r="2836" spans="2:4">
      <c r="B2836" s="594">
        <v>45659.495717592596</v>
      </c>
      <c r="C2836">
        <v>60006</v>
      </c>
      <c r="D2836" t="s">
        <v>3517</v>
      </c>
    </row>
    <row r="2837" spans="2:4">
      <c r="B2837" s="594">
        <v>45659.495717592596</v>
      </c>
      <c r="C2837">
        <v>60006</v>
      </c>
      <c r="D2837" t="s">
        <v>3518</v>
      </c>
    </row>
    <row r="2838" spans="2:4">
      <c r="B2838" s="594">
        <v>45659.495717592596</v>
      </c>
      <c r="C2838">
        <v>60006</v>
      </c>
      <c r="D2838" t="s">
        <v>3520</v>
      </c>
    </row>
    <row r="2839" spans="2:4">
      <c r="B2839" s="594">
        <v>45659.495717592596</v>
      </c>
      <c r="C2839">
        <v>60006</v>
      </c>
      <c r="D2839" t="s">
        <v>3521</v>
      </c>
    </row>
    <row r="2840" spans="2:4">
      <c r="B2840" s="594">
        <v>45659.495717592596</v>
      </c>
      <c r="C2840">
        <v>60006</v>
      </c>
      <c r="D2840" t="s">
        <v>3522</v>
      </c>
    </row>
    <row r="2841" spans="2:4">
      <c r="B2841" s="594">
        <v>45659.495717592596</v>
      </c>
      <c r="C2841">
        <v>60006</v>
      </c>
      <c r="D2841" t="s">
        <v>3524</v>
      </c>
    </row>
    <row r="2842" spans="2:4">
      <c r="B2842" s="594">
        <v>45659.495717592596</v>
      </c>
      <c r="C2842">
        <v>60006</v>
      </c>
      <c r="D2842" t="s">
        <v>4133</v>
      </c>
    </row>
    <row r="2843" spans="2:4">
      <c r="B2843" s="594">
        <v>45659.495717592596</v>
      </c>
      <c r="C2843">
        <v>60006</v>
      </c>
      <c r="D2843" t="s">
        <v>3515</v>
      </c>
    </row>
    <row r="2844" spans="2:4">
      <c r="B2844" s="594">
        <v>45659.495717592596</v>
      </c>
      <c r="C2844">
        <v>60001</v>
      </c>
      <c r="D2844" t="s">
        <v>3516</v>
      </c>
    </row>
    <row r="2845" spans="2:4">
      <c r="B2845" s="594">
        <v>45659.495717592596</v>
      </c>
      <c r="C2845">
        <v>60006</v>
      </c>
      <c r="D2845" t="s">
        <v>3517</v>
      </c>
    </row>
    <row r="2846" spans="2:4">
      <c r="B2846" s="594">
        <v>45659.495717592596</v>
      </c>
      <c r="C2846">
        <v>60006</v>
      </c>
      <c r="D2846" t="s">
        <v>3518</v>
      </c>
    </row>
    <row r="2847" spans="2:4">
      <c r="B2847" s="594">
        <v>45659.495717592596</v>
      </c>
      <c r="C2847">
        <v>60006</v>
      </c>
      <c r="D2847" t="s">
        <v>3520</v>
      </c>
    </row>
    <row r="2848" spans="2:4">
      <c r="B2848" s="594">
        <v>45659.495717592596</v>
      </c>
      <c r="C2848">
        <v>60006</v>
      </c>
      <c r="D2848" t="s">
        <v>3521</v>
      </c>
    </row>
    <row r="2849" spans="2:4">
      <c r="B2849" s="594">
        <v>45659.495717592596</v>
      </c>
      <c r="C2849">
        <v>60006</v>
      </c>
      <c r="D2849" t="s">
        <v>3522</v>
      </c>
    </row>
    <row r="2850" spans="2:4">
      <c r="B2850" s="594">
        <v>45659.495717592596</v>
      </c>
      <c r="C2850">
        <v>60006</v>
      </c>
      <c r="D2850" t="s">
        <v>3524</v>
      </c>
    </row>
    <row r="2851" spans="2:4">
      <c r="B2851" s="594">
        <v>45659.495717592596</v>
      </c>
      <c r="C2851">
        <v>60006</v>
      </c>
      <c r="D2851" t="s">
        <v>4133</v>
      </c>
    </row>
    <row r="2852" spans="2:4">
      <c r="B2852" s="594">
        <v>45659.495717592596</v>
      </c>
      <c r="C2852">
        <v>60006</v>
      </c>
      <c r="D2852" t="s">
        <v>3515</v>
      </c>
    </row>
    <row r="2853" spans="2:4">
      <c r="B2853" s="594">
        <v>45659.495717592596</v>
      </c>
      <c r="C2853">
        <v>60001</v>
      </c>
      <c r="D2853" t="s">
        <v>3516</v>
      </c>
    </row>
    <row r="2854" spans="2:4">
      <c r="B2854" s="594">
        <v>45659.495717592596</v>
      </c>
      <c r="C2854">
        <v>60006</v>
      </c>
      <c r="D2854" t="s">
        <v>3517</v>
      </c>
    </row>
    <row r="2855" spans="2:4">
      <c r="B2855" s="594">
        <v>45659.495717592596</v>
      </c>
      <c r="C2855">
        <v>60006</v>
      </c>
      <c r="D2855" t="s">
        <v>3518</v>
      </c>
    </row>
    <row r="2856" spans="2:4">
      <c r="B2856" s="594">
        <v>45659.495717592596</v>
      </c>
      <c r="C2856">
        <v>60006</v>
      </c>
      <c r="D2856" t="s">
        <v>3520</v>
      </c>
    </row>
    <row r="2857" spans="2:4">
      <c r="B2857" s="594">
        <v>45659.495717592596</v>
      </c>
      <c r="C2857">
        <v>60006</v>
      </c>
      <c r="D2857" t="s">
        <v>3521</v>
      </c>
    </row>
    <row r="2858" spans="2:4">
      <c r="B2858" s="594">
        <v>45659.495717592596</v>
      </c>
      <c r="C2858">
        <v>60006</v>
      </c>
      <c r="D2858" t="s">
        <v>3522</v>
      </c>
    </row>
    <row r="2859" spans="2:4">
      <c r="B2859" s="594">
        <v>45659.495717592596</v>
      </c>
      <c r="C2859">
        <v>60006</v>
      </c>
      <c r="D2859" t="s">
        <v>3524</v>
      </c>
    </row>
    <row r="2860" spans="2:4">
      <c r="B2860" s="594">
        <v>45659.495717592596</v>
      </c>
      <c r="C2860">
        <v>60006</v>
      </c>
      <c r="D2860" t="s">
        <v>4133</v>
      </c>
    </row>
    <row r="2861" spans="2:4">
      <c r="B2861" s="594">
        <v>45659.495717592596</v>
      </c>
      <c r="C2861">
        <v>60006</v>
      </c>
      <c r="D2861" t="s">
        <v>3515</v>
      </c>
    </row>
    <row r="2862" spans="2:4">
      <c r="B2862" s="594">
        <v>45659.495717592596</v>
      </c>
      <c r="C2862">
        <v>60001</v>
      </c>
      <c r="D2862" t="s">
        <v>3516</v>
      </c>
    </row>
    <row r="2863" spans="2:4">
      <c r="B2863" s="594">
        <v>45659.495717592596</v>
      </c>
      <c r="C2863">
        <v>60006</v>
      </c>
      <c r="D2863" t="s">
        <v>3517</v>
      </c>
    </row>
    <row r="2864" spans="2:4">
      <c r="B2864" s="594">
        <v>45659.495717592596</v>
      </c>
      <c r="C2864">
        <v>60006</v>
      </c>
      <c r="D2864" t="s">
        <v>3518</v>
      </c>
    </row>
    <row r="2865" spans="2:4">
      <c r="B2865" s="594">
        <v>45659.495717592596</v>
      </c>
      <c r="C2865">
        <v>60006</v>
      </c>
      <c r="D2865" t="s">
        <v>3520</v>
      </c>
    </row>
    <row r="2866" spans="2:4">
      <c r="B2866" s="594">
        <v>45659.495717592596</v>
      </c>
      <c r="C2866">
        <v>60006</v>
      </c>
      <c r="D2866" t="s">
        <v>3521</v>
      </c>
    </row>
    <row r="2867" spans="2:4">
      <c r="B2867" s="594">
        <v>45659.495717592596</v>
      </c>
      <c r="C2867">
        <v>60006</v>
      </c>
      <c r="D2867" t="s">
        <v>3522</v>
      </c>
    </row>
    <row r="2868" spans="2:4">
      <c r="B2868" s="594">
        <v>45659.495717592596</v>
      </c>
      <c r="C2868">
        <v>60006</v>
      </c>
      <c r="D2868" t="s">
        <v>3524</v>
      </c>
    </row>
    <row r="2869" spans="2:4">
      <c r="B2869" s="594">
        <v>45659.495717592596</v>
      </c>
      <c r="C2869">
        <v>60006</v>
      </c>
      <c r="D2869" t="s">
        <v>4133</v>
      </c>
    </row>
    <row r="2870" spans="2:4">
      <c r="B2870" s="594">
        <v>45659.495717592596</v>
      </c>
      <c r="C2870">
        <v>60006</v>
      </c>
      <c r="D2870" t="s">
        <v>3515</v>
      </c>
    </row>
    <row r="2871" spans="2:4">
      <c r="B2871" s="594">
        <v>45659.495717592596</v>
      </c>
      <c r="C2871">
        <v>60001</v>
      </c>
      <c r="D2871" t="s">
        <v>3516</v>
      </c>
    </row>
    <row r="2872" spans="2:4">
      <c r="B2872" s="594">
        <v>45659.495717592596</v>
      </c>
      <c r="C2872">
        <v>60006</v>
      </c>
      <c r="D2872" t="s">
        <v>3517</v>
      </c>
    </row>
    <row r="2873" spans="2:4">
      <c r="B2873" s="594">
        <v>45659.495729166665</v>
      </c>
      <c r="C2873">
        <v>60006</v>
      </c>
      <c r="D2873" t="s">
        <v>3518</v>
      </c>
    </row>
    <row r="2874" spans="2:4">
      <c r="B2874" s="594">
        <v>45659.495729166665</v>
      </c>
      <c r="C2874">
        <v>60006</v>
      </c>
      <c r="D2874" t="s">
        <v>3520</v>
      </c>
    </row>
    <row r="2875" spans="2:4">
      <c r="B2875" s="594">
        <v>45659.495729166665</v>
      </c>
      <c r="C2875">
        <v>60006</v>
      </c>
      <c r="D2875" t="s">
        <v>3521</v>
      </c>
    </row>
    <row r="2876" spans="2:4">
      <c r="B2876" s="594">
        <v>45659.495729166665</v>
      </c>
      <c r="C2876">
        <v>60006</v>
      </c>
      <c r="D2876" t="s">
        <v>3522</v>
      </c>
    </row>
    <row r="2877" spans="2:4">
      <c r="B2877" s="594">
        <v>45659.495729166665</v>
      </c>
      <c r="C2877">
        <v>60006</v>
      </c>
      <c r="D2877" t="s">
        <v>3524</v>
      </c>
    </row>
    <row r="2878" spans="2:4">
      <c r="B2878" s="594">
        <v>45659.495729166665</v>
      </c>
      <c r="C2878">
        <v>60006</v>
      </c>
      <c r="D2878" t="s">
        <v>4133</v>
      </c>
    </row>
    <row r="2879" spans="2:4">
      <c r="B2879" s="594">
        <v>45659.495729166665</v>
      </c>
      <c r="C2879">
        <v>60006</v>
      </c>
      <c r="D2879" t="s">
        <v>3515</v>
      </c>
    </row>
    <row r="2880" spans="2:4">
      <c r="B2880" s="594">
        <v>45659.495729166665</v>
      </c>
      <c r="C2880">
        <v>60001</v>
      </c>
      <c r="D2880" t="s">
        <v>3516</v>
      </c>
    </row>
    <row r="2881" spans="2:4">
      <c r="B2881" s="594">
        <v>45659.495729166665</v>
      </c>
      <c r="C2881">
        <v>60006</v>
      </c>
      <c r="D2881" t="s">
        <v>3517</v>
      </c>
    </row>
    <row r="2882" spans="2:4">
      <c r="B2882" s="594">
        <v>45659.495729166665</v>
      </c>
      <c r="C2882">
        <v>60006</v>
      </c>
      <c r="D2882" t="s">
        <v>3518</v>
      </c>
    </row>
    <row r="2883" spans="2:4">
      <c r="B2883" s="594">
        <v>45659.495729166665</v>
      </c>
      <c r="C2883">
        <v>60006</v>
      </c>
      <c r="D2883" t="s">
        <v>3520</v>
      </c>
    </row>
    <row r="2884" spans="2:4">
      <c r="B2884" s="594">
        <v>45659.495729166665</v>
      </c>
      <c r="C2884">
        <v>60006</v>
      </c>
      <c r="D2884" t="s">
        <v>3521</v>
      </c>
    </row>
    <row r="2885" spans="2:4">
      <c r="B2885" s="594">
        <v>45659.495729166665</v>
      </c>
      <c r="C2885">
        <v>60006</v>
      </c>
      <c r="D2885" t="s">
        <v>3522</v>
      </c>
    </row>
    <row r="2886" spans="2:4">
      <c r="B2886" s="594">
        <v>45659.495729166665</v>
      </c>
      <c r="C2886">
        <v>60006</v>
      </c>
      <c r="D2886" t="s">
        <v>3524</v>
      </c>
    </row>
    <row r="2887" spans="2:4">
      <c r="B2887" s="594">
        <v>45659.495729166665</v>
      </c>
      <c r="C2887">
        <v>60006</v>
      </c>
      <c r="D2887" t="s">
        <v>4133</v>
      </c>
    </row>
    <row r="2888" spans="2:4">
      <c r="B2888" s="594">
        <v>45659.495729166665</v>
      </c>
      <c r="C2888">
        <v>60006</v>
      </c>
      <c r="D2888" t="s">
        <v>3515</v>
      </c>
    </row>
    <row r="2889" spans="2:4">
      <c r="B2889" s="594">
        <v>45659.495729166665</v>
      </c>
      <c r="C2889">
        <v>60001</v>
      </c>
      <c r="D2889" t="s">
        <v>3516</v>
      </c>
    </row>
    <row r="2890" spans="2:4">
      <c r="B2890" s="594">
        <v>45659.495729166665</v>
      </c>
      <c r="C2890">
        <v>60006</v>
      </c>
      <c r="D2890" t="s">
        <v>3517</v>
      </c>
    </row>
    <row r="2891" spans="2:4">
      <c r="B2891" s="594">
        <v>45659.495729166665</v>
      </c>
      <c r="C2891">
        <v>60006</v>
      </c>
      <c r="D2891" t="s">
        <v>3518</v>
      </c>
    </row>
    <row r="2892" spans="2:4">
      <c r="B2892" s="594">
        <v>45659.495729166665</v>
      </c>
      <c r="C2892">
        <v>60006</v>
      </c>
      <c r="D2892" t="s">
        <v>3520</v>
      </c>
    </row>
    <row r="2893" spans="2:4">
      <c r="B2893" s="594">
        <v>45659.495729166665</v>
      </c>
      <c r="C2893">
        <v>60006</v>
      </c>
      <c r="D2893" t="s">
        <v>3521</v>
      </c>
    </row>
    <row r="2894" spans="2:4">
      <c r="B2894" s="594">
        <v>45659.495729166665</v>
      </c>
      <c r="C2894">
        <v>60006</v>
      </c>
      <c r="D2894" t="s">
        <v>3522</v>
      </c>
    </row>
    <row r="2895" spans="2:4">
      <c r="B2895" s="594">
        <v>45659.495729166665</v>
      </c>
      <c r="C2895">
        <v>60006</v>
      </c>
      <c r="D2895" t="s">
        <v>3524</v>
      </c>
    </row>
    <row r="2896" spans="2:4">
      <c r="B2896" s="594">
        <v>45659.495729166665</v>
      </c>
      <c r="C2896">
        <v>60006</v>
      </c>
      <c r="D2896" t="s">
        <v>4133</v>
      </c>
    </row>
    <row r="2897" spans="2:4">
      <c r="B2897" s="594">
        <v>45659.495729166665</v>
      </c>
      <c r="C2897">
        <v>60006</v>
      </c>
      <c r="D2897" t="s">
        <v>3515</v>
      </c>
    </row>
    <row r="2898" spans="2:4">
      <c r="B2898" s="594">
        <v>45659.495729166665</v>
      </c>
      <c r="C2898">
        <v>60001</v>
      </c>
      <c r="D2898" t="s">
        <v>3516</v>
      </c>
    </row>
    <row r="2899" spans="2:4">
      <c r="B2899" s="594">
        <v>45659.495729166665</v>
      </c>
      <c r="C2899">
        <v>60006</v>
      </c>
      <c r="D2899" t="s">
        <v>3517</v>
      </c>
    </row>
    <row r="2900" spans="2:4">
      <c r="B2900" s="594">
        <v>45659.495729166665</v>
      </c>
      <c r="C2900">
        <v>60006</v>
      </c>
      <c r="D2900" t="s">
        <v>3518</v>
      </c>
    </row>
    <row r="2901" spans="2:4">
      <c r="B2901" s="594">
        <v>45659.495729166665</v>
      </c>
      <c r="C2901">
        <v>60006</v>
      </c>
      <c r="D2901" t="s">
        <v>3520</v>
      </c>
    </row>
    <row r="2902" spans="2:4">
      <c r="B2902" s="594">
        <v>45659.495729166665</v>
      </c>
      <c r="C2902">
        <v>60006</v>
      </c>
      <c r="D2902" t="s">
        <v>3521</v>
      </c>
    </row>
    <row r="2903" spans="2:4">
      <c r="B2903" s="594">
        <v>45659.495729166665</v>
      </c>
      <c r="C2903">
        <v>60006</v>
      </c>
      <c r="D2903" t="s">
        <v>3522</v>
      </c>
    </row>
    <row r="2904" spans="2:4">
      <c r="B2904" s="594">
        <v>45659.495729166665</v>
      </c>
      <c r="C2904">
        <v>60006</v>
      </c>
      <c r="D2904" t="s">
        <v>3524</v>
      </c>
    </row>
    <row r="2905" spans="2:4">
      <c r="B2905" s="594">
        <v>45659.495729166665</v>
      </c>
      <c r="C2905">
        <v>60006</v>
      </c>
      <c r="D2905" t="s">
        <v>4133</v>
      </c>
    </row>
    <row r="2906" spans="2:4">
      <c r="B2906" s="594">
        <v>45659.495729166665</v>
      </c>
      <c r="C2906">
        <v>60006</v>
      </c>
      <c r="D2906" t="s">
        <v>3515</v>
      </c>
    </row>
    <row r="2907" spans="2:4">
      <c r="B2907" s="594">
        <v>45659.495729166665</v>
      </c>
      <c r="C2907">
        <v>60001</v>
      </c>
      <c r="D2907" t="s">
        <v>3516</v>
      </c>
    </row>
    <row r="2908" spans="2:4">
      <c r="B2908" s="594">
        <v>45659.495729166665</v>
      </c>
      <c r="C2908">
        <v>60006</v>
      </c>
      <c r="D2908" t="s">
        <v>3517</v>
      </c>
    </row>
    <row r="2909" spans="2:4">
      <c r="B2909" s="594">
        <v>45659.495729166665</v>
      </c>
      <c r="C2909">
        <v>60006</v>
      </c>
      <c r="D2909" t="s">
        <v>3518</v>
      </c>
    </row>
    <row r="2910" spans="2:4">
      <c r="B2910" s="594">
        <v>45659.495729166665</v>
      </c>
      <c r="C2910">
        <v>60006</v>
      </c>
      <c r="D2910" t="s">
        <v>3520</v>
      </c>
    </row>
    <row r="2911" spans="2:4">
      <c r="B2911" s="594">
        <v>45659.495729166665</v>
      </c>
      <c r="C2911">
        <v>60006</v>
      </c>
      <c r="D2911" t="s">
        <v>3521</v>
      </c>
    </row>
    <row r="2912" spans="2:4">
      <c r="B2912" s="594">
        <v>45659.495729166665</v>
      </c>
      <c r="C2912">
        <v>60006</v>
      </c>
      <c r="D2912" t="s">
        <v>3522</v>
      </c>
    </row>
    <row r="2913" spans="2:4">
      <c r="B2913" s="594">
        <v>45659.495729166665</v>
      </c>
      <c r="C2913">
        <v>60006</v>
      </c>
      <c r="D2913" t="s">
        <v>3524</v>
      </c>
    </row>
    <row r="2914" spans="2:4">
      <c r="B2914" s="594">
        <v>45659.495729166665</v>
      </c>
      <c r="C2914">
        <v>60006</v>
      </c>
      <c r="D2914" t="s">
        <v>4133</v>
      </c>
    </row>
    <row r="2915" spans="2:4">
      <c r="B2915" s="594">
        <v>45659.495740740742</v>
      </c>
      <c r="C2915">
        <v>60006</v>
      </c>
      <c r="D2915" t="s">
        <v>3515</v>
      </c>
    </row>
    <row r="2916" spans="2:4">
      <c r="B2916" s="594">
        <v>45659.495740740742</v>
      </c>
      <c r="C2916">
        <v>60001</v>
      </c>
      <c r="D2916" t="s">
        <v>3516</v>
      </c>
    </row>
    <row r="2917" spans="2:4">
      <c r="B2917" s="594">
        <v>45659.495740740742</v>
      </c>
      <c r="C2917">
        <v>60006</v>
      </c>
      <c r="D2917" t="s">
        <v>3517</v>
      </c>
    </row>
    <row r="2918" spans="2:4">
      <c r="B2918" s="594">
        <v>45659.495740740742</v>
      </c>
      <c r="C2918">
        <v>60006</v>
      </c>
      <c r="D2918" t="s">
        <v>3518</v>
      </c>
    </row>
    <row r="2919" spans="2:4">
      <c r="B2919" s="594">
        <v>45659.495740740742</v>
      </c>
      <c r="C2919">
        <v>60006</v>
      </c>
      <c r="D2919" t="s">
        <v>3520</v>
      </c>
    </row>
    <row r="2920" spans="2:4">
      <c r="B2920" s="594">
        <v>45659.495740740742</v>
      </c>
      <c r="C2920">
        <v>60006</v>
      </c>
      <c r="D2920" t="s">
        <v>3521</v>
      </c>
    </row>
    <row r="2921" spans="2:4">
      <c r="B2921" s="594">
        <v>45659.495740740742</v>
      </c>
      <c r="C2921">
        <v>60006</v>
      </c>
      <c r="D2921" t="s">
        <v>3522</v>
      </c>
    </row>
    <row r="2922" spans="2:4">
      <c r="B2922" s="594">
        <v>45659.495740740742</v>
      </c>
      <c r="C2922">
        <v>60006</v>
      </c>
      <c r="D2922" t="s">
        <v>3524</v>
      </c>
    </row>
    <row r="2923" spans="2:4">
      <c r="B2923" s="594">
        <v>45659.495740740742</v>
      </c>
      <c r="C2923">
        <v>60006</v>
      </c>
      <c r="D2923" t="s">
        <v>4133</v>
      </c>
    </row>
    <row r="2924" spans="2:4">
      <c r="B2924" s="594">
        <v>45659.495740740742</v>
      </c>
      <c r="C2924">
        <v>60006</v>
      </c>
      <c r="D2924" t="s">
        <v>3515</v>
      </c>
    </row>
    <row r="2925" spans="2:4">
      <c r="B2925" s="594">
        <v>45659.495740740742</v>
      </c>
      <c r="C2925">
        <v>60001</v>
      </c>
      <c r="D2925" t="s">
        <v>3516</v>
      </c>
    </row>
    <row r="2926" spans="2:4">
      <c r="B2926" s="594">
        <v>45659.495740740742</v>
      </c>
      <c r="C2926">
        <v>60006</v>
      </c>
      <c r="D2926" t="s">
        <v>3517</v>
      </c>
    </row>
    <row r="2927" spans="2:4">
      <c r="B2927" s="594">
        <v>45659.495740740742</v>
      </c>
      <c r="C2927">
        <v>60006</v>
      </c>
      <c r="D2927" t="s">
        <v>3518</v>
      </c>
    </row>
    <row r="2928" spans="2:4">
      <c r="B2928" s="594">
        <v>45659.495740740742</v>
      </c>
      <c r="C2928">
        <v>60006</v>
      </c>
      <c r="D2928" t="s">
        <v>3520</v>
      </c>
    </row>
    <row r="2929" spans="2:4">
      <c r="B2929" s="594">
        <v>45659.495740740742</v>
      </c>
      <c r="C2929">
        <v>60006</v>
      </c>
      <c r="D2929" t="s">
        <v>3521</v>
      </c>
    </row>
    <row r="2930" spans="2:4">
      <c r="B2930" s="594">
        <v>45659.495740740742</v>
      </c>
      <c r="C2930">
        <v>60006</v>
      </c>
      <c r="D2930" t="s">
        <v>3522</v>
      </c>
    </row>
    <row r="2931" spans="2:4">
      <c r="B2931" s="594">
        <v>45659.495740740742</v>
      </c>
      <c r="C2931">
        <v>60006</v>
      </c>
      <c r="D2931" t="s">
        <v>3524</v>
      </c>
    </row>
    <row r="2932" spans="2:4">
      <c r="B2932" s="594">
        <v>45659.495740740742</v>
      </c>
      <c r="C2932">
        <v>60006</v>
      </c>
      <c r="D2932" t="s">
        <v>4133</v>
      </c>
    </row>
    <row r="2933" spans="2:4">
      <c r="B2933" s="594">
        <v>45659.495740740742</v>
      </c>
      <c r="C2933">
        <v>60006</v>
      </c>
      <c r="D2933" t="s">
        <v>3515</v>
      </c>
    </row>
    <row r="2934" spans="2:4">
      <c r="B2934" s="594">
        <v>45659.495740740742</v>
      </c>
      <c r="C2934">
        <v>60001</v>
      </c>
      <c r="D2934" t="s">
        <v>3516</v>
      </c>
    </row>
    <row r="2935" spans="2:4">
      <c r="B2935" s="594">
        <v>45659.495740740742</v>
      </c>
      <c r="C2935">
        <v>60006</v>
      </c>
      <c r="D2935" t="s">
        <v>3517</v>
      </c>
    </row>
    <row r="2936" spans="2:4">
      <c r="B2936" s="594">
        <v>45659.495740740742</v>
      </c>
      <c r="C2936">
        <v>60006</v>
      </c>
      <c r="D2936" t="s">
        <v>3518</v>
      </c>
    </row>
    <row r="2937" spans="2:4">
      <c r="B2937" s="594">
        <v>45659.495740740742</v>
      </c>
      <c r="C2937">
        <v>60006</v>
      </c>
      <c r="D2937" t="s">
        <v>3520</v>
      </c>
    </row>
    <row r="2938" spans="2:4">
      <c r="B2938" s="594">
        <v>45659.495740740742</v>
      </c>
      <c r="C2938">
        <v>60006</v>
      </c>
      <c r="D2938" t="s">
        <v>3521</v>
      </c>
    </row>
    <row r="2939" spans="2:4">
      <c r="B2939" s="594">
        <v>45659.495740740742</v>
      </c>
      <c r="C2939">
        <v>60006</v>
      </c>
      <c r="D2939" t="s">
        <v>3522</v>
      </c>
    </row>
    <row r="2940" spans="2:4">
      <c r="B2940" s="594">
        <v>45659.495740740742</v>
      </c>
      <c r="C2940">
        <v>60006</v>
      </c>
      <c r="D2940" t="s">
        <v>3524</v>
      </c>
    </row>
    <row r="2941" spans="2:4">
      <c r="B2941" s="594">
        <v>45659.495740740742</v>
      </c>
      <c r="C2941">
        <v>60006</v>
      </c>
      <c r="D2941" t="s">
        <v>4133</v>
      </c>
    </row>
    <row r="2942" spans="2:4">
      <c r="B2942" s="594">
        <v>45659.495740740742</v>
      </c>
      <c r="C2942">
        <v>60006</v>
      </c>
      <c r="D2942" t="s">
        <v>3515</v>
      </c>
    </row>
    <row r="2943" spans="2:4">
      <c r="B2943" s="594">
        <v>45659.495752314811</v>
      </c>
      <c r="C2943">
        <v>60001</v>
      </c>
      <c r="D2943" t="s">
        <v>3516</v>
      </c>
    </row>
    <row r="2944" spans="2:4">
      <c r="B2944" s="594">
        <v>45659.495752314811</v>
      </c>
      <c r="C2944">
        <v>60006</v>
      </c>
      <c r="D2944" t="s">
        <v>3517</v>
      </c>
    </row>
    <row r="2945" spans="2:4">
      <c r="B2945" s="594">
        <v>45659.495752314811</v>
      </c>
      <c r="C2945">
        <v>60006</v>
      </c>
      <c r="D2945" t="s">
        <v>3518</v>
      </c>
    </row>
    <row r="2946" spans="2:4">
      <c r="B2946" s="594">
        <v>45659.495752314811</v>
      </c>
      <c r="C2946">
        <v>60006</v>
      </c>
      <c r="D2946" t="s">
        <v>3520</v>
      </c>
    </row>
    <row r="2947" spans="2:4">
      <c r="B2947" s="594">
        <v>45659.495752314811</v>
      </c>
      <c r="C2947">
        <v>60006</v>
      </c>
      <c r="D2947" t="s">
        <v>3521</v>
      </c>
    </row>
    <row r="2948" spans="2:4">
      <c r="B2948" s="594">
        <v>45659.495752314811</v>
      </c>
      <c r="C2948">
        <v>60006</v>
      </c>
      <c r="D2948" t="s">
        <v>3522</v>
      </c>
    </row>
    <row r="2949" spans="2:4">
      <c r="B2949" s="594">
        <v>45659.495752314811</v>
      </c>
      <c r="C2949">
        <v>60006</v>
      </c>
      <c r="D2949" t="s">
        <v>3524</v>
      </c>
    </row>
    <row r="2950" spans="2:4">
      <c r="B2950" s="594">
        <v>45659.495752314811</v>
      </c>
      <c r="C2950">
        <v>60006</v>
      </c>
      <c r="D2950" t="s">
        <v>4133</v>
      </c>
    </row>
    <row r="2951" spans="2:4">
      <c r="B2951" s="594">
        <v>45659.495752314811</v>
      </c>
      <c r="C2951">
        <v>60006</v>
      </c>
      <c r="D2951" t="s">
        <v>3515</v>
      </c>
    </row>
    <row r="2952" spans="2:4">
      <c r="B2952" s="594">
        <v>45659.495752314811</v>
      </c>
      <c r="C2952">
        <v>60001</v>
      </c>
      <c r="D2952" t="s">
        <v>3516</v>
      </c>
    </row>
    <row r="2953" spans="2:4">
      <c r="B2953" s="594">
        <v>45659.495752314811</v>
      </c>
      <c r="C2953">
        <v>60006</v>
      </c>
      <c r="D2953" t="s">
        <v>3517</v>
      </c>
    </row>
    <row r="2954" spans="2:4">
      <c r="B2954" s="594">
        <v>45659.495752314811</v>
      </c>
      <c r="C2954">
        <v>60006</v>
      </c>
      <c r="D2954" t="s">
        <v>3518</v>
      </c>
    </row>
    <row r="2955" spans="2:4">
      <c r="B2955" s="594">
        <v>45659.495752314811</v>
      </c>
      <c r="C2955">
        <v>60006</v>
      </c>
      <c r="D2955" t="s">
        <v>3520</v>
      </c>
    </row>
    <row r="2956" spans="2:4">
      <c r="B2956" s="594">
        <v>45659.495752314811</v>
      </c>
      <c r="C2956">
        <v>60006</v>
      </c>
      <c r="D2956" t="s">
        <v>3521</v>
      </c>
    </row>
    <row r="2957" spans="2:4">
      <c r="B2957" s="594">
        <v>45659.495752314811</v>
      </c>
      <c r="C2957">
        <v>60006</v>
      </c>
      <c r="D2957" t="s">
        <v>3522</v>
      </c>
    </row>
    <row r="2958" spans="2:4">
      <c r="B2958" s="594">
        <v>45659.495752314811</v>
      </c>
      <c r="C2958">
        <v>60006</v>
      </c>
      <c r="D2958" t="s">
        <v>3524</v>
      </c>
    </row>
    <row r="2959" spans="2:4">
      <c r="B2959" s="594">
        <v>45659.495752314811</v>
      </c>
      <c r="C2959">
        <v>60006</v>
      </c>
      <c r="D2959" t="s">
        <v>4133</v>
      </c>
    </row>
    <row r="2960" spans="2:4">
      <c r="B2960" s="594">
        <v>45659.495752314811</v>
      </c>
      <c r="C2960">
        <v>60006</v>
      </c>
      <c r="D2960" t="s">
        <v>3515</v>
      </c>
    </row>
    <row r="2961" spans="2:4">
      <c r="B2961" s="594">
        <v>45659.495752314811</v>
      </c>
      <c r="C2961">
        <v>60001</v>
      </c>
      <c r="D2961" t="s">
        <v>3516</v>
      </c>
    </row>
    <row r="2962" spans="2:4">
      <c r="B2962" s="594">
        <v>45659.495752314811</v>
      </c>
      <c r="C2962">
        <v>60006</v>
      </c>
      <c r="D2962" t="s">
        <v>3517</v>
      </c>
    </row>
    <row r="2963" spans="2:4">
      <c r="B2963" s="594">
        <v>45659.495752314811</v>
      </c>
      <c r="C2963">
        <v>60006</v>
      </c>
      <c r="D2963" t="s">
        <v>3518</v>
      </c>
    </row>
    <row r="2964" spans="2:4">
      <c r="B2964" s="594">
        <v>45659.495752314811</v>
      </c>
      <c r="C2964">
        <v>60006</v>
      </c>
      <c r="D2964" t="s">
        <v>3520</v>
      </c>
    </row>
    <row r="2965" spans="2:4">
      <c r="B2965" s="594">
        <v>45659.495752314811</v>
      </c>
      <c r="C2965">
        <v>60006</v>
      </c>
      <c r="D2965" t="s">
        <v>3521</v>
      </c>
    </row>
    <row r="2966" spans="2:4">
      <c r="B2966" s="594">
        <v>45659.495752314811</v>
      </c>
      <c r="C2966">
        <v>60006</v>
      </c>
      <c r="D2966" t="s">
        <v>3522</v>
      </c>
    </row>
    <row r="2967" spans="2:4">
      <c r="B2967" s="594">
        <v>45659.495752314811</v>
      </c>
      <c r="C2967">
        <v>60006</v>
      </c>
      <c r="D2967" t="s">
        <v>3524</v>
      </c>
    </row>
    <row r="2968" spans="2:4">
      <c r="B2968" s="594">
        <v>45659.495752314811</v>
      </c>
      <c r="C2968">
        <v>60006</v>
      </c>
      <c r="D2968" t="s">
        <v>4133</v>
      </c>
    </row>
    <row r="2969" spans="2:4">
      <c r="B2969" s="594">
        <v>45659.495752314811</v>
      </c>
      <c r="C2969">
        <v>60006</v>
      </c>
      <c r="D2969" t="s">
        <v>3515</v>
      </c>
    </row>
    <row r="2970" spans="2:4">
      <c r="B2970" s="594">
        <v>45659.495752314811</v>
      </c>
      <c r="C2970">
        <v>60001</v>
      </c>
      <c r="D2970" t="s">
        <v>3516</v>
      </c>
    </row>
    <row r="2971" spans="2:4">
      <c r="B2971" s="594">
        <v>45659.495752314811</v>
      </c>
      <c r="C2971">
        <v>60006</v>
      </c>
      <c r="D2971" t="s">
        <v>3517</v>
      </c>
    </row>
    <row r="2972" spans="2:4">
      <c r="B2972" s="594">
        <v>45659.495752314811</v>
      </c>
      <c r="C2972">
        <v>60006</v>
      </c>
      <c r="D2972" t="s">
        <v>3518</v>
      </c>
    </row>
    <row r="2973" spans="2:4">
      <c r="B2973" s="594">
        <v>45659.495752314811</v>
      </c>
      <c r="C2973">
        <v>60006</v>
      </c>
      <c r="D2973" t="s">
        <v>3520</v>
      </c>
    </row>
    <row r="2974" spans="2:4">
      <c r="B2974" s="594">
        <v>45659.495752314811</v>
      </c>
      <c r="C2974">
        <v>60006</v>
      </c>
      <c r="D2974" t="s">
        <v>3521</v>
      </c>
    </row>
    <row r="2975" spans="2:4">
      <c r="B2975" s="594">
        <v>45659.495752314811</v>
      </c>
      <c r="C2975">
        <v>60006</v>
      </c>
      <c r="D2975" t="s">
        <v>3522</v>
      </c>
    </row>
    <row r="2976" spans="2:4">
      <c r="B2976" s="594">
        <v>45659.495752314811</v>
      </c>
      <c r="C2976">
        <v>60006</v>
      </c>
      <c r="D2976" t="s">
        <v>3524</v>
      </c>
    </row>
    <row r="2977" spans="2:4">
      <c r="B2977" s="594">
        <v>45659.495752314811</v>
      </c>
      <c r="C2977">
        <v>60006</v>
      </c>
      <c r="D2977" t="s">
        <v>4133</v>
      </c>
    </row>
    <row r="2978" spans="2:4">
      <c r="B2978" s="594">
        <v>45659.495752314811</v>
      </c>
      <c r="C2978">
        <v>60006</v>
      </c>
      <c r="D2978" t="s">
        <v>3515</v>
      </c>
    </row>
    <row r="2979" spans="2:4">
      <c r="B2979" s="594">
        <v>45659.495752314811</v>
      </c>
      <c r="C2979">
        <v>60001</v>
      </c>
      <c r="D2979" t="s">
        <v>3516</v>
      </c>
    </row>
    <row r="2980" spans="2:4">
      <c r="B2980" s="594">
        <v>45659.495752314811</v>
      </c>
      <c r="C2980">
        <v>60006</v>
      </c>
      <c r="D2980" t="s">
        <v>3517</v>
      </c>
    </row>
    <row r="2981" spans="2:4">
      <c r="B2981" s="594">
        <v>45659.495752314811</v>
      </c>
      <c r="C2981">
        <v>60006</v>
      </c>
      <c r="D2981" t="s">
        <v>3518</v>
      </c>
    </row>
    <row r="2982" spans="2:4">
      <c r="B2982" s="594">
        <v>45659.495752314811</v>
      </c>
      <c r="C2982">
        <v>60006</v>
      </c>
      <c r="D2982" t="s">
        <v>3520</v>
      </c>
    </row>
    <row r="2983" spans="2:4">
      <c r="B2983" s="594">
        <v>45659.495752314811</v>
      </c>
      <c r="C2983">
        <v>60006</v>
      </c>
      <c r="D2983" t="s">
        <v>3521</v>
      </c>
    </row>
    <row r="2984" spans="2:4">
      <c r="B2984" s="594">
        <v>45659.495752314811</v>
      </c>
      <c r="C2984">
        <v>60006</v>
      </c>
      <c r="D2984" t="s">
        <v>3522</v>
      </c>
    </row>
    <row r="2985" spans="2:4">
      <c r="B2985" s="594">
        <v>45659.495752314811</v>
      </c>
      <c r="C2985">
        <v>60006</v>
      </c>
      <c r="D2985" t="s">
        <v>3524</v>
      </c>
    </row>
    <row r="2986" spans="2:4">
      <c r="B2986" s="594">
        <v>45659.495752314811</v>
      </c>
      <c r="C2986">
        <v>60006</v>
      </c>
      <c r="D2986" t="s">
        <v>4133</v>
      </c>
    </row>
    <row r="2987" spans="2:4">
      <c r="B2987" s="594">
        <v>45659.495752314811</v>
      </c>
      <c r="C2987">
        <v>60006</v>
      </c>
      <c r="D2987" t="s">
        <v>3515</v>
      </c>
    </row>
    <row r="2988" spans="2:4">
      <c r="B2988" s="594">
        <v>45659.495752314811</v>
      </c>
      <c r="C2988">
        <v>60001</v>
      </c>
      <c r="D2988" t="s">
        <v>3516</v>
      </c>
    </row>
    <row r="2989" spans="2:4">
      <c r="B2989" s="594">
        <v>45659.495752314811</v>
      </c>
      <c r="C2989">
        <v>60006</v>
      </c>
      <c r="D2989" t="s">
        <v>3517</v>
      </c>
    </row>
    <row r="2990" spans="2:4">
      <c r="B2990" s="594">
        <v>45659.495752314811</v>
      </c>
      <c r="C2990">
        <v>60006</v>
      </c>
      <c r="D2990" t="s">
        <v>3518</v>
      </c>
    </row>
    <row r="2991" spans="2:4">
      <c r="B2991" s="594">
        <v>45659.495752314811</v>
      </c>
      <c r="C2991">
        <v>60006</v>
      </c>
      <c r="D2991" t="s">
        <v>3520</v>
      </c>
    </row>
    <row r="2992" spans="2:4">
      <c r="B2992" s="594">
        <v>45659.495752314811</v>
      </c>
      <c r="C2992">
        <v>60006</v>
      </c>
      <c r="D2992" t="s">
        <v>3521</v>
      </c>
    </row>
    <row r="2993" spans="2:4">
      <c r="B2993" s="594">
        <v>45659.495752314811</v>
      </c>
      <c r="C2993">
        <v>60006</v>
      </c>
      <c r="D2993" t="s">
        <v>3522</v>
      </c>
    </row>
    <row r="2994" spans="2:4">
      <c r="B2994" s="594">
        <v>45659.495752314811</v>
      </c>
      <c r="C2994">
        <v>60006</v>
      </c>
      <c r="D2994" t="s">
        <v>3524</v>
      </c>
    </row>
    <row r="2995" spans="2:4">
      <c r="B2995" s="594">
        <v>45659.495752314811</v>
      </c>
      <c r="C2995">
        <v>60006</v>
      </c>
      <c r="D2995" t="s">
        <v>4133</v>
      </c>
    </row>
    <row r="2996" spans="2:4">
      <c r="B2996" s="594">
        <v>45659.495752314811</v>
      </c>
      <c r="C2996">
        <v>60006</v>
      </c>
      <c r="D2996" t="s">
        <v>3515</v>
      </c>
    </row>
    <row r="2997" spans="2:4">
      <c r="B2997" s="594">
        <v>45659.495752314811</v>
      </c>
      <c r="C2997">
        <v>60001</v>
      </c>
      <c r="D2997" t="s">
        <v>3516</v>
      </c>
    </row>
    <row r="2998" spans="2:4">
      <c r="B2998" s="594">
        <v>45659.495752314811</v>
      </c>
      <c r="C2998">
        <v>60006</v>
      </c>
      <c r="D2998" t="s">
        <v>3517</v>
      </c>
    </row>
    <row r="2999" spans="2:4">
      <c r="B2999" s="594">
        <v>45659.495752314811</v>
      </c>
      <c r="C2999">
        <v>60006</v>
      </c>
      <c r="D2999" t="s">
        <v>3518</v>
      </c>
    </row>
    <row r="3000" spans="2:4">
      <c r="B3000" s="594">
        <v>45659.495752314811</v>
      </c>
      <c r="C3000">
        <v>60006</v>
      </c>
      <c r="D3000" t="s">
        <v>3520</v>
      </c>
    </row>
    <row r="3001" spans="2:4">
      <c r="B3001" s="594">
        <v>45659.495752314811</v>
      </c>
      <c r="C3001">
        <v>60006</v>
      </c>
      <c r="D3001" t="s">
        <v>3521</v>
      </c>
    </row>
    <row r="3002" spans="2:4">
      <c r="B3002" s="594">
        <v>45659.495752314811</v>
      </c>
      <c r="C3002">
        <v>60006</v>
      </c>
      <c r="D3002" t="s">
        <v>3522</v>
      </c>
    </row>
    <row r="3003" spans="2:4">
      <c r="B3003" s="594">
        <v>45659.495752314811</v>
      </c>
      <c r="C3003">
        <v>60006</v>
      </c>
      <c r="D3003" t="s">
        <v>3524</v>
      </c>
    </row>
    <row r="3004" spans="2:4">
      <c r="B3004" s="594">
        <v>45659.495763888888</v>
      </c>
      <c r="C3004">
        <v>60006</v>
      </c>
      <c r="D3004" t="s">
        <v>4133</v>
      </c>
    </row>
    <row r="3005" spans="2:4">
      <c r="B3005" s="594">
        <v>45659.495763888888</v>
      </c>
      <c r="C3005">
        <v>60006</v>
      </c>
      <c r="D3005" t="s">
        <v>3515</v>
      </c>
    </row>
    <row r="3006" spans="2:4">
      <c r="B3006" s="594">
        <v>45659.495763888888</v>
      </c>
      <c r="C3006">
        <v>60001</v>
      </c>
      <c r="D3006" t="s">
        <v>3516</v>
      </c>
    </row>
    <row r="3007" spans="2:4">
      <c r="B3007" s="594">
        <v>45659.495763888888</v>
      </c>
      <c r="C3007">
        <v>60006</v>
      </c>
      <c r="D3007" t="s">
        <v>3517</v>
      </c>
    </row>
    <row r="3008" spans="2:4">
      <c r="B3008" s="594">
        <v>45659.495763888888</v>
      </c>
      <c r="C3008">
        <v>60006</v>
      </c>
      <c r="D3008" t="s">
        <v>3518</v>
      </c>
    </row>
    <row r="3009" spans="2:4">
      <c r="B3009" s="594">
        <v>45659.495763888888</v>
      </c>
      <c r="C3009">
        <v>60006</v>
      </c>
      <c r="D3009" t="s">
        <v>3520</v>
      </c>
    </row>
    <row r="3010" spans="2:4">
      <c r="B3010" s="594">
        <v>45659.495763888888</v>
      </c>
      <c r="C3010">
        <v>60006</v>
      </c>
      <c r="D3010" t="s">
        <v>3521</v>
      </c>
    </row>
    <row r="3011" spans="2:4">
      <c r="B3011" s="594">
        <v>45659.495763888888</v>
      </c>
      <c r="C3011">
        <v>60006</v>
      </c>
      <c r="D3011" t="s">
        <v>3522</v>
      </c>
    </row>
    <row r="3012" spans="2:4">
      <c r="B3012" s="594">
        <v>45659.495763888888</v>
      </c>
      <c r="C3012">
        <v>60006</v>
      </c>
      <c r="D3012" t="s">
        <v>3524</v>
      </c>
    </row>
    <row r="3013" spans="2:4">
      <c r="B3013" s="594">
        <v>45659.495763888888</v>
      </c>
      <c r="C3013">
        <v>60006</v>
      </c>
      <c r="D3013" t="s">
        <v>4133</v>
      </c>
    </row>
    <row r="3014" spans="2:4">
      <c r="B3014" s="594">
        <v>45659.495763888888</v>
      </c>
      <c r="C3014">
        <v>60006</v>
      </c>
      <c r="D3014" t="s">
        <v>3515</v>
      </c>
    </row>
    <row r="3015" spans="2:4">
      <c r="B3015" s="594">
        <v>45659.495763888888</v>
      </c>
      <c r="C3015">
        <v>60001</v>
      </c>
      <c r="D3015" t="s">
        <v>3516</v>
      </c>
    </row>
    <row r="3016" spans="2:4">
      <c r="B3016" s="594">
        <v>45659.495763888888</v>
      </c>
      <c r="C3016">
        <v>60006</v>
      </c>
      <c r="D3016" t="s">
        <v>3517</v>
      </c>
    </row>
    <row r="3017" spans="2:4">
      <c r="B3017" s="594">
        <v>45659.495763888888</v>
      </c>
      <c r="C3017">
        <v>60006</v>
      </c>
      <c r="D3017" t="s">
        <v>3518</v>
      </c>
    </row>
    <row r="3018" spans="2:4">
      <c r="B3018" s="594">
        <v>45659.495763888888</v>
      </c>
      <c r="C3018">
        <v>60006</v>
      </c>
      <c r="D3018" t="s">
        <v>3520</v>
      </c>
    </row>
    <row r="3019" spans="2:4">
      <c r="B3019" s="594">
        <v>45659.495763888888</v>
      </c>
      <c r="C3019">
        <v>60006</v>
      </c>
      <c r="D3019" t="s">
        <v>3521</v>
      </c>
    </row>
    <row r="3020" spans="2:4">
      <c r="B3020" s="594">
        <v>45659.495763888888</v>
      </c>
      <c r="C3020">
        <v>60006</v>
      </c>
      <c r="D3020" t="s">
        <v>3522</v>
      </c>
    </row>
    <row r="3021" spans="2:4">
      <c r="B3021" s="594">
        <v>45659.495763888888</v>
      </c>
      <c r="C3021">
        <v>60006</v>
      </c>
      <c r="D3021" t="s">
        <v>3524</v>
      </c>
    </row>
    <row r="3022" spans="2:4">
      <c r="B3022" s="594">
        <v>45659.495763888888</v>
      </c>
      <c r="C3022">
        <v>60006</v>
      </c>
      <c r="D3022" t="s">
        <v>4133</v>
      </c>
    </row>
    <row r="3023" spans="2:4">
      <c r="B3023" s="594">
        <v>45659.495763888888</v>
      </c>
      <c r="C3023">
        <v>60006</v>
      </c>
      <c r="D3023" t="s">
        <v>3515</v>
      </c>
    </row>
    <row r="3024" spans="2:4">
      <c r="B3024" s="594">
        <v>45659.495763888888</v>
      </c>
      <c r="C3024">
        <v>60001</v>
      </c>
      <c r="D3024" t="s">
        <v>3516</v>
      </c>
    </row>
    <row r="3025" spans="2:4">
      <c r="B3025" s="594">
        <v>45659.495763888888</v>
      </c>
      <c r="C3025">
        <v>60006</v>
      </c>
      <c r="D3025" t="s">
        <v>3517</v>
      </c>
    </row>
    <row r="3026" spans="2:4">
      <c r="B3026" s="594">
        <v>45659.495763888888</v>
      </c>
      <c r="C3026">
        <v>60006</v>
      </c>
      <c r="D3026" t="s">
        <v>3518</v>
      </c>
    </row>
    <row r="3027" spans="2:4">
      <c r="B3027" s="594">
        <v>45659.495763888888</v>
      </c>
      <c r="C3027">
        <v>60006</v>
      </c>
      <c r="D3027" t="s">
        <v>3520</v>
      </c>
    </row>
    <row r="3028" spans="2:4">
      <c r="B3028" s="594">
        <v>45659.495763888888</v>
      </c>
      <c r="C3028">
        <v>60006</v>
      </c>
      <c r="D3028" t="s">
        <v>3521</v>
      </c>
    </row>
    <row r="3029" spans="2:4">
      <c r="B3029" s="594">
        <v>45659.495763888888</v>
      </c>
      <c r="C3029">
        <v>60006</v>
      </c>
      <c r="D3029" t="s">
        <v>3522</v>
      </c>
    </row>
    <row r="3030" spans="2:4">
      <c r="B3030" s="594">
        <v>45659.495763888888</v>
      </c>
      <c r="C3030">
        <v>60006</v>
      </c>
      <c r="D3030" t="s">
        <v>3524</v>
      </c>
    </row>
    <row r="3031" spans="2:4">
      <c r="B3031" s="594">
        <v>45659.495763888888</v>
      </c>
      <c r="C3031">
        <v>60006</v>
      </c>
      <c r="D3031" t="s">
        <v>4133</v>
      </c>
    </row>
    <row r="3032" spans="2:4">
      <c r="B3032" s="594">
        <v>45659.495763888888</v>
      </c>
      <c r="C3032">
        <v>60006</v>
      </c>
      <c r="D3032" t="s">
        <v>3515</v>
      </c>
    </row>
    <row r="3033" spans="2:4">
      <c r="B3033" s="594">
        <v>45659.495763888888</v>
      </c>
      <c r="C3033">
        <v>60001</v>
      </c>
      <c r="D3033" t="s">
        <v>3516</v>
      </c>
    </row>
    <row r="3034" spans="2:4">
      <c r="B3034" s="594">
        <v>45659.495763888888</v>
      </c>
      <c r="C3034">
        <v>60006</v>
      </c>
      <c r="D3034" t="s">
        <v>3517</v>
      </c>
    </row>
    <row r="3035" spans="2:4">
      <c r="B3035" s="594">
        <v>45659.495763888888</v>
      </c>
      <c r="C3035">
        <v>60006</v>
      </c>
      <c r="D3035" t="s">
        <v>3518</v>
      </c>
    </row>
    <row r="3036" spans="2:4">
      <c r="B3036" s="594">
        <v>45659.495763888888</v>
      </c>
      <c r="C3036">
        <v>60006</v>
      </c>
      <c r="D3036" t="s">
        <v>3520</v>
      </c>
    </row>
    <row r="3037" spans="2:4">
      <c r="B3037" s="594">
        <v>45659.495763888888</v>
      </c>
      <c r="C3037">
        <v>60006</v>
      </c>
      <c r="D3037" t="s">
        <v>3521</v>
      </c>
    </row>
    <row r="3038" spans="2:4">
      <c r="B3038" s="594">
        <v>45659.495763888888</v>
      </c>
      <c r="C3038">
        <v>60006</v>
      </c>
      <c r="D3038" t="s">
        <v>3522</v>
      </c>
    </row>
    <row r="3039" spans="2:4">
      <c r="B3039" s="594">
        <v>45659.495763888888</v>
      </c>
      <c r="C3039">
        <v>60006</v>
      </c>
      <c r="D3039" t="s">
        <v>3524</v>
      </c>
    </row>
    <row r="3040" spans="2:4">
      <c r="B3040" s="594">
        <v>45659.495763888888</v>
      </c>
      <c r="C3040">
        <v>60006</v>
      </c>
      <c r="D3040" t="s">
        <v>4133</v>
      </c>
    </row>
    <row r="3041" spans="2:4">
      <c r="B3041" s="594">
        <v>45659.495763888888</v>
      </c>
      <c r="C3041">
        <v>60006</v>
      </c>
      <c r="D3041" t="s">
        <v>3515</v>
      </c>
    </row>
    <row r="3042" spans="2:4">
      <c r="B3042" s="594">
        <v>45659.495763888888</v>
      </c>
      <c r="C3042">
        <v>60001</v>
      </c>
      <c r="D3042" t="s">
        <v>3516</v>
      </c>
    </row>
    <row r="3043" spans="2:4">
      <c r="B3043" s="594">
        <v>45659.495763888888</v>
      </c>
      <c r="C3043">
        <v>60006</v>
      </c>
      <c r="D3043" t="s">
        <v>3517</v>
      </c>
    </row>
    <row r="3044" spans="2:4">
      <c r="B3044" s="594">
        <v>45659.495763888888</v>
      </c>
      <c r="C3044">
        <v>60006</v>
      </c>
      <c r="D3044" t="s">
        <v>3518</v>
      </c>
    </row>
    <row r="3045" spans="2:4">
      <c r="B3045" s="594">
        <v>45659.495763888888</v>
      </c>
      <c r="C3045">
        <v>60006</v>
      </c>
      <c r="D3045" t="s">
        <v>3520</v>
      </c>
    </row>
    <row r="3046" spans="2:4">
      <c r="B3046" s="594">
        <v>45659.495763888888</v>
      </c>
      <c r="C3046">
        <v>60006</v>
      </c>
      <c r="D3046" t="s">
        <v>3521</v>
      </c>
    </row>
    <row r="3047" spans="2:4">
      <c r="B3047" s="594">
        <v>45659.495763888888</v>
      </c>
      <c r="C3047">
        <v>60006</v>
      </c>
      <c r="D3047" t="s">
        <v>3522</v>
      </c>
    </row>
    <row r="3048" spans="2:4">
      <c r="B3048" s="594">
        <v>45659.495775462965</v>
      </c>
      <c r="C3048">
        <v>60006</v>
      </c>
      <c r="D3048" t="s">
        <v>3524</v>
      </c>
    </row>
    <row r="3049" spans="2:4">
      <c r="B3049" s="594">
        <v>45659.495775462965</v>
      </c>
      <c r="C3049">
        <v>60006</v>
      </c>
      <c r="D3049" t="s">
        <v>4133</v>
      </c>
    </row>
    <row r="3050" spans="2:4">
      <c r="B3050" s="594">
        <v>45659.495775462965</v>
      </c>
      <c r="C3050">
        <v>60006</v>
      </c>
      <c r="D3050" t="s">
        <v>3515</v>
      </c>
    </row>
    <row r="3051" spans="2:4">
      <c r="B3051" s="594">
        <v>45659.495775462965</v>
      </c>
      <c r="C3051">
        <v>60001</v>
      </c>
      <c r="D3051" t="s">
        <v>3516</v>
      </c>
    </row>
    <row r="3052" spans="2:4">
      <c r="B3052" s="594">
        <v>45659.495775462965</v>
      </c>
      <c r="C3052">
        <v>60006</v>
      </c>
      <c r="D3052" t="s">
        <v>3517</v>
      </c>
    </row>
    <row r="3053" spans="2:4">
      <c r="B3053" s="594">
        <v>45659.495775462965</v>
      </c>
      <c r="C3053">
        <v>60006</v>
      </c>
      <c r="D3053" t="s">
        <v>3518</v>
      </c>
    </row>
    <row r="3054" spans="2:4">
      <c r="B3054" s="594">
        <v>45659.495775462965</v>
      </c>
      <c r="C3054">
        <v>60006</v>
      </c>
      <c r="D3054" t="s">
        <v>3520</v>
      </c>
    </row>
    <row r="3055" spans="2:4">
      <c r="B3055" s="594">
        <v>45659.495775462965</v>
      </c>
      <c r="C3055">
        <v>60006</v>
      </c>
      <c r="D3055" t="s">
        <v>3521</v>
      </c>
    </row>
    <row r="3056" spans="2:4">
      <c r="B3056" s="594">
        <v>45659.495775462965</v>
      </c>
      <c r="C3056">
        <v>60006</v>
      </c>
      <c r="D3056" t="s">
        <v>3522</v>
      </c>
    </row>
    <row r="3057" spans="2:4">
      <c r="B3057" s="594">
        <v>45659.495775462965</v>
      </c>
      <c r="C3057">
        <v>60006</v>
      </c>
      <c r="D3057" t="s">
        <v>3524</v>
      </c>
    </row>
    <row r="3058" spans="2:4">
      <c r="B3058" s="594">
        <v>45659.495775462965</v>
      </c>
      <c r="C3058">
        <v>60006</v>
      </c>
      <c r="D3058" t="s">
        <v>4133</v>
      </c>
    </row>
    <row r="3059" spans="2:4">
      <c r="B3059" s="594">
        <v>45659.495775462965</v>
      </c>
      <c r="C3059">
        <v>60006</v>
      </c>
      <c r="D3059" t="s">
        <v>3515</v>
      </c>
    </row>
    <row r="3060" spans="2:4">
      <c r="B3060" s="594">
        <v>45659.495775462965</v>
      </c>
      <c r="C3060">
        <v>60001</v>
      </c>
      <c r="D3060" t="s">
        <v>3516</v>
      </c>
    </row>
    <row r="3061" spans="2:4">
      <c r="B3061" s="594">
        <v>45659.495775462965</v>
      </c>
      <c r="C3061">
        <v>60006</v>
      </c>
      <c r="D3061" t="s">
        <v>3517</v>
      </c>
    </row>
    <row r="3062" spans="2:4">
      <c r="B3062" s="594">
        <v>45659.495775462965</v>
      </c>
      <c r="C3062">
        <v>60006</v>
      </c>
      <c r="D3062" t="s">
        <v>3518</v>
      </c>
    </row>
    <row r="3063" spans="2:4">
      <c r="B3063" s="594">
        <v>45659.495775462965</v>
      </c>
      <c r="C3063">
        <v>60006</v>
      </c>
      <c r="D3063" t="s">
        <v>3520</v>
      </c>
    </row>
    <row r="3064" spans="2:4">
      <c r="B3064" s="594">
        <v>45659.495775462965</v>
      </c>
      <c r="C3064">
        <v>60006</v>
      </c>
      <c r="D3064" t="s">
        <v>3521</v>
      </c>
    </row>
    <row r="3065" spans="2:4">
      <c r="B3065" s="594">
        <v>45659.495775462965</v>
      </c>
      <c r="C3065">
        <v>60006</v>
      </c>
      <c r="D3065" t="s">
        <v>3522</v>
      </c>
    </row>
    <row r="3066" spans="2:4">
      <c r="B3066" s="594">
        <v>45659.495775462965</v>
      </c>
      <c r="C3066">
        <v>60006</v>
      </c>
      <c r="D3066" t="s">
        <v>3524</v>
      </c>
    </row>
    <row r="3067" spans="2:4">
      <c r="B3067" s="594">
        <v>45659.495775462965</v>
      </c>
      <c r="C3067">
        <v>60006</v>
      </c>
      <c r="D3067" t="s">
        <v>4133</v>
      </c>
    </row>
    <row r="3068" spans="2:4">
      <c r="B3068" s="594">
        <v>45659.495775462965</v>
      </c>
      <c r="C3068">
        <v>60006</v>
      </c>
      <c r="D3068" t="s">
        <v>3515</v>
      </c>
    </row>
    <row r="3069" spans="2:4">
      <c r="B3069" s="594">
        <v>45659.495775462965</v>
      </c>
      <c r="C3069">
        <v>60001</v>
      </c>
      <c r="D3069" t="s">
        <v>3516</v>
      </c>
    </row>
    <row r="3070" spans="2:4">
      <c r="B3070" s="594">
        <v>45659.495775462965</v>
      </c>
      <c r="C3070">
        <v>60006</v>
      </c>
      <c r="D3070" t="s">
        <v>3517</v>
      </c>
    </row>
    <row r="3071" spans="2:4">
      <c r="B3071" s="594">
        <v>45659.495775462965</v>
      </c>
      <c r="C3071">
        <v>60006</v>
      </c>
      <c r="D3071" t="s">
        <v>3518</v>
      </c>
    </row>
    <row r="3072" spans="2:4">
      <c r="B3072" s="594">
        <v>45659.495775462965</v>
      </c>
      <c r="C3072">
        <v>60006</v>
      </c>
      <c r="D3072" t="s">
        <v>3520</v>
      </c>
    </row>
    <row r="3073" spans="2:4">
      <c r="B3073" s="594">
        <v>45659.495775462965</v>
      </c>
      <c r="C3073">
        <v>60006</v>
      </c>
      <c r="D3073" t="s">
        <v>3521</v>
      </c>
    </row>
    <row r="3074" spans="2:4">
      <c r="B3074" s="594">
        <v>45659.495775462965</v>
      </c>
      <c r="C3074">
        <v>60006</v>
      </c>
      <c r="D3074" t="s">
        <v>3522</v>
      </c>
    </row>
    <row r="3075" spans="2:4">
      <c r="B3075" s="594">
        <v>45659.495787037034</v>
      </c>
      <c r="C3075">
        <v>60006</v>
      </c>
      <c r="D3075" t="s">
        <v>3524</v>
      </c>
    </row>
    <row r="3076" spans="2:4">
      <c r="B3076" s="594">
        <v>45659.495787037034</v>
      </c>
      <c r="C3076">
        <v>60006</v>
      </c>
      <c r="D3076" t="s">
        <v>4133</v>
      </c>
    </row>
    <row r="3077" spans="2:4">
      <c r="B3077" s="594">
        <v>45659.495787037034</v>
      </c>
      <c r="C3077">
        <v>60006</v>
      </c>
      <c r="D3077" t="s">
        <v>3515</v>
      </c>
    </row>
    <row r="3078" spans="2:4">
      <c r="B3078" s="594">
        <v>45659.495787037034</v>
      </c>
      <c r="C3078">
        <v>60001</v>
      </c>
      <c r="D3078" t="s">
        <v>3516</v>
      </c>
    </row>
    <row r="3079" spans="2:4">
      <c r="B3079" s="594">
        <v>45659.495787037034</v>
      </c>
      <c r="C3079">
        <v>60006</v>
      </c>
      <c r="D3079" t="s">
        <v>3517</v>
      </c>
    </row>
    <row r="3080" spans="2:4">
      <c r="B3080" s="594">
        <v>45659.495787037034</v>
      </c>
      <c r="C3080">
        <v>60006</v>
      </c>
      <c r="D3080" t="s">
        <v>3518</v>
      </c>
    </row>
    <row r="3081" spans="2:4">
      <c r="B3081" s="594">
        <v>45659.495787037034</v>
      </c>
      <c r="C3081">
        <v>60006</v>
      </c>
      <c r="D3081" t="s">
        <v>3520</v>
      </c>
    </row>
    <row r="3082" spans="2:4">
      <c r="B3082" s="594">
        <v>45659.495787037034</v>
      </c>
      <c r="C3082">
        <v>60006</v>
      </c>
      <c r="D3082" t="s">
        <v>3521</v>
      </c>
    </row>
    <row r="3083" spans="2:4">
      <c r="B3083" s="594">
        <v>45659.495787037034</v>
      </c>
      <c r="C3083">
        <v>60006</v>
      </c>
      <c r="D3083" t="s">
        <v>3522</v>
      </c>
    </row>
    <row r="3084" spans="2:4">
      <c r="B3084" s="594">
        <v>45659.495787037034</v>
      </c>
      <c r="C3084">
        <v>60006</v>
      </c>
      <c r="D3084" t="s">
        <v>3524</v>
      </c>
    </row>
    <row r="3085" spans="2:4">
      <c r="B3085" s="594">
        <v>45659.495787037034</v>
      </c>
      <c r="C3085">
        <v>60006</v>
      </c>
      <c r="D3085" t="s">
        <v>4133</v>
      </c>
    </row>
    <row r="3086" spans="2:4">
      <c r="B3086" s="594">
        <v>45659.495787037034</v>
      </c>
      <c r="C3086">
        <v>60006</v>
      </c>
      <c r="D3086" t="s">
        <v>3515</v>
      </c>
    </row>
    <row r="3087" spans="2:4">
      <c r="B3087" s="594">
        <v>45659.495787037034</v>
      </c>
      <c r="C3087">
        <v>60001</v>
      </c>
      <c r="D3087" t="s">
        <v>3516</v>
      </c>
    </row>
    <row r="3088" spans="2:4">
      <c r="B3088" s="594">
        <v>45659.495787037034</v>
      </c>
      <c r="C3088">
        <v>60006</v>
      </c>
      <c r="D3088" t="s">
        <v>3517</v>
      </c>
    </row>
    <row r="3089" spans="2:4">
      <c r="B3089" s="594">
        <v>45659.495787037034</v>
      </c>
      <c r="C3089">
        <v>60006</v>
      </c>
      <c r="D3089" t="s">
        <v>3518</v>
      </c>
    </row>
    <row r="3090" spans="2:4">
      <c r="B3090" s="594">
        <v>45659.495787037034</v>
      </c>
      <c r="C3090">
        <v>60006</v>
      </c>
      <c r="D3090" t="s">
        <v>3520</v>
      </c>
    </row>
    <row r="3091" spans="2:4">
      <c r="B3091" s="594">
        <v>45659.495787037034</v>
      </c>
      <c r="C3091">
        <v>60006</v>
      </c>
      <c r="D3091" t="s">
        <v>3521</v>
      </c>
    </row>
    <row r="3092" spans="2:4">
      <c r="B3092" s="594">
        <v>45659.495787037034</v>
      </c>
      <c r="C3092">
        <v>60006</v>
      </c>
      <c r="D3092" t="s">
        <v>3522</v>
      </c>
    </row>
    <row r="3093" spans="2:4">
      <c r="B3093" s="594">
        <v>45659.495787037034</v>
      </c>
      <c r="C3093">
        <v>60006</v>
      </c>
      <c r="D3093" t="s">
        <v>3524</v>
      </c>
    </row>
    <row r="3094" spans="2:4">
      <c r="B3094" s="594">
        <v>45659.495787037034</v>
      </c>
      <c r="C3094">
        <v>60006</v>
      </c>
      <c r="D3094" t="s">
        <v>4133</v>
      </c>
    </row>
    <row r="3095" spans="2:4">
      <c r="B3095" s="594">
        <v>45659.495787037034</v>
      </c>
      <c r="C3095">
        <v>60006</v>
      </c>
      <c r="D3095" t="s">
        <v>3515</v>
      </c>
    </row>
    <row r="3096" spans="2:4">
      <c r="B3096" s="594">
        <v>45659.495787037034</v>
      </c>
      <c r="C3096">
        <v>60001</v>
      </c>
      <c r="D3096" t="s">
        <v>3516</v>
      </c>
    </row>
    <row r="3097" spans="2:4">
      <c r="B3097" s="594">
        <v>45659.495787037034</v>
      </c>
      <c r="C3097">
        <v>60006</v>
      </c>
      <c r="D3097" t="s">
        <v>3517</v>
      </c>
    </row>
    <row r="3098" spans="2:4">
      <c r="B3098" s="594">
        <v>45659.495787037034</v>
      </c>
      <c r="C3098">
        <v>60006</v>
      </c>
      <c r="D3098" t="s">
        <v>3518</v>
      </c>
    </row>
    <row r="3099" spans="2:4">
      <c r="B3099" s="594">
        <v>45659.495787037034</v>
      </c>
      <c r="C3099">
        <v>60006</v>
      </c>
      <c r="D3099" t="s">
        <v>3520</v>
      </c>
    </row>
    <row r="3100" spans="2:4">
      <c r="B3100" s="594">
        <v>45659.495787037034</v>
      </c>
      <c r="C3100">
        <v>60006</v>
      </c>
      <c r="D3100" t="s">
        <v>3521</v>
      </c>
    </row>
    <row r="3101" spans="2:4">
      <c r="B3101" s="594">
        <v>45659.495787037034</v>
      </c>
      <c r="C3101">
        <v>60006</v>
      </c>
      <c r="D3101" t="s">
        <v>3522</v>
      </c>
    </row>
    <row r="3102" spans="2:4">
      <c r="B3102" s="594">
        <v>45659.495787037034</v>
      </c>
      <c r="C3102">
        <v>60006</v>
      </c>
      <c r="D3102" t="s">
        <v>3524</v>
      </c>
    </row>
    <row r="3103" spans="2:4">
      <c r="B3103" s="594">
        <v>45659.495787037034</v>
      </c>
      <c r="C3103">
        <v>60006</v>
      </c>
      <c r="D3103" t="s">
        <v>4133</v>
      </c>
    </row>
    <row r="3104" spans="2:4">
      <c r="B3104" s="594">
        <v>45659.495787037034</v>
      </c>
      <c r="C3104">
        <v>60006</v>
      </c>
      <c r="D3104" t="s">
        <v>3515</v>
      </c>
    </row>
    <row r="3105" spans="2:4">
      <c r="B3105" s="594">
        <v>45659.495787037034</v>
      </c>
      <c r="C3105">
        <v>60001</v>
      </c>
      <c r="D3105" t="s">
        <v>3516</v>
      </c>
    </row>
    <row r="3106" spans="2:4">
      <c r="B3106" s="594">
        <v>45659.495787037034</v>
      </c>
      <c r="C3106">
        <v>60006</v>
      </c>
      <c r="D3106" t="s">
        <v>3517</v>
      </c>
    </row>
    <row r="3107" spans="2:4">
      <c r="B3107" s="594">
        <v>45659.495787037034</v>
      </c>
      <c r="C3107">
        <v>60006</v>
      </c>
      <c r="D3107" t="s">
        <v>3518</v>
      </c>
    </row>
    <row r="3108" spans="2:4">
      <c r="B3108" s="594">
        <v>45659.495787037034</v>
      </c>
      <c r="C3108">
        <v>60006</v>
      </c>
      <c r="D3108" t="s">
        <v>3520</v>
      </c>
    </row>
    <row r="3109" spans="2:4">
      <c r="B3109" s="594">
        <v>45659.495787037034</v>
      </c>
      <c r="C3109">
        <v>60006</v>
      </c>
      <c r="D3109" t="s">
        <v>3521</v>
      </c>
    </row>
    <row r="3110" spans="2:4">
      <c r="B3110" s="594">
        <v>45659.495787037034</v>
      </c>
      <c r="C3110">
        <v>60006</v>
      </c>
      <c r="D3110" t="s">
        <v>3522</v>
      </c>
    </row>
    <row r="3111" spans="2:4">
      <c r="B3111" s="594">
        <v>45659.495787037034</v>
      </c>
      <c r="C3111">
        <v>60006</v>
      </c>
      <c r="D3111" t="s">
        <v>3524</v>
      </c>
    </row>
    <row r="3112" spans="2:4">
      <c r="B3112" s="594">
        <v>45659.495787037034</v>
      </c>
      <c r="C3112">
        <v>60006</v>
      </c>
      <c r="D3112" t="s">
        <v>4133</v>
      </c>
    </row>
    <row r="3113" spans="2:4">
      <c r="B3113" s="594">
        <v>45659.495787037034</v>
      </c>
      <c r="C3113">
        <v>60006</v>
      </c>
      <c r="D3113" t="s">
        <v>3515</v>
      </c>
    </row>
    <row r="3114" spans="2:4">
      <c r="B3114" s="594">
        <v>45659.495787037034</v>
      </c>
      <c r="C3114">
        <v>60001</v>
      </c>
      <c r="D3114" t="s">
        <v>3516</v>
      </c>
    </row>
    <row r="3115" spans="2:4">
      <c r="B3115" s="594">
        <v>45659.495787037034</v>
      </c>
      <c r="C3115">
        <v>60006</v>
      </c>
      <c r="D3115" t="s">
        <v>3517</v>
      </c>
    </row>
    <row r="3116" spans="2:4">
      <c r="B3116" s="594">
        <v>45659.495787037034</v>
      </c>
      <c r="C3116">
        <v>60006</v>
      </c>
      <c r="D3116" t="s">
        <v>3518</v>
      </c>
    </row>
    <row r="3117" spans="2:4">
      <c r="B3117" s="594">
        <v>45659.495787037034</v>
      </c>
      <c r="C3117">
        <v>60006</v>
      </c>
      <c r="D3117" t="s">
        <v>3520</v>
      </c>
    </row>
    <row r="3118" spans="2:4">
      <c r="B3118" s="594">
        <v>45659.495787037034</v>
      </c>
      <c r="C3118">
        <v>60006</v>
      </c>
      <c r="D3118" t="s">
        <v>3521</v>
      </c>
    </row>
    <row r="3119" spans="2:4">
      <c r="B3119" s="594">
        <v>45659.495787037034</v>
      </c>
      <c r="C3119">
        <v>60006</v>
      </c>
      <c r="D3119" t="s">
        <v>3522</v>
      </c>
    </row>
    <row r="3120" spans="2:4">
      <c r="B3120" s="594">
        <v>45659.495787037034</v>
      </c>
      <c r="C3120">
        <v>60006</v>
      </c>
      <c r="D3120" t="s">
        <v>3524</v>
      </c>
    </row>
    <row r="3121" spans="2:4">
      <c r="B3121" s="594">
        <v>45659.495787037034</v>
      </c>
      <c r="C3121">
        <v>60006</v>
      </c>
      <c r="D3121" t="s">
        <v>4133</v>
      </c>
    </row>
    <row r="3122" spans="2:4">
      <c r="B3122" s="594">
        <v>45659.495787037034</v>
      </c>
      <c r="C3122">
        <v>60006</v>
      </c>
      <c r="D3122" t="s">
        <v>3515</v>
      </c>
    </row>
    <row r="3123" spans="2:4">
      <c r="B3123" s="594">
        <v>45659.495787037034</v>
      </c>
      <c r="C3123">
        <v>60001</v>
      </c>
      <c r="D3123" t="s">
        <v>3516</v>
      </c>
    </row>
    <row r="3124" spans="2:4">
      <c r="B3124" s="594">
        <v>45659.495787037034</v>
      </c>
      <c r="C3124">
        <v>60006</v>
      </c>
      <c r="D3124" t="s">
        <v>3517</v>
      </c>
    </row>
    <row r="3125" spans="2:4">
      <c r="B3125" s="594">
        <v>45659.495787037034</v>
      </c>
      <c r="C3125">
        <v>60006</v>
      </c>
      <c r="D3125" t="s">
        <v>3518</v>
      </c>
    </row>
    <row r="3126" spans="2:4">
      <c r="B3126" s="594">
        <v>45659.495787037034</v>
      </c>
      <c r="C3126">
        <v>60006</v>
      </c>
      <c r="D3126" t="s">
        <v>3520</v>
      </c>
    </row>
    <row r="3127" spans="2:4">
      <c r="B3127" s="594">
        <v>45659.495787037034</v>
      </c>
      <c r="C3127">
        <v>60006</v>
      </c>
      <c r="D3127" t="s">
        <v>3521</v>
      </c>
    </row>
    <row r="3128" spans="2:4">
      <c r="B3128" s="594">
        <v>45659.495787037034</v>
      </c>
      <c r="C3128">
        <v>60006</v>
      </c>
      <c r="D3128" t="s">
        <v>3522</v>
      </c>
    </row>
    <row r="3129" spans="2:4">
      <c r="B3129" s="594">
        <v>45659.495787037034</v>
      </c>
      <c r="C3129">
        <v>60006</v>
      </c>
      <c r="D3129" t="s">
        <v>3524</v>
      </c>
    </row>
    <row r="3130" spans="2:4">
      <c r="B3130" s="594">
        <v>45659.495787037034</v>
      </c>
      <c r="C3130">
        <v>60006</v>
      </c>
      <c r="D3130" t="s">
        <v>4133</v>
      </c>
    </row>
    <row r="3131" spans="2:4">
      <c r="B3131" s="594">
        <v>45659.495787037034</v>
      </c>
      <c r="C3131">
        <v>60006</v>
      </c>
      <c r="D3131" t="s">
        <v>3515</v>
      </c>
    </row>
    <row r="3132" spans="2:4">
      <c r="B3132" s="594">
        <v>45659.495787037034</v>
      </c>
      <c r="C3132">
        <v>60001</v>
      </c>
      <c r="D3132" t="s">
        <v>3516</v>
      </c>
    </row>
    <row r="3133" spans="2:4">
      <c r="B3133" s="594">
        <v>45659.495787037034</v>
      </c>
      <c r="C3133">
        <v>60006</v>
      </c>
      <c r="D3133" t="s">
        <v>3517</v>
      </c>
    </row>
    <row r="3134" spans="2:4">
      <c r="B3134" s="594">
        <v>45659.495787037034</v>
      </c>
      <c r="C3134">
        <v>60006</v>
      </c>
      <c r="D3134" t="s">
        <v>3518</v>
      </c>
    </row>
    <row r="3135" spans="2:4">
      <c r="B3135" s="594">
        <v>45659.495787037034</v>
      </c>
      <c r="C3135">
        <v>60006</v>
      </c>
      <c r="D3135" t="s">
        <v>3520</v>
      </c>
    </row>
    <row r="3136" spans="2:4">
      <c r="B3136" s="594">
        <v>45659.495787037034</v>
      </c>
      <c r="C3136">
        <v>60006</v>
      </c>
      <c r="D3136" t="s">
        <v>3521</v>
      </c>
    </row>
    <row r="3137" spans="2:4">
      <c r="B3137" s="594">
        <v>45659.495787037034</v>
      </c>
      <c r="C3137">
        <v>60006</v>
      </c>
      <c r="D3137" t="s">
        <v>3522</v>
      </c>
    </row>
    <row r="3138" spans="2:4">
      <c r="B3138" s="594">
        <v>45659.495787037034</v>
      </c>
      <c r="C3138">
        <v>60006</v>
      </c>
      <c r="D3138" t="s">
        <v>3524</v>
      </c>
    </row>
    <row r="3139" spans="2:4">
      <c r="B3139" s="594">
        <v>45659.495798611111</v>
      </c>
      <c r="C3139">
        <v>60006</v>
      </c>
      <c r="D3139" t="s">
        <v>4133</v>
      </c>
    </row>
    <row r="3140" spans="2:4">
      <c r="B3140" s="594">
        <v>45659.495798611111</v>
      </c>
      <c r="C3140">
        <v>60006</v>
      </c>
      <c r="D3140" t="s">
        <v>3515</v>
      </c>
    </row>
    <row r="3141" spans="2:4">
      <c r="B3141" s="594">
        <v>45659.495798611111</v>
      </c>
      <c r="C3141">
        <v>60001</v>
      </c>
      <c r="D3141" t="s">
        <v>3516</v>
      </c>
    </row>
    <row r="3142" spans="2:4">
      <c r="B3142" s="594">
        <v>45659.495798611111</v>
      </c>
      <c r="C3142">
        <v>60006</v>
      </c>
      <c r="D3142" t="s">
        <v>3517</v>
      </c>
    </row>
    <row r="3143" spans="2:4">
      <c r="B3143" s="594">
        <v>45659.495798611111</v>
      </c>
      <c r="C3143">
        <v>60006</v>
      </c>
      <c r="D3143" t="s">
        <v>3518</v>
      </c>
    </row>
    <row r="3144" spans="2:4">
      <c r="B3144" s="594">
        <v>45659.495798611111</v>
      </c>
      <c r="C3144">
        <v>60006</v>
      </c>
      <c r="D3144" t="s">
        <v>3520</v>
      </c>
    </row>
    <row r="3145" spans="2:4">
      <c r="B3145" s="594">
        <v>45659.495798611111</v>
      </c>
      <c r="C3145">
        <v>60006</v>
      </c>
      <c r="D3145" t="s">
        <v>3521</v>
      </c>
    </row>
    <row r="3146" spans="2:4">
      <c r="B3146" s="594">
        <v>45659.495798611111</v>
      </c>
      <c r="C3146">
        <v>60006</v>
      </c>
      <c r="D3146" t="s">
        <v>3522</v>
      </c>
    </row>
    <row r="3147" spans="2:4">
      <c r="B3147" s="594">
        <v>45659.495798611111</v>
      </c>
      <c r="C3147">
        <v>60006</v>
      </c>
      <c r="D3147" t="s">
        <v>3524</v>
      </c>
    </row>
    <row r="3148" spans="2:4">
      <c r="B3148" s="594">
        <v>45659.495798611111</v>
      </c>
      <c r="C3148">
        <v>60006</v>
      </c>
      <c r="D3148" t="s">
        <v>4133</v>
      </c>
    </row>
    <row r="3149" spans="2:4">
      <c r="B3149" s="594">
        <v>45659.495798611111</v>
      </c>
      <c r="C3149">
        <v>60006</v>
      </c>
      <c r="D3149" t="s">
        <v>3515</v>
      </c>
    </row>
    <row r="3150" spans="2:4">
      <c r="B3150" s="594">
        <v>45659.495798611111</v>
      </c>
      <c r="C3150">
        <v>60001</v>
      </c>
      <c r="D3150" t="s">
        <v>3516</v>
      </c>
    </row>
    <row r="3151" spans="2:4">
      <c r="B3151" s="594">
        <v>45659.495798611111</v>
      </c>
      <c r="C3151">
        <v>60006</v>
      </c>
      <c r="D3151" t="s">
        <v>3517</v>
      </c>
    </row>
    <row r="3152" spans="2:4">
      <c r="B3152" s="594">
        <v>45659.495798611111</v>
      </c>
      <c r="C3152">
        <v>60006</v>
      </c>
      <c r="D3152" t="s">
        <v>3518</v>
      </c>
    </row>
    <row r="3153" spans="2:4">
      <c r="B3153" s="594">
        <v>45659.495798611111</v>
      </c>
      <c r="C3153">
        <v>60006</v>
      </c>
      <c r="D3153" t="s">
        <v>3520</v>
      </c>
    </row>
    <row r="3154" spans="2:4">
      <c r="B3154" s="594">
        <v>45659.495798611111</v>
      </c>
      <c r="C3154">
        <v>60006</v>
      </c>
      <c r="D3154" t="s">
        <v>3521</v>
      </c>
    </row>
    <row r="3155" spans="2:4">
      <c r="B3155" s="594">
        <v>45659.495798611111</v>
      </c>
      <c r="C3155">
        <v>60006</v>
      </c>
      <c r="D3155" t="s">
        <v>3522</v>
      </c>
    </row>
    <row r="3156" spans="2:4">
      <c r="B3156" s="594">
        <v>45659.495798611111</v>
      </c>
      <c r="C3156">
        <v>60006</v>
      </c>
      <c r="D3156" t="s">
        <v>3524</v>
      </c>
    </row>
    <row r="3157" spans="2:4">
      <c r="B3157" s="594">
        <v>45659.495798611111</v>
      </c>
      <c r="C3157">
        <v>60006</v>
      </c>
      <c r="D3157" t="s">
        <v>4133</v>
      </c>
    </row>
    <row r="3158" spans="2:4">
      <c r="B3158" s="594">
        <v>45659.495798611111</v>
      </c>
      <c r="C3158">
        <v>60006</v>
      </c>
      <c r="D3158" t="s">
        <v>3515</v>
      </c>
    </row>
    <row r="3159" spans="2:4">
      <c r="B3159" s="594">
        <v>45659.495798611111</v>
      </c>
      <c r="C3159">
        <v>60001</v>
      </c>
      <c r="D3159" t="s">
        <v>3516</v>
      </c>
    </row>
    <row r="3160" spans="2:4">
      <c r="B3160" s="594">
        <v>45659.495798611111</v>
      </c>
      <c r="C3160">
        <v>60006</v>
      </c>
      <c r="D3160" t="s">
        <v>3517</v>
      </c>
    </row>
    <row r="3161" spans="2:4">
      <c r="B3161" s="594">
        <v>45659.495798611111</v>
      </c>
      <c r="C3161">
        <v>60006</v>
      </c>
      <c r="D3161" t="s">
        <v>3518</v>
      </c>
    </row>
    <row r="3162" spans="2:4">
      <c r="B3162" s="594">
        <v>45659.495798611111</v>
      </c>
      <c r="C3162">
        <v>60006</v>
      </c>
      <c r="D3162" t="s">
        <v>3520</v>
      </c>
    </row>
    <row r="3163" spans="2:4">
      <c r="B3163" s="594">
        <v>45659.495798611111</v>
      </c>
      <c r="C3163">
        <v>60006</v>
      </c>
      <c r="D3163" t="s">
        <v>3521</v>
      </c>
    </row>
    <row r="3164" spans="2:4">
      <c r="B3164" s="594">
        <v>45659.495798611111</v>
      </c>
      <c r="C3164">
        <v>60006</v>
      </c>
      <c r="D3164" t="s">
        <v>3522</v>
      </c>
    </row>
    <row r="3165" spans="2:4">
      <c r="B3165" s="594">
        <v>45659.495798611111</v>
      </c>
      <c r="C3165">
        <v>60006</v>
      </c>
      <c r="D3165" t="s">
        <v>3524</v>
      </c>
    </row>
    <row r="3166" spans="2:4">
      <c r="B3166" s="594">
        <v>45659.495798611111</v>
      </c>
      <c r="C3166">
        <v>60006</v>
      </c>
      <c r="D3166" t="s">
        <v>4133</v>
      </c>
    </row>
    <row r="3167" spans="2:4">
      <c r="B3167" s="594">
        <v>45659.495798611111</v>
      </c>
      <c r="C3167">
        <v>60006</v>
      </c>
      <c r="D3167" t="s">
        <v>3515</v>
      </c>
    </row>
    <row r="3168" spans="2:4">
      <c r="B3168" s="594">
        <v>45659.495798611111</v>
      </c>
      <c r="C3168">
        <v>60001</v>
      </c>
      <c r="D3168" t="s">
        <v>3516</v>
      </c>
    </row>
    <row r="3169" spans="2:4">
      <c r="B3169" s="594">
        <v>45659.495798611111</v>
      </c>
      <c r="C3169">
        <v>60006</v>
      </c>
      <c r="D3169" t="s">
        <v>3517</v>
      </c>
    </row>
    <row r="3170" spans="2:4">
      <c r="B3170" s="594">
        <v>45659.495798611111</v>
      </c>
      <c r="C3170">
        <v>60006</v>
      </c>
      <c r="D3170" t="s">
        <v>3518</v>
      </c>
    </row>
    <row r="3171" spans="2:4">
      <c r="B3171" s="594">
        <v>45659.495798611111</v>
      </c>
      <c r="C3171">
        <v>60006</v>
      </c>
      <c r="D3171" t="s">
        <v>3520</v>
      </c>
    </row>
    <row r="3172" spans="2:4">
      <c r="B3172" s="594">
        <v>45659.495798611111</v>
      </c>
      <c r="C3172">
        <v>60006</v>
      </c>
      <c r="D3172" t="s">
        <v>3521</v>
      </c>
    </row>
    <row r="3173" spans="2:4">
      <c r="B3173" s="594">
        <v>45659.495798611111</v>
      </c>
      <c r="C3173">
        <v>60006</v>
      </c>
      <c r="D3173" t="s">
        <v>3522</v>
      </c>
    </row>
    <row r="3174" spans="2:4">
      <c r="B3174" s="594">
        <v>45659.495798611111</v>
      </c>
      <c r="C3174">
        <v>60006</v>
      </c>
      <c r="D3174" t="s">
        <v>3524</v>
      </c>
    </row>
    <row r="3175" spans="2:4">
      <c r="B3175" s="594">
        <v>45659.495798611111</v>
      </c>
      <c r="C3175">
        <v>60006</v>
      </c>
      <c r="D3175" t="s">
        <v>4133</v>
      </c>
    </row>
    <row r="3176" spans="2:4">
      <c r="B3176" s="594">
        <v>45659.495798611111</v>
      </c>
      <c r="C3176">
        <v>60006</v>
      </c>
      <c r="D3176" t="s">
        <v>3515</v>
      </c>
    </row>
    <row r="3177" spans="2:4">
      <c r="B3177" s="594">
        <v>45659.495798611111</v>
      </c>
      <c r="C3177">
        <v>60001</v>
      </c>
      <c r="D3177" t="s">
        <v>3516</v>
      </c>
    </row>
    <row r="3178" spans="2:4">
      <c r="B3178" s="594">
        <v>45659.495798611111</v>
      </c>
      <c r="C3178">
        <v>60006</v>
      </c>
      <c r="D3178" t="s">
        <v>3517</v>
      </c>
    </row>
    <row r="3179" spans="2:4">
      <c r="B3179" s="594">
        <v>45659.495798611111</v>
      </c>
      <c r="C3179">
        <v>60006</v>
      </c>
      <c r="D3179" t="s">
        <v>3518</v>
      </c>
    </row>
    <row r="3180" spans="2:4">
      <c r="B3180" s="594">
        <v>45659.495798611111</v>
      </c>
      <c r="C3180">
        <v>60006</v>
      </c>
      <c r="D3180" t="s">
        <v>3520</v>
      </c>
    </row>
    <row r="3181" spans="2:4">
      <c r="B3181" s="594">
        <v>45659.495798611111</v>
      </c>
      <c r="C3181">
        <v>60006</v>
      </c>
      <c r="D3181" t="s">
        <v>3521</v>
      </c>
    </row>
    <row r="3182" spans="2:4">
      <c r="B3182" s="594">
        <v>45659.495798611111</v>
      </c>
      <c r="C3182">
        <v>60006</v>
      </c>
      <c r="D3182" t="s">
        <v>3522</v>
      </c>
    </row>
    <row r="3183" spans="2:4">
      <c r="B3183" s="594">
        <v>45659.495810185188</v>
      </c>
      <c r="C3183">
        <v>60006</v>
      </c>
      <c r="D3183" t="s">
        <v>3524</v>
      </c>
    </row>
    <row r="3184" spans="2:4">
      <c r="B3184" s="594">
        <v>45659.495810185188</v>
      </c>
      <c r="C3184">
        <v>60006</v>
      </c>
      <c r="D3184" t="s">
        <v>4133</v>
      </c>
    </row>
    <row r="3185" spans="2:4">
      <c r="B3185" s="594">
        <v>45659.495810185188</v>
      </c>
      <c r="C3185">
        <v>60006</v>
      </c>
      <c r="D3185" t="s">
        <v>3515</v>
      </c>
    </row>
    <row r="3186" spans="2:4">
      <c r="B3186" s="594">
        <v>45659.495810185188</v>
      </c>
      <c r="C3186">
        <v>60001</v>
      </c>
      <c r="D3186" t="s">
        <v>3516</v>
      </c>
    </row>
    <row r="3187" spans="2:4">
      <c r="B3187" s="594">
        <v>45659.495810185188</v>
      </c>
      <c r="C3187">
        <v>60006</v>
      </c>
      <c r="D3187" t="s">
        <v>3517</v>
      </c>
    </row>
    <row r="3188" spans="2:4">
      <c r="B3188" s="594">
        <v>45659.495810185188</v>
      </c>
      <c r="C3188">
        <v>60006</v>
      </c>
      <c r="D3188" t="s">
        <v>3518</v>
      </c>
    </row>
    <row r="3189" spans="2:4">
      <c r="B3189" s="594">
        <v>45659.495810185188</v>
      </c>
      <c r="C3189">
        <v>60006</v>
      </c>
      <c r="D3189" t="s">
        <v>3520</v>
      </c>
    </row>
    <row r="3190" spans="2:4">
      <c r="B3190" s="594">
        <v>45659.495810185188</v>
      </c>
      <c r="C3190">
        <v>60006</v>
      </c>
      <c r="D3190" t="s">
        <v>3521</v>
      </c>
    </row>
    <row r="3191" spans="2:4">
      <c r="B3191" s="594">
        <v>45659.495810185188</v>
      </c>
      <c r="C3191">
        <v>60006</v>
      </c>
      <c r="D3191" t="s">
        <v>3522</v>
      </c>
    </row>
    <row r="3192" spans="2:4">
      <c r="B3192" s="594">
        <v>45659.495810185188</v>
      </c>
      <c r="C3192">
        <v>60006</v>
      </c>
      <c r="D3192" t="s">
        <v>3524</v>
      </c>
    </row>
    <row r="3193" spans="2:4">
      <c r="B3193" s="594">
        <v>45659.495810185188</v>
      </c>
      <c r="C3193">
        <v>60006</v>
      </c>
      <c r="D3193" t="s">
        <v>4133</v>
      </c>
    </row>
    <row r="3194" spans="2:4">
      <c r="B3194" s="594">
        <v>45659.495810185188</v>
      </c>
      <c r="C3194">
        <v>60006</v>
      </c>
      <c r="D3194" t="s">
        <v>3515</v>
      </c>
    </row>
    <row r="3195" spans="2:4">
      <c r="B3195" s="594">
        <v>45659.495810185188</v>
      </c>
      <c r="C3195">
        <v>60001</v>
      </c>
      <c r="D3195" t="s">
        <v>3516</v>
      </c>
    </row>
    <row r="3196" spans="2:4">
      <c r="B3196" s="594">
        <v>45659.495810185188</v>
      </c>
      <c r="C3196">
        <v>60006</v>
      </c>
      <c r="D3196" t="s">
        <v>3517</v>
      </c>
    </row>
    <row r="3197" spans="2:4">
      <c r="B3197" s="594">
        <v>45659.495810185188</v>
      </c>
      <c r="C3197">
        <v>60006</v>
      </c>
      <c r="D3197" t="s">
        <v>3518</v>
      </c>
    </row>
    <row r="3198" spans="2:4">
      <c r="B3198" s="594">
        <v>45659.495810185188</v>
      </c>
      <c r="C3198">
        <v>60006</v>
      </c>
      <c r="D3198" t="s">
        <v>3520</v>
      </c>
    </row>
    <row r="3199" spans="2:4">
      <c r="B3199" s="594">
        <v>45659.495810185188</v>
      </c>
      <c r="C3199">
        <v>60006</v>
      </c>
      <c r="D3199" t="s">
        <v>3521</v>
      </c>
    </row>
    <row r="3200" spans="2:4">
      <c r="B3200" s="594">
        <v>45659.495810185188</v>
      </c>
      <c r="C3200">
        <v>60006</v>
      </c>
      <c r="D3200" t="s">
        <v>3522</v>
      </c>
    </row>
    <row r="3201" spans="2:4">
      <c r="B3201" s="594">
        <v>45659.495810185188</v>
      </c>
      <c r="C3201">
        <v>60006</v>
      </c>
      <c r="D3201" t="s">
        <v>3524</v>
      </c>
    </row>
    <row r="3202" spans="2:4">
      <c r="B3202" s="594">
        <v>45659.495810185188</v>
      </c>
      <c r="C3202">
        <v>60006</v>
      </c>
      <c r="D3202" t="s">
        <v>4133</v>
      </c>
    </row>
    <row r="3203" spans="2:4">
      <c r="B3203" s="594">
        <v>45659.495810185188</v>
      </c>
      <c r="C3203">
        <v>60006</v>
      </c>
      <c r="D3203" t="s">
        <v>3515</v>
      </c>
    </row>
    <row r="3204" spans="2:4">
      <c r="B3204" s="594">
        <v>45659.495810185188</v>
      </c>
      <c r="C3204">
        <v>60001</v>
      </c>
      <c r="D3204" t="s">
        <v>3516</v>
      </c>
    </row>
    <row r="3205" spans="2:4">
      <c r="B3205" s="594">
        <v>45659.495810185188</v>
      </c>
      <c r="C3205">
        <v>60006</v>
      </c>
      <c r="D3205" t="s">
        <v>3517</v>
      </c>
    </row>
    <row r="3206" spans="2:4">
      <c r="B3206" s="594">
        <v>45659.495810185188</v>
      </c>
      <c r="C3206">
        <v>60006</v>
      </c>
      <c r="D3206" t="s">
        <v>3518</v>
      </c>
    </row>
    <row r="3207" spans="2:4">
      <c r="B3207" s="594">
        <v>45659.495810185188</v>
      </c>
      <c r="C3207">
        <v>60006</v>
      </c>
      <c r="D3207" t="s">
        <v>3520</v>
      </c>
    </row>
    <row r="3208" spans="2:4">
      <c r="B3208" s="594">
        <v>45659.495810185188</v>
      </c>
      <c r="C3208">
        <v>60006</v>
      </c>
      <c r="D3208" t="s">
        <v>3521</v>
      </c>
    </row>
    <row r="3209" spans="2:4">
      <c r="B3209" s="594">
        <v>45659.495821759258</v>
      </c>
      <c r="C3209">
        <v>60006</v>
      </c>
      <c r="D3209" t="s">
        <v>3522</v>
      </c>
    </row>
    <row r="3210" spans="2:4">
      <c r="B3210" s="594">
        <v>45659.495821759258</v>
      </c>
      <c r="C3210">
        <v>60006</v>
      </c>
      <c r="D3210" t="s">
        <v>3524</v>
      </c>
    </row>
    <row r="3211" spans="2:4">
      <c r="B3211" s="594">
        <v>45659.495821759258</v>
      </c>
      <c r="C3211">
        <v>60006</v>
      </c>
      <c r="D3211" t="s">
        <v>4133</v>
      </c>
    </row>
    <row r="3212" spans="2:4">
      <c r="B3212" s="594">
        <v>45659.495821759258</v>
      </c>
      <c r="C3212">
        <v>60006</v>
      </c>
      <c r="D3212" t="s">
        <v>3515</v>
      </c>
    </row>
    <row r="3213" spans="2:4">
      <c r="B3213" s="594">
        <v>45659.495821759258</v>
      </c>
      <c r="C3213">
        <v>60001</v>
      </c>
      <c r="D3213" t="s">
        <v>3516</v>
      </c>
    </row>
    <row r="3214" spans="2:4">
      <c r="B3214" s="594">
        <v>45659.495821759258</v>
      </c>
      <c r="C3214">
        <v>60006</v>
      </c>
      <c r="D3214" t="s">
        <v>3517</v>
      </c>
    </row>
    <row r="3215" spans="2:4">
      <c r="B3215" s="594">
        <v>45659.495821759258</v>
      </c>
      <c r="C3215">
        <v>60006</v>
      </c>
      <c r="D3215" t="s">
        <v>3518</v>
      </c>
    </row>
    <row r="3216" spans="2:4">
      <c r="B3216" s="594">
        <v>45659.495821759258</v>
      </c>
      <c r="C3216">
        <v>60006</v>
      </c>
      <c r="D3216" t="s">
        <v>3520</v>
      </c>
    </row>
    <row r="3217" spans="2:4">
      <c r="B3217" s="594">
        <v>45659.495821759258</v>
      </c>
      <c r="C3217">
        <v>60006</v>
      </c>
      <c r="D3217" t="s">
        <v>3521</v>
      </c>
    </row>
    <row r="3218" spans="2:4">
      <c r="B3218" s="594">
        <v>45659.495821759258</v>
      </c>
      <c r="C3218">
        <v>60006</v>
      </c>
      <c r="D3218" t="s">
        <v>3522</v>
      </c>
    </row>
    <row r="3219" spans="2:4">
      <c r="B3219" s="594">
        <v>45659.495821759258</v>
      </c>
      <c r="C3219">
        <v>60006</v>
      </c>
      <c r="D3219" t="s">
        <v>3524</v>
      </c>
    </row>
    <row r="3220" spans="2:4">
      <c r="B3220" s="594">
        <v>45659.495821759258</v>
      </c>
      <c r="C3220">
        <v>60006</v>
      </c>
      <c r="D3220" t="s">
        <v>4133</v>
      </c>
    </row>
    <row r="3221" spans="2:4">
      <c r="B3221" s="594">
        <v>45659.495821759258</v>
      </c>
      <c r="C3221">
        <v>60006</v>
      </c>
      <c r="D3221" t="s">
        <v>3515</v>
      </c>
    </row>
    <row r="3222" spans="2:4">
      <c r="B3222" s="594">
        <v>45659.495821759258</v>
      </c>
      <c r="C3222">
        <v>60001</v>
      </c>
      <c r="D3222" t="s">
        <v>3516</v>
      </c>
    </row>
    <row r="3223" spans="2:4">
      <c r="B3223" s="594">
        <v>45659.495821759258</v>
      </c>
      <c r="C3223">
        <v>60006</v>
      </c>
      <c r="D3223" t="s">
        <v>3517</v>
      </c>
    </row>
    <row r="3224" spans="2:4">
      <c r="B3224" s="594">
        <v>45659.495821759258</v>
      </c>
      <c r="C3224">
        <v>60006</v>
      </c>
      <c r="D3224" t="s">
        <v>3518</v>
      </c>
    </row>
    <row r="3225" spans="2:4">
      <c r="B3225" s="594">
        <v>45659.495821759258</v>
      </c>
      <c r="C3225">
        <v>60006</v>
      </c>
      <c r="D3225" t="s">
        <v>3520</v>
      </c>
    </row>
    <row r="3226" spans="2:4">
      <c r="B3226" s="594">
        <v>45659.495821759258</v>
      </c>
      <c r="C3226">
        <v>60006</v>
      </c>
      <c r="D3226" t="s">
        <v>3521</v>
      </c>
    </row>
    <row r="3227" spans="2:4">
      <c r="B3227" s="594">
        <v>45659.495821759258</v>
      </c>
      <c r="C3227">
        <v>60006</v>
      </c>
      <c r="D3227" t="s">
        <v>3522</v>
      </c>
    </row>
    <row r="3228" spans="2:4">
      <c r="B3228" s="594">
        <v>45659.495821759258</v>
      </c>
      <c r="C3228">
        <v>60006</v>
      </c>
      <c r="D3228" t="s">
        <v>3524</v>
      </c>
    </row>
    <row r="3229" spans="2:4">
      <c r="B3229" s="594">
        <v>45659.495821759258</v>
      </c>
      <c r="C3229">
        <v>60006</v>
      </c>
      <c r="D3229" t="s">
        <v>4133</v>
      </c>
    </row>
    <row r="3230" spans="2:4">
      <c r="B3230" s="594">
        <v>45659.495821759258</v>
      </c>
      <c r="C3230">
        <v>60006</v>
      </c>
      <c r="D3230" t="s">
        <v>3515</v>
      </c>
    </row>
    <row r="3231" spans="2:4">
      <c r="B3231" s="594">
        <v>45659.495821759258</v>
      </c>
      <c r="C3231">
        <v>60001</v>
      </c>
      <c r="D3231" t="s">
        <v>3516</v>
      </c>
    </row>
    <row r="3232" spans="2:4">
      <c r="B3232" s="594">
        <v>45659.495821759258</v>
      </c>
      <c r="C3232">
        <v>60006</v>
      </c>
      <c r="D3232" t="s">
        <v>3517</v>
      </c>
    </row>
    <row r="3233" spans="2:4">
      <c r="B3233" s="594">
        <v>45659.495821759258</v>
      </c>
      <c r="C3233">
        <v>60006</v>
      </c>
      <c r="D3233" t="s">
        <v>3518</v>
      </c>
    </row>
    <row r="3234" spans="2:4">
      <c r="B3234" s="594">
        <v>45659.495821759258</v>
      </c>
      <c r="C3234">
        <v>60006</v>
      </c>
      <c r="D3234" t="s">
        <v>3520</v>
      </c>
    </row>
    <row r="3235" spans="2:4">
      <c r="B3235" s="594">
        <v>45659.495821759258</v>
      </c>
      <c r="C3235">
        <v>60006</v>
      </c>
      <c r="D3235" t="s">
        <v>3521</v>
      </c>
    </row>
    <row r="3236" spans="2:4">
      <c r="B3236" s="594">
        <v>45659.495821759258</v>
      </c>
      <c r="C3236">
        <v>60006</v>
      </c>
      <c r="D3236" t="s">
        <v>3522</v>
      </c>
    </row>
    <row r="3237" spans="2:4">
      <c r="B3237" s="594">
        <v>45659.495821759258</v>
      </c>
      <c r="C3237">
        <v>60006</v>
      </c>
      <c r="D3237" t="s">
        <v>3524</v>
      </c>
    </row>
    <row r="3238" spans="2:4">
      <c r="B3238" s="594">
        <v>45659.495821759258</v>
      </c>
      <c r="C3238">
        <v>60006</v>
      </c>
      <c r="D3238" t="s">
        <v>4133</v>
      </c>
    </row>
    <row r="3239" spans="2:4">
      <c r="B3239" s="594">
        <v>45659.495821759258</v>
      </c>
      <c r="C3239">
        <v>60006</v>
      </c>
      <c r="D3239" t="s">
        <v>3515</v>
      </c>
    </row>
    <row r="3240" spans="2:4">
      <c r="B3240" s="594">
        <v>45659.495821759258</v>
      </c>
      <c r="C3240">
        <v>60001</v>
      </c>
      <c r="D3240" t="s">
        <v>3516</v>
      </c>
    </row>
    <row r="3241" spans="2:4">
      <c r="B3241" s="594">
        <v>45659.495821759258</v>
      </c>
      <c r="C3241">
        <v>60006</v>
      </c>
      <c r="D3241" t="s">
        <v>3517</v>
      </c>
    </row>
    <row r="3242" spans="2:4">
      <c r="B3242" s="594">
        <v>45659.495821759258</v>
      </c>
      <c r="C3242">
        <v>60006</v>
      </c>
      <c r="D3242" t="s">
        <v>3518</v>
      </c>
    </row>
    <row r="3243" spans="2:4">
      <c r="B3243" s="594">
        <v>45659.495821759258</v>
      </c>
      <c r="C3243">
        <v>60006</v>
      </c>
      <c r="D3243" t="s">
        <v>3520</v>
      </c>
    </row>
    <row r="3244" spans="2:4">
      <c r="B3244" s="594">
        <v>45659.495821759258</v>
      </c>
      <c r="C3244">
        <v>60006</v>
      </c>
      <c r="D3244" t="s">
        <v>3521</v>
      </c>
    </row>
    <row r="3245" spans="2:4">
      <c r="B3245" s="594">
        <v>45659.495821759258</v>
      </c>
      <c r="C3245">
        <v>60006</v>
      </c>
      <c r="D3245" t="s">
        <v>3522</v>
      </c>
    </row>
    <row r="3246" spans="2:4">
      <c r="B3246" s="594">
        <v>45659.495821759258</v>
      </c>
      <c r="C3246">
        <v>60006</v>
      </c>
      <c r="D3246" t="s">
        <v>3524</v>
      </c>
    </row>
    <row r="3247" spans="2:4">
      <c r="B3247" s="594">
        <v>45659.495821759258</v>
      </c>
      <c r="C3247">
        <v>60006</v>
      </c>
      <c r="D3247" t="s">
        <v>4133</v>
      </c>
    </row>
    <row r="3248" spans="2:4">
      <c r="B3248" s="594">
        <v>45659.495821759258</v>
      </c>
      <c r="C3248">
        <v>60006</v>
      </c>
      <c r="D3248" t="s">
        <v>3515</v>
      </c>
    </row>
    <row r="3249" spans="2:4">
      <c r="B3249" s="594">
        <v>45659.495821759258</v>
      </c>
      <c r="C3249">
        <v>60001</v>
      </c>
      <c r="D3249" t="s">
        <v>3516</v>
      </c>
    </row>
    <row r="3250" spans="2:4">
      <c r="B3250" s="594">
        <v>45659.495821759258</v>
      </c>
      <c r="C3250">
        <v>60006</v>
      </c>
      <c r="D3250" t="s">
        <v>3517</v>
      </c>
    </row>
    <row r="3251" spans="2:4">
      <c r="B3251" s="594">
        <v>45659.495821759258</v>
      </c>
      <c r="C3251">
        <v>60006</v>
      </c>
      <c r="D3251" t="s">
        <v>3518</v>
      </c>
    </row>
    <row r="3252" spans="2:4">
      <c r="B3252" s="594">
        <v>45659.495821759258</v>
      </c>
      <c r="C3252">
        <v>60006</v>
      </c>
      <c r="D3252" t="s">
        <v>3520</v>
      </c>
    </row>
    <row r="3253" spans="2:4">
      <c r="B3253" s="594">
        <v>45659.495821759258</v>
      </c>
      <c r="C3253">
        <v>60006</v>
      </c>
      <c r="D3253" t="s">
        <v>3521</v>
      </c>
    </row>
    <row r="3254" spans="2:4">
      <c r="B3254" s="594">
        <v>45659.495821759258</v>
      </c>
      <c r="C3254">
        <v>60006</v>
      </c>
      <c r="D3254" t="s">
        <v>3522</v>
      </c>
    </row>
    <row r="3255" spans="2:4">
      <c r="B3255" s="594">
        <v>45659.495821759258</v>
      </c>
      <c r="C3255">
        <v>60006</v>
      </c>
      <c r="D3255" t="s">
        <v>3524</v>
      </c>
    </row>
    <row r="3256" spans="2:4">
      <c r="B3256" s="594">
        <v>45659.495821759258</v>
      </c>
      <c r="C3256">
        <v>60006</v>
      </c>
      <c r="D3256" t="s">
        <v>4133</v>
      </c>
    </row>
    <row r="3257" spans="2:4">
      <c r="B3257" s="594">
        <v>45659.495821759258</v>
      </c>
      <c r="C3257">
        <v>60006</v>
      </c>
      <c r="D3257" t="s">
        <v>3515</v>
      </c>
    </row>
    <row r="3258" spans="2:4">
      <c r="B3258" s="594">
        <v>45659.495821759258</v>
      </c>
      <c r="C3258">
        <v>60001</v>
      </c>
      <c r="D3258" t="s">
        <v>3516</v>
      </c>
    </row>
    <row r="3259" spans="2:4">
      <c r="B3259" s="594">
        <v>45659.495821759258</v>
      </c>
      <c r="C3259">
        <v>60006</v>
      </c>
      <c r="D3259" t="s">
        <v>3517</v>
      </c>
    </row>
    <row r="3260" spans="2:4">
      <c r="B3260" s="594">
        <v>45659.495821759258</v>
      </c>
      <c r="C3260">
        <v>60006</v>
      </c>
      <c r="D3260" t="s">
        <v>3518</v>
      </c>
    </row>
    <row r="3261" spans="2:4">
      <c r="B3261" s="594">
        <v>45659.495833333334</v>
      </c>
      <c r="C3261">
        <v>60006</v>
      </c>
      <c r="D3261" t="s">
        <v>3520</v>
      </c>
    </row>
    <row r="3262" spans="2:4">
      <c r="B3262" s="594">
        <v>45659.495833333334</v>
      </c>
      <c r="C3262">
        <v>60006</v>
      </c>
      <c r="D3262" t="s">
        <v>3521</v>
      </c>
    </row>
    <row r="3263" spans="2:4">
      <c r="B3263" s="594">
        <v>45659.495833333334</v>
      </c>
      <c r="C3263">
        <v>60006</v>
      </c>
      <c r="D3263" t="s">
        <v>3522</v>
      </c>
    </row>
    <row r="3264" spans="2:4">
      <c r="B3264" s="594">
        <v>45659.495833333334</v>
      </c>
      <c r="C3264">
        <v>60006</v>
      </c>
      <c r="D3264" t="s">
        <v>3524</v>
      </c>
    </row>
    <row r="3265" spans="2:4">
      <c r="B3265" s="594">
        <v>45659.495833333334</v>
      </c>
      <c r="C3265">
        <v>60006</v>
      </c>
      <c r="D3265" t="s">
        <v>4133</v>
      </c>
    </row>
    <row r="3266" spans="2:4">
      <c r="B3266" s="594">
        <v>45659.495833333334</v>
      </c>
      <c r="C3266">
        <v>60006</v>
      </c>
      <c r="D3266" t="s">
        <v>3515</v>
      </c>
    </row>
    <row r="3267" spans="2:4">
      <c r="B3267" s="594">
        <v>45659.495833333334</v>
      </c>
      <c r="C3267">
        <v>60001</v>
      </c>
      <c r="D3267" t="s">
        <v>3516</v>
      </c>
    </row>
    <row r="3268" spans="2:4">
      <c r="B3268" s="594">
        <v>45659.495833333334</v>
      </c>
      <c r="C3268">
        <v>60006</v>
      </c>
      <c r="D3268" t="s">
        <v>3517</v>
      </c>
    </row>
    <row r="3269" spans="2:4">
      <c r="B3269" s="594">
        <v>45659.495833333334</v>
      </c>
      <c r="C3269">
        <v>60006</v>
      </c>
      <c r="D3269" t="s">
        <v>3518</v>
      </c>
    </row>
    <row r="3270" spans="2:4">
      <c r="B3270" s="594">
        <v>45659.495833333334</v>
      </c>
      <c r="C3270">
        <v>60006</v>
      </c>
      <c r="D3270" t="s">
        <v>3520</v>
      </c>
    </row>
    <row r="3271" spans="2:4">
      <c r="B3271" s="594">
        <v>45659.495833333334</v>
      </c>
      <c r="C3271">
        <v>60006</v>
      </c>
      <c r="D3271" t="s">
        <v>3521</v>
      </c>
    </row>
    <row r="3272" spans="2:4">
      <c r="B3272" s="594">
        <v>45659.495833333334</v>
      </c>
      <c r="C3272">
        <v>60006</v>
      </c>
      <c r="D3272" t="s">
        <v>3522</v>
      </c>
    </row>
    <row r="3273" spans="2:4">
      <c r="B3273" s="594">
        <v>45659.495833333334</v>
      </c>
      <c r="C3273">
        <v>60006</v>
      </c>
      <c r="D3273" t="s">
        <v>3524</v>
      </c>
    </row>
    <row r="3274" spans="2:4">
      <c r="B3274" s="594">
        <v>45659.495833333334</v>
      </c>
      <c r="C3274">
        <v>60006</v>
      </c>
      <c r="D3274" t="s">
        <v>4133</v>
      </c>
    </row>
    <row r="3275" spans="2:4">
      <c r="B3275" s="594">
        <v>45659.495833333334</v>
      </c>
      <c r="C3275">
        <v>60006</v>
      </c>
      <c r="D3275" t="s">
        <v>3515</v>
      </c>
    </row>
    <row r="3276" spans="2:4">
      <c r="B3276" s="594">
        <v>45659.495833333334</v>
      </c>
      <c r="C3276">
        <v>60001</v>
      </c>
      <c r="D3276" t="s">
        <v>3516</v>
      </c>
    </row>
    <row r="3277" spans="2:4">
      <c r="B3277" s="594">
        <v>45659.495833333334</v>
      </c>
      <c r="C3277">
        <v>60006</v>
      </c>
      <c r="D3277" t="s">
        <v>3517</v>
      </c>
    </row>
    <row r="3278" spans="2:4">
      <c r="B3278" s="594">
        <v>45659.495833333334</v>
      </c>
      <c r="C3278">
        <v>60006</v>
      </c>
      <c r="D3278" t="s">
        <v>3518</v>
      </c>
    </row>
    <row r="3279" spans="2:4">
      <c r="B3279" s="594">
        <v>45659.495833333334</v>
      </c>
      <c r="C3279">
        <v>60006</v>
      </c>
      <c r="D3279" t="s">
        <v>3520</v>
      </c>
    </row>
    <row r="3280" spans="2:4">
      <c r="B3280" s="594">
        <v>45659.495833333334</v>
      </c>
      <c r="C3280">
        <v>60006</v>
      </c>
      <c r="D3280" t="s">
        <v>3521</v>
      </c>
    </row>
    <row r="3281" spans="2:4">
      <c r="B3281" s="594">
        <v>45659.495833333334</v>
      </c>
      <c r="C3281">
        <v>60006</v>
      </c>
      <c r="D3281" t="s">
        <v>3522</v>
      </c>
    </row>
    <row r="3282" spans="2:4">
      <c r="B3282" s="594">
        <v>45659.495833333334</v>
      </c>
      <c r="C3282">
        <v>60006</v>
      </c>
      <c r="D3282" t="s">
        <v>3524</v>
      </c>
    </row>
    <row r="3283" spans="2:4">
      <c r="B3283" s="594">
        <v>45659.495833333334</v>
      </c>
      <c r="C3283">
        <v>60006</v>
      </c>
      <c r="D3283" t="s">
        <v>4133</v>
      </c>
    </row>
    <row r="3284" spans="2:4">
      <c r="B3284" s="594">
        <v>45659.495833333334</v>
      </c>
      <c r="C3284">
        <v>60006</v>
      </c>
      <c r="D3284" t="s">
        <v>3515</v>
      </c>
    </row>
    <row r="3285" spans="2:4">
      <c r="B3285" s="594">
        <v>45659.495833333334</v>
      </c>
      <c r="C3285">
        <v>60001</v>
      </c>
      <c r="D3285" t="s">
        <v>3516</v>
      </c>
    </row>
    <row r="3286" spans="2:4">
      <c r="B3286" s="594">
        <v>45659.495833333334</v>
      </c>
      <c r="C3286">
        <v>60006</v>
      </c>
      <c r="D3286" t="s">
        <v>3517</v>
      </c>
    </row>
    <row r="3287" spans="2:4">
      <c r="B3287" s="594">
        <v>45659.495833333334</v>
      </c>
      <c r="C3287">
        <v>60006</v>
      </c>
      <c r="D3287" t="s">
        <v>3518</v>
      </c>
    </row>
    <row r="3288" spans="2:4">
      <c r="B3288" s="594">
        <v>45659.495833333334</v>
      </c>
      <c r="C3288">
        <v>60006</v>
      </c>
      <c r="D3288" t="s">
        <v>3520</v>
      </c>
    </row>
    <row r="3289" spans="2:4">
      <c r="B3289" s="594">
        <v>45659.495833333334</v>
      </c>
      <c r="C3289">
        <v>60006</v>
      </c>
      <c r="D3289" t="s">
        <v>3521</v>
      </c>
    </row>
    <row r="3290" spans="2:4">
      <c r="B3290" s="594">
        <v>45659.495833333334</v>
      </c>
      <c r="C3290">
        <v>60006</v>
      </c>
      <c r="D3290" t="s">
        <v>3522</v>
      </c>
    </row>
    <row r="3291" spans="2:4">
      <c r="B3291" s="594">
        <v>45659.495833333334</v>
      </c>
      <c r="C3291">
        <v>60006</v>
      </c>
      <c r="D3291" t="s">
        <v>3524</v>
      </c>
    </row>
    <row r="3292" spans="2:4">
      <c r="B3292" s="594">
        <v>45659.495833333334</v>
      </c>
      <c r="C3292">
        <v>60006</v>
      </c>
      <c r="D3292" t="s">
        <v>4133</v>
      </c>
    </row>
    <row r="3293" spans="2:4">
      <c r="B3293" s="594">
        <v>45659.495833333334</v>
      </c>
      <c r="C3293">
        <v>60006</v>
      </c>
      <c r="D3293" t="s">
        <v>3515</v>
      </c>
    </row>
    <row r="3294" spans="2:4">
      <c r="B3294" s="594">
        <v>45659.495833333334</v>
      </c>
      <c r="C3294">
        <v>60001</v>
      </c>
      <c r="D3294" t="s">
        <v>3516</v>
      </c>
    </row>
    <row r="3295" spans="2:4">
      <c r="B3295" s="594">
        <v>45659.495833333334</v>
      </c>
      <c r="C3295">
        <v>60006</v>
      </c>
      <c r="D3295" t="s">
        <v>3517</v>
      </c>
    </row>
    <row r="3296" spans="2:4">
      <c r="B3296" s="594">
        <v>45659.495833333334</v>
      </c>
      <c r="C3296">
        <v>60006</v>
      </c>
      <c r="D3296" t="s">
        <v>3518</v>
      </c>
    </row>
    <row r="3297" spans="2:4">
      <c r="B3297" s="594">
        <v>45659.495833333334</v>
      </c>
      <c r="C3297">
        <v>60006</v>
      </c>
      <c r="D3297" t="s">
        <v>3520</v>
      </c>
    </row>
    <row r="3298" spans="2:4">
      <c r="B3298" s="594">
        <v>45659.495833333334</v>
      </c>
      <c r="C3298">
        <v>60006</v>
      </c>
      <c r="D3298" t="s">
        <v>3521</v>
      </c>
    </row>
    <row r="3299" spans="2:4">
      <c r="B3299" s="594">
        <v>45659.495833333334</v>
      </c>
      <c r="C3299">
        <v>60006</v>
      </c>
      <c r="D3299" t="s">
        <v>3522</v>
      </c>
    </row>
    <row r="3300" spans="2:4">
      <c r="B3300" s="594">
        <v>45659.495833333334</v>
      </c>
      <c r="C3300">
        <v>60006</v>
      </c>
      <c r="D3300" t="s">
        <v>3524</v>
      </c>
    </row>
    <row r="3301" spans="2:4">
      <c r="B3301" s="594">
        <v>45659.495844907404</v>
      </c>
      <c r="C3301">
        <v>60006</v>
      </c>
      <c r="D3301" t="s">
        <v>4133</v>
      </c>
    </row>
    <row r="3302" spans="2:4">
      <c r="B3302" s="594">
        <v>45659.495844907404</v>
      </c>
      <c r="C3302">
        <v>60006</v>
      </c>
      <c r="D3302" t="s">
        <v>3515</v>
      </c>
    </row>
    <row r="3303" spans="2:4">
      <c r="B3303" s="594">
        <v>45659.495844907404</v>
      </c>
      <c r="C3303">
        <v>60001</v>
      </c>
      <c r="D3303" t="s">
        <v>3516</v>
      </c>
    </row>
    <row r="3304" spans="2:4">
      <c r="B3304" s="594">
        <v>45659.495844907404</v>
      </c>
      <c r="C3304">
        <v>60006</v>
      </c>
      <c r="D3304" t="s">
        <v>3517</v>
      </c>
    </row>
    <row r="3305" spans="2:4">
      <c r="B3305" s="594">
        <v>45659.495844907404</v>
      </c>
      <c r="C3305">
        <v>60006</v>
      </c>
      <c r="D3305" t="s">
        <v>3518</v>
      </c>
    </row>
    <row r="3306" spans="2:4">
      <c r="B3306" s="594">
        <v>45659.495844907404</v>
      </c>
      <c r="C3306">
        <v>60006</v>
      </c>
      <c r="D3306" t="s">
        <v>3520</v>
      </c>
    </row>
    <row r="3307" spans="2:4">
      <c r="B3307" s="594">
        <v>45659.495844907404</v>
      </c>
      <c r="C3307">
        <v>60006</v>
      </c>
      <c r="D3307" t="s">
        <v>3521</v>
      </c>
    </row>
    <row r="3308" spans="2:4">
      <c r="B3308" s="594">
        <v>45659.495844907404</v>
      </c>
      <c r="C3308">
        <v>60006</v>
      </c>
      <c r="D3308" t="s">
        <v>3522</v>
      </c>
    </row>
    <row r="3309" spans="2:4">
      <c r="B3309" s="594">
        <v>45659.495844907404</v>
      </c>
      <c r="C3309">
        <v>60006</v>
      </c>
      <c r="D3309" t="s">
        <v>3524</v>
      </c>
    </row>
    <row r="3310" spans="2:4">
      <c r="B3310" s="594">
        <v>45659.495844907404</v>
      </c>
      <c r="C3310">
        <v>60006</v>
      </c>
      <c r="D3310" t="s">
        <v>4133</v>
      </c>
    </row>
    <row r="3311" spans="2:4">
      <c r="B3311" s="594">
        <v>45659.495844907404</v>
      </c>
      <c r="C3311">
        <v>60006</v>
      </c>
      <c r="D3311" t="s">
        <v>3515</v>
      </c>
    </row>
    <row r="3312" spans="2:4">
      <c r="B3312" s="594">
        <v>45659.495844907404</v>
      </c>
      <c r="C3312">
        <v>60001</v>
      </c>
      <c r="D3312" t="s">
        <v>3516</v>
      </c>
    </row>
    <row r="3313" spans="2:4">
      <c r="B3313" s="594">
        <v>45659.495844907404</v>
      </c>
      <c r="C3313">
        <v>60006</v>
      </c>
      <c r="D3313" t="s">
        <v>3517</v>
      </c>
    </row>
    <row r="3314" spans="2:4">
      <c r="B3314" s="594">
        <v>45659.495844907404</v>
      </c>
      <c r="C3314">
        <v>60006</v>
      </c>
      <c r="D3314" t="s">
        <v>3518</v>
      </c>
    </row>
    <row r="3315" spans="2:4">
      <c r="B3315" s="594">
        <v>45659.495844907404</v>
      </c>
      <c r="C3315">
        <v>60006</v>
      </c>
      <c r="D3315" t="s">
        <v>3520</v>
      </c>
    </row>
    <row r="3316" spans="2:4">
      <c r="B3316" s="594">
        <v>45659.495844907404</v>
      </c>
      <c r="C3316">
        <v>60006</v>
      </c>
      <c r="D3316" t="s">
        <v>3521</v>
      </c>
    </row>
    <row r="3317" spans="2:4">
      <c r="B3317" s="594">
        <v>45659.495844907404</v>
      </c>
      <c r="C3317">
        <v>60006</v>
      </c>
      <c r="D3317" t="s">
        <v>3522</v>
      </c>
    </row>
    <row r="3318" spans="2:4">
      <c r="B3318" s="594">
        <v>45659.495844907404</v>
      </c>
      <c r="C3318">
        <v>60006</v>
      </c>
      <c r="D3318" t="s">
        <v>3524</v>
      </c>
    </row>
    <row r="3319" spans="2:4">
      <c r="B3319" s="594">
        <v>45659.495844907404</v>
      </c>
      <c r="C3319">
        <v>60006</v>
      </c>
      <c r="D3319" t="s">
        <v>4133</v>
      </c>
    </row>
    <row r="3320" spans="2:4">
      <c r="B3320" s="594">
        <v>45659.495844907404</v>
      </c>
      <c r="C3320">
        <v>60006</v>
      </c>
      <c r="D3320" t="s">
        <v>3515</v>
      </c>
    </row>
    <row r="3321" spans="2:4">
      <c r="B3321" s="594">
        <v>45659.495844907404</v>
      </c>
      <c r="C3321">
        <v>60001</v>
      </c>
      <c r="D3321" t="s">
        <v>3516</v>
      </c>
    </row>
    <row r="3322" spans="2:4">
      <c r="B3322" s="594">
        <v>45659.495844907404</v>
      </c>
      <c r="C3322">
        <v>60006</v>
      </c>
      <c r="D3322" t="s">
        <v>3517</v>
      </c>
    </row>
    <row r="3323" spans="2:4">
      <c r="B3323" s="594">
        <v>45659.495844907404</v>
      </c>
      <c r="C3323">
        <v>60006</v>
      </c>
      <c r="D3323" t="s">
        <v>3518</v>
      </c>
    </row>
    <row r="3324" spans="2:4">
      <c r="B3324" s="594">
        <v>45659.495844907404</v>
      </c>
      <c r="C3324">
        <v>60006</v>
      </c>
      <c r="D3324" t="s">
        <v>3520</v>
      </c>
    </row>
    <row r="3325" spans="2:4">
      <c r="B3325" s="594">
        <v>45659.495844907404</v>
      </c>
      <c r="C3325">
        <v>60006</v>
      </c>
      <c r="D3325" t="s">
        <v>3521</v>
      </c>
    </row>
    <row r="3326" spans="2:4">
      <c r="B3326" s="594">
        <v>45659.495844907404</v>
      </c>
      <c r="C3326">
        <v>60006</v>
      </c>
      <c r="D3326" t="s">
        <v>3522</v>
      </c>
    </row>
    <row r="3327" spans="2:4">
      <c r="B3327" s="594">
        <v>45659.495856481481</v>
      </c>
      <c r="C3327">
        <v>60006</v>
      </c>
      <c r="D3327" t="s">
        <v>3524</v>
      </c>
    </row>
    <row r="3328" spans="2:4">
      <c r="B3328" s="594">
        <v>45659.495856481481</v>
      </c>
      <c r="C3328">
        <v>60006</v>
      </c>
      <c r="D3328" t="s">
        <v>4133</v>
      </c>
    </row>
    <row r="3329" spans="2:4">
      <c r="B3329" s="594">
        <v>45659.495856481481</v>
      </c>
      <c r="C3329">
        <v>60006</v>
      </c>
      <c r="D3329" t="s">
        <v>3515</v>
      </c>
    </row>
    <row r="3330" spans="2:4">
      <c r="B3330" s="594">
        <v>45659.495856481481</v>
      </c>
      <c r="C3330">
        <v>60001</v>
      </c>
      <c r="D3330" t="s">
        <v>3516</v>
      </c>
    </row>
    <row r="3331" spans="2:4">
      <c r="B3331" s="594">
        <v>45659.495856481481</v>
      </c>
      <c r="C3331">
        <v>60006</v>
      </c>
      <c r="D3331" t="s">
        <v>3517</v>
      </c>
    </row>
    <row r="3332" spans="2:4">
      <c r="B3332" s="594">
        <v>45659.495856481481</v>
      </c>
      <c r="C3332">
        <v>60006</v>
      </c>
      <c r="D3332" t="s">
        <v>3518</v>
      </c>
    </row>
    <row r="3333" spans="2:4">
      <c r="B3333" s="594">
        <v>45659.495856481481</v>
      </c>
      <c r="C3333">
        <v>60006</v>
      </c>
      <c r="D3333" t="s">
        <v>3520</v>
      </c>
    </row>
    <row r="3334" spans="2:4">
      <c r="B3334" s="594">
        <v>45659.495856481481</v>
      </c>
      <c r="C3334">
        <v>60006</v>
      </c>
      <c r="D3334" t="s">
        <v>3521</v>
      </c>
    </row>
    <row r="3335" spans="2:4">
      <c r="B3335" s="594">
        <v>45659.495856481481</v>
      </c>
      <c r="C3335">
        <v>60006</v>
      </c>
      <c r="D3335" t="s">
        <v>3522</v>
      </c>
    </row>
    <row r="3336" spans="2:4">
      <c r="B3336" s="594">
        <v>45659.495856481481</v>
      </c>
      <c r="C3336">
        <v>60006</v>
      </c>
      <c r="D3336" t="s">
        <v>3524</v>
      </c>
    </row>
    <row r="3337" spans="2:4">
      <c r="B3337" s="594">
        <v>45659.495856481481</v>
      </c>
      <c r="C3337">
        <v>60006</v>
      </c>
      <c r="D3337" t="s">
        <v>4133</v>
      </c>
    </row>
    <row r="3338" spans="2:4">
      <c r="B3338" s="594">
        <v>45659.495856481481</v>
      </c>
      <c r="C3338">
        <v>60006</v>
      </c>
      <c r="D3338" t="s">
        <v>3515</v>
      </c>
    </row>
    <row r="3339" spans="2:4">
      <c r="B3339" s="594">
        <v>45659.495856481481</v>
      </c>
      <c r="C3339">
        <v>60001</v>
      </c>
      <c r="D3339" t="s">
        <v>3516</v>
      </c>
    </row>
    <row r="3340" spans="2:4">
      <c r="B3340" s="594">
        <v>45659.495856481481</v>
      </c>
      <c r="C3340">
        <v>60006</v>
      </c>
      <c r="D3340" t="s">
        <v>3517</v>
      </c>
    </row>
    <row r="3341" spans="2:4">
      <c r="B3341" s="594">
        <v>45659.495856481481</v>
      </c>
      <c r="C3341">
        <v>60006</v>
      </c>
      <c r="D3341" t="s">
        <v>3518</v>
      </c>
    </row>
    <row r="3342" spans="2:4">
      <c r="B3342" s="594">
        <v>45659.495856481481</v>
      </c>
      <c r="C3342">
        <v>60006</v>
      </c>
      <c r="D3342" t="s">
        <v>3520</v>
      </c>
    </row>
    <row r="3343" spans="2:4">
      <c r="B3343" s="594">
        <v>45659.495856481481</v>
      </c>
      <c r="C3343">
        <v>60006</v>
      </c>
      <c r="D3343" t="s">
        <v>3521</v>
      </c>
    </row>
    <row r="3344" spans="2:4">
      <c r="B3344" s="594">
        <v>45659.495856481481</v>
      </c>
      <c r="C3344">
        <v>60006</v>
      </c>
      <c r="D3344" t="s">
        <v>3522</v>
      </c>
    </row>
    <row r="3345" spans="2:4">
      <c r="B3345" s="594">
        <v>45659.495856481481</v>
      </c>
      <c r="C3345">
        <v>60006</v>
      </c>
      <c r="D3345" t="s">
        <v>3524</v>
      </c>
    </row>
    <row r="3346" spans="2:4">
      <c r="B3346" s="594">
        <v>45659.495856481481</v>
      </c>
      <c r="C3346">
        <v>60006</v>
      </c>
      <c r="D3346" t="s">
        <v>4133</v>
      </c>
    </row>
    <row r="3347" spans="2:4">
      <c r="B3347" s="594">
        <v>45659.495856481481</v>
      </c>
      <c r="C3347">
        <v>60006</v>
      </c>
      <c r="D3347" t="s">
        <v>3515</v>
      </c>
    </row>
    <row r="3348" spans="2:4">
      <c r="B3348" s="594">
        <v>45659.495856481481</v>
      </c>
      <c r="C3348">
        <v>60001</v>
      </c>
      <c r="D3348" t="s">
        <v>3516</v>
      </c>
    </row>
    <row r="3349" spans="2:4">
      <c r="B3349" s="594">
        <v>45659.495856481481</v>
      </c>
      <c r="C3349">
        <v>60006</v>
      </c>
      <c r="D3349" t="s">
        <v>3517</v>
      </c>
    </row>
    <row r="3350" spans="2:4">
      <c r="B3350" s="594">
        <v>45659.495856481481</v>
      </c>
      <c r="C3350">
        <v>60006</v>
      </c>
      <c r="D3350" t="s">
        <v>3518</v>
      </c>
    </row>
    <row r="3351" spans="2:4">
      <c r="B3351" s="594">
        <v>45659.495856481481</v>
      </c>
      <c r="C3351">
        <v>60006</v>
      </c>
      <c r="D3351" t="s">
        <v>3520</v>
      </c>
    </row>
    <row r="3352" spans="2:4">
      <c r="B3352" s="594">
        <v>45659.495856481481</v>
      </c>
      <c r="C3352">
        <v>60006</v>
      </c>
      <c r="D3352" t="s">
        <v>3521</v>
      </c>
    </row>
    <row r="3353" spans="2:4">
      <c r="B3353" s="594">
        <v>45659.495856481481</v>
      </c>
      <c r="C3353">
        <v>60006</v>
      </c>
      <c r="D3353" t="s">
        <v>3522</v>
      </c>
    </row>
    <row r="3354" spans="2:4">
      <c r="B3354" s="594">
        <v>45659.495856481481</v>
      </c>
      <c r="C3354">
        <v>60006</v>
      </c>
      <c r="D3354" t="s">
        <v>3524</v>
      </c>
    </row>
    <row r="3355" spans="2:4">
      <c r="B3355" s="594">
        <v>45659.495856481481</v>
      </c>
      <c r="C3355">
        <v>60006</v>
      </c>
      <c r="D3355" t="s">
        <v>4133</v>
      </c>
    </row>
    <row r="3356" spans="2:4">
      <c r="B3356" s="594">
        <v>45659.495856481481</v>
      </c>
      <c r="C3356">
        <v>60006</v>
      </c>
      <c r="D3356" t="s">
        <v>3515</v>
      </c>
    </row>
    <row r="3357" spans="2:4">
      <c r="B3357" s="594">
        <v>45659.495856481481</v>
      </c>
      <c r="C3357">
        <v>60001</v>
      </c>
      <c r="D3357" t="s">
        <v>3516</v>
      </c>
    </row>
    <row r="3358" spans="2:4">
      <c r="B3358" s="594">
        <v>45659.495856481481</v>
      </c>
      <c r="C3358">
        <v>60006</v>
      </c>
      <c r="D3358" t="s">
        <v>3517</v>
      </c>
    </row>
    <row r="3359" spans="2:4">
      <c r="B3359" s="594">
        <v>45659.495856481481</v>
      </c>
      <c r="C3359">
        <v>60006</v>
      </c>
      <c r="D3359" t="s">
        <v>3518</v>
      </c>
    </row>
    <row r="3360" spans="2:4">
      <c r="B3360" s="594">
        <v>45659.495856481481</v>
      </c>
      <c r="C3360">
        <v>60006</v>
      </c>
      <c r="D3360" t="s">
        <v>3520</v>
      </c>
    </row>
    <row r="3361" spans="2:4">
      <c r="B3361" s="594">
        <v>45659.495856481481</v>
      </c>
      <c r="C3361">
        <v>60006</v>
      </c>
      <c r="D3361" t="s">
        <v>3521</v>
      </c>
    </row>
    <row r="3362" spans="2:4">
      <c r="B3362" s="594">
        <v>45659.495856481481</v>
      </c>
      <c r="C3362">
        <v>60006</v>
      </c>
      <c r="D3362" t="s">
        <v>3522</v>
      </c>
    </row>
    <row r="3363" spans="2:4">
      <c r="B3363" s="594">
        <v>45659.495856481481</v>
      </c>
      <c r="C3363">
        <v>60006</v>
      </c>
      <c r="D3363" t="s">
        <v>3524</v>
      </c>
    </row>
    <row r="3364" spans="2:4">
      <c r="B3364" s="594">
        <v>45659.495856481481</v>
      </c>
      <c r="C3364">
        <v>60006</v>
      </c>
      <c r="D3364" t="s">
        <v>4133</v>
      </c>
    </row>
    <row r="3365" spans="2:4">
      <c r="B3365" s="594">
        <v>45659.495856481481</v>
      </c>
      <c r="C3365">
        <v>60006</v>
      </c>
      <c r="D3365" t="s">
        <v>3515</v>
      </c>
    </row>
    <row r="3366" spans="2:4">
      <c r="B3366" s="594">
        <v>45659.495856481481</v>
      </c>
      <c r="C3366">
        <v>60001</v>
      </c>
      <c r="D3366" t="s">
        <v>3516</v>
      </c>
    </row>
    <row r="3367" spans="2:4">
      <c r="B3367" s="594">
        <v>45659.495856481481</v>
      </c>
      <c r="C3367">
        <v>60006</v>
      </c>
      <c r="D3367" t="s">
        <v>3517</v>
      </c>
    </row>
    <row r="3368" spans="2:4">
      <c r="B3368" s="594">
        <v>45659.495856481481</v>
      </c>
      <c r="C3368">
        <v>60006</v>
      </c>
      <c r="D3368" t="s">
        <v>3518</v>
      </c>
    </row>
    <row r="3369" spans="2:4">
      <c r="B3369" s="594">
        <v>45659.495856481481</v>
      </c>
      <c r="C3369">
        <v>60006</v>
      </c>
      <c r="D3369" t="s">
        <v>3520</v>
      </c>
    </row>
    <row r="3370" spans="2:4">
      <c r="B3370" s="594">
        <v>45659.495856481481</v>
      </c>
      <c r="C3370">
        <v>60006</v>
      </c>
      <c r="D3370" t="s">
        <v>3521</v>
      </c>
    </row>
    <row r="3371" spans="2:4">
      <c r="B3371" s="594">
        <v>45659.495856481481</v>
      </c>
      <c r="C3371">
        <v>60006</v>
      </c>
      <c r="D3371" t="s">
        <v>3522</v>
      </c>
    </row>
    <row r="3372" spans="2:4">
      <c r="B3372" s="594">
        <v>45659.495856481481</v>
      </c>
      <c r="C3372">
        <v>60006</v>
      </c>
      <c r="D3372" t="s">
        <v>3524</v>
      </c>
    </row>
    <row r="3373" spans="2:4">
      <c r="B3373" s="594">
        <v>45659.495856481481</v>
      </c>
      <c r="C3373">
        <v>60006</v>
      </c>
      <c r="D3373" t="s">
        <v>4133</v>
      </c>
    </row>
    <row r="3374" spans="2:4">
      <c r="B3374" s="594">
        <v>45659.495856481481</v>
      </c>
      <c r="C3374">
        <v>60006</v>
      </c>
      <c r="D3374" t="s">
        <v>3515</v>
      </c>
    </row>
    <row r="3375" spans="2:4">
      <c r="B3375" s="594">
        <v>45659.495856481481</v>
      </c>
      <c r="C3375">
        <v>60001</v>
      </c>
      <c r="D3375" t="s">
        <v>3516</v>
      </c>
    </row>
    <row r="3376" spans="2:4">
      <c r="B3376" s="594">
        <v>45659.495856481481</v>
      </c>
      <c r="C3376">
        <v>60006</v>
      </c>
      <c r="D3376" t="s">
        <v>3517</v>
      </c>
    </row>
    <row r="3377" spans="2:4">
      <c r="B3377" s="594">
        <v>45659.495856481481</v>
      </c>
      <c r="C3377">
        <v>60006</v>
      </c>
      <c r="D3377" t="s">
        <v>3518</v>
      </c>
    </row>
    <row r="3378" spans="2:4">
      <c r="B3378" s="594">
        <v>45659.495856481481</v>
      </c>
      <c r="C3378">
        <v>60006</v>
      </c>
      <c r="D3378" t="s">
        <v>3520</v>
      </c>
    </row>
    <row r="3379" spans="2:4">
      <c r="B3379" s="594">
        <v>45659.495856481481</v>
      </c>
      <c r="C3379">
        <v>60006</v>
      </c>
      <c r="D3379" t="s">
        <v>3521</v>
      </c>
    </row>
    <row r="3380" spans="2:4">
      <c r="B3380" s="594">
        <v>45659.495856481481</v>
      </c>
      <c r="C3380">
        <v>60006</v>
      </c>
      <c r="D3380" t="s">
        <v>3522</v>
      </c>
    </row>
    <row r="3381" spans="2:4">
      <c r="B3381" s="594">
        <v>45659.495856481481</v>
      </c>
      <c r="C3381">
        <v>60006</v>
      </c>
      <c r="D3381" t="s">
        <v>3524</v>
      </c>
    </row>
    <row r="3382" spans="2:4">
      <c r="B3382" s="594">
        <v>45659.495856481481</v>
      </c>
      <c r="C3382">
        <v>60006</v>
      </c>
      <c r="D3382" t="s">
        <v>4133</v>
      </c>
    </row>
    <row r="3383" spans="2:4">
      <c r="B3383" s="594">
        <v>45659.495856481481</v>
      </c>
      <c r="C3383">
        <v>60006</v>
      </c>
      <c r="D3383" t="s">
        <v>3515</v>
      </c>
    </row>
    <row r="3384" spans="2:4">
      <c r="B3384" s="594">
        <v>45659.495856481481</v>
      </c>
      <c r="C3384">
        <v>60001</v>
      </c>
      <c r="D3384" t="s">
        <v>3516</v>
      </c>
    </row>
    <row r="3385" spans="2:4">
      <c r="B3385" s="594">
        <v>45659.495856481481</v>
      </c>
      <c r="C3385">
        <v>60006</v>
      </c>
      <c r="D3385" t="s">
        <v>3517</v>
      </c>
    </row>
    <row r="3386" spans="2:4">
      <c r="B3386" s="594">
        <v>45659.495856481481</v>
      </c>
      <c r="C3386">
        <v>60006</v>
      </c>
      <c r="D3386" t="s">
        <v>3518</v>
      </c>
    </row>
    <row r="3387" spans="2:4">
      <c r="B3387" s="594">
        <v>45659.495856481481</v>
      </c>
      <c r="C3387">
        <v>60006</v>
      </c>
      <c r="D3387" t="s">
        <v>3520</v>
      </c>
    </row>
    <row r="3388" spans="2:4">
      <c r="B3388" s="594">
        <v>45659.495856481481</v>
      </c>
      <c r="C3388">
        <v>60006</v>
      </c>
      <c r="D3388" t="s">
        <v>3521</v>
      </c>
    </row>
    <row r="3389" spans="2:4">
      <c r="B3389" s="594">
        <v>45659.495868055557</v>
      </c>
      <c r="C3389">
        <v>60006</v>
      </c>
      <c r="D3389" t="s">
        <v>3522</v>
      </c>
    </row>
    <row r="3390" spans="2:4">
      <c r="B3390" s="594">
        <v>45659.495868055557</v>
      </c>
      <c r="C3390">
        <v>60006</v>
      </c>
      <c r="D3390" t="s">
        <v>3524</v>
      </c>
    </row>
    <row r="3391" spans="2:4">
      <c r="B3391" s="594">
        <v>45659.495868055557</v>
      </c>
      <c r="C3391">
        <v>60006</v>
      </c>
      <c r="D3391" t="s">
        <v>4133</v>
      </c>
    </row>
    <row r="3392" spans="2:4">
      <c r="B3392" s="594">
        <v>45659.495868055557</v>
      </c>
      <c r="C3392">
        <v>60006</v>
      </c>
      <c r="D3392" t="s">
        <v>3515</v>
      </c>
    </row>
    <row r="3393" spans="2:4">
      <c r="B3393" s="594">
        <v>45659.495868055557</v>
      </c>
      <c r="C3393">
        <v>60001</v>
      </c>
      <c r="D3393" t="s">
        <v>3516</v>
      </c>
    </row>
    <row r="3394" spans="2:4">
      <c r="B3394" s="594">
        <v>45659.495868055557</v>
      </c>
      <c r="C3394">
        <v>60006</v>
      </c>
      <c r="D3394" t="s">
        <v>3517</v>
      </c>
    </row>
    <row r="3395" spans="2:4">
      <c r="B3395" s="594">
        <v>45659.495868055557</v>
      </c>
      <c r="C3395">
        <v>60006</v>
      </c>
      <c r="D3395" t="s">
        <v>3518</v>
      </c>
    </row>
    <row r="3396" spans="2:4">
      <c r="B3396" s="594">
        <v>45659.495868055557</v>
      </c>
      <c r="C3396">
        <v>60006</v>
      </c>
      <c r="D3396" t="s">
        <v>3520</v>
      </c>
    </row>
    <row r="3397" spans="2:4">
      <c r="B3397" s="594">
        <v>45659.495868055557</v>
      </c>
      <c r="C3397">
        <v>60006</v>
      </c>
      <c r="D3397" t="s">
        <v>3521</v>
      </c>
    </row>
    <row r="3398" spans="2:4">
      <c r="B3398" s="594">
        <v>45659.495868055557</v>
      </c>
      <c r="C3398">
        <v>60006</v>
      </c>
      <c r="D3398" t="s">
        <v>3522</v>
      </c>
    </row>
    <row r="3399" spans="2:4">
      <c r="B3399" s="594">
        <v>45659.495868055557</v>
      </c>
      <c r="C3399">
        <v>60006</v>
      </c>
      <c r="D3399" t="s">
        <v>3524</v>
      </c>
    </row>
    <row r="3400" spans="2:4">
      <c r="B3400" s="594">
        <v>45659.495868055557</v>
      </c>
      <c r="C3400">
        <v>60006</v>
      </c>
      <c r="D3400" t="s">
        <v>4133</v>
      </c>
    </row>
    <row r="3401" spans="2:4">
      <c r="B3401" s="594">
        <v>45659.495868055557</v>
      </c>
      <c r="C3401">
        <v>60006</v>
      </c>
      <c r="D3401" t="s">
        <v>3515</v>
      </c>
    </row>
    <row r="3402" spans="2:4">
      <c r="B3402" s="594">
        <v>45659.495868055557</v>
      </c>
      <c r="C3402">
        <v>60001</v>
      </c>
      <c r="D3402" t="s">
        <v>3516</v>
      </c>
    </row>
    <row r="3403" spans="2:4">
      <c r="B3403" s="594">
        <v>45659.495868055557</v>
      </c>
      <c r="C3403">
        <v>60006</v>
      </c>
      <c r="D3403" t="s">
        <v>3517</v>
      </c>
    </row>
    <row r="3404" spans="2:4">
      <c r="B3404" s="594">
        <v>45659.495868055557</v>
      </c>
      <c r="C3404">
        <v>60006</v>
      </c>
      <c r="D3404" t="s">
        <v>3518</v>
      </c>
    </row>
    <row r="3405" spans="2:4">
      <c r="B3405" s="594">
        <v>45659.495868055557</v>
      </c>
      <c r="C3405">
        <v>60006</v>
      </c>
      <c r="D3405" t="s">
        <v>3520</v>
      </c>
    </row>
    <row r="3406" spans="2:4">
      <c r="B3406" s="594">
        <v>45659.495868055557</v>
      </c>
      <c r="C3406">
        <v>60006</v>
      </c>
      <c r="D3406" t="s">
        <v>3521</v>
      </c>
    </row>
    <row r="3407" spans="2:4">
      <c r="B3407" s="594">
        <v>45659.495868055557</v>
      </c>
      <c r="C3407">
        <v>60006</v>
      </c>
      <c r="D3407" t="s">
        <v>3522</v>
      </c>
    </row>
    <row r="3408" spans="2:4">
      <c r="B3408" s="594">
        <v>45659.495868055557</v>
      </c>
      <c r="C3408">
        <v>60006</v>
      </c>
      <c r="D3408" t="s">
        <v>3524</v>
      </c>
    </row>
    <row r="3409" spans="2:4">
      <c r="B3409" s="594">
        <v>45659.495868055557</v>
      </c>
      <c r="C3409">
        <v>60006</v>
      </c>
      <c r="D3409" t="s">
        <v>4133</v>
      </c>
    </row>
    <row r="3410" spans="2:4">
      <c r="B3410" s="594">
        <v>45659.495868055557</v>
      </c>
      <c r="C3410">
        <v>60006</v>
      </c>
      <c r="D3410" t="s">
        <v>3515</v>
      </c>
    </row>
    <row r="3411" spans="2:4">
      <c r="B3411" s="594">
        <v>45659.495868055557</v>
      </c>
      <c r="C3411">
        <v>60001</v>
      </c>
      <c r="D3411" t="s">
        <v>3516</v>
      </c>
    </row>
    <row r="3412" spans="2:4">
      <c r="B3412" s="594">
        <v>45659.495868055557</v>
      </c>
      <c r="C3412">
        <v>60006</v>
      </c>
      <c r="D3412" t="s">
        <v>3517</v>
      </c>
    </row>
    <row r="3413" spans="2:4">
      <c r="B3413" s="594">
        <v>45659.495868055557</v>
      </c>
      <c r="C3413">
        <v>60006</v>
      </c>
      <c r="D3413" t="s">
        <v>3518</v>
      </c>
    </row>
    <row r="3414" spans="2:4">
      <c r="B3414" s="594">
        <v>45659.495868055557</v>
      </c>
      <c r="C3414">
        <v>60006</v>
      </c>
      <c r="D3414" t="s">
        <v>3520</v>
      </c>
    </row>
    <row r="3415" spans="2:4">
      <c r="B3415" s="594">
        <v>45659.495868055557</v>
      </c>
      <c r="C3415">
        <v>60006</v>
      </c>
      <c r="D3415" t="s">
        <v>3521</v>
      </c>
    </row>
    <row r="3416" spans="2:4">
      <c r="B3416" s="594">
        <v>45659.495868055557</v>
      </c>
      <c r="C3416">
        <v>60006</v>
      </c>
      <c r="D3416" t="s">
        <v>3522</v>
      </c>
    </row>
    <row r="3417" spans="2:4">
      <c r="B3417" s="594">
        <v>45659.495868055557</v>
      </c>
      <c r="C3417">
        <v>60006</v>
      </c>
      <c r="D3417" t="s">
        <v>3524</v>
      </c>
    </row>
    <row r="3418" spans="2:4">
      <c r="B3418" s="594">
        <v>45659.495868055557</v>
      </c>
      <c r="C3418">
        <v>60006</v>
      </c>
      <c r="D3418" t="s">
        <v>4133</v>
      </c>
    </row>
    <row r="3419" spans="2:4">
      <c r="B3419" s="594">
        <v>45659.495868055557</v>
      </c>
      <c r="C3419">
        <v>60006</v>
      </c>
      <c r="D3419" t="s">
        <v>3515</v>
      </c>
    </row>
    <row r="3420" spans="2:4">
      <c r="B3420" s="594">
        <v>45659.495868055557</v>
      </c>
      <c r="C3420">
        <v>60001</v>
      </c>
      <c r="D3420" t="s">
        <v>3516</v>
      </c>
    </row>
    <row r="3421" spans="2:4">
      <c r="B3421" s="594">
        <v>45659.495868055557</v>
      </c>
      <c r="C3421">
        <v>60006</v>
      </c>
      <c r="D3421" t="s">
        <v>3517</v>
      </c>
    </row>
    <row r="3422" spans="2:4">
      <c r="B3422" s="594">
        <v>45659.495868055557</v>
      </c>
      <c r="C3422">
        <v>60006</v>
      </c>
      <c r="D3422" t="s">
        <v>3518</v>
      </c>
    </row>
    <row r="3423" spans="2:4">
      <c r="B3423" s="594">
        <v>45659.495868055557</v>
      </c>
      <c r="C3423">
        <v>60006</v>
      </c>
      <c r="D3423" t="s">
        <v>3520</v>
      </c>
    </row>
    <row r="3424" spans="2:4">
      <c r="B3424" s="594">
        <v>45659.495868055557</v>
      </c>
      <c r="C3424">
        <v>60006</v>
      </c>
      <c r="D3424" t="s">
        <v>3521</v>
      </c>
    </row>
    <row r="3425" spans="2:4">
      <c r="B3425" s="594">
        <v>45659.495868055557</v>
      </c>
      <c r="C3425">
        <v>60006</v>
      </c>
      <c r="D3425" t="s">
        <v>3522</v>
      </c>
    </row>
    <row r="3426" spans="2:4">
      <c r="B3426" s="594">
        <v>45659.495868055557</v>
      </c>
      <c r="C3426">
        <v>60006</v>
      </c>
      <c r="D3426" t="s">
        <v>3524</v>
      </c>
    </row>
    <row r="3427" spans="2:4">
      <c r="B3427" s="594">
        <v>45659.495868055557</v>
      </c>
      <c r="C3427">
        <v>60006</v>
      </c>
      <c r="D3427" t="s">
        <v>4133</v>
      </c>
    </row>
    <row r="3428" spans="2:4">
      <c r="B3428" s="594">
        <v>45659.495868055557</v>
      </c>
      <c r="C3428">
        <v>60006</v>
      </c>
      <c r="D3428" t="s">
        <v>3515</v>
      </c>
    </row>
    <row r="3429" spans="2:4">
      <c r="B3429" s="594">
        <v>45659.495868055557</v>
      </c>
      <c r="C3429">
        <v>60001</v>
      </c>
      <c r="D3429" t="s">
        <v>3516</v>
      </c>
    </row>
    <row r="3430" spans="2:4">
      <c r="B3430" s="594">
        <v>45659.495868055557</v>
      </c>
      <c r="C3430">
        <v>60006</v>
      </c>
      <c r="D3430" t="s">
        <v>3517</v>
      </c>
    </row>
    <row r="3431" spans="2:4">
      <c r="B3431" s="594">
        <v>45659.495868055557</v>
      </c>
      <c r="C3431">
        <v>60006</v>
      </c>
      <c r="D3431" t="s">
        <v>3518</v>
      </c>
    </row>
    <row r="3432" spans="2:4">
      <c r="B3432" s="594">
        <v>45659.495868055557</v>
      </c>
      <c r="C3432">
        <v>60006</v>
      </c>
      <c r="D3432" t="s">
        <v>3520</v>
      </c>
    </row>
    <row r="3433" spans="2:4">
      <c r="B3433" s="594">
        <v>45659.495868055557</v>
      </c>
      <c r="C3433">
        <v>60006</v>
      </c>
      <c r="D3433" t="s">
        <v>3521</v>
      </c>
    </row>
    <row r="3434" spans="2:4">
      <c r="B3434" s="594">
        <v>45659.495879629627</v>
      </c>
      <c r="C3434">
        <v>60006</v>
      </c>
      <c r="D3434" t="s">
        <v>3522</v>
      </c>
    </row>
    <row r="3435" spans="2:4">
      <c r="B3435" s="594">
        <v>45659.495879629627</v>
      </c>
      <c r="C3435">
        <v>60006</v>
      </c>
      <c r="D3435" t="s">
        <v>3524</v>
      </c>
    </row>
    <row r="3436" spans="2:4">
      <c r="B3436" s="594">
        <v>45659.495879629627</v>
      </c>
      <c r="C3436">
        <v>60006</v>
      </c>
      <c r="D3436" t="s">
        <v>4133</v>
      </c>
    </row>
    <row r="3437" spans="2:4">
      <c r="B3437" s="594">
        <v>45659.495879629627</v>
      </c>
      <c r="C3437">
        <v>60006</v>
      </c>
      <c r="D3437" t="s">
        <v>3515</v>
      </c>
    </row>
    <row r="3438" spans="2:4">
      <c r="B3438" s="594">
        <v>45659.495879629627</v>
      </c>
      <c r="C3438">
        <v>60001</v>
      </c>
      <c r="D3438" t="s">
        <v>3516</v>
      </c>
    </row>
    <row r="3439" spans="2:4">
      <c r="B3439" s="594">
        <v>45659.495879629627</v>
      </c>
      <c r="C3439">
        <v>60006</v>
      </c>
      <c r="D3439" t="s">
        <v>3517</v>
      </c>
    </row>
    <row r="3440" spans="2:4">
      <c r="B3440" s="594">
        <v>45659.495879629627</v>
      </c>
      <c r="C3440">
        <v>60006</v>
      </c>
      <c r="D3440" t="s">
        <v>3518</v>
      </c>
    </row>
    <row r="3441" spans="2:4">
      <c r="B3441" s="594">
        <v>45659.495879629627</v>
      </c>
      <c r="C3441">
        <v>60006</v>
      </c>
      <c r="D3441" t="s">
        <v>3520</v>
      </c>
    </row>
    <row r="3442" spans="2:4">
      <c r="B3442" s="594">
        <v>45659.495879629627</v>
      </c>
      <c r="C3442">
        <v>60006</v>
      </c>
      <c r="D3442" t="s">
        <v>3521</v>
      </c>
    </row>
    <row r="3443" spans="2:4">
      <c r="B3443" s="594">
        <v>45659.495879629627</v>
      </c>
      <c r="C3443">
        <v>60006</v>
      </c>
      <c r="D3443" t="s">
        <v>3522</v>
      </c>
    </row>
    <row r="3444" spans="2:4">
      <c r="B3444" s="594">
        <v>45659.495879629627</v>
      </c>
      <c r="C3444">
        <v>60006</v>
      </c>
      <c r="D3444" t="s">
        <v>3524</v>
      </c>
    </row>
    <row r="3445" spans="2:4">
      <c r="B3445" s="594">
        <v>45659.495879629627</v>
      </c>
      <c r="C3445">
        <v>60006</v>
      </c>
      <c r="D3445" t="s">
        <v>4133</v>
      </c>
    </row>
    <row r="3446" spans="2:4">
      <c r="B3446" s="594">
        <v>45659.495879629627</v>
      </c>
      <c r="C3446">
        <v>60006</v>
      </c>
      <c r="D3446" t="s">
        <v>3515</v>
      </c>
    </row>
    <row r="3447" spans="2:4">
      <c r="B3447" s="594">
        <v>45659.495879629627</v>
      </c>
      <c r="C3447">
        <v>60001</v>
      </c>
      <c r="D3447" t="s">
        <v>3516</v>
      </c>
    </row>
    <row r="3448" spans="2:4">
      <c r="B3448" s="594">
        <v>45659.495879629627</v>
      </c>
      <c r="C3448">
        <v>60006</v>
      </c>
      <c r="D3448" t="s">
        <v>3517</v>
      </c>
    </row>
    <row r="3449" spans="2:4">
      <c r="B3449" s="594">
        <v>45659.495879629627</v>
      </c>
      <c r="C3449">
        <v>60006</v>
      </c>
      <c r="D3449" t="s">
        <v>3518</v>
      </c>
    </row>
    <row r="3450" spans="2:4">
      <c r="B3450" s="594">
        <v>45659.495879629627</v>
      </c>
      <c r="C3450">
        <v>60006</v>
      </c>
      <c r="D3450" t="s">
        <v>3520</v>
      </c>
    </row>
    <row r="3451" spans="2:4">
      <c r="B3451" s="594">
        <v>45659.495879629627</v>
      </c>
      <c r="C3451">
        <v>60006</v>
      </c>
      <c r="D3451" t="s">
        <v>3521</v>
      </c>
    </row>
    <row r="3452" spans="2:4">
      <c r="B3452" s="594">
        <v>45659.495879629627</v>
      </c>
      <c r="C3452">
        <v>60006</v>
      </c>
      <c r="D3452" t="s">
        <v>3522</v>
      </c>
    </row>
    <row r="3453" spans="2:4">
      <c r="B3453" s="594">
        <v>45659.495879629627</v>
      </c>
      <c r="C3453">
        <v>60006</v>
      </c>
      <c r="D3453" t="s">
        <v>3524</v>
      </c>
    </row>
    <row r="3454" spans="2:4">
      <c r="B3454" s="594">
        <v>45659.495879629627</v>
      </c>
      <c r="C3454">
        <v>60006</v>
      </c>
      <c r="D3454" t="s">
        <v>4133</v>
      </c>
    </row>
    <row r="3455" spans="2:4">
      <c r="B3455" s="594">
        <v>45659.495879629627</v>
      </c>
      <c r="C3455">
        <v>60006</v>
      </c>
      <c r="D3455" t="s">
        <v>3515</v>
      </c>
    </row>
    <row r="3456" spans="2:4">
      <c r="B3456" s="594">
        <v>45659.495879629627</v>
      </c>
      <c r="C3456">
        <v>60001</v>
      </c>
      <c r="D3456" t="s">
        <v>3516</v>
      </c>
    </row>
    <row r="3457" spans="2:4">
      <c r="B3457" s="594">
        <v>45659.495879629627</v>
      </c>
      <c r="C3457">
        <v>60006</v>
      </c>
      <c r="D3457" t="s">
        <v>3517</v>
      </c>
    </row>
    <row r="3458" spans="2:4">
      <c r="B3458" s="594">
        <v>45659.495891203704</v>
      </c>
      <c r="C3458">
        <v>60006</v>
      </c>
      <c r="D3458" t="s">
        <v>3518</v>
      </c>
    </row>
    <row r="3459" spans="2:4">
      <c r="B3459" s="594">
        <v>45659.495891203704</v>
      </c>
      <c r="C3459">
        <v>60006</v>
      </c>
      <c r="D3459" t="s">
        <v>3520</v>
      </c>
    </row>
    <row r="3460" spans="2:4">
      <c r="B3460" s="594">
        <v>45659.495891203704</v>
      </c>
      <c r="C3460">
        <v>60006</v>
      </c>
      <c r="D3460" t="s">
        <v>3521</v>
      </c>
    </row>
    <row r="3461" spans="2:4">
      <c r="B3461" s="594">
        <v>45659.495891203704</v>
      </c>
      <c r="C3461">
        <v>60006</v>
      </c>
      <c r="D3461" t="s">
        <v>3522</v>
      </c>
    </row>
    <row r="3462" spans="2:4">
      <c r="B3462" s="594">
        <v>45659.495891203704</v>
      </c>
      <c r="C3462">
        <v>60006</v>
      </c>
      <c r="D3462" t="s">
        <v>3524</v>
      </c>
    </row>
    <row r="3463" spans="2:4">
      <c r="B3463" s="594">
        <v>45659.495891203704</v>
      </c>
      <c r="C3463">
        <v>60006</v>
      </c>
      <c r="D3463" t="s">
        <v>4133</v>
      </c>
    </row>
    <row r="3464" spans="2:4">
      <c r="B3464" s="594">
        <v>45659.495891203704</v>
      </c>
      <c r="C3464">
        <v>60006</v>
      </c>
      <c r="D3464" t="s">
        <v>3515</v>
      </c>
    </row>
    <row r="3465" spans="2:4">
      <c r="B3465" s="594">
        <v>45659.495891203704</v>
      </c>
      <c r="C3465">
        <v>60001</v>
      </c>
      <c r="D3465" t="s">
        <v>3516</v>
      </c>
    </row>
    <row r="3466" spans="2:4">
      <c r="B3466" s="594">
        <v>45659.495891203704</v>
      </c>
      <c r="C3466">
        <v>60006</v>
      </c>
      <c r="D3466" t="s">
        <v>3517</v>
      </c>
    </row>
    <row r="3467" spans="2:4">
      <c r="B3467" s="594">
        <v>45659.495891203704</v>
      </c>
      <c r="C3467">
        <v>60006</v>
      </c>
      <c r="D3467" t="s">
        <v>3518</v>
      </c>
    </row>
    <row r="3468" spans="2:4">
      <c r="B3468" s="594">
        <v>45659.495891203704</v>
      </c>
      <c r="C3468">
        <v>60006</v>
      </c>
      <c r="D3468" t="s">
        <v>3520</v>
      </c>
    </row>
    <row r="3469" spans="2:4">
      <c r="B3469" s="594">
        <v>45659.495891203704</v>
      </c>
      <c r="C3469">
        <v>60006</v>
      </c>
      <c r="D3469" t="s">
        <v>3521</v>
      </c>
    </row>
    <row r="3470" spans="2:4">
      <c r="B3470" s="594">
        <v>45659.495891203704</v>
      </c>
      <c r="C3470">
        <v>60006</v>
      </c>
      <c r="D3470" t="s">
        <v>3522</v>
      </c>
    </row>
    <row r="3471" spans="2:4">
      <c r="B3471" s="594">
        <v>45659.495891203704</v>
      </c>
      <c r="C3471">
        <v>60006</v>
      </c>
      <c r="D3471" t="s">
        <v>3524</v>
      </c>
    </row>
    <row r="3472" spans="2:4">
      <c r="B3472" s="594">
        <v>45659.495891203704</v>
      </c>
      <c r="C3472">
        <v>60006</v>
      </c>
      <c r="D3472" t="s">
        <v>4133</v>
      </c>
    </row>
    <row r="3473" spans="2:4">
      <c r="B3473" s="594">
        <v>45659.495891203704</v>
      </c>
      <c r="C3473">
        <v>60006</v>
      </c>
      <c r="D3473" t="s">
        <v>3515</v>
      </c>
    </row>
    <row r="3474" spans="2:4">
      <c r="B3474" s="594">
        <v>45659.495891203704</v>
      </c>
      <c r="C3474">
        <v>60001</v>
      </c>
      <c r="D3474" t="s">
        <v>3516</v>
      </c>
    </row>
    <row r="3475" spans="2:4">
      <c r="B3475" s="594">
        <v>45659.495891203704</v>
      </c>
      <c r="C3475">
        <v>60006</v>
      </c>
      <c r="D3475" t="s">
        <v>3517</v>
      </c>
    </row>
    <row r="3476" spans="2:4">
      <c r="B3476" s="594">
        <v>45659.495891203704</v>
      </c>
      <c r="C3476">
        <v>60006</v>
      </c>
      <c r="D3476" t="s">
        <v>3518</v>
      </c>
    </row>
    <row r="3477" spans="2:4">
      <c r="B3477" s="594">
        <v>45659.495891203704</v>
      </c>
      <c r="C3477">
        <v>60006</v>
      </c>
      <c r="D3477" t="s">
        <v>3520</v>
      </c>
    </row>
    <row r="3478" spans="2:4">
      <c r="B3478" s="594">
        <v>45659.495891203704</v>
      </c>
      <c r="C3478">
        <v>60006</v>
      </c>
      <c r="D3478" t="s">
        <v>3521</v>
      </c>
    </row>
    <row r="3479" spans="2:4">
      <c r="B3479" s="594">
        <v>45659.495891203704</v>
      </c>
      <c r="C3479">
        <v>60006</v>
      </c>
      <c r="D3479" t="s">
        <v>3522</v>
      </c>
    </row>
    <row r="3480" spans="2:4">
      <c r="B3480" s="594">
        <v>45659.495891203704</v>
      </c>
      <c r="C3480">
        <v>60006</v>
      </c>
      <c r="D3480" t="s">
        <v>3524</v>
      </c>
    </row>
    <row r="3481" spans="2:4">
      <c r="B3481" s="594">
        <v>45659.495891203704</v>
      </c>
      <c r="C3481">
        <v>60006</v>
      </c>
      <c r="D3481" t="s">
        <v>4133</v>
      </c>
    </row>
    <row r="3482" spans="2:4">
      <c r="B3482" s="594">
        <v>45659.495891203704</v>
      </c>
      <c r="C3482">
        <v>60006</v>
      </c>
      <c r="D3482" t="s">
        <v>3515</v>
      </c>
    </row>
    <row r="3483" spans="2:4">
      <c r="B3483" s="594">
        <v>45659.495891203704</v>
      </c>
      <c r="C3483">
        <v>60001</v>
      </c>
      <c r="D3483" t="s">
        <v>3516</v>
      </c>
    </row>
    <row r="3484" spans="2:4">
      <c r="B3484" s="594">
        <v>45659.495891203704</v>
      </c>
      <c r="C3484">
        <v>60006</v>
      </c>
      <c r="D3484" t="s">
        <v>3517</v>
      </c>
    </row>
    <row r="3485" spans="2:4">
      <c r="B3485" s="594">
        <v>45659.495891203704</v>
      </c>
      <c r="C3485">
        <v>60006</v>
      </c>
      <c r="D3485" t="s">
        <v>3518</v>
      </c>
    </row>
    <row r="3486" spans="2:4">
      <c r="B3486" s="594">
        <v>45659.495891203704</v>
      </c>
      <c r="C3486">
        <v>60006</v>
      </c>
      <c r="D3486" t="s">
        <v>3520</v>
      </c>
    </row>
    <row r="3487" spans="2:4">
      <c r="B3487" s="594">
        <v>45659.495891203704</v>
      </c>
      <c r="C3487">
        <v>60006</v>
      </c>
      <c r="D3487" t="s">
        <v>3521</v>
      </c>
    </row>
    <row r="3488" spans="2:4">
      <c r="B3488" s="594">
        <v>45659.495891203704</v>
      </c>
      <c r="C3488">
        <v>60006</v>
      </c>
      <c r="D3488" t="s">
        <v>3522</v>
      </c>
    </row>
    <row r="3489" spans="2:4">
      <c r="B3489" s="594">
        <v>45659.495891203704</v>
      </c>
      <c r="C3489">
        <v>60006</v>
      </c>
      <c r="D3489" t="s">
        <v>3524</v>
      </c>
    </row>
    <row r="3490" spans="2:4">
      <c r="B3490" s="594">
        <v>45659.495891203704</v>
      </c>
      <c r="C3490">
        <v>60006</v>
      </c>
      <c r="D3490" t="s">
        <v>4133</v>
      </c>
    </row>
    <row r="3491" spans="2:4">
      <c r="B3491" s="594">
        <v>45659.495891203704</v>
      </c>
      <c r="C3491">
        <v>60006</v>
      </c>
      <c r="D3491" t="s">
        <v>3515</v>
      </c>
    </row>
    <row r="3492" spans="2:4">
      <c r="B3492" s="594">
        <v>45659.495891203704</v>
      </c>
      <c r="C3492">
        <v>60001</v>
      </c>
      <c r="D3492" t="s">
        <v>3516</v>
      </c>
    </row>
    <row r="3493" spans="2:4">
      <c r="B3493" s="594">
        <v>45659.495891203704</v>
      </c>
      <c r="C3493">
        <v>60006</v>
      </c>
      <c r="D3493" t="s">
        <v>3517</v>
      </c>
    </row>
    <row r="3494" spans="2:4">
      <c r="B3494" s="594">
        <v>45659.495891203704</v>
      </c>
      <c r="C3494">
        <v>60006</v>
      </c>
      <c r="D3494" t="s">
        <v>3518</v>
      </c>
    </row>
    <row r="3495" spans="2:4">
      <c r="B3495" s="594">
        <v>45659.495891203704</v>
      </c>
      <c r="C3495">
        <v>60006</v>
      </c>
      <c r="D3495" t="s">
        <v>3520</v>
      </c>
    </row>
    <row r="3496" spans="2:4">
      <c r="B3496" s="594">
        <v>45659.495891203704</v>
      </c>
      <c r="C3496">
        <v>60006</v>
      </c>
      <c r="D3496" t="s">
        <v>3521</v>
      </c>
    </row>
    <row r="3497" spans="2:4">
      <c r="B3497" s="594">
        <v>45659.495891203704</v>
      </c>
      <c r="C3497">
        <v>60006</v>
      </c>
      <c r="D3497" t="s">
        <v>3522</v>
      </c>
    </row>
    <row r="3498" spans="2:4">
      <c r="B3498" s="594">
        <v>45659.495891203704</v>
      </c>
      <c r="C3498">
        <v>60006</v>
      </c>
      <c r="D3498" t="s">
        <v>3524</v>
      </c>
    </row>
    <row r="3499" spans="2:4">
      <c r="B3499" s="594">
        <v>45659.495891203704</v>
      </c>
      <c r="C3499">
        <v>60006</v>
      </c>
      <c r="D3499" t="s">
        <v>4133</v>
      </c>
    </row>
    <row r="3500" spans="2:4">
      <c r="B3500" s="594">
        <v>45659.495891203704</v>
      </c>
      <c r="C3500">
        <v>60006</v>
      </c>
      <c r="D3500" t="s">
        <v>3515</v>
      </c>
    </row>
    <row r="3501" spans="2:4">
      <c r="B3501" s="594">
        <v>45659.495891203704</v>
      </c>
      <c r="C3501">
        <v>60001</v>
      </c>
      <c r="D3501" t="s">
        <v>3516</v>
      </c>
    </row>
    <row r="3502" spans="2:4">
      <c r="B3502" s="594">
        <v>45659.495891203704</v>
      </c>
      <c r="C3502">
        <v>60006</v>
      </c>
      <c r="D3502" t="s">
        <v>3517</v>
      </c>
    </row>
    <row r="3503" spans="2:4">
      <c r="B3503" s="594">
        <v>45659.495891203704</v>
      </c>
      <c r="C3503">
        <v>60006</v>
      </c>
      <c r="D3503" t="s">
        <v>3518</v>
      </c>
    </row>
    <row r="3504" spans="2:4">
      <c r="B3504" s="594">
        <v>45659.495891203704</v>
      </c>
      <c r="C3504">
        <v>60006</v>
      </c>
      <c r="D3504" t="s">
        <v>3520</v>
      </c>
    </row>
    <row r="3505" spans="2:4">
      <c r="B3505" s="594">
        <v>45659.495891203704</v>
      </c>
      <c r="C3505">
        <v>60006</v>
      </c>
      <c r="D3505" t="s">
        <v>3521</v>
      </c>
    </row>
    <row r="3506" spans="2:4">
      <c r="B3506" s="594">
        <v>45659.495891203704</v>
      </c>
      <c r="C3506">
        <v>60006</v>
      </c>
      <c r="D3506" t="s">
        <v>3522</v>
      </c>
    </row>
    <row r="3507" spans="2:4">
      <c r="B3507" s="594">
        <v>45659.495891203704</v>
      </c>
      <c r="C3507">
        <v>60006</v>
      </c>
      <c r="D3507" t="s">
        <v>3524</v>
      </c>
    </row>
    <row r="3508" spans="2:4">
      <c r="B3508" s="594">
        <v>45659.495891203704</v>
      </c>
      <c r="C3508">
        <v>60006</v>
      </c>
      <c r="D3508" t="s">
        <v>4133</v>
      </c>
    </row>
    <row r="3509" spans="2:4">
      <c r="B3509" s="594">
        <v>45659.495891203704</v>
      </c>
      <c r="C3509">
        <v>60006</v>
      </c>
      <c r="D3509" t="s">
        <v>3515</v>
      </c>
    </row>
    <row r="3510" spans="2:4">
      <c r="B3510" s="594">
        <v>45659.495891203704</v>
      </c>
      <c r="C3510">
        <v>60001</v>
      </c>
      <c r="D3510" t="s">
        <v>3516</v>
      </c>
    </row>
    <row r="3511" spans="2:4">
      <c r="B3511" s="594">
        <v>45659.495891203704</v>
      </c>
      <c r="C3511">
        <v>60006</v>
      </c>
      <c r="D3511" t="s">
        <v>3517</v>
      </c>
    </row>
    <row r="3512" spans="2:4">
      <c r="B3512" s="594">
        <v>45659.495891203704</v>
      </c>
      <c r="C3512">
        <v>60006</v>
      </c>
      <c r="D3512" t="s">
        <v>3518</v>
      </c>
    </row>
    <row r="3513" spans="2:4">
      <c r="B3513" s="594">
        <v>45659.495891203704</v>
      </c>
      <c r="C3513">
        <v>60006</v>
      </c>
      <c r="D3513" t="s">
        <v>3520</v>
      </c>
    </row>
    <row r="3514" spans="2:4">
      <c r="B3514" s="594">
        <v>45659.495891203704</v>
      </c>
      <c r="C3514">
        <v>60006</v>
      </c>
      <c r="D3514" t="s">
        <v>3521</v>
      </c>
    </row>
    <row r="3515" spans="2:4">
      <c r="B3515" s="594">
        <v>45659.495891203704</v>
      </c>
      <c r="C3515">
        <v>60006</v>
      </c>
      <c r="D3515" t="s">
        <v>3522</v>
      </c>
    </row>
    <row r="3516" spans="2:4">
      <c r="B3516" s="594">
        <v>45659.49590277778</v>
      </c>
      <c r="C3516">
        <v>60006</v>
      </c>
      <c r="D3516" t="s">
        <v>3524</v>
      </c>
    </row>
    <row r="3517" spans="2:4">
      <c r="B3517" s="594">
        <v>45659.49590277778</v>
      </c>
      <c r="C3517">
        <v>60006</v>
      </c>
      <c r="D3517" t="s">
        <v>4133</v>
      </c>
    </row>
    <row r="3518" spans="2:4">
      <c r="B3518" s="594">
        <v>45659.49590277778</v>
      </c>
      <c r="C3518">
        <v>60006</v>
      </c>
      <c r="D3518" t="s">
        <v>3515</v>
      </c>
    </row>
    <row r="3519" spans="2:4">
      <c r="B3519" s="594">
        <v>45659.49590277778</v>
      </c>
      <c r="C3519">
        <v>60001</v>
      </c>
      <c r="D3519" t="s">
        <v>3516</v>
      </c>
    </row>
    <row r="3520" spans="2:4">
      <c r="B3520" s="594">
        <v>45659.49590277778</v>
      </c>
      <c r="C3520">
        <v>60006</v>
      </c>
      <c r="D3520" t="s">
        <v>3517</v>
      </c>
    </row>
    <row r="3521" spans="2:4">
      <c r="B3521" s="594">
        <v>45659.49590277778</v>
      </c>
      <c r="C3521">
        <v>60006</v>
      </c>
      <c r="D3521" t="s">
        <v>3518</v>
      </c>
    </row>
    <row r="3522" spans="2:4">
      <c r="B3522" s="594">
        <v>45659.49590277778</v>
      </c>
      <c r="C3522">
        <v>60006</v>
      </c>
      <c r="D3522" t="s">
        <v>3520</v>
      </c>
    </row>
    <row r="3523" spans="2:4">
      <c r="B3523" s="594">
        <v>45659.49590277778</v>
      </c>
      <c r="C3523">
        <v>60006</v>
      </c>
      <c r="D3523" t="s">
        <v>3521</v>
      </c>
    </row>
    <row r="3524" spans="2:4">
      <c r="B3524" s="594">
        <v>45659.49590277778</v>
      </c>
      <c r="C3524">
        <v>60006</v>
      </c>
      <c r="D3524" t="s">
        <v>3522</v>
      </c>
    </row>
    <row r="3525" spans="2:4">
      <c r="B3525" s="594">
        <v>45659.49590277778</v>
      </c>
      <c r="C3525">
        <v>60006</v>
      </c>
      <c r="D3525" t="s">
        <v>3524</v>
      </c>
    </row>
    <row r="3526" spans="2:4">
      <c r="B3526" s="594">
        <v>45659.49590277778</v>
      </c>
      <c r="C3526">
        <v>60006</v>
      </c>
      <c r="D3526" t="s">
        <v>4133</v>
      </c>
    </row>
    <row r="3527" spans="2:4">
      <c r="B3527" s="594">
        <v>45659.49590277778</v>
      </c>
      <c r="C3527">
        <v>60006</v>
      </c>
      <c r="D3527" t="s">
        <v>3515</v>
      </c>
    </row>
    <row r="3528" spans="2:4">
      <c r="B3528" s="594">
        <v>45659.49590277778</v>
      </c>
      <c r="C3528">
        <v>60001</v>
      </c>
      <c r="D3528" t="s">
        <v>3516</v>
      </c>
    </row>
    <row r="3529" spans="2:4">
      <c r="B3529" s="594">
        <v>45659.49590277778</v>
      </c>
      <c r="C3529">
        <v>60006</v>
      </c>
      <c r="D3529" t="s">
        <v>3517</v>
      </c>
    </row>
    <row r="3530" spans="2:4">
      <c r="B3530" s="594">
        <v>45659.49590277778</v>
      </c>
      <c r="C3530">
        <v>60006</v>
      </c>
      <c r="D3530" t="s">
        <v>3518</v>
      </c>
    </row>
    <row r="3531" spans="2:4">
      <c r="B3531" s="594">
        <v>45659.49590277778</v>
      </c>
      <c r="C3531">
        <v>60006</v>
      </c>
      <c r="D3531" t="s">
        <v>3520</v>
      </c>
    </row>
    <row r="3532" spans="2:4">
      <c r="B3532" s="594">
        <v>45659.49590277778</v>
      </c>
      <c r="C3532">
        <v>60006</v>
      </c>
      <c r="D3532" t="s">
        <v>3521</v>
      </c>
    </row>
    <row r="3533" spans="2:4">
      <c r="B3533" s="594">
        <v>45659.49590277778</v>
      </c>
      <c r="C3533">
        <v>60006</v>
      </c>
      <c r="D3533" t="s">
        <v>3522</v>
      </c>
    </row>
    <row r="3534" spans="2:4">
      <c r="B3534" s="594">
        <v>45659.49590277778</v>
      </c>
      <c r="C3534">
        <v>60006</v>
      </c>
      <c r="D3534" t="s">
        <v>3524</v>
      </c>
    </row>
    <row r="3535" spans="2:4">
      <c r="B3535" s="594">
        <v>45659.49590277778</v>
      </c>
      <c r="C3535">
        <v>60006</v>
      </c>
      <c r="D3535" t="s">
        <v>4133</v>
      </c>
    </row>
    <row r="3536" spans="2:4">
      <c r="B3536" s="594">
        <v>45659.49590277778</v>
      </c>
      <c r="C3536">
        <v>60006</v>
      </c>
      <c r="D3536" t="s">
        <v>3515</v>
      </c>
    </row>
    <row r="3537" spans="2:4">
      <c r="B3537" s="594">
        <v>45659.49590277778</v>
      </c>
      <c r="C3537">
        <v>60001</v>
      </c>
      <c r="D3537" t="s">
        <v>3516</v>
      </c>
    </row>
    <row r="3538" spans="2:4">
      <c r="B3538" s="594">
        <v>45659.49590277778</v>
      </c>
      <c r="C3538">
        <v>60006</v>
      </c>
      <c r="D3538" t="s">
        <v>3517</v>
      </c>
    </row>
    <row r="3539" spans="2:4">
      <c r="B3539" s="594">
        <v>45659.49590277778</v>
      </c>
      <c r="C3539">
        <v>60006</v>
      </c>
      <c r="D3539" t="s">
        <v>3518</v>
      </c>
    </row>
    <row r="3540" spans="2:4">
      <c r="B3540" s="594">
        <v>45659.49590277778</v>
      </c>
      <c r="C3540">
        <v>60006</v>
      </c>
      <c r="D3540" t="s">
        <v>3520</v>
      </c>
    </row>
    <row r="3541" spans="2:4">
      <c r="B3541" s="594">
        <v>45659.49590277778</v>
      </c>
      <c r="C3541">
        <v>60006</v>
      </c>
      <c r="D3541" t="s">
        <v>3521</v>
      </c>
    </row>
    <row r="3542" spans="2:4">
      <c r="B3542" s="594">
        <v>45659.49590277778</v>
      </c>
      <c r="C3542">
        <v>60006</v>
      </c>
      <c r="D3542" t="s">
        <v>3522</v>
      </c>
    </row>
    <row r="3543" spans="2:4">
      <c r="B3543" s="594">
        <v>45659.49590277778</v>
      </c>
      <c r="C3543">
        <v>60006</v>
      </c>
      <c r="D3543" t="s">
        <v>3524</v>
      </c>
    </row>
    <row r="3544" spans="2:4">
      <c r="B3544" s="594">
        <v>45659.49590277778</v>
      </c>
      <c r="C3544">
        <v>60006</v>
      </c>
      <c r="D3544" t="s">
        <v>4133</v>
      </c>
    </row>
    <row r="3545" spans="2:4">
      <c r="B3545" s="594">
        <v>45659.49590277778</v>
      </c>
      <c r="C3545">
        <v>60006</v>
      </c>
      <c r="D3545" t="s">
        <v>3515</v>
      </c>
    </row>
    <row r="3546" spans="2:4">
      <c r="B3546" s="594">
        <v>45659.49590277778</v>
      </c>
      <c r="C3546">
        <v>60001</v>
      </c>
      <c r="D3546" t="s">
        <v>3516</v>
      </c>
    </row>
    <row r="3547" spans="2:4">
      <c r="B3547" s="594">
        <v>45659.49590277778</v>
      </c>
      <c r="C3547">
        <v>60006</v>
      </c>
      <c r="D3547" t="s">
        <v>3517</v>
      </c>
    </row>
    <row r="3548" spans="2:4">
      <c r="B3548" s="594">
        <v>45659.49590277778</v>
      </c>
      <c r="C3548">
        <v>60006</v>
      </c>
      <c r="D3548" t="s">
        <v>3518</v>
      </c>
    </row>
    <row r="3549" spans="2:4">
      <c r="B3549" s="594">
        <v>45659.49590277778</v>
      </c>
      <c r="C3549">
        <v>60006</v>
      </c>
      <c r="D3549" t="s">
        <v>3520</v>
      </c>
    </row>
    <row r="3550" spans="2:4">
      <c r="B3550" s="594">
        <v>45659.49590277778</v>
      </c>
      <c r="C3550">
        <v>60006</v>
      </c>
      <c r="D3550" t="s">
        <v>3521</v>
      </c>
    </row>
    <row r="3551" spans="2:4">
      <c r="B3551" s="594">
        <v>45659.49590277778</v>
      </c>
      <c r="C3551">
        <v>60006</v>
      </c>
      <c r="D3551" t="s">
        <v>3522</v>
      </c>
    </row>
    <row r="3552" spans="2:4">
      <c r="B3552" s="594">
        <v>45659.49590277778</v>
      </c>
      <c r="C3552">
        <v>60006</v>
      </c>
      <c r="D3552" t="s">
        <v>3524</v>
      </c>
    </row>
    <row r="3553" spans="2:4">
      <c r="B3553" s="594">
        <v>45659.49590277778</v>
      </c>
      <c r="C3553">
        <v>60006</v>
      </c>
      <c r="D3553" t="s">
        <v>4133</v>
      </c>
    </row>
    <row r="3554" spans="2:4">
      <c r="B3554" s="594">
        <v>45659.49590277778</v>
      </c>
      <c r="C3554">
        <v>60006</v>
      </c>
      <c r="D3554" t="s">
        <v>3515</v>
      </c>
    </row>
    <row r="3555" spans="2:4">
      <c r="B3555" s="594">
        <v>45659.49590277778</v>
      </c>
      <c r="C3555">
        <v>60001</v>
      </c>
      <c r="D3555" t="s">
        <v>3516</v>
      </c>
    </row>
    <row r="3556" spans="2:4">
      <c r="B3556" s="594">
        <v>45659.49590277778</v>
      </c>
      <c r="C3556">
        <v>60006</v>
      </c>
      <c r="D3556" t="s">
        <v>3517</v>
      </c>
    </row>
    <row r="3557" spans="2:4">
      <c r="B3557" s="594">
        <v>45659.49590277778</v>
      </c>
      <c r="C3557">
        <v>60006</v>
      </c>
      <c r="D3557" t="s">
        <v>3518</v>
      </c>
    </row>
    <row r="3558" spans="2:4">
      <c r="B3558" s="594">
        <v>45659.49590277778</v>
      </c>
      <c r="C3558">
        <v>60006</v>
      </c>
      <c r="D3558" t="s">
        <v>3520</v>
      </c>
    </row>
    <row r="3559" spans="2:4">
      <c r="B3559" s="594">
        <v>45659.49590277778</v>
      </c>
      <c r="C3559">
        <v>60006</v>
      </c>
      <c r="D3559" t="s">
        <v>3521</v>
      </c>
    </row>
    <row r="3560" spans="2:4">
      <c r="B3560" s="594">
        <v>45659.49590277778</v>
      </c>
      <c r="C3560">
        <v>60006</v>
      </c>
      <c r="D3560" t="s">
        <v>3522</v>
      </c>
    </row>
    <row r="3561" spans="2:4">
      <c r="B3561" s="594">
        <v>45659.49590277778</v>
      </c>
      <c r="C3561">
        <v>60006</v>
      </c>
      <c r="D3561" t="s">
        <v>3524</v>
      </c>
    </row>
    <row r="3562" spans="2:4">
      <c r="B3562" s="594">
        <v>45659.49590277778</v>
      </c>
      <c r="C3562">
        <v>60006</v>
      </c>
      <c r="D3562" t="s">
        <v>4133</v>
      </c>
    </row>
    <row r="3563" spans="2:4">
      <c r="B3563" s="594">
        <v>45659.49590277778</v>
      </c>
      <c r="C3563">
        <v>60006</v>
      </c>
      <c r="D3563" t="s">
        <v>3515</v>
      </c>
    </row>
    <row r="3564" spans="2:4">
      <c r="B3564" s="594">
        <v>45659.49590277778</v>
      </c>
      <c r="C3564">
        <v>60001</v>
      </c>
      <c r="D3564" t="s">
        <v>3516</v>
      </c>
    </row>
    <row r="3565" spans="2:4">
      <c r="B3565" s="594">
        <v>45659.49591435185</v>
      </c>
      <c r="C3565">
        <v>60006</v>
      </c>
      <c r="D3565" t="s">
        <v>3517</v>
      </c>
    </row>
    <row r="3566" spans="2:4">
      <c r="B3566" s="594">
        <v>45659.49591435185</v>
      </c>
      <c r="C3566">
        <v>60006</v>
      </c>
      <c r="D3566" t="s">
        <v>3518</v>
      </c>
    </row>
    <row r="3567" spans="2:4">
      <c r="B3567" s="594">
        <v>45659.49591435185</v>
      </c>
      <c r="C3567">
        <v>60006</v>
      </c>
      <c r="D3567" t="s">
        <v>3520</v>
      </c>
    </row>
    <row r="3568" spans="2:4">
      <c r="B3568" s="594">
        <v>45659.49591435185</v>
      </c>
      <c r="C3568">
        <v>60006</v>
      </c>
      <c r="D3568" t="s">
        <v>3521</v>
      </c>
    </row>
    <row r="3569" spans="2:4">
      <c r="B3569" s="594">
        <v>45659.49591435185</v>
      </c>
      <c r="C3569">
        <v>60006</v>
      </c>
      <c r="D3569" t="s">
        <v>3522</v>
      </c>
    </row>
    <row r="3570" spans="2:4">
      <c r="B3570" s="594">
        <v>45659.49591435185</v>
      </c>
      <c r="C3570">
        <v>60006</v>
      </c>
      <c r="D3570" t="s">
        <v>3524</v>
      </c>
    </row>
    <row r="3571" spans="2:4">
      <c r="B3571" s="594">
        <v>45659.49591435185</v>
      </c>
      <c r="C3571">
        <v>60006</v>
      </c>
      <c r="D3571" t="s">
        <v>4133</v>
      </c>
    </row>
    <row r="3572" spans="2:4">
      <c r="B3572" s="594">
        <v>45659.49591435185</v>
      </c>
      <c r="C3572">
        <v>60006</v>
      </c>
      <c r="D3572" t="s">
        <v>3515</v>
      </c>
    </row>
    <row r="3573" spans="2:4">
      <c r="B3573" s="594">
        <v>45659.49591435185</v>
      </c>
      <c r="C3573">
        <v>60001</v>
      </c>
      <c r="D3573" t="s">
        <v>3516</v>
      </c>
    </row>
    <row r="3574" spans="2:4">
      <c r="B3574" s="594">
        <v>45659.49591435185</v>
      </c>
      <c r="C3574">
        <v>60006</v>
      </c>
      <c r="D3574" t="s">
        <v>3517</v>
      </c>
    </row>
    <row r="3575" spans="2:4">
      <c r="B3575" s="594">
        <v>45659.49591435185</v>
      </c>
      <c r="C3575">
        <v>60006</v>
      </c>
      <c r="D3575" t="s">
        <v>3518</v>
      </c>
    </row>
    <row r="3576" spans="2:4">
      <c r="B3576" s="594">
        <v>45659.49591435185</v>
      </c>
      <c r="C3576">
        <v>60006</v>
      </c>
      <c r="D3576" t="s">
        <v>3520</v>
      </c>
    </row>
    <row r="3577" spans="2:4">
      <c r="B3577" s="594">
        <v>45659.49591435185</v>
      </c>
      <c r="C3577">
        <v>60006</v>
      </c>
      <c r="D3577" t="s">
        <v>3521</v>
      </c>
    </row>
    <row r="3578" spans="2:4">
      <c r="B3578" s="594">
        <v>45659.49591435185</v>
      </c>
      <c r="C3578">
        <v>60006</v>
      </c>
      <c r="D3578" t="s">
        <v>3522</v>
      </c>
    </row>
    <row r="3579" spans="2:4">
      <c r="B3579" s="594">
        <v>45659.49591435185</v>
      </c>
      <c r="C3579">
        <v>60006</v>
      </c>
      <c r="D3579" t="s">
        <v>3524</v>
      </c>
    </row>
    <row r="3580" spans="2:4">
      <c r="B3580" s="594">
        <v>45659.49591435185</v>
      </c>
      <c r="C3580">
        <v>60006</v>
      </c>
      <c r="D3580" t="s">
        <v>4133</v>
      </c>
    </row>
    <row r="3581" spans="2:4">
      <c r="B3581" s="594">
        <v>45659.49591435185</v>
      </c>
      <c r="C3581">
        <v>60006</v>
      </c>
      <c r="D3581" t="s">
        <v>3515</v>
      </c>
    </row>
    <row r="3582" spans="2:4">
      <c r="B3582" s="594">
        <v>45659.49591435185</v>
      </c>
      <c r="C3582">
        <v>60001</v>
      </c>
      <c r="D3582" t="s">
        <v>3516</v>
      </c>
    </row>
    <row r="3583" spans="2:4">
      <c r="B3583" s="594">
        <v>45659.49591435185</v>
      </c>
      <c r="C3583">
        <v>60006</v>
      </c>
      <c r="D3583" t="s">
        <v>3517</v>
      </c>
    </row>
    <row r="3584" spans="2:4">
      <c r="B3584" s="594">
        <v>45659.49591435185</v>
      </c>
      <c r="C3584">
        <v>60006</v>
      </c>
      <c r="D3584" t="s">
        <v>3518</v>
      </c>
    </row>
    <row r="3585" spans="2:4">
      <c r="B3585" s="594">
        <v>45659.49591435185</v>
      </c>
      <c r="C3585">
        <v>60006</v>
      </c>
      <c r="D3585" t="s">
        <v>3520</v>
      </c>
    </row>
    <row r="3586" spans="2:4">
      <c r="B3586" s="594">
        <v>45659.49591435185</v>
      </c>
      <c r="C3586">
        <v>60006</v>
      </c>
      <c r="D3586" t="s">
        <v>3521</v>
      </c>
    </row>
    <row r="3587" spans="2:4">
      <c r="B3587" s="594">
        <v>45659.49591435185</v>
      </c>
      <c r="C3587">
        <v>60006</v>
      </c>
      <c r="D3587" t="s">
        <v>3522</v>
      </c>
    </row>
    <row r="3588" spans="2:4">
      <c r="B3588" s="594">
        <v>45659.49591435185</v>
      </c>
      <c r="C3588">
        <v>60006</v>
      </c>
      <c r="D3588" t="s">
        <v>3524</v>
      </c>
    </row>
    <row r="3589" spans="2:4">
      <c r="B3589" s="594">
        <v>45659.49591435185</v>
      </c>
      <c r="C3589">
        <v>60006</v>
      </c>
      <c r="D3589" t="s">
        <v>4133</v>
      </c>
    </row>
    <row r="3590" spans="2:4">
      <c r="B3590" s="594">
        <v>45659.49591435185</v>
      </c>
      <c r="C3590">
        <v>60006</v>
      </c>
      <c r="D3590" t="s">
        <v>3515</v>
      </c>
    </row>
    <row r="3591" spans="2:4">
      <c r="B3591" s="594">
        <v>45659.495925925927</v>
      </c>
      <c r="C3591">
        <v>60001</v>
      </c>
      <c r="D3591" t="s">
        <v>3516</v>
      </c>
    </row>
    <row r="3592" spans="2:4">
      <c r="B3592" s="594">
        <v>45659.495925925927</v>
      </c>
      <c r="C3592">
        <v>60006</v>
      </c>
      <c r="D3592" t="s">
        <v>3517</v>
      </c>
    </row>
    <row r="3593" spans="2:4">
      <c r="B3593" s="594">
        <v>45659.495925925927</v>
      </c>
      <c r="C3593">
        <v>60006</v>
      </c>
      <c r="D3593" t="s">
        <v>3518</v>
      </c>
    </row>
    <row r="3594" spans="2:4">
      <c r="B3594" s="594">
        <v>45659.495925925927</v>
      </c>
      <c r="C3594">
        <v>60006</v>
      </c>
      <c r="D3594" t="s">
        <v>3520</v>
      </c>
    </row>
    <row r="3595" spans="2:4">
      <c r="B3595" s="594">
        <v>45659.495925925927</v>
      </c>
      <c r="C3595">
        <v>60006</v>
      </c>
      <c r="D3595" t="s">
        <v>3521</v>
      </c>
    </row>
    <row r="3596" spans="2:4">
      <c r="B3596" s="594">
        <v>45659.495925925927</v>
      </c>
      <c r="C3596">
        <v>60006</v>
      </c>
      <c r="D3596" t="s">
        <v>3522</v>
      </c>
    </row>
    <row r="3597" spans="2:4">
      <c r="B3597" s="594">
        <v>45659.495925925927</v>
      </c>
      <c r="C3597">
        <v>60006</v>
      </c>
      <c r="D3597" t="s">
        <v>3524</v>
      </c>
    </row>
    <row r="3598" spans="2:4">
      <c r="B3598" s="594">
        <v>45659.495925925927</v>
      </c>
      <c r="C3598">
        <v>60006</v>
      </c>
      <c r="D3598" t="s">
        <v>4133</v>
      </c>
    </row>
    <row r="3599" spans="2:4">
      <c r="B3599" s="594">
        <v>45659.495925925927</v>
      </c>
      <c r="C3599">
        <v>60006</v>
      </c>
      <c r="D3599" t="s">
        <v>3515</v>
      </c>
    </row>
    <row r="3600" spans="2:4">
      <c r="B3600" s="594">
        <v>45659.495925925927</v>
      </c>
      <c r="C3600">
        <v>60001</v>
      </c>
      <c r="D3600" t="s">
        <v>3516</v>
      </c>
    </row>
    <row r="3601" spans="2:4">
      <c r="B3601" s="594">
        <v>45659.495925925927</v>
      </c>
      <c r="C3601">
        <v>60006</v>
      </c>
      <c r="D3601" t="s">
        <v>3517</v>
      </c>
    </row>
    <row r="3602" spans="2:4">
      <c r="B3602" s="594">
        <v>45659.495925925927</v>
      </c>
      <c r="C3602">
        <v>60006</v>
      </c>
      <c r="D3602" t="s">
        <v>3518</v>
      </c>
    </row>
    <row r="3603" spans="2:4">
      <c r="B3603" s="594">
        <v>45659.495925925927</v>
      </c>
      <c r="C3603">
        <v>60006</v>
      </c>
      <c r="D3603" t="s">
        <v>3520</v>
      </c>
    </row>
    <row r="3604" spans="2:4">
      <c r="B3604" s="594">
        <v>45659.495925925927</v>
      </c>
      <c r="C3604">
        <v>60006</v>
      </c>
      <c r="D3604" t="s">
        <v>3521</v>
      </c>
    </row>
    <row r="3605" spans="2:4">
      <c r="B3605" s="594">
        <v>45659.495925925927</v>
      </c>
      <c r="C3605">
        <v>60006</v>
      </c>
      <c r="D3605" t="s">
        <v>3522</v>
      </c>
    </row>
    <row r="3606" spans="2:4">
      <c r="B3606" s="594">
        <v>45659.495925925927</v>
      </c>
      <c r="C3606">
        <v>60006</v>
      </c>
      <c r="D3606" t="s">
        <v>3524</v>
      </c>
    </row>
    <row r="3607" spans="2:4">
      <c r="B3607" s="594">
        <v>45659.495925925927</v>
      </c>
      <c r="C3607">
        <v>60006</v>
      </c>
      <c r="D3607" t="s">
        <v>4133</v>
      </c>
    </row>
    <row r="3608" spans="2:4">
      <c r="B3608" s="594">
        <v>45659.495925925927</v>
      </c>
      <c r="C3608">
        <v>60006</v>
      </c>
      <c r="D3608" t="s">
        <v>3515</v>
      </c>
    </row>
    <row r="3609" spans="2:4">
      <c r="B3609" s="594">
        <v>45659.495925925927</v>
      </c>
      <c r="C3609">
        <v>60001</v>
      </c>
      <c r="D3609" t="s">
        <v>3516</v>
      </c>
    </row>
    <row r="3610" spans="2:4">
      <c r="B3610" s="594">
        <v>45659.495925925927</v>
      </c>
      <c r="C3610">
        <v>60006</v>
      </c>
      <c r="D3610" t="s">
        <v>3517</v>
      </c>
    </row>
    <row r="3611" spans="2:4">
      <c r="B3611" s="594">
        <v>45659.495925925927</v>
      </c>
      <c r="C3611">
        <v>60006</v>
      </c>
      <c r="D3611" t="s">
        <v>3518</v>
      </c>
    </row>
    <row r="3612" spans="2:4">
      <c r="B3612" s="594">
        <v>45659.495925925927</v>
      </c>
      <c r="C3612">
        <v>60006</v>
      </c>
      <c r="D3612" t="s">
        <v>3520</v>
      </c>
    </row>
    <row r="3613" spans="2:4">
      <c r="B3613" s="594">
        <v>45659.495925925927</v>
      </c>
      <c r="C3613">
        <v>60006</v>
      </c>
      <c r="D3613" t="s">
        <v>3521</v>
      </c>
    </row>
    <row r="3614" spans="2:4">
      <c r="B3614" s="594">
        <v>45659.495925925927</v>
      </c>
      <c r="C3614">
        <v>60006</v>
      </c>
      <c r="D3614" t="s">
        <v>3522</v>
      </c>
    </row>
    <row r="3615" spans="2:4">
      <c r="B3615" s="594">
        <v>45659.495925925927</v>
      </c>
      <c r="C3615">
        <v>60006</v>
      </c>
      <c r="D3615" t="s">
        <v>3524</v>
      </c>
    </row>
    <row r="3616" spans="2:4">
      <c r="B3616" s="594">
        <v>45659.495925925927</v>
      </c>
      <c r="C3616">
        <v>60006</v>
      </c>
      <c r="D3616" t="s">
        <v>4133</v>
      </c>
    </row>
    <row r="3617" spans="2:4">
      <c r="B3617" s="594">
        <v>45659.495925925927</v>
      </c>
      <c r="C3617">
        <v>60006</v>
      </c>
      <c r="D3617" t="s">
        <v>3515</v>
      </c>
    </row>
    <row r="3618" spans="2:4">
      <c r="B3618" s="594">
        <v>45659.495925925927</v>
      </c>
      <c r="C3618">
        <v>60001</v>
      </c>
      <c r="D3618" t="s">
        <v>3516</v>
      </c>
    </row>
    <row r="3619" spans="2:4">
      <c r="B3619" s="594">
        <v>45659.495925925927</v>
      </c>
      <c r="C3619">
        <v>60006</v>
      </c>
      <c r="D3619" t="s">
        <v>3517</v>
      </c>
    </row>
    <row r="3620" spans="2:4">
      <c r="B3620" s="594">
        <v>45659.495925925927</v>
      </c>
      <c r="C3620">
        <v>60006</v>
      </c>
      <c r="D3620" t="s">
        <v>3518</v>
      </c>
    </row>
    <row r="3621" spans="2:4">
      <c r="B3621" s="594">
        <v>45659.495925925927</v>
      </c>
      <c r="C3621">
        <v>60006</v>
      </c>
      <c r="D3621" t="s">
        <v>3520</v>
      </c>
    </row>
    <row r="3622" spans="2:4">
      <c r="B3622" s="594">
        <v>45659.495925925927</v>
      </c>
      <c r="C3622">
        <v>60006</v>
      </c>
      <c r="D3622" t="s">
        <v>3521</v>
      </c>
    </row>
    <row r="3623" spans="2:4">
      <c r="B3623" s="594">
        <v>45659.495925925927</v>
      </c>
      <c r="C3623">
        <v>60006</v>
      </c>
      <c r="D3623" t="s">
        <v>3522</v>
      </c>
    </row>
    <row r="3624" spans="2:4">
      <c r="B3624" s="594">
        <v>45659.495925925927</v>
      </c>
      <c r="C3624">
        <v>60006</v>
      </c>
      <c r="D3624" t="s">
        <v>3524</v>
      </c>
    </row>
    <row r="3625" spans="2:4">
      <c r="B3625" s="594">
        <v>45659.495925925927</v>
      </c>
      <c r="C3625">
        <v>60006</v>
      </c>
      <c r="D3625" t="s">
        <v>4133</v>
      </c>
    </row>
    <row r="3626" spans="2:4">
      <c r="B3626" s="594">
        <v>45659.495925925927</v>
      </c>
      <c r="C3626">
        <v>60006</v>
      </c>
      <c r="D3626" t="s">
        <v>3515</v>
      </c>
    </row>
    <row r="3627" spans="2:4">
      <c r="B3627" s="594">
        <v>45659.495925925927</v>
      </c>
      <c r="C3627">
        <v>60001</v>
      </c>
      <c r="D3627" t="s">
        <v>3516</v>
      </c>
    </row>
    <row r="3628" spans="2:4">
      <c r="B3628" s="594">
        <v>45659.495925925927</v>
      </c>
      <c r="C3628">
        <v>60006</v>
      </c>
      <c r="D3628" t="s">
        <v>3517</v>
      </c>
    </row>
    <row r="3629" spans="2:4">
      <c r="B3629" s="594">
        <v>45659.495925925927</v>
      </c>
      <c r="C3629">
        <v>60006</v>
      </c>
      <c r="D3629" t="s">
        <v>3518</v>
      </c>
    </row>
    <row r="3630" spans="2:4">
      <c r="B3630" s="594">
        <v>45659.495925925927</v>
      </c>
      <c r="C3630">
        <v>60006</v>
      </c>
      <c r="D3630" t="s">
        <v>3520</v>
      </c>
    </row>
    <row r="3631" spans="2:4">
      <c r="B3631" s="594">
        <v>45659.495925925927</v>
      </c>
      <c r="C3631">
        <v>60006</v>
      </c>
      <c r="D3631" t="s">
        <v>3521</v>
      </c>
    </row>
    <row r="3632" spans="2:4">
      <c r="B3632" s="594">
        <v>45659.495925925927</v>
      </c>
      <c r="C3632">
        <v>60006</v>
      </c>
      <c r="D3632" t="s">
        <v>3522</v>
      </c>
    </row>
    <row r="3633" spans="2:4">
      <c r="B3633" s="594">
        <v>45659.495925925927</v>
      </c>
      <c r="C3633">
        <v>60006</v>
      </c>
      <c r="D3633" t="s">
        <v>3524</v>
      </c>
    </row>
    <row r="3634" spans="2:4">
      <c r="B3634" s="594">
        <v>45659.495925925927</v>
      </c>
      <c r="C3634">
        <v>60006</v>
      </c>
      <c r="D3634" t="s">
        <v>4133</v>
      </c>
    </row>
    <row r="3635" spans="2:4">
      <c r="B3635" s="594">
        <v>45659.495925925927</v>
      </c>
      <c r="C3635">
        <v>60006</v>
      </c>
      <c r="D3635" t="s">
        <v>3515</v>
      </c>
    </row>
    <row r="3636" spans="2:4">
      <c r="B3636" s="594">
        <v>45659.495925925927</v>
      </c>
      <c r="C3636">
        <v>60001</v>
      </c>
      <c r="D3636" t="s">
        <v>3516</v>
      </c>
    </row>
    <row r="3637" spans="2:4">
      <c r="B3637" s="594">
        <v>45659.495925925927</v>
      </c>
      <c r="C3637">
        <v>60006</v>
      </c>
      <c r="D3637" t="s">
        <v>3517</v>
      </c>
    </row>
    <row r="3638" spans="2:4">
      <c r="B3638" s="594">
        <v>45659.495925925927</v>
      </c>
      <c r="C3638">
        <v>60006</v>
      </c>
      <c r="D3638" t="s">
        <v>3518</v>
      </c>
    </row>
    <row r="3639" spans="2:4">
      <c r="B3639" s="594">
        <v>45659.495925925927</v>
      </c>
      <c r="C3639">
        <v>60006</v>
      </c>
      <c r="D3639" t="s">
        <v>3520</v>
      </c>
    </row>
    <row r="3640" spans="2:4">
      <c r="B3640" s="594">
        <v>45659.495925925927</v>
      </c>
      <c r="C3640">
        <v>60006</v>
      </c>
      <c r="D3640" t="s">
        <v>3521</v>
      </c>
    </row>
    <row r="3641" spans="2:4">
      <c r="B3641" s="594">
        <v>45659.495925925927</v>
      </c>
      <c r="C3641">
        <v>60006</v>
      </c>
      <c r="D3641" t="s">
        <v>3522</v>
      </c>
    </row>
    <row r="3642" spans="2:4">
      <c r="B3642" s="594">
        <v>45659.495925925927</v>
      </c>
      <c r="C3642">
        <v>60006</v>
      </c>
      <c r="D3642" t="s">
        <v>3524</v>
      </c>
    </row>
    <row r="3643" spans="2:4">
      <c r="B3643" s="594">
        <v>45659.495925925927</v>
      </c>
      <c r="C3643">
        <v>60006</v>
      </c>
      <c r="D3643" t="s">
        <v>4133</v>
      </c>
    </row>
    <row r="3644" spans="2:4">
      <c r="B3644" s="594">
        <v>45659.495925925927</v>
      </c>
      <c r="C3644">
        <v>60006</v>
      </c>
      <c r="D3644" t="s">
        <v>3515</v>
      </c>
    </row>
    <row r="3645" spans="2:4">
      <c r="B3645" s="594">
        <v>45659.495925925927</v>
      </c>
      <c r="C3645">
        <v>60001</v>
      </c>
      <c r="D3645" t="s">
        <v>3516</v>
      </c>
    </row>
    <row r="3646" spans="2:4">
      <c r="B3646" s="594">
        <v>45659.495925925927</v>
      </c>
      <c r="C3646">
        <v>60006</v>
      </c>
      <c r="D3646" t="s">
        <v>3517</v>
      </c>
    </row>
    <row r="3647" spans="2:4">
      <c r="B3647" s="594">
        <v>45659.495925925927</v>
      </c>
      <c r="C3647">
        <v>60006</v>
      </c>
      <c r="D3647" t="s">
        <v>3518</v>
      </c>
    </row>
    <row r="3648" spans="2:4">
      <c r="B3648" s="594">
        <v>45659.495925925927</v>
      </c>
      <c r="C3648">
        <v>60006</v>
      </c>
      <c r="D3648" t="s">
        <v>3520</v>
      </c>
    </row>
    <row r="3649" spans="2:4">
      <c r="B3649" s="594">
        <v>45659.495925925927</v>
      </c>
      <c r="C3649">
        <v>60006</v>
      </c>
      <c r="D3649" t="s">
        <v>3521</v>
      </c>
    </row>
    <row r="3650" spans="2:4">
      <c r="B3650" s="594">
        <v>45659.495937500003</v>
      </c>
      <c r="C3650">
        <v>60006</v>
      </c>
      <c r="D3650" t="s">
        <v>3522</v>
      </c>
    </row>
    <row r="3651" spans="2:4">
      <c r="B3651" s="594">
        <v>45659.495937500003</v>
      </c>
      <c r="C3651">
        <v>60006</v>
      </c>
      <c r="D3651" t="s">
        <v>3524</v>
      </c>
    </row>
    <row r="3652" spans="2:4">
      <c r="B3652" s="594">
        <v>45659.495937500003</v>
      </c>
      <c r="C3652">
        <v>60006</v>
      </c>
      <c r="D3652" t="s">
        <v>4133</v>
      </c>
    </row>
    <row r="3653" spans="2:4">
      <c r="B3653" s="594">
        <v>45659.495937500003</v>
      </c>
      <c r="C3653">
        <v>60006</v>
      </c>
      <c r="D3653" t="s">
        <v>3515</v>
      </c>
    </row>
    <row r="3654" spans="2:4">
      <c r="B3654" s="594">
        <v>45659.495937500003</v>
      </c>
      <c r="C3654">
        <v>60001</v>
      </c>
      <c r="D3654" t="s">
        <v>3516</v>
      </c>
    </row>
    <row r="3655" spans="2:4">
      <c r="B3655" s="594">
        <v>45659.495937500003</v>
      </c>
      <c r="C3655">
        <v>60006</v>
      </c>
      <c r="D3655" t="s">
        <v>3517</v>
      </c>
    </row>
    <row r="3656" spans="2:4">
      <c r="B3656" s="594">
        <v>45659.495937500003</v>
      </c>
      <c r="C3656">
        <v>60006</v>
      </c>
      <c r="D3656" t="s">
        <v>3518</v>
      </c>
    </row>
    <row r="3657" spans="2:4">
      <c r="B3657" s="594">
        <v>45659.495937500003</v>
      </c>
      <c r="C3657">
        <v>60006</v>
      </c>
      <c r="D3657" t="s">
        <v>3520</v>
      </c>
    </row>
    <row r="3658" spans="2:4">
      <c r="B3658" s="594">
        <v>45659.495937500003</v>
      </c>
      <c r="C3658">
        <v>60006</v>
      </c>
      <c r="D3658" t="s">
        <v>3521</v>
      </c>
    </row>
    <row r="3659" spans="2:4">
      <c r="B3659" s="594">
        <v>45659.495937500003</v>
      </c>
      <c r="C3659">
        <v>60006</v>
      </c>
      <c r="D3659" t="s">
        <v>3522</v>
      </c>
    </row>
    <row r="3660" spans="2:4">
      <c r="B3660" s="594">
        <v>45659.495937500003</v>
      </c>
      <c r="C3660">
        <v>60006</v>
      </c>
      <c r="D3660" t="s">
        <v>3524</v>
      </c>
    </row>
    <row r="3661" spans="2:4">
      <c r="B3661" s="594">
        <v>45659.495937500003</v>
      </c>
      <c r="C3661">
        <v>60006</v>
      </c>
      <c r="D3661" t="s">
        <v>4133</v>
      </c>
    </row>
    <row r="3662" spans="2:4">
      <c r="B3662" s="594">
        <v>45659.495937500003</v>
      </c>
      <c r="C3662">
        <v>60006</v>
      </c>
      <c r="D3662" t="s">
        <v>3515</v>
      </c>
    </row>
    <row r="3663" spans="2:4">
      <c r="B3663" s="594">
        <v>45659.495937500003</v>
      </c>
      <c r="C3663">
        <v>60001</v>
      </c>
      <c r="D3663" t="s">
        <v>3516</v>
      </c>
    </row>
    <row r="3664" spans="2:4">
      <c r="B3664" s="594">
        <v>45659.495937500003</v>
      </c>
      <c r="C3664">
        <v>60006</v>
      </c>
      <c r="D3664" t="s">
        <v>3517</v>
      </c>
    </row>
    <row r="3665" spans="2:4">
      <c r="B3665" s="594">
        <v>45659.495937500003</v>
      </c>
      <c r="C3665">
        <v>60006</v>
      </c>
      <c r="D3665" t="s">
        <v>3518</v>
      </c>
    </row>
    <row r="3666" spans="2:4">
      <c r="B3666" s="594">
        <v>45659.495937500003</v>
      </c>
      <c r="C3666">
        <v>60006</v>
      </c>
      <c r="D3666" t="s">
        <v>3520</v>
      </c>
    </row>
    <row r="3667" spans="2:4">
      <c r="B3667" s="594">
        <v>45659.495937500003</v>
      </c>
      <c r="C3667">
        <v>60006</v>
      </c>
      <c r="D3667" t="s">
        <v>3521</v>
      </c>
    </row>
    <row r="3668" spans="2:4">
      <c r="B3668" s="594">
        <v>45659.495937500003</v>
      </c>
      <c r="C3668">
        <v>60006</v>
      </c>
      <c r="D3668" t="s">
        <v>3522</v>
      </c>
    </row>
    <row r="3669" spans="2:4">
      <c r="B3669" s="594">
        <v>45659.495937500003</v>
      </c>
      <c r="C3669">
        <v>60006</v>
      </c>
      <c r="D3669" t="s">
        <v>3524</v>
      </c>
    </row>
    <row r="3670" spans="2:4">
      <c r="B3670" s="594">
        <v>45659.495937500003</v>
      </c>
      <c r="C3670">
        <v>60006</v>
      </c>
      <c r="D3670" t="s">
        <v>4133</v>
      </c>
    </row>
    <row r="3671" spans="2:4">
      <c r="B3671" s="594">
        <v>45659.495937500003</v>
      </c>
      <c r="C3671">
        <v>60006</v>
      </c>
      <c r="D3671" t="s">
        <v>3515</v>
      </c>
    </row>
    <row r="3672" spans="2:4">
      <c r="B3672" s="594">
        <v>45659.495937500003</v>
      </c>
      <c r="C3672">
        <v>60001</v>
      </c>
      <c r="D3672" t="s">
        <v>3516</v>
      </c>
    </row>
    <row r="3673" spans="2:4">
      <c r="B3673" s="594">
        <v>45659.495937500003</v>
      </c>
      <c r="C3673">
        <v>60006</v>
      </c>
      <c r="D3673" t="s">
        <v>3517</v>
      </c>
    </row>
    <row r="3674" spans="2:4">
      <c r="B3674" s="594">
        <v>45659.495937500003</v>
      </c>
      <c r="C3674">
        <v>60006</v>
      </c>
      <c r="D3674" t="s">
        <v>3518</v>
      </c>
    </row>
    <row r="3675" spans="2:4">
      <c r="B3675" s="594">
        <v>45659.495937500003</v>
      </c>
      <c r="C3675">
        <v>60006</v>
      </c>
      <c r="D3675" t="s">
        <v>3520</v>
      </c>
    </row>
    <row r="3676" spans="2:4">
      <c r="B3676" s="594">
        <v>45659.495937500003</v>
      </c>
      <c r="C3676">
        <v>60006</v>
      </c>
      <c r="D3676" t="s">
        <v>3521</v>
      </c>
    </row>
    <row r="3677" spans="2:4">
      <c r="B3677" s="594">
        <v>45659.495937500003</v>
      </c>
      <c r="C3677">
        <v>60006</v>
      </c>
      <c r="D3677" t="s">
        <v>3522</v>
      </c>
    </row>
    <row r="3678" spans="2:4">
      <c r="B3678" s="594">
        <v>45659.495937500003</v>
      </c>
      <c r="C3678">
        <v>60006</v>
      </c>
      <c r="D3678" t="s">
        <v>3524</v>
      </c>
    </row>
    <row r="3679" spans="2:4">
      <c r="B3679" s="594">
        <v>45659.495937500003</v>
      </c>
      <c r="C3679">
        <v>60006</v>
      </c>
      <c r="D3679" t="s">
        <v>4133</v>
      </c>
    </row>
    <row r="3680" spans="2:4">
      <c r="B3680" s="594">
        <v>45659.495937500003</v>
      </c>
      <c r="C3680">
        <v>60006</v>
      </c>
      <c r="D3680" t="s">
        <v>3515</v>
      </c>
    </row>
    <row r="3681" spans="2:4">
      <c r="B3681" s="594">
        <v>45659.495937500003</v>
      </c>
      <c r="C3681">
        <v>60001</v>
      </c>
      <c r="D3681" t="s">
        <v>3516</v>
      </c>
    </row>
    <row r="3682" spans="2:4">
      <c r="B3682" s="594">
        <v>45659.495937500003</v>
      </c>
      <c r="C3682">
        <v>60006</v>
      </c>
      <c r="D3682" t="s">
        <v>3517</v>
      </c>
    </row>
    <row r="3683" spans="2:4">
      <c r="B3683" s="594">
        <v>45659.495937500003</v>
      </c>
      <c r="C3683">
        <v>60006</v>
      </c>
      <c r="D3683" t="s">
        <v>3518</v>
      </c>
    </row>
    <row r="3684" spans="2:4">
      <c r="B3684" s="594">
        <v>45659.495937500003</v>
      </c>
      <c r="C3684">
        <v>60006</v>
      </c>
      <c r="D3684" t="s">
        <v>3520</v>
      </c>
    </row>
    <row r="3685" spans="2:4">
      <c r="B3685" s="594">
        <v>45659.495937500003</v>
      </c>
      <c r="C3685">
        <v>60006</v>
      </c>
      <c r="D3685" t="s">
        <v>3521</v>
      </c>
    </row>
    <row r="3686" spans="2:4">
      <c r="B3686" s="594">
        <v>45659.495937500003</v>
      </c>
      <c r="C3686">
        <v>60006</v>
      </c>
      <c r="D3686" t="s">
        <v>3522</v>
      </c>
    </row>
    <row r="3687" spans="2:4">
      <c r="B3687" s="594">
        <v>45659.495937500003</v>
      </c>
      <c r="C3687">
        <v>60006</v>
      </c>
      <c r="D3687" t="s">
        <v>3524</v>
      </c>
    </row>
    <row r="3688" spans="2:4">
      <c r="B3688" s="594">
        <v>45659.495937500003</v>
      </c>
      <c r="C3688">
        <v>60006</v>
      </c>
      <c r="D3688" t="s">
        <v>4133</v>
      </c>
    </row>
    <row r="3689" spans="2:4">
      <c r="B3689" s="594">
        <v>45659.495937500003</v>
      </c>
      <c r="C3689">
        <v>60006</v>
      </c>
      <c r="D3689" t="s">
        <v>3515</v>
      </c>
    </row>
    <row r="3690" spans="2:4">
      <c r="B3690" s="594">
        <v>45659.495937500003</v>
      </c>
      <c r="C3690">
        <v>60001</v>
      </c>
      <c r="D3690" t="s">
        <v>3516</v>
      </c>
    </row>
    <row r="3691" spans="2:4">
      <c r="B3691" s="594">
        <v>45659.495949074073</v>
      </c>
      <c r="C3691">
        <v>60006</v>
      </c>
      <c r="D3691" t="s">
        <v>3517</v>
      </c>
    </row>
    <row r="3692" spans="2:4">
      <c r="B3692" s="594">
        <v>45659.495949074073</v>
      </c>
      <c r="C3692">
        <v>60006</v>
      </c>
      <c r="D3692" t="s">
        <v>3518</v>
      </c>
    </row>
    <row r="3693" spans="2:4">
      <c r="B3693" s="594">
        <v>45659.495949074073</v>
      </c>
      <c r="C3693">
        <v>60006</v>
      </c>
      <c r="D3693" t="s">
        <v>3520</v>
      </c>
    </row>
    <row r="3694" spans="2:4">
      <c r="B3694" s="594">
        <v>45659.495949074073</v>
      </c>
      <c r="C3694">
        <v>60006</v>
      </c>
      <c r="D3694" t="s">
        <v>3521</v>
      </c>
    </row>
    <row r="3695" spans="2:4">
      <c r="B3695" s="594">
        <v>45659.495949074073</v>
      </c>
      <c r="C3695">
        <v>60006</v>
      </c>
      <c r="D3695" t="s">
        <v>3522</v>
      </c>
    </row>
    <row r="3696" spans="2:4">
      <c r="B3696" s="594">
        <v>45659.495949074073</v>
      </c>
      <c r="C3696">
        <v>60006</v>
      </c>
      <c r="D3696" t="s">
        <v>3524</v>
      </c>
    </row>
    <row r="3697" spans="2:4">
      <c r="B3697" s="594">
        <v>45659.495949074073</v>
      </c>
      <c r="C3697">
        <v>60006</v>
      </c>
      <c r="D3697" t="s">
        <v>4133</v>
      </c>
    </row>
    <row r="3698" spans="2:4">
      <c r="B3698" s="594">
        <v>45659.495949074073</v>
      </c>
      <c r="C3698">
        <v>60006</v>
      </c>
      <c r="D3698" t="s">
        <v>3515</v>
      </c>
    </row>
    <row r="3699" spans="2:4">
      <c r="B3699" s="594">
        <v>45659.495949074073</v>
      </c>
      <c r="C3699">
        <v>60001</v>
      </c>
      <c r="D3699" t="s">
        <v>3516</v>
      </c>
    </row>
    <row r="3700" spans="2:4">
      <c r="B3700" s="594">
        <v>45659.495949074073</v>
      </c>
      <c r="C3700">
        <v>60006</v>
      </c>
      <c r="D3700" t="s">
        <v>3517</v>
      </c>
    </row>
    <row r="3701" spans="2:4">
      <c r="B3701" s="594">
        <v>45659.495949074073</v>
      </c>
      <c r="C3701">
        <v>60006</v>
      </c>
      <c r="D3701" t="s">
        <v>3518</v>
      </c>
    </row>
    <row r="3702" spans="2:4">
      <c r="B3702" s="594">
        <v>45659.495949074073</v>
      </c>
      <c r="C3702">
        <v>60006</v>
      </c>
      <c r="D3702" t="s">
        <v>3520</v>
      </c>
    </row>
    <row r="3703" spans="2:4">
      <c r="B3703" s="594">
        <v>45659.495949074073</v>
      </c>
      <c r="C3703">
        <v>60006</v>
      </c>
      <c r="D3703" t="s">
        <v>3521</v>
      </c>
    </row>
    <row r="3704" spans="2:4">
      <c r="B3704" s="594">
        <v>45659.495949074073</v>
      </c>
      <c r="C3704">
        <v>60006</v>
      </c>
      <c r="D3704" t="s">
        <v>3522</v>
      </c>
    </row>
    <row r="3705" spans="2:4">
      <c r="B3705" s="594">
        <v>45659.495949074073</v>
      </c>
      <c r="C3705">
        <v>60006</v>
      </c>
      <c r="D3705" t="s">
        <v>3524</v>
      </c>
    </row>
    <row r="3706" spans="2:4">
      <c r="B3706" s="594">
        <v>45659.495949074073</v>
      </c>
      <c r="C3706">
        <v>60006</v>
      </c>
      <c r="D3706" t="s">
        <v>4133</v>
      </c>
    </row>
    <row r="3707" spans="2:4">
      <c r="B3707" s="594">
        <v>45659.495949074073</v>
      </c>
      <c r="C3707">
        <v>60006</v>
      </c>
      <c r="D3707" t="s">
        <v>3515</v>
      </c>
    </row>
    <row r="3708" spans="2:4">
      <c r="B3708" s="594">
        <v>45659.495949074073</v>
      </c>
      <c r="C3708">
        <v>60001</v>
      </c>
      <c r="D3708" t="s">
        <v>3516</v>
      </c>
    </row>
    <row r="3709" spans="2:4">
      <c r="B3709" s="594">
        <v>45659.495949074073</v>
      </c>
      <c r="C3709">
        <v>60006</v>
      </c>
      <c r="D3709" t="s">
        <v>3517</v>
      </c>
    </row>
    <row r="3710" spans="2:4">
      <c r="B3710" s="594">
        <v>45659.495949074073</v>
      </c>
      <c r="C3710">
        <v>60006</v>
      </c>
      <c r="D3710" t="s">
        <v>3518</v>
      </c>
    </row>
    <row r="3711" spans="2:4">
      <c r="B3711" s="594">
        <v>45659.495949074073</v>
      </c>
      <c r="C3711">
        <v>60006</v>
      </c>
      <c r="D3711" t="s">
        <v>3520</v>
      </c>
    </row>
    <row r="3712" spans="2:4">
      <c r="B3712" s="594">
        <v>45659.495949074073</v>
      </c>
      <c r="C3712">
        <v>60006</v>
      </c>
      <c r="D3712" t="s">
        <v>3521</v>
      </c>
    </row>
    <row r="3713" spans="2:4">
      <c r="B3713" s="594">
        <v>45659.495949074073</v>
      </c>
      <c r="C3713">
        <v>60006</v>
      </c>
      <c r="D3713" t="s">
        <v>3522</v>
      </c>
    </row>
    <row r="3714" spans="2:4">
      <c r="B3714" s="594">
        <v>45659.49596064815</v>
      </c>
      <c r="C3714">
        <v>60006</v>
      </c>
      <c r="D3714" t="s">
        <v>3524</v>
      </c>
    </row>
    <row r="3715" spans="2:4">
      <c r="B3715" s="594">
        <v>45659.49596064815</v>
      </c>
      <c r="C3715">
        <v>60006</v>
      </c>
      <c r="D3715" t="s">
        <v>4133</v>
      </c>
    </row>
    <row r="3716" spans="2:4">
      <c r="B3716" s="594">
        <v>45659.49596064815</v>
      </c>
      <c r="C3716">
        <v>60006</v>
      </c>
      <c r="D3716" t="s">
        <v>3515</v>
      </c>
    </row>
    <row r="3717" spans="2:4">
      <c r="B3717" s="594">
        <v>45659.49596064815</v>
      </c>
      <c r="C3717">
        <v>60001</v>
      </c>
      <c r="D3717" t="s">
        <v>3516</v>
      </c>
    </row>
    <row r="3718" spans="2:4">
      <c r="B3718" s="594">
        <v>45659.49596064815</v>
      </c>
      <c r="C3718">
        <v>60006</v>
      </c>
      <c r="D3718" t="s">
        <v>3517</v>
      </c>
    </row>
    <row r="3719" spans="2:4">
      <c r="B3719" s="594">
        <v>45659.49596064815</v>
      </c>
      <c r="C3719">
        <v>60006</v>
      </c>
      <c r="D3719" t="s">
        <v>3518</v>
      </c>
    </row>
    <row r="3720" spans="2:4">
      <c r="B3720" s="594">
        <v>45659.49596064815</v>
      </c>
      <c r="C3720">
        <v>60006</v>
      </c>
      <c r="D3720" t="s">
        <v>3520</v>
      </c>
    </row>
    <row r="3721" spans="2:4">
      <c r="B3721" s="594">
        <v>45659.49596064815</v>
      </c>
      <c r="C3721">
        <v>60006</v>
      </c>
      <c r="D3721" t="s">
        <v>3521</v>
      </c>
    </row>
    <row r="3722" spans="2:4">
      <c r="B3722" s="594">
        <v>45659.49596064815</v>
      </c>
      <c r="C3722">
        <v>60006</v>
      </c>
      <c r="D3722" t="s">
        <v>3522</v>
      </c>
    </row>
    <row r="3723" spans="2:4">
      <c r="B3723" s="594">
        <v>45659.49596064815</v>
      </c>
      <c r="C3723">
        <v>60006</v>
      </c>
      <c r="D3723" t="s">
        <v>3524</v>
      </c>
    </row>
    <row r="3724" spans="2:4">
      <c r="B3724" s="594">
        <v>45659.49596064815</v>
      </c>
      <c r="C3724">
        <v>60006</v>
      </c>
      <c r="D3724" t="s">
        <v>4133</v>
      </c>
    </row>
    <row r="3725" spans="2:4">
      <c r="B3725" s="594">
        <v>45659.49596064815</v>
      </c>
      <c r="C3725">
        <v>60006</v>
      </c>
      <c r="D3725" t="s">
        <v>3515</v>
      </c>
    </row>
    <row r="3726" spans="2:4">
      <c r="B3726" s="594">
        <v>45659.49596064815</v>
      </c>
      <c r="C3726">
        <v>60001</v>
      </c>
      <c r="D3726" t="s">
        <v>3516</v>
      </c>
    </row>
    <row r="3727" spans="2:4">
      <c r="B3727" s="594">
        <v>45659.49596064815</v>
      </c>
      <c r="C3727">
        <v>60006</v>
      </c>
      <c r="D3727" t="s">
        <v>3517</v>
      </c>
    </row>
    <row r="3728" spans="2:4">
      <c r="B3728" s="594">
        <v>45659.49596064815</v>
      </c>
      <c r="C3728">
        <v>60006</v>
      </c>
      <c r="D3728" t="s">
        <v>3518</v>
      </c>
    </row>
    <row r="3729" spans="2:4">
      <c r="B3729" s="594">
        <v>45659.49596064815</v>
      </c>
      <c r="C3729">
        <v>60006</v>
      </c>
      <c r="D3729" t="s">
        <v>3520</v>
      </c>
    </row>
    <row r="3730" spans="2:4">
      <c r="B3730" s="594">
        <v>45659.49596064815</v>
      </c>
      <c r="C3730">
        <v>60006</v>
      </c>
      <c r="D3730" t="s">
        <v>3521</v>
      </c>
    </row>
    <row r="3731" spans="2:4">
      <c r="B3731" s="594">
        <v>45659.49596064815</v>
      </c>
      <c r="C3731">
        <v>60006</v>
      </c>
      <c r="D3731" t="s">
        <v>3522</v>
      </c>
    </row>
    <row r="3732" spans="2:4">
      <c r="B3732" s="594">
        <v>45659.49596064815</v>
      </c>
      <c r="C3732">
        <v>60006</v>
      </c>
      <c r="D3732" t="s">
        <v>3524</v>
      </c>
    </row>
    <row r="3733" spans="2:4">
      <c r="B3733" s="594">
        <v>45659.49596064815</v>
      </c>
      <c r="C3733">
        <v>60006</v>
      </c>
      <c r="D3733" t="s">
        <v>4133</v>
      </c>
    </row>
    <row r="3734" spans="2:4">
      <c r="B3734" s="594">
        <v>45659.49596064815</v>
      </c>
      <c r="C3734">
        <v>60006</v>
      </c>
      <c r="D3734" t="s">
        <v>3515</v>
      </c>
    </row>
    <row r="3735" spans="2:4">
      <c r="B3735" s="594">
        <v>45659.49596064815</v>
      </c>
      <c r="C3735">
        <v>60001</v>
      </c>
      <c r="D3735" t="s">
        <v>3516</v>
      </c>
    </row>
    <row r="3736" spans="2:4">
      <c r="B3736" s="594">
        <v>45659.49596064815</v>
      </c>
      <c r="C3736">
        <v>60006</v>
      </c>
      <c r="D3736" t="s">
        <v>3517</v>
      </c>
    </row>
    <row r="3737" spans="2:4">
      <c r="B3737" s="594">
        <v>45659.49596064815</v>
      </c>
      <c r="C3737">
        <v>60006</v>
      </c>
      <c r="D3737" t="s">
        <v>3518</v>
      </c>
    </row>
    <row r="3738" spans="2:4">
      <c r="B3738" s="594">
        <v>45659.49596064815</v>
      </c>
      <c r="C3738">
        <v>60006</v>
      </c>
      <c r="D3738" t="s">
        <v>3520</v>
      </c>
    </row>
    <row r="3739" spans="2:4">
      <c r="B3739" s="594">
        <v>45659.49596064815</v>
      </c>
      <c r="C3739">
        <v>60006</v>
      </c>
      <c r="D3739" t="s">
        <v>3521</v>
      </c>
    </row>
    <row r="3740" spans="2:4">
      <c r="B3740" s="594">
        <v>45659.49596064815</v>
      </c>
      <c r="C3740">
        <v>60006</v>
      </c>
      <c r="D3740" t="s">
        <v>3522</v>
      </c>
    </row>
    <row r="3741" spans="2:4">
      <c r="B3741" s="594">
        <v>45659.49596064815</v>
      </c>
      <c r="C3741">
        <v>60006</v>
      </c>
      <c r="D3741" t="s">
        <v>3524</v>
      </c>
    </row>
    <row r="3742" spans="2:4">
      <c r="B3742" s="594">
        <v>45659.49596064815</v>
      </c>
      <c r="C3742">
        <v>60006</v>
      </c>
      <c r="D3742" t="s">
        <v>4133</v>
      </c>
    </row>
    <row r="3743" spans="2:4">
      <c r="B3743" s="594">
        <v>45659.49596064815</v>
      </c>
      <c r="C3743">
        <v>60006</v>
      </c>
      <c r="D3743" t="s">
        <v>3515</v>
      </c>
    </row>
    <row r="3744" spans="2:4">
      <c r="B3744" s="594">
        <v>45659.49596064815</v>
      </c>
      <c r="C3744">
        <v>60001</v>
      </c>
      <c r="D3744" t="s">
        <v>3516</v>
      </c>
    </row>
    <row r="3745" spans="2:4">
      <c r="B3745" s="594">
        <v>45659.49596064815</v>
      </c>
      <c r="C3745">
        <v>60006</v>
      </c>
      <c r="D3745" t="s">
        <v>3517</v>
      </c>
    </row>
    <row r="3746" spans="2:4">
      <c r="B3746" s="594">
        <v>45659.49596064815</v>
      </c>
      <c r="C3746">
        <v>60006</v>
      </c>
      <c r="D3746" t="s">
        <v>3518</v>
      </c>
    </row>
    <row r="3747" spans="2:4">
      <c r="B3747" s="594">
        <v>45659.49596064815</v>
      </c>
      <c r="C3747">
        <v>60006</v>
      </c>
      <c r="D3747" t="s">
        <v>3520</v>
      </c>
    </row>
    <row r="3748" spans="2:4">
      <c r="B3748" s="594">
        <v>45659.49596064815</v>
      </c>
      <c r="C3748">
        <v>60006</v>
      </c>
      <c r="D3748" t="s">
        <v>3521</v>
      </c>
    </row>
    <row r="3749" spans="2:4">
      <c r="B3749" s="594">
        <v>45659.49596064815</v>
      </c>
      <c r="C3749">
        <v>60006</v>
      </c>
      <c r="D3749" t="s">
        <v>3522</v>
      </c>
    </row>
    <row r="3750" spans="2:4">
      <c r="B3750" s="594">
        <v>45659.49596064815</v>
      </c>
      <c r="C3750">
        <v>60006</v>
      </c>
      <c r="D3750" t="s">
        <v>3524</v>
      </c>
    </row>
    <row r="3751" spans="2:4">
      <c r="B3751" s="594">
        <v>45659.49596064815</v>
      </c>
      <c r="C3751">
        <v>60006</v>
      </c>
      <c r="D3751" t="s">
        <v>4133</v>
      </c>
    </row>
    <row r="3752" spans="2:4">
      <c r="B3752" s="594">
        <v>45659.49596064815</v>
      </c>
      <c r="C3752">
        <v>60006</v>
      </c>
      <c r="D3752" t="s">
        <v>3515</v>
      </c>
    </row>
    <row r="3753" spans="2:4">
      <c r="B3753" s="594">
        <v>45659.49596064815</v>
      </c>
      <c r="C3753">
        <v>60001</v>
      </c>
      <c r="D3753" t="s">
        <v>3516</v>
      </c>
    </row>
    <row r="3754" spans="2:4">
      <c r="B3754" s="594">
        <v>45659.49596064815</v>
      </c>
      <c r="C3754">
        <v>60006</v>
      </c>
      <c r="D3754" t="s">
        <v>3517</v>
      </c>
    </row>
    <row r="3755" spans="2:4">
      <c r="B3755" s="594">
        <v>45659.49596064815</v>
      </c>
      <c r="C3755">
        <v>60006</v>
      </c>
      <c r="D3755" t="s">
        <v>3518</v>
      </c>
    </row>
    <row r="3756" spans="2:4">
      <c r="B3756" s="594">
        <v>45659.49596064815</v>
      </c>
      <c r="C3756">
        <v>60006</v>
      </c>
      <c r="D3756" t="s">
        <v>3520</v>
      </c>
    </row>
    <row r="3757" spans="2:4">
      <c r="B3757" s="594">
        <v>45659.49596064815</v>
      </c>
      <c r="C3757">
        <v>60006</v>
      </c>
      <c r="D3757" t="s">
        <v>3521</v>
      </c>
    </row>
    <row r="3758" spans="2:4">
      <c r="B3758" s="594">
        <v>45659.49596064815</v>
      </c>
      <c r="C3758">
        <v>60006</v>
      </c>
      <c r="D3758" t="s">
        <v>3522</v>
      </c>
    </row>
    <row r="3759" spans="2:4">
      <c r="B3759" s="594">
        <v>45659.49596064815</v>
      </c>
      <c r="C3759">
        <v>60006</v>
      </c>
      <c r="D3759" t="s">
        <v>3524</v>
      </c>
    </row>
    <row r="3760" spans="2:4">
      <c r="B3760" s="594">
        <v>45659.49596064815</v>
      </c>
      <c r="C3760">
        <v>60006</v>
      </c>
      <c r="D3760" t="s">
        <v>4133</v>
      </c>
    </row>
    <row r="3761" spans="2:4">
      <c r="B3761" s="594">
        <v>45659.495972222219</v>
      </c>
      <c r="C3761">
        <v>60006</v>
      </c>
      <c r="D3761" t="s">
        <v>3515</v>
      </c>
    </row>
    <row r="3762" spans="2:4">
      <c r="B3762" s="594">
        <v>45659.495972222219</v>
      </c>
      <c r="C3762">
        <v>60001</v>
      </c>
      <c r="D3762" t="s">
        <v>3516</v>
      </c>
    </row>
    <row r="3763" spans="2:4">
      <c r="B3763" s="594">
        <v>45659.495972222219</v>
      </c>
      <c r="C3763">
        <v>60006</v>
      </c>
      <c r="D3763" t="s">
        <v>3517</v>
      </c>
    </row>
    <row r="3764" spans="2:4">
      <c r="B3764" s="594">
        <v>45659.495972222219</v>
      </c>
      <c r="C3764">
        <v>60006</v>
      </c>
      <c r="D3764" t="s">
        <v>3518</v>
      </c>
    </row>
    <row r="3765" spans="2:4">
      <c r="B3765" s="594">
        <v>45659.495972222219</v>
      </c>
      <c r="C3765">
        <v>60006</v>
      </c>
      <c r="D3765" t="s">
        <v>3520</v>
      </c>
    </row>
    <row r="3766" spans="2:4">
      <c r="B3766" s="594">
        <v>45659.495972222219</v>
      </c>
      <c r="C3766">
        <v>60006</v>
      </c>
      <c r="D3766" t="s">
        <v>3521</v>
      </c>
    </row>
    <row r="3767" spans="2:4">
      <c r="B3767" s="594">
        <v>45659.495972222219</v>
      </c>
      <c r="C3767">
        <v>60006</v>
      </c>
      <c r="D3767" t="s">
        <v>3522</v>
      </c>
    </row>
    <row r="3768" spans="2:4">
      <c r="B3768" s="594">
        <v>45659.495972222219</v>
      </c>
      <c r="C3768">
        <v>60006</v>
      </c>
      <c r="D3768" t="s">
        <v>3524</v>
      </c>
    </row>
    <row r="3769" spans="2:4">
      <c r="B3769" s="594">
        <v>45659.495972222219</v>
      </c>
      <c r="C3769">
        <v>60006</v>
      </c>
      <c r="D3769" t="s">
        <v>4133</v>
      </c>
    </row>
    <row r="3770" spans="2:4">
      <c r="B3770" s="594">
        <v>45659.495972222219</v>
      </c>
      <c r="C3770">
        <v>60006</v>
      </c>
      <c r="D3770" t="s">
        <v>3515</v>
      </c>
    </row>
    <row r="3771" spans="2:4">
      <c r="B3771" s="594">
        <v>45659.495972222219</v>
      </c>
      <c r="C3771">
        <v>60001</v>
      </c>
      <c r="D3771" t="s">
        <v>3516</v>
      </c>
    </row>
    <row r="3772" spans="2:4">
      <c r="B3772" s="594">
        <v>45659.495972222219</v>
      </c>
      <c r="C3772">
        <v>60006</v>
      </c>
      <c r="D3772" t="s">
        <v>3517</v>
      </c>
    </row>
    <row r="3773" spans="2:4">
      <c r="B3773" s="594">
        <v>45659.495972222219</v>
      </c>
      <c r="C3773">
        <v>60006</v>
      </c>
      <c r="D3773" t="s">
        <v>3518</v>
      </c>
    </row>
    <row r="3774" spans="2:4">
      <c r="B3774" s="594">
        <v>45659.495972222219</v>
      </c>
      <c r="C3774">
        <v>60006</v>
      </c>
      <c r="D3774" t="s">
        <v>3520</v>
      </c>
    </row>
    <row r="3775" spans="2:4">
      <c r="B3775" s="594">
        <v>45659.495972222219</v>
      </c>
      <c r="C3775">
        <v>60006</v>
      </c>
      <c r="D3775" t="s">
        <v>3521</v>
      </c>
    </row>
    <row r="3776" spans="2:4">
      <c r="B3776" s="594">
        <v>45659.495972222219</v>
      </c>
      <c r="C3776">
        <v>60006</v>
      </c>
      <c r="D3776" t="s">
        <v>3522</v>
      </c>
    </row>
    <row r="3777" spans="2:4">
      <c r="B3777" s="594">
        <v>45659.495972222219</v>
      </c>
      <c r="C3777">
        <v>60006</v>
      </c>
      <c r="D3777" t="s">
        <v>3524</v>
      </c>
    </row>
    <row r="3778" spans="2:4">
      <c r="B3778" s="594">
        <v>45659.495972222219</v>
      </c>
      <c r="C3778">
        <v>60006</v>
      </c>
      <c r="D3778" t="s">
        <v>4133</v>
      </c>
    </row>
    <row r="3779" spans="2:4">
      <c r="B3779" s="594">
        <v>45659.495972222219</v>
      </c>
      <c r="C3779">
        <v>60006</v>
      </c>
      <c r="D3779" t="s">
        <v>3515</v>
      </c>
    </row>
    <row r="3780" spans="2:4">
      <c r="B3780" s="594">
        <v>45659.495972222219</v>
      </c>
      <c r="C3780">
        <v>60001</v>
      </c>
      <c r="D3780" t="s">
        <v>3516</v>
      </c>
    </row>
    <row r="3781" spans="2:4">
      <c r="B3781" s="594">
        <v>45659.495972222219</v>
      </c>
      <c r="C3781">
        <v>60006</v>
      </c>
      <c r="D3781" t="s">
        <v>3517</v>
      </c>
    </row>
    <row r="3782" spans="2:4">
      <c r="B3782" s="594">
        <v>45659.495972222219</v>
      </c>
      <c r="C3782">
        <v>60006</v>
      </c>
      <c r="D3782" t="s">
        <v>3518</v>
      </c>
    </row>
    <row r="3783" spans="2:4">
      <c r="B3783" s="594">
        <v>45659.495972222219</v>
      </c>
      <c r="C3783">
        <v>60006</v>
      </c>
      <c r="D3783" t="s">
        <v>3520</v>
      </c>
    </row>
    <row r="3784" spans="2:4">
      <c r="B3784" s="594">
        <v>45659.495972222219</v>
      </c>
      <c r="C3784">
        <v>60006</v>
      </c>
      <c r="D3784" t="s">
        <v>3521</v>
      </c>
    </row>
    <row r="3785" spans="2:4">
      <c r="B3785" s="594">
        <v>45659.495972222219</v>
      </c>
      <c r="C3785">
        <v>60006</v>
      </c>
      <c r="D3785" t="s">
        <v>3522</v>
      </c>
    </row>
    <row r="3786" spans="2:4">
      <c r="B3786" s="594">
        <v>45659.495972222219</v>
      </c>
      <c r="C3786">
        <v>60006</v>
      </c>
      <c r="D3786" t="s">
        <v>3524</v>
      </c>
    </row>
    <row r="3787" spans="2:4">
      <c r="B3787" s="594">
        <v>45659.495972222219</v>
      </c>
      <c r="C3787">
        <v>60006</v>
      </c>
      <c r="D3787" t="s">
        <v>4133</v>
      </c>
    </row>
    <row r="3788" spans="2:4">
      <c r="B3788" s="594">
        <v>45659.495972222219</v>
      </c>
      <c r="C3788">
        <v>60006</v>
      </c>
      <c r="D3788" t="s">
        <v>3515</v>
      </c>
    </row>
    <row r="3789" spans="2:4">
      <c r="B3789" s="594">
        <v>45659.495972222219</v>
      </c>
      <c r="C3789">
        <v>60001</v>
      </c>
      <c r="D3789" t="s">
        <v>3516</v>
      </c>
    </row>
    <row r="3790" spans="2:4">
      <c r="B3790" s="594">
        <v>45659.495972222219</v>
      </c>
      <c r="C3790">
        <v>60006</v>
      </c>
      <c r="D3790" t="s">
        <v>3517</v>
      </c>
    </row>
    <row r="3791" spans="2:4">
      <c r="B3791" s="594">
        <v>45659.495972222219</v>
      </c>
      <c r="C3791">
        <v>60006</v>
      </c>
      <c r="D3791" t="s">
        <v>3518</v>
      </c>
    </row>
    <row r="3792" spans="2:4">
      <c r="B3792" s="594">
        <v>45659.495972222219</v>
      </c>
      <c r="C3792">
        <v>60006</v>
      </c>
      <c r="D3792" t="s">
        <v>3520</v>
      </c>
    </row>
    <row r="3793" spans="2:4">
      <c r="B3793" s="594">
        <v>45659.495972222219</v>
      </c>
      <c r="C3793">
        <v>60006</v>
      </c>
      <c r="D3793" t="s">
        <v>3521</v>
      </c>
    </row>
    <row r="3794" spans="2:4">
      <c r="B3794" s="594">
        <v>45659.495972222219</v>
      </c>
      <c r="C3794">
        <v>60006</v>
      </c>
      <c r="D3794" t="s">
        <v>3522</v>
      </c>
    </row>
    <row r="3795" spans="2:4">
      <c r="B3795" s="594">
        <v>45659.495972222219</v>
      </c>
      <c r="C3795">
        <v>60006</v>
      </c>
      <c r="D3795" t="s">
        <v>3524</v>
      </c>
    </row>
    <row r="3796" spans="2:4">
      <c r="B3796" s="594">
        <v>45659.495972222219</v>
      </c>
      <c r="C3796">
        <v>60006</v>
      </c>
      <c r="D3796" t="s">
        <v>4133</v>
      </c>
    </row>
    <row r="3797" spans="2:4">
      <c r="B3797" s="594">
        <v>45659.495972222219</v>
      </c>
      <c r="C3797">
        <v>60006</v>
      </c>
      <c r="D3797" t="s">
        <v>3515</v>
      </c>
    </row>
    <row r="3798" spans="2:4">
      <c r="B3798" s="594">
        <v>45659.495972222219</v>
      </c>
      <c r="C3798">
        <v>60001</v>
      </c>
      <c r="D3798" t="s">
        <v>3516</v>
      </c>
    </row>
    <row r="3799" spans="2:4">
      <c r="B3799" s="594">
        <v>45659.495972222219</v>
      </c>
      <c r="C3799">
        <v>60006</v>
      </c>
      <c r="D3799" t="s">
        <v>3517</v>
      </c>
    </row>
    <row r="3800" spans="2:4">
      <c r="B3800" s="594">
        <v>45659.495983796296</v>
      </c>
      <c r="C3800">
        <v>60006</v>
      </c>
      <c r="D3800" t="s">
        <v>3518</v>
      </c>
    </row>
    <row r="3801" spans="2:4">
      <c r="B3801" s="594">
        <v>45659.495983796296</v>
      </c>
      <c r="C3801">
        <v>60006</v>
      </c>
      <c r="D3801" t="s">
        <v>3520</v>
      </c>
    </row>
    <row r="3802" spans="2:4">
      <c r="B3802" s="594">
        <v>45659.495983796296</v>
      </c>
      <c r="C3802">
        <v>60006</v>
      </c>
      <c r="D3802" t="s">
        <v>3521</v>
      </c>
    </row>
    <row r="3803" spans="2:4">
      <c r="B3803" s="594">
        <v>45659.495983796296</v>
      </c>
      <c r="C3803">
        <v>60006</v>
      </c>
      <c r="D3803" t="s">
        <v>3522</v>
      </c>
    </row>
    <row r="3804" spans="2:4">
      <c r="B3804" s="594">
        <v>45659.495983796296</v>
      </c>
      <c r="C3804">
        <v>60006</v>
      </c>
      <c r="D3804" t="s">
        <v>3524</v>
      </c>
    </row>
    <row r="3805" spans="2:4">
      <c r="B3805" s="594">
        <v>45659.495983796296</v>
      </c>
      <c r="C3805">
        <v>60006</v>
      </c>
      <c r="D3805" t="s">
        <v>4133</v>
      </c>
    </row>
    <row r="3806" spans="2:4">
      <c r="B3806" s="594">
        <v>45659.495983796296</v>
      </c>
      <c r="C3806">
        <v>60006</v>
      </c>
      <c r="D3806" t="s">
        <v>3515</v>
      </c>
    </row>
    <row r="3807" spans="2:4">
      <c r="B3807" s="594">
        <v>45659.495983796296</v>
      </c>
      <c r="C3807">
        <v>60001</v>
      </c>
      <c r="D3807" t="s">
        <v>3516</v>
      </c>
    </row>
    <row r="3808" spans="2:4">
      <c r="B3808" s="594">
        <v>45659.495983796296</v>
      </c>
      <c r="C3808">
        <v>60006</v>
      </c>
      <c r="D3808" t="s">
        <v>3517</v>
      </c>
    </row>
    <row r="3809" spans="2:4">
      <c r="B3809" s="594">
        <v>45659.495983796296</v>
      </c>
      <c r="C3809">
        <v>60006</v>
      </c>
      <c r="D3809" t="s">
        <v>3518</v>
      </c>
    </row>
    <row r="3810" spans="2:4">
      <c r="B3810" s="594">
        <v>45659.495983796296</v>
      </c>
      <c r="C3810">
        <v>60006</v>
      </c>
      <c r="D3810" t="s">
        <v>3520</v>
      </c>
    </row>
    <row r="3811" spans="2:4">
      <c r="B3811" s="594">
        <v>45659.495983796296</v>
      </c>
      <c r="C3811">
        <v>60006</v>
      </c>
      <c r="D3811" t="s">
        <v>3521</v>
      </c>
    </row>
    <row r="3812" spans="2:4">
      <c r="B3812" s="594">
        <v>45659.495983796296</v>
      </c>
      <c r="C3812">
        <v>60006</v>
      </c>
      <c r="D3812" t="s">
        <v>3522</v>
      </c>
    </row>
    <row r="3813" spans="2:4">
      <c r="B3813" s="594">
        <v>45659.495983796296</v>
      </c>
      <c r="C3813">
        <v>60006</v>
      </c>
      <c r="D3813" t="s">
        <v>3524</v>
      </c>
    </row>
    <row r="3814" spans="2:4">
      <c r="B3814" s="594">
        <v>45659.495983796296</v>
      </c>
      <c r="C3814">
        <v>60006</v>
      </c>
      <c r="D3814" t="s">
        <v>4133</v>
      </c>
    </row>
    <row r="3815" spans="2:4">
      <c r="B3815" s="594">
        <v>45659.495983796296</v>
      </c>
      <c r="C3815">
        <v>60006</v>
      </c>
      <c r="D3815" t="s">
        <v>3515</v>
      </c>
    </row>
    <row r="3816" spans="2:4">
      <c r="B3816" s="594">
        <v>45659.495983796296</v>
      </c>
      <c r="C3816">
        <v>60001</v>
      </c>
      <c r="D3816" t="s">
        <v>3516</v>
      </c>
    </row>
    <row r="3817" spans="2:4">
      <c r="B3817" s="594">
        <v>45659.495983796296</v>
      </c>
      <c r="C3817">
        <v>60006</v>
      </c>
      <c r="D3817" t="s">
        <v>3517</v>
      </c>
    </row>
    <row r="3818" spans="2:4">
      <c r="B3818" s="594">
        <v>45659.495983796296</v>
      </c>
      <c r="C3818">
        <v>60006</v>
      </c>
      <c r="D3818" t="s">
        <v>3518</v>
      </c>
    </row>
    <row r="3819" spans="2:4">
      <c r="B3819" s="594">
        <v>45659.495983796296</v>
      </c>
      <c r="C3819">
        <v>60006</v>
      </c>
      <c r="D3819" t="s">
        <v>3520</v>
      </c>
    </row>
    <row r="3820" spans="2:4">
      <c r="B3820" s="594">
        <v>45659.495983796296</v>
      </c>
      <c r="C3820">
        <v>60006</v>
      </c>
      <c r="D3820" t="s">
        <v>3521</v>
      </c>
    </row>
    <row r="3821" spans="2:4">
      <c r="B3821" s="594">
        <v>45659.495983796296</v>
      </c>
      <c r="C3821">
        <v>60006</v>
      </c>
      <c r="D3821" t="s">
        <v>3522</v>
      </c>
    </row>
    <row r="3822" spans="2:4">
      <c r="B3822" s="594">
        <v>45659.495983796296</v>
      </c>
      <c r="C3822">
        <v>60006</v>
      </c>
      <c r="D3822" t="s">
        <v>3524</v>
      </c>
    </row>
    <row r="3823" spans="2:4">
      <c r="B3823" s="594">
        <v>45659.495983796296</v>
      </c>
      <c r="C3823">
        <v>60006</v>
      </c>
      <c r="D3823" t="s">
        <v>4133</v>
      </c>
    </row>
    <row r="3824" spans="2:4">
      <c r="B3824" s="594">
        <v>45659.495983796296</v>
      </c>
      <c r="C3824">
        <v>60006</v>
      </c>
      <c r="D3824" t="s">
        <v>3515</v>
      </c>
    </row>
    <row r="3825" spans="2:4">
      <c r="B3825" s="594">
        <v>45659.495983796296</v>
      </c>
      <c r="C3825">
        <v>60001</v>
      </c>
      <c r="D3825" t="s">
        <v>3516</v>
      </c>
    </row>
    <row r="3826" spans="2:4">
      <c r="B3826" s="594">
        <v>45659.495995370373</v>
      </c>
      <c r="C3826">
        <v>60006</v>
      </c>
      <c r="D3826" t="s">
        <v>3517</v>
      </c>
    </row>
    <row r="3827" spans="2:4">
      <c r="B3827" s="594">
        <v>45659.495995370373</v>
      </c>
      <c r="C3827">
        <v>60006</v>
      </c>
      <c r="D3827" t="s">
        <v>3518</v>
      </c>
    </row>
    <row r="3828" spans="2:4">
      <c r="B3828" s="594">
        <v>45659.495995370373</v>
      </c>
      <c r="C3828">
        <v>60006</v>
      </c>
      <c r="D3828" t="s">
        <v>3520</v>
      </c>
    </row>
    <row r="3829" spans="2:4">
      <c r="B3829" s="594">
        <v>45659.495995370373</v>
      </c>
      <c r="C3829">
        <v>60006</v>
      </c>
      <c r="D3829" t="s">
        <v>3521</v>
      </c>
    </row>
    <row r="3830" spans="2:4">
      <c r="B3830" s="594">
        <v>45659.495995370373</v>
      </c>
      <c r="C3830">
        <v>60006</v>
      </c>
      <c r="D3830" t="s">
        <v>3522</v>
      </c>
    </row>
    <row r="3831" spans="2:4">
      <c r="B3831" s="594">
        <v>45659.495995370373</v>
      </c>
      <c r="C3831">
        <v>60006</v>
      </c>
      <c r="D3831" t="s">
        <v>3524</v>
      </c>
    </row>
    <row r="3832" spans="2:4">
      <c r="B3832" s="594">
        <v>45659.495995370373</v>
      </c>
      <c r="C3832">
        <v>60006</v>
      </c>
      <c r="D3832" t="s">
        <v>4133</v>
      </c>
    </row>
    <row r="3833" spans="2:4">
      <c r="B3833" s="594">
        <v>45659.495995370373</v>
      </c>
      <c r="C3833">
        <v>60006</v>
      </c>
      <c r="D3833" t="s">
        <v>3515</v>
      </c>
    </row>
    <row r="3834" spans="2:4">
      <c r="B3834" s="594">
        <v>45659.495995370373</v>
      </c>
      <c r="C3834">
        <v>60001</v>
      </c>
      <c r="D3834" t="s">
        <v>3516</v>
      </c>
    </row>
    <row r="3835" spans="2:4">
      <c r="B3835" s="594">
        <v>45659.495995370373</v>
      </c>
      <c r="C3835">
        <v>60006</v>
      </c>
      <c r="D3835" t="s">
        <v>3517</v>
      </c>
    </row>
    <row r="3836" spans="2:4">
      <c r="B3836" s="594">
        <v>45659.495995370373</v>
      </c>
      <c r="C3836">
        <v>60006</v>
      </c>
      <c r="D3836" t="s">
        <v>3518</v>
      </c>
    </row>
    <row r="3837" spans="2:4">
      <c r="B3837" s="594">
        <v>45659.495995370373</v>
      </c>
      <c r="C3837">
        <v>60006</v>
      </c>
      <c r="D3837" t="s">
        <v>3520</v>
      </c>
    </row>
    <row r="3838" spans="2:4">
      <c r="B3838" s="594">
        <v>45659.495995370373</v>
      </c>
      <c r="C3838">
        <v>60006</v>
      </c>
      <c r="D3838" t="s">
        <v>3521</v>
      </c>
    </row>
    <row r="3839" spans="2:4">
      <c r="B3839" s="594">
        <v>45659.495995370373</v>
      </c>
      <c r="C3839">
        <v>60006</v>
      </c>
      <c r="D3839" t="s">
        <v>3522</v>
      </c>
    </row>
    <row r="3840" spans="2:4">
      <c r="B3840" s="594">
        <v>45659.495995370373</v>
      </c>
      <c r="C3840">
        <v>60006</v>
      </c>
      <c r="D3840" t="s">
        <v>3524</v>
      </c>
    </row>
    <row r="3841" spans="2:4">
      <c r="B3841" s="594">
        <v>45659.495995370373</v>
      </c>
      <c r="C3841">
        <v>60006</v>
      </c>
      <c r="D3841" t="s">
        <v>4133</v>
      </c>
    </row>
    <row r="3842" spans="2:4">
      <c r="B3842" s="594">
        <v>45659.495995370373</v>
      </c>
      <c r="C3842">
        <v>60006</v>
      </c>
      <c r="D3842" t="s">
        <v>3515</v>
      </c>
    </row>
    <row r="3843" spans="2:4">
      <c r="B3843" s="594">
        <v>45659.495995370373</v>
      </c>
      <c r="C3843">
        <v>60001</v>
      </c>
      <c r="D3843" t="s">
        <v>3516</v>
      </c>
    </row>
    <row r="3844" spans="2:4">
      <c r="B3844" s="594">
        <v>45659.495995370373</v>
      </c>
      <c r="C3844">
        <v>60006</v>
      </c>
      <c r="D3844" t="s">
        <v>3517</v>
      </c>
    </row>
    <row r="3845" spans="2:4">
      <c r="B3845" s="594">
        <v>45659.495995370373</v>
      </c>
      <c r="C3845">
        <v>60006</v>
      </c>
      <c r="D3845" t="s">
        <v>3518</v>
      </c>
    </row>
    <row r="3846" spans="2:4">
      <c r="B3846" s="594">
        <v>45659.495995370373</v>
      </c>
      <c r="C3846">
        <v>60006</v>
      </c>
      <c r="D3846" t="s">
        <v>3520</v>
      </c>
    </row>
    <row r="3847" spans="2:4">
      <c r="B3847" s="594">
        <v>45659.495995370373</v>
      </c>
      <c r="C3847">
        <v>60006</v>
      </c>
      <c r="D3847" t="s">
        <v>3521</v>
      </c>
    </row>
    <row r="3848" spans="2:4">
      <c r="B3848" s="594">
        <v>45659.495995370373</v>
      </c>
      <c r="C3848">
        <v>60006</v>
      </c>
      <c r="D3848" t="s">
        <v>3522</v>
      </c>
    </row>
    <row r="3849" spans="2:4">
      <c r="B3849" s="594">
        <v>45659.495995370373</v>
      </c>
      <c r="C3849">
        <v>60006</v>
      </c>
      <c r="D3849" t="s">
        <v>3524</v>
      </c>
    </row>
    <row r="3850" spans="2:4">
      <c r="B3850" s="594">
        <v>45659.495995370373</v>
      </c>
      <c r="C3850">
        <v>60006</v>
      </c>
      <c r="D3850" t="s">
        <v>4133</v>
      </c>
    </row>
    <row r="3851" spans="2:4">
      <c r="B3851" s="594">
        <v>45659.495995370373</v>
      </c>
      <c r="C3851">
        <v>60006</v>
      </c>
      <c r="D3851" t="s">
        <v>3515</v>
      </c>
    </row>
    <row r="3852" spans="2:4">
      <c r="B3852" s="594">
        <v>45659.495995370373</v>
      </c>
      <c r="C3852">
        <v>60001</v>
      </c>
      <c r="D3852" t="s">
        <v>3516</v>
      </c>
    </row>
    <row r="3853" spans="2:4">
      <c r="B3853" s="594">
        <v>45659.495995370373</v>
      </c>
      <c r="C3853">
        <v>60006</v>
      </c>
      <c r="D3853" t="s">
        <v>3517</v>
      </c>
    </row>
    <row r="3854" spans="2:4">
      <c r="B3854" s="594">
        <v>45659.495995370373</v>
      </c>
      <c r="C3854">
        <v>60006</v>
      </c>
      <c r="D3854" t="s">
        <v>3518</v>
      </c>
    </row>
    <row r="3855" spans="2:4">
      <c r="B3855" s="594">
        <v>45659.495995370373</v>
      </c>
      <c r="C3855">
        <v>60006</v>
      </c>
      <c r="D3855" t="s">
        <v>3520</v>
      </c>
    </row>
    <row r="3856" spans="2:4">
      <c r="B3856" s="594">
        <v>45659.495995370373</v>
      </c>
      <c r="C3856">
        <v>60006</v>
      </c>
      <c r="D3856" t="s">
        <v>3521</v>
      </c>
    </row>
    <row r="3857" spans="2:4">
      <c r="B3857" s="594">
        <v>45659.495995370373</v>
      </c>
      <c r="C3857">
        <v>60006</v>
      </c>
      <c r="D3857" t="s">
        <v>3522</v>
      </c>
    </row>
    <row r="3858" spans="2:4">
      <c r="B3858" s="594">
        <v>45659.495995370373</v>
      </c>
      <c r="C3858">
        <v>60006</v>
      </c>
      <c r="D3858" t="s">
        <v>3524</v>
      </c>
    </row>
    <row r="3859" spans="2:4">
      <c r="B3859" s="594">
        <v>45659.495995370373</v>
      </c>
      <c r="C3859">
        <v>60006</v>
      </c>
      <c r="D3859" t="s">
        <v>4133</v>
      </c>
    </row>
    <row r="3860" spans="2:4">
      <c r="B3860" s="594">
        <v>45659.495995370373</v>
      </c>
      <c r="C3860">
        <v>60006</v>
      </c>
      <c r="D3860" t="s">
        <v>3515</v>
      </c>
    </row>
    <row r="3861" spans="2:4">
      <c r="B3861" s="594">
        <v>45659.495995370373</v>
      </c>
      <c r="C3861">
        <v>60001</v>
      </c>
      <c r="D3861" t="s">
        <v>3516</v>
      </c>
    </row>
    <row r="3862" spans="2:4">
      <c r="B3862" s="594">
        <v>45659.495995370373</v>
      </c>
      <c r="C3862">
        <v>60006</v>
      </c>
      <c r="D3862" t="s">
        <v>3517</v>
      </c>
    </row>
    <row r="3863" spans="2:4">
      <c r="B3863" s="594">
        <v>45659.495995370373</v>
      </c>
      <c r="C3863">
        <v>60006</v>
      </c>
      <c r="D3863" t="s">
        <v>3518</v>
      </c>
    </row>
    <row r="3864" spans="2:4">
      <c r="B3864" s="594">
        <v>45659.495995370373</v>
      </c>
      <c r="C3864">
        <v>60006</v>
      </c>
      <c r="D3864" t="s">
        <v>3520</v>
      </c>
    </row>
    <row r="3865" spans="2:4">
      <c r="B3865" s="594">
        <v>45659.495995370373</v>
      </c>
      <c r="C3865">
        <v>60006</v>
      </c>
      <c r="D3865" t="s">
        <v>3521</v>
      </c>
    </row>
    <row r="3866" spans="2:4">
      <c r="B3866" s="594">
        <v>45659.495995370373</v>
      </c>
      <c r="C3866">
        <v>60006</v>
      </c>
      <c r="D3866" t="s">
        <v>3522</v>
      </c>
    </row>
    <row r="3867" spans="2:4">
      <c r="B3867" s="594">
        <v>45659.495995370373</v>
      </c>
      <c r="C3867">
        <v>60006</v>
      </c>
      <c r="D3867" t="s">
        <v>3524</v>
      </c>
    </row>
    <row r="3868" spans="2:4">
      <c r="B3868" s="594">
        <v>45659.495995370373</v>
      </c>
      <c r="C3868">
        <v>60006</v>
      </c>
      <c r="D3868" t="s">
        <v>4133</v>
      </c>
    </row>
    <row r="3869" spans="2:4">
      <c r="B3869" s="594">
        <v>45659.495995370373</v>
      </c>
      <c r="C3869">
        <v>60006</v>
      </c>
      <c r="D3869" t="s">
        <v>3515</v>
      </c>
    </row>
    <row r="3870" spans="2:4">
      <c r="B3870" s="594">
        <v>45659.495995370373</v>
      </c>
      <c r="C3870">
        <v>60001</v>
      </c>
      <c r="D3870" t="s">
        <v>3516</v>
      </c>
    </row>
    <row r="3871" spans="2:4">
      <c r="B3871" s="594">
        <v>45659.495995370373</v>
      </c>
      <c r="C3871">
        <v>60006</v>
      </c>
      <c r="D3871" t="s">
        <v>3517</v>
      </c>
    </row>
    <row r="3872" spans="2:4">
      <c r="B3872" s="594">
        <v>45659.495995370373</v>
      </c>
      <c r="C3872">
        <v>60006</v>
      </c>
      <c r="D3872" t="s">
        <v>3518</v>
      </c>
    </row>
    <row r="3873" spans="2:4">
      <c r="B3873" s="594">
        <v>45659.495995370373</v>
      </c>
      <c r="C3873">
        <v>60006</v>
      </c>
      <c r="D3873" t="s">
        <v>3520</v>
      </c>
    </row>
    <row r="3874" spans="2:4">
      <c r="B3874" s="594">
        <v>45659.495995370373</v>
      </c>
      <c r="C3874">
        <v>60006</v>
      </c>
      <c r="D3874" t="s">
        <v>3521</v>
      </c>
    </row>
    <row r="3875" spans="2:4">
      <c r="B3875" s="594">
        <v>45659.495995370373</v>
      </c>
      <c r="C3875">
        <v>60006</v>
      </c>
      <c r="D3875" t="s">
        <v>3522</v>
      </c>
    </row>
    <row r="3876" spans="2:4">
      <c r="B3876" s="594">
        <v>45659.495995370373</v>
      </c>
      <c r="C3876">
        <v>60006</v>
      </c>
      <c r="D3876" t="s">
        <v>3524</v>
      </c>
    </row>
    <row r="3877" spans="2:4">
      <c r="B3877" s="594">
        <v>45659.495995370373</v>
      </c>
      <c r="C3877">
        <v>60006</v>
      </c>
      <c r="D3877" t="s">
        <v>4133</v>
      </c>
    </row>
    <row r="3878" spans="2:4">
      <c r="B3878" s="594">
        <v>45659.496006944442</v>
      </c>
      <c r="C3878">
        <v>60006</v>
      </c>
      <c r="D3878" t="s">
        <v>3515</v>
      </c>
    </row>
    <row r="3879" spans="2:4">
      <c r="B3879" s="594">
        <v>45659.496006944442</v>
      </c>
      <c r="C3879">
        <v>60001</v>
      </c>
      <c r="D3879" t="s">
        <v>3516</v>
      </c>
    </row>
    <row r="3880" spans="2:4">
      <c r="B3880" s="594">
        <v>45659.496006944442</v>
      </c>
      <c r="C3880">
        <v>60006</v>
      </c>
      <c r="D3880" t="s">
        <v>3517</v>
      </c>
    </row>
    <row r="3881" spans="2:4">
      <c r="B3881" s="594">
        <v>45659.496006944442</v>
      </c>
      <c r="C3881">
        <v>60006</v>
      </c>
      <c r="D3881" t="s">
        <v>3518</v>
      </c>
    </row>
    <row r="3882" spans="2:4">
      <c r="B3882" s="594">
        <v>45659.496006944442</v>
      </c>
      <c r="C3882">
        <v>60006</v>
      </c>
      <c r="D3882" t="s">
        <v>3520</v>
      </c>
    </row>
    <row r="3883" spans="2:4">
      <c r="B3883" s="594">
        <v>45659.496006944442</v>
      </c>
      <c r="C3883">
        <v>60006</v>
      </c>
      <c r="D3883" t="s">
        <v>3521</v>
      </c>
    </row>
    <row r="3884" spans="2:4">
      <c r="B3884" s="594">
        <v>45659.496006944442</v>
      </c>
      <c r="C3884">
        <v>60006</v>
      </c>
      <c r="D3884" t="s">
        <v>3522</v>
      </c>
    </row>
    <row r="3885" spans="2:4">
      <c r="B3885" s="594">
        <v>45659.496006944442</v>
      </c>
      <c r="C3885">
        <v>60006</v>
      </c>
      <c r="D3885" t="s">
        <v>3524</v>
      </c>
    </row>
    <row r="3886" spans="2:4">
      <c r="B3886" s="594">
        <v>45659.496006944442</v>
      </c>
      <c r="C3886">
        <v>60006</v>
      </c>
      <c r="D3886" t="s">
        <v>4133</v>
      </c>
    </row>
    <row r="3887" spans="2:4">
      <c r="B3887" s="594">
        <v>45659.496006944442</v>
      </c>
      <c r="C3887">
        <v>60006</v>
      </c>
      <c r="D3887" t="s">
        <v>3515</v>
      </c>
    </row>
    <row r="3888" spans="2:4">
      <c r="B3888" s="594">
        <v>45659.496006944442</v>
      </c>
      <c r="C3888">
        <v>60001</v>
      </c>
      <c r="D3888" t="s">
        <v>3516</v>
      </c>
    </row>
    <row r="3889" spans="2:4">
      <c r="B3889" s="594">
        <v>45659.496006944442</v>
      </c>
      <c r="C3889">
        <v>60006</v>
      </c>
      <c r="D3889" t="s">
        <v>3517</v>
      </c>
    </row>
    <row r="3890" spans="2:4">
      <c r="B3890" s="594">
        <v>45659.496006944442</v>
      </c>
      <c r="C3890">
        <v>60006</v>
      </c>
      <c r="D3890" t="s">
        <v>3518</v>
      </c>
    </row>
    <row r="3891" spans="2:4">
      <c r="B3891" s="594">
        <v>45659.496006944442</v>
      </c>
      <c r="C3891">
        <v>60006</v>
      </c>
      <c r="D3891" t="s">
        <v>3520</v>
      </c>
    </row>
    <row r="3892" spans="2:4">
      <c r="B3892" s="594">
        <v>45659.496006944442</v>
      </c>
      <c r="C3892">
        <v>60006</v>
      </c>
      <c r="D3892" t="s">
        <v>3521</v>
      </c>
    </row>
    <row r="3893" spans="2:4">
      <c r="B3893" s="594">
        <v>45659.496006944442</v>
      </c>
      <c r="C3893">
        <v>60006</v>
      </c>
      <c r="D3893" t="s">
        <v>3522</v>
      </c>
    </row>
    <row r="3894" spans="2:4">
      <c r="B3894" s="594">
        <v>45659.496006944442</v>
      </c>
      <c r="C3894">
        <v>60006</v>
      </c>
      <c r="D3894" t="s">
        <v>3524</v>
      </c>
    </row>
    <row r="3895" spans="2:4">
      <c r="B3895" s="594">
        <v>45659.496006944442</v>
      </c>
      <c r="C3895">
        <v>60006</v>
      </c>
      <c r="D3895" t="s">
        <v>4133</v>
      </c>
    </row>
    <row r="3896" spans="2:4">
      <c r="B3896" s="594">
        <v>45659.496006944442</v>
      </c>
      <c r="C3896">
        <v>60006</v>
      </c>
      <c r="D3896" t="s">
        <v>3515</v>
      </c>
    </row>
    <row r="3897" spans="2:4">
      <c r="B3897" s="594">
        <v>45659.496006944442</v>
      </c>
      <c r="C3897">
        <v>60001</v>
      </c>
      <c r="D3897" t="s">
        <v>3516</v>
      </c>
    </row>
    <row r="3898" spans="2:4">
      <c r="B3898" s="594">
        <v>45659.496006944442</v>
      </c>
      <c r="C3898">
        <v>60006</v>
      </c>
      <c r="D3898" t="s">
        <v>3517</v>
      </c>
    </row>
    <row r="3899" spans="2:4">
      <c r="B3899" s="594">
        <v>45659.496006944442</v>
      </c>
      <c r="C3899">
        <v>60006</v>
      </c>
      <c r="D3899" t="s">
        <v>3518</v>
      </c>
    </row>
    <row r="3900" spans="2:4">
      <c r="B3900" s="594">
        <v>45659.496006944442</v>
      </c>
      <c r="C3900">
        <v>60006</v>
      </c>
      <c r="D3900" t="s">
        <v>3520</v>
      </c>
    </row>
    <row r="3901" spans="2:4">
      <c r="B3901" s="594">
        <v>45659.496006944442</v>
      </c>
      <c r="C3901">
        <v>60006</v>
      </c>
      <c r="D3901" t="s">
        <v>3521</v>
      </c>
    </row>
    <row r="3902" spans="2:4">
      <c r="B3902" s="594">
        <v>45659.496006944442</v>
      </c>
      <c r="C3902">
        <v>60006</v>
      </c>
      <c r="D3902" t="s">
        <v>3522</v>
      </c>
    </row>
    <row r="3903" spans="2:4">
      <c r="B3903" s="594">
        <v>45659.496006944442</v>
      </c>
      <c r="C3903">
        <v>60006</v>
      </c>
      <c r="D3903" t="s">
        <v>3524</v>
      </c>
    </row>
    <row r="3904" spans="2:4">
      <c r="B3904" s="594">
        <v>45659.496006944442</v>
      </c>
      <c r="C3904">
        <v>60006</v>
      </c>
      <c r="D3904" t="s">
        <v>4133</v>
      </c>
    </row>
    <row r="3905" spans="2:4">
      <c r="B3905" s="594">
        <v>45659.496006944442</v>
      </c>
      <c r="C3905">
        <v>60006</v>
      </c>
      <c r="D3905" t="s">
        <v>3515</v>
      </c>
    </row>
    <row r="3906" spans="2:4">
      <c r="B3906" s="594">
        <v>45659.496006944442</v>
      </c>
      <c r="C3906">
        <v>60001</v>
      </c>
      <c r="D3906" t="s">
        <v>3516</v>
      </c>
    </row>
    <row r="3907" spans="2:4">
      <c r="B3907" s="594">
        <v>45659.496006944442</v>
      </c>
      <c r="C3907">
        <v>60006</v>
      </c>
      <c r="D3907" t="s">
        <v>3517</v>
      </c>
    </row>
    <row r="3908" spans="2:4">
      <c r="B3908" s="594">
        <v>45659.496006944442</v>
      </c>
      <c r="C3908">
        <v>60006</v>
      </c>
      <c r="D3908" t="s">
        <v>3518</v>
      </c>
    </row>
    <row r="3909" spans="2:4">
      <c r="B3909" s="594">
        <v>45659.496006944442</v>
      </c>
      <c r="C3909">
        <v>60006</v>
      </c>
      <c r="D3909" t="s">
        <v>3520</v>
      </c>
    </row>
    <row r="3910" spans="2:4">
      <c r="B3910" s="594">
        <v>45659.496006944442</v>
      </c>
      <c r="C3910">
        <v>60006</v>
      </c>
      <c r="D3910" t="s">
        <v>3521</v>
      </c>
    </row>
    <row r="3911" spans="2:4">
      <c r="B3911" s="594">
        <v>45659.496006944442</v>
      </c>
      <c r="C3911">
        <v>60006</v>
      </c>
      <c r="D3911" t="s">
        <v>3522</v>
      </c>
    </row>
    <row r="3912" spans="2:4">
      <c r="B3912" s="594">
        <v>45659.496006944442</v>
      </c>
      <c r="C3912">
        <v>60006</v>
      </c>
      <c r="D3912" t="s">
        <v>3524</v>
      </c>
    </row>
    <row r="3913" spans="2:4">
      <c r="B3913" s="594">
        <v>45659.496006944442</v>
      </c>
      <c r="C3913">
        <v>60006</v>
      </c>
      <c r="D3913" t="s">
        <v>4133</v>
      </c>
    </row>
    <row r="3914" spans="2:4">
      <c r="B3914" s="594">
        <v>45659.496006944442</v>
      </c>
      <c r="C3914">
        <v>60006</v>
      </c>
      <c r="D3914" t="s">
        <v>3515</v>
      </c>
    </row>
    <row r="3915" spans="2:4">
      <c r="B3915" s="594">
        <v>45659.496006944442</v>
      </c>
      <c r="C3915">
        <v>60001</v>
      </c>
      <c r="D3915" t="s">
        <v>3516</v>
      </c>
    </row>
    <row r="3916" spans="2:4">
      <c r="B3916" s="594">
        <v>45659.496006944442</v>
      </c>
      <c r="C3916">
        <v>60006</v>
      </c>
      <c r="D3916" t="s">
        <v>3517</v>
      </c>
    </row>
    <row r="3917" spans="2:4">
      <c r="B3917" s="594">
        <v>45659.496006944442</v>
      </c>
      <c r="C3917">
        <v>60006</v>
      </c>
      <c r="D3917" t="s">
        <v>3518</v>
      </c>
    </row>
    <row r="3918" spans="2:4">
      <c r="B3918" s="594">
        <v>45659.496006944442</v>
      </c>
      <c r="C3918">
        <v>60006</v>
      </c>
      <c r="D3918" t="s">
        <v>3520</v>
      </c>
    </row>
    <row r="3919" spans="2:4">
      <c r="B3919" s="594">
        <v>45659.496006944442</v>
      </c>
      <c r="C3919">
        <v>60006</v>
      </c>
      <c r="D3919" t="s">
        <v>3521</v>
      </c>
    </row>
    <row r="3920" spans="2:4">
      <c r="B3920" s="594">
        <v>45659.496006944442</v>
      </c>
      <c r="C3920">
        <v>60006</v>
      </c>
      <c r="D3920" t="s">
        <v>3522</v>
      </c>
    </row>
    <row r="3921" spans="2:4">
      <c r="B3921" s="594">
        <v>45659.496006944442</v>
      </c>
      <c r="C3921">
        <v>60006</v>
      </c>
      <c r="D3921" t="s">
        <v>3524</v>
      </c>
    </row>
    <row r="3922" spans="2:4">
      <c r="B3922" s="594">
        <v>45659.496006944442</v>
      </c>
      <c r="C3922">
        <v>60006</v>
      </c>
      <c r="D3922" t="s">
        <v>4133</v>
      </c>
    </row>
    <row r="3923" spans="2:4">
      <c r="B3923" s="594">
        <v>45659.496018518519</v>
      </c>
      <c r="C3923">
        <v>60006</v>
      </c>
      <c r="D3923" t="s">
        <v>3515</v>
      </c>
    </row>
    <row r="3924" spans="2:4">
      <c r="B3924" s="594">
        <v>45659.496018518519</v>
      </c>
      <c r="C3924">
        <v>60001</v>
      </c>
      <c r="D3924" t="s">
        <v>3516</v>
      </c>
    </row>
    <row r="3925" spans="2:4">
      <c r="B3925" s="594">
        <v>45659.496018518519</v>
      </c>
      <c r="C3925">
        <v>60006</v>
      </c>
      <c r="D3925" t="s">
        <v>3517</v>
      </c>
    </row>
    <row r="3926" spans="2:4">
      <c r="B3926" s="594">
        <v>45659.496018518519</v>
      </c>
      <c r="C3926">
        <v>60006</v>
      </c>
      <c r="D3926" t="s">
        <v>3518</v>
      </c>
    </row>
    <row r="3927" spans="2:4">
      <c r="B3927" s="594">
        <v>45659.496018518519</v>
      </c>
      <c r="C3927">
        <v>60006</v>
      </c>
      <c r="D3927" t="s">
        <v>3520</v>
      </c>
    </row>
    <row r="3928" spans="2:4">
      <c r="B3928" s="594">
        <v>45659.496018518519</v>
      </c>
      <c r="C3928">
        <v>60006</v>
      </c>
      <c r="D3928" t="s">
        <v>3521</v>
      </c>
    </row>
    <row r="3929" spans="2:4">
      <c r="B3929" s="594">
        <v>45659.496018518519</v>
      </c>
      <c r="C3929">
        <v>60006</v>
      </c>
      <c r="D3929" t="s">
        <v>3522</v>
      </c>
    </row>
    <row r="3930" spans="2:4">
      <c r="B3930" s="594">
        <v>45659.496018518519</v>
      </c>
      <c r="C3930">
        <v>60006</v>
      </c>
      <c r="D3930" t="s">
        <v>3524</v>
      </c>
    </row>
    <row r="3931" spans="2:4">
      <c r="B3931" s="594">
        <v>45659.496018518519</v>
      </c>
      <c r="C3931">
        <v>60006</v>
      </c>
      <c r="D3931" t="s">
        <v>4133</v>
      </c>
    </row>
    <row r="3932" spans="2:4">
      <c r="B3932" s="594">
        <v>45659.496018518519</v>
      </c>
      <c r="C3932">
        <v>60006</v>
      </c>
      <c r="D3932" t="s">
        <v>3515</v>
      </c>
    </row>
    <row r="3933" spans="2:4">
      <c r="B3933" s="594">
        <v>45659.496018518519</v>
      </c>
      <c r="C3933">
        <v>60001</v>
      </c>
      <c r="D3933" t="s">
        <v>3516</v>
      </c>
    </row>
    <row r="3934" spans="2:4">
      <c r="B3934" s="594">
        <v>45659.496018518519</v>
      </c>
      <c r="C3934">
        <v>60006</v>
      </c>
      <c r="D3934" t="s">
        <v>3517</v>
      </c>
    </row>
    <row r="3935" spans="2:4">
      <c r="B3935" s="594">
        <v>45659.496018518519</v>
      </c>
      <c r="C3935">
        <v>60006</v>
      </c>
      <c r="D3935" t="s">
        <v>3518</v>
      </c>
    </row>
    <row r="3936" spans="2:4">
      <c r="B3936" s="594">
        <v>45659.496018518519</v>
      </c>
      <c r="C3936">
        <v>60006</v>
      </c>
      <c r="D3936" t="s">
        <v>3520</v>
      </c>
    </row>
    <row r="3937" spans="2:4">
      <c r="B3937" s="594">
        <v>45659.496018518519</v>
      </c>
      <c r="C3937">
        <v>60006</v>
      </c>
      <c r="D3937" t="s">
        <v>3521</v>
      </c>
    </row>
    <row r="3938" spans="2:4">
      <c r="B3938" s="594">
        <v>45659.496018518519</v>
      </c>
      <c r="C3938">
        <v>60006</v>
      </c>
      <c r="D3938" t="s">
        <v>3522</v>
      </c>
    </row>
    <row r="3939" spans="2:4">
      <c r="B3939" s="594">
        <v>45659.496018518519</v>
      </c>
      <c r="C3939">
        <v>60006</v>
      </c>
      <c r="D3939" t="s">
        <v>3524</v>
      </c>
    </row>
    <row r="3940" spans="2:4">
      <c r="B3940" s="594">
        <v>45659.496018518519</v>
      </c>
      <c r="C3940">
        <v>60006</v>
      </c>
      <c r="D3940" t="s">
        <v>4133</v>
      </c>
    </row>
    <row r="3941" spans="2:4">
      <c r="B3941" s="594">
        <v>45659.496018518519</v>
      </c>
      <c r="C3941">
        <v>60006</v>
      </c>
      <c r="D3941" t="s">
        <v>3515</v>
      </c>
    </row>
    <row r="3942" spans="2:4">
      <c r="B3942" s="594">
        <v>45659.496018518519</v>
      </c>
      <c r="C3942">
        <v>60001</v>
      </c>
      <c r="D3942" t="s">
        <v>3516</v>
      </c>
    </row>
    <row r="3943" spans="2:4">
      <c r="B3943" s="594">
        <v>45659.496018518519</v>
      </c>
      <c r="C3943">
        <v>60006</v>
      </c>
      <c r="D3943" t="s">
        <v>3517</v>
      </c>
    </row>
    <row r="3944" spans="2:4">
      <c r="B3944" s="594">
        <v>45659.496018518519</v>
      </c>
      <c r="C3944">
        <v>60006</v>
      </c>
      <c r="D3944" t="s">
        <v>3518</v>
      </c>
    </row>
    <row r="3945" spans="2:4">
      <c r="B3945" s="594">
        <v>45659.496018518519</v>
      </c>
      <c r="C3945">
        <v>60006</v>
      </c>
      <c r="D3945" t="s">
        <v>3520</v>
      </c>
    </row>
    <row r="3946" spans="2:4">
      <c r="B3946" s="594">
        <v>45659.496018518519</v>
      </c>
      <c r="C3946">
        <v>60006</v>
      </c>
      <c r="D3946" t="s">
        <v>3521</v>
      </c>
    </row>
    <row r="3947" spans="2:4">
      <c r="B3947" s="594">
        <v>45659.496030092596</v>
      </c>
      <c r="C3947">
        <v>60006</v>
      </c>
      <c r="D3947" t="s">
        <v>3522</v>
      </c>
    </row>
    <row r="3948" spans="2:4">
      <c r="B3948" s="594">
        <v>45659.496030092596</v>
      </c>
      <c r="C3948">
        <v>60006</v>
      </c>
      <c r="D3948" t="s">
        <v>3524</v>
      </c>
    </row>
    <row r="3949" spans="2:4">
      <c r="B3949" s="594">
        <v>45659.496030092596</v>
      </c>
      <c r="C3949">
        <v>60006</v>
      </c>
      <c r="D3949" t="s">
        <v>4133</v>
      </c>
    </row>
    <row r="3950" spans="2:4">
      <c r="B3950" s="594">
        <v>45659.496030092596</v>
      </c>
      <c r="C3950">
        <v>60006</v>
      </c>
      <c r="D3950" t="s">
        <v>3515</v>
      </c>
    </row>
    <row r="3951" spans="2:4">
      <c r="B3951" s="594">
        <v>45659.496030092596</v>
      </c>
      <c r="C3951">
        <v>60001</v>
      </c>
      <c r="D3951" t="s">
        <v>3516</v>
      </c>
    </row>
    <row r="3952" spans="2:4">
      <c r="B3952" s="594">
        <v>45659.496030092596</v>
      </c>
      <c r="C3952">
        <v>60006</v>
      </c>
      <c r="D3952" t="s">
        <v>3517</v>
      </c>
    </row>
    <row r="3953" spans="2:4">
      <c r="B3953" s="594">
        <v>45659.496030092596</v>
      </c>
      <c r="C3953">
        <v>60006</v>
      </c>
      <c r="D3953" t="s">
        <v>3518</v>
      </c>
    </row>
    <row r="3954" spans="2:4">
      <c r="B3954" s="594">
        <v>45659.496030092596</v>
      </c>
      <c r="C3954">
        <v>60006</v>
      </c>
      <c r="D3954" t="s">
        <v>3520</v>
      </c>
    </row>
    <row r="3955" spans="2:4">
      <c r="B3955" s="594">
        <v>45659.496030092596</v>
      </c>
      <c r="C3955">
        <v>60006</v>
      </c>
      <c r="D3955" t="s">
        <v>3521</v>
      </c>
    </row>
    <row r="3956" spans="2:4">
      <c r="B3956" s="594">
        <v>45659.496030092596</v>
      </c>
      <c r="C3956">
        <v>60006</v>
      </c>
      <c r="D3956" t="s">
        <v>3522</v>
      </c>
    </row>
    <row r="3957" spans="2:4">
      <c r="B3957" s="594">
        <v>45659.496030092596</v>
      </c>
      <c r="C3957">
        <v>60006</v>
      </c>
      <c r="D3957" t="s">
        <v>3524</v>
      </c>
    </row>
    <row r="3958" spans="2:4">
      <c r="B3958" s="594">
        <v>45659.496030092596</v>
      </c>
      <c r="C3958">
        <v>60006</v>
      </c>
      <c r="D3958" t="s">
        <v>4133</v>
      </c>
    </row>
    <row r="3959" spans="2:4">
      <c r="B3959" s="594">
        <v>45659.496030092596</v>
      </c>
      <c r="C3959">
        <v>60006</v>
      </c>
      <c r="D3959" t="s">
        <v>3515</v>
      </c>
    </row>
    <row r="3960" spans="2:4">
      <c r="B3960" s="594">
        <v>45659.496030092596</v>
      </c>
      <c r="C3960">
        <v>60001</v>
      </c>
      <c r="D3960" t="s">
        <v>3516</v>
      </c>
    </row>
    <row r="3961" spans="2:4">
      <c r="B3961" s="594">
        <v>45659.496030092596</v>
      </c>
      <c r="C3961">
        <v>60006</v>
      </c>
      <c r="D3961" t="s">
        <v>3517</v>
      </c>
    </row>
    <row r="3962" spans="2:4">
      <c r="B3962" s="594">
        <v>45659.496030092596</v>
      </c>
      <c r="C3962">
        <v>60006</v>
      </c>
      <c r="D3962" t="s">
        <v>3518</v>
      </c>
    </row>
    <row r="3963" spans="2:4">
      <c r="B3963" s="594">
        <v>45659.496030092596</v>
      </c>
      <c r="C3963">
        <v>60006</v>
      </c>
      <c r="D3963" t="s">
        <v>3520</v>
      </c>
    </row>
    <row r="3964" spans="2:4">
      <c r="B3964" s="594">
        <v>45659.496030092596</v>
      </c>
      <c r="C3964">
        <v>60006</v>
      </c>
      <c r="D3964" t="s">
        <v>3521</v>
      </c>
    </row>
    <row r="3965" spans="2:4">
      <c r="B3965" s="594">
        <v>45659.496030092596</v>
      </c>
      <c r="C3965">
        <v>60006</v>
      </c>
      <c r="D3965" t="s">
        <v>3522</v>
      </c>
    </row>
    <row r="3966" spans="2:4">
      <c r="B3966" s="594">
        <v>45659.496030092596</v>
      </c>
      <c r="C3966">
        <v>60006</v>
      </c>
      <c r="D3966" t="s">
        <v>3524</v>
      </c>
    </row>
    <row r="3967" spans="2:4">
      <c r="B3967" s="594">
        <v>45659.496030092596</v>
      </c>
      <c r="C3967">
        <v>60006</v>
      </c>
      <c r="D3967" t="s">
        <v>4133</v>
      </c>
    </row>
    <row r="3968" spans="2:4">
      <c r="B3968" s="594">
        <v>45659.496041666665</v>
      </c>
      <c r="C3968">
        <v>60006</v>
      </c>
      <c r="D3968" t="s">
        <v>3515</v>
      </c>
    </row>
    <row r="3969" spans="2:4">
      <c r="B3969" s="594">
        <v>45659.496041666665</v>
      </c>
      <c r="C3969">
        <v>60001</v>
      </c>
      <c r="D3969" t="s">
        <v>3516</v>
      </c>
    </row>
    <row r="3970" spans="2:4">
      <c r="B3970" s="594">
        <v>45659.496041666665</v>
      </c>
      <c r="C3970">
        <v>60006</v>
      </c>
      <c r="D3970" t="s">
        <v>3517</v>
      </c>
    </row>
    <row r="3971" spans="2:4">
      <c r="B3971" s="594">
        <v>45659.496041666665</v>
      </c>
      <c r="C3971">
        <v>60006</v>
      </c>
      <c r="D3971" t="s">
        <v>3518</v>
      </c>
    </row>
    <row r="3972" spans="2:4">
      <c r="B3972" s="594">
        <v>45659.496041666665</v>
      </c>
      <c r="C3972">
        <v>60006</v>
      </c>
      <c r="D3972" t="s">
        <v>3520</v>
      </c>
    </row>
    <row r="3973" spans="2:4">
      <c r="B3973" s="594">
        <v>45659.496041666665</v>
      </c>
      <c r="C3973">
        <v>60006</v>
      </c>
      <c r="D3973" t="s">
        <v>3521</v>
      </c>
    </row>
    <row r="3974" spans="2:4">
      <c r="B3974" s="594">
        <v>45659.496041666665</v>
      </c>
      <c r="C3974">
        <v>60006</v>
      </c>
      <c r="D3974" t="s">
        <v>3522</v>
      </c>
    </row>
    <row r="3975" spans="2:4">
      <c r="B3975" s="594">
        <v>45659.496041666665</v>
      </c>
      <c r="C3975">
        <v>60006</v>
      </c>
      <c r="D3975" t="s">
        <v>3524</v>
      </c>
    </row>
    <row r="3976" spans="2:4">
      <c r="B3976" s="594">
        <v>45659.496041666665</v>
      </c>
      <c r="C3976">
        <v>60006</v>
      </c>
      <c r="D3976" t="s">
        <v>4133</v>
      </c>
    </row>
    <row r="3977" spans="2:4">
      <c r="B3977" s="594">
        <v>45659.496041666665</v>
      </c>
      <c r="C3977">
        <v>60006</v>
      </c>
      <c r="D3977" t="s">
        <v>3515</v>
      </c>
    </row>
    <row r="3978" spans="2:4">
      <c r="B3978" s="594">
        <v>45659.496041666665</v>
      </c>
      <c r="C3978">
        <v>60001</v>
      </c>
      <c r="D3978" t="s">
        <v>3516</v>
      </c>
    </row>
    <row r="3979" spans="2:4">
      <c r="B3979" s="594">
        <v>45659.496041666665</v>
      </c>
      <c r="C3979">
        <v>60006</v>
      </c>
      <c r="D3979" t="s">
        <v>3517</v>
      </c>
    </row>
    <row r="3980" spans="2:4">
      <c r="B3980" s="594">
        <v>45659.496041666665</v>
      </c>
      <c r="C3980">
        <v>60006</v>
      </c>
      <c r="D3980" t="s">
        <v>3518</v>
      </c>
    </row>
    <row r="3981" spans="2:4">
      <c r="B3981" s="594">
        <v>45659.496041666665</v>
      </c>
      <c r="C3981">
        <v>60006</v>
      </c>
      <c r="D3981" t="s">
        <v>3520</v>
      </c>
    </row>
    <row r="3982" spans="2:4">
      <c r="B3982" s="594">
        <v>45659.496041666665</v>
      </c>
      <c r="C3982">
        <v>60006</v>
      </c>
      <c r="D3982" t="s">
        <v>3521</v>
      </c>
    </row>
    <row r="3983" spans="2:4">
      <c r="B3983" s="594">
        <v>45659.496041666665</v>
      </c>
      <c r="C3983">
        <v>60006</v>
      </c>
      <c r="D3983" t="s">
        <v>3522</v>
      </c>
    </row>
    <row r="3984" spans="2:4">
      <c r="B3984" s="594">
        <v>45659.496041666665</v>
      </c>
      <c r="C3984">
        <v>60006</v>
      </c>
      <c r="D3984" t="s">
        <v>3524</v>
      </c>
    </row>
    <row r="3985" spans="2:4">
      <c r="B3985" s="594">
        <v>45659.496041666665</v>
      </c>
      <c r="C3985">
        <v>60006</v>
      </c>
      <c r="D3985" t="s">
        <v>4133</v>
      </c>
    </row>
    <row r="3986" spans="2:4">
      <c r="B3986" s="594">
        <v>45659.496041666665</v>
      </c>
      <c r="C3986">
        <v>60006</v>
      </c>
      <c r="D3986" t="s">
        <v>3515</v>
      </c>
    </row>
    <row r="3987" spans="2:4">
      <c r="B3987" s="594">
        <v>45659.496041666665</v>
      </c>
      <c r="C3987">
        <v>60001</v>
      </c>
      <c r="D3987" t="s">
        <v>3516</v>
      </c>
    </row>
    <row r="3988" spans="2:4">
      <c r="B3988" s="594">
        <v>45659.496041666665</v>
      </c>
      <c r="C3988">
        <v>60006</v>
      </c>
      <c r="D3988" t="s">
        <v>3517</v>
      </c>
    </row>
    <row r="3989" spans="2:4">
      <c r="B3989" s="594">
        <v>45659.496041666665</v>
      </c>
      <c r="C3989">
        <v>60006</v>
      </c>
      <c r="D3989" t="s">
        <v>3518</v>
      </c>
    </row>
    <row r="3990" spans="2:4">
      <c r="B3990" s="594">
        <v>45659.496041666665</v>
      </c>
      <c r="C3990">
        <v>60006</v>
      </c>
      <c r="D3990" t="s">
        <v>3520</v>
      </c>
    </row>
    <row r="3991" spans="2:4">
      <c r="B3991" s="594">
        <v>45659.496041666665</v>
      </c>
      <c r="C3991">
        <v>60006</v>
      </c>
      <c r="D3991" t="s">
        <v>3521</v>
      </c>
    </row>
    <row r="3992" spans="2:4">
      <c r="B3992" s="594">
        <v>45659.496041666665</v>
      </c>
      <c r="C3992">
        <v>60006</v>
      </c>
      <c r="D3992" t="s">
        <v>3522</v>
      </c>
    </row>
    <row r="3993" spans="2:4">
      <c r="B3993" s="594">
        <v>45659.496041666665</v>
      </c>
      <c r="C3993">
        <v>60006</v>
      </c>
      <c r="D3993" t="s">
        <v>3524</v>
      </c>
    </row>
    <row r="3994" spans="2:4">
      <c r="B3994" s="594">
        <v>45659.496041666665</v>
      </c>
      <c r="C3994">
        <v>60006</v>
      </c>
      <c r="D3994" t="s">
        <v>4133</v>
      </c>
    </row>
    <row r="3995" spans="2:4">
      <c r="B3995" s="594">
        <v>45659.496041666665</v>
      </c>
      <c r="C3995">
        <v>60006</v>
      </c>
      <c r="D3995" t="s">
        <v>3515</v>
      </c>
    </row>
    <row r="3996" spans="2:4">
      <c r="B3996" s="594">
        <v>45659.496041666665</v>
      </c>
      <c r="C3996">
        <v>60001</v>
      </c>
      <c r="D3996" t="s">
        <v>3516</v>
      </c>
    </row>
    <row r="3997" spans="2:4">
      <c r="B3997" s="594">
        <v>45659.496041666665</v>
      </c>
      <c r="C3997">
        <v>60006</v>
      </c>
      <c r="D3997" t="s">
        <v>3517</v>
      </c>
    </row>
    <row r="3998" spans="2:4">
      <c r="B3998" s="594">
        <v>45659.496053240742</v>
      </c>
      <c r="C3998">
        <v>60006</v>
      </c>
      <c r="D3998" t="s">
        <v>3518</v>
      </c>
    </row>
    <row r="3999" spans="2:4">
      <c r="B3999" s="594">
        <v>45659.496053240742</v>
      </c>
      <c r="C3999">
        <v>60006</v>
      </c>
      <c r="D3999" t="s">
        <v>3520</v>
      </c>
    </row>
    <row r="4000" spans="2:4">
      <c r="B4000" s="594">
        <v>45659.496053240742</v>
      </c>
      <c r="C4000">
        <v>60006</v>
      </c>
      <c r="D4000" t="s">
        <v>3521</v>
      </c>
    </row>
    <row r="4001" spans="2:4">
      <c r="B4001" s="594">
        <v>45659.496053240742</v>
      </c>
      <c r="C4001">
        <v>60006</v>
      </c>
      <c r="D4001" t="s">
        <v>3522</v>
      </c>
    </row>
    <row r="4002" spans="2:4">
      <c r="B4002" s="594">
        <v>45659.496053240742</v>
      </c>
      <c r="C4002">
        <v>60006</v>
      </c>
      <c r="D4002" t="s">
        <v>3524</v>
      </c>
    </row>
    <row r="4003" spans="2:4">
      <c r="B4003" s="594">
        <v>45659.496053240742</v>
      </c>
      <c r="C4003">
        <v>60006</v>
      </c>
      <c r="D4003" t="s">
        <v>4133</v>
      </c>
    </row>
    <row r="4004" spans="2:4">
      <c r="B4004" s="594">
        <v>45659.496053240742</v>
      </c>
      <c r="C4004">
        <v>60006</v>
      </c>
      <c r="D4004" t="s">
        <v>3515</v>
      </c>
    </row>
    <row r="4005" spans="2:4">
      <c r="B4005" s="594">
        <v>45659.496053240742</v>
      </c>
      <c r="C4005">
        <v>60001</v>
      </c>
      <c r="D4005" t="s">
        <v>3516</v>
      </c>
    </row>
    <row r="4006" spans="2:4">
      <c r="B4006" s="594">
        <v>45659.496053240742</v>
      </c>
      <c r="C4006">
        <v>60006</v>
      </c>
      <c r="D4006" t="s">
        <v>3517</v>
      </c>
    </row>
    <row r="4007" spans="2:4">
      <c r="B4007" s="594">
        <v>45659.496053240742</v>
      </c>
      <c r="C4007">
        <v>60006</v>
      </c>
      <c r="D4007" t="s">
        <v>3518</v>
      </c>
    </row>
    <row r="4008" spans="2:4">
      <c r="B4008" s="594">
        <v>45659.496053240742</v>
      </c>
      <c r="C4008">
        <v>60006</v>
      </c>
      <c r="D4008" t="s">
        <v>3520</v>
      </c>
    </row>
    <row r="4009" spans="2:4">
      <c r="B4009" s="594">
        <v>45659.496053240742</v>
      </c>
      <c r="C4009">
        <v>60006</v>
      </c>
      <c r="D4009" t="s">
        <v>3521</v>
      </c>
    </row>
    <row r="4010" spans="2:4">
      <c r="B4010" s="594">
        <v>45659.496053240742</v>
      </c>
      <c r="C4010">
        <v>60006</v>
      </c>
      <c r="D4010" t="s">
        <v>3522</v>
      </c>
    </row>
    <row r="4011" spans="2:4">
      <c r="B4011" s="594">
        <v>45659.496053240742</v>
      </c>
      <c r="C4011">
        <v>60006</v>
      </c>
      <c r="D4011" t="s">
        <v>3524</v>
      </c>
    </row>
    <row r="4012" spans="2:4">
      <c r="B4012" s="594">
        <v>45659.496053240742</v>
      </c>
      <c r="C4012">
        <v>60006</v>
      </c>
      <c r="D4012" t="s">
        <v>4133</v>
      </c>
    </row>
    <row r="4013" spans="2:4">
      <c r="B4013" s="594">
        <v>45659.496053240742</v>
      </c>
      <c r="C4013">
        <v>60006</v>
      </c>
      <c r="D4013" t="s">
        <v>3515</v>
      </c>
    </row>
    <row r="4014" spans="2:4">
      <c r="B4014" s="594">
        <v>45659.496053240742</v>
      </c>
      <c r="C4014">
        <v>60001</v>
      </c>
      <c r="D4014" t="s">
        <v>3516</v>
      </c>
    </row>
    <row r="4015" spans="2:4">
      <c r="B4015" s="594">
        <v>45659.496053240742</v>
      </c>
      <c r="C4015">
        <v>60006</v>
      </c>
      <c r="D4015" t="s">
        <v>3517</v>
      </c>
    </row>
    <row r="4016" spans="2:4">
      <c r="B4016" s="594">
        <v>45659.496053240742</v>
      </c>
      <c r="C4016">
        <v>60006</v>
      </c>
      <c r="D4016" t="s">
        <v>3518</v>
      </c>
    </row>
    <row r="4017" spans="2:4">
      <c r="B4017" s="594">
        <v>45659.496053240742</v>
      </c>
      <c r="C4017">
        <v>60006</v>
      </c>
      <c r="D4017" t="s">
        <v>3520</v>
      </c>
    </row>
    <row r="4018" spans="2:4">
      <c r="B4018" s="594">
        <v>45659.496053240742</v>
      </c>
      <c r="C4018">
        <v>60006</v>
      </c>
      <c r="D4018" t="s">
        <v>3521</v>
      </c>
    </row>
    <row r="4019" spans="2:4">
      <c r="B4019" s="594">
        <v>45659.496053240742</v>
      </c>
      <c r="C4019">
        <v>60006</v>
      </c>
      <c r="D4019" t="s">
        <v>3522</v>
      </c>
    </row>
    <row r="4020" spans="2:4">
      <c r="B4020" s="594">
        <v>45659.496053240742</v>
      </c>
      <c r="C4020">
        <v>60006</v>
      </c>
      <c r="D4020" t="s">
        <v>3524</v>
      </c>
    </row>
    <row r="4021" spans="2:4">
      <c r="B4021" s="594">
        <v>45659.496064814812</v>
      </c>
      <c r="C4021">
        <v>60006</v>
      </c>
      <c r="D4021" t="s">
        <v>4133</v>
      </c>
    </row>
    <row r="4022" spans="2:4">
      <c r="B4022" s="594">
        <v>45659.496064814812</v>
      </c>
      <c r="C4022">
        <v>60006</v>
      </c>
      <c r="D4022" t="s">
        <v>3515</v>
      </c>
    </row>
    <row r="4023" spans="2:4">
      <c r="B4023" s="594">
        <v>45659.496064814812</v>
      </c>
      <c r="C4023">
        <v>60001</v>
      </c>
      <c r="D4023" t="s">
        <v>3516</v>
      </c>
    </row>
    <row r="4024" spans="2:4">
      <c r="B4024" s="594">
        <v>45659.496064814812</v>
      </c>
      <c r="C4024">
        <v>60006</v>
      </c>
      <c r="D4024" t="s">
        <v>3517</v>
      </c>
    </row>
    <row r="4025" spans="2:4">
      <c r="B4025" s="594">
        <v>45659.496064814812</v>
      </c>
      <c r="C4025">
        <v>60006</v>
      </c>
      <c r="D4025" t="s">
        <v>3518</v>
      </c>
    </row>
    <row r="4026" spans="2:4">
      <c r="B4026" s="594">
        <v>45659.496064814812</v>
      </c>
      <c r="C4026">
        <v>60006</v>
      </c>
      <c r="D4026" t="s">
        <v>3520</v>
      </c>
    </row>
    <row r="4027" spans="2:4">
      <c r="B4027" s="594">
        <v>45659.496064814812</v>
      </c>
      <c r="C4027">
        <v>60006</v>
      </c>
      <c r="D4027" t="s">
        <v>3521</v>
      </c>
    </row>
    <row r="4028" spans="2:4">
      <c r="B4028" s="594">
        <v>45659.496064814812</v>
      </c>
      <c r="C4028">
        <v>60006</v>
      </c>
      <c r="D4028" t="s">
        <v>3522</v>
      </c>
    </row>
    <row r="4029" spans="2:4">
      <c r="B4029" s="594">
        <v>45659.496064814812</v>
      </c>
      <c r="C4029">
        <v>60006</v>
      </c>
      <c r="D4029" t="s">
        <v>3524</v>
      </c>
    </row>
    <row r="4030" spans="2:4">
      <c r="B4030" s="594">
        <v>45659.496064814812</v>
      </c>
      <c r="C4030">
        <v>60006</v>
      </c>
      <c r="D4030" t="s">
        <v>4133</v>
      </c>
    </row>
    <row r="4031" spans="2:4">
      <c r="B4031" s="594">
        <v>45659.496064814812</v>
      </c>
      <c r="C4031">
        <v>60006</v>
      </c>
      <c r="D4031" t="s">
        <v>3515</v>
      </c>
    </row>
    <row r="4032" spans="2:4">
      <c r="B4032" s="594">
        <v>45659.496064814812</v>
      </c>
      <c r="C4032">
        <v>60001</v>
      </c>
      <c r="D4032" t="s">
        <v>3516</v>
      </c>
    </row>
    <row r="4033" spans="2:4">
      <c r="B4033" s="594">
        <v>45659.496064814812</v>
      </c>
      <c r="C4033">
        <v>60006</v>
      </c>
      <c r="D4033" t="s">
        <v>3517</v>
      </c>
    </row>
    <row r="4034" spans="2:4">
      <c r="B4034" s="594">
        <v>45659.496064814812</v>
      </c>
      <c r="C4034">
        <v>60006</v>
      </c>
      <c r="D4034" t="s">
        <v>3518</v>
      </c>
    </row>
    <row r="4035" spans="2:4">
      <c r="B4035" s="594">
        <v>45659.496064814812</v>
      </c>
      <c r="C4035">
        <v>60006</v>
      </c>
      <c r="D4035" t="s">
        <v>3520</v>
      </c>
    </row>
    <row r="4036" spans="2:4">
      <c r="B4036" s="594">
        <v>45659.496064814812</v>
      </c>
      <c r="C4036">
        <v>60006</v>
      </c>
      <c r="D4036" t="s">
        <v>3521</v>
      </c>
    </row>
    <row r="4037" spans="2:4">
      <c r="B4037" s="594">
        <v>45659.496064814812</v>
      </c>
      <c r="C4037">
        <v>60006</v>
      </c>
      <c r="D4037" t="s">
        <v>3522</v>
      </c>
    </row>
    <row r="4038" spans="2:4">
      <c r="B4038" s="594">
        <v>45659.496064814812</v>
      </c>
      <c r="C4038">
        <v>60006</v>
      </c>
      <c r="D4038" t="s">
        <v>3524</v>
      </c>
    </row>
    <row r="4039" spans="2:4">
      <c r="B4039" s="594">
        <v>45659.496064814812</v>
      </c>
      <c r="C4039">
        <v>60006</v>
      </c>
      <c r="D4039" t="s">
        <v>4133</v>
      </c>
    </row>
    <row r="4040" spans="2:4">
      <c r="B4040" s="594">
        <v>45659.496064814812</v>
      </c>
      <c r="C4040">
        <v>60006</v>
      </c>
      <c r="D4040" t="s">
        <v>3515</v>
      </c>
    </row>
    <row r="4041" spans="2:4">
      <c r="B4041" s="594">
        <v>45659.496064814812</v>
      </c>
      <c r="C4041">
        <v>60001</v>
      </c>
      <c r="D4041" t="s">
        <v>3516</v>
      </c>
    </row>
    <row r="4042" spans="2:4">
      <c r="B4042" s="594">
        <v>45659.496064814812</v>
      </c>
      <c r="C4042">
        <v>60006</v>
      </c>
      <c r="D4042" t="s">
        <v>3517</v>
      </c>
    </row>
    <row r="4043" spans="2:4">
      <c r="B4043" s="594">
        <v>45659.496064814812</v>
      </c>
      <c r="C4043">
        <v>60006</v>
      </c>
      <c r="D4043" t="s">
        <v>3518</v>
      </c>
    </row>
    <row r="4044" spans="2:4">
      <c r="B4044" s="594">
        <v>45659.496064814812</v>
      </c>
      <c r="C4044">
        <v>60006</v>
      </c>
      <c r="D4044" t="s">
        <v>3520</v>
      </c>
    </row>
    <row r="4045" spans="2:4">
      <c r="B4045" s="594">
        <v>45659.496064814812</v>
      </c>
      <c r="C4045">
        <v>60006</v>
      </c>
      <c r="D4045" t="s">
        <v>3521</v>
      </c>
    </row>
    <row r="4046" spans="2:4">
      <c r="B4046" s="594">
        <v>45659.496064814812</v>
      </c>
      <c r="C4046">
        <v>60006</v>
      </c>
      <c r="D4046" t="s">
        <v>3522</v>
      </c>
    </row>
    <row r="4047" spans="2:4">
      <c r="B4047" s="594">
        <v>45659.496076388888</v>
      </c>
      <c r="C4047">
        <v>60006</v>
      </c>
      <c r="D4047" t="s">
        <v>3524</v>
      </c>
    </row>
    <row r="4048" spans="2:4">
      <c r="B4048" s="594">
        <v>45659.496076388888</v>
      </c>
      <c r="C4048">
        <v>60006</v>
      </c>
      <c r="D4048" t="s">
        <v>4133</v>
      </c>
    </row>
    <row r="4049" spans="2:4">
      <c r="B4049" s="594">
        <v>45659.496076388888</v>
      </c>
      <c r="C4049">
        <v>60006</v>
      </c>
      <c r="D4049" t="s">
        <v>3515</v>
      </c>
    </row>
    <row r="4050" spans="2:4">
      <c r="B4050" s="594">
        <v>45659.496076388888</v>
      </c>
      <c r="C4050">
        <v>60001</v>
      </c>
      <c r="D4050" t="s">
        <v>3516</v>
      </c>
    </row>
    <row r="4051" spans="2:4">
      <c r="B4051" s="594">
        <v>45659.496076388888</v>
      </c>
      <c r="C4051">
        <v>60006</v>
      </c>
      <c r="D4051" t="s">
        <v>3517</v>
      </c>
    </row>
    <row r="4052" spans="2:4">
      <c r="B4052" s="594">
        <v>45659.496076388888</v>
      </c>
      <c r="C4052">
        <v>60006</v>
      </c>
      <c r="D4052" t="s">
        <v>3518</v>
      </c>
    </row>
    <row r="4053" spans="2:4">
      <c r="B4053" s="594">
        <v>45659.496076388888</v>
      </c>
      <c r="C4053">
        <v>60006</v>
      </c>
      <c r="D4053" t="s">
        <v>3520</v>
      </c>
    </row>
    <row r="4054" spans="2:4">
      <c r="B4054" s="594">
        <v>45659.496076388888</v>
      </c>
      <c r="C4054">
        <v>60006</v>
      </c>
      <c r="D4054" t="s">
        <v>3521</v>
      </c>
    </row>
    <row r="4055" spans="2:4">
      <c r="B4055" s="594">
        <v>45659.496076388888</v>
      </c>
      <c r="C4055">
        <v>60006</v>
      </c>
      <c r="D4055" t="s">
        <v>3522</v>
      </c>
    </row>
    <row r="4056" spans="2:4">
      <c r="B4056" s="594">
        <v>45659.496076388888</v>
      </c>
      <c r="C4056">
        <v>60006</v>
      </c>
      <c r="D4056" t="s">
        <v>3524</v>
      </c>
    </row>
    <row r="4057" spans="2:4">
      <c r="B4057" s="594">
        <v>45659.496076388888</v>
      </c>
      <c r="C4057">
        <v>60006</v>
      </c>
      <c r="D4057" t="s">
        <v>4133</v>
      </c>
    </row>
    <row r="4058" spans="2:4">
      <c r="B4058" s="594">
        <v>45659.496076388888</v>
      </c>
      <c r="C4058">
        <v>60006</v>
      </c>
      <c r="D4058" t="s">
        <v>3515</v>
      </c>
    </row>
    <row r="4059" spans="2:4">
      <c r="B4059" s="594">
        <v>45659.496076388888</v>
      </c>
      <c r="C4059">
        <v>60001</v>
      </c>
      <c r="D4059" t="s">
        <v>3516</v>
      </c>
    </row>
    <row r="4060" spans="2:4">
      <c r="B4060" s="594">
        <v>45659.496076388888</v>
      </c>
      <c r="C4060">
        <v>60006</v>
      </c>
      <c r="D4060" t="s">
        <v>3517</v>
      </c>
    </row>
    <row r="4061" spans="2:4">
      <c r="B4061" s="594">
        <v>45659.496087962965</v>
      </c>
      <c r="C4061">
        <v>60006</v>
      </c>
      <c r="D4061" t="s">
        <v>3518</v>
      </c>
    </row>
    <row r="4062" spans="2:4">
      <c r="B4062" s="594">
        <v>45659.496087962965</v>
      </c>
      <c r="C4062">
        <v>60006</v>
      </c>
      <c r="D4062" t="s">
        <v>3520</v>
      </c>
    </row>
    <row r="4063" spans="2:4">
      <c r="B4063" s="594">
        <v>45659.496087962965</v>
      </c>
      <c r="C4063">
        <v>60006</v>
      </c>
      <c r="D4063" t="s">
        <v>3521</v>
      </c>
    </row>
    <row r="4064" spans="2:4">
      <c r="B4064" s="594">
        <v>45659.496087962965</v>
      </c>
      <c r="C4064">
        <v>60006</v>
      </c>
      <c r="D4064" t="s">
        <v>3522</v>
      </c>
    </row>
    <row r="4065" spans="2:4">
      <c r="B4065" s="594">
        <v>45659.496087962965</v>
      </c>
      <c r="C4065">
        <v>60006</v>
      </c>
      <c r="D4065" t="s">
        <v>3524</v>
      </c>
    </row>
    <row r="4066" spans="2:4">
      <c r="B4066" s="594">
        <v>45659.496087962965</v>
      </c>
      <c r="C4066">
        <v>60006</v>
      </c>
      <c r="D4066" t="s">
        <v>4133</v>
      </c>
    </row>
    <row r="4067" spans="2:4">
      <c r="B4067" s="594">
        <v>45659.496087962965</v>
      </c>
      <c r="C4067">
        <v>60006</v>
      </c>
      <c r="D4067" t="s">
        <v>3515</v>
      </c>
    </row>
    <row r="4068" spans="2:4">
      <c r="B4068" s="594">
        <v>45659.496087962965</v>
      </c>
      <c r="C4068">
        <v>60001</v>
      </c>
      <c r="D4068" t="s">
        <v>3516</v>
      </c>
    </row>
    <row r="4069" spans="2:4">
      <c r="B4069" s="594">
        <v>45659.496087962965</v>
      </c>
      <c r="C4069">
        <v>60006</v>
      </c>
      <c r="D4069" t="s">
        <v>3517</v>
      </c>
    </row>
    <row r="4070" spans="2:4">
      <c r="B4070" s="594">
        <v>45659.496087962965</v>
      </c>
      <c r="C4070">
        <v>60006</v>
      </c>
      <c r="D4070" t="s">
        <v>3518</v>
      </c>
    </row>
    <row r="4071" spans="2:4">
      <c r="B4071" s="594">
        <v>45659.496087962965</v>
      </c>
      <c r="C4071">
        <v>60006</v>
      </c>
      <c r="D4071" t="s">
        <v>3520</v>
      </c>
    </row>
    <row r="4072" spans="2:4">
      <c r="B4072" s="594">
        <v>45659.496087962965</v>
      </c>
      <c r="C4072">
        <v>60006</v>
      </c>
      <c r="D4072" t="s">
        <v>3521</v>
      </c>
    </row>
    <row r="4073" spans="2:4">
      <c r="B4073" s="594">
        <v>45659.496087962965</v>
      </c>
      <c r="C4073">
        <v>60006</v>
      </c>
      <c r="D4073" t="s">
        <v>3522</v>
      </c>
    </row>
    <row r="4074" spans="2:4">
      <c r="B4074" s="594">
        <v>45659.496087962965</v>
      </c>
      <c r="C4074">
        <v>60006</v>
      </c>
      <c r="D4074" t="s">
        <v>3524</v>
      </c>
    </row>
    <row r="4075" spans="2:4">
      <c r="B4075" s="594">
        <v>45659.496087962965</v>
      </c>
      <c r="C4075">
        <v>60006</v>
      </c>
      <c r="D4075" t="s">
        <v>4133</v>
      </c>
    </row>
    <row r="4076" spans="2:4">
      <c r="B4076" s="594">
        <v>45659.496087962965</v>
      </c>
      <c r="C4076">
        <v>60006</v>
      </c>
      <c r="D4076" t="s">
        <v>3515</v>
      </c>
    </row>
    <row r="4077" spans="2:4">
      <c r="B4077" s="594">
        <v>45659.496087962965</v>
      </c>
      <c r="C4077">
        <v>60001</v>
      </c>
      <c r="D4077" t="s">
        <v>3516</v>
      </c>
    </row>
    <row r="4078" spans="2:4">
      <c r="B4078" s="594">
        <v>45659.496087962965</v>
      </c>
      <c r="C4078">
        <v>60006</v>
      </c>
      <c r="D4078" t="s">
        <v>3517</v>
      </c>
    </row>
    <row r="4079" spans="2:4">
      <c r="B4079" s="594">
        <v>45659.496087962965</v>
      </c>
      <c r="C4079">
        <v>60006</v>
      </c>
      <c r="D4079" t="s">
        <v>3518</v>
      </c>
    </row>
    <row r="4080" spans="2:4">
      <c r="B4080" s="594">
        <v>45659.496099537035</v>
      </c>
      <c r="C4080">
        <v>60006</v>
      </c>
      <c r="D4080" t="s">
        <v>3520</v>
      </c>
    </row>
    <row r="4081" spans="2:4">
      <c r="B4081" s="594">
        <v>45659.496099537035</v>
      </c>
      <c r="C4081">
        <v>60006</v>
      </c>
      <c r="D4081" t="s">
        <v>3521</v>
      </c>
    </row>
    <row r="4082" spans="2:4">
      <c r="B4082" s="594">
        <v>45659.496099537035</v>
      </c>
      <c r="C4082">
        <v>60006</v>
      </c>
      <c r="D4082" t="s">
        <v>3522</v>
      </c>
    </row>
    <row r="4083" spans="2:4">
      <c r="B4083" s="594">
        <v>45659.496099537035</v>
      </c>
      <c r="C4083">
        <v>60006</v>
      </c>
      <c r="D4083" t="s">
        <v>3524</v>
      </c>
    </row>
    <row r="4084" spans="2:4">
      <c r="B4084" s="594">
        <v>45659.496099537035</v>
      </c>
      <c r="C4084">
        <v>60006</v>
      </c>
      <c r="D4084" t="s">
        <v>4133</v>
      </c>
    </row>
    <row r="4085" spans="2:4">
      <c r="B4085" s="594">
        <v>45659.496099537035</v>
      </c>
      <c r="C4085">
        <v>60006</v>
      </c>
      <c r="D4085" t="s">
        <v>3515</v>
      </c>
    </row>
    <row r="4086" spans="2:4">
      <c r="B4086" s="594">
        <v>45659.496099537035</v>
      </c>
      <c r="C4086">
        <v>60001</v>
      </c>
      <c r="D4086" t="s">
        <v>3516</v>
      </c>
    </row>
    <row r="4087" spans="2:4">
      <c r="B4087" s="594">
        <v>45659.496099537035</v>
      </c>
      <c r="C4087">
        <v>60006</v>
      </c>
      <c r="D4087" t="s">
        <v>3517</v>
      </c>
    </row>
    <row r="4088" spans="2:4">
      <c r="B4088" s="594">
        <v>45659.496099537035</v>
      </c>
      <c r="C4088">
        <v>60006</v>
      </c>
      <c r="D4088" t="s">
        <v>3518</v>
      </c>
    </row>
    <row r="4089" spans="2:4">
      <c r="B4089" s="594">
        <v>45659.496099537035</v>
      </c>
      <c r="C4089">
        <v>60006</v>
      </c>
      <c r="D4089" t="s">
        <v>3520</v>
      </c>
    </row>
    <row r="4090" spans="2:4">
      <c r="B4090" s="594">
        <v>45659.496099537035</v>
      </c>
      <c r="C4090">
        <v>60006</v>
      </c>
      <c r="D4090" t="s">
        <v>3521</v>
      </c>
    </row>
    <row r="4091" spans="2:4">
      <c r="B4091" s="594">
        <v>45659.496099537035</v>
      </c>
      <c r="C4091">
        <v>60006</v>
      </c>
      <c r="D4091" t="s">
        <v>3522</v>
      </c>
    </row>
    <row r="4092" spans="2:4">
      <c r="B4092" s="594">
        <v>45659.496099537035</v>
      </c>
      <c r="C4092">
        <v>60006</v>
      </c>
      <c r="D4092" t="s">
        <v>3524</v>
      </c>
    </row>
    <row r="4093" spans="2:4">
      <c r="B4093" s="594">
        <v>45659.496099537035</v>
      </c>
      <c r="C4093">
        <v>60006</v>
      </c>
      <c r="D4093" t="s">
        <v>4133</v>
      </c>
    </row>
    <row r="4094" spans="2:4">
      <c r="B4094" s="594">
        <v>45659.496099537035</v>
      </c>
      <c r="C4094">
        <v>60006</v>
      </c>
      <c r="D4094" t="s">
        <v>3515</v>
      </c>
    </row>
    <row r="4095" spans="2:4">
      <c r="B4095" s="594">
        <v>45659.496099537035</v>
      </c>
      <c r="C4095">
        <v>60001</v>
      </c>
      <c r="D4095" t="s">
        <v>3516</v>
      </c>
    </row>
    <row r="4096" spans="2:4">
      <c r="B4096" s="594">
        <v>45659.496099537035</v>
      </c>
      <c r="C4096">
        <v>60006</v>
      </c>
      <c r="D4096" t="s">
        <v>3517</v>
      </c>
    </row>
    <row r="4097" spans="2:4">
      <c r="B4097" s="594">
        <v>45659.496099537035</v>
      </c>
      <c r="C4097">
        <v>60006</v>
      </c>
      <c r="D4097" t="s">
        <v>3518</v>
      </c>
    </row>
    <row r="4098" spans="2:4">
      <c r="B4098" s="594">
        <v>45659.496099537035</v>
      </c>
      <c r="C4098">
        <v>60006</v>
      </c>
      <c r="D4098" t="s">
        <v>3520</v>
      </c>
    </row>
    <row r="4099" spans="2:4">
      <c r="B4099" s="594">
        <v>45659.496099537035</v>
      </c>
      <c r="C4099">
        <v>60006</v>
      </c>
      <c r="D4099" t="s">
        <v>3521</v>
      </c>
    </row>
    <row r="4100" spans="2:4">
      <c r="B4100" s="594">
        <v>45659.496099537035</v>
      </c>
      <c r="C4100">
        <v>60006</v>
      </c>
      <c r="D4100" t="s">
        <v>3522</v>
      </c>
    </row>
    <row r="4101" spans="2:4">
      <c r="B4101" s="594">
        <v>45659.496099537035</v>
      </c>
      <c r="C4101">
        <v>60006</v>
      </c>
      <c r="D4101" t="s">
        <v>3524</v>
      </c>
    </row>
    <row r="4102" spans="2:4">
      <c r="B4102" s="594">
        <v>45659.496099537035</v>
      </c>
      <c r="C4102">
        <v>60006</v>
      </c>
      <c r="D4102" t="s">
        <v>4133</v>
      </c>
    </row>
    <row r="4103" spans="2:4">
      <c r="B4103" s="594">
        <v>45659.496099537035</v>
      </c>
      <c r="C4103">
        <v>60006</v>
      </c>
      <c r="D4103" t="s">
        <v>3515</v>
      </c>
    </row>
    <row r="4104" spans="2:4">
      <c r="B4104" s="594">
        <v>45659.496099537035</v>
      </c>
      <c r="C4104">
        <v>60001</v>
      </c>
      <c r="D4104" t="s">
        <v>3516</v>
      </c>
    </row>
    <row r="4105" spans="2:4">
      <c r="B4105" s="594">
        <v>45659.496099537035</v>
      </c>
      <c r="C4105">
        <v>60006</v>
      </c>
      <c r="D4105" t="s">
        <v>3517</v>
      </c>
    </row>
    <row r="4106" spans="2:4">
      <c r="B4106" s="594">
        <v>45659.496099537035</v>
      </c>
      <c r="C4106">
        <v>60006</v>
      </c>
      <c r="D4106" t="s">
        <v>3518</v>
      </c>
    </row>
    <row r="4107" spans="2:4">
      <c r="B4107" s="594">
        <v>45659.496099537035</v>
      </c>
      <c r="C4107">
        <v>60006</v>
      </c>
      <c r="D4107" t="s">
        <v>3520</v>
      </c>
    </row>
    <row r="4108" spans="2:4">
      <c r="B4108" s="594">
        <v>45659.496099537035</v>
      </c>
      <c r="C4108">
        <v>60006</v>
      </c>
      <c r="D4108" t="s">
        <v>3521</v>
      </c>
    </row>
    <row r="4109" spans="2:4">
      <c r="B4109" s="594">
        <v>45659.496099537035</v>
      </c>
      <c r="C4109">
        <v>60006</v>
      </c>
      <c r="D4109" t="s">
        <v>3522</v>
      </c>
    </row>
    <row r="4110" spans="2:4">
      <c r="B4110" s="594">
        <v>45659.496099537035</v>
      </c>
      <c r="C4110">
        <v>60006</v>
      </c>
      <c r="D4110" t="s">
        <v>3524</v>
      </c>
    </row>
    <row r="4111" spans="2:4">
      <c r="B4111" s="594">
        <v>45659.496099537035</v>
      </c>
      <c r="C4111">
        <v>60006</v>
      </c>
      <c r="D4111" t="s">
        <v>4133</v>
      </c>
    </row>
    <row r="4112" spans="2:4">
      <c r="B4112" s="594">
        <v>45659.496099537035</v>
      </c>
      <c r="C4112">
        <v>60006</v>
      </c>
      <c r="D4112" t="s">
        <v>3515</v>
      </c>
    </row>
    <row r="4113" spans="2:4">
      <c r="B4113" s="594">
        <v>45659.496099537035</v>
      </c>
      <c r="C4113">
        <v>60001</v>
      </c>
      <c r="D4113" t="s">
        <v>3516</v>
      </c>
    </row>
    <row r="4114" spans="2:4">
      <c r="B4114" s="594">
        <v>45659.496099537035</v>
      </c>
      <c r="C4114">
        <v>60006</v>
      </c>
      <c r="D4114" t="s">
        <v>3517</v>
      </c>
    </row>
    <row r="4115" spans="2:4">
      <c r="B4115" s="594">
        <v>45659.496099537035</v>
      </c>
      <c r="C4115">
        <v>60006</v>
      </c>
      <c r="D4115" t="s">
        <v>3518</v>
      </c>
    </row>
    <row r="4116" spans="2:4">
      <c r="B4116" s="594">
        <v>45659.496099537035</v>
      </c>
      <c r="C4116">
        <v>60006</v>
      </c>
      <c r="D4116" t="s">
        <v>3520</v>
      </c>
    </row>
    <row r="4117" spans="2:4">
      <c r="B4117" s="594">
        <v>45659.496099537035</v>
      </c>
      <c r="C4117">
        <v>60006</v>
      </c>
      <c r="D4117" t="s">
        <v>3521</v>
      </c>
    </row>
    <row r="4118" spans="2:4">
      <c r="B4118" s="594">
        <v>45659.496099537035</v>
      </c>
      <c r="C4118">
        <v>60006</v>
      </c>
      <c r="D4118" t="s">
        <v>3522</v>
      </c>
    </row>
    <row r="4119" spans="2:4">
      <c r="B4119" s="594">
        <v>45659.496099537035</v>
      </c>
      <c r="C4119">
        <v>60006</v>
      </c>
      <c r="D4119" t="s">
        <v>3524</v>
      </c>
    </row>
    <row r="4120" spans="2:4">
      <c r="B4120" s="594">
        <v>45659.496099537035</v>
      </c>
      <c r="C4120">
        <v>60006</v>
      </c>
      <c r="D4120" t="s">
        <v>4133</v>
      </c>
    </row>
    <row r="4121" spans="2:4">
      <c r="B4121" s="594">
        <v>45659.496099537035</v>
      </c>
      <c r="C4121">
        <v>60006</v>
      </c>
      <c r="D4121" t="s">
        <v>3515</v>
      </c>
    </row>
    <row r="4122" spans="2:4">
      <c r="B4122" s="594">
        <v>45659.496111111112</v>
      </c>
      <c r="C4122">
        <v>60001</v>
      </c>
      <c r="D4122" t="s">
        <v>3516</v>
      </c>
    </row>
    <row r="4123" spans="2:4">
      <c r="B4123" s="594">
        <v>45659.496111111112</v>
      </c>
      <c r="C4123">
        <v>60006</v>
      </c>
      <c r="D4123" t="s">
        <v>3517</v>
      </c>
    </row>
    <row r="4124" spans="2:4">
      <c r="B4124" s="594">
        <v>45659.496111111112</v>
      </c>
      <c r="C4124">
        <v>60006</v>
      </c>
      <c r="D4124" t="s">
        <v>3518</v>
      </c>
    </row>
    <row r="4125" spans="2:4">
      <c r="B4125" s="594">
        <v>45659.496111111112</v>
      </c>
      <c r="C4125">
        <v>60006</v>
      </c>
      <c r="D4125" t="s">
        <v>3520</v>
      </c>
    </row>
    <row r="4126" spans="2:4">
      <c r="B4126" s="594">
        <v>45659.496111111112</v>
      </c>
      <c r="C4126">
        <v>60006</v>
      </c>
      <c r="D4126" t="s">
        <v>3521</v>
      </c>
    </row>
    <row r="4127" spans="2:4">
      <c r="B4127" s="594">
        <v>45659.496111111112</v>
      </c>
      <c r="C4127">
        <v>60006</v>
      </c>
      <c r="D4127" t="s">
        <v>3522</v>
      </c>
    </row>
    <row r="4128" spans="2:4">
      <c r="B4128" s="594">
        <v>45659.496111111112</v>
      </c>
      <c r="C4128">
        <v>60006</v>
      </c>
      <c r="D4128" t="s">
        <v>3524</v>
      </c>
    </row>
    <row r="4129" spans="2:4">
      <c r="B4129" s="594">
        <v>45659.496111111112</v>
      </c>
      <c r="C4129">
        <v>60006</v>
      </c>
      <c r="D4129" t="s">
        <v>4133</v>
      </c>
    </row>
    <row r="4130" spans="2:4">
      <c r="B4130" s="594">
        <v>45659.496111111112</v>
      </c>
      <c r="C4130">
        <v>60006</v>
      </c>
      <c r="D4130" t="s">
        <v>3515</v>
      </c>
    </row>
    <row r="4131" spans="2:4">
      <c r="B4131" s="594">
        <v>45659.496111111112</v>
      </c>
      <c r="C4131">
        <v>60001</v>
      </c>
      <c r="D4131" t="s">
        <v>3516</v>
      </c>
    </row>
    <row r="4132" spans="2:4">
      <c r="B4132" s="594">
        <v>45659.496111111112</v>
      </c>
      <c r="C4132">
        <v>60006</v>
      </c>
      <c r="D4132" t="s">
        <v>3517</v>
      </c>
    </row>
    <row r="4133" spans="2:4">
      <c r="B4133" s="594">
        <v>45659.496111111112</v>
      </c>
      <c r="C4133">
        <v>60006</v>
      </c>
      <c r="D4133" t="s">
        <v>3518</v>
      </c>
    </row>
    <row r="4134" spans="2:4">
      <c r="B4134" s="594">
        <v>45659.496111111112</v>
      </c>
      <c r="C4134">
        <v>60006</v>
      </c>
      <c r="D4134" t="s">
        <v>3520</v>
      </c>
    </row>
    <row r="4135" spans="2:4">
      <c r="B4135" s="594">
        <v>45659.496111111112</v>
      </c>
      <c r="C4135">
        <v>60006</v>
      </c>
      <c r="D4135" t="s">
        <v>3521</v>
      </c>
    </row>
    <row r="4136" spans="2:4">
      <c r="B4136" s="594">
        <v>45659.496111111112</v>
      </c>
      <c r="C4136">
        <v>60006</v>
      </c>
      <c r="D4136" t="s">
        <v>3522</v>
      </c>
    </row>
    <row r="4137" spans="2:4">
      <c r="B4137" s="594">
        <v>45659.496111111112</v>
      </c>
      <c r="C4137">
        <v>60006</v>
      </c>
      <c r="D4137" t="s">
        <v>3524</v>
      </c>
    </row>
    <row r="4138" spans="2:4">
      <c r="B4138" s="594">
        <v>45659.496111111112</v>
      </c>
      <c r="C4138">
        <v>60006</v>
      </c>
      <c r="D4138" t="s">
        <v>4133</v>
      </c>
    </row>
    <row r="4139" spans="2:4">
      <c r="B4139" s="594">
        <v>45659.496111111112</v>
      </c>
      <c r="C4139">
        <v>60006</v>
      </c>
      <c r="D4139" t="s">
        <v>3515</v>
      </c>
    </row>
    <row r="4140" spans="2:4">
      <c r="B4140" s="594">
        <v>45659.496111111112</v>
      </c>
      <c r="C4140">
        <v>60001</v>
      </c>
      <c r="D4140" t="s">
        <v>3516</v>
      </c>
    </row>
    <row r="4141" spans="2:4">
      <c r="B4141" s="594">
        <v>45659.496111111112</v>
      </c>
      <c r="C4141">
        <v>60006</v>
      </c>
      <c r="D4141" t="s">
        <v>3517</v>
      </c>
    </row>
    <row r="4142" spans="2:4">
      <c r="B4142" s="594">
        <v>45659.496111111112</v>
      </c>
      <c r="C4142">
        <v>60006</v>
      </c>
      <c r="D4142" t="s">
        <v>3518</v>
      </c>
    </row>
    <row r="4143" spans="2:4">
      <c r="B4143" s="594">
        <v>45659.496111111112</v>
      </c>
      <c r="C4143">
        <v>60006</v>
      </c>
      <c r="D4143" t="s">
        <v>3520</v>
      </c>
    </row>
    <row r="4144" spans="2:4">
      <c r="B4144" s="594">
        <v>45659.496111111112</v>
      </c>
      <c r="C4144">
        <v>60006</v>
      </c>
      <c r="D4144" t="s">
        <v>3521</v>
      </c>
    </row>
    <row r="4145" spans="2:4">
      <c r="B4145" s="594">
        <v>45659.496111111112</v>
      </c>
      <c r="C4145">
        <v>60006</v>
      </c>
      <c r="D4145" t="s">
        <v>3522</v>
      </c>
    </row>
    <row r="4146" spans="2:4">
      <c r="B4146" s="594">
        <v>45659.496111111112</v>
      </c>
      <c r="C4146">
        <v>60006</v>
      </c>
      <c r="D4146" t="s">
        <v>3524</v>
      </c>
    </row>
    <row r="4147" spans="2:4">
      <c r="B4147" s="594">
        <v>45659.496111111112</v>
      </c>
      <c r="C4147">
        <v>60006</v>
      </c>
      <c r="D4147" t="s">
        <v>4133</v>
      </c>
    </row>
    <row r="4148" spans="2:4">
      <c r="B4148" s="594">
        <v>45659.496111111112</v>
      </c>
      <c r="C4148">
        <v>60006</v>
      </c>
      <c r="D4148" t="s">
        <v>3515</v>
      </c>
    </row>
    <row r="4149" spans="2:4">
      <c r="B4149" s="594">
        <v>45659.496111111112</v>
      </c>
      <c r="C4149">
        <v>60001</v>
      </c>
      <c r="D4149" t="s">
        <v>3516</v>
      </c>
    </row>
    <row r="4150" spans="2:4">
      <c r="B4150" s="594">
        <v>45659.496111111112</v>
      </c>
      <c r="C4150">
        <v>60006</v>
      </c>
      <c r="D4150" t="s">
        <v>3517</v>
      </c>
    </row>
    <row r="4151" spans="2:4">
      <c r="B4151" s="594">
        <v>45659.496111111112</v>
      </c>
      <c r="C4151">
        <v>60006</v>
      </c>
      <c r="D4151" t="s">
        <v>3518</v>
      </c>
    </row>
    <row r="4152" spans="2:4">
      <c r="B4152" s="594">
        <v>45659.496122685188</v>
      </c>
      <c r="C4152">
        <v>60006</v>
      </c>
      <c r="D4152" t="s">
        <v>3520</v>
      </c>
    </row>
    <row r="4153" spans="2:4">
      <c r="B4153" s="594">
        <v>45659.496122685188</v>
      </c>
      <c r="C4153">
        <v>60006</v>
      </c>
      <c r="D4153" t="s">
        <v>3521</v>
      </c>
    </row>
    <row r="4154" spans="2:4">
      <c r="B4154" s="594">
        <v>45659.496122685188</v>
      </c>
      <c r="C4154">
        <v>60006</v>
      </c>
      <c r="D4154" t="s">
        <v>3522</v>
      </c>
    </row>
    <row r="4155" spans="2:4">
      <c r="B4155" s="594">
        <v>45659.496122685188</v>
      </c>
      <c r="C4155">
        <v>60006</v>
      </c>
      <c r="D4155" t="s">
        <v>3524</v>
      </c>
    </row>
    <row r="4156" spans="2:4">
      <c r="B4156" s="594">
        <v>45659.496122685188</v>
      </c>
      <c r="C4156">
        <v>60006</v>
      </c>
      <c r="D4156" t="s">
        <v>4133</v>
      </c>
    </row>
    <row r="4157" spans="2:4">
      <c r="B4157" s="594">
        <v>45659.496122685188</v>
      </c>
      <c r="C4157">
        <v>60006</v>
      </c>
      <c r="D4157" t="s">
        <v>3515</v>
      </c>
    </row>
    <row r="4158" spans="2:4">
      <c r="B4158" s="594">
        <v>45659.496122685188</v>
      </c>
      <c r="C4158">
        <v>60001</v>
      </c>
      <c r="D4158" t="s">
        <v>3516</v>
      </c>
    </row>
    <row r="4159" spans="2:4">
      <c r="B4159" s="594">
        <v>45659.496122685188</v>
      </c>
      <c r="C4159">
        <v>60006</v>
      </c>
      <c r="D4159" t="s">
        <v>3517</v>
      </c>
    </row>
    <row r="4160" spans="2:4">
      <c r="B4160" s="594">
        <v>45659.496122685188</v>
      </c>
      <c r="C4160">
        <v>60006</v>
      </c>
      <c r="D4160" t="s">
        <v>3518</v>
      </c>
    </row>
    <row r="4161" spans="2:4">
      <c r="B4161" s="594">
        <v>45659.496122685188</v>
      </c>
      <c r="C4161">
        <v>60006</v>
      </c>
      <c r="D4161" t="s">
        <v>3520</v>
      </c>
    </row>
    <row r="4162" spans="2:4">
      <c r="B4162" s="594">
        <v>45659.496122685188</v>
      </c>
      <c r="C4162">
        <v>60006</v>
      </c>
      <c r="D4162" t="s">
        <v>3521</v>
      </c>
    </row>
    <row r="4163" spans="2:4">
      <c r="B4163" s="594">
        <v>45659.496122685188</v>
      </c>
      <c r="C4163">
        <v>60006</v>
      </c>
      <c r="D4163" t="s">
        <v>3522</v>
      </c>
    </row>
    <row r="4164" spans="2:4">
      <c r="B4164" s="594">
        <v>45659.496122685188</v>
      </c>
      <c r="C4164">
        <v>60006</v>
      </c>
      <c r="D4164" t="s">
        <v>3524</v>
      </c>
    </row>
    <row r="4165" spans="2:4">
      <c r="B4165" s="594">
        <v>45659.496122685188</v>
      </c>
      <c r="C4165">
        <v>60006</v>
      </c>
      <c r="D4165" t="s">
        <v>4133</v>
      </c>
    </row>
    <row r="4166" spans="2:4">
      <c r="B4166" s="594">
        <v>45659.496122685188</v>
      </c>
      <c r="C4166">
        <v>60006</v>
      </c>
      <c r="D4166" t="s">
        <v>3515</v>
      </c>
    </row>
    <row r="4167" spans="2:4">
      <c r="B4167" s="594">
        <v>45659.496122685188</v>
      </c>
      <c r="C4167">
        <v>60001</v>
      </c>
      <c r="D4167" t="s">
        <v>3516</v>
      </c>
    </row>
    <row r="4168" spans="2:4">
      <c r="B4168" s="594">
        <v>45659.496134259258</v>
      </c>
      <c r="C4168">
        <v>60006</v>
      </c>
      <c r="D4168" t="s">
        <v>3517</v>
      </c>
    </row>
    <row r="4169" spans="2:4">
      <c r="B4169" s="594">
        <v>45659.496134259258</v>
      </c>
      <c r="C4169">
        <v>60006</v>
      </c>
      <c r="D4169" t="s">
        <v>3518</v>
      </c>
    </row>
    <row r="4170" spans="2:4">
      <c r="B4170" s="594">
        <v>45659.496134259258</v>
      </c>
      <c r="C4170">
        <v>60006</v>
      </c>
      <c r="D4170" t="s">
        <v>3520</v>
      </c>
    </row>
    <row r="4171" spans="2:4">
      <c r="B4171" s="594">
        <v>45659.496134259258</v>
      </c>
      <c r="C4171">
        <v>60006</v>
      </c>
      <c r="D4171" t="s">
        <v>3521</v>
      </c>
    </row>
    <row r="4172" spans="2:4">
      <c r="B4172" s="594">
        <v>45659.496134259258</v>
      </c>
      <c r="C4172">
        <v>60006</v>
      </c>
      <c r="D4172" t="s">
        <v>3522</v>
      </c>
    </row>
    <row r="4173" spans="2:4">
      <c r="B4173" s="594">
        <v>45659.496134259258</v>
      </c>
      <c r="C4173">
        <v>60006</v>
      </c>
      <c r="D4173" t="s">
        <v>3524</v>
      </c>
    </row>
    <row r="4174" spans="2:4">
      <c r="B4174" s="594">
        <v>45659.496134259258</v>
      </c>
      <c r="C4174">
        <v>60006</v>
      </c>
      <c r="D4174" t="s">
        <v>4133</v>
      </c>
    </row>
    <row r="4175" spans="2:4">
      <c r="B4175" s="594">
        <v>45659.496134259258</v>
      </c>
      <c r="C4175">
        <v>60006</v>
      </c>
      <c r="D4175" t="s">
        <v>3515</v>
      </c>
    </row>
    <row r="4176" spans="2:4">
      <c r="B4176" s="594">
        <v>45659.496134259258</v>
      </c>
      <c r="C4176">
        <v>60001</v>
      </c>
      <c r="D4176" t="s">
        <v>3516</v>
      </c>
    </row>
    <row r="4177" spans="2:4">
      <c r="B4177" s="594">
        <v>45659.496134259258</v>
      </c>
      <c r="C4177">
        <v>60006</v>
      </c>
      <c r="D4177" t="s">
        <v>3517</v>
      </c>
    </row>
    <row r="4178" spans="2:4">
      <c r="B4178" s="594">
        <v>45659.496134259258</v>
      </c>
      <c r="C4178">
        <v>60006</v>
      </c>
      <c r="D4178" t="s">
        <v>3518</v>
      </c>
    </row>
    <row r="4179" spans="2:4">
      <c r="B4179" s="594">
        <v>45659.496134259258</v>
      </c>
      <c r="C4179">
        <v>60006</v>
      </c>
      <c r="D4179" t="s">
        <v>3520</v>
      </c>
    </row>
    <row r="4180" spans="2:4">
      <c r="B4180" s="594">
        <v>45659.496134259258</v>
      </c>
      <c r="C4180">
        <v>60006</v>
      </c>
      <c r="D4180" t="s">
        <v>3521</v>
      </c>
    </row>
    <row r="4181" spans="2:4">
      <c r="B4181" s="594">
        <v>45659.496134259258</v>
      </c>
      <c r="C4181">
        <v>60006</v>
      </c>
      <c r="D4181" t="s">
        <v>3522</v>
      </c>
    </row>
    <row r="4182" spans="2:4">
      <c r="B4182" s="594">
        <v>45659.496134259258</v>
      </c>
      <c r="C4182">
        <v>60006</v>
      </c>
      <c r="D4182" t="s">
        <v>3524</v>
      </c>
    </row>
    <row r="4183" spans="2:4">
      <c r="B4183" s="594">
        <v>45659.496134259258</v>
      </c>
      <c r="C4183">
        <v>60006</v>
      </c>
      <c r="D4183" t="s">
        <v>4133</v>
      </c>
    </row>
    <row r="4184" spans="2:4">
      <c r="B4184" s="594">
        <v>45659.496134259258</v>
      </c>
      <c r="C4184">
        <v>60006</v>
      </c>
      <c r="D4184" t="s">
        <v>3515</v>
      </c>
    </row>
    <row r="4185" spans="2:4">
      <c r="B4185" s="594">
        <v>45659.496134259258</v>
      </c>
      <c r="C4185">
        <v>60001</v>
      </c>
      <c r="D4185" t="s">
        <v>3516</v>
      </c>
    </row>
    <row r="4186" spans="2:4">
      <c r="B4186" s="594">
        <v>45659.496134259258</v>
      </c>
      <c r="C4186">
        <v>60006</v>
      </c>
      <c r="D4186" t="s">
        <v>3517</v>
      </c>
    </row>
    <row r="4187" spans="2:4">
      <c r="B4187" s="594">
        <v>45659.496134259258</v>
      </c>
      <c r="C4187">
        <v>60006</v>
      </c>
      <c r="D4187" t="s">
        <v>3518</v>
      </c>
    </row>
    <row r="4188" spans="2:4">
      <c r="B4188" s="594">
        <v>45659.496134259258</v>
      </c>
      <c r="C4188">
        <v>60006</v>
      </c>
      <c r="D4188" t="s">
        <v>3520</v>
      </c>
    </row>
    <row r="4189" spans="2:4">
      <c r="B4189" s="594">
        <v>45659.496134259258</v>
      </c>
      <c r="C4189">
        <v>60006</v>
      </c>
      <c r="D4189" t="s">
        <v>3521</v>
      </c>
    </row>
    <row r="4190" spans="2:4">
      <c r="B4190" s="594">
        <v>45659.496134259258</v>
      </c>
      <c r="C4190">
        <v>60006</v>
      </c>
      <c r="D4190" t="s">
        <v>3522</v>
      </c>
    </row>
    <row r="4191" spans="2:4">
      <c r="B4191" s="594">
        <v>45659.496134259258</v>
      </c>
      <c r="C4191">
        <v>60006</v>
      </c>
      <c r="D4191" t="s">
        <v>3524</v>
      </c>
    </row>
    <row r="4192" spans="2:4">
      <c r="B4192" s="594">
        <v>45659.496134259258</v>
      </c>
      <c r="C4192">
        <v>60006</v>
      </c>
      <c r="D4192" t="s">
        <v>4133</v>
      </c>
    </row>
    <row r="4193" spans="2:4">
      <c r="B4193" s="594">
        <v>45659.496134259258</v>
      </c>
      <c r="C4193">
        <v>60006</v>
      </c>
      <c r="D4193" t="s">
        <v>3515</v>
      </c>
    </row>
    <row r="4194" spans="2:4">
      <c r="B4194" s="594">
        <v>45659.496134259258</v>
      </c>
      <c r="C4194">
        <v>60001</v>
      </c>
      <c r="D4194" t="s">
        <v>3516</v>
      </c>
    </row>
    <row r="4195" spans="2:4">
      <c r="B4195" s="594">
        <v>45659.496134259258</v>
      </c>
      <c r="C4195">
        <v>60006</v>
      </c>
      <c r="D4195" t="s">
        <v>3517</v>
      </c>
    </row>
    <row r="4196" spans="2:4">
      <c r="B4196" s="594">
        <v>45659.496134259258</v>
      </c>
      <c r="C4196">
        <v>60006</v>
      </c>
      <c r="D4196" t="s">
        <v>3518</v>
      </c>
    </row>
    <row r="4197" spans="2:4">
      <c r="B4197" s="594">
        <v>45659.496134259258</v>
      </c>
      <c r="C4197">
        <v>60006</v>
      </c>
      <c r="D4197" t="s">
        <v>3520</v>
      </c>
    </row>
    <row r="4198" spans="2:4">
      <c r="B4198" s="594">
        <v>45659.496134259258</v>
      </c>
      <c r="C4198">
        <v>60006</v>
      </c>
      <c r="D4198" t="s">
        <v>3521</v>
      </c>
    </row>
    <row r="4199" spans="2:4">
      <c r="B4199" s="594">
        <v>45659.496134259258</v>
      </c>
      <c r="C4199">
        <v>60006</v>
      </c>
      <c r="D4199" t="s">
        <v>3522</v>
      </c>
    </row>
    <row r="4200" spans="2:4">
      <c r="B4200" s="594">
        <v>45659.496134259258</v>
      </c>
      <c r="C4200">
        <v>60006</v>
      </c>
      <c r="D4200" t="s">
        <v>3524</v>
      </c>
    </row>
    <row r="4201" spans="2:4">
      <c r="B4201" s="594">
        <v>45659.496134259258</v>
      </c>
      <c r="C4201">
        <v>60006</v>
      </c>
      <c r="D4201" t="s">
        <v>4133</v>
      </c>
    </row>
    <row r="4202" spans="2:4">
      <c r="B4202" s="594">
        <v>45659.496134259258</v>
      </c>
      <c r="C4202">
        <v>60006</v>
      </c>
      <c r="D4202" t="s">
        <v>3515</v>
      </c>
    </row>
    <row r="4203" spans="2:4">
      <c r="B4203" s="594">
        <v>45659.496134259258</v>
      </c>
      <c r="C4203">
        <v>60001</v>
      </c>
      <c r="D4203" t="s">
        <v>3516</v>
      </c>
    </row>
    <row r="4204" spans="2:4">
      <c r="B4204" s="594">
        <v>45659.496134259258</v>
      </c>
      <c r="C4204">
        <v>60006</v>
      </c>
      <c r="D4204" t="s">
        <v>3517</v>
      </c>
    </row>
    <row r="4205" spans="2:4">
      <c r="B4205" s="594">
        <v>45659.496134259258</v>
      </c>
      <c r="C4205">
        <v>60006</v>
      </c>
      <c r="D4205" t="s">
        <v>3518</v>
      </c>
    </row>
    <row r="4206" spans="2:4">
      <c r="B4206" s="594">
        <v>45659.496134259258</v>
      </c>
      <c r="C4206">
        <v>60006</v>
      </c>
      <c r="D4206" t="s">
        <v>3520</v>
      </c>
    </row>
    <row r="4207" spans="2:4">
      <c r="B4207" s="594">
        <v>45659.496134259258</v>
      </c>
      <c r="C4207">
        <v>60006</v>
      </c>
      <c r="D4207" t="s">
        <v>3521</v>
      </c>
    </row>
    <row r="4208" spans="2:4">
      <c r="B4208" s="594">
        <v>45659.496145833335</v>
      </c>
      <c r="C4208">
        <v>60006</v>
      </c>
      <c r="D4208" t="s">
        <v>3522</v>
      </c>
    </row>
    <row r="4209" spans="2:4">
      <c r="B4209" s="594">
        <v>45659.496145833335</v>
      </c>
      <c r="C4209">
        <v>60006</v>
      </c>
      <c r="D4209" t="s">
        <v>3524</v>
      </c>
    </row>
    <row r="4210" spans="2:4">
      <c r="B4210" s="594">
        <v>45659.496145833335</v>
      </c>
      <c r="C4210">
        <v>60006</v>
      </c>
      <c r="D4210" t="s">
        <v>4133</v>
      </c>
    </row>
    <row r="4211" spans="2:4">
      <c r="B4211" s="594">
        <v>45659.496145833335</v>
      </c>
      <c r="C4211">
        <v>60006</v>
      </c>
      <c r="D4211" t="s">
        <v>3515</v>
      </c>
    </row>
    <row r="4212" spans="2:4">
      <c r="B4212" s="594">
        <v>45659.496145833335</v>
      </c>
      <c r="C4212">
        <v>60001</v>
      </c>
      <c r="D4212" t="s">
        <v>3516</v>
      </c>
    </row>
    <row r="4213" spans="2:4">
      <c r="B4213" s="594">
        <v>45659.496145833335</v>
      </c>
      <c r="C4213">
        <v>60006</v>
      </c>
      <c r="D4213" t="s">
        <v>3517</v>
      </c>
    </row>
    <row r="4214" spans="2:4">
      <c r="B4214" s="594">
        <v>45659.496145833335</v>
      </c>
      <c r="C4214">
        <v>60006</v>
      </c>
      <c r="D4214" t="s">
        <v>3518</v>
      </c>
    </row>
    <row r="4215" spans="2:4">
      <c r="B4215" s="594">
        <v>45659.496145833335</v>
      </c>
      <c r="C4215">
        <v>60006</v>
      </c>
      <c r="D4215" t="s">
        <v>3520</v>
      </c>
    </row>
    <row r="4216" spans="2:4">
      <c r="B4216" s="594">
        <v>45659.496145833335</v>
      </c>
      <c r="C4216">
        <v>60006</v>
      </c>
      <c r="D4216" t="s">
        <v>3521</v>
      </c>
    </row>
    <row r="4217" spans="2:4">
      <c r="B4217" s="594">
        <v>45659.496145833335</v>
      </c>
      <c r="C4217">
        <v>60006</v>
      </c>
      <c r="D4217" t="s">
        <v>3522</v>
      </c>
    </row>
    <row r="4218" spans="2:4">
      <c r="B4218" s="594">
        <v>45659.496145833335</v>
      </c>
      <c r="C4218">
        <v>60006</v>
      </c>
      <c r="D4218" t="s">
        <v>3524</v>
      </c>
    </row>
    <row r="4219" spans="2:4">
      <c r="B4219" s="594">
        <v>45659.496145833335</v>
      </c>
      <c r="C4219">
        <v>60006</v>
      </c>
      <c r="D4219" t="s">
        <v>4133</v>
      </c>
    </row>
    <row r="4220" spans="2:4">
      <c r="B4220" s="594">
        <v>45659.496145833335</v>
      </c>
      <c r="C4220">
        <v>60006</v>
      </c>
      <c r="D4220" t="s">
        <v>3515</v>
      </c>
    </row>
    <row r="4221" spans="2:4">
      <c r="B4221" s="594">
        <v>45659.496145833335</v>
      </c>
      <c r="C4221">
        <v>60001</v>
      </c>
      <c r="D4221" t="s">
        <v>3516</v>
      </c>
    </row>
    <row r="4222" spans="2:4">
      <c r="B4222" s="594">
        <v>45659.496145833335</v>
      </c>
      <c r="C4222">
        <v>60006</v>
      </c>
      <c r="D4222" t="s">
        <v>3517</v>
      </c>
    </row>
    <row r="4223" spans="2:4">
      <c r="B4223" s="594">
        <v>45659.496145833335</v>
      </c>
      <c r="C4223">
        <v>60006</v>
      </c>
      <c r="D4223" t="s">
        <v>3518</v>
      </c>
    </row>
    <row r="4224" spans="2:4">
      <c r="B4224" s="594">
        <v>45659.496145833335</v>
      </c>
      <c r="C4224">
        <v>60006</v>
      </c>
      <c r="D4224" t="s">
        <v>3520</v>
      </c>
    </row>
    <row r="4225" spans="2:4">
      <c r="B4225" s="594">
        <v>45659.496145833335</v>
      </c>
      <c r="C4225">
        <v>60006</v>
      </c>
      <c r="D4225" t="s">
        <v>3521</v>
      </c>
    </row>
    <row r="4226" spans="2:4">
      <c r="B4226" s="594">
        <v>45659.496145833335</v>
      </c>
      <c r="C4226">
        <v>60006</v>
      </c>
      <c r="D4226" t="s">
        <v>3522</v>
      </c>
    </row>
    <row r="4227" spans="2:4">
      <c r="B4227" s="594">
        <v>45659.496145833335</v>
      </c>
      <c r="C4227">
        <v>60006</v>
      </c>
      <c r="D4227" t="s">
        <v>3524</v>
      </c>
    </row>
    <row r="4228" spans="2:4">
      <c r="B4228" s="594">
        <v>45659.496145833335</v>
      </c>
      <c r="C4228">
        <v>60006</v>
      </c>
      <c r="D4228" t="s">
        <v>4133</v>
      </c>
    </row>
    <row r="4229" spans="2:4">
      <c r="B4229" s="594">
        <v>45659.496145833335</v>
      </c>
      <c r="C4229">
        <v>60006</v>
      </c>
      <c r="D4229" t="s">
        <v>3515</v>
      </c>
    </row>
    <row r="4230" spans="2:4">
      <c r="B4230" s="594">
        <v>45659.496145833335</v>
      </c>
      <c r="C4230">
        <v>60001</v>
      </c>
      <c r="D4230" t="s">
        <v>3516</v>
      </c>
    </row>
    <row r="4231" spans="2:4">
      <c r="B4231" s="594">
        <v>45659.496145833335</v>
      </c>
      <c r="C4231">
        <v>60006</v>
      </c>
      <c r="D4231" t="s">
        <v>3517</v>
      </c>
    </row>
    <row r="4232" spans="2:4">
      <c r="B4232" s="594">
        <v>45659.496145833335</v>
      </c>
      <c r="C4232">
        <v>60006</v>
      </c>
      <c r="D4232" t="s">
        <v>3518</v>
      </c>
    </row>
    <row r="4233" spans="2:4">
      <c r="B4233" s="594">
        <v>45659.496145833335</v>
      </c>
      <c r="C4233">
        <v>60006</v>
      </c>
      <c r="D4233" t="s">
        <v>3520</v>
      </c>
    </row>
    <row r="4234" spans="2:4">
      <c r="B4234" s="594">
        <v>45659.496145833335</v>
      </c>
      <c r="C4234">
        <v>60006</v>
      </c>
      <c r="D4234" t="s">
        <v>3521</v>
      </c>
    </row>
    <row r="4235" spans="2:4">
      <c r="B4235" s="594">
        <v>45659.496145833335</v>
      </c>
      <c r="C4235">
        <v>60006</v>
      </c>
      <c r="D4235" t="s">
        <v>3522</v>
      </c>
    </row>
    <row r="4236" spans="2:4">
      <c r="B4236" s="594">
        <v>45659.496145833335</v>
      </c>
      <c r="C4236">
        <v>60006</v>
      </c>
      <c r="D4236" t="s">
        <v>3524</v>
      </c>
    </row>
    <row r="4237" spans="2:4">
      <c r="B4237" s="594">
        <v>45659.496145833335</v>
      </c>
      <c r="C4237">
        <v>60006</v>
      </c>
      <c r="D4237" t="s">
        <v>4133</v>
      </c>
    </row>
    <row r="4238" spans="2:4">
      <c r="B4238" s="594">
        <v>45659.496145833335</v>
      </c>
      <c r="C4238">
        <v>60006</v>
      </c>
      <c r="D4238" t="s">
        <v>3515</v>
      </c>
    </row>
    <row r="4239" spans="2:4">
      <c r="B4239" s="594">
        <v>45659.496145833335</v>
      </c>
      <c r="C4239">
        <v>60001</v>
      </c>
      <c r="D4239" t="s">
        <v>3516</v>
      </c>
    </row>
    <row r="4240" spans="2:4">
      <c r="B4240" s="594">
        <v>45659.496145833335</v>
      </c>
      <c r="C4240">
        <v>60006</v>
      </c>
      <c r="D4240" t="s">
        <v>3517</v>
      </c>
    </row>
    <row r="4241" spans="2:4">
      <c r="B4241" s="594">
        <v>45659.496145833335</v>
      </c>
      <c r="C4241">
        <v>60006</v>
      </c>
      <c r="D4241" t="s">
        <v>3518</v>
      </c>
    </row>
    <row r="4242" spans="2:4">
      <c r="B4242" s="594">
        <v>45659.496145833335</v>
      </c>
      <c r="C4242">
        <v>60006</v>
      </c>
      <c r="D4242" t="s">
        <v>3520</v>
      </c>
    </row>
    <row r="4243" spans="2:4">
      <c r="B4243" s="594">
        <v>45659.496145833335</v>
      </c>
      <c r="C4243">
        <v>60006</v>
      </c>
      <c r="D4243" t="s">
        <v>3521</v>
      </c>
    </row>
    <row r="4244" spans="2:4">
      <c r="B4244" s="594">
        <v>45659.496145833335</v>
      </c>
      <c r="C4244">
        <v>60006</v>
      </c>
      <c r="D4244" t="s">
        <v>3522</v>
      </c>
    </row>
    <row r="4245" spans="2:4">
      <c r="B4245" s="594">
        <v>45659.496145833335</v>
      </c>
      <c r="C4245">
        <v>60006</v>
      </c>
      <c r="D4245" t="s">
        <v>3524</v>
      </c>
    </row>
    <row r="4246" spans="2:4">
      <c r="B4246" s="594">
        <v>45659.496145833335</v>
      </c>
      <c r="C4246">
        <v>60006</v>
      </c>
      <c r="D4246" t="s">
        <v>4133</v>
      </c>
    </row>
    <row r="4247" spans="2:4">
      <c r="B4247" s="594">
        <v>45659.496145833335</v>
      </c>
      <c r="C4247">
        <v>60006</v>
      </c>
      <c r="D4247" t="s">
        <v>3515</v>
      </c>
    </row>
    <row r="4248" spans="2:4">
      <c r="B4248" s="594">
        <v>45659.496145833335</v>
      </c>
      <c r="C4248">
        <v>60001</v>
      </c>
      <c r="D4248" t="s">
        <v>3516</v>
      </c>
    </row>
    <row r="4249" spans="2:4">
      <c r="B4249" s="594">
        <v>45659.496145833335</v>
      </c>
      <c r="C4249">
        <v>60006</v>
      </c>
      <c r="D4249" t="s">
        <v>3517</v>
      </c>
    </row>
    <row r="4250" spans="2:4">
      <c r="B4250" s="594">
        <v>45659.496145833335</v>
      </c>
      <c r="C4250">
        <v>60006</v>
      </c>
      <c r="D4250" t="s">
        <v>3518</v>
      </c>
    </row>
    <row r="4251" spans="2:4">
      <c r="B4251" s="594">
        <v>45659.496145833335</v>
      </c>
      <c r="C4251">
        <v>60006</v>
      </c>
      <c r="D4251" t="s">
        <v>3520</v>
      </c>
    </row>
    <row r="4252" spans="2:4">
      <c r="B4252" s="594">
        <v>45659.496145833335</v>
      </c>
      <c r="C4252">
        <v>60006</v>
      </c>
      <c r="D4252" t="s">
        <v>3521</v>
      </c>
    </row>
    <row r="4253" spans="2:4">
      <c r="B4253" s="594">
        <v>45659.496145833335</v>
      </c>
      <c r="C4253">
        <v>60006</v>
      </c>
      <c r="D4253" t="s">
        <v>3522</v>
      </c>
    </row>
    <row r="4254" spans="2:4">
      <c r="B4254" s="594">
        <v>45659.496145833335</v>
      </c>
      <c r="C4254">
        <v>60006</v>
      </c>
      <c r="D4254" t="s">
        <v>3524</v>
      </c>
    </row>
    <row r="4255" spans="2:4">
      <c r="B4255" s="594">
        <v>45659.496157407404</v>
      </c>
      <c r="C4255">
        <v>60006</v>
      </c>
      <c r="D4255" t="s">
        <v>4133</v>
      </c>
    </row>
    <row r="4256" spans="2:4">
      <c r="B4256" s="594">
        <v>45659.496157407404</v>
      </c>
      <c r="C4256">
        <v>60006</v>
      </c>
      <c r="D4256" t="s">
        <v>3515</v>
      </c>
    </row>
    <row r="4257" spans="2:4">
      <c r="B4257" s="594">
        <v>45659.496157407404</v>
      </c>
      <c r="C4257">
        <v>60001</v>
      </c>
      <c r="D4257" t="s">
        <v>3516</v>
      </c>
    </row>
    <row r="4258" spans="2:4">
      <c r="B4258" s="594">
        <v>45659.496157407404</v>
      </c>
      <c r="C4258">
        <v>60006</v>
      </c>
      <c r="D4258" t="s">
        <v>3517</v>
      </c>
    </row>
    <row r="4259" spans="2:4">
      <c r="B4259" s="594">
        <v>45659.496157407404</v>
      </c>
      <c r="C4259">
        <v>60006</v>
      </c>
      <c r="D4259" t="s">
        <v>3518</v>
      </c>
    </row>
    <row r="4260" spans="2:4">
      <c r="B4260" s="594">
        <v>45659.496157407404</v>
      </c>
      <c r="C4260">
        <v>60006</v>
      </c>
      <c r="D4260" t="s">
        <v>3520</v>
      </c>
    </row>
    <row r="4261" spans="2:4">
      <c r="B4261" s="594">
        <v>45659.496157407404</v>
      </c>
      <c r="C4261">
        <v>60006</v>
      </c>
      <c r="D4261" t="s">
        <v>3521</v>
      </c>
    </row>
    <row r="4262" spans="2:4">
      <c r="B4262" s="594">
        <v>45659.496157407404</v>
      </c>
      <c r="C4262">
        <v>60006</v>
      </c>
      <c r="D4262" t="s">
        <v>3522</v>
      </c>
    </row>
    <row r="4263" spans="2:4">
      <c r="B4263" s="594">
        <v>45659.496157407404</v>
      </c>
      <c r="C4263">
        <v>60006</v>
      </c>
      <c r="D4263" t="s">
        <v>3524</v>
      </c>
    </row>
    <row r="4264" spans="2:4">
      <c r="B4264" s="594">
        <v>45659.496157407404</v>
      </c>
      <c r="C4264">
        <v>60006</v>
      </c>
      <c r="D4264" t="s">
        <v>4133</v>
      </c>
    </row>
    <row r="4265" spans="2:4">
      <c r="B4265" s="594">
        <v>45659.496157407404</v>
      </c>
      <c r="C4265">
        <v>60006</v>
      </c>
      <c r="D4265" t="s">
        <v>3515</v>
      </c>
    </row>
    <row r="4266" spans="2:4">
      <c r="B4266" s="594">
        <v>45659.496157407404</v>
      </c>
      <c r="C4266">
        <v>60001</v>
      </c>
      <c r="D4266" t="s">
        <v>3516</v>
      </c>
    </row>
    <row r="4267" spans="2:4">
      <c r="B4267" s="594">
        <v>45659.496157407404</v>
      </c>
      <c r="C4267">
        <v>60006</v>
      </c>
      <c r="D4267" t="s">
        <v>3517</v>
      </c>
    </row>
    <row r="4268" spans="2:4">
      <c r="B4268" s="594">
        <v>45659.496157407404</v>
      </c>
      <c r="C4268">
        <v>60006</v>
      </c>
      <c r="D4268" t="s">
        <v>3518</v>
      </c>
    </row>
    <row r="4269" spans="2:4">
      <c r="B4269" s="594">
        <v>45659.496168981481</v>
      </c>
      <c r="C4269">
        <v>60006</v>
      </c>
      <c r="D4269" t="s">
        <v>3520</v>
      </c>
    </row>
    <row r="4270" spans="2:4">
      <c r="B4270" s="594">
        <v>45659.496168981481</v>
      </c>
      <c r="C4270">
        <v>60006</v>
      </c>
      <c r="D4270" t="s">
        <v>3521</v>
      </c>
    </row>
    <row r="4271" spans="2:4">
      <c r="B4271" s="594">
        <v>45659.496168981481</v>
      </c>
      <c r="C4271">
        <v>60006</v>
      </c>
      <c r="D4271" t="s">
        <v>3522</v>
      </c>
    </row>
    <row r="4272" spans="2:4">
      <c r="B4272" s="594">
        <v>45659.496168981481</v>
      </c>
      <c r="C4272">
        <v>60006</v>
      </c>
      <c r="D4272" t="s">
        <v>3524</v>
      </c>
    </row>
    <row r="4273" spans="2:4">
      <c r="B4273" s="594">
        <v>45659.496168981481</v>
      </c>
      <c r="C4273">
        <v>60006</v>
      </c>
      <c r="D4273" t="s">
        <v>4133</v>
      </c>
    </row>
    <row r="4274" spans="2:4">
      <c r="B4274" s="594">
        <v>45659.496168981481</v>
      </c>
      <c r="C4274">
        <v>60006</v>
      </c>
      <c r="D4274" t="s">
        <v>3515</v>
      </c>
    </row>
    <row r="4275" spans="2:4">
      <c r="B4275" s="594">
        <v>45659.496168981481</v>
      </c>
      <c r="C4275">
        <v>60001</v>
      </c>
      <c r="D4275" t="s">
        <v>3516</v>
      </c>
    </row>
    <row r="4276" spans="2:4">
      <c r="B4276" s="594">
        <v>45659.496168981481</v>
      </c>
      <c r="C4276">
        <v>60006</v>
      </c>
      <c r="D4276" t="s">
        <v>3517</v>
      </c>
    </row>
    <row r="4277" spans="2:4">
      <c r="B4277" s="594">
        <v>45659.496168981481</v>
      </c>
      <c r="C4277">
        <v>60006</v>
      </c>
      <c r="D4277" t="s">
        <v>3518</v>
      </c>
    </row>
    <row r="4278" spans="2:4">
      <c r="B4278" s="594">
        <v>45659.496168981481</v>
      </c>
      <c r="C4278">
        <v>60006</v>
      </c>
      <c r="D4278" t="s">
        <v>3520</v>
      </c>
    </row>
    <row r="4279" spans="2:4">
      <c r="B4279" s="594">
        <v>45659.496168981481</v>
      </c>
      <c r="C4279">
        <v>60006</v>
      </c>
      <c r="D4279" t="s">
        <v>3521</v>
      </c>
    </row>
    <row r="4280" spans="2:4">
      <c r="B4280" s="594">
        <v>45659.496168981481</v>
      </c>
      <c r="C4280">
        <v>60006</v>
      </c>
      <c r="D4280" t="s">
        <v>3522</v>
      </c>
    </row>
    <row r="4281" spans="2:4">
      <c r="B4281" s="594">
        <v>45659.496168981481</v>
      </c>
      <c r="C4281">
        <v>60006</v>
      </c>
      <c r="D4281" t="s">
        <v>3524</v>
      </c>
    </row>
    <row r="4282" spans="2:4">
      <c r="B4282" s="594">
        <v>45659.496168981481</v>
      </c>
      <c r="C4282">
        <v>60006</v>
      </c>
      <c r="D4282" t="s">
        <v>4133</v>
      </c>
    </row>
    <row r="4283" spans="2:4">
      <c r="B4283" s="594">
        <v>45659.496168981481</v>
      </c>
      <c r="C4283">
        <v>60006</v>
      </c>
      <c r="D4283" t="s">
        <v>3515</v>
      </c>
    </row>
    <row r="4284" spans="2:4">
      <c r="B4284" s="594">
        <v>45659.496168981481</v>
      </c>
      <c r="C4284">
        <v>60001</v>
      </c>
      <c r="D4284" t="s">
        <v>3516</v>
      </c>
    </row>
    <row r="4285" spans="2:4">
      <c r="B4285" s="594">
        <v>45659.496168981481</v>
      </c>
      <c r="C4285">
        <v>60006</v>
      </c>
      <c r="D4285" t="s">
        <v>3517</v>
      </c>
    </row>
    <row r="4286" spans="2:4">
      <c r="B4286" s="594">
        <v>45659.496168981481</v>
      </c>
      <c r="C4286">
        <v>60006</v>
      </c>
      <c r="D4286" t="s">
        <v>3518</v>
      </c>
    </row>
    <row r="4287" spans="2:4">
      <c r="B4287" s="594">
        <v>45659.496168981481</v>
      </c>
      <c r="C4287">
        <v>60006</v>
      </c>
      <c r="D4287" t="s">
        <v>3520</v>
      </c>
    </row>
    <row r="4288" spans="2:4">
      <c r="B4288" s="594">
        <v>45659.496168981481</v>
      </c>
      <c r="C4288">
        <v>60006</v>
      </c>
      <c r="D4288" t="s">
        <v>3521</v>
      </c>
    </row>
    <row r="4289" spans="2:4">
      <c r="B4289" s="594">
        <v>45659.496168981481</v>
      </c>
      <c r="C4289">
        <v>60006</v>
      </c>
      <c r="D4289" t="s">
        <v>3522</v>
      </c>
    </row>
    <row r="4290" spans="2:4">
      <c r="B4290" s="594">
        <v>45659.496168981481</v>
      </c>
      <c r="C4290">
        <v>60006</v>
      </c>
      <c r="D4290" t="s">
        <v>3524</v>
      </c>
    </row>
    <row r="4291" spans="2:4">
      <c r="B4291" s="594">
        <v>45659.496168981481</v>
      </c>
      <c r="C4291">
        <v>60006</v>
      </c>
      <c r="D4291" t="s">
        <v>4133</v>
      </c>
    </row>
    <row r="4292" spans="2:4">
      <c r="B4292" s="594">
        <v>45659.496168981481</v>
      </c>
      <c r="C4292">
        <v>60006</v>
      </c>
      <c r="D4292" t="s">
        <v>3515</v>
      </c>
    </row>
    <row r="4293" spans="2:4">
      <c r="B4293" s="594">
        <v>45659.496168981481</v>
      </c>
      <c r="C4293">
        <v>60001</v>
      </c>
      <c r="D4293" t="s">
        <v>3516</v>
      </c>
    </row>
    <row r="4294" spans="2:4">
      <c r="B4294" s="594">
        <v>45659.496168981481</v>
      </c>
      <c r="C4294">
        <v>60006</v>
      </c>
      <c r="D4294" t="s">
        <v>3517</v>
      </c>
    </row>
    <row r="4295" spans="2:4">
      <c r="B4295" s="594">
        <v>45659.496168981481</v>
      </c>
      <c r="C4295">
        <v>60006</v>
      </c>
      <c r="D4295" t="s">
        <v>3518</v>
      </c>
    </row>
    <row r="4296" spans="2:4">
      <c r="B4296" s="594">
        <v>45659.496168981481</v>
      </c>
      <c r="C4296">
        <v>60006</v>
      </c>
      <c r="D4296" t="s">
        <v>3520</v>
      </c>
    </row>
    <row r="4297" spans="2:4">
      <c r="B4297" s="594">
        <v>45659.496168981481</v>
      </c>
      <c r="C4297">
        <v>60006</v>
      </c>
      <c r="D4297" t="s">
        <v>3521</v>
      </c>
    </row>
    <row r="4298" spans="2:4">
      <c r="B4298" s="594">
        <v>45659.496168981481</v>
      </c>
      <c r="C4298">
        <v>60006</v>
      </c>
      <c r="D4298" t="s">
        <v>3522</v>
      </c>
    </row>
    <row r="4299" spans="2:4">
      <c r="B4299" s="594">
        <v>45659.496168981481</v>
      </c>
      <c r="C4299">
        <v>60006</v>
      </c>
      <c r="D4299" t="s">
        <v>3524</v>
      </c>
    </row>
    <row r="4300" spans="2:4">
      <c r="B4300" s="594">
        <v>45659.496168981481</v>
      </c>
      <c r="C4300">
        <v>60006</v>
      </c>
      <c r="D4300" t="s">
        <v>4133</v>
      </c>
    </row>
    <row r="4301" spans="2:4">
      <c r="B4301" s="594">
        <v>45659.496168981481</v>
      </c>
      <c r="C4301">
        <v>60006</v>
      </c>
      <c r="D4301" t="s">
        <v>3515</v>
      </c>
    </row>
    <row r="4302" spans="2:4">
      <c r="B4302" s="594">
        <v>45659.496168981481</v>
      </c>
      <c r="C4302">
        <v>60001</v>
      </c>
      <c r="D4302" t="s">
        <v>3516</v>
      </c>
    </row>
    <row r="4303" spans="2:4">
      <c r="B4303" s="594">
        <v>45659.496168981481</v>
      </c>
      <c r="C4303">
        <v>60006</v>
      </c>
      <c r="D4303" t="s">
        <v>3517</v>
      </c>
    </row>
    <row r="4304" spans="2:4">
      <c r="B4304" s="594">
        <v>45659.496168981481</v>
      </c>
      <c r="C4304">
        <v>60006</v>
      </c>
      <c r="D4304" t="s">
        <v>3518</v>
      </c>
    </row>
    <row r="4305" spans="2:4">
      <c r="B4305" s="594">
        <v>45659.496168981481</v>
      </c>
      <c r="C4305">
        <v>60006</v>
      </c>
      <c r="D4305" t="s">
        <v>3520</v>
      </c>
    </row>
    <row r="4306" spans="2:4">
      <c r="B4306" s="594">
        <v>45659.496168981481</v>
      </c>
      <c r="C4306">
        <v>60006</v>
      </c>
      <c r="D4306" t="s">
        <v>3521</v>
      </c>
    </row>
    <row r="4307" spans="2:4">
      <c r="B4307" s="594">
        <v>45659.496168981481</v>
      </c>
      <c r="C4307">
        <v>60006</v>
      </c>
      <c r="D4307" t="s">
        <v>3522</v>
      </c>
    </row>
    <row r="4308" spans="2:4">
      <c r="B4308" s="594">
        <v>45659.496168981481</v>
      </c>
      <c r="C4308">
        <v>60006</v>
      </c>
      <c r="D4308" t="s">
        <v>3524</v>
      </c>
    </row>
    <row r="4309" spans="2:4">
      <c r="B4309" s="594">
        <v>45659.496168981481</v>
      </c>
      <c r="C4309">
        <v>60006</v>
      </c>
      <c r="D4309" t="s">
        <v>4133</v>
      </c>
    </row>
    <row r="4310" spans="2:4">
      <c r="B4310" s="594">
        <v>45659.496180555558</v>
      </c>
      <c r="C4310">
        <v>60006</v>
      </c>
      <c r="D4310" t="s">
        <v>3515</v>
      </c>
    </row>
    <row r="4311" spans="2:4">
      <c r="B4311" s="594">
        <v>45659.496180555558</v>
      </c>
      <c r="C4311">
        <v>60001</v>
      </c>
      <c r="D4311" t="s">
        <v>3516</v>
      </c>
    </row>
    <row r="4312" spans="2:4">
      <c r="B4312" s="594">
        <v>45659.496180555558</v>
      </c>
      <c r="C4312">
        <v>60006</v>
      </c>
      <c r="D4312" t="s">
        <v>3517</v>
      </c>
    </row>
    <row r="4313" spans="2:4">
      <c r="B4313" s="594">
        <v>45659.496180555558</v>
      </c>
      <c r="C4313">
        <v>60006</v>
      </c>
      <c r="D4313" t="s">
        <v>3518</v>
      </c>
    </row>
    <row r="4314" spans="2:4">
      <c r="B4314" s="594">
        <v>45659.496180555558</v>
      </c>
      <c r="C4314">
        <v>60006</v>
      </c>
      <c r="D4314" t="s">
        <v>3520</v>
      </c>
    </row>
    <row r="4315" spans="2:4">
      <c r="B4315" s="594">
        <v>45659.496180555558</v>
      </c>
      <c r="C4315">
        <v>60006</v>
      </c>
      <c r="D4315" t="s">
        <v>3521</v>
      </c>
    </row>
    <row r="4316" spans="2:4">
      <c r="B4316" s="594">
        <v>45659.496180555558</v>
      </c>
      <c r="C4316">
        <v>60006</v>
      </c>
      <c r="D4316" t="s">
        <v>3522</v>
      </c>
    </row>
    <row r="4317" spans="2:4">
      <c r="B4317" s="594">
        <v>45659.496180555558</v>
      </c>
      <c r="C4317">
        <v>60006</v>
      </c>
      <c r="D4317" t="s">
        <v>3524</v>
      </c>
    </row>
    <row r="4318" spans="2:4">
      <c r="B4318" s="594">
        <v>45659.496180555558</v>
      </c>
      <c r="C4318">
        <v>60006</v>
      </c>
      <c r="D4318" t="s">
        <v>4133</v>
      </c>
    </row>
    <row r="4319" spans="2:4">
      <c r="B4319" s="594">
        <v>45659.496180555558</v>
      </c>
      <c r="C4319">
        <v>60006</v>
      </c>
      <c r="D4319" t="s">
        <v>3515</v>
      </c>
    </row>
    <row r="4320" spans="2:4">
      <c r="B4320" s="594">
        <v>45659.496180555558</v>
      </c>
      <c r="C4320">
        <v>60001</v>
      </c>
      <c r="D4320" t="s">
        <v>3516</v>
      </c>
    </row>
    <row r="4321" spans="2:4">
      <c r="B4321" s="594">
        <v>45659.496180555558</v>
      </c>
      <c r="C4321">
        <v>60006</v>
      </c>
      <c r="D4321" t="s">
        <v>3517</v>
      </c>
    </row>
    <row r="4322" spans="2:4">
      <c r="B4322" s="594">
        <v>45659.496180555558</v>
      </c>
      <c r="C4322">
        <v>60006</v>
      </c>
      <c r="D4322" t="s">
        <v>3518</v>
      </c>
    </row>
    <row r="4323" spans="2:4">
      <c r="B4323" s="594">
        <v>45659.496180555558</v>
      </c>
      <c r="C4323">
        <v>60006</v>
      </c>
      <c r="D4323" t="s">
        <v>3520</v>
      </c>
    </row>
    <row r="4324" spans="2:4">
      <c r="B4324" s="594">
        <v>45659.496180555558</v>
      </c>
      <c r="C4324">
        <v>60006</v>
      </c>
      <c r="D4324" t="s">
        <v>3521</v>
      </c>
    </row>
    <row r="4325" spans="2:4">
      <c r="B4325" s="594">
        <v>45659.496180555558</v>
      </c>
      <c r="C4325">
        <v>60006</v>
      </c>
      <c r="D4325" t="s">
        <v>3522</v>
      </c>
    </row>
    <row r="4326" spans="2:4">
      <c r="B4326" s="594">
        <v>45659.496180555558</v>
      </c>
      <c r="C4326">
        <v>60006</v>
      </c>
      <c r="D4326" t="s">
        <v>3524</v>
      </c>
    </row>
    <row r="4327" spans="2:4">
      <c r="B4327" s="594">
        <v>45659.496180555558</v>
      </c>
      <c r="C4327">
        <v>60006</v>
      </c>
      <c r="D4327" t="s">
        <v>4133</v>
      </c>
    </row>
    <row r="4328" spans="2:4">
      <c r="B4328" s="594">
        <v>45659.496180555558</v>
      </c>
      <c r="C4328">
        <v>60006</v>
      </c>
      <c r="D4328" t="s">
        <v>3515</v>
      </c>
    </row>
    <row r="4329" spans="2:4">
      <c r="B4329" s="594">
        <v>45659.496180555558</v>
      </c>
      <c r="C4329">
        <v>60001</v>
      </c>
      <c r="D4329" t="s">
        <v>3516</v>
      </c>
    </row>
    <row r="4330" spans="2:4">
      <c r="B4330" s="594">
        <v>45659.496180555558</v>
      </c>
      <c r="C4330">
        <v>60006</v>
      </c>
      <c r="D4330" t="s">
        <v>3517</v>
      </c>
    </row>
    <row r="4331" spans="2:4">
      <c r="B4331" s="594">
        <v>45659.496180555558</v>
      </c>
      <c r="C4331">
        <v>60006</v>
      </c>
      <c r="D4331" t="s">
        <v>3518</v>
      </c>
    </row>
    <row r="4332" spans="2:4">
      <c r="B4332" s="594">
        <v>45659.496180555558</v>
      </c>
      <c r="C4332">
        <v>60006</v>
      </c>
      <c r="D4332" t="s">
        <v>3520</v>
      </c>
    </row>
    <row r="4333" spans="2:4">
      <c r="B4333" s="594">
        <v>45659.496180555558</v>
      </c>
      <c r="C4333">
        <v>60006</v>
      </c>
      <c r="D4333" t="s">
        <v>3521</v>
      </c>
    </row>
    <row r="4334" spans="2:4">
      <c r="B4334" s="594">
        <v>45659.496180555558</v>
      </c>
      <c r="C4334">
        <v>60006</v>
      </c>
      <c r="D4334" t="s">
        <v>3522</v>
      </c>
    </row>
    <row r="4335" spans="2:4">
      <c r="B4335" s="594">
        <v>45659.496180555558</v>
      </c>
      <c r="C4335">
        <v>60006</v>
      </c>
      <c r="D4335" t="s">
        <v>3524</v>
      </c>
    </row>
    <row r="4336" spans="2:4">
      <c r="B4336" s="594">
        <v>45659.496180555558</v>
      </c>
      <c r="C4336">
        <v>60006</v>
      </c>
      <c r="D4336" t="s">
        <v>4133</v>
      </c>
    </row>
    <row r="4337" spans="2:4">
      <c r="B4337" s="594">
        <v>45659.496180555558</v>
      </c>
      <c r="C4337">
        <v>60006</v>
      </c>
      <c r="D4337" t="s">
        <v>3515</v>
      </c>
    </row>
    <row r="4338" spans="2:4">
      <c r="B4338" s="594">
        <v>45659.496180555558</v>
      </c>
      <c r="C4338">
        <v>60001</v>
      </c>
      <c r="D4338" t="s">
        <v>3516</v>
      </c>
    </row>
    <row r="4339" spans="2:4">
      <c r="B4339" s="594">
        <v>45659.496180555558</v>
      </c>
      <c r="C4339">
        <v>60006</v>
      </c>
      <c r="D4339" t="s">
        <v>3517</v>
      </c>
    </row>
    <row r="4340" spans="2:4">
      <c r="B4340" s="594">
        <v>45659.496180555558</v>
      </c>
      <c r="C4340">
        <v>60006</v>
      </c>
      <c r="D4340" t="s">
        <v>3518</v>
      </c>
    </row>
    <row r="4341" spans="2:4">
      <c r="B4341" s="594">
        <v>45659.496180555558</v>
      </c>
      <c r="C4341">
        <v>60006</v>
      </c>
      <c r="D4341" t="s">
        <v>3520</v>
      </c>
    </row>
    <row r="4342" spans="2:4">
      <c r="B4342" s="594">
        <v>45659.496180555558</v>
      </c>
      <c r="C4342">
        <v>60006</v>
      </c>
      <c r="D4342" t="s">
        <v>3521</v>
      </c>
    </row>
    <row r="4343" spans="2:4">
      <c r="B4343" s="594">
        <v>45659.496180555558</v>
      </c>
      <c r="C4343">
        <v>60006</v>
      </c>
      <c r="D4343" t="s">
        <v>3522</v>
      </c>
    </row>
    <row r="4344" spans="2:4">
      <c r="B4344" s="594">
        <v>45659.496180555558</v>
      </c>
      <c r="C4344">
        <v>60006</v>
      </c>
      <c r="D4344" t="s">
        <v>3524</v>
      </c>
    </row>
    <row r="4345" spans="2:4">
      <c r="B4345" s="594">
        <v>45659.496180555558</v>
      </c>
      <c r="C4345">
        <v>60006</v>
      </c>
      <c r="D4345" t="s">
        <v>4133</v>
      </c>
    </row>
    <row r="4346" spans="2:4">
      <c r="B4346" s="594">
        <v>45659.496180555558</v>
      </c>
      <c r="C4346">
        <v>60006</v>
      </c>
      <c r="D4346" t="s">
        <v>3515</v>
      </c>
    </row>
    <row r="4347" spans="2:4">
      <c r="B4347" s="594">
        <v>45659.496180555558</v>
      </c>
      <c r="C4347">
        <v>60001</v>
      </c>
      <c r="D4347" t="s">
        <v>3516</v>
      </c>
    </row>
    <row r="4348" spans="2:4">
      <c r="B4348" s="594">
        <v>45659.496180555558</v>
      </c>
      <c r="C4348">
        <v>60006</v>
      </c>
      <c r="D4348" t="s">
        <v>3517</v>
      </c>
    </row>
    <row r="4349" spans="2:4">
      <c r="B4349" s="594">
        <v>45659.496180555558</v>
      </c>
      <c r="C4349">
        <v>60006</v>
      </c>
      <c r="D4349" t="s">
        <v>3518</v>
      </c>
    </row>
    <row r="4350" spans="2:4">
      <c r="B4350" s="594">
        <v>45659.496180555558</v>
      </c>
      <c r="C4350">
        <v>60006</v>
      </c>
      <c r="D4350" t="s">
        <v>3520</v>
      </c>
    </row>
    <row r="4351" spans="2:4">
      <c r="B4351" s="594">
        <v>45659.496180555558</v>
      </c>
      <c r="C4351">
        <v>60006</v>
      </c>
      <c r="D4351" t="s">
        <v>3521</v>
      </c>
    </row>
    <row r="4352" spans="2:4">
      <c r="B4352" s="594">
        <v>45659.496180555558</v>
      </c>
      <c r="C4352">
        <v>60006</v>
      </c>
      <c r="D4352" t="s">
        <v>3522</v>
      </c>
    </row>
    <row r="4353" spans="2:4">
      <c r="B4353" s="594">
        <v>45659.496180555558</v>
      </c>
      <c r="C4353">
        <v>60006</v>
      </c>
      <c r="D4353" t="s">
        <v>3524</v>
      </c>
    </row>
    <row r="4354" spans="2:4">
      <c r="B4354" s="594">
        <v>45659.496180555558</v>
      </c>
      <c r="C4354">
        <v>60006</v>
      </c>
      <c r="D4354" t="s">
        <v>4133</v>
      </c>
    </row>
    <row r="4355" spans="2:4">
      <c r="B4355" s="594">
        <v>45659.496180555558</v>
      </c>
      <c r="C4355">
        <v>60006</v>
      </c>
      <c r="D4355" t="s">
        <v>3515</v>
      </c>
    </row>
    <row r="4356" spans="2:4">
      <c r="B4356" s="594">
        <v>45659.496180555558</v>
      </c>
      <c r="C4356">
        <v>60001</v>
      </c>
      <c r="D4356" t="s">
        <v>3516</v>
      </c>
    </row>
    <row r="4357" spans="2:4">
      <c r="B4357" s="594">
        <v>45659.496180555558</v>
      </c>
      <c r="C4357">
        <v>60006</v>
      </c>
      <c r="D4357" t="s">
        <v>3517</v>
      </c>
    </row>
    <row r="4358" spans="2:4">
      <c r="B4358" s="594">
        <v>45659.496180555558</v>
      </c>
      <c r="C4358">
        <v>60006</v>
      </c>
      <c r="D4358" t="s">
        <v>3518</v>
      </c>
    </row>
    <row r="4359" spans="2:4">
      <c r="B4359" s="594">
        <v>45659.496180555558</v>
      </c>
      <c r="C4359">
        <v>60006</v>
      </c>
      <c r="D4359" t="s">
        <v>3520</v>
      </c>
    </row>
    <row r="4360" spans="2:4">
      <c r="B4360" s="594">
        <v>45659.496180555558</v>
      </c>
      <c r="C4360">
        <v>60006</v>
      </c>
      <c r="D4360" t="s">
        <v>3521</v>
      </c>
    </row>
    <row r="4361" spans="2:4">
      <c r="B4361" s="594">
        <v>45659.496192129627</v>
      </c>
      <c r="C4361">
        <v>60006</v>
      </c>
      <c r="D4361" t="s">
        <v>3522</v>
      </c>
    </row>
    <row r="4362" spans="2:4">
      <c r="B4362" s="594">
        <v>45659.496192129627</v>
      </c>
      <c r="C4362">
        <v>60006</v>
      </c>
      <c r="D4362" t="s">
        <v>3524</v>
      </c>
    </row>
    <row r="4363" spans="2:4">
      <c r="B4363" s="594">
        <v>45659.496192129627</v>
      </c>
      <c r="C4363">
        <v>60006</v>
      </c>
      <c r="D4363" t="s">
        <v>4133</v>
      </c>
    </row>
    <row r="4364" spans="2:4">
      <c r="B4364" s="594">
        <v>45659.496192129627</v>
      </c>
      <c r="C4364">
        <v>60006</v>
      </c>
      <c r="D4364" t="s">
        <v>3515</v>
      </c>
    </row>
    <row r="4365" spans="2:4">
      <c r="B4365" s="594">
        <v>45659.496192129627</v>
      </c>
      <c r="C4365">
        <v>60001</v>
      </c>
      <c r="D4365" t="s">
        <v>3516</v>
      </c>
    </row>
    <row r="4366" spans="2:4">
      <c r="B4366" s="594">
        <v>45659.496192129627</v>
      </c>
      <c r="C4366">
        <v>60006</v>
      </c>
      <c r="D4366" t="s">
        <v>3517</v>
      </c>
    </row>
    <row r="4367" spans="2:4">
      <c r="B4367" s="594">
        <v>45659.496192129627</v>
      </c>
      <c r="C4367">
        <v>60006</v>
      </c>
      <c r="D4367" t="s">
        <v>3518</v>
      </c>
    </row>
    <row r="4368" spans="2:4">
      <c r="B4368" s="594">
        <v>45659.496192129627</v>
      </c>
      <c r="C4368">
        <v>60006</v>
      </c>
      <c r="D4368" t="s">
        <v>3520</v>
      </c>
    </row>
    <row r="4369" spans="2:4">
      <c r="B4369" s="594">
        <v>45659.496192129627</v>
      </c>
      <c r="C4369">
        <v>60006</v>
      </c>
      <c r="D4369" t="s">
        <v>3521</v>
      </c>
    </row>
    <row r="4370" spans="2:4">
      <c r="B4370" s="594">
        <v>45659.496192129627</v>
      </c>
      <c r="C4370">
        <v>60006</v>
      </c>
      <c r="D4370" t="s">
        <v>3522</v>
      </c>
    </row>
    <row r="4371" spans="2:4">
      <c r="B4371" s="594">
        <v>45659.496192129627</v>
      </c>
      <c r="C4371">
        <v>60006</v>
      </c>
      <c r="D4371" t="s">
        <v>3524</v>
      </c>
    </row>
    <row r="4372" spans="2:4">
      <c r="B4372" s="594">
        <v>45659.496192129627</v>
      </c>
      <c r="C4372">
        <v>60006</v>
      </c>
      <c r="D4372" t="s">
        <v>4133</v>
      </c>
    </row>
    <row r="4373" spans="2:4">
      <c r="B4373" s="594">
        <v>45659.496192129627</v>
      </c>
      <c r="C4373">
        <v>60006</v>
      </c>
      <c r="D4373" t="s">
        <v>3515</v>
      </c>
    </row>
    <row r="4374" spans="2:4">
      <c r="B4374" s="594">
        <v>45659.496192129627</v>
      </c>
      <c r="C4374">
        <v>60001</v>
      </c>
      <c r="D4374" t="s">
        <v>3516</v>
      </c>
    </row>
    <row r="4375" spans="2:4">
      <c r="B4375" s="594">
        <v>45659.496192129627</v>
      </c>
      <c r="C4375">
        <v>60006</v>
      </c>
      <c r="D4375" t="s">
        <v>3517</v>
      </c>
    </row>
    <row r="4376" spans="2:4">
      <c r="B4376" s="594">
        <v>45659.496192129627</v>
      </c>
      <c r="C4376">
        <v>60006</v>
      </c>
      <c r="D4376" t="s">
        <v>3518</v>
      </c>
    </row>
    <row r="4377" spans="2:4">
      <c r="B4377" s="594">
        <v>45659.496192129627</v>
      </c>
      <c r="C4377">
        <v>60006</v>
      </c>
      <c r="D4377" t="s">
        <v>3520</v>
      </c>
    </row>
    <row r="4378" spans="2:4">
      <c r="B4378" s="594">
        <v>45659.496192129627</v>
      </c>
      <c r="C4378">
        <v>60006</v>
      </c>
      <c r="D4378" t="s">
        <v>3521</v>
      </c>
    </row>
    <row r="4379" spans="2:4">
      <c r="B4379" s="594">
        <v>45659.496192129627</v>
      </c>
      <c r="C4379">
        <v>60006</v>
      </c>
      <c r="D4379" t="s">
        <v>3522</v>
      </c>
    </row>
    <row r="4380" spans="2:4">
      <c r="B4380" s="594">
        <v>45659.496192129627</v>
      </c>
      <c r="C4380">
        <v>60006</v>
      </c>
      <c r="D4380" t="s">
        <v>3524</v>
      </c>
    </row>
    <row r="4381" spans="2:4">
      <c r="B4381" s="594">
        <v>45659.496192129627</v>
      </c>
      <c r="C4381">
        <v>60006</v>
      </c>
      <c r="D4381" t="s">
        <v>4133</v>
      </c>
    </row>
    <row r="4382" spans="2:4">
      <c r="B4382" s="594">
        <v>45659.496192129627</v>
      </c>
      <c r="C4382">
        <v>60006</v>
      </c>
      <c r="D4382" t="s">
        <v>3515</v>
      </c>
    </row>
    <row r="4383" spans="2:4">
      <c r="B4383" s="594">
        <v>45659.496192129627</v>
      </c>
      <c r="C4383">
        <v>60001</v>
      </c>
      <c r="D4383" t="s">
        <v>3516</v>
      </c>
    </row>
    <row r="4384" spans="2:4">
      <c r="B4384" s="594">
        <v>45659.496192129627</v>
      </c>
      <c r="C4384">
        <v>60006</v>
      </c>
      <c r="D4384" t="s">
        <v>3517</v>
      </c>
    </row>
    <row r="4385" spans="2:4">
      <c r="B4385" s="594">
        <v>45659.496192129627</v>
      </c>
      <c r="C4385">
        <v>60006</v>
      </c>
      <c r="D4385" t="s">
        <v>3518</v>
      </c>
    </row>
    <row r="4386" spans="2:4">
      <c r="B4386" s="594">
        <v>45659.496203703704</v>
      </c>
      <c r="C4386">
        <v>60006</v>
      </c>
      <c r="D4386" t="s">
        <v>3520</v>
      </c>
    </row>
    <row r="4387" spans="2:4">
      <c r="B4387" s="594">
        <v>45659.496203703704</v>
      </c>
      <c r="C4387">
        <v>60006</v>
      </c>
      <c r="D4387" t="s">
        <v>3521</v>
      </c>
    </row>
    <row r="4388" spans="2:4">
      <c r="B4388" s="594">
        <v>45659.496203703704</v>
      </c>
      <c r="C4388">
        <v>60006</v>
      </c>
      <c r="D4388" t="s">
        <v>3522</v>
      </c>
    </row>
    <row r="4389" spans="2:4">
      <c r="B4389" s="594">
        <v>45659.496203703704</v>
      </c>
      <c r="C4389">
        <v>60006</v>
      </c>
      <c r="D4389" t="s">
        <v>3524</v>
      </c>
    </row>
    <row r="4390" spans="2:4">
      <c r="B4390" s="594">
        <v>45659.496203703704</v>
      </c>
      <c r="C4390">
        <v>60006</v>
      </c>
      <c r="D4390" t="s">
        <v>4133</v>
      </c>
    </row>
    <row r="4391" spans="2:4">
      <c r="B4391" s="594">
        <v>45659.496203703704</v>
      </c>
      <c r="C4391">
        <v>60006</v>
      </c>
      <c r="D4391" t="s">
        <v>3515</v>
      </c>
    </row>
    <row r="4392" spans="2:4">
      <c r="B4392" s="594">
        <v>45659.496203703704</v>
      </c>
      <c r="C4392">
        <v>60001</v>
      </c>
      <c r="D4392" t="s">
        <v>3516</v>
      </c>
    </row>
    <row r="4393" spans="2:4">
      <c r="B4393" s="594">
        <v>45659.496203703704</v>
      </c>
      <c r="C4393">
        <v>60006</v>
      </c>
      <c r="D4393" t="s">
        <v>3517</v>
      </c>
    </row>
    <row r="4394" spans="2:4">
      <c r="B4394" s="594">
        <v>45659.496203703704</v>
      </c>
      <c r="C4394">
        <v>60006</v>
      </c>
      <c r="D4394" t="s">
        <v>3518</v>
      </c>
    </row>
    <row r="4395" spans="2:4">
      <c r="B4395" s="594">
        <v>45659.496203703704</v>
      </c>
      <c r="C4395">
        <v>60006</v>
      </c>
      <c r="D4395" t="s">
        <v>3520</v>
      </c>
    </row>
    <row r="4396" spans="2:4">
      <c r="B4396" s="594">
        <v>45659.496203703704</v>
      </c>
      <c r="C4396">
        <v>60006</v>
      </c>
      <c r="D4396" t="s">
        <v>3521</v>
      </c>
    </row>
    <row r="4397" spans="2:4">
      <c r="B4397" s="594">
        <v>45659.496203703704</v>
      </c>
      <c r="C4397">
        <v>60006</v>
      </c>
      <c r="D4397" t="s">
        <v>3522</v>
      </c>
    </row>
    <row r="4398" spans="2:4">
      <c r="B4398" s="594">
        <v>45659.496203703704</v>
      </c>
      <c r="C4398">
        <v>60006</v>
      </c>
      <c r="D4398" t="s">
        <v>3524</v>
      </c>
    </row>
    <row r="4399" spans="2:4">
      <c r="B4399" s="594">
        <v>45659.496203703704</v>
      </c>
      <c r="C4399">
        <v>60006</v>
      </c>
      <c r="D4399" t="s">
        <v>4133</v>
      </c>
    </row>
    <row r="4400" spans="2:4">
      <c r="B4400" s="594">
        <v>45659.496203703704</v>
      </c>
      <c r="C4400">
        <v>60006</v>
      </c>
      <c r="D4400" t="s">
        <v>3515</v>
      </c>
    </row>
    <row r="4401" spans="2:4">
      <c r="B4401" s="594">
        <v>45659.496203703704</v>
      </c>
      <c r="C4401">
        <v>60001</v>
      </c>
      <c r="D4401" t="s">
        <v>3516</v>
      </c>
    </row>
    <row r="4402" spans="2:4">
      <c r="B4402" s="594">
        <v>45659.496203703704</v>
      </c>
      <c r="C4402">
        <v>60006</v>
      </c>
      <c r="D4402" t="s">
        <v>3517</v>
      </c>
    </row>
    <row r="4403" spans="2:4">
      <c r="B4403" s="594">
        <v>45659.496203703704</v>
      </c>
      <c r="C4403">
        <v>60006</v>
      </c>
      <c r="D4403" t="s">
        <v>3518</v>
      </c>
    </row>
    <row r="4404" spans="2:4">
      <c r="B4404" s="594">
        <v>45659.496203703704</v>
      </c>
      <c r="C4404">
        <v>60006</v>
      </c>
      <c r="D4404" t="s">
        <v>3520</v>
      </c>
    </row>
    <row r="4405" spans="2:4">
      <c r="B4405" s="594">
        <v>45659.496203703704</v>
      </c>
      <c r="C4405">
        <v>60006</v>
      </c>
      <c r="D4405" t="s">
        <v>3521</v>
      </c>
    </row>
    <row r="4406" spans="2:4">
      <c r="B4406" s="594">
        <v>45659.496203703704</v>
      </c>
      <c r="C4406">
        <v>60006</v>
      </c>
      <c r="D4406" t="s">
        <v>3522</v>
      </c>
    </row>
    <row r="4407" spans="2:4">
      <c r="B4407" s="594">
        <v>45659.496203703704</v>
      </c>
      <c r="C4407">
        <v>60006</v>
      </c>
      <c r="D4407" t="s">
        <v>3524</v>
      </c>
    </row>
    <row r="4408" spans="2:4">
      <c r="B4408" s="594">
        <v>45659.496215277781</v>
      </c>
      <c r="C4408">
        <v>60006</v>
      </c>
      <c r="D4408" t="s">
        <v>4133</v>
      </c>
    </row>
    <row r="4409" spans="2:4">
      <c r="B4409" s="594">
        <v>45659.496215277781</v>
      </c>
      <c r="C4409">
        <v>60006</v>
      </c>
      <c r="D4409" t="s">
        <v>3515</v>
      </c>
    </row>
    <row r="4410" spans="2:4">
      <c r="B4410" s="594">
        <v>45659.496215277781</v>
      </c>
      <c r="C4410">
        <v>60001</v>
      </c>
      <c r="D4410" t="s">
        <v>3516</v>
      </c>
    </row>
    <row r="4411" spans="2:4">
      <c r="B4411" s="594">
        <v>45659.496215277781</v>
      </c>
      <c r="C4411">
        <v>60006</v>
      </c>
      <c r="D4411" t="s">
        <v>3517</v>
      </c>
    </row>
    <row r="4412" spans="2:4">
      <c r="B4412" s="594">
        <v>45659.496215277781</v>
      </c>
      <c r="C4412">
        <v>60006</v>
      </c>
      <c r="D4412" t="s">
        <v>3518</v>
      </c>
    </row>
    <row r="4413" spans="2:4">
      <c r="B4413" s="594">
        <v>45659.496215277781</v>
      </c>
      <c r="C4413">
        <v>60006</v>
      </c>
      <c r="D4413" t="s">
        <v>3520</v>
      </c>
    </row>
    <row r="4414" spans="2:4">
      <c r="B4414" s="594">
        <v>45659.496215277781</v>
      </c>
      <c r="C4414">
        <v>60006</v>
      </c>
      <c r="D4414" t="s">
        <v>3521</v>
      </c>
    </row>
    <row r="4415" spans="2:4">
      <c r="B4415" s="594">
        <v>45659.496215277781</v>
      </c>
      <c r="C4415">
        <v>60006</v>
      </c>
      <c r="D4415" t="s">
        <v>3522</v>
      </c>
    </row>
    <row r="4416" spans="2:4">
      <c r="B4416" s="594">
        <v>45659.496215277781</v>
      </c>
      <c r="C4416">
        <v>60006</v>
      </c>
      <c r="D4416" t="s">
        <v>3524</v>
      </c>
    </row>
    <row r="4417" spans="2:4">
      <c r="B4417" s="594">
        <v>45659.496215277781</v>
      </c>
      <c r="C4417">
        <v>60006</v>
      </c>
      <c r="D4417" t="s">
        <v>4133</v>
      </c>
    </row>
    <row r="4418" spans="2:4">
      <c r="B4418" s="594">
        <v>45659.496215277781</v>
      </c>
      <c r="C4418">
        <v>60006</v>
      </c>
      <c r="D4418" t="s">
        <v>3515</v>
      </c>
    </row>
    <row r="4419" spans="2:4">
      <c r="B4419" s="594">
        <v>45659.496215277781</v>
      </c>
      <c r="C4419">
        <v>60001</v>
      </c>
      <c r="D4419" t="s">
        <v>3516</v>
      </c>
    </row>
    <row r="4420" spans="2:4">
      <c r="B4420" s="594">
        <v>45659.496215277781</v>
      </c>
      <c r="C4420">
        <v>60006</v>
      </c>
      <c r="D4420" t="s">
        <v>3517</v>
      </c>
    </row>
    <row r="4421" spans="2:4">
      <c r="B4421" s="594">
        <v>45659.496215277781</v>
      </c>
      <c r="C4421">
        <v>60006</v>
      </c>
      <c r="D4421" t="s">
        <v>3518</v>
      </c>
    </row>
    <row r="4422" spans="2:4">
      <c r="B4422" s="594">
        <v>45659.496215277781</v>
      </c>
      <c r="C4422">
        <v>60006</v>
      </c>
      <c r="D4422" t="s">
        <v>3520</v>
      </c>
    </row>
    <row r="4423" spans="2:4">
      <c r="B4423" s="594">
        <v>45659.496215277781</v>
      </c>
      <c r="C4423">
        <v>60006</v>
      </c>
      <c r="D4423" t="s">
        <v>3521</v>
      </c>
    </row>
    <row r="4424" spans="2:4">
      <c r="B4424" s="594">
        <v>45659.496215277781</v>
      </c>
      <c r="C4424">
        <v>60006</v>
      </c>
      <c r="D4424" t="s">
        <v>3522</v>
      </c>
    </row>
    <row r="4425" spans="2:4">
      <c r="B4425" s="594">
        <v>45659.496215277781</v>
      </c>
      <c r="C4425">
        <v>60006</v>
      </c>
      <c r="D4425" t="s">
        <v>3524</v>
      </c>
    </row>
    <row r="4426" spans="2:4">
      <c r="B4426" s="594">
        <v>45659.496215277781</v>
      </c>
      <c r="C4426">
        <v>60006</v>
      </c>
      <c r="D4426" t="s">
        <v>4133</v>
      </c>
    </row>
    <row r="4427" spans="2:4">
      <c r="B4427" s="594">
        <v>45659.496215277781</v>
      </c>
      <c r="C4427">
        <v>60006</v>
      </c>
      <c r="D4427" t="s">
        <v>3515</v>
      </c>
    </row>
    <row r="4428" spans="2:4">
      <c r="B4428" s="594">
        <v>45659.496215277781</v>
      </c>
      <c r="C4428">
        <v>60001</v>
      </c>
      <c r="D4428" t="s">
        <v>3516</v>
      </c>
    </row>
    <row r="4429" spans="2:4">
      <c r="B4429" s="594">
        <v>45659.496215277781</v>
      </c>
      <c r="C4429">
        <v>60006</v>
      </c>
      <c r="D4429" t="s">
        <v>3517</v>
      </c>
    </row>
    <row r="4430" spans="2:4">
      <c r="B4430" s="594">
        <v>45659.496215277781</v>
      </c>
      <c r="C4430">
        <v>60006</v>
      </c>
      <c r="D4430" t="s">
        <v>3518</v>
      </c>
    </row>
    <row r="4431" spans="2:4">
      <c r="B4431" s="594">
        <v>45659.496215277781</v>
      </c>
      <c r="C4431">
        <v>60006</v>
      </c>
      <c r="D4431" t="s">
        <v>3520</v>
      </c>
    </row>
    <row r="4432" spans="2:4">
      <c r="B4432" s="594">
        <v>45659.496215277781</v>
      </c>
      <c r="C4432">
        <v>60006</v>
      </c>
      <c r="D4432" t="s">
        <v>3521</v>
      </c>
    </row>
    <row r="4433" spans="2:4">
      <c r="B4433" s="594">
        <v>45659.496215277781</v>
      </c>
      <c r="C4433">
        <v>60006</v>
      </c>
      <c r="D4433" t="s">
        <v>3522</v>
      </c>
    </row>
    <row r="4434" spans="2:4">
      <c r="B4434" s="594">
        <v>45659.496215277781</v>
      </c>
      <c r="C4434">
        <v>60006</v>
      </c>
      <c r="D4434" t="s">
        <v>3524</v>
      </c>
    </row>
    <row r="4435" spans="2:4">
      <c r="B4435" s="594">
        <v>45659.49622685185</v>
      </c>
      <c r="C4435">
        <v>60006</v>
      </c>
      <c r="D4435" t="s">
        <v>4133</v>
      </c>
    </row>
    <row r="4436" spans="2:4">
      <c r="B4436" s="594">
        <v>45659.49622685185</v>
      </c>
      <c r="C4436">
        <v>60006</v>
      </c>
      <c r="D4436" t="s">
        <v>3515</v>
      </c>
    </row>
    <row r="4437" spans="2:4">
      <c r="B4437" s="594">
        <v>45659.49622685185</v>
      </c>
      <c r="C4437">
        <v>60001</v>
      </c>
      <c r="D4437" t="s">
        <v>3516</v>
      </c>
    </row>
    <row r="4438" spans="2:4">
      <c r="B4438" s="594">
        <v>45659.49622685185</v>
      </c>
      <c r="C4438">
        <v>60006</v>
      </c>
      <c r="D4438" t="s">
        <v>3517</v>
      </c>
    </row>
    <row r="4439" spans="2:4">
      <c r="B4439" s="594">
        <v>45659.49622685185</v>
      </c>
      <c r="C4439">
        <v>60006</v>
      </c>
      <c r="D4439" t="s">
        <v>3518</v>
      </c>
    </row>
    <row r="4440" spans="2:4">
      <c r="B4440" s="594">
        <v>45659.49622685185</v>
      </c>
      <c r="C4440">
        <v>60006</v>
      </c>
      <c r="D4440" t="s">
        <v>3520</v>
      </c>
    </row>
    <row r="4441" spans="2:4">
      <c r="B4441" s="594">
        <v>45659.49622685185</v>
      </c>
      <c r="C4441">
        <v>60006</v>
      </c>
      <c r="D4441" t="s">
        <v>3521</v>
      </c>
    </row>
    <row r="4442" spans="2:4">
      <c r="B4442" s="594">
        <v>45659.49622685185</v>
      </c>
      <c r="C4442">
        <v>60006</v>
      </c>
      <c r="D4442" t="s">
        <v>3522</v>
      </c>
    </row>
    <row r="4443" spans="2:4">
      <c r="B4443" s="594">
        <v>45659.49622685185</v>
      </c>
      <c r="C4443">
        <v>60006</v>
      </c>
      <c r="D4443" t="s">
        <v>3524</v>
      </c>
    </row>
    <row r="4444" spans="2:4">
      <c r="B4444" s="594">
        <v>45659.49622685185</v>
      </c>
      <c r="C4444">
        <v>60006</v>
      </c>
      <c r="D4444" t="s">
        <v>4133</v>
      </c>
    </row>
    <row r="4445" spans="2:4">
      <c r="B4445" s="594">
        <v>45659.49622685185</v>
      </c>
      <c r="C4445">
        <v>60006</v>
      </c>
      <c r="D4445" t="s">
        <v>3515</v>
      </c>
    </row>
    <row r="4446" spans="2:4">
      <c r="B4446" s="594">
        <v>45659.49622685185</v>
      </c>
      <c r="C4446">
        <v>60001</v>
      </c>
      <c r="D4446" t="s">
        <v>3516</v>
      </c>
    </row>
    <row r="4447" spans="2:4">
      <c r="B4447" s="594">
        <v>45659.49622685185</v>
      </c>
      <c r="C4447">
        <v>60006</v>
      </c>
      <c r="D4447" t="s">
        <v>3517</v>
      </c>
    </row>
    <row r="4448" spans="2:4">
      <c r="B4448" s="594">
        <v>45659.49622685185</v>
      </c>
      <c r="C4448">
        <v>60006</v>
      </c>
      <c r="D4448" t="s">
        <v>3518</v>
      </c>
    </row>
    <row r="4449" spans="2:4">
      <c r="B4449" s="594">
        <v>45659.49622685185</v>
      </c>
      <c r="C4449">
        <v>60006</v>
      </c>
      <c r="D4449" t="s">
        <v>3520</v>
      </c>
    </row>
    <row r="4450" spans="2:4">
      <c r="B4450" s="594">
        <v>45659.49622685185</v>
      </c>
      <c r="C4450">
        <v>60006</v>
      </c>
      <c r="D4450" t="s">
        <v>3521</v>
      </c>
    </row>
    <row r="4451" spans="2:4">
      <c r="B4451" s="594">
        <v>45659.49622685185</v>
      </c>
      <c r="C4451">
        <v>60006</v>
      </c>
      <c r="D4451" t="s">
        <v>3522</v>
      </c>
    </row>
    <row r="4452" spans="2:4">
      <c r="B4452" s="594">
        <v>45659.49622685185</v>
      </c>
      <c r="C4452">
        <v>60006</v>
      </c>
      <c r="D4452" t="s">
        <v>3524</v>
      </c>
    </row>
    <row r="4453" spans="2:4">
      <c r="B4453" s="594">
        <v>45659.49622685185</v>
      </c>
      <c r="C4453">
        <v>60006</v>
      </c>
      <c r="D4453" t="s">
        <v>4133</v>
      </c>
    </row>
    <row r="4454" spans="2:4">
      <c r="B4454" s="594">
        <v>45659.49622685185</v>
      </c>
      <c r="C4454">
        <v>60006</v>
      </c>
      <c r="D4454" t="s">
        <v>3515</v>
      </c>
    </row>
    <row r="4455" spans="2:4">
      <c r="B4455" s="594">
        <v>45659.49622685185</v>
      </c>
      <c r="C4455">
        <v>60001</v>
      </c>
      <c r="D4455" t="s">
        <v>3516</v>
      </c>
    </row>
    <row r="4456" spans="2:4">
      <c r="B4456" s="594">
        <v>45659.49622685185</v>
      </c>
      <c r="C4456">
        <v>60006</v>
      </c>
      <c r="D4456" t="s">
        <v>3517</v>
      </c>
    </row>
    <row r="4457" spans="2:4">
      <c r="B4457" s="594">
        <v>45659.49622685185</v>
      </c>
      <c r="C4457">
        <v>60006</v>
      </c>
      <c r="D4457" t="s">
        <v>3518</v>
      </c>
    </row>
    <row r="4458" spans="2:4">
      <c r="B4458" s="594">
        <v>45659.49622685185</v>
      </c>
      <c r="C4458">
        <v>60006</v>
      </c>
      <c r="D4458" t="s">
        <v>3520</v>
      </c>
    </row>
    <row r="4459" spans="2:4">
      <c r="B4459" s="594">
        <v>45659.49622685185</v>
      </c>
      <c r="C4459">
        <v>60006</v>
      </c>
      <c r="D4459" t="s">
        <v>3521</v>
      </c>
    </row>
    <row r="4460" spans="2:4">
      <c r="B4460" s="594">
        <v>45659.49622685185</v>
      </c>
      <c r="C4460">
        <v>60006</v>
      </c>
      <c r="D4460" t="s">
        <v>3522</v>
      </c>
    </row>
    <row r="4461" spans="2:4">
      <c r="B4461" s="594">
        <v>45659.49622685185</v>
      </c>
      <c r="C4461">
        <v>60006</v>
      </c>
      <c r="D4461" t="s">
        <v>3524</v>
      </c>
    </row>
    <row r="4462" spans="2:4">
      <c r="B4462" s="594">
        <v>45659.49622685185</v>
      </c>
      <c r="C4462">
        <v>60006</v>
      </c>
      <c r="D4462" t="s">
        <v>4133</v>
      </c>
    </row>
    <row r="4463" spans="2:4">
      <c r="B4463" s="594">
        <v>45659.49622685185</v>
      </c>
      <c r="C4463">
        <v>60006</v>
      </c>
      <c r="D4463" t="s">
        <v>3515</v>
      </c>
    </row>
    <row r="4464" spans="2:4">
      <c r="B4464" s="594">
        <v>45659.49622685185</v>
      </c>
      <c r="C4464">
        <v>60001</v>
      </c>
      <c r="D4464" t="s">
        <v>3516</v>
      </c>
    </row>
    <row r="4465" spans="2:4">
      <c r="B4465" s="594">
        <v>45659.49622685185</v>
      </c>
      <c r="C4465">
        <v>60006</v>
      </c>
      <c r="D4465" t="s">
        <v>3517</v>
      </c>
    </row>
    <row r="4466" spans="2:4">
      <c r="B4466" s="594">
        <v>45659.49622685185</v>
      </c>
      <c r="C4466">
        <v>60006</v>
      </c>
      <c r="D4466" t="s">
        <v>3518</v>
      </c>
    </row>
    <row r="4467" spans="2:4">
      <c r="B4467" s="594">
        <v>45659.49622685185</v>
      </c>
      <c r="C4467">
        <v>60006</v>
      </c>
      <c r="D4467" t="s">
        <v>3520</v>
      </c>
    </row>
    <row r="4468" spans="2:4">
      <c r="B4468" s="594">
        <v>45659.49622685185</v>
      </c>
      <c r="C4468">
        <v>60006</v>
      </c>
      <c r="D4468" t="s">
        <v>3521</v>
      </c>
    </row>
    <row r="4469" spans="2:4">
      <c r="B4469" s="594">
        <v>45659.49622685185</v>
      </c>
      <c r="C4469">
        <v>60006</v>
      </c>
      <c r="D4469" t="s">
        <v>3522</v>
      </c>
    </row>
    <row r="4470" spans="2:4">
      <c r="B4470" s="594">
        <v>45659.49622685185</v>
      </c>
      <c r="C4470">
        <v>60006</v>
      </c>
      <c r="D4470" t="s">
        <v>3524</v>
      </c>
    </row>
    <row r="4471" spans="2:4">
      <c r="B4471" s="594">
        <v>45659.49622685185</v>
      </c>
      <c r="C4471">
        <v>60006</v>
      </c>
      <c r="D4471" t="s">
        <v>4133</v>
      </c>
    </row>
    <row r="4472" spans="2:4">
      <c r="B4472" s="594">
        <v>45659.49622685185</v>
      </c>
      <c r="C4472">
        <v>60006</v>
      </c>
      <c r="D4472" t="s">
        <v>3515</v>
      </c>
    </row>
    <row r="4473" spans="2:4">
      <c r="B4473" s="594">
        <v>45659.49622685185</v>
      </c>
      <c r="C4473">
        <v>60001</v>
      </c>
      <c r="D4473" t="s">
        <v>3516</v>
      </c>
    </row>
    <row r="4474" spans="2:4">
      <c r="B4474" s="594">
        <v>45659.49622685185</v>
      </c>
      <c r="C4474">
        <v>60006</v>
      </c>
      <c r="D4474" t="s">
        <v>3517</v>
      </c>
    </row>
    <row r="4475" spans="2:4">
      <c r="B4475" s="594">
        <v>45659.49622685185</v>
      </c>
      <c r="C4475">
        <v>60006</v>
      </c>
      <c r="D4475" t="s">
        <v>3518</v>
      </c>
    </row>
    <row r="4476" spans="2:4">
      <c r="B4476" s="594">
        <v>45659.49622685185</v>
      </c>
      <c r="C4476">
        <v>60006</v>
      </c>
      <c r="D4476" t="s">
        <v>3520</v>
      </c>
    </row>
    <row r="4477" spans="2:4">
      <c r="B4477" s="594">
        <v>45659.49622685185</v>
      </c>
      <c r="C4477">
        <v>60006</v>
      </c>
      <c r="D4477" t="s">
        <v>3521</v>
      </c>
    </row>
    <row r="4478" spans="2:4">
      <c r="B4478" s="594">
        <v>45659.49622685185</v>
      </c>
      <c r="C4478">
        <v>60006</v>
      </c>
      <c r="D4478" t="s">
        <v>3522</v>
      </c>
    </row>
    <row r="4479" spans="2:4">
      <c r="B4479" s="594">
        <v>45659.49622685185</v>
      </c>
      <c r="C4479">
        <v>60006</v>
      </c>
      <c r="D4479" t="s">
        <v>3524</v>
      </c>
    </row>
    <row r="4480" spans="2:4">
      <c r="B4480" s="594">
        <v>45659.49622685185</v>
      </c>
      <c r="C4480">
        <v>60006</v>
      </c>
      <c r="D4480" t="s">
        <v>4133</v>
      </c>
    </row>
    <row r="4481" spans="2:4">
      <c r="B4481" s="594">
        <v>45659.49622685185</v>
      </c>
      <c r="C4481">
        <v>60006</v>
      </c>
      <c r="D4481" t="s">
        <v>3515</v>
      </c>
    </row>
    <row r="4482" spans="2:4">
      <c r="B4482" s="594">
        <v>45659.49622685185</v>
      </c>
      <c r="C4482">
        <v>60001</v>
      </c>
      <c r="D4482" t="s">
        <v>3516</v>
      </c>
    </row>
    <row r="4483" spans="2:4">
      <c r="B4483" s="594">
        <v>45659.49622685185</v>
      </c>
      <c r="C4483">
        <v>60006</v>
      </c>
      <c r="D4483" t="s">
        <v>3517</v>
      </c>
    </row>
    <row r="4484" spans="2:4">
      <c r="B4484" s="594">
        <v>45659.49622685185</v>
      </c>
      <c r="C4484">
        <v>60006</v>
      </c>
      <c r="D4484" t="s">
        <v>3518</v>
      </c>
    </row>
    <row r="4485" spans="2:4">
      <c r="B4485" s="594">
        <v>45659.49622685185</v>
      </c>
      <c r="C4485">
        <v>60006</v>
      </c>
      <c r="D4485" t="s">
        <v>3520</v>
      </c>
    </row>
    <row r="4486" spans="2:4">
      <c r="B4486" s="594">
        <v>45659.49622685185</v>
      </c>
      <c r="C4486">
        <v>60006</v>
      </c>
      <c r="D4486" t="s">
        <v>3521</v>
      </c>
    </row>
    <row r="4487" spans="2:4">
      <c r="B4487" s="594">
        <v>45659.49622685185</v>
      </c>
      <c r="C4487">
        <v>60006</v>
      </c>
      <c r="D4487" t="s">
        <v>3522</v>
      </c>
    </row>
    <row r="4488" spans="2:4">
      <c r="B4488" s="594">
        <v>45659.49622685185</v>
      </c>
      <c r="C4488">
        <v>60006</v>
      </c>
      <c r="D4488" t="s">
        <v>3524</v>
      </c>
    </row>
    <row r="4489" spans="2:4">
      <c r="B4489" s="594">
        <v>45659.49622685185</v>
      </c>
      <c r="C4489">
        <v>60006</v>
      </c>
      <c r="D4489" t="s">
        <v>4133</v>
      </c>
    </row>
    <row r="4490" spans="2:4">
      <c r="B4490" s="594">
        <v>45659.49622685185</v>
      </c>
      <c r="C4490">
        <v>60006</v>
      </c>
      <c r="D4490" t="s">
        <v>3515</v>
      </c>
    </row>
    <row r="4491" spans="2:4">
      <c r="B4491" s="594">
        <v>45659.49622685185</v>
      </c>
      <c r="C4491">
        <v>60001</v>
      </c>
      <c r="D4491" t="s">
        <v>3516</v>
      </c>
    </row>
    <row r="4492" spans="2:4">
      <c r="B4492" s="594">
        <v>45659.49622685185</v>
      </c>
      <c r="C4492">
        <v>60006</v>
      </c>
      <c r="D4492" t="s">
        <v>3517</v>
      </c>
    </row>
    <row r="4493" spans="2:4">
      <c r="B4493" s="594">
        <v>45659.49622685185</v>
      </c>
      <c r="C4493">
        <v>60006</v>
      </c>
      <c r="D4493" t="s">
        <v>3518</v>
      </c>
    </row>
    <row r="4494" spans="2:4">
      <c r="B4494" s="594">
        <v>45659.49622685185</v>
      </c>
      <c r="C4494">
        <v>60006</v>
      </c>
      <c r="D4494" t="s">
        <v>3520</v>
      </c>
    </row>
    <row r="4495" spans="2:4">
      <c r="B4495" s="594">
        <v>45659.496238425927</v>
      </c>
      <c r="C4495">
        <v>60006</v>
      </c>
      <c r="D4495" t="s">
        <v>3521</v>
      </c>
    </row>
    <row r="4496" spans="2:4">
      <c r="B4496" s="594">
        <v>45659.496238425927</v>
      </c>
      <c r="C4496">
        <v>60006</v>
      </c>
      <c r="D4496" t="s">
        <v>3522</v>
      </c>
    </row>
    <row r="4497" spans="2:4">
      <c r="B4497" s="594">
        <v>45659.496238425927</v>
      </c>
      <c r="C4497">
        <v>60006</v>
      </c>
      <c r="D4497" t="s">
        <v>3524</v>
      </c>
    </row>
    <row r="4498" spans="2:4">
      <c r="B4498" s="594">
        <v>45659.496238425927</v>
      </c>
      <c r="C4498">
        <v>60006</v>
      </c>
      <c r="D4498" t="s">
        <v>4133</v>
      </c>
    </row>
    <row r="4499" spans="2:4">
      <c r="B4499" s="594">
        <v>45659.496238425927</v>
      </c>
      <c r="C4499">
        <v>60006</v>
      </c>
      <c r="D4499" t="s">
        <v>3515</v>
      </c>
    </row>
    <row r="4500" spans="2:4">
      <c r="B4500" s="594">
        <v>45659.496238425927</v>
      </c>
      <c r="C4500">
        <v>60001</v>
      </c>
      <c r="D4500" t="s">
        <v>3516</v>
      </c>
    </row>
    <row r="4501" spans="2:4">
      <c r="B4501" s="594">
        <v>45659.496238425927</v>
      </c>
      <c r="C4501">
        <v>60006</v>
      </c>
      <c r="D4501" t="s">
        <v>3517</v>
      </c>
    </row>
    <row r="4502" spans="2:4">
      <c r="B4502" s="594">
        <v>45659.496238425927</v>
      </c>
      <c r="C4502">
        <v>60006</v>
      </c>
      <c r="D4502" t="s">
        <v>3518</v>
      </c>
    </row>
    <row r="4503" spans="2:4">
      <c r="B4503" s="594">
        <v>45659.496238425927</v>
      </c>
      <c r="C4503">
        <v>60006</v>
      </c>
      <c r="D4503" t="s">
        <v>3520</v>
      </c>
    </row>
    <row r="4504" spans="2:4">
      <c r="B4504" s="594">
        <v>45659.496238425927</v>
      </c>
      <c r="C4504">
        <v>60006</v>
      </c>
      <c r="D4504" t="s">
        <v>3521</v>
      </c>
    </row>
    <row r="4505" spans="2:4">
      <c r="B4505" s="594">
        <v>45659.496238425927</v>
      </c>
      <c r="C4505">
        <v>60006</v>
      </c>
      <c r="D4505" t="s">
        <v>3522</v>
      </c>
    </row>
    <row r="4506" spans="2:4">
      <c r="B4506" s="594">
        <v>45659.496238425927</v>
      </c>
      <c r="C4506">
        <v>60006</v>
      </c>
      <c r="D4506" t="s">
        <v>3524</v>
      </c>
    </row>
    <row r="4507" spans="2:4">
      <c r="B4507" s="594">
        <v>45659.496238425927</v>
      </c>
      <c r="C4507">
        <v>60006</v>
      </c>
      <c r="D4507" t="s">
        <v>4133</v>
      </c>
    </row>
    <row r="4508" spans="2:4">
      <c r="B4508" s="594">
        <v>45659.496238425927</v>
      </c>
      <c r="C4508">
        <v>60006</v>
      </c>
      <c r="D4508" t="s">
        <v>3515</v>
      </c>
    </row>
    <row r="4509" spans="2:4">
      <c r="B4509" s="594">
        <v>45659.496238425927</v>
      </c>
      <c r="C4509">
        <v>60001</v>
      </c>
      <c r="D4509" t="s">
        <v>3516</v>
      </c>
    </row>
    <row r="4510" spans="2:4">
      <c r="B4510" s="594">
        <v>45659.496238425927</v>
      </c>
      <c r="C4510">
        <v>60006</v>
      </c>
      <c r="D4510" t="s">
        <v>3517</v>
      </c>
    </row>
    <row r="4511" spans="2:4">
      <c r="B4511" s="594">
        <v>45659.496238425927</v>
      </c>
      <c r="C4511">
        <v>60006</v>
      </c>
      <c r="D4511" t="s">
        <v>3518</v>
      </c>
    </row>
    <row r="4512" spans="2:4">
      <c r="B4512" s="594">
        <v>45659.496238425927</v>
      </c>
      <c r="C4512">
        <v>60006</v>
      </c>
      <c r="D4512" t="s">
        <v>3520</v>
      </c>
    </row>
    <row r="4513" spans="2:4">
      <c r="B4513" s="594">
        <v>45659.496238425927</v>
      </c>
      <c r="C4513">
        <v>60006</v>
      </c>
      <c r="D4513" t="s">
        <v>3521</v>
      </c>
    </row>
    <row r="4514" spans="2:4">
      <c r="B4514" s="594">
        <v>45659.496238425927</v>
      </c>
      <c r="C4514">
        <v>60006</v>
      </c>
      <c r="D4514" t="s">
        <v>3522</v>
      </c>
    </row>
    <row r="4515" spans="2:4">
      <c r="B4515" s="594">
        <v>45659.496238425927</v>
      </c>
      <c r="C4515">
        <v>60006</v>
      </c>
      <c r="D4515" t="s">
        <v>3524</v>
      </c>
    </row>
    <row r="4516" spans="2:4">
      <c r="B4516" s="594">
        <v>45659.496238425927</v>
      </c>
      <c r="C4516">
        <v>60006</v>
      </c>
      <c r="D4516" t="s">
        <v>4133</v>
      </c>
    </row>
    <row r="4517" spans="2:4">
      <c r="B4517" s="594">
        <v>45659.496238425927</v>
      </c>
      <c r="C4517">
        <v>60006</v>
      </c>
      <c r="D4517" t="s">
        <v>3515</v>
      </c>
    </row>
    <row r="4518" spans="2:4">
      <c r="B4518" s="594">
        <v>45659.496238425927</v>
      </c>
      <c r="C4518">
        <v>60001</v>
      </c>
      <c r="D4518" t="s">
        <v>3516</v>
      </c>
    </row>
    <row r="4519" spans="2:4">
      <c r="B4519" s="594">
        <v>45659.496238425927</v>
      </c>
      <c r="C4519">
        <v>60006</v>
      </c>
      <c r="D4519" t="s">
        <v>3517</v>
      </c>
    </row>
    <row r="4520" spans="2:4">
      <c r="B4520" s="594">
        <v>45659.496238425927</v>
      </c>
      <c r="C4520">
        <v>60006</v>
      </c>
      <c r="D4520" t="s">
        <v>3518</v>
      </c>
    </row>
    <row r="4521" spans="2:4">
      <c r="B4521" s="594">
        <v>45659.496238425927</v>
      </c>
      <c r="C4521">
        <v>60006</v>
      </c>
      <c r="D4521" t="s">
        <v>3520</v>
      </c>
    </row>
    <row r="4522" spans="2:4">
      <c r="B4522" s="594">
        <v>45659.496238425927</v>
      </c>
      <c r="C4522">
        <v>60006</v>
      </c>
      <c r="D4522" t="s">
        <v>3521</v>
      </c>
    </row>
    <row r="4523" spans="2:4">
      <c r="B4523" s="594">
        <v>45659.496238425927</v>
      </c>
      <c r="C4523">
        <v>60006</v>
      </c>
      <c r="D4523" t="s">
        <v>3522</v>
      </c>
    </row>
    <row r="4524" spans="2:4">
      <c r="B4524" s="594">
        <v>45659.496238425927</v>
      </c>
      <c r="C4524">
        <v>60006</v>
      </c>
      <c r="D4524" t="s">
        <v>3524</v>
      </c>
    </row>
    <row r="4525" spans="2:4">
      <c r="B4525" s="594">
        <v>45659.496238425927</v>
      </c>
      <c r="C4525">
        <v>60006</v>
      </c>
      <c r="D4525" t="s">
        <v>4133</v>
      </c>
    </row>
    <row r="4526" spans="2:4">
      <c r="B4526" s="594">
        <v>45659.496238425927</v>
      </c>
      <c r="C4526">
        <v>60006</v>
      </c>
      <c r="D4526" t="s">
        <v>3515</v>
      </c>
    </row>
    <row r="4527" spans="2:4">
      <c r="B4527" s="594">
        <v>45659.496238425927</v>
      </c>
      <c r="C4527">
        <v>60001</v>
      </c>
      <c r="D4527" t="s">
        <v>3516</v>
      </c>
    </row>
    <row r="4528" spans="2:4">
      <c r="B4528" s="594">
        <v>45659.496238425927</v>
      </c>
      <c r="C4528">
        <v>60006</v>
      </c>
      <c r="D4528" t="s">
        <v>3517</v>
      </c>
    </row>
    <row r="4529" spans="2:4">
      <c r="B4529" s="594">
        <v>45659.496238425927</v>
      </c>
      <c r="C4529">
        <v>60006</v>
      </c>
      <c r="D4529" t="s">
        <v>3518</v>
      </c>
    </row>
    <row r="4530" spans="2:4">
      <c r="B4530" s="594">
        <v>45659.496238425927</v>
      </c>
      <c r="C4530">
        <v>60006</v>
      </c>
      <c r="D4530" t="s">
        <v>3520</v>
      </c>
    </row>
    <row r="4531" spans="2:4">
      <c r="B4531" s="594">
        <v>45659.496238425927</v>
      </c>
      <c r="C4531">
        <v>60006</v>
      </c>
      <c r="D4531" t="s">
        <v>3521</v>
      </c>
    </row>
    <row r="4532" spans="2:4">
      <c r="B4532" s="594">
        <v>45659.496238425927</v>
      </c>
      <c r="C4532">
        <v>60006</v>
      </c>
      <c r="D4532" t="s">
        <v>3522</v>
      </c>
    </row>
    <row r="4533" spans="2:4">
      <c r="B4533" s="594">
        <v>45659.496249999997</v>
      </c>
      <c r="C4533">
        <v>60006</v>
      </c>
      <c r="D4533" t="s">
        <v>3524</v>
      </c>
    </row>
    <row r="4534" spans="2:4">
      <c r="B4534" s="594">
        <v>45659.496249999997</v>
      </c>
      <c r="C4534">
        <v>60006</v>
      </c>
      <c r="D4534" t="s">
        <v>4133</v>
      </c>
    </row>
    <row r="4535" spans="2:4">
      <c r="B4535" s="594">
        <v>45659.496249999997</v>
      </c>
      <c r="C4535">
        <v>60006</v>
      </c>
      <c r="D4535" t="s">
        <v>3515</v>
      </c>
    </row>
    <row r="4536" spans="2:4">
      <c r="B4536" s="594">
        <v>45659.496249999997</v>
      </c>
      <c r="C4536">
        <v>60001</v>
      </c>
      <c r="D4536" t="s">
        <v>3516</v>
      </c>
    </row>
    <row r="4537" spans="2:4">
      <c r="B4537" s="594">
        <v>45659.496249999997</v>
      </c>
      <c r="C4537">
        <v>60006</v>
      </c>
      <c r="D4537" t="s">
        <v>3517</v>
      </c>
    </row>
    <row r="4538" spans="2:4">
      <c r="B4538" s="594">
        <v>45659.496249999997</v>
      </c>
      <c r="C4538">
        <v>60006</v>
      </c>
      <c r="D4538" t="s">
        <v>3518</v>
      </c>
    </row>
    <row r="4539" spans="2:4">
      <c r="B4539" s="594">
        <v>45659.496249999997</v>
      </c>
      <c r="C4539">
        <v>60006</v>
      </c>
      <c r="D4539" t="s">
        <v>3520</v>
      </c>
    </row>
    <row r="4540" spans="2:4">
      <c r="B4540" s="594">
        <v>45659.496249999997</v>
      </c>
      <c r="C4540">
        <v>60006</v>
      </c>
      <c r="D4540" t="s">
        <v>3521</v>
      </c>
    </row>
    <row r="4541" spans="2:4">
      <c r="B4541" s="594">
        <v>45659.496249999997</v>
      </c>
      <c r="C4541">
        <v>60006</v>
      </c>
      <c r="D4541" t="s">
        <v>3522</v>
      </c>
    </row>
    <row r="4542" spans="2:4">
      <c r="B4542" s="594">
        <v>45659.496249999997</v>
      </c>
      <c r="C4542">
        <v>60006</v>
      </c>
      <c r="D4542" t="s">
        <v>3524</v>
      </c>
    </row>
    <row r="4543" spans="2:4">
      <c r="B4543" s="594">
        <v>45659.496249999997</v>
      </c>
      <c r="C4543">
        <v>60006</v>
      </c>
      <c r="D4543" t="s">
        <v>4133</v>
      </c>
    </row>
    <row r="4544" spans="2:4">
      <c r="B4544" s="594">
        <v>45659.496249999997</v>
      </c>
      <c r="C4544">
        <v>60006</v>
      </c>
      <c r="D4544" t="s">
        <v>3515</v>
      </c>
    </row>
    <row r="4545" spans="2:4">
      <c r="B4545" s="594">
        <v>45659.496249999997</v>
      </c>
      <c r="C4545">
        <v>60001</v>
      </c>
      <c r="D4545" t="s">
        <v>3516</v>
      </c>
    </row>
    <row r="4546" spans="2:4">
      <c r="B4546" s="594">
        <v>45659.496249999997</v>
      </c>
      <c r="C4546">
        <v>60006</v>
      </c>
      <c r="D4546" t="s">
        <v>3517</v>
      </c>
    </row>
    <row r="4547" spans="2:4">
      <c r="B4547" s="594">
        <v>45659.496249999997</v>
      </c>
      <c r="C4547">
        <v>60006</v>
      </c>
      <c r="D4547" t="s">
        <v>3518</v>
      </c>
    </row>
    <row r="4548" spans="2:4">
      <c r="B4548" s="594">
        <v>45659.496249999997</v>
      </c>
      <c r="C4548">
        <v>60006</v>
      </c>
      <c r="D4548" t="s">
        <v>3520</v>
      </c>
    </row>
    <row r="4549" spans="2:4">
      <c r="B4549" s="594">
        <v>45659.496249999997</v>
      </c>
      <c r="C4549">
        <v>60006</v>
      </c>
      <c r="D4549" t="s">
        <v>3521</v>
      </c>
    </row>
    <row r="4550" spans="2:4">
      <c r="B4550" s="594">
        <v>45659.496249999997</v>
      </c>
      <c r="C4550">
        <v>60006</v>
      </c>
      <c r="D4550" t="s">
        <v>3522</v>
      </c>
    </row>
    <row r="4551" spans="2:4">
      <c r="B4551" s="594">
        <v>45659.496249999997</v>
      </c>
      <c r="C4551">
        <v>60006</v>
      </c>
      <c r="D4551" t="s">
        <v>3524</v>
      </c>
    </row>
    <row r="4552" spans="2:4">
      <c r="B4552" s="594">
        <v>45659.496249999997</v>
      </c>
      <c r="C4552">
        <v>60006</v>
      </c>
      <c r="D4552" t="s">
        <v>4133</v>
      </c>
    </row>
    <row r="4553" spans="2:4">
      <c r="B4553" s="594">
        <v>45659.496249999997</v>
      </c>
      <c r="C4553">
        <v>60006</v>
      </c>
      <c r="D4553" t="s">
        <v>3515</v>
      </c>
    </row>
    <row r="4554" spans="2:4">
      <c r="B4554" s="594">
        <v>45659.496249999997</v>
      </c>
      <c r="C4554">
        <v>60001</v>
      </c>
      <c r="D4554" t="s">
        <v>3516</v>
      </c>
    </row>
    <row r="4555" spans="2:4">
      <c r="B4555" s="594">
        <v>45659.496249999997</v>
      </c>
      <c r="C4555">
        <v>60006</v>
      </c>
      <c r="D4555" t="s">
        <v>3517</v>
      </c>
    </row>
    <row r="4556" spans="2:4">
      <c r="B4556" s="594">
        <v>45659.496261574073</v>
      </c>
      <c r="C4556">
        <v>60006</v>
      </c>
      <c r="D4556" t="s">
        <v>3518</v>
      </c>
    </row>
    <row r="4557" spans="2:4">
      <c r="B4557" s="594">
        <v>45659.496261574073</v>
      </c>
      <c r="C4557">
        <v>60006</v>
      </c>
      <c r="D4557" t="s">
        <v>3520</v>
      </c>
    </row>
    <row r="4558" spans="2:4">
      <c r="B4558" s="594">
        <v>45659.496261574073</v>
      </c>
      <c r="C4558">
        <v>60006</v>
      </c>
      <c r="D4558" t="s">
        <v>3521</v>
      </c>
    </row>
    <row r="4559" spans="2:4">
      <c r="B4559" s="594">
        <v>45659.496261574073</v>
      </c>
      <c r="C4559">
        <v>60006</v>
      </c>
      <c r="D4559" t="s">
        <v>3522</v>
      </c>
    </row>
    <row r="4560" spans="2:4">
      <c r="B4560" s="594">
        <v>45659.496261574073</v>
      </c>
      <c r="C4560">
        <v>60006</v>
      </c>
      <c r="D4560" t="s">
        <v>3524</v>
      </c>
    </row>
    <row r="4561" spans="2:4">
      <c r="B4561" s="594">
        <v>45659.496261574073</v>
      </c>
      <c r="C4561">
        <v>60006</v>
      </c>
      <c r="D4561" t="s">
        <v>4133</v>
      </c>
    </row>
    <row r="4562" spans="2:4">
      <c r="B4562" s="594">
        <v>45659.496261574073</v>
      </c>
      <c r="C4562">
        <v>60006</v>
      </c>
      <c r="D4562" t="s">
        <v>3515</v>
      </c>
    </row>
    <row r="4563" spans="2:4">
      <c r="B4563" s="594">
        <v>45659.496261574073</v>
      </c>
      <c r="C4563">
        <v>60001</v>
      </c>
      <c r="D4563" t="s">
        <v>3516</v>
      </c>
    </row>
    <row r="4564" spans="2:4">
      <c r="B4564" s="594">
        <v>45659.496261574073</v>
      </c>
      <c r="C4564">
        <v>60006</v>
      </c>
      <c r="D4564" t="s">
        <v>3517</v>
      </c>
    </row>
    <row r="4565" spans="2:4">
      <c r="B4565" s="594">
        <v>45659.496261574073</v>
      </c>
      <c r="C4565">
        <v>60006</v>
      </c>
      <c r="D4565" t="s">
        <v>3518</v>
      </c>
    </row>
    <row r="4566" spans="2:4">
      <c r="B4566" s="594">
        <v>45659.496261574073</v>
      </c>
      <c r="C4566">
        <v>60006</v>
      </c>
      <c r="D4566" t="s">
        <v>3520</v>
      </c>
    </row>
    <row r="4567" spans="2:4">
      <c r="B4567" s="594">
        <v>45659.496261574073</v>
      </c>
      <c r="C4567">
        <v>60006</v>
      </c>
      <c r="D4567" t="s">
        <v>3521</v>
      </c>
    </row>
    <row r="4568" spans="2:4">
      <c r="B4568" s="594">
        <v>45659.496261574073</v>
      </c>
      <c r="C4568">
        <v>60006</v>
      </c>
      <c r="D4568" t="s">
        <v>3522</v>
      </c>
    </row>
    <row r="4569" spans="2:4">
      <c r="B4569" s="594">
        <v>45659.496261574073</v>
      </c>
      <c r="C4569">
        <v>60006</v>
      </c>
      <c r="D4569" t="s">
        <v>3524</v>
      </c>
    </row>
    <row r="4570" spans="2:4">
      <c r="B4570" s="594">
        <v>45659.496261574073</v>
      </c>
      <c r="C4570">
        <v>60006</v>
      </c>
      <c r="D4570" t="s">
        <v>4133</v>
      </c>
    </row>
    <row r="4571" spans="2:4">
      <c r="B4571" s="594">
        <v>45659.496261574073</v>
      </c>
      <c r="C4571">
        <v>60006</v>
      </c>
      <c r="D4571" t="s">
        <v>3515</v>
      </c>
    </row>
    <row r="4572" spans="2:4">
      <c r="B4572" s="594">
        <v>45659.496261574073</v>
      </c>
      <c r="C4572">
        <v>60001</v>
      </c>
      <c r="D4572" t="s">
        <v>3516</v>
      </c>
    </row>
    <row r="4573" spans="2:4">
      <c r="B4573" s="594">
        <v>45659.496261574073</v>
      </c>
      <c r="C4573">
        <v>60006</v>
      </c>
      <c r="D4573" t="s">
        <v>3517</v>
      </c>
    </row>
    <row r="4574" spans="2:4">
      <c r="B4574" s="594">
        <v>45659.496261574073</v>
      </c>
      <c r="C4574">
        <v>60006</v>
      </c>
      <c r="D4574" t="s">
        <v>3518</v>
      </c>
    </row>
    <row r="4575" spans="2:4">
      <c r="B4575" s="594">
        <v>45659.496261574073</v>
      </c>
      <c r="C4575">
        <v>60006</v>
      </c>
      <c r="D4575" t="s">
        <v>3520</v>
      </c>
    </row>
    <row r="4576" spans="2:4">
      <c r="B4576" s="594">
        <v>45659.496261574073</v>
      </c>
      <c r="C4576">
        <v>60006</v>
      </c>
      <c r="D4576" t="s">
        <v>3521</v>
      </c>
    </row>
    <row r="4577" spans="2:4">
      <c r="B4577" s="594">
        <v>45659.496261574073</v>
      </c>
      <c r="C4577">
        <v>60006</v>
      </c>
      <c r="D4577" t="s">
        <v>3522</v>
      </c>
    </row>
    <row r="4578" spans="2:4">
      <c r="B4578" s="594">
        <v>45659.496261574073</v>
      </c>
      <c r="C4578">
        <v>60006</v>
      </c>
      <c r="D4578" t="s">
        <v>3524</v>
      </c>
    </row>
    <row r="4579" spans="2:4">
      <c r="B4579" s="594">
        <v>45659.496261574073</v>
      </c>
      <c r="C4579">
        <v>60006</v>
      </c>
      <c r="D4579" t="s">
        <v>4133</v>
      </c>
    </row>
    <row r="4580" spans="2:4">
      <c r="B4580" s="594">
        <v>45659.496261574073</v>
      </c>
      <c r="C4580">
        <v>60006</v>
      </c>
      <c r="D4580" t="s">
        <v>3515</v>
      </c>
    </row>
    <row r="4581" spans="2:4">
      <c r="B4581" s="594">
        <v>45659.496261574073</v>
      </c>
      <c r="C4581">
        <v>60001</v>
      </c>
      <c r="D4581" t="s">
        <v>3516</v>
      </c>
    </row>
    <row r="4582" spans="2:4">
      <c r="B4582" s="594">
        <v>45659.496261574073</v>
      </c>
      <c r="C4582">
        <v>60006</v>
      </c>
      <c r="D4582" t="s">
        <v>3517</v>
      </c>
    </row>
    <row r="4583" spans="2:4">
      <c r="B4583" s="594">
        <v>45659.496261574073</v>
      </c>
      <c r="C4583">
        <v>60006</v>
      </c>
      <c r="D4583" t="s">
        <v>3518</v>
      </c>
    </row>
    <row r="4584" spans="2:4">
      <c r="B4584" s="594">
        <v>45659.496261574073</v>
      </c>
      <c r="C4584">
        <v>60006</v>
      </c>
      <c r="D4584" t="s">
        <v>3520</v>
      </c>
    </row>
    <row r="4585" spans="2:4">
      <c r="B4585" s="594">
        <v>45659.496261574073</v>
      </c>
      <c r="C4585">
        <v>60006</v>
      </c>
      <c r="D4585" t="s">
        <v>3521</v>
      </c>
    </row>
    <row r="4586" spans="2:4">
      <c r="B4586" s="594">
        <v>45659.496261574073</v>
      </c>
      <c r="C4586">
        <v>60006</v>
      </c>
      <c r="D4586" t="s">
        <v>3522</v>
      </c>
    </row>
    <row r="4587" spans="2:4">
      <c r="B4587" s="594">
        <v>45659.496261574073</v>
      </c>
      <c r="C4587">
        <v>60006</v>
      </c>
      <c r="D4587" t="s">
        <v>3524</v>
      </c>
    </row>
    <row r="4588" spans="2:4">
      <c r="B4588" s="594">
        <v>45659.496261574073</v>
      </c>
      <c r="C4588">
        <v>60006</v>
      </c>
      <c r="D4588" t="s">
        <v>4133</v>
      </c>
    </row>
    <row r="4589" spans="2:4">
      <c r="B4589" s="594">
        <v>45659.496261574073</v>
      </c>
      <c r="C4589">
        <v>60006</v>
      </c>
      <c r="D4589" t="s">
        <v>3515</v>
      </c>
    </row>
    <row r="4590" spans="2:4">
      <c r="B4590" s="594">
        <v>45659.496261574073</v>
      </c>
      <c r="C4590">
        <v>60001</v>
      </c>
      <c r="D4590" t="s">
        <v>3516</v>
      </c>
    </row>
    <row r="4591" spans="2:4">
      <c r="B4591" s="594">
        <v>45659.496261574073</v>
      </c>
      <c r="C4591">
        <v>60006</v>
      </c>
      <c r="D4591" t="s">
        <v>3517</v>
      </c>
    </row>
    <row r="4592" spans="2:4">
      <c r="B4592" s="594">
        <v>45659.496261574073</v>
      </c>
      <c r="C4592">
        <v>60006</v>
      </c>
      <c r="D4592" t="s">
        <v>3518</v>
      </c>
    </row>
    <row r="4593" spans="2:4">
      <c r="B4593" s="594">
        <v>45659.496261574073</v>
      </c>
      <c r="C4593">
        <v>60006</v>
      </c>
      <c r="D4593" t="s">
        <v>3520</v>
      </c>
    </row>
    <row r="4594" spans="2:4">
      <c r="B4594" s="594">
        <v>45659.496261574073</v>
      </c>
      <c r="C4594">
        <v>60006</v>
      </c>
      <c r="D4594" t="s">
        <v>3521</v>
      </c>
    </row>
    <row r="4595" spans="2:4">
      <c r="B4595" s="594">
        <v>45659.496261574073</v>
      </c>
      <c r="C4595">
        <v>60006</v>
      </c>
      <c r="D4595" t="s">
        <v>3522</v>
      </c>
    </row>
    <row r="4596" spans="2:4">
      <c r="B4596" s="594">
        <v>45659.496261574073</v>
      </c>
      <c r="C4596">
        <v>60006</v>
      </c>
      <c r="D4596" t="s">
        <v>3524</v>
      </c>
    </row>
    <row r="4597" spans="2:4">
      <c r="B4597" s="594">
        <v>45659.496261574073</v>
      </c>
      <c r="C4597">
        <v>60006</v>
      </c>
      <c r="D4597" t="s">
        <v>4133</v>
      </c>
    </row>
    <row r="4598" spans="2:4">
      <c r="B4598" s="594">
        <v>45659.496261574073</v>
      </c>
      <c r="C4598">
        <v>60006</v>
      </c>
      <c r="D4598" t="s">
        <v>3515</v>
      </c>
    </row>
    <row r="4599" spans="2:4">
      <c r="B4599" s="594">
        <v>45659.496261574073</v>
      </c>
      <c r="C4599">
        <v>60001</v>
      </c>
      <c r="D4599" t="s">
        <v>3516</v>
      </c>
    </row>
    <row r="4600" spans="2:4">
      <c r="B4600" s="594">
        <v>45659.496261574073</v>
      </c>
      <c r="C4600">
        <v>60006</v>
      </c>
      <c r="D4600" t="s">
        <v>3517</v>
      </c>
    </row>
    <row r="4601" spans="2:4">
      <c r="B4601" s="594">
        <v>45659.496261574073</v>
      </c>
      <c r="C4601">
        <v>60006</v>
      </c>
      <c r="D4601" t="s">
        <v>3518</v>
      </c>
    </row>
    <row r="4602" spans="2:4">
      <c r="B4602" s="594">
        <v>45659.496261574073</v>
      </c>
      <c r="C4602">
        <v>60006</v>
      </c>
      <c r="D4602" t="s">
        <v>3520</v>
      </c>
    </row>
    <row r="4603" spans="2:4">
      <c r="B4603" s="594">
        <v>45659.496261574073</v>
      </c>
      <c r="C4603">
        <v>60006</v>
      </c>
      <c r="D4603" t="s">
        <v>3521</v>
      </c>
    </row>
    <row r="4604" spans="2:4">
      <c r="B4604" s="594">
        <v>45659.496261574073</v>
      </c>
      <c r="C4604">
        <v>60006</v>
      </c>
      <c r="D4604" t="s">
        <v>3522</v>
      </c>
    </row>
    <row r="4605" spans="2:4">
      <c r="B4605" s="594">
        <v>45659.496261574073</v>
      </c>
      <c r="C4605">
        <v>60006</v>
      </c>
      <c r="D4605" t="s">
        <v>3524</v>
      </c>
    </row>
    <row r="4606" spans="2:4">
      <c r="B4606" s="594">
        <v>45659.49627314815</v>
      </c>
      <c r="C4606">
        <v>60006</v>
      </c>
      <c r="D4606" t="s">
        <v>4133</v>
      </c>
    </row>
    <row r="4607" spans="2:4">
      <c r="B4607" s="594">
        <v>45659.49627314815</v>
      </c>
      <c r="C4607">
        <v>60006</v>
      </c>
      <c r="D4607" t="s">
        <v>3515</v>
      </c>
    </row>
    <row r="4608" spans="2:4">
      <c r="B4608" s="594">
        <v>45659.49627314815</v>
      </c>
      <c r="C4608">
        <v>60001</v>
      </c>
      <c r="D4608" t="s">
        <v>3516</v>
      </c>
    </row>
    <row r="4609" spans="2:4">
      <c r="B4609" s="594">
        <v>45659.49627314815</v>
      </c>
      <c r="C4609">
        <v>60006</v>
      </c>
      <c r="D4609" t="s">
        <v>3517</v>
      </c>
    </row>
    <row r="4610" spans="2:4">
      <c r="B4610" s="594">
        <v>45659.49627314815</v>
      </c>
      <c r="C4610">
        <v>60006</v>
      </c>
      <c r="D4610" t="s">
        <v>3518</v>
      </c>
    </row>
    <row r="4611" spans="2:4">
      <c r="B4611" s="594">
        <v>45659.49627314815</v>
      </c>
      <c r="C4611">
        <v>60006</v>
      </c>
      <c r="D4611" t="s">
        <v>3520</v>
      </c>
    </row>
    <row r="4612" spans="2:4">
      <c r="B4612" s="594">
        <v>45659.49627314815</v>
      </c>
      <c r="C4612">
        <v>60006</v>
      </c>
      <c r="D4612" t="s">
        <v>3521</v>
      </c>
    </row>
    <row r="4613" spans="2:4">
      <c r="B4613" s="594">
        <v>45659.49627314815</v>
      </c>
      <c r="C4613">
        <v>60006</v>
      </c>
      <c r="D4613" t="s">
        <v>3522</v>
      </c>
    </row>
    <row r="4614" spans="2:4">
      <c r="B4614" s="594">
        <v>45659.49627314815</v>
      </c>
      <c r="C4614">
        <v>60006</v>
      </c>
      <c r="D4614" t="s">
        <v>3524</v>
      </c>
    </row>
    <row r="4615" spans="2:4">
      <c r="B4615" s="594">
        <v>45659.49627314815</v>
      </c>
      <c r="C4615">
        <v>60006</v>
      </c>
      <c r="D4615" t="s">
        <v>4133</v>
      </c>
    </row>
    <row r="4616" spans="2:4">
      <c r="B4616" s="594">
        <v>45659.49627314815</v>
      </c>
      <c r="C4616">
        <v>60006</v>
      </c>
      <c r="D4616" t="s">
        <v>3515</v>
      </c>
    </row>
    <row r="4617" spans="2:4">
      <c r="B4617" s="594">
        <v>45659.49627314815</v>
      </c>
      <c r="C4617">
        <v>60001</v>
      </c>
      <c r="D4617" t="s">
        <v>3516</v>
      </c>
    </row>
    <row r="4618" spans="2:4">
      <c r="B4618" s="594">
        <v>45659.49627314815</v>
      </c>
      <c r="C4618">
        <v>60006</v>
      </c>
      <c r="D4618" t="s">
        <v>3517</v>
      </c>
    </row>
    <row r="4619" spans="2:4">
      <c r="B4619" s="594">
        <v>45659.49627314815</v>
      </c>
      <c r="C4619">
        <v>60006</v>
      </c>
      <c r="D4619" t="s">
        <v>3518</v>
      </c>
    </row>
    <row r="4620" spans="2:4">
      <c r="B4620" s="594">
        <v>45659.49627314815</v>
      </c>
      <c r="C4620">
        <v>60006</v>
      </c>
      <c r="D4620" t="s">
        <v>3520</v>
      </c>
    </row>
    <row r="4621" spans="2:4">
      <c r="B4621" s="594">
        <v>45659.49627314815</v>
      </c>
      <c r="C4621">
        <v>60006</v>
      </c>
      <c r="D4621" t="s">
        <v>3521</v>
      </c>
    </row>
    <row r="4622" spans="2:4">
      <c r="B4622" s="594">
        <v>45659.49627314815</v>
      </c>
      <c r="C4622">
        <v>60006</v>
      </c>
      <c r="D4622" t="s">
        <v>3522</v>
      </c>
    </row>
    <row r="4623" spans="2:4">
      <c r="B4623" s="594">
        <v>45659.49627314815</v>
      </c>
      <c r="C4623">
        <v>60006</v>
      </c>
      <c r="D4623" t="s">
        <v>3524</v>
      </c>
    </row>
    <row r="4624" spans="2:4">
      <c r="B4624" s="594">
        <v>45659.49627314815</v>
      </c>
      <c r="C4624">
        <v>60006</v>
      </c>
      <c r="D4624" t="s">
        <v>4133</v>
      </c>
    </row>
    <row r="4625" spans="2:4">
      <c r="B4625" s="594">
        <v>45659.49627314815</v>
      </c>
      <c r="C4625">
        <v>60006</v>
      </c>
      <c r="D4625" t="s">
        <v>3515</v>
      </c>
    </row>
    <row r="4626" spans="2:4">
      <c r="B4626" s="594">
        <v>45659.49627314815</v>
      </c>
      <c r="C4626">
        <v>60001</v>
      </c>
      <c r="D4626" t="s">
        <v>3516</v>
      </c>
    </row>
    <row r="4627" spans="2:4">
      <c r="B4627" s="594">
        <v>45659.49627314815</v>
      </c>
      <c r="C4627">
        <v>60006</v>
      </c>
      <c r="D4627" t="s">
        <v>3517</v>
      </c>
    </row>
    <row r="4628" spans="2:4">
      <c r="B4628" s="594">
        <v>45659.49627314815</v>
      </c>
      <c r="C4628">
        <v>60006</v>
      </c>
      <c r="D4628" t="s">
        <v>3518</v>
      </c>
    </row>
    <row r="4629" spans="2:4">
      <c r="B4629" s="594">
        <v>45659.49627314815</v>
      </c>
      <c r="C4629">
        <v>60006</v>
      </c>
      <c r="D4629" t="s">
        <v>3520</v>
      </c>
    </row>
    <row r="4630" spans="2:4">
      <c r="B4630" s="594">
        <v>45659.49627314815</v>
      </c>
      <c r="C4630">
        <v>60006</v>
      </c>
      <c r="D4630" t="s">
        <v>3521</v>
      </c>
    </row>
    <row r="4631" spans="2:4">
      <c r="B4631" s="594">
        <v>45659.49627314815</v>
      </c>
      <c r="C4631">
        <v>60006</v>
      </c>
      <c r="D4631" t="s">
        <v>3522</v>
      </c>
    </row>
    <row r="4632" spans="2:4">
      <c r="B4632" s="594">
        <v>45659.49627314815</v>
      </c>
      <c r="C4632">
        <v>60006</v>
      </c>
      <c r="D4632" t="s">
        <v>3524</v>
      </c>
    </row>
    <row r="4633" spans="2:4">
      <c r="B4633" s="594">
        <v>45659.49627314815</v>
      </c>
      <c r="C4633">
        <v>60006</v>
      </c>
      <c r="D4633" t="s">
        <v>4133</v>
      </c>
    </row>
    <row r="4634" spans="2:4">
      <c r="B4634" s="594">
        <v>45659.49627314815</v>
      </c>
      <c r="C4634">
        <v>60006</v>
      </c>
      <c r="D4634" t="s">
        <v>3515</v>
      </c>
    </row>
    <row r="4635" spans="2:4">
      <c r="B4635" s="594">
        <v>45659.49627314815</v>
      </c>
      <c r="C4635">
        <v>60001</v>
      </c>
      <c r="D4635" t="s">
        <v>3516</v>
      </c>
    </row>
    <row r="4636" spans="2:4">
      <c r="B4636" s="594">
        <v>45659.49627314815</v>
      </c>
      <c r="C4636">
        <v>60006</v>
      </c>
      <c r="D4636" t="s">
        <v>3517</v>
      </c>
    </row>
    <row r="4637" spans="2:4">
      <c r="B4637" s="594">
        <v>45659.49627314815</v>
      </c>
      <c r="C4637">
        <v>60006</v>
      </c>
      <c r="D4637" t="s">
        <v>3518</v>
      </c>
    </row>
    <row r="4638" spans="2:4">
      <c r="B4638" s="594">
        <v>45659.49627314815</v>
      </c>
      <c r="C4638">
        <v>60006</v>
      </c>
      <c r="D4638" t="s">
        <v>3520</v>
      </c>
    </row>
    <row r="4639" spans="2:4">
      <c r="B4639" s="594">
        <v>45659.49627314815</v>
      </c>
      <c r="C4639">
        <v>60006</v>
      </c>
      <c r="D4639" t="s">
        <v>3521</v>
      </c>
    </row>
    <row r="4640" spans="2:4">
      <c r="B4640" s="594">
        <v>45659.49627314815</v>
      </c>
      <c r="C4640">
        <v>60006</v>
      </c>
      <c r="D4640" t="s">
        <v>3522</v>
      </c>
    </row>
    <row r="4641" spans="2:4">
      <c r="B4641" s="594">
        <v>45659.49627314815</v>
      </c>
      <c r="C4641">
        <v>60006</v>
      </c>
      <c r="D4641" t="s">
        <v>3524</v>
      </c>
    </row>
    <row r="4642" spans="2:4">
      <c r="B4642" s="594">
        <v>45659.49628472222</v>
      </c>
      <c r="C4642">
        <v>60006</v>
      </c>
      <c r="D4642" t="s">
        <v>4133</v>
      </c>
    </row>
    <row r="4643" spans="2:4">
      <c r="B4643" s="594">
        <v>45659.49628472222</v>
      </c>
      <c r="C4643">
        <v>60006</v>
      </c>
      <c r="D4643" t="s">
        <v>3515</v>
      </c>
    </row>
    <row r="4644" spans="2:4">
      <c r="B4644" s="594">
        <v>45659.49628472222</v>
      </c>
      <c r="C4644">
        <v>60001</v>
      </c>
      <c r="D4644" t="s">
        <v>3516</v>
      </c>
    </row>
    <row r="4645" spans="2:4">
      <c r="B4645" s="594">
        <v>45659.49628472222</v>
      </c>
      <c r="C4645">
        <v>60006</v>
      </c>
      <c r="D4645" t="s">
        <v>3517</v>
      </c>
    </row>
    <row r="4646" spans="2:4">
      <c r="B4646" s="594">
        <v>45659.49628472222</v>
      </c>
      <c r="C4646">
        <v>60006</v>
      </c>
      <c r="D4646" t="s">
        <v>3518</v>
      </c>
    </row>
    <row r="4647" spans="2:4">
      <c r="B4647" s="594">
        <v>45659.49628472222</v>
      </c>
      <c r="C4647">
        <v>60006</v>
      </c>
      <c r="D4647" t="s">
        <v>3520</v>
      </c>
    </row>
    <row r="4648" spans="2:4">
      <c r="B4648" s="594">
        <v>45659.49628472222</v>
      </c>
      <c r="C4648">
        <v>60006</v>
      </c>
      <c r="D4648" t="s">
        <v>3521</v>
      </c>
    </row>
    <row r="4649" spans="2:4">
      <c r="B4649" s="594">
        <v>45659.49628472222</v>
      </c>
      <c r="C4649">
        <v>60006</v>
      </c>
      <c r="D4649" t="s">
        <v>3522</v>
      </c>
    </row>
    <row r="4650" spans="2:4">
      <c r="B4650" s="594">
        <v>45659.49628472222</v>
      </c>
      <c r="C4650">
        <v>60006</v>
      </c>
      <c r="D4650" t="s">
        <v>3524</v>
      </c>
    </row>
    <row r="4651" spans="2:4">
      <c r="B4651" s="594">
        <v>45659.49628472222</v>
      </c>
      <c r="C4651">
        <v>60006</v>
      </c>
      <c r="D4651" t="s">
        <v>4133</v>
      </c>
    </row>
    <row r="4652" spans="2:4">
      <c r="B4652" s="594">
        <v>45659.49628472222</v>
      </c>
      <c r="C4652">
        <v>60006</v>
      </c>
      <c r="D4652" t="s">
        <v>3515</v>
      </c>
    </row>
    <row r="4653" spans="2:4">
      <c r="B4653" s="594">
        <v>45659.49628472222</v>
      </c>
      <c r="C4653">
        <v>60001</v>
      </c>
      <c r="D4653" t="s">
        <v>3516</v>
      </c>
    </row>
    <row r="4654" spans="2:4">
      <c r="B4654" s="594">
        <v>45659.49628472222</v>
      </c>
      <c r="C4654">
        <v>60006</v>
      </c>
      <c r="D4654" t="s">
        <v>3517</v>
      </c>
    </row>
    <row r="4655" spans="2:4">
      <c r="B4655" s="594">
        <v>45659.49628472222</v>
      </c>
      <c r="C4655">
        <v>60006</v>
      </c>
      <c r="D4655" t="s">
        <v>3518</v>
      </c>
    </row>
    <row r="4656" spans="2:4">
      <c r="B4656" s="594">
        <v>45659.49628472222</v>
      </c>
      <c r="C4656">
        <v>60006</v>
      </c>
      <c r="D4656" t="s">
        <v>3520</v>
      </c>
    </row>
    <row r="4657" spans="2:4">
      <c r="B4657" s="594">
        <v>45659.49628472222</v>
      </c>
      <c r="C4657">
        <v>60006</v>
      </c>
      <c r="D4657" t="s">
        <v>3521</v>
      </c>
    </row>
    <row r="4658" spans="2:4">
      <c r="B4658" s="594">
        <v>45659.49628472222</v>
      </c>
      <c r="C4658">
        <v>60006</v>
      </c>
      <c r="D4658" t="s">
        <v>3522</v>
      </c>
    </row>
    <row r="4659" spans="2:4">
      <c r="B4659" s="594">
        <v>45659.49628472222</v>
      </c>
      <c r="C4659">
        <v>60006</v>
      </c>
      <c r="D4659" t="s">
        <v>3524</v>
      </c>
    </row>
    <row r="4660" spans="2:4">
      <c r="B4660" s="594">
        <v>45659.49628472222</v>
      </c>
      <c r="C4660">
        <v>60006</v>
      </c>
      <c r="D4660" t="s">
        <v>4133</v>
      </c>
    </row>
    <row r="4661" spans="2:4">
      <c r="B4661" s="594">
        <v>45659.49628472222</v>
      </c>
      <c r="C4661">
        <v>60006</v>
      </c>
      <c r="D4661" t="s">
        <v>3515</v>
      </c>
    </row>
    <row r="4662" spans="2:4">
      <c r="B4662" s="594">
        <v>45659.49628472222</v>
      </c>
      <c r="C4662">
        <v>60001</v>
      </c>
      <c r="D4662" t="s">
        <v>3516</v>
      </c>
    </row>
    <row r="4663" spans="2:4">
      <c r="B4663" s="594">
        <v>45659.49628472222</v>
      </c>
      <c r="C4663">
        <v>60006</v>
      </c>
      <c r="D4663" t="s">
        <v>3517</v>
      </c>
    </row>
    <row r="4664" spans="2:4">
      <c r="B4664" s="594">
        <v>45659.49628472222</v>
      </c>
      <c r="C4664">
        <v>60006</v>
      </c>
      <c r="D4664" t="s">
        <v>3518</v>
      </c>
    </row>
    <row r="4665" spans="2:4">
      <c r="B4665" s="594">
        <v>45659.49628472222</v>
      </c>
      <c r="C4665">
        <v>60006</v>
      </c>
      <c r="D4665" t="s">
        <v>3520</v>
      </c>
    </row>
    <row r="4666" spans="2:4">
      <c r="B4666" s="594">
        <v>45659.49628472222</v>
      </c>
      <c r="C4666">
        <v>60006</v>
      </c>
      <c r="D4666" t="s">
        <v>3521</v>
      </c>
    </row>
    <row r="4667" spans="2:4">
      <c r="B4667" s="594">
        <v>45659.496296296296</v>
      </c>
      <c r="C4667">
        <v>60006</v>
      </c>
      <c r="D4667" t="s">
        <v>3522</v>
      </c>
    </row>
    <row r="4668" spans="2:4">
      <c r="B4668" s="594">
        <v>45659.496296296296</v>
      </c>
      <c r="C4668">
        <v>60006</v>
      </c>
      <c r="D4668" t="s">
        <v>3524</v>
      </c>
    </row>
    <row r="4669" spans="2:4">
      <c r="B4669" s="594">
        <v>45659.496296296296</v>
      </c>
      <c r="C4669">
        <v>60006</v>
      </c>
      <c r="D4669" t="s">
        <v>4133</v>
      </c>
    </row>
    <row r="4670" spans="2:4">
      <c r="B4670" s="594">
        <v>45659.496296296296</v>
      </c>
      <c r="C4670">
        <v>60006</v>
      </c>
      <c r="D4670" t="s">
        <v>3515</v>
      </c>
    </row>
    <row r="4671" spans="2:4">
      <c r="B4671" s="594">
        <v>45659.496296296296</v>
      </c>
      <c r="C4671">
        <v>60001</v>
      </c>
      <c r="D4671" t="s">
        <v>3516</v>
      </c>
    </row>
    <row r="4672" spans="2:4">
      <c r="B4672" s="594">
        <v>45659.496296296296</v>
      </c>
      <c r="C4672">
        <v>60006</v>
      </c>
      <c r="D4672" t="s">
        <v>3517</v>
      </c>
    </row>
    <row r="4673" spans="2:4">
      <c r="B4673" s="594">
        <v>45659.496296296296</v>
      </c>
      <c r="C4673">
        <v>60006</v>
      </c>
      <c r="D4673" t="s">
        <v>3518</v>
      </c>
    </row>
    <row r="4674" spans="2:4">
      <c r="B4674" s="594">
        <v>45659.496296296296</v>
      </c>
      <c r="C4674">
        <v>60006</v>
      </c>
      <c r="D4674" t="s">
        <v>3520</v>
      </c>
    </row>
    <row r="4675" spans="2:4">
      <c r="B4675" s="594">
        <v>45659.496296296296</v>
      </c>
      <c r="C4675">
        <v>60006</v>
      </c>
      <c r="D4675" t="s">
        <v>3521</v>
      </c>
    </row>
    <row r="4676" spans="2:4">
      <c r="B4676" s="594">
        <v>45659.496296296296</v>
      </c>
      <c r="C4676">
        <v>60006</v>
      </c>
      <c r="D4676" t="s">
        <v>3522</v>
      </c>
    </row>
    <row r="4677" spans="2:4">
      <c r="B4677" s="594">
        <v>45659.496296296296</v>
      </c>
      <c r="C4677">
        <v>60006</v>
      </c>
      <c r="D4677" t="s">
        <v>3524</v>
      </c>
    </row>
    <row r="4678" spans="2:4">
      <c r="B4678" s="594">
        <v>45659.496296296296</v>
      </c>
      <c r="C4678">
        <v>60006</v>
      </c>
      <c r="D4678" t="s">
        <v>4133</v>
      </c>
    </row>
    <row r="4679" spans="2:4">
      <c r="B4679" s="594">
        <v>45659.496296296296</v>
      </c>
      <c r="C4679">
        <v>60006</v>
      </c>
      <c r="D4679" t="s">
        <v>3515</v>
      </c>
    </row>
    <row r="4680" spans="2:4">
      <c r="B4680" s="594">
        <v>45659.496296296296</v>
      </c>
      <c r="C4680">
        <v>60001</v>
      </c>
      <c r="D4680" t="s">
        <v>3516</v>
      </c>
    </row>
    <row r="4681" spans="2:4">
      <c r="B4681" s="594">
        <v>45659.496296296296</v>
      </c>
      <c r="C4681">
        <v>60006</v>
      </c>
      <c r="D4681" t="s">
        <v>3517</v>
      </c>
    </row>
    <row r="4682" spans="2:4">
      <c r="B4682" s="594">
        <v>45659.496296296296</v>
      </c>
      <c r="C4682">
        <v>60006</v>
      </c>
      <c r="D4682" t="s">
        <v>3518</v>
      </c>
    </row>
    <row r="4683" spans="2:4">
      <c r="B4683" s="594">
        <v>45659.496296296296</v>
      </c>
      <c r="C4683">
        <v>60006</v>
      </c>
      <c r="D4683" t="s">
        <v>3520</v>
      </c>
    </row>
    <row r="4684" spans="2:4">
      <c r="B4684" s="594">
        <v>45659.496296296296</v>
      </c>
      <c r="C4684">
        <v>60006</v>
      </c>
      <c r="D4684" t="s">
        <v>3521</v>
      </c>
    </row>
    <row r="4685" spans="2:4">
      <c r="B4685" s="594">
        <v>45659.496296296296</v>
      </c>
      <c r="C4685">
        <v>60006</v>
      </c>
      <c r="D4685" t="s">
        <v>3522</v>
      </c>
    </row>
    <row r="4686" spans="2:4">
      <c r="B4686" s="594">
        <v>45659.496296296296</v>
      </c>
      <c r="C4686">
        <v>60006</v>
      </c>
      <c r="D4686" t="s">
        <v>3524</v>
      </c>
    </row>
    <row r="4687" spans="2:4">
      <c r="B4687" s="594">
        <v>45659.496296296296</v>
      </c>
      <c r="C4687">
        <v>60006</v>
      </c>
      <c r="D4687" t="s">
        <v>4133</v>
      </c>
    </row>
    <row r="4688" spans="2:4">
      <c r="B4688" s="594">
        <v>45659.496296296296</v>
      </c>
      <c r="C4688">
        <v>60006</v>
      </c>
      <c r="D4688" t="s">
        <v>3515</v>
      </c>
    </row>
    <row r="4689" spans="2:4">
      <c r="B4689" s="594">
        <v>45659.496296296296</v>
      </c>
      <c r="C4689">
        <v>60001</v>
      </c>
      <c r="D4689" t="s">
        <v>3516</v>
      </c>
    </row>
    <row r="4690" spans="2:4">
      <c r="B4690" s="594">
        <v>45659.496296296296</v>
      </c>
      <c r="C4690">
        <v>60006</v>
      </c>
      <c r="D4690" t="s">
        <v>3517</v>
      </c>
    </row>
    <row r="4691" spans="2:4">
      <c r="B4691" s="594">
        <v>45659.496296296296</v>
      </c>
      <c r="C4691">
        <v>60006</v>
      </c>
      <c r="D4691" t="s">
        <v>3518</v>
      </c>
    </row>
    <row r="4692" spans="2:4">
      <c r="B4692" s="594">
        <v>45659.496296296296</v>
      </c>
      <c r="C4692">
        <v>60006</v>
      </c>
      <c r="D4692" t="s">
        <v>3520</v>
      </c>
    </row>
    <row r="4693" spans="2:4">
      <c r="B4693" s="594">
        <v>45659.496296296296</v>
      </c>
      <c r="C4693">
        <v>60006</v>
      </c>
      <c r="D4693" t="s">
        <v>3521</v>
      </c>
    </row>
    <row r="4694" spans="2:4">
      <c r="B4694" s="594">
        <v>45659.496296296296</v>
      </c>
      <c r="C4694">
        <v>60006</v>
      </c>
      <c r="D4694" t="s">
        <v>3522</v>
      </c>
    </row>
    <row r="4695" spans="2:4">
      <c r="B4695" s="594">
        <v>45659.496296296296</v>
      </c>
      <c r="C4695">
        <v>60006</v>
      </c>
      <c r="D4695" t="s">
        <v>3524</v>
      </c>
    </row>
    <row r="4696" spans="2:4">
      <c r="B4696" s="594">
        <v>45659.496296296296</v>
      </c>
      <c r="C4696">
        <v>60006</v>
      </c>
      <c r="D4696" t="s">
        <v>4133</v>
      </c>
    </row>
    <row r="4697" spans="2:4">
      <c r="B4697" s="594">
        <v>45659.496296296296</v>
      </c>
      <c r="C4697">
        <v>60006</v>
      </c>
      <c r="D4697" t="s">
        <v>3515</v>
      </c>
    </row>
    <row r="4698" spans="2:4">
      <c r="B4698" s="594">
        <v>45659.496296296296</v>
      </c>
      <c r="C4698">
        <v>60001</v>
      </c>
      <c r="D4698" t="s">
        <v>3516</v>
      </c>
    </row>
    <row r="4699" spans="2:4">
      <c r="B4699" s="594">
        <v>45659.496296296296</v>
      </c>
      <c r="C4699">
        <v>60006</v>
      </c>
      <c r="D4699" t="s">
        <v>3517</v>
      </c>
    </row>
    <row r="4700" spans="2:4">
      <c r="B4700" s="594">
        <v>45659.496296296296</v>
      </c>
      <c r="C4700">
        <v>60006</v>
      </c>
      <c r="D4700" t="s">
        <v>3518</v>
      </c>
    </row>
    <row r="4701" spans="2:4">
      <c r="B4701" s="594">
        <v>45659.496296296296</v>
      </c>
      <c r="C4701">
        <v>60006</v>
      </c>
      <c r="D4701" t="s">
        <v>3520</v>
      </c>
    </row>
    <row r="4702" spans="2:4">
      <c r="B4702" s="594">
        <v>45659.496296296296</v>
      </c>
      <c r="C4702">
        <v>60006</v>
      </c>
      <c r="D4702" t="s">
        <v>3521</v>
      </c>
    </row>
    <row r="4703" spans="2:4">
      <c r="B4703" s="594">
        <v>45659.496296296296</v>
      </c>
      <c r="C4703">
        <v>60006</v>
      </c>
      <c r="D4703" t="s">
        <v>3522</v>
      </c>
    </row>
    <row r="4704" spans="2:4">
      <c r="B4704" s="594">
        <v>45659.496296296296</v>
      </c>
      <c r="C4704">
        <v>60006</v>
      </c>
      <c r="D4704" t="s">
        <v>3524</v>
      </c>
    </row>
    <row r="4705" spans="2:4">
      <c r="B4705" s="594">
        <v>45659.496296296296</v>
      </c>
      <c r="C4705">
        <v>60006</v>
      </c>
      <c r="D4705" t="s">
        <v>4133</v>
      </c>
    </row>
    <row r="4706" spans="2:4">
      <c r="B4706" s="594">
        <v>45659.496296296296</v>
      </c>
      <c r="C4706">
        <v>60006</v>
      </c>
      <c r="D4706" t="s">
        <v>3515</v>
      </c>
    </row>
    <row r="4707" spans="2:4">
      <c r="B4707" s="594">
        <v>45659.496296296296</v>
      </c>
      <c r="C4707">
        <v>60001</v>
      </c>
      <c r="D4707" t="s">
        <v>3516</v>
      </c>
    </row>
    <row r="4708" spans="2:4">
      <c r="B4708" s="594">
        <v>45659.496296296296</v>
      </c>
      <c r="C4708">
        <v>60006</v>
      </c>
      <c r="D4708" t="s">
        <v>3517</v>
      </c>
    </row>
    <row r="4709" spans="2:4">
      <c r="B4709" s="594">
        <v>45659.496296296296</v>
      </c>
      <c r="C4709">
        <v>60006</v>
      </c>
      <c r="D4709" t="s">
        <v>3518</v>
      </c>
    </row>
    <row r="4710" spans="2:4">
      <c r="B4710" s="594">
        <v>45659.496296296296</v>
      </c>
      <c r="C4710">
        <v>60006</v>
      </c>
      <c r="D4710" t="s">
        <v>3520</v>
      </c>
    </row>
    <row r="4711" spans="2:4">
      <c r="B4711" s="594">
        <v>45659.496296296296</v>
      </c>
      <c r="C4711">
        <v>60006</v>
      </c>
      <c r="D4711" t="s">
        <v>3521</v>
      </c>
    </row>
    <row r="4712" spans="2:4">
      <c r="B4712" s="594">
        <v>45659.496296296296</v>
      </c>
      <c r="C4712">
        <v>60006</v>
      </c>
      <c r="D4712" t="s">
        <v>3522</v>
      </c>
    </row>
    <row r="4713" spans="2:4">
      <c r="B4713" s="594">
        <v>45659.496296296296</v>
      </c>
      <c r="C4713">
        <v>60006</v>
      </c>
      <c r="D4713" t="s">
        <v>3524</v>
      </c>
    </row>
    <row r="4714" spans="2:4">
      <c r="B4714" s="594">
        <v>45659.496296296296</v>
      </c>
      <c r="C4714">
        <v>60006</v>
      </c>
      <c r="D4714" t="s">
        <v>4133</v>
      </c>
    </row>
    <row r="4715" spans="2:4">
      <c r="B4715" s="594">
        <v>45659.496296296296</v>
      </c>
      <c r="C4715">
        <v>60006</v>
      </c>
      <c r="D4715" t="s">
        <v>3515</v>
      </c>
    </row>
    <row r="4716" spans="2:4">
      <c r="B4716" s="594">
        <v>45659.496296296296</v>
      </c>
      <c r="C4716">
        <v>60001</v>
      </c>
      <c r="D4716" t="s">
        <v>3516</v>
      </c>
    </row>
    <row r="4717" spans="2:4">
      <c r="B4717" s="594">
        <v>45659.496296296296</v>
      </c>
      <c r="C4717">
        <v>60006</v>
      </c>
      <c r="D4717" t="s">
        <v>3517</v>
      </c>
    </row>
    <row r="4718" spans="2:4">
      <c r="B4718" s="594">
        <v>45659.496296296296</v>
      </c>
      <c r="C4718">
        <v>60006</v>
      </c>
      <c r="D4718" t="s">
        <v>3518</v>
      </c>
    </row>
    <row r="4719" spans="2:4">
      <c r="B4719" s="594">
        <v>45659.496296296296</v>
      </c>
      <c r="C4719">
        <v>60006</v>
      </c>
      <c r="D4719" t="s">
        <v>3520</v>
      </c>
    </row>
    <row r="4720" spans="2:4">
      <c r="B4720" s="594">
        <v>45659.496296296296</v>
      </c>
      <c r="C4720">
        <v>60006</v>
      </c>
      <c r="D4720" t="s">
        <v>3521</v>
      </c>
    </row>
    <row r="4721" spans="2:4">
      <c r="B4721" s="594">
        <v>45659.496296296296</v>
      </c>
      <c r="C4721">
        <v>60006</v>
      </c>
      <c r="D4721" t="s">
        <v>3522</v>
      </c>
    </row>
    <row r="4722" spans="2:4">
      <c r="B4722" s="594">
        <v>45659.496296296296</v>
      </c>
      <c r="C4722">
        <v>60006</v>
      </c>
      <c r="D4722" t="s">
        <v>3524</v>
      </c>
    </row>
    <row r="4723" spans="2:4">
      <c r="B4723" s="594">
        <v>45659.496296296296</v>
      </c>
      <c r="C4723">
        <v>60006</v>
      </c>
      <c r="D4723" t="s">
        <v>4133</v>
      </c>
    </row>
    <row r="4724" spans="2:4">
      <c r="B4724" s="594">
        <v>45659.496307870373</v>
      </c>
      <c r="C4724">
        <v>60006</v>
      </c>
      <c r="D4724" t="s">
        <v>3515</v>
      </c>
    </row>
    <row r="4725" spans="2:4">
      <c r="B4725" s="594">
        <v>45659.496307870373</v>
      </c>
      <c r="C4725">
        <v>60001</v>
      </c>
      <c r="D4725" t="s">
        <v>3516</v>
      </c>
    </row>
    <row r="4726" spans="2:4">
      <c r="B4726" s="594">
        <v>45659.496307870373</v>
      </c>
      <c r="C4726">
        <v>60006</v>
      </c>
      <c r="D4726" t="s">
        <v>3517</v>
      </c>
    </row>
    <row r="4727" spans="2:4">
      <c r="B4727" s="594">
        <v>45659.496307870373</v>
      </c>
      <c r="C4727">
        <v>60006</v>
      </c>
      <c r="D4727" t="s">
        <v>3518</v>
      </c>
    </row>
    <row r="4728" spans="2:4">
      <c r="B4728" s="594">
        <v>45659.496307870373</v>
      </c>
      <c r="C4728">
        <v>60006</v>
      </c>
      <c r="D4728" t="s">
        <v>3520</v>
      </c>
    </row>
    <row r="4729" spans="2:4">
      <c r="B4729" s="594">
        <v>45659.496307870373</v>
      </c>
      <c r="C4729">
        <v>60006</v>
      </c>
      <c r="D4729" t="s">
        <v>3521</v>
      </c>
    </row>
    <row r="4730" spans="2:4">
      <c r="B4730" s="594">
        <v>45659.496307870373</v>
      </c>
      <c r="C4730">
        <v>60006</v>
      </c>
      <c r="D4730" t="s">
        <v>3522</v>
      </c>
    </row>
    <row r="4731" spans="2:4">
      <c r="B4731" s="594">
        <v>45659.496307870373</v>
      </c>
      <c r="C4731">
        <v>60006</v>
      </c>
      <c r="D4731" t="s">
        <v>3524</v>
      </c>
    </row>
    <row r="4732" spans="2:4">
      <c r="B4732" s="594">
        <v>45659.496307870373</v>
      </c>
      <c r="C4732">
        <v>60006</v>
      </c>
      <c r="D4732" t="s">
        <v>4133</v>
      </c>
    </row>
    <row r="4733" spans="2:4">
      <c r="B4733" s="594">
        <v>45659.496307870373</v>
      </c>
      <c r="C4733">
        <v>60006</v>
      </c>
      <c r="D4733" t="s">
        <v>3515</v>
      </c>
    </row>
    <row r="4734" spans="2:4">
      <c r="B4734" s="594">
        <v>45659.496307870373</v>
      </c>
      <c r="C4734">
        <v>60001</v>
      </c>
      <c r="D4734" t="s">
        <v>3516</v>
      </c>
    </row>
    <row r="4735" spans="2:4">
      <c r="B4735" s="594">
        <v>45659.496307870373</v>
      </c>
      <c r="C4735">
        <v>60006</v>
      </c>
      <c r="D4735" t="s">
        <v>3517</v>
      </c>
    </row>
    <row r="4736" spans="2:4">
      <c r="B4736" s="594">
        <v>45659.496307870373</v>
      </c>
      <c r="C4736">
        <v>60006</v>
      </c>
      <c r="D4736" t="s">
        <v>3518</v>
      </c>
    </row>
    <row r="4737" spans="2:4">
      <c r="B4737" s="594">
        <v>45659.496307870373</v>
      </c>
      <c r="C4737">
        <v>60006</v>
      </c>
      <c r="D4737" t="s">
        <v>3520</v>
      </c>
    </row>
    <row r="4738" spans="2:4">
      <c r="B4738" s="594">
        <v>45659.496307870373</v>
      </c>
      <c r="C4738">
        <v>60006</v>
      </c>
      <c r="D4738" t="s">
        <v>3521</v>
      </c>
    </row>
    <row r="4739" spans="2:4">
      <c r="B4739" s="594">
        <v>45659.496307870373</v>
      </c>
      <c r="C4739">
        <v>60006</v>
      </c>
      <c r="D4739" t="s">
        <v>3522</v>
      </c>
    </row>
    <row r="4740" spans="2:4">
      <c r="B4740" s="594">
        <v>45659.496307870373</v>
      </c>
      <c r="C4740">
        <v>60006</v>
      </c>
      <c r="D4740" t="s">
        <v>3524</v>
      </c>
    </row>
    <row r="4741" spans="2:4">
      <c r="B4741" s="594">
        <v>45659.496307870373</v>
      </c>
      <c r="C4741">
        <v>60006</v>
      </c>
      <c r="D4741" t="s">
        <v>4133</v>
      </c>
    </row>
    <row r="4742" spans="2:4">
      <c r="B4742" s="594">
        <v>45659.496307870373</v>
      </c>
      <c r="C4742">
        <v>60006</v>
      </c>
      <c r="D4742" t="s">
        <v>3515</v>
      </c>
    </row>
    <row r="4743" spans="2:4">
      <c r="B4743" s="594">
        <v>45659.496307870373</v>
      </c>
      <c r="C4743">
        <v>60001</v>
      </c>
      <c r="D4743" t="s">
        <v>3516</v>
      </c>
    </row>
    <row r="4744" spans="2:4">
      <c r="B4744" s="594">
        <v>45659.496307870373</v>
      </c>
      <c r="C4744">
        <v>60006</v>
      </c>
      <c r="D4744" t="s">
        <v>3517</v>
      </c>
    </row>
    <row r="4745" spans="2:4">
      <c r="B4745" s="594">
        <v>45659.496307870373</v>
      </c>
      <c r="C4745">
        <v>60006</v>
      </c>
      <c r="D4745" t="s">
        <v>3518</v>
      </c>
    </row>
    <row r="4746" spans="2:4">
      <c r="B4746" s="594">
        <v>45659.496307870373</v>
      </c>
      <c r="C4746">
        <v>60006</v>
      </c>
      <c r="D4746" t="s">
        <v>3520</v>
      </c>
    </row>
    <row r="4747" spans="2:4">
      <c r="B4747" s="594">
        <v>45659.496307870373</v>
      </c>
      <c r="C4747">
        <v>60006</v>
      </c>
      <c r="D4747" t="s">
        <v>3521</v>
      </c>
    </row>
    <row r="4748" spans="2:4">
      <c r="B4748" s="594">
        <v>45659.496307870373</v>
      </c>
      <c r="C4748">
        <v>60006</v>
      </c>
      <c r="D4748" t="s">
        <v>3522</v>
      </c>
    </row>
    <row r="4749" spans="2:4">
      <c r="B4749" s="594">
        <v>45659.496307870373</v>
      </c>
      <c r="C4749">
        <v>60006</v>
      </c>
      <c r="D4749" t="s">
        <v>3524</v>
      </c>
    </row>
    <row r="4750" spans="2:4">
      <c r="B4750" s="594">
        <v>45659.496307870373</v>
      </c>
      <c r="C4750">
        <v>60006</v>
      </c>
      <c r="D4750" t="s">
        <v>4133</v>
      </c>
    </row>
    <row r="4751" spans="2:4">
      <c r="B4751" s="594">
        <v>45659.496307870373</v>
      </c>
      <c r="C4751">
        <v>60006</v>
      </c>
      <c r="D4751" t="s">
        <v>3515</v>
      </c>
    </row>
    <row r="4752" spans="2:4">
      <c r="B4752" s="594">
        <v>45659.496307870373</v>
      </c>
      <c r="C4752">
        <v>60001</v>
      </c>
      <c r="D4752" t="s">
        <v>3516</v>
      </c>
    </row>
    <row r="4753" spans="2:4">
      <c r="B4753" s="594">
        <v>45659.496307870373</v>
      </c>
      <c r="C4753">
        <v>60006</v>
      </c>
      <c r="D4753" t="s">
        <v>3517</v>
      </c>
    </row>
    <row r="4754" spans="2:4">
      <c r="B4754" s="594">
        <v>45659.496307870373</v>
      </c>
      <c r="C4754">
        <v>60006</v>
      </c>
      <c r="D4754" t="s">
        <v>3518</v>
      </c>
    </row>
    <row r="4755" spans="2:4">
      <c r="B4755" s="594">
        <v>45659.496307870373</v>
      </c>
      <c r="C4755">
        <v>60006</v>
      </c>
      <c r="D4755" t="s">
        <v>3520</v>
      </c>
    </row>
    <row r="4756" spans="2:4">
      <c r="B4756" s="594">
        <v>45659.496307870373</v>
      </c>
      <c r="C4756">
        <v>60006</v>
      </c>
      <c r="D4756" t="s">
        <v>3521</v>
      </c>
    </row>
    <row r="4757" spans="2:4">
      <c r="B4757" s="594">
        <v>45659.496307870373</v>
      </c>
      <c r="C4757">
        <v>60006</v>
      </c>
      <c r="D4757" t="s">
        <v>3522</v>
      </c>
    </row>
    <row r="4758" spans="2:4">
      <c r="B4758" s="594">
        <v>45659.496307870373</v>
      </c>
      <c r="C4758">
        <v>60006</v>
      </c>
      <c r="D4758" t="s">
        <v>3524</v>
      </c>
    </row>
    <row r="4759" spans="2:4">
      <c r="B4759" s="594">
        <v>45659.496307870373</v>
      </c>
      <c r="C4759">
        <v>60006</v>
      </c>
      <c r="D4759" t="s">
        <v>4133</v>
      </c>
    </row>
    <row r="4760" spans="2:4">
      <c r="B4760" s="594">
        <v>45659.496307870373</v>
      </c>
      <c r="C4760">
        <v>60006</v>
      </c>
      <c r="D4760" t="s">
        <v>3515</v>
      </c>
    </row>
    <row r="4761" spans="2:4">
      <c r="B4761" s="594">
        <v>45659.496307870373</v>
      </c>
      <c r="C4761">
        <v>60001</v>
      </c>
      <c r="D4761" t="s">
        <v>3516</v>
      </c>
    </row>
    <row r="4762" spans="2:4">
      <c r="B4762" s="594">
        <v>45659.496307870373</v>
      </c>
      <c r="C4762">
        <v>60006</v>
      </c>
      <c r="D4762" t="s">
        <v>3517</v>
      </c>
    </row>
    <row r="4763" spans="2:4">
      <c r="B4763" s="594">
        <v>45659.496307870373</v>
      </c>
      <c r="C4763">
        <v>60006</v>
      </c>
      <c r="D4763" t="s">
        <v>3518</v>
      </c>
    </row>
    <row r="4764" spans="2:4">
      <c r="B4764" s="594">
        <v>45659.496307870373</v>
      </c>
      <c r="C4764">
        <v>60006</v>
      </c>
      <c r="D4764" t="s">
        <v>3520</v>
      </c>
    </row>
    <row r="4765" spans="2:4">
      <c r="B4765" s="594">
        <v>45659.496307870373</v>
      </c>
      <c r="C4765">
        <v>60006</v>
      </c>
      <c r="D4765" t="s">
        <v>3521</v>
      </c>
    </row>
    <row r="4766" spans="2:4">
      <c r="B4766" s="594">
        <v>45659.496307870373</v>
      </c>
      <c r="C4766">
        <v>60006</v>
      </c>
      <c r="D4766" t="s">
        <v>3522</v>
      </c>
    </row>
    <row r="4767" spans="2:4">
      <c r="B4767" s="594">
        <v>45659.496307870373</v>
      </c>
      <c r="C4767">
        <v>60006</v>
      </c>
      <c r="D4767" t="s">
        <v>3524</v>
      </c>
    </row>
    <row r="4768" spans="2:4">
      <c r="B4768" s="594">
        <v>45659.496307870373</v>
      </c>
      <c r="C4768">
        <v>60006</v>
      </c>
      <c r="D4768" t="s">
        <v>4133</v>
      </c>
    </row>
    <row r="4769" spans="2:4">
      <c r="B4769" s="594">
        <v>45659.496307870373</v>
      </c>
      <c r="C4769">
        <v>60006</v>
      </c>
      <c r="D4769" t="s">
        <v>3515</v>
      </c>
    </row>
    <row r="4770" spans="2:4">
      <c r="B4770" s="594">
        <v>45659.496319444443</v>
      </c>
      <c r="C4770">
        <v>60001</v>
      </c>
      <c r="D4770" t="s">
        <v>3516</v>
      </c>
    </row>
    <row r="4771" spans="2:4">
      <c r="B4771" s="594">
        <v>45659.496319444443</v>
      </c>
      <c r="C4771">
        <v>60006</v>
      </c>
      <c r="D4771" t="s">
        <v>3517</v>
      </c>
    </row>
    <row r="4772" spans="2:4">
      <c r="B4772" s="594">
        <v>45659.496319444443</v>
      </c>
      <c r="C4772">
        <v>60006</v>
      </c>
      <c r="D4772" t="s">
        <v>3518</v>
      </c>
    </row>
    <row r="4773" spans="2:4">
      <c r="B4773" s="594">
        <v>45659.496319444443</v>
      </c>
      <c r="C4773">
        <v>60006</v>
      </c>
      <c r="D4773" t="s">
        <v>3520</v>
      </c>
    </row>
    <row r="4774" spans="2:4">
      <c r="B4774" s="594">
        <v>45659.496319444443</v>
      </c>
      <c r="C4774">
        <v>60006</v>
      </c>
      <c r="D4774" t="s">
        <v>3521</v>
      </c>
    </row>
    <row r="4775" spans="2:4">
      <c r="B4775" s="594">
        <v>45659.496319444443</v>
      </c>
      <c r="C4775">
        <v>60006</v>
      </c>
      <c r="D4775" t="s">
        <v>3522</v>
      </c>
    </row>
    <row r="4776" spans="2:4">
      <c r="B4776" s="594">
        <v>45659.496319444443</v>
      </c>
      <c r="C4776">
        <v>60006</v>
      </c>
      <c r="D4776" t="s">
        <v>3524</v>
      </c>
    </row>
    <row r="4777" spans="2:4">
      <c r="B4777" s="594">
        <v>45659.496319444443</v>
      </c>
      <c r="C4777">
        <v>60006</v>
      </c>
      <c r="D4777" t="s">
        <v>4133</v>
      </c>
    </row>
    <row r="4778" spans="2:4">
      <c r="B4778" s="594">
        <v>45659.496319444443</v>
      </c>
      <c r="C4778">
        <v>60006</v>
      </c>
      <c r="D4778" t="s">
        <v>3515</v>
      </c>
    </row>
    <row r="4779" spans="2:4">
      <c r="B4779" s="594">
        <v>45659.496319444443</v>
      </c>
      <c r="C4779">
        <v>60001</v>
      </c>
      <c r="D4779" t="s">
        <v>3516</v>
      </c>
    </row>
    <row r="4780" spans="2:4">
      <c r="B4780" s="594">
        <v>45659.496319444443</v>
      </c>
      <c r="C4780">
        <v>60006</v>
      </c>
      <c r="D4780" t="s">
        <v>3517</v>
      </c>
    </row>
    <row r="4781" spans="2:4">
      <c r="B4781" s="594">
        <v>45659.496319444443</v>
      </c>
      <c r="C4781">
        <v>60006</v>
      </c>
      <c r="D4781" t="s">
        <v>3518</v>
      </c>
    </row>
    <row r="4782" spans="2:4">
      <c r="B4782" s="594">
        <v>45659.496319444443</v>
      </c>
      <c r="C4782">
        <v>60006</v>
      </c>
      <c r="D4782" t="s">
        <v>3520</v>
      </c>
    </row>
    <row r="4783" spans="2:4">
      <c r="B4783" s="594">
        <v>45659.496319444443</v>
      </c>
      <c r="C4783">
        <v>60006</v>
      </c>
      <c r="D4783" t="s">
        <v>3521</v>
      </c>
    </row>
    <row r="4784" spans="2:4">
      <c r="B4784" s="594">
        <v>45659.496319444443</v>
      </c>
      <c r="C4784">
        <v>60006</v>
      </c>
      <c r="D4784" t="s">
        <v>3522</v>
      </c>
    </row>
    <row r="4785" spans="2:4">
      <c r="B4785" s="594">
        <v>45659.496319444443</v>
      </c>
      <c r="C4785">
        <v>60006</v>
      </c>
      <c r="D4785" t="s">
        <v>3524</v>
      </c>
    </row>
    <row r="4786" spans="2:4">
      <c r="B4786" s="594">
        <v>45659.496319444443</v>
      </c>
      <c r="C4786">
        <v>60006</v>
      </c>
      <c r="D4786" t="s">
        <v>4133</v>
      </c>
    </row>
    <row r="4787" spans="2:4">
      <c r="B4787" s="594">
        <v>45659.496319444443</v>
      </c>
      <c r="C4787">
        <v>60006</v>
      </c>
      <c r="D4787" t="s">
        <v>3515</v>
      </c>
    </row>
    <row r="4788" spans="2:4">
      <c r="B4788" s="594">
        <v>45659.496319444443</v>
      </c>
      <c r="C4788">
        <v>60001</v>
      </c>
      <c r="D4788" t="s">
        <v>3516</v>
      </c>
    </row>
    <row r="4789" spans="2:4">
      <c r="B4789" s="594">
        <v>45659.496319444443</v>
      </c>
      <c r="C4789">
        <v>60006</v>
      </c>
      <c r="D4789" t="s">
        <v>3517</v>
      </c>
    </row>
    <row r="4790" spans="2:4">
      <c r="B4790" s="594">
        <v>45659.496319444443</v>
      </c>
      <c r="C4790">
        <v>60006</v>
      </c>
      <c r="D4790" t="s">
        <v>3518</v>
      </c>
    </row>
    <row r="4791" spans="2:4">
      <c r="B4791" s="594">
        <v>45659.496331018519</v>
      </c>
      <c r="C4791">
        <v>60006</v>
      </c>
      <c r="D4791" t="s">
        <v>3520</v>
      </c>
    </row>
    <row r="4792" spans="2:4">
      <c r="B4792" s="594">
        <v>45659.496331018519</v>
      </c>
      <c r="C4792">
        <v>60006</v>
      </c>
      <c r="D4792" t="s">
        <v>3521</v>
      </c>
    </row>
    <row r="4793" spans="2:4">
      <c r="B4793" s="594">
        <v>45659.496331018519</v>
      </c>
      <c r="C4793">
        <v>60006</v>
      </c>
      <c r="D4793" t="s">
        <v>3522</v>
      </c>
    </row>
    <row r="4794" spans="2:4">
      <c r="B4794" s="594">
        <v>45659.496331018519</v>
      </c>
      <c r="C4794">
        <v>60006</v>
      </c>
      <c r="D4794" t="s">
        <v>3524</v>
      </c>
    </row>
    <row r="4795" spans="2:4">
      <c r="B4795" s="594">
        <v>45659.496331018519</v>
      </c>
      <c r="C4795">
        <v>60006</v>
      </c>
      <c r="D4795" t="s">
        <v>4133</v>
      </c>
    </row>
    <row r="4796" spans="2:4">
      <c r="B4796" s="594">
        <v>45659.496331018519</v>
      </c>
      <c r="C4796">
        <v>60006</v>
      </c>
      <c r="D4796" t="s">
        <v>3515</v>
      </c>
    </row>
    <row r="4797" spans="2:4">
      <c r="B4797" s="594">
        <v>45659.496331018519</v>
      </c>
      <c r="C4797">
        <v>60001</v>
      </c>
      <c r="D4797" t="s">
        <v>3516</v>
      </c>
    </row>
    <row r="4798" spans="2:4">
      <c r="B4798" s="594">
        <v>45659.496331018519</v>
      </c>
      <c r="C4798">
        <v>60006</v>
      </c>
      <c r="D4798" t="s">
        <v>3517</v>
      </c>
    </row>
    <row r="4799" spans="2:4">
      <c r="B4799" s="594">
        <v>45659.496331018519</v>
      </c>
      <c r="C4799">
        <v>60006</v>
      </c>
      <c r="D4799" t="s">
        <v>3518</v>
      </c>
    </row>
    <row r="4800" spans="2:4">
      <c r="B4800" s="594">
        <v>45659.496331018519</v>
      </c>
      <c r="C4800">
        <v>60006</v>
      </c>
      <c r="D4800" t="s">
        <v>3520</v>
      </c>
    </row>
    <row r="4801" spans="2:4">
      <c r="B4801" s="594">
        <v>45659.496331018519</v>
      </c>
      <c r="C4801">
        <v>60006</v>
      </c>
      <c r="D4801" t="s">
        <v>3521</v>
      </c>
    </row>
    <row r="4802" spans="2:4">
      <c r="B4802" s="594">
        <v>45659.496331018519</v>
      </c>
      <c r="C4802">
        <v>60006</v>
      </c>
      <c r="D4802" t="s">
        <v>3522</v>
      </c>
    </row>
    <row r="4803" spans="2:4">
      <c r="B4803" s="594">
        <v>45659.496331018519</v>
      </c>
      <c r="C4803">
        <v>60006</v>
      </c>
      <c r="D4803" t="s">
        <v>3524</v>
      </c>
    </row>
    <row r="4804" spans="2:4">
      <c r="B4804" s="594">
        <v>45659.496331018519</v>
      </c>
      <c r="C4804">
        <v>60006</v>
      </c>
      <c r="D4804" t="s">
        <v>4133</v>
      </c>
    </row>
    <row r="4805" spans="2:4">
      <c r="B4805" s="594">
        <v>45659.496331018519</v>
      </c>
      <c r="C4805">
        <v>60006</v>
      </c>
      <c r="D4805" t="s">
        <v>3515</v>
      </c>
    </row>
    <row r="4806" spans="2:4">
      <c r="B4806" s="594">
        <v>45659.496331018519</v>
      </c>
      <c r="C4806">
        <v>60001</v>
      </c>
      <c r="D4806" t="s">
        <v>3516</v>
      </c>
    </row>
    <row r="4807" spans="2:4">
      <c r="B4807" s="594">
        <v>45659.496331018519</v>
      </c>
      <c r="C4807">
        <v>60006</v>
      </c>
      <c r="D4807" t="s">
        <v>3517</v>
      </c>
    </row>
    <row r="4808" spans="2:4">
      <c r="B4808" s="594">
        <v>45659.496331018519</v>
      </c>
      <c r="C4808">
        <v>60006</v>
      </c>
      <c r="D4808" t="s">
        <v>3518</v>
      </c>
    </row>
    <row r="4809" spans="2:4">
      <c r="B4809" s="594">
        <v>45659.496331018519</v>
      </c>
      <c r="C4809">
        <v>60006</v>
      </c>
      <c r="D4809" t="s">
        <v>3520</v>
      </c>
    </row>
    <row r="4810" spans="2:4">
      <c r="B4810" s="594">
        <v>45659.496331018519</v>
      </c>
      <c r="C4810">
        <v>60006</v>
      </c>
      <c r="D4810" t="s">
        <v>3521</v>
      </c>
    </row>
    <row r="4811" spans="2:4">
      <c r="B4811" s="594">
        <v>45659.496331018519</v>
      </c>
      <c r="C4811">
        <v>60006</v>
      </c>
      <c r="D4811" t="s">
        <v>3522</v>
      </c>
    </row>
    <row r="4812" spans="2:4">
      <c r="B4812" s="594">
        <v>45659.496331018519</v>
      </c>
      <c r="C4812">
        <v>60006</v>
      </c>
      <c r="D4812" t="s">
        <v>3524</v>
      </c>
    </row>
    <row r="4813" spans="2:4">
      <c r="B4813" s="594">
        <v>45659.496331018519</v>
      </c>
      <c r="C4813">
        <v>60006</v>
      </c>
      <c r="D4813" t="s">
        <v>4133</v>
      </c>
    </row>
    <row r="4814" spans="2:4">
      <c r="B4814" s="594">
        <v>45659.496331018519</v>
      </c>
      <c r="C4814">
        <v>60006</v>
      </c>
      <c r="D4814" t="s">
        <v>3515</v>
      </c>
    </row>
    <row r="4815" spans="2:4">
      <c r="B4815" s="594">
        <v>45659.496331018519</v>
      </c>
      <c r="C4815">
        <v>60001</v>
      </c>
      <c r="D4815" t="s">
        <v>3516</v>
      </c>
    </row>
    <row r="4816" spans="2:4">
      <c r="B4816" s="594">
        <v>45659.496331018519</v>
      </c>
      <c r="C4816">
        <v>60006</v>
      </c>
      <c r="D4816" t="s">
        <v>3517</v>
      </c>
    </row>
    <row r="4817" spans="2:4">
      <c r="B4817" s="594">
        <v>45659.496331018519</v>
      </c>
      <c r="C4817">
        <v>60006</v>
      </c>
      <c r="D4817" t="s">
        <v>3518</v>
      </c>
    </row>
    <row r="4818" spans="2:4">
      <c r="B4818" s="594">
        <v>45659.496331018519</v>
      </c>
      <c r="C4818">
        <v>60006</v>
      </c>
      <c r="D4818" t="s">
        <v>3520</v>
      </c>
    </row>
    <row r="4819" spans="2:4">
      <c r="B4819" s="594">
        <v>45659.496331018519</v>
      </c>
      <c r="C4819">
        <v>60006</v>
      </c>
      <c r="D4819" t="s">
        <v>3521</v>
      </c>
    </row>
    <row r="4820" spans="2:4">
      <c r="B4820" s="594">
        <v>45659.496331018519</v>
      </c>
      <c r="C4820">
        <v>60006</v>
      </c>
      <c r="D4820" t="s">
        <v>3522</v>
      </c>
    </row>
    <row r="4821" spans="2:4">
      <c r="B4821" s="594">
        <v>45659.496331018519</v>
      </c>
      <c r="C4821">
        <v>60006</v>
      </c>
      <c r="D4821" t="s">
        <v>3524</v>
      </c>
    </row>
    <row r="4822" spans="2:4">
      <c r="B4822" s="594">
        <v>45659.496331018519</v>
      </c>
      <c r="C4822">
        <v>60006</v>
      </c>
      <c r="D4822" t="s">
        <v>4133</v>
      </c>
    </row>
    <row r="4823" spans="2:4">
      <c r="B4823" s="594">
        <v>45659.496331018519</v>
      </c>
      <c r="C4823">
        <v>60006</v>
      </c>
      <c r="D4823" t="s">
        <v>3515</v>
      </c>
    </row>
    <row r="4824" spans="2:4">
      <c r="B4824" s="594">
        <v>45659.496331018519</v>
      </c>
      <c r="C4824">
        <v>60001</v>
      </c>
      <c r="D4824" t="s">
        <v>3516</v>
      </c>
    </row>
    <row r="4825" spans="2:4">
      <c r="B4825" s="594">
        <v>45659.496331018519</v>
      </c>
      <c r="C4825">
        <v>60006</v>
      </c>
      <c r="D4825" t="s">
        <v>3517</v>
      </c>
    </row>
    <row r="4826" spans="2:4">
      <c r="B4826" s="594">
        <v>45659.496331018519</v>
      </c>
      <c r="C4826">
        <v>60006</v>
      </c>
      <c r="D4826" t="s">
        <v>3518</v>
      </c>
    </row>
    <row r="4827" spans="2:4">
      <c r="B4827" s="594">
        <v>45659.496331018519</v>
      </c>
      <c r="C4827">
        <v>60006</v>
      </c>
      <c r="D4827" t="s">
        <v>3520</v>
      </c>
    </row>
    <row r="4828" spans="2:4">
      <c r="B4828" s="594">
        <v>45659.496331018519</v>
      </c>
      <c r="C4828">
        <v>60006</v>
      </c>
      <c r="D4828" t="s">
        <v>3521</v>
      </c>
    </row>
    <row r="4829" spans="2:4">
      <c r="B4829" s="594">
        <v>45659.496331018519</v>
      </c>
      <c r="C4829">
        <v>60006</v>
      </c>
      <c r="D4829" t="s">
        <v>3522</v>
      </c>
    </row>
    <row r="4830" spans="2:4">
      <c r="B4830" s="594">
        <v>45659.496331018519</v>
      </c>
      <c r="C4830">
        <v>60006</v>
      </c>
      <c r="D4830" t="s">
        <v>3524</v>
      </c>
    </row>
    <row r="4831" spans="2:4">
      <c r="B4831" s="594">
        <v>45659.496331018519</v>
      </c>
      <c r="C4831">
        <v>60006</v>
      </c>
      <c r="D4831" t="s">
        <v>4133</v>
      </c>
    </row>
    <row r="4832" spans="2:4">
      <c r="B4832" s="594">
        <v>45659.496331018519</v>
      </c>
      <c r="C4832">
        <v>60006</v>
      </c>
      <c r="D4832" t="s">
        <v>3515</v>
      </c>
    </row>
    <row r="4833" spans="2:4">
      <c r="B4833" s="594">
        <v>45659.496331018519</v>
      </c>
      <c r="C4833">
        <v>60001</v>
      </c>
      <c r="D4833" t="s">
        <v>3516</v>
      </c>
    </row>
    <row r="4834" spans="2:4">
      <c r="B4834" s="594">
        <v>45659.496331018519</v>
      </c>
      <c r="C4834">
        <v>60006</v>
      </c>
      <c r="D4834" t="s">
        <v>3517</v>
      </c>
    </row>
    <row r="4835" spans="2:4">
      <c r="B4835" s="594">
        <v>45659.496331018519</v>
      </c>
      <c r="C4835">
        <v>60006</v>
      </c>
      <c r="D4835" t="s">
        <v>3518</v>
      </c>
    </row>
    <row r="4836" spans="2:4">
      <c r="B4836" s="594">
        <v>45659.496331018519</v>
      </c>
      <c r="C4836">
        <v>60006</v>
      </c>
      <c r="D4836" t="s">
        <v>3520</v>
      </c>
    </row>
    <row r="4837" spans="2:4">
      <c r="B4837" s="594">
        <v>45659.496331018519</v>
      </c>
      <c r="C4837">
        <v>60006</v>
      </c>
      <c r="D4837" t="s">
        <v>3521</v>
      </c>
    </row>
    <row r="4838" spans="2:4">
      <c r="B4838" s="594">
        <v>45659.496331018519</v>
      </c>
      <c r="C4838">
        <v>60006</v>
      </c>
      <c r="D4838" t="s">
        <v>3522</v>
      </c>
    </row>
    <row r="4839" spans="2:4">
      <c r="B4839" s="594">
        <v>45659.496331018519</v>
      </c>
      <c r="C4839">
        <v>60006</v>
      </c>
      <c r="D4839" t="s">
        <v>3524</v>
      </c>
    </row>
    <row r="4840" spans="2:4">
      <c r="B4840" s="594">
        <v>45659.496331018519</v>
      </c>
      <c r="C4840">
        <v>60006</v>
      </c>
      <c r="D4840" t="s">
        <v>4133</v>
      </c>
    </row>
    <row r="4841" spans="2:4">
      <c r="B4841" s="594">
        <v>45659.496331018519</v>
      </c>
      <c r="C4841">
        <v>60006</v>
      </c>
      <c r="D4841" t="s">
        <v>3515</v>
      </c>
    </row>
    <row r="4842" spans="2:4">
      <c r="B4842" s="594">
        <v>45659.496331018519</v>
      </c>
      <c r="C4842">
        <v>60001</v>
      </c>
      <c r="D4842" t="s">
        <v>3516</v>
      </c>
    </row>
    <row r="4843" spans="2:4">
      <c r="B4843" s="594">
        <v>45659.496331018519</v>
      </c>
      <c r="C4843">
        <v>60006</v>
      </c>
      <c r="D4843" t="s">
        <v>3517</v>
      </c>
    </row>
    <row r="4844" spans="2:4">
      <c r="B4844" s="594">
        <v>45659.496331018519</v>
      </c>
      <c r="C4844">
        <v>60006</v>
      </c>
      <c r="D4844" t="s">
        <v>3518</v>
      </c>
    </row>
    <row r="4845" spans="2:4">
      <c r="B4845" s="594">
        <v>45659.496331018519</v>
      </c>
      <c r="C4845">
        <v>60006</v>
      </c>
      <c r="D4845" t="s">
        <v>3520</v>
      </c>
    </row>
    <row r="4846" spans="2:4">
      <c r="B4846" s="594">
        <v>45659.496331018519</v>
      </c>
      <c r="C4846">
        <v>60006</v>
      </c>
      <c r="D4846" t="s">
        <v>3521</v>
      </c>
    </row>
    <row r="4847" spans="2:4">
      <c r="B4847" s="594">
        <v>45659.496331018519</v>
      </c>
      <c r="C4847">
        <v>60006</v>
      </c>
      <c r="D4847" t="s">
        <v>3522</v>
      </c>
    </row>
    <row r="4848" spans="2:4">
      <c r="B4848" s="594">
        <v>45659.496331018519</v>
      </c>
      <c r="C4848">
        <v>60006</v>
      </c>
      <c r="D4848" t="s">
        <v>3524</v>
      </c>
    </row>
    <row r="4849" spans="2:4">
      <c r="B4849" s="594">
        <v>45659.496331018519</v>
      </c>
      <c r="C4849">
        <v>60006</v>
      </c>
      <c r="D4849" t="s">
        <v>4133</v>
      </c>
    </row>
    <row r="4850" spans="2:4">
      <c r="B4850" s="594">
        <v>45659.496342592596</v>
      </c>
      <c r="C4850">
        <v>60006</v>
      </c>
      <c r="D4850" t="s">
        <v>3515</v>
      </c>
    </row>
    <row r="4851" spans="2:4">
      <c r="B4851" s="594">
        <v>45659.496342592596</v>
      </c>
      <c r="C4851">
        <v>60001</v>
      </c>
      <c r="D4851" t="s">
        <v>3516</v>
      </c>
    </row>
    <row r="4852" spans="2:4">
      <c r="B4852" s="594">
        <v>45659.496342592596</v>
      </c>
      <c r="C4852">
        <v>60006</v>
      </c>
      <c r="D4852" t="s">
        <v>3517</v>
      </c>
    </row>
    <row r="4853" spans="2:4">
      <c r="B4853" s="594">
        <v>45659.496342592596</v>
      </c>
      <c r="C4853">
        <v>60006</v>
      </c>
      <c r="D4853" t="s">
        <v>3518</v>
      </c>
    </row>
    <row r="4854" spans="2:4">
      <c r="B4854" s="594">
        <v>45659.496342592596</v>
      </c>
      <c r="C4854">
        <v>60006</v>
      </c>
      <c r="D4854" t="s">
        <v>3520</v>
      </c>
    </row>
    <row r="4855" spans="2:4">
      <c r="B4855" s="594">
        <v>45659.496342592596</v>
      </c>
      <c r="C4855">
        <v>60006</v>
      </c>
      <c r="D4855" t="s">
        <v>3521</v>
      </c>
    </row>
    <row r="4856" spans="2:4">
      <c r="B4856" s="594">
        <v>45659.496342592596</v>
      </c>
      <c r="C4856">
        <v>60006</v>
      </c>
      <c r="D4856" t="s">
        <v>3522</v>
      </c>
    </row>
    <row r="4857" spans="2:4">
      <c r="B4857" s="594">
        <v>45659.496342592596</v>
      </c>
      <c r="C4857">
        <v>60006</v>
      </c>
      <c r="D4857" t="s">
        <v>3524</v>
      </c>
    </row>
    <row r="4858" spans="2:4">
      <c r="B4858" s="594">
        <v>45659.496342592596</v>
      </c>
      <c r="C4858">
        <v>60006</v>
      </c>
      <c r="D4858" t="s">
        <v>4133</v>
      </c>
    </row>
    <row r="4859" spans="2:4">
      <c r="B4859" s="594">
        <v>45659.496342592596</v>
      </c>
      <c r="C4859">
        <v>60006</v>
      </c>
      <c r="D4859" t="s">
        <v>3515</v>
      </c>
    </row>
    <row r="4860" spans="2:4">
      <c r="B4860" s="594">
        <v>45659.496342592596</v>
      </c>
      <c r="C4860">
        <v>60001</v>
      </c>
      <c r="D4860" t="s">
        <v>3516</v>
      </c>
    </row>
    <row r="4861" spans="2:4">
      <c r="B4861" s="594">
        <v>45659.496342592596</v>
      </c>
      <c r="C4861">
        <v>60006</v>
      </c>
      <c r="D4861" t="s">
        <v>3517</v>
      </c>
    </row>
    <row r="4862" spans="2:4">
      <c r="B4862" s="594">
        <v>45659.496342592596</v>
      </c>
      <c r="C4862">
        <v>60006</v>
      </c>
      <c r="D4862" t="s">
        <v>3518</v>
      </c>
    </row>
    <row r="4863" spans="2:4">
      <c r="B4863" s="594">
        <v>45659.496342592596</v>
      </c>
      <c r="C4863">
        <v>60006</v>
      </c>
      <c r="D4863" t="s">
        <v>3520</v>
      </c>
    </row>
    <row r="4864" spans="2:4">
      <c r="B4864" s="594">
        <v>45659.496342592596</v>
      </c>
      <c r="C4864">
        <v>60006</v>
      </c>
      <c r="D4864" t="s">
        <v>3521</v>
      </c>
    </row>
    <row r="4865" spans="2:4">
      <c r="B4865" s="594">
        <v>45659.496342592596</v>
      </c>
      <c r="C4865">
        <v>60006</v>
      </c>
      <c r="D4865" t="s">
        <v>3522</v>
      </c>
    </row>
    <row r="4866" spans="2:4">
      <c r="B4866" s="594">
        <v>45659.496342592596</v>
      </c>
      <c r="C4866">
        <v>60006</v>
      </c>
      <c r="D4866" t="s">
        <v>3524</v>
      </c>
    </row>
    <row r="4867" spans="2:4">
      <c r="B4867" s="594">
        <v>45659.496342592596</v>
      </c>
      <c r="C4867">
        <v>60006</v>
      </c>
      <c r="D4867" t="s">
        <v>4133</v>
      </c>
    </row>
    <row r="4868" spans="2:4">
      <c r="B4868" s="594">
        <v>45659.496342592596</v>
      </c>
      <c r="C4868">
        <v>60006</v>
      </c>
      <c r="D4868" t="s">
        <v>3515</v>
      </c>
    </row>
    <row r="4869" spans="2:4">
      <c r="B4869" s="594">
        <v>45659.496342592596</v>
      </c>
      <c r="C4869">
        <v>60001</v>
      </c>
      <c r="D4869" t="s">
        <v>3516</v>
      </c>
    </row>
    <row r="4870" spans="2:4">
      <c r="B4870" s="594">
        <v>45659.496342592596</v>
      </c>
      <c r="C4870">
        <v>60006</v>
      </c>
      <c r="D4870" t="s">
        <v>3517</v>
      </c>
    </row>
    <row r="4871" spans="2:4">
      <c r="B4871" s="594">
        <v>45659.496342592596</v>
      </c>
      <c r="C4871">
        <v>60006</v>
      </c>
      <c r="D4871" t="s">
        <v>3518</v>
      </c>
    </row>
    <row r="4872" spans="2:4">
      <c r="B4872" s="594">
        <v>45659.496342592596</v>
      </c>
      <c r="C4872">
        <v>60006</v>
      </c>
      <c r="D4872" t="s">
        <v>3520</v>
      </c>
    </row>
    <row r="4873" spans="2:4">
      <c r="B4873" s="594">
        <v>45659.496342592596</v>
      </c>
      <c r="C4873">
        <v>60006</v>
      </c>
      <c r="D4873" t="s">
        <v>3521</v>
      </c>
    </row>
    <row r="4874" spans="2:4">
      <c r="B4874" s="594">
        <v>45659.496342592596</v>
      </c>
      <c r="C4874">
        <v>60006</v>
      </c>
      <c r="D4874" t="s">
        <v>3522</v>
      </c>
    </row>
    <row r="4875" spans="2:4">
      <c r="B4875" s="594">
        <v>45659.496342592596</v>
      </c>
      <c r="C4875">
        <v>60006</v>
      </c>
      <c r="D4875" t="s">
        <v>3524</v>
      </c>
    </row>
    <row r="4876" spans="2:4">
      <c r="B4876" s="594">
        <v>45659.496342592596</v>
      </c>
      <c r="C4876">
        <v>60006</v>
      </c>
      <c r="D4876" t="s">
        <v>4133</v>
      </c>
    </row>
    <row r="4877" spans="2:4">
      <c r="B4877" s="594">
        <v>45659.496342592596</v>
      </c>
      <c r="C4877">
        <v>60006</v>
      </c>
      <c r="D4877" t="s">
        <v>3515</v>
      </c>
    </row>
    <row r="4878" spans="2:4">
      <c r="B4878" s="594">
        <v>45659.496342592596</v>
      </c>
      <c r="C4878">
        <v>60001</v>
      </c>
      <c r="D4878" t="s">
        <v>3516</v>
      </c>
    </row>
    <row r="4879" spans="2:4">
      <c r="B4879" s="594">
        <v>45659.496342592596</v>
      </c>
      <c r="C4879">
        <v>60006</v>
      </c>
      <c r="D4879" t="s">
        <v>3517</v>
      </c>
    </row>
    <row r="4880" spans="2:4">
      <c r="B4880" s="594">
        <v>45659.496342592596</v>
      </c>
      <c r="C4880">
        <v>60006</v>
      </c>
      <c r="D4880" t="s">
        <v>3518</v>
      </c>
    </row>
    <row r="4881" spans="2:4">
      <c r="B4881" s="594">
        <v>45659.496342592596</v>
      </c>
      <c r="C4881">
        <v>60006</v>
      </c>
      <c r="D4881" t="s">
        <v>3520</v>
      </c>
    </row>
    <row r="4882" spans="2:4">
      <c r="B4882" s="594">
        <v>45659.496342592596</v>
      </c>
      <c r="C4882">
        <v>60006</v>
      </c>
      <c r="D4882" t="s">
        <v>3521</v>
      </c>
    </row>
    <row r="4883" spans="2:4">
      <c r="B4883" s="594">
        <v>45659.496342592596</v>
      </c>
      <c r="C4883">
        <v>60006</v>
      </c>
      <c r="D4883" t="s">
        <v>3522</v>
      </c>
    </row>
    <row r="4884" spans="2:4">
      <c r="B4884" s="594">
        <v>45659.496342592596</v>
      </c>
      <c r="C4884">
        <v>60006</v>
      </c>
      <c r="D4884" t="s">
        <v>3524</v>
      </c>
    </row>
    <row r="4885" spans="2:4">
      <c r="B4885" s="594">
        <v>45659.496342592596</v>
      </c>
      <c r="C4885">
        <v>60006</v>
      </c>
      <c r="D4885" t="s">
        <v>4133</v>
      </c>
    </row>
    <row r="4886" spans="2:4">
      <c r="B4886" s="594">
        <v>45659.496342592596</v>
      </c>
      <c r="C4886">
        <v>60006</v>
      </c>
      <c r="D4886" t="s">
        <v>3515</v>
      </c>
    </row>
    <row r="4887" spans="2:4">
      <c r="B4887" s="594">
        <v>45659.496342592596</v>
      </c>
      <c r="C4887">
        <v>60001</v>
      </c>
      <c r="D4887" t="s">
        <v>3516</v>
      </c>
    </row>
    <row r="4888" spans="2:4">
      <c r="B4888" s="594">
        <v>45659.496342592596</v>
      </c>
      <c r="C4888">
        <v>60006</v>
      </c>
      <c r="D4888" t="s">
        <v>3517</v>
      </c>
    </row>
    <row r="4889" spans="2:4">
      <c r="B4889" s="594">
        <v>45659.496342592596</v>
      </c>
      <c r="C4889">
        <v>60006</v>
      </c>
      <c r="D4889" t="s">
        <v>3518</v>
      </c>
    </row>
    <row r="4890" spans="2:4">
      <c r="B4890" s="594">
        <v>45659.496342592596</v>
      </c>
      <c r="C4890">
        <v>60006</v>
      </c>
      <c r="D4890" t="s">
        <v>3520</v>
      </c>
    </row>
    <row r="4891" spans="2:4">
      <c r="B4891" s="594">
        <v>45659.496342592596</v>
      </c>
      <c r="C4891">
        <v>60006</v>
      </c>
      <c r="D4891" t="s">
        <v>3521</v>
      </c>
    </row>
    <row r="4892" spans="2:4">
      <c r="B4892" s="594">
        <v>45659.496342592596</v>
      </c>
      <c r="C4892">
        <v>60006</v>
      </c>
      <c r="D4892" t="s">
        <v>3522</v>
      </c>
    </row>
    <row r="4893" spans="2:4">
      <c r="B4893" s="594">
        <v>45659.496354166666</v>
      </c>
      <c r="C4893">
        <v>60006</v>
      </c>
      <c r="D4893" t="s">
        <v>3524</v>
      </c>
    </row>
    <row r="4894" spans="2:4">
      <c r="B4894" s="594">
        <v>45659.496354166666</v>
      </c>
      <c r="C4894">
        <v>60006</v>
      </c>
      <c r="D4894" t="s">
        <v>4133</v>
      </c>
    </row>
    <row r="4895" spans="2:4">
      <c r="B4895" s="594">
        <v>45659.496354166666</v>
      </c>
      <c r="C4895">
        <v>60006</v>
      </c>
      <c r="D4895" t="s">
        <v>3515</v>
      </c>
    </row>
    <row r="4896" spans="2:4">
      <c r="B4896" s="594">
        <v>45659.496354166666</v>
      </c>
      <c r="C4896">
        <v>60001</v>
      </c>
      <c r="D4896" t="s">
        <v>3516</v>
      </c>
    </row>
    <row r="4897" spans="2:4">
      <c r="B4897" s="594">
        <v>45659.496354166666</v>
      </c>
      <c r="C4897">
        <v>60006</v>
      </c>
      <c r="D4897" t="s">
        <v>3517</v>
      </c>
    </row>
    <row r="4898" spans="2:4">
      <c r="B4898" s="594">
        <v>45659.496354166666</v>
      </c>
      <c r="C4898">
        <v>60006</v>
      </c>
      <c r="D4898" t="s">
        <v>3518</v>
      </c>
    </row>
    <row r="4899" spans="2:4">
      <c r="B4899" s="594">
        <v>45659.496354166666</v>
      </c>
      <c r="C4899">
        <v>60006</v>
      </c>
      <c r="D4899" t="s">
        <v>3520</v>
      </c>
    </row>
    <row r="4900" spans="2:4">
      <c r="B4900" s="594">
        <v>45659.496354166666</v>
      </c>
      <c r="C4900">
        <v>60006</v>
      </c>
      <c r="D4900" t="s">
        <v>3521</v>
      </c>
    </row>
    <row r="4901" spans="2:4">
      <c r="B4901" s="594">
        <v>45659.496354166666</v>
      </c>
      <c r="C4901">
        <v>60006</v>
      </c>
      <c r="D4901" t="s">
        <v>3522</v>
      </c>
    </row>
    <row r="4902" spans="2:4">
      <c r="B4902" s="594">
        <v>45659.496354166666</v>
      </c>
      <c r="C4902">
        <v>60006</v>
      </c>
      <c r="D4902" t="s">
        <v>3524</v>
      </c>
    </row>
    <row r="4903" spans="2:4">
      <c r="B4903" s="594">
        <v>45659.496354166666</v>
      </c>
      <c r="C4903">
        <v>60006</v>
      </c>
      <c r="D4903" t="s">
        <v>4133</v>
      </c>
    </row>
    <row r="4904" spans="2:4">
      <c r="B4904" s="594">
        <v>45659.496354166666</v>
      </c>
      <c r="C4904">
        <v>60006</v>
      </c>
      <c r="D4904" t="s">
        <v>3515</v>
      </c>
    </row>
    <row r="4905" spans="2:4">
      <c r="B4905" s="594">
        <v>45659.496354166666</v>
      </c>
      <c r="C4905">
        <v>60001</v>
      </c>
      <c r="D4905" t="s">
        <v>3516</v>
      </c>
    </row>
    <row r="4906" spans="2:4">
      <c r="B4906" s="594">
        <v>45659.496354166666</v>
      </c>
      <c r="C4906">
        <v>60006</v>
      </c>
      <c r="D4906" t="s">
        <v>3517</v>
      </c>
    </row>
    <row r="4907" spans="2:4">
      <c r="B4907" s="594">
        <v>45659.496354166666</v>
      </c>
      <c r="C4907">
        <v>60006</v>
      </c>
      <c r="D4907" t="s">
        <v>3518</v>
      </c>
    </row>
    <row r="4908" spans="2:4">
      <c r="B4908" s="594">
        <v>45659.496354166666</v>
      </c>
      <c r="C4908">
        <v>60006</v>
      </c>
      <c r="D4908" t="s">
        <v>3520</v>
      </c>
    </row>
    <row r="4909" spans="2:4">
      <c r="B4909" s="594">
        <v>45659.496354166666</v>
      </c>
      <c r="C4909">
        <v>60006</v>
      </c>
      <c r="D4909" t="s">
        <v>3521</v>
      </c>
    </row>
    <row r="4910" spans="2:4">
      <c r="B4910" s="594">
        <v>45659.496354166666</v>
      </c>
      <c r="C4910">
        <v>60006</v>
      </c>
      <c r="D4910" t="s">
        <v>3522</v>
      </c>
    </row>
    <row r="4911" spans="2:4">
      <c r="B4911" s="594">
        <v>45659.496354166666</v>
      </c>
      <c r="C4911">
        <v>60006</v>
      </c>
      <c r="D4911" t="s">
        <v>3524</v>
      </c>
    </row>
    <row r="4912" spans="2:4">
      <c r="B4912" s="594">
        <v>45659.496354166666</v>
      </c>
      <c r="C4912">
        <v>60006</v>
      </c>
      <c r="D4912" t="s">
        <v>4133</v>
      </c>
    </row>
    <row r="4913" spans="2:4">
      <c r="B4913" s="594">
        <v>45659.496354166666</v>
      </c>
      <c r="C4913">
        <v>60006</v>
      </c>
      <c r="D4913" t="s">
        <v>3515</v>
      </c>
    </row>
    <row r="4914" spans="2:4">
      <c r="B4914" s="594">
        <v>45659.496354166666</v>
      </c>
      <c r="C4914">
        <v>60001</v>
      </c>
      <c r="D4914" t="s">
        <v>3516</v>
      </c>
    </row>
    <row r="4915" spans="2:4">
      <c r="B4915" s="594">
        <v>45659.496354166666</v>
      </c>
      <c r="C4915">
        <v>60006</v>
      </c>
      <c r="D4915" t="s">
        <v>3517</v>
      </c>
    </row>
    <row r="4916" spans="2:4">
      <c r="B4916" s="594">
        <v>45659.496365740742</v>
      </c>
      <c r="C4916">
        <v>60006</v>
      </c>
      <c r="D4916" t="s">
        <v>3518</v>
      </c>
    </row>
    <row r="4917" spans="2:4">
      <c r="B4917" s="594">
        <v>45659.496365740742</v>
      </c>
      <c r="C4917">
        <v>60006</v>
      </c>
      <c r="D4917" t="s">
        <v>3520</v>
      </c>
    </row>
    <row r="4918" spans="2:4">
      <c r="B4918" s="594">
        <v>45659.496365740742</v>
      </c>
      <c r="C4918">
        <v>60006</v>
      </c>
      <c r="D4918" t="s">
        <v>3521</v>
      </c>
    </row>
    <row r="4919" spans="2:4">
      <c r="B4919" s="594">
        <v>45659.496365740742</v>
      </c>
      <c r="C4919">
        <v>60006</v>
      </c>
      <c r="D4919" t="s">
        <v>3522</v>
      </c>
    </row>
    <row r="4920" spans="2:4">
      <c r="B4920" s="594">
        <v>45659.496365740742</v>
      </c>
      <c r="C4920">
        <v>60006</v>
      </c>
      <c r="D4920" t="s">
        <v>3524</v>
      </c>
    </row>
    <row r="4921" spans="2:4">
      <c r="B4921" s="594">
        <v>45659.496365740742</v>
      </c>
      <c r="C4921">
        <v>60006</v>
      </c>
      <c r="D4921" t="s">
        <v>4133</v>
      </c>
    </row>
    <row r="4922" spans="2:4">
      <c r="B4922" s="594">
        <v>45659.496365740742</v>
      </c>
      <c r="C4922">
        <v>60006</v>
      </c>
      <c r="D4922" t="s">
        <v>3515</v>
      </c>
    </row>
    <row r="4923" spans="2:4">
      <c r="B4923" s="594">
        <v>45659.496365740742</v>
      </c>
      <c r="C4923">
        <v>60001</v>
      </c>
      <c r="D4923" t="s">
        <v>3516</v>
      </c>
    </row>
    <row r="4924" spans="2:4">
      <c r="B4924" s="594">
        <v>45659.496365740742</v>
      </c>
      <c r="C4924">
        <v>60006</v>
      </c>
      <c r="D4924" t="s">
        <v>3517</v>
      </c>
    </row>
    <row r="4925" spans="2:4">
      <c r="B4925" s="594">
        <v>45659.496365740742</v>
      </c>
      <c r="C4925">
        <v>60006</v>
      </c>
      <c r="D4925" t="s">
        <v>3518</v>
      </c>
    </row>
    <row r="4926" spans="2:4">
      <c r="B4926" s="594">
        <v>45659.496365740742</v>
      </c>
      <c r="C4926">
        <v>60006</v>
      </c>
      <c r="D4926" t="s">
        <v>3520</v>
      </c>
    </row>
    <row r="4927" spans="2:4">
      <c r="B4927" s="594">
        <v>45659.496365740742</v>
      </c>
      <c r="C4927">
        <v>60006</v>
      </c>
      <c r="D4927" t="s">
        <v>3521</v>
      </c>
    </row>
    <row r="4928" spans="2:4">
      <c r="B4928" s="594">
        <v>45659.496365740742</v>
      </c>
      <c r="C4928">
        <v>60006</v>
      </c>
      <c r="D4928" t="s">
        <v>3522</v>
      </c>
    </row>
    <row r="4929" spans="2:4">
      <c r="B4929" s="594">
        <v>45659.496365740742</v>
      </c>
      <c r="C4929">
        <v>60006</v>
      </c>
      <c r="D4929" t="s">
        <v>3524</v>
      </c>
    </row>
    <row r="4930" spans="2:4">
      <c r="B4930" s="594">
        <v>45659.496365740742</v>
      </c>
      <c r="C4930">
        <v>60006</v>
      </c>
      <c r="D4930" t="s">
        <v>4133</v>
      </c>
    </row>
    <row r="4931" spans="2:4">
      <c r="B4931" s="594">
        <v>45659.496365740742</v>
      </c>
      <c r="C4931">
        <v>60006</v>
      </c>
      <c r="D4931" t="s">
        <v>3515</v>
      </c>
    </row>
    <row r="4932" spans="2:4">
      <c r="B4932" s="594">
        <v>45659.496365740742</v>
      </c>
      <c r="C4932">
        <v>60001</v>
      </c>
      <c r="D4932" t="s">
        <v>3516</v>
      </c>
    </row>
    <row r="4933" spans="2:4">
      <c r="B4933" s="594">
        <v>45659.496365740742</v>
      </c>
      <c r="C4933">
        <v>60006</v>
      </c>
      <c r="D4933" t="s">
        <v>3517</v>
      </c>
    </row>
    <row r="4934" spans="2:4">
      <c r="B4934" s="594">
        <v>45659.496365740742</v>
      </c>
      <c r="C4934">
        <v>60006</v>
      </c>
      <c r="D4934" t="s">
        <v>3518</v>
      </c>
    </row>
    <row r="4935" spans="2:4">
      <c r="B4935" s="594">
        <v>45659.496365740742</v>
      </c>
      <c r="C4935">
        <v>60006</v>
      </c>
      <c r="D4935" t="s">
        <v>3520</v>
      </c>
    </row>
    <row r="4936" spans="2:4">
      <c r="B4936" s="594">
        <v>45659.496365740742</v>
      </c>
      <c r="C4936">
        <v>60006</v>
      </c>
      <c r="D4936" t="s">
        <v>3521</v>
      </c>
    </row>
    <row r="4937" spans="2:4">
      <c r="B4937" s="594">
        <v>45659.496365740742</v>
      </c>
      <c r="C4937">
        <v>60006</v>
      </c>
      <c r="D4937" t="s">
        <v>3522</v>
      </c>
    </row>
    <row r="4938" spans="2:4">
      <c r="B4938" s="594">
        <v>45659.496365740742</v>
      </c>
      <c r="C4938">
        <v>60006</v>
      </c>
      <c r="D4938" t="s">
        <v>3524</v>
      </c>
    </row>
    <row r="4939" spans="2:4">
      <c r="B4939" s="594">
        <v>45659.496365740742</v>
      </c>
      <c r="C4939">
        <v>60006</v>
      </c>
      <c r="D4939" t="s">
        <v>4133</v>
      </c>
    </row>
    <row r="4940" spans="2:4">
      <c r="B4940" s="594">
        <v>45659.496365740742</v>
      </c>
      <c r="C4940">
        <v>60006</v>
      </c>
      <c r="D4940" t="s">
        <v>3515</v>
      </c>
    </row>
    <row r="4941" spans="2:4">
      <c r="B4941" s="594">
        <v>45659.496365740742</v>
      </c>
      <c r="C4941">
        <v>60001</v>
      </c>
      <c r="D4941" t="s">
        <v>3516</v>
      </c>
    </row>
    <row r="4942" spans="2:4">
      <c r="B4942" s="594">
        <v>45659.496365740742</v>
      </c>
      <c r="C4942">
        <v>60006</v>
      </c>
      <c r="D4942" t="s">
        <v>3517</v>
      </c>
    </row>
    <row r="4943" spans="2:4">
      <c r="B4943" s="594">
        <v>45659.496365740742</v>
      </c>
      <c r="C4943">
        <v>60006</v>
      </c>
      <c r="D4943" t="s">
        <v>3518</v>
      </c>
    </row>
    <row r="4944" spans="2:4">
      <c r="B4944" s="594">
        <v>45659.496365740742</v>
      </c>
      <c r="C4944">
        <v>60006</v>
      </c>
      <c r="D4944" t="s">
        <v>3520</v>
      </c>
    </row>
    <row r="4945" spans="2:4">
      <c r="B4945" s="594">
        <v>45659.496365740742</v>
      </c>
      <c r="C4945">
        <v>60006</v>
      </c>
      <c r="D4945" t="s">
        <v>3521</v>
      </c>
    </row>
    <row r="4946" spans="2:4">
      <c r="B4946" s="594">
        <v>45659.496365740742</v>
      </c>
      <c r="C4946">
        <v>60006</v>
      </c>
      <c r="D4946" t="s">
        <v>3522</v>
      </c>
    </row>
    <row r="4947" spans="2:4">
      <c r="B4947" s="594">
        <v>45659.496365740742</v>
      </c>
      <c r="C4947">
        <v>60006</v>
      </c>
      <c r="D4947" t="s">
        <v>3524</v>
      </c>
    </row>
    <row r="4948" spans="2:4">
      <c r="B4948" s="594">
        <v>45659.496365740742</v>
      </c>
      <c r="C4948">
        <v>60006</v>
      </c>
      <c r="D4948" t="s">
        <v>4133</v>
      </c>
    </row>
    <row r="4949" spans="2:4">
      <c r="B4949" s="594">
        <v>45659.496365740742</v>
      </c>
      <c r="C4949">
        <v>60006</v>
      </c>
      <c r="D4949" t="s">
        <v>3515</v>
      </c>
    </row>
    <row r="4950" spans="2:4">
      <c r="B4950" s="594">
        <v>45659.496365740742</v>
      </c>
      <c r="C4950">
        <v>60001</v>
      </c>
      <c r="D4950" t="s">
        <v>3516</v>
      </c>
    </row>
    <row r="4951" spans="2:4">
      <c r="B4951" s="594">
        <v>45659.496365740742</v>
      </c>
      <c r="C4951">
        <v>60006</v>
      </c>
      <c r="D4951" t="s">
        <v>3517</v>
      </c>
    </row>
    <row r="4952" spans="2:4">
      <c r="B4952" s="594">
        <v>45659.496365740742</v>
      </c>
      <c r="C4952">
        <v>60006</v>
      </c>
      <c r="D4952" t="s">
        <v>3518</v>
      </c>
    </row>
    <row r="4953" spans="2:4">
      <c r="B4953" s="594">
        <v>45659.496365740742</v>
      </c>
      <c r="C4953">
        <v>60006</v>
      </c>
      <c r="D4953" t="s">
        <v>3520</v>
      </c>
    </row>
    <row r="4954" spans="2:4">
      <c r="B4954" s="594">
        <v>45659.496365740742</v>
      </c>
      <c r="C4954">
        <v>60006</v>
      </c>
      <c r="D4954" t="s">
        <v>3521</v>
      </c>
    </row>
    <row r="4955" spans="2:4">
      <c r="B4955" s="594">
        <v>45659.496365740742</v>
      </c>
      <c r="C4955">
        <v>60006</v>
      </c>
      <c r="D4955" t="s">
        <v>3522</v>
      </c>
    </row>
    <row r="4956" spans="2:4">
      <c r="B4956" s="594">
        <v>45659.496365740742</v>
      </c>
      <c r="C4956">
        <v>60006</v>
      </c>
      <c r="D4956" t="s">
        <v>3524</v>
      </c>
    </row>
    <row r="4957" spans="2:4">
      <c r="B4957" s="594">
        <v>45659.496365740742</v>
      </c>
      <c r="C4957">
        <v>60006</v>
      </c>
      <c r="D4957" t="s">
        <v>4133</v>
      </c>
    </row>
    <row r="4958" spans="2:4">
      <c r="B4958" s="594">
        <v>45659.496365740742</v>
      </c>
      <c r="C4958">
        <v>60006</v>
      </c>
      <c r="D4958" t="s">
        <v>3515</v>
      </c>
    </row>
    <row r="4959" spans="2:4">
      <c r="B4959" s="594">
        <v>45659.496365740742</v>
      </c>
      <c r="C4959">
        <v>60001</v>
      </c>
      <c r="D4959" t="s">
        <v>3516</v>
      </c>
    </row>
    <row r="4960" spans="2:4">
      <c r="B4960" s="594">
        <v>45659.496365740742</v>
      </c>
      <c r="C4960">
        <v>60006</v>
      </c>
      <c r="D4960" t="s">
        <v>3517</v>
      </c>
    </row>
    <row r="4961" spans="2:4">
      <c r="B4961" s="594">
        <v>45659.496365740742</v>
      </c>
      <c r="C4961">
        <v>60006</v>
      </c>
      <c r="D4961" t="s">
        <v>3518</v>
      </c>
    </row>
    <row r="4962" spans="2:4">
      <c r="B4962" s="594">
        <v>45659.496365740742</v>
      </c>
      <c r="C4962">
        <v>60006</v>
      </c>
      <c r="D4962" t="s">
        <v>3520</v>
      </c>
    </row>
    <row r="4963" spans="2:4">
      <c r="B4963" s="594">
        <v>45659.496365740742</v>
      </c>
      <c r="C4963">
        <v>60006</v>
      </c>
      <c r="D4963" t="s">
        <v>3521</v>
      </c>
    </row>
    <row r="4964" spans="2:4">
      <c r="B4964" s="594">
        <v>45659.496365740742</v>
      </c>
      <c r="C4964">
        <v>60006</v>
      </c>
      <c r="D4964" t="s">
        <v>3522</v>
      </c>
    </row>
    <row r="4965" spans="2:4">
      <c r="B4965" s="594">
        <v>45659.496365740742</v>
      </c>
      <c r="C4965">
        <v>60006</v>
      </c>
      <c r="D4965" t="s">
        <v>3524</v>
      </c>
    </row>
    <row r="4966" spans="2:4">
      <c r="B4966" s="594">
        <v>45659.496365740742</v>
      </c>
      <c r="C4966">
        <v>60006</v>
      </c>
      <c r="D4966" t="s">
        <v>4133</v>
      </c>
    </row>
    <row r="4967" spans="2:4">
      <c r="B4967" s="594">
        <v>45659.496365740742</v>
      </c>
      <c r="C4967">
        <v>60006</v>
      </c>
      <c r="D4967" t="s">
        <v>3515</v>
      </c>
    </row>
    <row r="4968" spans="2:4">
      <c r="B4968" s="594">
        <v>45659.496365740742</v>
      </c>
      <c r="C4968">
        <v>60001</v>
      </c>
      <c r="D4968" t="s">
        <v>3516</v>
      </c>
    </row>
    <row r="4969" spans="2:4">
      <c r="B4969" s="594">
        <v>45659.496377314812</v>
      </c>
      <c r="C4969">
        <v>60006</v>
      </c>
      <c r="D4969" t="s">
        <v>3517</v>
      </c>
    </row>
    <row r="4970" spans="2:4">
      <c r="B4970" s="594">
        <v>45659.496377314812</v>
      </c>
      <c r="C4970">
        <v>60006</v>
      </c>
      <c r="D4970" t="s">
        <v>3518</v>
      </c>
    </row>
    <row r="4971" spans="2:4">
      <c r="B4971" s="594">
        <v>45659.496377314812</v>
      </c>
      <c r="C4971">
        <v>60006</v>
      </c>
      <c r="D4971" t="s">
        <v>3520</v>
      </c>
    </row>
    <row r="4972" spans="2:4">
      <c r="B4972" s="594">
        <v>45659.496377314812</v>
      </c>
      <c r="C4972">
        <v>60006</v>
      </c>
      <c r="D4972" t="s">
        <v>3521</v>
      </c>
    </row>
    <row r="4973" spans="2:4">
      <c r="B4973" s="594">
        <v>45659.496377314812</v>
      </c>
      <c r="C4973">
        <v>60006</v>
      </c>
      <c r="D4973" t="s">
        <v>3522</v>
      </c>
    </row>
    <row r="4974" spans="2:4">
      <c r="B4974" s="594">
        <v>45659.496377314812</v>
      </c>
      <c r="C4974">
        <v>60006</v>
      </c>
      <c r="D4974" t="s">
        <v>3524</v>
      </c>
    </row>
    <row r="4975" spans="2:4">
      <c r="B4975" s="594">
        <v>45659.496377314812</v>
      </c>
      <c r="C4975">
        <v>60006</v>
      </c>
      <c r="D4975" t="s">
        <v>4133</v>
      </c>
    </row>
    <row r="4976" spans="2:4">
      <c r="B4976" s="594">
        <v>45659.496377314812</v>
      </c>
      <c r="C4976">
        <v>60006</v>
      </c>
      <c r="D4976" t="s">
        <v>3515</v>
      </c>
    </row>
    <row r="4977" spans="2:4">
      <c r="B4977" s="594">
        <v>45659.496377314812</v>
      </c>
      <c r="C4977">
        <v>60001</v>
      </c>
      <c r="D4977" t="s">
        <v>3516</v>
      </c>
    </row>
    <row r="4978" spans="2:4">
      <c r="B4978" s="594">
        <v>45659.496377314812</v>
      </c>
      <c r="C4978">
        <v>60006</v>
      </c>
      <c r="D4978" t="s">
        <v>3517</v>
      </c>
    </row>
    <row r="4979" spans="2:4">
      <c r="B4979" s="594">
        <v>45659.496377314812</v>
      </c>
      <c r="C4979">
        <v>60006</v>
      </c>
      <c r="D4979" t="s">
        <v>3518</v>
      </c>
    </row>
    <row r="4980" spans="2:4">
      <c r="B4980" s="594">
        <v>45659.496377314812</v>
      </c>
      <c r="C4980">
        <v>60006</v>
      </c>
      <c r="D4980" t="s">
        <v>3520</v>
      </c>
    </row>
    <row r="4981" spans="2:4">
      <c r="B4981" s="594">
        <v>45659.496377314812</v>
      </c>
      <c r="C4981">
        <v>60006</v>
      </c>
      <c r="D4981" t="s">
        <v>3521</v>
      </c>
    </row>
    <row r="4982" spans="2:4">
      <c r="B4982" s="594">
        <v>45659.496377314812</v>
      </c>
      <c r="C4982">
        <v>60006</v>
      </c>
      <c r="D4982" t="s">
        <v>3522</v>
      </c>
    </row>
    <row r="4983" spans="2:4">
      <c r="B4983" s="594">
        <v>45659.496377314812</v>
      </c>
      <c r="C4983">
        <v>60006</v>
      </c>
      <c r="D4983" t="s">
        <v>3524</v>
      </c>
    </row>
    <row r="4984" spans="2:4">
      <c r="B4984" s="594">
        <v>45659.496377314812</v>
      </c>
      <c r="C4984">
        <v>60006</v>
      </c>
      <c r="D4984" t="s">
        <v>4133</v>
      </c>
    </row>
    <row r="4985" spans="2:4">
      <c r="B4985" s="594">
        <v>45659.496377314812</v>
      </c>
      <c r="C4985">
        <v>60006</v>
      </c>
      <c r="D4985" t="s">
        <v>3515</v>
      </c>
    </row>
    <row r="4986" spans="2:4">
      <c r="B4986" s="594">
        <v>45659.496377314812</v>
      </c>
      <c r="C4986">
        <v>60001</v>
      </c>
      <c r="D4986" t="s">
        <v>3516</v>
      </c>
    </row>
    <row r="4987" spans="2:4">
      <c r="B4987" s="594">
        <v>45659.496377314812</v>
      </c>
      <c r="C4987">
        <v>60006</v>
      </c>
      <c r="D4987" t="s">
        <v>3517</v>
      </c>
    </row>
    <row r="4988" spans="2:4">
      <c r="B4988" s="594">
        <v>45659.496377314812</v>
      </c>
      <c r="C4988">
        <v>60006</v>
      </c>
      <c r="D4988" t="s">
        <v>3518</v>
      </c>
    </row>
    <row r="4989" spans="2:4">
      <c r="B4989" s="594">
        <v>45659.496377314812</v>
      </c>
      <c r="C4989">
        <v>60006</v>
      </c>
      <c r="D4989" t="s">
        <v>3520</v>
      </c>
    </row>
    <row r="4990" spans="2:4">
      <c r="B4990" s="594">
        <v>45659.496377314812</v>
      </c>
      <c r="C4990">
        <v>60006</v>
      </c>
      <c r="D4990" t="s">
        <v>3521</v>
      </c>
    </row>
    <row r="4991" spans="2:4">
      <c r="B4991" s="594">
        <v>45659.496377314812</v>
      </c>
      <c r="C4991">
        <v>60006</v>
      </c>
      <c r="D4991" t="s">
        <v>3522</v>
      </c>
    </row>
    <row r="4992" spans="2:4">
      <c r="B4992" s="594">
        <v>45659.496377314812</v>
      </c>
      <c r="C4992">
        <v>60006</v>
      </c>
      <c r="D4992" t="s">
        <v>3524</v>
      </c>
    </row>
    <row r="4993" spans="2:4">
      <c r="B4993" s="594">
        <v>45659.496377314812</v>
      </c>
      <c r="C4993">
        <v>60006</v>
      </c>
      <c r="D4993" t="s">
        <v>4133</v>
      </c>
    </row>
    <row r="4994" spans="2:4">
      <c r="B4994" s="594">
        <v>45659.496377314812</v>
      </c>
      <c r="C4994">
        <v>60006</v>
      </c>
      <c r="D4994" t="s">
        <v>3515</v>
      </c>
    </row>
    <row r="4995" spans="2:4">
      <c r="B4995" s="594">
        <v>45659.496377314812</v>
      </c>
      <c r="C4995">
        <v>60001</v>
      </c>
      <c r="D4995" t="s">
        <v>3516</v>
      </c>
    </row>
    <row r="4996" spans="2:4">
      <c r="B4996" s="594">
        <v>45659.496377314812</v>
      </c>
      <c r="C4996">
        <v>60006</v>
      </c>
      <c r="D4996" t="s">
        <v>3517</v>
      </c>
    </row>
    <row r="4997" spans="2:4">
      <c r="B4997" s="594">
        <v>45659.496377314812</v>
      </c>
      <c r="C4997">
        <v>60006</v>
      </c>
      <c r="D4997" t="s">
        <v>3518</v>
      </c>
    </row>
    <row r="4998" spans="2:4">
      <c r="B4998" s="594">
        <v>45659.496377314812</v>
      </c>
      <c r="C4998">
        <v>60006</v>
      </c>
      <c r="D4998" t="s">
        <v>3520</v>
      </c>
    </row>
    <row r="4999" spans="2:4">
      <c r="B4999" s="594">
        <v>45659.496377314812</v>
      </c>
      <c r="C4999">
        <v>60006</v>
      </c>
      <c r="D4999" t="s">
        <v>3521</v>
      </c>
    </row>
    <row r="5000" spans="2:4">
      <c r="B5000" s="594">
        <v>45659.496377314812</v>
      </c>
      <c r="C5000">
        <v>60006</v>
      </c>
      <c r="D5000" t="s">
        <v>3522</v>
      </c>
    </row>
    <row r="5001" spans="2:4">
      <c r="B5001" s="594">
        <v>45659.496377314812</v>
      </c>
      <c r="C5001">
        <v>60006</v>
      </c>
      <c r="D5001" t="s">
        <v>3524</v>
      </c>
    </row>
    <row r="5002" spans="2:4">
      <c r="B5002" s="594">
        <v>45659.496377314812</v>
      </c>
      <c r="C5002">
        <v>60006</v>
      </c>
      <c r="D5002" t="s">
        <v>4133</v>
      </c>
    </row>
    <row r="5003" spans="2:4">
      <c r="B5003" s="594">
        <v>45659.496377314812</v>
      </c>
      <c r="C5003">
        <v>60006</v>
      </c>
      <c r="D5003" t="s">
        <v>3515</v>
      </c>
    </row>
    <row r="5004" spans="2:4">
      <c r="B5004" s="594">
        <v>45659.496377314812</v>
      </c>
      <c r="C5004">
        <v>60001</v>
      </c>
      <c r="D5004" t="s">
        <v>3516</v>
      </c>
    </row>
    <row r="5005" spans="2:4">
      <c r="B5005" s="594">
        <v>45659.496377314812</v>
      </c>
      <c r="C5005">
        <v>60006</v>
      </c>
      <c r="D5005" t="s">
        <v>3517</v>
      </c>
    </row>
    <row r="5006" spans="2:4">
      <c r="B5006" s="594">
        <v>45659.496377314812</v>
      </c>
      <c r="C5006">
        <v>60006</v>
      </c>
      <c r="D5006" t="s">
        <v>3518</v>
      </c>
    </row>
    <row r="5007" spans="2:4">
      <c r="B5007" s="594">
        <v>45659.496377314812</v>
      </c>
      <c r="C5007">
        <v>60006</v>
      </c>
      <c r="D5007" t="s">
        <v>3520</v>
      </c>
    </row>
    <row r="5008" spans="2:4">
      <c r="B5008" s="594">
        <v>45659.496377314812</v>
      </c>
      <c r="C5008">
        <v>60006</v>
      </c>
      <c r="D5008" t="s">
        <v>3521</v>
      </c>
    </row>
    <row r="5009" spans="2:4">
      <c r="B5009" s="594">
        <v>45659.496377314812</v>
      </c>
      <c r="C5009">
        <v>60006</v>
      </c>
      <c r="D5009" t="s">
        <v>3522</v>
      </c>
    </row>
    <row r="5010" spans="2:4">
      <c r="B5010" s="594">
        <v>45659.496377314812</v>
      </c>
      <c r="C5010">
        <v>60006</v>
      </c>
      <c r="D5010" t="s">
        <v>3524</v>
      </c>
    </row>
    <row r="5011" spans="2:4">
      <c r="B5011" s="594">
        <v>45659.496377314812</v>
      </c>
      <c r="C5011">
        <v>60006</v>
      </c>
      <c r="D5011" t="s">
        <v>4133</v>
      </c>
    </row>
    <row r="5012" spans="2:4">
      <c r="B5012" s="594">
        <v>45659.496388888889</v>
      </c>
      <c r="C5012">
        <v>60006</v>
      </c>
      <c r="D5012" t="s">
        <v>3515</v>
      </c>
    </row>
    <row r="5013" spans="2:4">
      <c r="B5013" s="594">
        <v>45659.496388888889</v>
      </c>
      <c r="C5013">
        <v>60001</v>
      </c>
      <c r="D5013" t="s">
        <v>3516</v>
      </c>
    </row>
    <row r="5014" spans="2:4">
      <c r="B5014" s="594">
        <v>45659.496388888889</v>
      </c>
      <c r="C5014">
        <v>60006</v>
      </c>
      <c r="D5014" t="s">
        <v>3517</v>
      </c>
    </row>
    <row r="5015" spans="2:4">
      <c r="B5015" s="594">
        <v>45659.496388888889</v>
      </c>
      <c r="C5015">
        <v>60006</v>
      </c>
      <c r="D5015" t="s">
        <v>3518</v>
      </c>
    </row>
    <row r="5016" spans="2:4">
      <c r="B5016" s="594">
        <v>45659.496388888889</v>
      </c>
      <c r="C5016">
        <v>60006</v>
      </c>
      <c r="D5016" t="s">
        <v>3520</v>
      </c>
    </row>
    <row r="5017" spans="2:4">
      <c r="B5017" s="594">
        <v>45659.496388888889</v>
      </c>
      <c r="C5017">
        <v>60006</v>
      </c>
      <c r="D5017" t="s">
        <v>3521</v>
      </c>
    </row>
    <row r="5018" spans="2:4">
      <c r="B5018" s="594">
        <v>45659.496388888889</v>
      </c>
      <c r="C5018">
        <v>60006</v>
      </c>
      <c r="D5018" t="s">
        <v>3522</v>
      </c>
    </row>
    <row r="5019" spans="2:4">
      <c r="B5019" s="594">
        <v>45659.496388888889</v>
      </c>
      <c r="C5019">
        <v>60006</v>
      </c>
      <c r="D5019" t="s">
        <v>3524</v>
      </c>
    </row>
    <row r="5020" spans="2:4">
      <c r="B5020" s="594">
        <v>45659.496388888889</v>
      </c>
      <c r="C5020">
        <v>60006</v>
      </c>
      <c r="D5020" t="s">
        <v>4133</v>
      </c>
    </row>
    <row r="5021" spans="2:4">
      <c r="B5021" s="594">
        <v>45659.496388888889</v>
      </c>
      <c r="C5021">
        <v>60006</v>
      </c>
      <c r="D5021" t="s">
        <v>3515</v>
      </c>
    </row>
    <row r="5022" spans="2:4">
      <c r="B5022" s="594">
        <v>45659.496388888889</v>
      </c>
      <c r="C5022">
        <v>60001</v>
      </c>
      <c r="D5022" t="s">
        <v>3516</v>
      </c>
    </row>
    <row r="5023" spans="2:4">
      <c r="B5023" s="594">
        <v>45659.496388888889</v>
      </c>
      <c r="C5023">
        <v>60006</v>
      </c>
      <c r="D5023" t="s">
        <v>3517</v>
      </c>
    </row>
    <row r="5024" spans="2:4">
      <c r="B5024" s="594">
        <v>45659.496388888889</v>
      </c>
      <c r="C5024">
        <v>60006</v>
      </c>
      <c r="D5024" t="s">
        <v>3518</v>
      </c>
    </row>
    <row r="5025" spans="2:4">
      <c r="B5025" s="594">
        <v>45659.496388888889</v>
      </c>
      <c r="C5025">
        <v>60006</v>
      </c>
      <c r="D5025" t="s">
        <v>3520</v>
      </c>
    </row>
    <row r="5026" spans="2:4">
      <c r="B5026" s="594">
        <v>45659.496388888889</v>
      </c>
      <c r="C5026">
        <v>60006</v>
      </c>
      <c r="D5026" t="s">
        <v>3521</v>
      </c>
    </row>
    <row r="5027" spans="2:4">
      <c r="B5027" s="594">
        <v>45659.496388888889</v>
      </c>
      <c r="C5027">
        <v>60006</v>
      </c>
      <c r="D5027" t="s">
        <v>3522</v>
      </c>
    </row>
    <row r="5028" spans="2:4">
      <c r="B5028" s="594">
        <v>45659.496388888889</v>
      </c>
      <c r="C5028">
        <v>60006</v>
      </c>
      <c r="D5028" t="s">
        <v>3524</v>
      </c>
    </row>
    <row r="5029" spans="2:4">
      <c r="B5029" s="594">
        <v>45659.496388888889</v>
      </c>
      <c r="C5029">
        <v>60006</v>
      </c>
      <c r="D5029" t="s">
        <v>4133</v>
      </c>
    </row>
    <row r="5030" spans="2:4">
      <c r="B5030" s="594">
        <v>45659.496388888889</v>
      </c>
      <c r="C5030">
        <v>60006</v>
      </c>
      <c r="D5030" t="s">
        <v>3515</v>
      </c>
    </row>
    <row r="5031" spans="2:4">
      <c r="B5031" s="594">
        <v>45659.496388888889</v>
      </c>
      <c r="C5031">
        <v>60001</v>
      </c>
      <c r="D5031" t="s">
        <v>3516</v>
      </c>
    </row>
    <row r="5032" spans="2:4">
      <c r="B5032" s="594">
        <v>45659.496388888889</v>
      </c>
      <c r="C5032">
        <v>60006</v>
      </c>
      <c r="D5032" t="s">
        <v>3517</v>
      </c>
    </row>
    <row r="5033" spans="2:4">
      <c r="B5033" s="594">
        <v>45659.496388888889</v>
      </c>
      <c r="C5033">
        <v>60006</v>
      </c>
      <c r="D5033" t="s">
        <v>3518</v>
      </c>
    </row>
    <row r="5034" spans="2:4">
      <c r="B5034" s="594">
        <v>45659.496388888889</v>
      </c>
      <c r="C5034">
        <v>60006</v>
      </c>
      <c r="D5034" t="s">
        <v>3520</v>
      </c>
    </row>
    <row r="5035" spans="2:4">
      <c r="B5035" s="594">
        <v>45659.496400462966</v>
      </c>
      <c r="C5035">
        <v>60006</v>
      </c>
      <c r="D5035" t="s">
        <v>3521</v>
      </c>
    </row>
    <row r="5036" spans="2:4">
      <c r="B5036" s="594">
        <v>45659.496400462966</v>
      </c>
      <c r="C5036">
        <v>60006</v>
      </c>
      <c r="D5036" t="s">
        <v>3522</v>
      </c>
    </row>
    <row r="5037" spans="2:4">
      <c r="B5037" s="594">
        <v>45659.496400462966</v>
      </c>
      <c r="C5037">
        <v>60006</v>
      </c>
      <c r="D5037" t="s">
        <v>3524</v>
      </c>
    </row>
    <row r="5038" spans="2:4">
      <c r="B5038" s="594">
        <v>45659.496400462966</v>
      </c>
      <c r="C5038">
        <v>60006</v>
      </c>
      <c r="D5038" t="s">
        <v>4133</v>
      </c>
    </row>
    <row r="5039" spans="2:4">
      <c r="B5039" s="594">
        <v>45659.496400462966</v>
      </c>
      <c r="C5039">
        <v>60006</v>
      </c>
      <c r="D5039" t="s">
        <v>3515</v>
      </c>
    </row>
    <row r="5040" spans="2:4">
      <c r="B5040" s="594">
        <v>45659.496400462966</v>
      </c>
      <c r="C5040">
        <v>60001</v>
      </c>
      <c r="D5040" t="s">
        <v>3516</v>
      </c>
    </row>
    <row r="5041" spans="2:4">
      <c r="B5041" s="594">
        <v>45659.496400462966</v>
      </c>
      <c r="C5041">
        <v>60006</v>
      </c>
      <c r="D5041" t="s">
        <v>3517</v>
      </c>
    </row>
    <row r="5042" spans="2:4">
      <c r="B5042" s="594">
        <v>45659.496400462966</v>
      </c>
      <c r="C5042">
        <v>60006</v>
      </c>
      <c r="D5042" t="s">
        <v>3518</v>
      </c>
    </row>
    <row r="5043" spans="2:4">
      <c r="B5043" s="594">
        <v>45659.496400462966</v>
      </c>
      <c r="C5043">
        <v>60006</v>
      </c>
      <c r="D5043" t="s">
        <v>3520</v>
      </c>
    </row>
    <row r="5044" spans="2:4">
      <c r="B5044" s="594">
        <v>45659.496400462966</v>
      </c>
      <c r="C5044">
        <v>60006</v>
      </c>
      <c r="D5044" t="s">
        <v>3521</v>
      </c>
    </row>
    <row r="5045" spans="2:4">
      <c r="B5045" s="594">
        <v>45659.496400462966</v>
      </c>
      <c r="C5045">
        <v>60006</v>
      </c>
      <c r="D5045" t="s">
        <v>3522</v>
      </c>
    </row>
    <row r="5046" spans="2:4">
      <c r="B5046" s="594">
        <v>45659.496400462966</v>
      </c>
      <c r="C5046">
        <v>60006</v>
      </c>
      <c r="D5046" t="s">
        <v>3524</v>
      </c>
    </row>
    <row r="5047" spans="2:4">
      <c r="B5047" s="594">
        <v>45659.496400462966</v>
      </c>
      <c r="C5047">
        <v>60006</v>
      </c>
      <c r="D5047" t="s">
        <v>4133</v>
      </c>
    </row>
    <row r="5048" spans="2:4">
      <c r="B5048" s="594">
        <v>45659.496400462966</v>
      </c>
      <c r="C5048">
        <v>60006</v>
      </c>
      <c r="D5048" t="s">
        <v>3515</v>
      </c>
    </row>
    <row r="5049" spans="2:4">
      <c r="B5049" s="594">
        <v>45659.496400462966</v>
      </c>
      <c r="C5049">
        <v>60001</v>
      </c>
      <c r="D5049" t="s">
        <v>3516</v>
      </c>
    </row>
    <row r="5050" spans="2:4">
      <c r="B5050" s="594">
        <v>45659.496400462966</v>
      </c>
      <c r="C5050">
        <v>60006</v>
      </c>
      <c r="D5050" t="s">
        <v>3517</v>
      </c>
    </row>
    <row r="5051" spans="2:4">
      <c r="B5051" s="594">
        <v>45659.496400462966</v>
      </c>
      <c r="C5051">
        <v>60006</v>
      </c>
      <c r="D5051" t="s">
        <v>3518</v>
      </c>
    </row>
    <row r="5052" spans="2:4">
      <c r="B5052" s="594">
        <v>45659.496400462966</v>
      </c>
      <c r="C5052">
        <v>60006</v>
      </c>
      <c r="D5052" t="s">
        <v>3520</v>
      </c>
    </row>
    <row r="5053" spans="2:4">
      <c r="B5053" s="594">
        <v>45659.496400462966</v>
      </c>
      <c r="C5053">
        <v>60006</v>
      </c>
      <c r="D5053" t="s">
        <v>3521</v>
      </c>
    </row>
    <row r="5054" spans="2:4">
      <c r="B5054" s="594">
        <v>45659.496400462966</v>
      </c>
      <c r="C5054">
        <v>60006</v>
      </c>
      <c r="D5054" t="s">
        <v>3522</v>
      </c>
    </row>
    <row r="5055" spans="2:4">
      <c r="B5055" s="594">
        <v>45659.496400462966</v>
      </c>
      <c r="C5055">
        <v>60006</v>
      </c>
      <c r="D5055" t="s">
        <v>3524</v>
      </c>
    </row>
    <row r="5056" spans="2:4">
      <c r="B5056" s="594">
        <v>45659.496400462966</v>
      </c>
      <c r="C5056">
        <v>60006</v>
      </c>
      <c r="D5056" t="s">
        <v>4133</v>
      </c>
    </row>
    <row r="5057" spans="2:4">
      <c r="B5057" s="594">
        <v>45659.496400462966</v>
      </c>
      <c r="C5057">
        <v>60006</v>
      </c>
      <c r="D5057" t="s">
        <v>3515</v>
      </c>
    </row>
    <row r="5058" spans="2:4">
      <c r="B5058" s="594">
        <v>45659.496400462966</v>
      </c>
      <c r="C5058">
        <v>60001</v>
      </c>
      <c r="D5058" t="s">
        <v>3516</v>
      </c>
    </row>
    <row r="5059" spans="2:4">
      <c r="B5059" s="594">
        <v>45659.496400462966</v>
      </c>
      <c r="C5059">
        <v>60006</v>
      </c>
      <c r="D5059" t="s">
        <v>3517</v>
      </c>
    </row>
    <row r="5060" spans="2:4">
      <c r="B5060" s="594">
        <v>45659.496400462966</v>
      </c>
      <c r="C5060">
        <v>60006</v>
      </c>
      <c r="D5060" t="s">
        <v>3518</v>
      </c>
    </row>
    <row r="5061" spans="2:4">
      <c r="B5061" s="594">
        <v>45659.496400462966</v>
      </c>
      <c r="C5061">
        <v>60006</v>
      </c>
      <c r="D5061" t="s">
        <v>3520</v>
      </c>
    </row>
    <row r="5062" spans="2:4">
      <c r="B5062" s="594">
        <v>45659.496400462966</v>
      </c>
      <c r="C5062">
        <v>60006</v>
      </c>
      <c r="D5062" t="s">
        <v>3521</v>
      </c>
    </row>
    <row r="5063" spans="2:4">
      <c r="B5063" s="594">
        <v>45659.496400462966</v>
      </c>
      <c r="C5063">
        <v>60006</v>
      </c>
      <c r="D5063" t="s">
        <v>3522</v>
      </c>
    </row>
    <row r="5064" spans="2:4">
      <c r="B5064" s="594">
        <v>45659.496400462966</v>
      </c>
      <c r="C5064">
        <v>60006</v>
      </c>
      <c r="D5064" t="s">
        <v>3524</v>
      </c>
    </row>
    <row r="5065" spans="2:4">
      <c r="B5065" s="594">
        <v>45659.496400462966</v>
      </c>
      <c r="C5065">
        <v>60006</v>
      </c>
      <c r="D5065" t="s">
        <v>4133</v>
      </c>
    </row>
    <row r="5066" spans="2:4">
      <c r="B5066" s="594">
        <v>45659.496400462966</v>
      </c>
      <c r="C5066">
        <v>60006</v>
      </c>
      <c r="D5066" t="s">
        <v>3515</v>
      </c>
    </row>
    <row r="5067" spans="2:4">
      <c r="B5067" s="594">
        <v>45659.496400462966</v>
      </c>
      <c r="C5067">
        <v>60001</v>
      </c>
      <c r="D5067" t="s">
        <v>3516</v>
      </c>
    </row>
    <row r="5068" spans="2:4">
      <c r="B5068" s="594">
        <v>45659.496400462966</v>
      </c>
      <c r="C5068">
        <v>60006</v>
      </c>
      <c r="D5068" t="s">
        <v>3517</v>
      </c>
    </row>
    <row r="5069" spans="2:4">
      <c r="B5069" s="594">
        <v>45659.496400462966</v>
      </c>
      <c r="C5069">
        <v>60006</v>
      </c>
      <c r="D5069" t="s">
        <v>3518</v>
      </c>
    </row>
    <row r="5070" spans="2:4">
      <c r="B5070" s="594">
        <v>45659.496400462966</v>
      </c>
      <c r="C5070">
        <v>60006</v>
      </c>
      <c r="D5070" t="s">
        <v>3520</v>
      </c>
    </row>
    <row r="5071" spans="2:4">
      <c r="B5071" s="594">
        <v>45659.496400462966</v>
      </c>
      <c r="C5071">
        <v>60006</v>
      </c>
      <c r="D5071" t="s">
        <v>3521</v>
      </c>
    </row>
    <row r="5072" spans="2:4">
      <c r="B5072" s="594">
        <v>45659.496400462966</v>
      </c>
      <c r="C5072">
        <v>60006</v>
      </c>
      <c r="D5072" t="s">
        <v>3522</v>
      </c>
    </row>
    <row r="5073" spans="2:4">
      <c r="B5073" s="594">
        <v>45659.496400462966</v>
      </c>
      <c r="C5073">
        <v>60006</v>
      </c>
      <c r="D5073" t="s">
        <v>3524</v>
      </c>
    </row>
    <row r="5074" spans="2:4">
      <c r="B5074" s="594">
        <v>45659.496400462966</v>
      </c>
      <c r="C5074">
        <v>60006</v>
      </c>
      <c r="D5074" t="s">
        <v>4133</v>
      </c>
    </row>
    <row r="5075" spans="2:4">
      <c r="B5075" s="594">
        <v>45659.496400462966</v>
      </c>
      <c r="C5075">
        <v>60006</v>
      </c>
      <c r="D5075" t="s">
        <v>3515</v>
      </c>
    </row>
    <row r="5076" spans="2:4">
      <c r="B5076" s="594">
        <v>45659.496400462966</v>
      </c>
      <c r="C5076">
        <v>60001</v>
      </c>
      <c r="D5076" t="s">
        <v>3516</v>
      </c>
    </row>
    <row r="5077" spans="2:4">
      <c r="B5077" s="594">
        <v>45659.496400462966</v>
      </c>
      <c r="C5077">
        <v>60006</v>
      </c>
      <c r="D5077" t="s">
        <v>3517</v>
      </c>
    </row>
    <row r="5078" spans="2:4">
      <c r="B5078" s="594">
        <v>45659.496400462966</v>
      </c>
      <c r="C5078">
        <v>60006</v>
      </c>
      <c r="D5078" t="s">
        <v>3518</v>
      </c>
    </row>
    <row r="5079" spans="2:4">
      <c r="B5079" s="594">
        <v>45659.496400462966</v>
      </c>
      <c r="C5079">
        <v>60006</v>
      </c>
      <c r="D5079" t="s">
        <v>3520</v>
      </c>
    </row>
    <row r="5080" spans="2:4">
      <c r="B5080" s="594">
        <v>45659.496400462966</v>
      </c>
      <c r="C5080">
        <v>60006</v>
      </c>
      <c r="D5080" t="s">
        <v>3521</v>
      </c>
    </row>
    <row r="5081" spans="2:4">
      <c r="B5081" s="594">
        <v>45659.496400462966</v>
      </c>
      <c r="C5081">
        <v>60006</v>
      </c>
      <c r="D5081" t="s">
        <v>3522</v>
      </c>
    </row>
    <row r="5082" spans="2:4">
      <c r="B5082" s="594">
        <v>45659.496400462966</v>
      </c>
      <c r="C5082">
        <v>60006</v>
      </c>
      <c r="D5082" t="s">
        <v>3524</v>
      </c>
    </row>
    <row r="5083" spans="2:4">
      <c r="B5083" s="594">
        <v>45659.496400462966</v>
      </c>
      <c r="C5083">
        <v>60006</v>
      </c>
      <c r="D5083" t="s">
        <v>4133</v>
      </c>
    </row>
    <row r="5084" spans="2:4">
      <c r="B5084" s="594">
        <v>45659.496400462966</v>
      </c>
      <c r="C5084">
        <v>60006</v>
      </c>
      <c r="D5084" t="s">
        <v>3515</v>
      </c>
    </row>
    <row r="5085" spans="2:4">
      <c r="B5085" s="594">
        <v>45659.496400462966</v>
      </c>
      <c r="C5085">
        <v>60001</v>
      </c>
      <c r="D5085" t="s">
        <v>3516</v>
      </c>
    </row>
    <row r="5086" spans="2:4">
      <c r="B5086" s="594">
        <v>45659.496400462966</v>
      </c>
      <c r="C5086">
        <v>60006</v>
      </c>
      <c r="D5086" t="s">
        <v>3517</v>
      </c>
    </row>
    <row r="5087" spans="2:4">
      <c r="B5087" s="594">
        <v>45659.496400462966</v>
      </c>
      <c r="C5087">
        <v>60006</v>
      </c>
      <c r="D5087" t="s">
        <v>3518</v>
      </c>
    </row>
    <row r="5088" spans="2:4">
      <c r="B5088" s="594">
        <v>45659.496400462966</v>
      </c>
      <c r="C5088">
        <v>60006</v>
      </c>
      <c r="D5088" t="s">
        <v>3520</v>
      </c>
    </row>
    <row r="5089" spans="2:4">
      <c r="B5089" s="594">
        <v>45659.496400462966</v>
      </c>
      <c r="C5089">
        <v>60006</v>
      </c>
      <c r="D5089" t="s">
        <v>3521</v>
      </c>
    </row>
    <row r="5090" spans="2:4">
      <c r="B5090" s="594">
        <v>45659.496412037035</v>
      </c>
      <c r="C5090">
        <v>60006</v>
      </c>
      <c r="D5090" t="s">
        <v>3522</v>
      </c>
    </row>
    <row r="5091" spans="2:4">
      <c r="B5091" s="594">
        <v>45659.496412037035</v>
      </c>
      <c r="C5091">
        <v>60006</v>
      </c>
      <c r="D5091" t="s">
        <v>3524</v>
      </c>
    </row>
    <row r="5092" spans="2:4">
      <c r="B5092" s="594">
        <v>45659.496412037035</v>
      </c>
      <c r="C5092">
        <v>60006</v>
      </c>
      <c r="D5092" t="s">
        <v>4133</v>
      </c>
    </row>
    <row r="5093" spans="2:4">
      <c r="B5093" s="594">
        <v>45659.496412037035</v>
      </c>
      <c r="C5093">
        <v>60006</v>
      </c>
      <c r="D5093" t="s">
        <v>3515</v>
      </c>
    </row>
    <row r="5094" spans="2:4">
      <c r="B5094" s="594">
        <v>45659.496412037035</v>
      </c>
      <c r="C5094">
        <v>60001</v>
      </c>
      <c r="D5094" t="s">
        <v>3516</v>
      </c>
    </row>
    <row r="5095" spans="2:4">
      <c r="B5095" s="594">
        <v>45659.496412037035</v>
      </c>
      <c r="C5095">
        <v>60006</v>
      </c>
      <c r="D5095" t="s">
        <v>3517</v>
      </c>
    </row>
    <row r="5096" spans="2:4">
      <c r="B5096" s="594">
        <v>45659.496412037035</v>
      </c>
      <c r="C5096">
        <v>60006</v>
      </c>
      <c r="D5096" t="s">
        <v>3518</v>
      </c>
    </row>
    <row r="5097" spans="2:4">
      <c r="B5097" s="594">
        <v>45659.496412037035</v>
      </c>
      <c r="C5097">
        <v>60006</v>
      </c>
      <c r="D5097" t="s">
        <v>3520</v>
      </c>
    </row>
    <row r="5098" spans="2:4">
      <c r="B5098" s="594">
        <v>45659.496412037035</v>
      </c>
      <c r="C5098">
        <v>60006</v>
      </c>
      <c r="D5098" t="s">
        <v>3521</v>
      </c>
    </row>
    <row r="5099" spans="2:4">
      <c r="B5099" s="594">
        <v>45659.496412037035</v>
      </c>
      <c r="C5099">
        <v>60006</v>
      </c>
      <c r="D5099" t="s">
        <v>3522</v>
      </c>
    </row>
    <row r="5100" spans="2:4">
      <c r="B5100" s="594">
        <v>45659.496412037035</v>
      </c>
      <c r="C5100">
        <v>60006</v>
      </c>
      <c r="D5100" t="s">
        <v>3524</v>
      </c>
    </row>
    <row r="5101" spans="2:4">
      <c r="B5101" s="594">
        <v>45659.496412037035</v>
      </c>
      <c r="C5101">
        <v>60006</v>
      </c>
      <c r="D5101" t="s">
        <v>4133</v>
      </c>
    </row>
    <row r="5102" spans="2:4">
      <c r="B5102" s="594">
        <v>45659.496412037035</v>
      </c>
      <c r="C5102">
        <v>60006</v>
      </c>
      <c r="D5102" t="s">
        <v>3515</v>
      </c>
    </row>
    <row r="5103" spans="2:4">
      <c r="B5103" s="594">
        <v>45659.496412037035</v>
      </c>
      <c r="C5103">
        <v>60001</v>
      </c>
      <c r="D5103" t="s">
        <v>3516</v>
      </c>
    </row>
    <row r="5104" spans="2:4">
      <c r="B5104" s="594">
        <v>45659.496412037035</v>
      </c>
      <c r="C5104">
        <v>60006</v>
      </c>
      <c r="D5104" t="s">
        <v>3517</v>
      </c>
    </row>
    <row r="5105" spans="2:4">
      <c r="B5105" s="594">
        <v>45659.496412037035</v>
      </c>
      <c r="C5105">
        <v>60006</v>
      </c>
      <c r="D5105" t="s">
        <v>3518</v>
      </c>
    </row>
    <row r="5106" spans="2:4">
      <c r="B5106" s="594">
        <v>45659.496412037035</v>
      </c>
      <c r="C5106">
        <v>60006</v>
      </c>
      <c r="D5106" t="s">
        <v>3520</v>
      </c>
    </row>
    <row r="5107" spans="2:4">
      <c r="B5107" s="594">
        <v>45659.496412037035</v>
      </c>
      <c r="C5107">
        <v>60006</v>
      </c>
      <c r="D5107" t="s">
        <v>3521</v>
      </c>
    </row>
    <row r="5108" spans="2:4">
      <c r="B5108" s="594">
        <v>45659.496412037035</v>
      </c>
      <c r="C5108">
        <v>60006</v>
      </c>
      <c r="D5108" t="s">
        <v>3522</v>
      </c>
    </row>
    <row r="5109" spans="2:4">
      <c r="B5109" s="594">
        <v>45659.496412037035</v>
      </c>
      <c r="C5109">
        <v>60006</v>
      </c>
      <c r="D5109" t="s">
        <v>3524</v>
      </c>
    </row>
    <row r="5110" spans="2:4">
      <c r="B5110" s="594">
        <v>45659.496412037035</v>
      </c>
      <c r="C5110">
        <v>60006</v>
      </c>
      <c r="D5110" t="s">
        <v>4133</v>
      </c>
    </row>
    <row r="5111" spans="2:4">
      <c r="B5111" s="594">
        <v>45659.496412037035</v>
      </c>
      <c r="C5111">
        <v>60006</v>
      </c>
      <c r="D5111" t="s">
        <v>3515</v>
      </c>
    </row>
    <row r="5112" spans="2:4">
      <c r="B5112" s="594">
        <v>45659.496412037035</v>
      </c>
      <c r="C5112">
        <v>60001</v>
      </c>
      <c r="D5112" t="s">
        <v>3516</v>
      </c>
    </row>
    <row r="5113" spans="2:4">
      <c r="B5113" s="594">
        <v>45659.496412037035</v>
      </c>
      <c r="C5113">
        <v>60006</v>
      </c>
      <c r="D5113" t="s">
        <v>3517</v>
      </c>
    </row>
    <row r="5114" spans="2:4">
      <c r="B5114" s="594">
        <v>45659.496412037035</v>
      </c>
      <c r="C5114">
        <v>60006</v>
      </c>
      <c r="D5114" t="s">
        <v>3518</v>
      </c>
    </row>
    <row r="5115" spans="2:4">
      <c r="B5115" s="594">
        <v>45659.496412037035</v>
      </c>
      <c r="C5115">
        <v>60006</v>
      </c>
      <c r="D5115" t="s">
        <v>3520</v>
      </c>
    </row>
    <row r="5116" spans="2:4">
      <c r="B5116" s="594">
        <v>45659.496412037035</v>
      </c>
      <c r="C5116">
        <v>60006</v>
      </c>
      <c r="D5116" t="s">
        <v>3521</v>
      </c>
    </row>
    <row r="5117" spans="2:4">
      <c r="B5117" s="594">
        <v>45659.496412037035</v>
      </c>
      <c r="C5117">
        <v>60006</v>
      </c>
      <c r="D5117" t="s">
        <v>3522</v>
      </c>
    </row>
    <row r="5118" spans="2:4">
      <c r="B5118" s="594">
        <v>45659.496412037035</v>
      </c>
      <c r="C5118">
        <v>60006</v>
      </c>
      <c r="D5118" t="s">
        <v>3524</v>
      </c>
    </row>
    <row r="5119" spans="2:4">
      <c r="B5119" s="594">
        <v>45659.496412037035</v>
      </c>
      <c r="C5119">
        <v>60006</v>
      </c>
      <c r="D5119" t="s">
        <v>4133</v>
      </c>
    </row>
    <row r="5120" spans="2:4">
      <c r="B5120" s="594">
        <v>45659.496412037035</v>
      </c>
      <c r="C5120">
        <v>60006</v>
      </c>
      <c r="D5120" t="s">
        <v>3515</v>
      </c>
    </row>
    <row r="5121" spans="2:4">
      <c r="B5121" s="594">
        <v>45659.496412037035</v>
      </c>
      <c r="C5121">
        <v>60001</v>
      </c>
      <c r="D5121" t="s">
        <v>3516</v>
      </c>
    </row>
    <row r="5122" spans="2:4">
      <c r="B5122" s="594">
        <v>45659.496412037035</v>
      </c>
      <c r="C5122">
        <v>60006</v>
      </c>
      <c r="D5122" t="s">
        <v>3517</v>
      </c>
    </row>
    <row r="5123" spans="2:4">
      <c r="B5123" s="594">
        <v>45659.496412037035</v>
      </c>
      <c r="C5123">
        <v>60006</v>
      </c>
      <c r="D5123" t="s">
        <v>3518</v>
      </c>
    </row>
    <row r="5124" spans="2:4">
      <c r="B5124" s="594">
        <v>45659.496412037035</v>
      </c>
      <c r="C5124">
        <v>60006</v>
      </c>
      <c r="D5124" t="s">
        <v>3520</v>
      </c>
    </row>
    <row r="5125" spans="2:4">
      <c r="B5125" s="594">
        <v>45659.496412037035</v>
      </c>
      <c r="C5125">
        <v>60006</v>
      </c>
      <c r="D5125" t="s">
        <v>3521</v>
      </c>
    </row>
    <row r="5126" spans="2:4">
      <c r="B5126" s="594">
        <v>45659.496412037035</v>
      </c>
      <c r="C5126">
        <v>60006</v>
      </c>
      <c r="D5126" t="s">
        <v>3522</v>
      </c>
    </row>
    <row r="5127" spans="2:4">
      <c r="B5127" s="594">
        <v>45659.496412037035</v>
      </c>
      <c r="C5127">
        <v>60006</v>
      </c>
      <c r="D5127" t="s">
        <v>3524</v>
      </c>
    </row>
    <row r="5128" spans="2:4">
      <c r="B5128" s="594">
        <v>45659.496412037035</v>
      </c>
      <c r="C5128">
        <v>60006</v>
      </c>
      <c r="D5128" t="s">
        <v>4133</v>
      </c>
    </row>
    <row r="5129" spans="2:4">
      <c r="B5129" s="594">
        <v>45659.496412037035</v>
      </c>
      <c r="C5129">
        <v>60006</v>
      </c>
      <c r="D5129" t="s">
        <v>3515</v>
      </c>
    </row>
    <row r="5130" spans="2:4">
      <c r="B5130" s="594">
        <v>45659.496412037035</v>
      </c>
      <c r="C5130">
        <v>60001</v>
      </c>
      <c r="D5130" t="s">
        <v>3516</v>
      </c>
    </row>
    <row r="5131" spans="2:4">
      <c r="B5131" s="594">
        <v>45659.496412037035</v>
      </c>
      <c r="C5131">
        <v>60006</v>
      </c>
      <c r="D5131" t="s">
        <v>3517</v>
      </c>
    </row>
    <row r="5132" spans="2:4">
      <c r="B5132" s="594">
        <v>45659.496412037035</v>
      </c>
      <c r="C5132">
        <v>60006</v>
      </c>
      <c r="D5132" t="s">
        <v>3518</v>
      </c>
    </row>
    <row r="5133" spans="2:4">
      <c r="B5133" s="594">
        <v>45659.496412037035</v>
      </c>
      <c r="C5133">
        <v>60006</v>
      </c>
      <c r="D5133" t="s">
        <v>3520</v>
      </c>
    </row>
    <row r="5134" spans="2:4">
      <c r="B5134" s="594">
        <v>45659.496412037035</v>
      </c>
      <c r="C5134">
        <v>60006</v>
      </c>
      <c r="D5134" t="s">
        <v>3521</v>
      </c>
    </row>
    <row r="5135" spans="2:4">
      <c r="B5135" s="594">
        <v>45659.496412037035</v>
      </c>
      <c r="C5135">
        <v>60006</v>
      </c>
      <c r="D5135" t="s">
        <v>3522</v>
      </c>
    </row>
    <row r="5136" spans="2:4">
      <c r="B5136" s="594">
        <v>45659.496423611112</v>
      </c>
      <c r="C5136">
        <v>60006</v>
      </c>
      <c r="D5136" t="s">
        <v>3524</v>
      </c>
    </row>
    <row r="5137" spans="2:4">
      <c r="B5137" s="594">
        <v>45659.496423611112</v>
      </c>
      <c r="C5137">
        <v>60006</v>
      </c>
      <c r="D5137" t="s">
        <v>4133</v>
      </c>
    </row>
    <row r="5138" spans="2:4">
      <c r="B5138" s="594">
        <v>45659.496423611112</v>
      </c>
      <c r="C5138">
        <v>60006</v>
      </c>
      <c r="D5138" t="s">
        <v>3515</v>
      </c>
    </row>
    <row r="5139" spans="2:4">
      <c r="B5139" s="594">
        <v>45659.496423611112</v>
      </c>
      <c r="C5139">
        <v>60001</v>
      </c>
      <c r="D5139" t="s">
        <v>3516</v>
      </c>
    </row>
    <row r="5140" spans="2:4">
      <c r="B5140" s="594">
        <v>45659.496423611112</v>
      </c>
      <c r="C5140">
        <v>60006</v>
      </c>
      <c r="D5140" t="s">
        <v>3517</v>
      </c>
    </row>
    <row r="5141" spans="2:4">
      <c r="B5141" s="594">
        <v>45659.496423611112</v>
      </c>
      <c r="C5141">
        <v>60006</v>
      </c>
      <c r="D5141" t="s">
        <v>3518</v>
      </c>
    </row>
    <row r="5142" spans="2:4">
      <c r="B5142" s="594">
        <v>45659.496423611112</v>
      </c>
      <c r="C5142">
        <v>60006</v>
      </c>
      <c r="D5142" t="s">
        <v>3520</v>
      </c>
    </row>
    <row r="5143" spans="2:4">
      <c r="B5143" s="594">
        <v>45659.496423611112</v>
      </c>
      <c r="C5143">
        <v>60006</v>
      </c>
      <c r="D5143" t="s">
        <v>3521</v>
      </c>
    </row>
    <row r="5144" spans="2:4">
      <c r="B5144" s="594">
        <v>45659.496423611112</v>
      </c>
      <c r="C5144">
        <v>60006</v>
      </c>
      <c r="D5144" t="s">
        <v>3522</v>
      </c>
    </row>
    <row r="5145" spans="2:4">
      <c r="B5145" s="594">
        <v>45659.496423611112</v>
      </c>
      <c r="C5145">
        <v>60006</v>
      </c>
      <c r="D5145" t="s">
        <v>3524</v>
      </c>
    </row>
    <row r="5146" spans="2:4">
      <c r="B5146" s="594">
        <v>45659.496423611112</v>
      </c>
      <c r="C5146">
        <v>60006</v>
      </c>
      <c r="D5146" t="s">
        <v>4133</v>
      </c>
    </row>
    <row r="5147" spans="2:4">
      <c r="B5147" s="594">
        <v>45659.496423611112</v>
      </c>
      <c r="C5147">
        <v>60006</v>
      </c>
      <c r="D5147" t="s">
        <v>3515</v>
      </c>
    </row>
    <row r="5148" spans="2:4">
      <c r="B5148" s="594">
        <v>45659.496423611112</v>
      </c>
      <c r="C5148">
        <v>60001</v>
      </c>
      <c r="D5148" t="s">
        <v>3516</v>
      </c>
    </row>
    <row r="5149" spans="2:4">
      <c r="B5149" s="594">
        <v>45659.496423611112</v>
      </c>
      <c r="C5149">
        <v>60006</v>
      </c>
      <c r="D5149" t="s">
        <v>3517</v>
      </c>
    </row>
    <row r="5150" spans="2:4">
      <c r="B5150" s="594">
        <v>45659.496423611112</v>
      </c>
      <c r="C5150">
        <v>60006</v>
      </c>
      <c r="D5150" t="s">
        <v>3518</v>
      </c>
    </row>
    <row r="5151" spans="2:4">
      <c r="B5151" s="594">
        <v>45659.496423611112</v>
      </c>
      <c r="C5151">
        <v>60006</v>
      </c>
      <c r="D5151" t="s">
        <v>3520</v>
      </c>
    </row>
    <row r="5152" spans="2:4">
      <c r="B5152" s="594">
        <v>45659.496423611112</v>
      </c>
      <c r="C5152">
        <v>60006</v>
      </c>
      <c r="D5152" t="s">
        <v>3521</v>
      </c>
    </row>
    <row r="5153" spans="2:4">
      <c r="B5153" s="594">
        <v>45659.496423611112</v>
      </c>
      <c r="C5153">
        <v>60006</v>
      </c>
      <c r="D5153" t="s">
        <v>3522</v>
      </c>
    </row>
    <row r="5154" spans="2:4">
      <c r="B5154" s="594">
        <v>45659.496423611112</v>
      </c>
      <c r="C5154">
        <v>60006</v>
      </c>
      <c r="D5154" t="s">
        <v>3524</v>
      </c>
    </row>
    <row r="5155" spans="2:4">
      <c r="B5155" s="594">
        <v>45659.496423611112</v>
      </c>
      <c r="C5155">
        <v>60006</v>
      </c>
      <c r="D5155" t="s">
        <v>4133</v>
      </c>
    </row>
    <row r="5156" spans="2:4">
      <c r="B5156" s="594">
        <v>45659.496423611112</v>
      </c>
      <c r="C5156">
        <v>60006</v>
      </c>
      <c r="D5156" t="s">
        <v>3515</v>
      </c>
    </row>
    <row r="5157" spans="2:4">
      <c r="B5157" s="594">
        <v>45659.496423611112</v>
      </c>
      <c r="C5157">
        <v>60001</v>
      </c>
      <c r="D5157" t="s">
        <v>3516</v>
      </c>
    </row>
    <row r="5158" spans="2:4">
      <c r="B5158" s="594">
        <v>45659.496423611112</v>
      </c>
      <c r="C5158">
        <v>60006</v>
      </c>
      <c r="D5158" t="s">
        <v>3517</v>
      </c>
    </row>
    <row r="5159" spans="2:4">
      <c r="B5159" s="594">
        <v>45659.496423611112</v>
      </c>
      <c r="C5159">
        <v>60006</v>
      </c>
      <c r="D5159" t="s">
        <v>3518</v>
      </c>
    </row>
    <row r="5160" spans="2:4">
      <c r="B5160" s="594">
        <v>45659.496423611112</v>
      </c>
      <c r="C5160">
        <v>60006</v>
      </c>
      <c r="D5160" t="s">
        <v>3520</v>
      </c>
    </row>
    <row r="5161" spans="2:4">
      <c r="B5161" s="594">
        <v>45659.496435185189</v>
      </c>
      <c r="C5161">
        <v>60006</v>
      </c>
      <c r="D5161" t="s">
        <v>3521</v>
      </c>
    </row>
    <row r="5162" spans="2:4">
      <c r="B5162" s="594">
        <v>45659.496435185189</v>
      </c>
      <c r="C5162">
        <v>60006</v>
      </c>
      <c r="D5162" t="s">
        <v>3522</v>
      </c>
    </row>
    <row r="5163" spans="2:4">
      <c r="B5163" s="594">
        <v>45659.496435185189</v>
      </c>
      <c r="C5163">
        <v>60006</v>
      </c>
      <c r="D5163" t="s">
        <v>3524</v>
      </c>
    </row>
    <row r="5164" spans="2:4">
      <c r="B5164" s="594">
        <v>45659.496435185189</v>
      </c>
      <c r="C5164">
        <v>60006</v>
      </c>
      <c r="D5164" t="s">
        <v>4133</v>
      </c>
    </row>
    <row r="5165" spans="2:4">
      <c r="B5165" s="594">
        <v>45659.496435185189</v>
      </c>
      <c r="C5165">
        <v>60006</v>
      </c>
      <c r="D5165" t="s">
        <v>3515</v>
      </c>
    </row>
    <row r="5166" spans="2:4">
      <c r="B5166" s="594">
        <v>45659.496435185189</v>
      </c>
      <c r="C5166">
        <v>60001</v>
      </c>
      <c r="D5166" t="s">
        <v>3516</v>
      </c>
    </row>
    <row r="5167" spans="2:4">
      <c r="B5167" s="594">
        <v>45659.496435185189</v>
      </c>
      <c r="C5167">
        <v>60006</v>
      </c>
      <c r="D5167" t="s">
        <v>3517</v>
      </c>
    </row>
    <row r="5168" spans="2:4">
      <c r="B5168" s="594">
        <v>45659.496435185189</v>
      </c>
      <c r="C5168">
        <v>60006</v>
      </c>
      <c r="D5168" t="s">
        <v>3518</v>
      </c>
    </row>
    <row r="5169" spans="2:4">
      <c r="B5169" s="594">
        <v>45659.496435185189</v>
      </c>
      <c r="C5169">
        <v>60006</v>
      </c>
      <c r="D5169" t="s">
        <v>3520</v>
      </c>
    </row>
    <row r="5170" spans="2:4">
      <c r="B5170" s="594">
        <v>45659.496435185189</v>
      </c>
      <c r="C5170">
        <v>60006</v>
      </c>
      <c r="D5170" t="s">
        <v>3521</v>
      </c>
    </row>
    <row r="5171" spans="2:4">
      <c r="B5171" s="594">
        <v>45659.496435185189</v>
      </c>
      <c r="C5171">
        <v>60006</v>
      </c>
      <c r="D5171" t="s">
        <v>3522</v>
      </c>
    </row>
    <row r="5172" spans="2:4">
      <c r="B5172" s="594">
        <v>45659.496435185189</v>
      </c>
      <c r="C5172">
        <v>60006</v>
      </c>
      <c r="D5172" t="s">
        <v>3524</v>
      </c>
    </row>
    <row r="5173" spans="2:4">
      <c r="B5173" s="594">
        <v>45659.496435185189</v>
      </c>
      <c r="C5173">
        <v>60006</v>
      </c>
      <c r="D5173" t="s">
        <v>4133</v>
      </c>
    </row>
    <row r="5174" spans="2:4">
      <c r="B5174" s="594">
        <v>45659.496435185189</v>
      </c>
      <c r="C5174">
        <v>60006</v>
      </c>
      <c r="D5174" t="s">
        <v>3515</v>
      </c>
    </row>
    <row r="5175" spans="2:4">
      <c r="B5175" s="594">
        <v>45659.496435185189</v>
      </c>
      <c r="C5175">
        <v>60001</v>
      </c>
      <c r="D5175" t="s">
        <v>3516</v>
      </c>
    </row>
    <row r="5176" spans="2:4">
      <c r="B5176" s="594">
        <v>45659.496435185189</v>
      </c>
      <c r="C5176">
        <v>60006</v>
      </c>
      <c r="D5176" t="s">
        <v>3517</v>
      </c>
    </row>
    <row r="5177" spans="2:4">
      <c r="B5177" s="594">
        <v>45659.496435185189</v>
      </c>
      <c r="C5177">
        <v>60006</v>
      </c>
      <c r="D5177" t="s">
        <v>3518</v>
      </c>
    </row>
    <row r="5178" spans="2:4">
      <c r="B5178" s="594">
        <v>45659.496435185189</v>
      </c>
      <c r="C5178">
        <v>60006</v>
      </c>
      <c r="D5178" t="s">
        <v>3520</v>
      </c>
    </row>
    <row r="5179" spans="2:4">
      <c r="B5179" s="594">
        <v>45659.496435185189</v>
      </c>
      <c r="C5179">
        <v>60006</v>
      </c>
      <c r="D5179" t="s">
        <v>3521</v>
      </c>
    </row>
    <row r="5180" spans="2:4">
      <c r="B5180" s="594">
        <v>45659.496435185189</v>
      </c>
      <c r="C5180">
        <v>60006</v>
      </c>
      <c r="D5180" t="s">
        <v>3522</v>
      </c>
    </row>
    <row r="5181" spans="2:4">
      <c r="B5181" s="594">
        <v>45659.496435185189</v>
      </c>
      <c r="C5181">
        <v>60006</v>
      </c>
      <c r="D5181" t="s">
        <v>3524</v>
      </c>
    </row>
    <row r="5182" spans="2:4">
      <c r="B5182" s="594">
        <v>45659.496435185189</v>
      </c>
      <c r="C5182">
        <v>60006</v>
      </c>
      <c r="D5182" t="s">
        <v>4133</v>
      </c>
    </row>
    <row r="5183" spans="2:4">
      <c r="B5183" s="594">
        <v>45659.496435185189</v>
      </c>
      <c r="C5183">
        <v>60006</v>
      </c>
      <c r="D5183" t="s">
        <v>3515</v>
      </c>
    </row>
    <row r="5184" spans="2:4">
      <c r="B5184" s="594">
        <v>45659.496435185189</v>
      </c>
      <c r="C5184">
        <v>60001</v>
      </c>
      <c r="D5184" t="s">
        <v>3516</v>
      </c>
    </row>
    <row r="5185" spans="2:4">
      <c r="B5185" s="594">
        <v>45659.496435185189</v>
      </c>
      <c r="C5185">
        <v>60006</v>
      </c>
      <c r="D5185" t="s">
        <v>3517</v>
      </c>
    </row>
    <row r="5186" spans="2:4">
      <c r="B5186" s="594">
        <v>45659.496435185189</v>
      </c>
      <c r="C5186">
        <v>60006</v>
      </c>
      <c r="D5186" t="s">
        <v>3518</v>
      </c>
    </row>
    <row r="5187" spans="2:4">
      <c r="B5187" s="594">
        <v>45659.496435185189</v>
      </c>
      <c r="C5187">
        <v>60006</v>
      </c>
      <c r="D5187" t="s">
        <v>3520</v>
      </c>
    </row>
    <row r="5188" spans="2:4">
      <c r="B5188" s="594">
        <v>45659.496435185189</v>
      </c>
      <c r="C5188">
        <v>60006</v>
      </c>
      <c r="D5188" t="s">
        <v>3521</v>
      </c>
    </row>
    <row r="5189" spans="2:4">
      <c r="B5189" s="594">
        <v>45659.496435185189</v>
      </c>
      <c r="C5189">
        <v>60006</v>
      </c>
      <c r="D5189" t="s">
        <v>3522</v>
      </c>
    </row>
    <row r="5190" spans="2:4">
      <c r="B5190" s="594">
        <v>45659.496435185189</v>
      </c>
      <c r="C5190">
        <v>60006</v>
      </c>
      <c r="D5190" t="s">
        <v>3524</v>
      </c>
    </row>
    <row r="5191" spans="2:4">
      <c r="B5191" s="594">
        <v>45659.496435185189</v>
      </c>
      <c r="C5191">
        <v>60006</v>
      </c>
      <c r="D5191" t="s">
        <v>4133</v>
      </c>
    </row>
    <row r="5192" spans="2:4">
      <c r="B5192" s="594">
        <v>45659.496435185189</v>
      </c>
      <c r="C5192">
        <v>60006</v>
      </c>
      <c r="D5192" t="s">
        <v>3515</v>
      </c>
    </row>
    <row r="5193" spans="2:4">
      <c r="B5193" s="594">
        <v>45659.496435185189</v>
      </c>
      <c r="C5193">
        <v>60001</v>
      </c>
      <c r="D5193" t="s">
        <v>3516</v>
      </c>
    </row>
    <row r="5194" spans="2:4">
      <c r="B5194" s="594">
        <v>45659.496435185189</v>
      </c>
      <c r="C5194">
        <v>60006</v>
      </c>
      <c r="D5194" t="s">
        <v>3517</v>
      </c>
    </row>
    <row r="5195" spans="2:4">
      <c r="B5195" s="594">
        <v>45659.496435185189</v>
      </c>
      <c r="C5195">
        <v>60006</v>
      </c>
      <c r="D5195" t="s">
        <v>3518</v>
      </c>
    </row>
    <row r="5196" spans="2:4">
      <c r="B5196" s="594">
        <v>45659.496435185189</v>
      </c>
      <c r="C5196">
        <v>60006</v>
      </c>
      <c r="D5196" t="s">
        <v>3520</v>
      </c>
    </row>
    <row r="5197" spans="2:4">
      <c r="B5197" s="594">
        <v>45659.496435185189</v>
      </c>
      <c r="C5197">
        <v>60006</v>
      </c>
      <c r="D5197" t="s">
        <v>3521</v>
      </c>
    </row>
    <row r="5198" spans="2:4">
      <c r="B5198" s="594">
        <v>45659.496435185189</v>
      </c>
      <c r="C5198">
        <v>60006</v>
      </c>
      <c r="D5198" t="s">
        <v>3522</v>
      </c>
    </row>
    <row r="5199" spans="2:4">
      <c r="B5199" s="594">
        <v>45659.496435185189</v>
      </c>
      <c r="C5199">
        <v>60006</v>
      </c>
      <c r="D5199" t="s">
        <v>3524</v>
      </c>
    </row>
    <row r="5200" spans="2:4">
      <c r="B5200" s="594">
        <v>45659.496435185189</v>
      </c>
      <c r="C5200">
        <v>60006</v>
      </c>
      <c r="D5200" t="s">
        <v>4133</v>
      </c>
    </row>
    <row r="5201" spans="2:4">
      <c r="B5201" s="594">
        <v>45659.496435185189</v>
      </c>
      <c r="C5201">
        <v>60006</v>
      </c>
      <c r="D5201" t="s">
        <v>3515</v>
      </c>
    </row>
    <row r="5202" spans="2:4">
      <c r="B5202" s="594">
        <v>45659.496435185189</v>
      </c>
      <c r="C5202">
        <v>60001</v>
      </c>
      <c r="D5202" t="s">
        <v>3516</v>
      </c>
    </row>
    <row r="5203" spans="2:4">
      <c r="B5203" s="594">
        <v>45659.496435185189</v>
      </c>
      <c r="C5203">
        <v>60006</v>
      </c>
      <c r="D5203" t="s">
        <v>3517</v>
      </c>
    </row>
    <row r="5204" spans="2:4">
      <c r="B5204" s="594">
        <v>45659.496435185189</v>
      </c>
      <c r="C5204">
        <v>60006</v>
      </c>
      <c r="D5204" t="s">
        <v>3518</v>
      </c>
    </row>
    <row r="5205" spans="2:4">
      <c r="B5205" s="594">
        <v>45659.496435185189</v>
      </c>
      <c r="C5205">
        <v>60006</v>
      </c>
      <c r="D5205" t="s">
        <v>3520</v>
      </c>
    </row>
    <row r="5206" spans="2:4">
      <c r="B5206" s="594">
        <v>45659.496435185189</v>
      </c>
      <c r="C5206">
        <v>60006</v>
      </c>
      <c r="D5206" t="s">
        <v>3521</v>
      </c>
    </row>
    <row r="5207" spans="2:4">
      <c r="B5207" s="594">
        <v>45659.496435185189</v>
      </c>
      <c r="C5207">
        <v>60006</v>
      </c>
      <c r="D5207" t="s">
        <v>3522</v>
      </c>
    </row>
    <row r="5208" spans="2:4">
      <c r="B5208" s="594">
        <v>45659.496435185189</v>
      </c>
      <c r="C5208">
        <v>60006</v>
      </c>
      <c r="D5208" t="s">
        <v>3524</v>
      </c>
    </row>
    <row r="5209" spans="2:4">
      <c r="B5209" s="594">
        <v>45659.496435185189</v>
      </c>
      <c r="C5209">
        <v>60006</v>
      </c>
      <c r="D5209" t="s">
        <v>4133</v>
      </c>
    </row>
    <row r="5210" spans="2:4">
      <c r="B5210" s="594">
        <v>45659.496446759258</v>
      </c>
      <c r="C5210">
        <v>60006</v>
      </c>
      <c r="D5210" t="s">
        <v>3515</v>
      </c>
    </row>
    <row r="5211" spans="2:4">
      <c r="B5211" s="594">
        <v>45659.496446759258</v>
      </c>
      <c r="C5211">
        <v>60001</v>
      </c>
      <c r="D5211" t="s">
        <v>3516</v>
      </c>
    </row>
    <row r="5212" spans="2:4">
      <c r="B5212" s="594">
        <v>45659.496446759258</v>
      </c>
      <c r="C5212">
        <v>60006</v>
      </c>
      <c r="D5212" t="s">
        <v>3517</v>
      </c>
    </row>
    <row r="5213" spans="2:4">
      <c r="B5213" s="594">
        <v>45659.496446759258</v>
      </c>
      <c r="C5213">
        <v>60006</v>
      </c>
      <c r="D5213" t="s">
        <v>3518</v>
      </c>
    </row>
    <row r="5214" spans="2:4">
      <c r="B5214" s="594">
        <v>45659.496446759258</v>
      </c>
      <c r="C5214">
        <v>60006</v>
      </c>
      <c r="D5214" t="s">
        <v>3520</v>
      </c>
    </row>
    <row r="5215" spans="2:4">
      <c r="B5215" s="594">
        <v>45659.496446759258</v>
      </c>
      <c r="C5215">
        <v>60006</v>
      </c>
      <c r="D5215" t="s">
        <v>3521</v>
      </c>
    </row>
    <row r="5216" spans="2:4">
      <c r="B5216" s="594">
        <v>45659.496446759258</v>
      </c>
      <c r="C5216">
        <v>60006</v>
      </c>
      <c r="D5216" t="s">
        <v>3522</v>
      </c>
    </row>
    <row r="5217" spans="2:4">
      <c r="B5217" s="594">
        <v>45659.496446759258</v>
      </c>
      <c r="C5217">
        <v>60006</v>
      </c>
      <c r="D5217" t="s">
        <v>3524</v>
      </c>
    </row>
    <row r="5218" spans="2:4">
      <c r="B5218" s="594">
        <v>45659.496446759258</v>
      </c>
      <c r="C5218">
        <v>60006</v>
      </c>
      <c r="D5218" t="s">
        <v>4133</v>
      </c>
    </row>
    <row r="5219" spans="2:4">
      <c r="B5219" s="594">
        <v>45659.496446759258</v>
      </c>
      <c r="C5219">
        <v>60006</v>
      </c>
      <c r="D5219" t="s">
        <v>3515</v>
      </c>
    </row>
    <row r="5220" spans="2:4">
      <c r="B5220" s="594">
        <v>45659.496446759258</v>
      </c>
      <c r="C5220">
        <v>60001</v>
      </c>
      <c r="D5220" t="s">
        <v>3516</v>
      </c>
    </row>
    <row r="5221" spans="2:4">
      <c r="B5221" s="594">
        <v>45659.496446759258</v>
      </c>
      <c r="C5221">
        <v>60006</v>
      </c>
      <c r="D5221" t="s">
        <v>3517</v>
      </c>
    </row>
    <row r="5222" spans="2:4">
      <c r="B5222" s="594">
        <v>45659.496446759258</v>
      </c>
      <c r="C5222">
        <v>60006</v>
      </c>
      <c r="D5222" t="s">
        <v>3518</v>
      </c>
    </row>
    <row r="5223" spans="2:4">
      <c r="B5223" s="594">
        <v>45659.496446759258</v>
      </c>
      <c r="C5223">
        <v>60006</v>
      </c>
      <c r="D5223" t="s">
        <v>3520</v>
      </c>
    </row>
    <row r="5224" spans="2:4">
      <c r="B5224" s="594">
        <v>45659.496446759258</v>
      </c>
      <c r="C5224">
        <v>60006</v>
      </c>
      <c r="D5224" t="s">
        <v>3521</v>
      </c>
    </row>
    <row r="5225" spans="2:4">
      <c r="B5225" s="594">
        <v>45659.496446759258</v>
      </c>
      <c r="C5225">
        <v>60006</v>
      </c>
      <c r="D5225" t="s">
        <v>3522</v>
      </c>
    </row>
    <row r="5226" spans="2:4">
      <c r="B5226" s="594">
        <v>45659.496446759258</v>
      </c>
      <c r="C5226">
        <v>60006</v>
      </c>
      <c r="D5226" t="s">
        <v>3524</v>
      </c>
    </row>
    <row r="5227" spans="2:4">
      <c r="B5227" s="594">
        <v>45659.496446759258</v>
      </c>
      <c r="C5227">
        <v>60006</v>
      </c>
      <c r="D5227" t="s">
        <v>4133</v>
      </c>
    </row>
    <row r="5228" spans="2:4">
      <c r="B5228" s="594">
        <v>45659.496446759258</v>
      </c>
      <c r="C5228">
        <v>60006</v>
      </c>
      <c r="D5228" t="s">
        <v>3515</v>
      </c>
    </row>
    <row r="5229" spans="2:4">
      <c r="B5229" s="594">
        <v>45659.496446759258</v>
      </c>
      <c r="C5229">
        <v>60001</v>
      </c>
      <c r="D5229" t="s">
        <v>3516</v>
      </c>
    </row>
    <row r="5230" spans="2:4">
      <c r="B5230" s="594">
        <v>45659.496446759258</v>
      </c>
      <c r="C5230">
        <v>60006</v>
      </c>
      <c r="D5230" t="s">
        <v>3517</v>
      </c>
    </row>
    <row r="5231" spans="2:4">
      <c r="B5231" s="594">
        <v>45659.496446759258</v>
      </c>
      <c r="C5231">
        <v>60006</v>
      </c>
      <c r="D5231" t="s">
        <v>3518</v>
      </c>
    </row>
    <row r="5232" spans="2:4">
      <c r="B5232" s="594">
        <v>45659.496446759258</v>
      </c>
      <c r="C5232">
        <v>60006</v>
      </c>
      <c r="D5232" t="s">
        <v>3520</v>
      </c>
    </row>
    <row r="5233" spans="2:4">
      <c r="B5233" s="594">
        <v>45659.496446759258</v>
      </c>
      <c r="C5233">
        <v>60006</v>
      </c>
      <c r="D5233" t="s">
        <v>3521</v>
      </c>
    </row>
    <row r="5234" spans="2:4">
      <c r="B5234" s="594">
        <v>45659.496446759258</v>
      </c>
      <c r="C5234">
        <v>60006</v>
      </c>
      <c r="D5234" t="s">
        <v>3522</v>
      </c>
    </row>
    <row r="5235" spans="2:4">
      <c r="B5235" s="594">
        <v>45659.496446759258</v>
      </c>
      <c r="C5235">
        <v>60006</v>
      </c>
      <c r="D5235" t="s">
        <v>3524</v>
      </c>
    </row>
    <row r="5236" spans="2:4">
      <c r="B5236" s="594">
        <v>45659.496446759258</v>
      </c>
      <c r="C5236">
        <v>60006</v>
      </c>
      <c r="D5236" t="s">
        <v>4133</v>
      </c>
    </row>
    <row r="5237" spans="2:4">
      <c r="B5237" s="594">
        <v>45659.496446759258</v>
      </c>
      <c r="C5237">
        <v>60006</v>
      </c>
      <c r="D5237" t="s">
        <v>3515</v>
      </c>
    </row>
    <row r="5238" spans="2:4">
      <c r="B5238" s="594">
        <v>45659.496446759258</v>
      </c>
      <c r="C5238">
        <v>60001</v>
      </c>
      <c r="D5238" t="s">
        <v>3516</v>
      </c>
    </row>
    <row r="5239" spans="2:4">
      <c r="B5239" s="594">
        <v>45659.496446759258</v>
      </c>
      <c r="C5239">
        <v>60006</v>
      </c>
      <c r="D5239" t="s">
        <v>3517</v>
      </c>
    </row>
    <row r="5240" spans="2:4">
      <c r="B5240" s="594">
        <v>45659.496446759258</v>
      </c>
      <c r="C5240">
        <v>60006</v>
      </c>
      <c r="D5240" t="s">
        <v>3518</v>
      </c>
    </row>
    <row r="5241" spans="2:4">
      <c r="B5241" s="594">
        <v>45659.496446759258</v>
      </c>
      <c r="C5241">
        <v>60006</v>
      </c>
      <c r="D5241" t="s">
        <v>3520</v>
      </c>
    </row>
    <row r="5242" spans="2:4">
      <c r="B5242" s="594">
        <v>45659.496446759258</v>
      </c>
      <c r="C5242">
        <v>60006</v>
      </c>
      <c r="D5242" t="s">
        <v>3521</v>
      </c>
    </row>
    <row r="5243" spans="2:4">
      <c r="B5243" s="594">
        <v>45659.496446759258</v>
      </c>
      <c r="C5243">
        <v>60006</v>
      </c>
      <c r="D5243" t="s">
        <v>3522</v>
      </c>
    </row>
    <row r="5244" spans="2:4">
      <c r="B5244" s="594">
        <v>45659.496446759258</v>
      </c>
      <c r="C5244">
        <v>60006</v>
      </c>
      <c r="D5244" t="s">
        <v>3524</v>
      </c>
    </row>
    <row r="5245" spans="2:4">
      <c r="B5245" s="594">
        <v>45659.496446759258</v>
      </c>
      <c r="C5245">
        <v>60006</v>
      </c>
      <c r="D5245" t="s">
        <v>4133</v>
      </c>
    </row>
    <row r="5246" spans="2:4">
      <c r="B5246" s="594">
        <v>45659.496446759258</v>
      </c>
      <c r="C5246">
        <v>60006</v>
      </c>
      <c r="D5246" t="s">
        <v>3515</v>
      </c>
    </row>
    <row r="5247" spans="2:4">
      <c r="B5247" s="594">
        <v>45659.496446759258</v>
      </c>
      <c r="C5247">
        <v>60001</v>
      </c>
      <c r="D5247" t="s">
        <v>3516</v>
      </c>
    </row>
    <row r="5248" spans="2:4">
      <c r="B5248" s="594">
        <v>45659.496458333335</v>
      </c>
      <c r="C5248">
        <v>60006</v>
      </c>
      <c r="D5248" t="s">
        <v>3517</v>
      </c>
    </row>
    <row r="5249" spans="2:4">
      <c r="B5249" s="594">
        <v>45659.496458333335</v>
      </c>
      <c r="C5249">
        <v>60006</v>
      </c>
      <c r="D5249" t="s">
        <v>3518</v>
      </c>
    </row>
    <row r="5250" spans="2:4">
      <c r="B5250" s="594">
        <v>45659.496458333335</v>
      </c>
      <c r="C5250">
        <v>60006</v>
      </c>
      <c r="D5250" t="s">
        <v>3520</v>
      </c>
    </row>
    <row r="5251" spans="2:4">
      <c r="B5251" s="594">
        <v>45659.496458333335</v>
      </c>
      <c r="C5251">
        <v>60006</v>
      </c>
      <c r="D5251" t="s">
        <v>3521</v>
      </c>
    </row>
    <row r="5252" spans="2:4">
      <c r="B5252" s="594">
        <v>45659.496458333335</v>
      </c>
      <c r="C5252">
        <v>60006</v>
      </c>
      <c r="D5252" t="s">
        <v>3522</v>
      </c>
    </row>
    <row r="5253" spans="2:4">
      <c r="B5253" s="594">
        <v>45659.496458333335</v>
      </c>
      <c r="C5253">
        <v>60006</v>
      </c>
      <c r="D5253" t="s">
        <v>3524</v>
      </c>
    </row>
    <row r="5254" spans="2:4">
      <c r="B5254" s="594">
        <v>45659.496458333335</v>
      </c>
      <c r="C5254">
        <v>60006</v>
      </c>
      <c r="D5254" t="s">
        <v>4133</v>
      </c>
    </row>
    <row r="5255" spans="2:4">
      <c r="B5255" s="594">
        <v>45659.496458333335</v>
      </c>
      <c r="C5255">
        <v>60006</v>
      </c>
      <c r="D5255" t="s">
        <v>3515</v>
      </c>
    </row>
    <row r="5256" spans="2:4">
      <c r="B5256" s="594">
        <v>45659.496458333335</v>
      </c>
      <c r="C5256">
        <v>60001</v>
      </c>
      <c r="D5256" t="s">
        <v>3516</v>
      </c>
    </row>
    <row r="5257" spans="2:4">
      <c r="B5257" s="594">
        <v>45659.496458333335</v>
      </c>
      <c r="C5257">
        <v>60006</v>
      </c>
      <c r="D5257" t="s">
        <v>3517</v>
      </c>
    </row>
    <row r="5258" spans="2:4">
      <c r="B5258" s="594">
        <v>45659.496458333335</v>
      </c>
      <c r="C5258">
        <v>60006</v>
      </c>
      <c r="D5258" t="s">
        <v>3518</v>
      </c>
    </row>
    <row r="5259" spans="2:4">
      <c r="B5259" s="594">
        <v>45659.496458333335</v>
      </c>
      <c r="C5259">
        <v>60006</v>
      </c>
      <c r="D5259" t="s">
        <v>3520</v>
      </c>
    </row>
    <row r="5260" spans="2:4">
      <c r="B5260" s="594">
        <v>45659.496458333335</v>
      </c>
      <c r="C5260">
        <v>60006</v>
      </c>
      <c r="D5260" t="s">
        <v>3521</v>
      </c>
    </row>
    <row r="5261" spans="2:4">
      <c r="B5261" s="594">
        <v>45659.496458333335</v>
      </c>
      <c r="C5261">
        <v>60006</v>
      </c>
      <c r="D5261" t="s">
        <v>3522</v>
      </c>
    </row>
    <row r="5262" spans="2:4">
      <c r="B5262" s="594">
        <v>45659.496458333335</v>
      </c>
      <c r="C5262">
        <v>60006</v>
      </c>
      <c r="D5262" t="s">
        <v>3524</v>
      </c>
    </row>
    <row r="5263" spans="2:4">
      <c r="B5263" s="594">
        <v>45659.496458333335</v>
      </c>
      <c r="C5263">
        <v>60006</v>
      </c>
      <c r="D5263" t="s">
        <v>4133</v>
      </c>
    </row>
    <row r="5264" spans="2:4">
      <c r="B5264" s="594">
        <v>45659.496458333335</v>
      </c>
      <c r="C5264">
        <v>60006</v>
      </c>
      <c r="D5264" t="s">
        <v>3515</v>
      </c>
    </row>
    <row r="5265" spans="2:4">
      <c r="B5265" s="594">
        <v>45659.496458333335</v>
      </c>
      <c r="C5265">
        <v>60001</v>
      </c>
      <c r="D5265" t="s">
        <v>3516</v>
      </c>
    </row>
    <row r="5266" spans="2:4">
      <c r="B5266" s="594">
        <v>45659.496458333335</v>
      </c>
      <c r="C5266">
        <v>60006</v>
      </c>
      <c r="D5266" t="s">
        <v>3517</v>
      </c>
    </row>
    <row r="5267" spans="2:4">
      <c r="B5267" s="594">
        <v>45659.496458333335</v>
      </c>
      <c r="C5267">
        <v>60006</v>
      </c>
      <c r="D5267" t="s">
        <v>3518</v>
      </c>
    </row>
    <row r="5268" spans="2:4">
      <c r="B5268" s="594">
        <v>45659.496458333335</v>
      </c>
      <c r="C5268">
        <v>60006</v>
      </c>
      <c r="D5268" t="s">
        <v>3520</v>
      </c>
    </row>
    <row r="5269" spans="2:4">
      <c r="B5269" s="594">
        <v>45659.496458333335</v>
      </c>
      <c r="C5269">
        <v>60006</v>
      </c>
      <c r="D5269" t="s">
        <v>3521</v>
      </c>
    </row>
    <row r="5270" spans="2:4">
      <c r="B5270" s="594">
        <v>45659.496458333335</v>
      </c>
      <c r="C5270">
        <v>60006</v>
      </c>
      <c r="D5270" t="s">
        <v>3522</v>
      </c>
    </row>
    <row r="5271" spans="2:4">
      <c r="B5271" s="594">
        <v>45659.496458333335</v>
      </c>
      <c r="C5271">
        <v>60006</v>
      </c>
      <c r="D5271" t="s">
        <v>3524</v>
      </c>
    </row>
    <row r="5272" spans="2:4">
      <c r="B5272" s="594">
        <v>45659.496469907404</v>
      </c>
      <c r="C5272">
        <v>60006</v>
      </c>
      <c r="D5272" t="s">
        <v>4133</v>
      </c>
    </row>
    <row r="5273" spans="2:4">
      <c r="B5273" s="594">
        <v>45659.496469907404</v>
      </c>
      <c r="C5273">
        <v>60006</v>
      </c>
      <c r="D5273" t="s">
        <v>3515</v>
      </c>
    </row>
    <row r="5274" spans="2:4">
      <c r="B5274" s="594">
        <v>45659.496469907404</v>
      </c>
      <c r="C5274">
        <v>60001</v>
      </c>
      <c r="D5274" t="s">
        <v>3516</v>
      </c>
    </row>
    <row r="5275" spans="2:4">
      <c r="B5275" s="594">
        <v>45659.496469907404</v>
      </c>
      <c r="C5275">
        <v>60006</v>
      </c>
      <c r="D5275" t="s">
        <v>3517</v>
      </c>
    </row>
    <row r="5276" spans="2:4">
      <c r="B5276" s="594">
        <v>45659.496469907404</v>
      </c>
      <c r="C5276">
        <v>60006</v>
      </c>
      <c r="D5276" t="s">
        <v>3518</v>
      </c>
    </row>
    <row r="5277" spans="2:4">
      <c r="B5277" s="594">
        <v>45659.496469907404</v>
      </c>
      <c r="C5277">
        <v>60006</v>
      </c>
      <c r="D5277" t="s">
        <v>3520</v>
      </c>
    </row>
    <row r="5278" spans="2:4">
      <c r="B5278" s="594">
        <v>45659.496469907404</v>
      </c>
      <c r="C5278">
        <v>60006</v>
      </c>
      <c r="D5278" t="s">
        <v>3521</v>
      </c>
    </row>
    <row r="5279" spans="2:4">
      <c r="B5279" s="594">
        <v>45659.496469907404</v>
      </c>
      <c r="C5279">
        <v>60006</v>
      </c>
      <c r="D5279" t="s">
        <v>3522</v>
      </c>
    </row>
    <row r="5280" spans="2:4">
      <c r="B5280" s="594">
        <v>45659.496469907404</v>
      </c>
      <c r="C5280">
        <v>60006</v>
      </c>
      <c r="D5280" t="s">
        <v>3524</v>
      </c>
    </row>
    <row r="5281" spans="2:4">
      <c r="B5281" s="594">
        <v>45659.496469907404</v>
      </c>
      <c r="C5281">
        <v>60006</v>
      </c>
      <c r="D5281" t="s">
        <v>4133</v>
      </c>
    </row>
    <row r="5282" spans="2:4">
      <c r="B5282" s="594">
        <v>45659.496469907404</v>
      </c>
      <c r="C5282">
        <v>60006</v>
      </c>
      <c r="D5282" t="s">
        <v>3515</v>
      </c>
    </row>
    <row r="5283" spans="2:4">
      <c r="B5283" s="594">
        <v>45659.496469907404</v>
      </c>
      <c r="C5283">
        <v>60001</v>
      </c>
      <c r="D5283" t="s">
        <v>3516</v>
      </c>
    </row>
    <row r="5284" spans="2:4">
      <c r="B5284" s="594">
        <v>45659.496469907404</v>
      </c>
      <c r="C5284">
        <v>60006</v>
      </c>
      <c r="D5284" t="s">
        <v>3517</v>
      </c>
    </row>
    <row r="5285" spans="2:4">
      <c r="B5285" s="594">
        <v>45659.496469907404</v>
      </c>
      <c r="C5285">
        <v>60006</v>
      </c>
      <c r="D5285" t="s">
        <v>3518</v>
      </c>
    </row>
    <row r="5286" spans="2:4">
      <c r="B5286" s="594">
        <v>45659.496469907404</v>
      </c>
      <c r="C5286">
        <v>60006</v>
      </c>
      <c r="D5286" t="s">
        <v>3520</v>
      </c>
    </row>
    <row r="5287" spans="2:4">
      <c r="B5287" s="594">
        <v>45659.496469907404</v>
      </c>
      <c r="C5287">
        <v>60006</v>
      </c>
      <c r="D5287" t="s">
        <v>3521</v>
      </c>
    </row>
    <row r="5288" spans="2:4">
      <c r="B5288" s="594">
        <v>45659.496469907404</v>
      </c>
      <c r="C5288">
        <v>60006</v>
      </c>
      <c r="D5288" t="s">
        <v>3522</v>
      </c>
    </row>
    <row r="5289" spans="2:4">
      <c r="B5289" s="594">
        <v>45659.496469907404</v>
      </c>
      <c r="C5289">
        <v>60006</v>
      </c>
      <c r="D5289" t="s">
        <v>3524</v>
      </c>
    </row>
    <row r="5290" spans="2:4">
      <c r="B5290" s="594">
        <v>45659.496469907404</v>
      </c>
      <c r="C5290">
        <v>60006</v>
      </c>
      <c r="D5290" t="s">
        <v>4133</v>
      </c>
    </row>
    <row r="5291" spans="2:4">
      <c r="B5291" s="594">
        <v>45659.496469907404</v>
      </c>
      <c r="C5291">
        <v>60006</v>
      </c>
      <c r="D5291" t="s">
        <v>3515</v>
      </c>
    </row>
    <row r="5292" spans="2:4">
      <c r="B5292" s="594">
        <v>45659.496469907404</v>
      </c>
      <c r="C5292">
        <v>60001</v>
      </c>
      <c r="D5292" t="s">
        <v>3516</v>
      </c>
    </row>
    <row r="5293" spans="2:4">
      <c r="B5293" s="594">
        <v>45659.496469907404</v>
      </c>
      <c r="C5293">
        <v>60006</v>
      </c>
      <c r="D5293" t="s">
        <v>3517</v>
      </c>
    </row>
    <row r="5294" spans="2:4">
      <c r="B5294" s="594">
        <v>45659.496469907404</v>
      </c>
      <c r="C5294">
        <v>60006</v>
      </c>
      <c r="D5294" t="s">
        <v>3518</v>
      </c>
    </row>
    <row r="5295" spans="2:4">
      <c r="B5295" s="594">
        <v>45659.496469907404</v>
      </c>
      <c r="C5295">
        <v>60006</v>
      </c>
      <c r="D5295" t="s">
        <v>3520</v>
      </c>
    </row>
    <row r="5296" spans="2:4">
      <c r="B5296" s="594">
        <v>45659.496469907404</v>
      </c>
      <c r="C5296">
        <v>60006</v>
      </c>
      <c r="D5296" t="s">
        <v>3521</v>
      </c>
    </row>
    <row r="5297" spans="2:4">
      <c r="B5297" s="594">
        <v>45659.496469907404</v>
      </c>
      <c r="C5297">
        <v>60006</v>
      </c>
      <c r="D5297" t="s">
        <v>3522</v>
      </c>
    </row>
    <row r="5298" spans="2:4">
      <c r="B5298" s="594">
        <v>45659.496469907404</v>
      </c>
      <c r="C5298">
        <v>60006</v>
      </c>
      <c r="D5298" t="s">
        <v>3524</v>
      </c>
    </row>
    <row r="5299" spans="2:4">
      <c r="B5299" s="594">
        <v>45659.496469907404</v>
      </c>
      <c r="C5299">
        <v>60006</v>
      </c>
      <c r="D5299" t="s">
        <v>4133</v>
      </c>
    </row>
    <row r="5300" spans="2:4">
      <c r="B5300" s="594">
        <v>45659.496469907404</v>
      </c>
      <c r="C5300">
        <v>60006</v>
      </c>
      <c r="D5300" t="s">
        <v>3515</v>
      </c>
    </row>
    <row r="5301" spans="2:4">
      <c r="B5301" s="594">
        <v>45659.496469907404</v>
      </c>
      <c r="C5301">
        <v>60001</v>
      </c>
      <c r="D5301" t="s">
        <v>3516</v>
      </c>
    </row>
    <row r="5302" spans="2:4">
      <c r="B5302" s="594">
        <v>45659.496469907404</v>
      </c>
      <c r="C5302">
        <v>60006</v>
      </c>
      <c r="D5302" t="s">
        <v>3517</v>
      </c>
    </row>
    <row r="5303" spans="2:4">
      <c r="B5303" s="594">
        <v>45659.496469907404</v>
      </c>
      <c r="C5303">
        <v>60006</v>
      </c>
      <c r="D5303" t="s">
        <v>3518</v>
      </c>
    </row>
    <row r="5304" spans="2:4">
      <c r="B5304" s="594">
        <v>45659.496469907404</v>
      </c>
      <c r="C5304">
        <v>60006</v>
      </c>
      <c r="D5304" t="s">
        <v>3520</v>
      </c>
    </row>
    <row r="5305" spans="2:4">
      <c r="B5305" s="594">
        <v>45659.496469907404</v>
      </c>
      <c r="C5305">
        <v>60006</v>
      </c>
      <c r="D5305" t="s">
        <v>3521</v>
      </c>
    </row>
    <row r="5306" spans="2:4">
      <c r="B5306" s="594">
        <v>45659.496469907404</v>
      </c>
      <c r="C5306">
        <v>60006</v>
      </c>
      <c r="D5306" t="s">
        <v>3522</v>
      </c>
    </row>
    <row r="5307" spans="2:4">
      <c r="B5307" s="594">
        <v>45659.496469907404</v>
      </c>
      <c r="C5307">
        <v>60006</v>
      </c>
      <c r="D5307" t="s">
        <v>3524</v>
      </c>
    </row>
    <row r="5308" spans="2:4">
      <c r="B5308" s="594">
        <v>45659.496469907404</v>
      </c>
      <c r="C5308">
        <v>60006</v>
      </c>
      <c r="D5308" t="s">
        <v>4133</v>
      </c>
    </row>
    <row r="5309" spans="2:4">
      <c r="B5309" s="594">
        <v>45659.496469907404</v>
      </c>
      <c r="C5309">
        <v>60006</v>
      </c>
      <c r="D5309" t="s">
        <v>3515</v>
      </c>
    </row>
    <row r="5310" spans="2:4">
      <c r="B5310" s="594">
        <v>45659.496469907404</v>
      </c>
      <c r="C5310">
        <v>60001</v>
      </c>
      <c r="D5310" t="s">
        <v>3516</v>
      </c>
    </row>
    <row r="5311" spans="2:4">
      <c r="B5311" s="594">
        <v>45659.496469907404</v>
      </c>
      <c r="C5311">
        <v>60006</v>
      </c>
      <c r="D5311" t="s">
        <v>3517</v>
      </c>
    </row>
    <row r="5312" spans="2:4">
      <c r="B5312" s="594">
        <v>45659.496469907404</v>
      </c>
      <c r="C5312">
        <v>60006</v>
      </c>
      <c r="D5312" t="s">
        <v>3518</v>
      </c>
    </row>
    <row r="5313" spans="2:4">
      <c r="B5313" s="594">
        <v>45659.496469907404</v>
      </c>
      <c r="C5313">
        <v>60006</v>
      </c>
      <c r="D5313" t="s">
        <v>3520</v>
      </c>
    </row>
    <row r="5314" spans="2:4">
      <c r="B5314" s="594">
        <v>45659.496469907404</v>
      </c>
      <c r="C5314">
        <v>60006</v>
      </c>
      <c r="D5314" t="s">
        <v>3521</v>
      </c>
    </row>
    <row r="5315" spans="2:4">
      <c r="B5315" s="594">
        <v>45659.496469907404</v>
      </c>
      <c r="C5315">
        <v>60006</v>
      </c>
      <c r="D5315" t="s">
        <v>3522</v>
      </c>
    </row>
    <row r="5316" spans="2:4">
      <c r="B5316" s="594">
        <v>45659.496469907404</v>
      </c>
      <c r="C5316">
        <v>60006</v>
      </c>
      <c r="D5316" t="s">
        <v>3524</v>
      </c>
    </row>
    <row r="5317" spans="2:4">
      <c r="B5317" s="594">
        <v>45659.496469907404</v>
      </c>
      <c r="C5317">
        <v>60006</v>
      </c>
      <c r="D5317" t="s">
        <v>4133</v>
      </c>
    </row>
    <row r="5318" spans="2:4">
      <c r="B5318" s="594">
        <v>45659.496469907404</v>
      </c>
      <c r="C5318">
        <v>60006</v>
      </c>
      <c r="D5318" t="s">
        <v>3515</v>
      </c>
    </row>
    <row r="5319" spans="2:4">
      <c r="B5319" s="594">
        <v>45659.496469907404</v>
      </c>
      <c r="C5319">
        <v>60001</v>
      </c>
      <c r="D5319" t="s">
        <v>3516</v>
      </c>
    </row>
    <row r="5320" spans="2:4">
      <c r="B5320" s="594">
        <v>45659.496469907404</v>
      </c>
      <c r="C5320">
        <v>60006</v>
      </c>
      <c r="D5320" t="s">
        <v>3517</v>
      </c>
    </row>
    <row r="5321" spans="2:4">
      <c r="B5321" s="594">
        <v>45659.496481481481</v>
      </c>
      <c r="C5321">
        <v>60006</v>
      </c>
      <c r="D5321" t="s">
        <v>3518</v>
      </c>
    </row>
    <row r="5322" spans="2:4">
      <c r="B5322" s="594">
        <v>45659.496481481481</v>
      </c>
      <c r="C5322">
        <v>60006</v>
      </c>
      <c r="D5322" t="s">
        <v>3520</v>
      </c>
    </row>
    <row r="5323" spans="2:4">
      <c r="B5323" s="594">
        <v>45659.496481481481</v>
      </c>
      <c r="C5323">
        <v>60006</v>
      </c>
      <c r="D5323" t="s">
        <v>3521</v>
      </c>
    </row>
    <row r="5324" spans="2:4">
      <c r="B5324" s="594">
        <v>45659.496481481481</v>
      </c>
      <c r="C5324">
        <v>60006</v>
      </c>
      <c r="D5324" t="s">
        <v>3522</v>
      </c>
    </row>
    <row r="5325" spans="2:4">
      <c r="B5325" s="594">
        <v>45659.496481481481</v>
      </c>
      <c r="C5325">
        <v>60006</v>
      </c>
      <c r="D5325" t="s">
        <v>3524</v>
      </c>
    </row>
    <row r="5326" spans="2:4">
      <c r="B5326" s="594">
        <v>45659.496481481481</v>
      </c>
      <c r="C5326">
        <v>60006</v>
      </c>
      <c r="D5326" t="s">
        <v>4133</v>
      </c>
    </row>
    <row r="5327" spans="2:4">
      <c r="B5327" s="594">
        <v>45659.496481481481</v>
      </c>
      <c r="C5327">
        <v>60006</v>
      </c>
      <c r="D5327" t="s">
        <v>3515</v>
      </c>
    </row>
    <row r="5328" spans="2:4">
      <c r="B5328" s="594">
        <v>45659.496481481481</v>
      </c>
      <c r="C5328">
        <v>60001</v>
      </c>
      <c r="D5328" t="s">
        <v>3516</v>
      </c>
    </row>
    <row r="5329" spans="2:4">
      <c r="B5329" s="594">
        <v>45659.496481481481</v>
      </c>
      <c r="C5329">
        <v>60006</v>
      </c>
      <c r="D5329" t="s">
        <v>3517</v>
      </c>
    </row>
    <row r="5330" spans="2:4">
      <c r="B5330" s="594">
        <v>45659.496481481481</v>
      </c>
      <c r="C5330">
        <v>60006</v>
      </c>
      <c r="D5330" t="s">
        <v>3518</v>
      </c>
    </row>
    <row r="5331" spans="2:4">
      <c r="B5331" s="594">
        <v>45659.496481481481</v>
      </c>
      <c r="C5331">
        <v>60006</v>
      </c>
      <c r="D5331" t="s">
        <v>3520</v>
      </c>
    </row>
    <row r="5332" spans="2:4">
      <c r="B5332" s="594">
        <v>45659.496481481481</v>
      </c>
      <c r="C5332">
        <v>60006</v>
      </c>
      <c r="D5332" t="s">
        <v>3521</v>
      </c>
    </row>
    <row r="5333" spans="2:4">
      <c r="B5333" s="594">
        <v>45659.496481481481</v>
      </c>
      <c r="C5333">
        <v>60006</v>
      </c>
      <c r="D5333" t="s">
        <v>3522</v>
      </c>
    </row>
    <row r="5334" spans="2:4">
      <c r="B5334" s="594">
        <v>45659.496481481481</v>
      </c>
      <c r="C5334">
        <v>60006</v>
      </c>
      <c r="D5334" t="s">
        <v>3524</v>
      </c>
    </row>
    <row r="5335" spans="2:4">
      <c r="B5335" s="594">
        <v>45659.496481481481</v>
      </c>
      <c r="C5335">
        <v>60006</v>
      </c>
      <c r="D5335" t="s">
        <v>4133</v>
      </c>
    </row>
    <row r="5336" spans="2:4">
      <c r="B5336" s="594">
        <v>45659.496481481481</v>
      </c>
      <c r="C5336">
        <v>60006</v>
      </c>
      <c r="D5336" t="s">
        <v>3515</v>
      </c>
    </row>
    <row r="5337" spans="2:4">
      <c r="B5337" s="594">
        <v>45659.496481481481</v>
      </c>
      <c r="C5337">
        <v>60001</v>
      </c>
      <c r="D5337" t="s">
        <v>3516</v>
      </c>
    </row>
    <row r="5338" spans="2:4">
      <c r="B5338" s="594">
        <v>45659.496481481481</v>
      </c>
      <c r="C5338">
        <v>60006</v>
      </c>
      <c r="D5338" t="s">
        <v>3517</v>
      </c>
    </row>
    <row r="5339" spans="2:4">
      <c r="B5339" s="594">
        <v>45659.496481481481</v>
      </c>
      <c r="C5339">
        <v>60006</v>
      </c>
      <c r="D5339" t="s">
        <v>3518</v>
      </c>
    </row>
    <row r="5340" spans="2:4">
      <c r="B5340" s="594">
        <v>45659.496481481481</v>
      </c>
      <c r="C5340">
        <v>60006</v>
      </c>
      <c r="D5340" t="s">
        <v>3520</v>
      </c>
    </row>
    <row r="5341" spans="2:4">
      <c r="B5341" s="594">
        <v>45659.496481481481</v>
      </c>
      <c r="C5341">
        <v>60006</v>
      </c>
      <c r="D5341" t="s">
        <v>3521</v>
      </c>
    </row>
    <row r="5342" spans="2:4">
      <c r="B5342" s="594">
        <v>45659.496481481481</v>
      </c>
      <c r="C5342">
        <v>60006</v>
      </c>
      <c r="D5342" t="s">
        <v>3522</v>
      </c>
    </row>
    <row r="5343" spans="2:4">
      <c r="B5343" s="594">
        <v>45659.496481481481</v>
      </c>
      <c r="C5343">
        <v>60006</v>
      </c>
      <c r="D5343" t="s">
        <v>3524</v>
      </c>
    </row>
    <row r="5344" spans="2:4">
      <c r="B5344" s="594">
        <v>45659.496481481481</v>
      </c>
      <c r="C5344">
        <v>60006</v>
      </c>
      <c r="D5344" t="s">
        <v>4133</v>
      </c>
    </row>
    <row r="5345" spans="2:4">
      <c r="B5345" s="594">
        <v>45659.496481481481</v>
      </c>
      <c r="C5345">
        <v>60006</v>
      </c>
      <c r="D5345" t="s">
        <v>3515</v>
      </c>
    </row>
    <row r="5346" spans="2:4">
      <c r="B5346" s="594">
        <v>45659.496481481481</v>
      </c>
      <c r="C5346">
        <v>60001</v>
      </c>
      <c r="D5346" t="s">
        <v>3516</v>
      </c>
    </row>
    <row r="5347" spans="2:4">
      <c r="B5347" s="594">
        <v>45659.496481481481</v>
      </c>
      <c r="C5347">
        <v>60006</v>
      </c>
      <c r="D5347" t="s">
        <v>3517</v>
      </c>
    </row>
    <row r="5348" spans="2:4">
      <c r="B5348" s="594">
        <v>45659.496481481481</v>
      </c>
      <c r="C5348">
        <v>60006</v>
      </c>
      <c r="D5348" t="s">
        <v>3518</v>
      </c>
    </row>
    <row r="5349" spans="2:4">
      <c r="B5349" s="594">
        <v>45659.496481481481</v>
      </c>
      <c r="C5349">
        <v>60006</v>
      </c>
      <c r="D5349" t="s">
        <v>3520</v>
      </c>
    </row>
    <row r="5350" spans="2:4">
      <c r="B5350" s="594">
        <v>45659.496481481481</v>
      </c>
      <c r="C5350">
        <v>60006</v>
      </c>
      <c r="D5350" t="s">
        <v>3521</v>
      </c>
    </row>
    <row r="5351" spans="2:4">
      <c r="B5351" s="594">
        <v>45659.496481481481</v>
      </c>
      <c r="C5351">
        <v>60006</v>
      </c>
      <c r="D5351" t="s">
        <v>3522</v>
      </c>
    </row>
    <row r="5352" spans="2:4">
      <c r="B5352" s="594">
        <v>45659.496481481481</v>
      </c>
      <c r="C5352">
        <v>60006</v>
      </c>
      <c r="D5352" t="s">
        <v>3524</v>
      </c>
    </row>
    <row r="5353" spans="2:4">
      <c r="B5353" s="594">
        <v>45659.496481481481</v>
      </c>
      <c r="C5353">
        <v>60006</v>
      </c>
      <c r="D5353" t="s">
        <v>4133</v>
      </c>
    </row>
    <row r="5354" spans="2:4">
      <c r="B5354" s="594">
        <v>45659.496481481481</v>
      </c>
      <c r="C5354">
        <v>60006</v>
      </c>
      <c r="D5354" t="s">
        <v>3515</v>
      </c>
    </row>
    <row r="5355" spans="2:4">
      <c r="B5355" s="594">
        <v>45659.496481481481</v>
      </c>
      <c r="C5355">
        <v>60001</v>
      </c>
      <c r="D5355" t="s">
        <v>3516</v>
      </c>
    </row>
    <row r="5356" spans="2:4">
      <c r="B5356" s="594">
        <v>45659.496481481481</v>
      </c>
      <c r="C5356">
        <v>60006</v>
      </c>
      <c r="D5356" t="s">
        <v>3517</v>
      </c>
    </row>
    <row r="5357" spans="2:4">
      <c r="B5357" s="594">
        <v>45659.496481481481</v>
      </c>
      <c r="C5357">
        <v>60006</v>
      </c>
      <c r="D5357" t="s">
        <v>3518</v>
      </c>
    </row>
    <row r="5358" spans="2:4">
      <c r="B5358" s="594">
        <v>45659.496481481481</v>
      </c>
      <c r="C5358">
        <v>60006</v>
      </c>
      <c r="D5358" t="s">
        <v>3520</v>
      </c>
    </row>
    <row r="5359" spans="2:4">
      <c r="B5359" s="594">
        <v>45659.496481481481</v>
      </c>
      <c r="C5359">
        <v>60006</v>
      </c>
      <c r="D5359" t="s">
        <v>3521</v>
      </c>
    </row>
    <row r="5360" spans="2:4">
      <c r="B5360" s="594">
        <v>45659.496481481481</v>
      </c>
      <c r="C5360">
        <v>60006</v>
      </c>
      <c r="D5360" t="s">
        <v>3522</v>
      </c>
    </row>
    <row r="5361" spans="2:4">
      <c r="B5361" s="594">
        <v>45659.496481481481</v>
      </c>
      <c r="C5361">
        <v>60006</v>
      </c>
      <c r="D5361" t="s">
        <v>3524</v>
      </c>
    </row>
    <row r="5362" spans="2:4">
      <c r="B5362" s="594">
        <v>45659.496481481481</v>
      </c>
      <c r="C5362">
        <v>60006</v>
      </c>
      <c r="D5362" t="s">
        <v>4133</v>
      </c>
    </row>
    <row r="5363" spans="2:4">
      <c r="B5363" s="594">
        <v>45659.496481481481</v>
      </c>
      <c r="C5363">
        <v>60006</v>
      </c>
      <c r="D5363" t="s">
        <v>3515</v>
      </c>
    </row>
    <row r="5364" spans="2:4">
      <c r="B5364" s="594">
        <v>45659.496481481481</v>
      </c>
      <c r="C5364">
        <v>60001</v>
      </c>
      <c r="D5364" t="s">
        <v>3516</v>
      </c>
    </row>
    <row r="5365" spans="2:4">
      <c r="B5365" s="594">
        <v>45659.496493055558</v>
      </c>
      <c r="C5365">
        <v>60006</v>
      </c>
      <c r="D5365" t="s">
        <v>3517</v>
      </c>
    </row>
    <row r="5366" spans="2:4">
      <c r="B5366" s="594">
        <v>45659.496493055558</v>
      </c>
      <c r="C5366">
        <v>60006</v>
      </c>
      <c r="D5366" t="s">
        <v>3518</v>
      </c>
    </row>
    <row r="5367" spans="2:4">
      <c r="B5367" s="594">
        <v>45659.496493055558</v>
      </c>
      <c r="C5367">
        <v>60006</v>
      </c>
      <c r="D5367" t="s">
        <v>3520</v>
      </c>
    </row>
    <row r="5368" spans="2:4">
      <c r="B5368" s="594">
        <v>45659.496493055558</v>
      </c>
      <c r="C5368">
        <v>60006</v>
      </c>
      <c r="D5368" t="s">
        <v>3521</v>
      </c>
    </row>
    <row r="5369" spans="2:4">
      <c r="B5369" s="594">
        <v>45659.496493055558</v>
      </c>
      <c r="C5369">
        <v>60006</v>
      </c>
      <c r="D5369" t="s">
        <v>3522</v>
      </c>
    </row>
    <row r="5370" spans="2:4">
      <c r="B5370" s="594">
        <v>45659.496493055558</v>
      </c>
      <c r="C5370">
        <v>60006</v>
      </c>
      <c r="D5370" t="s">
        <v>3524</v>
      </c>
    </row>
    <row r="5371" spans="2:4">
      <c r="B5371" s="594">
        <v>45659.496493055558</v>
      </c>
      <c r="C5371">
        <v>60006</v>
      </c>
      <c r="D5371" t="s">
        <v>4133</v>
      </c>
    </row>
    <row r="5372" spans="2:4">
      <c r="B5372" s="594">
        <v>45659.496493055558</v>
      </c>
      <c r="C5372">
        <v>60006</v>
      </c>
      <c r="D5372" t="s">
        <v>3515</v>
      </c>
    </row>
    <row r="5373" spans="2:4">
      <c r="B5373" s="594">
        <v>45659.496493055558</v>
      </c>
      <c r="C5373">
        <v>60001</v>
      </c>
      <c r="D5373" t="s">
        <v>3516</v>
      </c>
    </row>
    <row r="5374" spans="2:4">
      <c r="B5374" s="594">
        <v>45659.496493055558</v>
      </c>
      <c r="C5374">
        <v>60006</v>
      </c>
      <c r="D5374" t="s">
        <v>3517</v>
      </c>
    </row>
    <row r="5375" spans="2:4">
      <c r="B5375" s="594">
        <v>45659.496493055558</v>
      </c>
      <c r="C5375">
        <v>60006</v>
      </c>
      <c r="D5375" t="s">
        <v>3518</v>
      </c>
    </row>
    <row r="5376" spans="2:4">
      <c r="B5376" s="594">
        <v>45659.496493055558</v>
      </c>
      <c r="C5376">
        <v>60006</v>
      </c>
      <c r="D5376" t="s">
        <v>3520</v>
      </c>
    </row>
    <row r="5377" spans="2:4">
      <c r="B5377" s="594">
        <v>45659.496493055558</v>
      </c>
      <c r="C5377">
        <v>60006</v>
      </c>
      <c r="D5377" t="s">
        <v>3521</v>
      </c>
    </row>
    <row r="5378" spans="2:4">
      <c r="B5378" s="594">
        <v>45659.496493055558</v>
      </c>
      <c r="C5378">
        <v>60006</v>
      </c>
      <c r="D5378" t="s">
        <v>3522</v>
      </c>
    </row>
    <row r="5379" spans="2:4">
      <c r="B5379" s="594">
        <v>45659.496493055558</v>
      </c>
      <c r="C5379">
        <v>60006</v>
      </c>
      <c r="D5379" t="s">
        <v>3524</v>
      </c>
    </row>
    <row r="5380" spans="2:4">
      <c r="B5380" s="594">
        <v>45659.496493055558</v>
      </c>
      <c r="C5380">
        <v>60006</v>
      </c>
      <c r="D5380" t="s">
        <v>4133</v>
      </c>
    </row>
    <row r="5381" spans="2:4">
      <c r="B5381" s="594">
        <v>45659.496493055558</v>
      </c>
      <c r="C5381">
        <v>60006</v>
      </c>
      <c r="D5381" t="s">
        <v>3515</v>
      </c>
    </row>
    <row r="5382" spans="2:4">
      <c r="B5382" s="594">
        <v>45659.496493055558</v>
      </c>
      <c r="C5382">
        <v>60001</v>
      </c>
      <c r="D5382" t="s">
        <v>3516</v>
      </c>
    </row>
    <row r="5383" spans="2:4">
      <c r="B5383" s="594">
        <v>45659.496493055558</v>
      </c>
      <c r="C5383">
        <v>60006</v>
      </c>
      <c r="D5383" t="s">
        <v>3517</v>
      </c>
    </row>
    <row r="5384" spans="2:4">
      <c r="B5384" s="594">
        <v>45659.496493055558</v>
      </c>
      <c r="C5384">
        <v>60006</v>
      </c>
      <c r="D5384" t="s">
        <v>3518</v>
      </c>
    </row>
    <row r="5385" spans="2:4">
      <c r="B5385" s="594">
        <v>45659.496504629627</v>
      </c>
      <c r="C5385">
        <v>60006</v>
      </c>
      <c r="D5385" t="s">
        <v>3520</v>
      </c>
    </row>
    <row r="5386" spans="2:4">
      <c r="B5386" s="594">
        <v>45659.496504629627</v>
      </c>
      <c r="C5386">
        <v>60006</v>
      </c>
      <c r="D5386" t="s">
        <v>3521</v>
      </c>
    </row>
    <row r="5387" spans="2:4">
      <c r="B5387" s="594">
        <v>45659.496504629627</v>
      </c>
      <c r="C5387">
        <v>60006</v>
      </c>
      <c r="D5387" t="s">
        <v>3522</v>
      </c>
    </row>
    <row r="5388" spans="2:4">
      <c r="B5388" s="594">
        <v>45659.496504629627</v>
      </c>
      <c r="C5388">
        <v>60006</v>
      </c>
      <c r="D5388" t="s">
        <v>3524</v>
      </c>
    </row>
    <row r="5389" spans="2:4">
      <c r="B5389" s="594">
        <v>45659.496504629627</v>
      </c>
      <c r="C5389">
        <v>60006</v>
      </c>
      <c r="D5389" t="s">
        <v>4133</v>
      </c>
    </row>
    <row r="5390" spans="2:4">
      <c r="B5390" s="594">
        <v>45659.496504629627</v>
      </c>
      <c r="C5390">
        <v>60006</v>
      </c>
      <c r="D5390" t="s">
        <v>3515</v>
      </c>
    </row>
    <row r="5391" spans="2:4">
      <c r="B5391" s="594">
        <v>45659.496504629627</v>
      </c>
      <c r="C5391">
        <v>60001</v>
      </c>
      <c r="D5391" t="s">
        <v>3516</v>
      </c>
    </row>
    <row r="5392" spans="2:4">
      <c r="B5392" s="594">
        <v>45659.496504629627</v>
      </c>
      <c r="C5392">
        <v>60006</v>
      </c>
      <c r="D5392" t="s">
        <v>3517</v>
      </c>
    </row>
    <row r="5393" spans="2:4">
      <c r="B5393" s="594">
        <v>45659.496504629627</v>
      </c>
      <c r="C5393">
        <v>60006</v>
      </c>
      <c r="D5393" t="s">
        <v>3518</v>
      </c>
    </row>
    <row r="5394" spans="2:4">
      <c r="B5394" s="594">
        <v>45659.496504629627</v>
      </c>
      <c r="C5394">
        <v>60006</v>
      </c>
      <c r="D5394" t="s">
        <v>3520</v>
      </c>
    </row>
    <row r="5395" spans="2:4">
      <c r="B5395" s="594">
        <v>45659.496504629627</v>
      </c>
      <c r="C5395">
        <v>60006</v>
      </c>
      <c r="D5395" t="s">
        <v>3521</v>
      </c>
    </row>
    <row r="5396" spans="2:4">
      <c r="B5396" s="594">
        <v>45659.496504629627</v>
      </c>
      <c r="C5396">
        <v>60006</v>
      </c>
      <c r="D5396" t="s">
        <v>3522</v>
      </c>
    </row>
    <row r="5397" spans="2:4">
      <c r="B5397" s="594">
        <v>45659.496504629627</v>
      </c>
      <c r="C5397">
        <v>60006</v>
      </c>
      <c r="D5397" t="s">
        <v>3524</v>
      </c>
    </row>
    <row r="5398" spans="2:4">
      <c r="B5398" s="594">
        <v>45659.496504629627</v>
      </c>
      <c r="C5398">
        <v>60006</v>
      </c>
      <c r="D5398" t="s">
        <v>4133</v>
      </c>
    </row>
    <row r="5399" spans="2:4">
      <c r="B5399" s="594">
        <v>45659.496504629627</v>
      </c>
      <c r="C5399">
        <v>60006</v>
      </c>
      <c r="D5399" t="s">
        <v>3515</v>
      </c>
    </row>
    <row r="5400" spans="2:4">
      <c r="B5400" s="594">
        <v>45659.496504629627</v>
      </c>
      <c r="C5400">
        <v>60001</v>
      </c>
      <c r="D5400" t="s">
        <v>3516</v>
      </c>
    </row>
    <row r="5401" spans="2:4">
      <c r="B5401" s="594">
        <v>45659.496504629627</v>
      </c>
      <c r="C5401">
        <v>60006</v>
      </c>
      <c r="D5401" t="s">
        <v>3517</v>
      </c>
    </row>
    <row r="5402" spans="2:4">
      <c r="B5402" s="594">
        <v>45659.496504629627</v>
      </c>
      <c r="C5402">
        <v>60006</v>
      </c>
      <c r="D5402" t="s">
        <v>3518</v>
      </c>
    </row>
    <row r="5403" spans="2:4">
      <c r="B5403" s="594">
        <v>45659.496504629627</v>
      </c>
      <c r="C5403">
        <v>60006</v>
      </c>
      <c r="D5403" t="s">
        <v>3520</v>
      </c>
    </row>
    <row r="5404" spans="2:4">
      <c r="B5404" s="594">
        <v>45659.496504629627</v>
      </c>
      <c r="C5404">
        <v>60006</v>
      </c>
      <c r="D5404" t="s">
        <v>3521</v>
      </c>
    </row>
    <row r="5405" spans="2:4">
      <c r="B5405" s="594">
        <v>45659.496504629627</v>
      </c>
      <c r="C5405">
        <v>60006</v>
      </c>
      <c r="D5405" t="s">
        <v>3522</v>
      </c>
    </row>
    <row r="5406" spans="2:4">
      <c r="B5406" s="594">
        <v>45659.496504629627</v>
      </c>
      <c r="C5406">
        <v>60006</v>
      </c>
      <c r="D5406" t="s">
        <v>3524</v>
      </c>
    </row>
    <row r="5407" spans="2:4">
      <c r="B5407" s="594">
        <v>45659.496504629627</v>
      </c>
      <c r="C5407">
        <v>60006</v>
      </c>
      <c r="D5407" t="s">
        <v>4133</v>
      </c>
    </row>
    <row r="5408" spans="2:4">
      <c r="B5408" s="594">
        <v>45659.496504629627</v>
      </c>
      <c r="C5408">
        <v>60006</v>
      </c>
      <c r="D5408" t="s">
        <v>3515</v>
      </c>
    </row>
    <row r="5409" spans="2:4">
      <c r="B5409" s="594">
        <v>45659.496504629627</v>
      </c>
      <c r="C5409">
        <v>60001</v>
      </c>
      <c r="D5409" t="s">
        <v>3516</v>
      </c>
    </row>
    <row r="5410" spans="2:4">
      <c r="B5410" s="594">
        <v>45659.496504629627</v>
      </c>
      <c r="C5410">
        <v>60006</v>
      </c>
      <c r="D5410" t="s">
        <v>3517</v>
      </c>
    </row>
    <row r="5411" spans="2:4">
      <c r="B5411" s="594">
        <v>45659.496504629627</v>
      </c>
      <c r="C5411">
        <v>60006</v>
      </c>
      <c r="D5411" t="s">
        <v>3518</v>
      </c>
    </row>
    <row r="5412" spans="2:4">
      <c r="B5412" s="594">
        <v>45659.496504629627</v>
      </c>
      <c r="C5412">
        <v>60006</v>
      </c>
      <c r="D5412" t="s">
        <v>3520</v>
      </c>
    </row>
    <row r="5413" spans="2:4">
      <c r="B5413" s="594">
        <v>45659.496504629627</v>
      </c>
      <c r="C5413">
        <v>60006</v>
      </c>
      <c r="D5413" t="s">
        <v>3521</v>
      </c>
    </row>
    <row r="5414" spans="2:4">
      <c r="B5414" s="594">
        <v>45659.496504629627</v>
      </c>
      <c r="C5414">
        <v>60006</v>
      </c>
      <c r="D5414" t="s">
        <v>3522</v>
      </c>
    </row>
    <row r="5415" spans="2:4">
      <c r="B5415" s="594">
        <v>45659.496504629627</v>
      </c>
      <c r="C5415">
        <v>60006</v>
      </c>
      <c r="D5415" t="s">
        <v>3524</v>
      </c>
    </row>
    <row r="5416" spans="2:4">
      <c r="B5416" s="594">
        <v>45659.496504629627</v>
      </c>
      <c r="C5416">
        <v>60006</v>
      </c>
      <c r="D5416" t="s">
        <v>4133</v>
      </c>
    </row>
    <row r="5417" spans="2:4">
      <c r="B5417" s="594">
        <v>45659.496504629627</v>
      </c>
      <c r="C5417">
        <v>60006</v>
      </c>
      <c r="D5417" t="s">
        <v>3515</v>
      </c>
    </row>
    <row r="5418" spans="2:4">
      <c r="B5418" s="594">
        <v>45659.496504629627</v>
      </c>
      <c r="C5418">
        <v>60001</v>
      </c>
      <c r="D5418" t="s">
        <v>3516</v>
      </c>
    </row>
    <row r="5419" spans="2:4">
      <c r="B5419" s="594">
        <v>45659.496504629627</v>
      </c>
      <c r="C5419">
        <v>60006</v>
      </c>
      <c r="D5419" t="s">
        <v>3517</v>
      </c>
    </row>
    <row r="5420" spans="2:4">
      <c r="B5420" s="594">
        <v>45659.496504629627</v>
      </c>
      <c r="C5420">
        <v>60006</v>
      </c>
      <c r="D5420" t="s">
        <v>3518</v>
      </c>
    </row>
    <row r="5421" spans="2:4">
      <c r="B5421" s="594">
        <v>45659.496504629627</v>
      </c>
      <c r="C5421">
        <v>60006</v>
      </c>
      <c r="D5421" t="s">
        <v>3520</v>
      </c>
    </row>
    <row r="5422" spans="2:4">
      <c r="B5422" s="594">
        <v>45659.496504629627</v>
      </c>
      <c r="C5422">
        <v>60006</v>
      </c>
      <c r="D5422" t="s">
        <v>3521</v>
      </c>
    </row>
    <row r="5423" spans="2:4">
      <c r="B5423" s="594">
        <v>45659.496504629627</v>
      </c>
      <c r="C5423">
        <v>60006</v>
      </c>
      <c r="D5423" t="s">
        <v>3522</v>
      </c>
    </row>
    <row r="5424" spans="2:4">
      <c r="B5424" s="594">
        <v>45659.496516203704</v>
      </c>
      <c r="C5424">
        <v>60006</v>
      </c>
      <c r="D5424" t="s">
        <v>3524</v>
      </c>
    </row>
    <row r="5425" spans="2:4">
      <c r="B5425" s="594">
        <v>45659.496516203704</v>
      </c>
      <c r="C5425">
        <v>60006</v>
      </c>
      <c r="D5425" t="s">
        <v>4133</v>
      </c>
    </row>
    <row r="5426" spans="2:4">
      <c r="B5426" s="594">
        <v>45659.496516203704</v>
      </c>
      <c r="C5426">
        <v>60006</v>
      </c>
      <c r="D5426" t="s">
        <v>3515</v>
      </c>
    </row>
    <row r="5427" spans="2:4">
      <c r="B5427" s="594">
        <v>45659.496516203704</v>
      </c>
      <c r="C5427">
        <v>60001</v>
      </c>
      <c r="D5427" t="s">
        <v>3516</v>
      </c>
    </row>
    <row r="5428" spans="2:4">
      <c r="B5428" s="594">
        <v>45659.496516203704</v>
      </c>
      <c r="C5428">
        <v>60006</v>
      </c>
      <c r="D5428" t="s">
        <v>3517</v>
      </c>
    </row>
    <row r="5429" spans="2:4">
      <c r="B5429" s="594">
        <v>45659.496516203704</v>
      </c>
      <c r="C5429">
        <v>60006</v>
      </c>
      <c r="D5429" t="s">
        <v>3518</v>
      </c>
    </row>
    <row r="5430" spans="2:4">
      <c r="B5430" s="594">
        <v>45659.496516203704</v>
      </c>
      <c r="C5430">
        <v>60006</v>
      </c>
      <c r="D5430" t="s">
        <v>3520</v>
      </c>
    </row>
    <row r="5431" spans="2:4">
      <c r="B5431" s="594">
        <v>45659.496516203704</v>
      </c>
      <c r="C5431">
        <v>60006</v>
      </c>
      <c r="D5431" t="s">
        <v>3521</v>
      </c>
    </row>
    <row r="5432" spans="2:4">
      <c r="B5432" s="594">
        <v>45659.496516203704</v>
      </c>
      <c r="C5432">
        <v>60006</v>
      </c>
      <c r="D5432" t="s">
        <v>3522</v>
      </c>
    </row>
    <row r="5433" spans="2:4">
      <c r="B5433" s="594">
        <v>45659.496516203704</v>
      </c>
      <c r="C5433">
        <v>60006</v>
      </c>
      <c r="D5433" t="s">
        <v>3524</v>
      </c>
    </row>
    <row r="5434" spans="2:4">
      <c r="B5434" s="594">
        <v>45659.496516203704</v>
      </c>
      <c r="C5434">
        <v>60006</v>
      </c>
      <c r="D5434" t="s">
        <v>4133</v>
      </c>
    </row>
    <row r="5435" spans="2:4">
      <c r="B5435" s="594">
        <v>45659.496516203704</v>
      </c>
      <c r="C5435">
        <v>60006</v>
      </c>
      <c r="D5435" t="s">
        <v>3515</v>
      </c>
    </row>
    <row r="5436" spans="2:4">
      <c r="B5436" s="594">
        <v>45659.496516203704</v>
      </c>
      <c r="C5436">
        <v>60001</v>
      </c>
      <c r="D5436" t="s">
        <v>3516</v>
      </c>
    </row>
    <row r="5437" spans="2:4">
      <c r="B5437" s="594">
        <v>45659.496516203704</v>
      </c>
      <c r="C5437">
        <v>60006</v>
      </c>
      <c r="D5437" t="s">
        <v>3517</v>
      </c>
    </row>
    <row r="5438" spans="2:4">
      <c r="B5438" s="594">
        <v>45659.496516203704</v>
      </c>
      <c r="C5438">
        <v>60006</v>
      </c>
      <c r="D5438" t="s">
        <v>3518</v>
      </c>
    </row>
    <row r="5439" spans="2:4">
      <c r="B5439" s="594">
        <v>45659.496516203704</v>
      </c>
      <c r="C5439">
        <v>60006</v>
      </c>
      <c r="D5439" t="s">
        <v>3520</v>
      </c>
    </row>
    <row r="5440" spans="2:4">
      <c r="B5440" s="594">
        <v>45659.496516203704</v>
      </c>
      <c r="C5440">
        <v>60006</v>
      </c>
      <c r="D5440" t="s">
        <v>3521</v>
      </c>
    </row>
    <row r="5441" spans="2:4">
      <c r="B5441" s="594">
        <v>45659.496516203704</v>
      </c>
      <c r="C5441">
        <v>60006</v>
      </c>
      <c r="D5441" t="s">
        <v>3522</v>
      </c>
    </row>
    <row r="5442" spans="2:4">
      <c r="B5442" s="594">
        <v>45659.496516203704</v>
      </c>
      <c r="C5442">
        <v>60006</v>
      </c>
      <c r="D5442" t="s">
        <v>3524</v>
      </c>
    </row>
    <row r="5443" spans="2:4">
      <c r="B5443" s="594">
        <v>45659.496516203704</v>
      </c>
      <c r="C5443">
        <v>60006</v>
      </c>
      <c r="D5443" t="s">
        <v>4133</v>
      </c>
    </row>
    <row r="5444" spans="2:4">
      <c r="B5444" s="594">
        <v>45659.496516203704</v>
      </c>
      <c r="C5444">
        <v>60006</v>
      </c>
      <c r="D5444" t="s">
        <v>3515</v>
      </c>
    </row>
    <row r="5445" spans="2:4">
      <c r="B5445" s="594">
        <v>45659.496516203704</v>
      </c>
      <c r="C5445">
        <v>60001</v>
      </c>
      <c r="D5445" t="s">
        <v>3516</v>
      </c>
    </row>
    <row r="5446" spans="2:4">
      <c r="B5446" s="594">
        <v>45659.496516203704</v>
      </c>
      <c r="C5446">
        <v>60006</v>
      </c>
      <c r="D5446" t="s">
        <v>3517</v>
      </c>
    </row>
    <row r="5447" spans="2:4">
      <c r="B5447" s="594">
        <v>45659.496516203704</v>
      </c>
      <c r="C5447">
        <v>60006</v>
      </c>
      <c r="D5447" t="s">
        <v>3518</v>
      </c>
    </row>
    <row r="5448" spans="2:4">
      <c r="B5448" s="594">
        <v>45659.496516203704</v>
      </c>
      <c r="C5448">
        <v>60006</v>
      </c>
      <c r="D5448" t="s">
        <v>3520</v>
      </c>
    </row>
    <row r="5449" spans="2:4">
      <c r="B5449" s="594">
        <v>45659.496516203704</v>
      </c>
      <c r="C5449">
        <v>60006</v>
      </c>
      <c r="D5449" t="s">
        <v>3521</v>
      </c>
    </row>
    <row r="5450" spans="2:4">
      <c r="B5450" s="594">
        <v>45659.496516203704</v>
      </c>
      <c r="C5450">
        <v>60006</v>
      </c>
      <c r="D5450" t="s">
        <v>3522</v>
      </c>
    </row>
    <row r="5451" spans="2:4">
      <c r="B5451" s="594">
        <v>45659.496516203704</v>
      </c>
      <c r="C5451">
        <v>60006</v>
      </c>
      <c r="D5451" t="s">
        <v>3524</v>
      </c>
    </row>
    <row r="5452" spans="2:4">
      <c r="B5452" s="594">
        <v>45659.496516203704</v>
      </c>
      <c r="C5452">
        <v>60006</v>
      </c>
      <c r="D5452" t="s">
        <v>4133</v>
      </c>
    </row>
    <row r="5453" spans="2:4">
      <c r="B5453" s="594">
        <v>45659.496516203704</v>
      </c>
      <c r="C5453">
        <v>60006</v>
      </c>
      <c r="D5453" t="s">
        <v>3515</v>
      </c>
    </row>
    <row r="5454" spans="2:4">
      <c r="B5454" s="594">
        <v>45659.496516203704</v>
      </c>
      <c r="C5454">
        <v>60001</v>
      </c>
      <c r="D5454" t="s">
        <v>3516</v>
      </c>
    </row>
    <row r="5455" spans="2:4">
      <c r="B5455" s="594">
        <v>45659.496516203704</v>
      </c>
      <c r="C5455">
        <v>60006</v>
      </c>
      <c r="D5455" t="s">
        <v>3517</v>
      </c>
    </row>
    <row r="5456" spans="2:4">
      <c r="B5456" s="594">
        <v>45659.496516203704</v>
      </c>
      <c r="C5456">
        <v>60006</v>
      </c>
      <c r="D5456" t="s">
        <v>3518</v>
      </c>
    </row>
    <row r="5457" spans="2:4">
      <c r="B5457" s="594">
        <v>45659.496516203704</v>
      </c>
      <c r="C5457">
        <v>60006</v>
      </c>
      <c r="D5457" t="s">
        <v>3520</v>
      </c>
    </row>
    <row r="5458" spans="2:4">
      <c r="B5458" s="594">
        <v>45659.496516203704</v>
      </c>
      <c r="C5458">
        <v>60006</v>
      </c>
      <c r="D5458" t="s">
        <v>3521</v>
      </c>
    </row>
    <row r="5459" spans="2:4">
      <c r="B5459" s="594">
        <v>45659.496516203704</v>
      </c>
      <c r="C5459">
        <v>60006</v>
      </c>
      <c r="D5459" t="s">
        <v>3522</v>
      </c>
    </row>
    <row r="5460" spans="2:4">
      <c r="B5460" s="594">
        <v>45659.496516203704</v>
      </c>
      <c r="C5460">
        <v>60006</v>
      </c>
      <c r="D5460" t="s">
        <v>3524</v>
      </c>
    </row>
    <row r="5461" spans="2:4">
      <c r="B5461" s="594">
        <v>45659.496527777781</v>
      </c>
      <c r="C5461">
        <v>60006</v>
      </c>
      <c r="D5461" t="s">
        <v>4133</v>
      </c>
    </row>
    <row r="5462" spans="2:4">
      <c r="B5462" s="594">
        <v>45659.496527777781</v>
      </c>
      <c r="C5462">
        <v>60006</v>
      </c>
      <c r="D5462" t="s">
        <v>3515</v>
      </c>
    </row>
    <row r="5463" spans="2:4">
      <c r="B5463" s="594">
        <v>45659.496527777781</v>
      </c>
      <c r="C5463">
        <v>60001</v>
      </c>
      <c r="D5463" t="s">
        <v>3516</v>
      </c>
    </row>
    <row r="5464" spans="2:4">
      <c r="B5464" s="594">
        <v>45659.496527777781</v>
      </c>
      <c r="C5464">
        <v>60006</v>
      </c>
      <c r="D5464" t="s">
        <v>3517</v>
      </c>
    </row>
    <row r="5465" spans="2:4">
      <c r="B5465" s="594">
        <v>45659.496527777781</v>
      </c>
      <c r="C5465">
        <v>60006</v>
      </c>
      <c r="D5465" t="s">
        <v>3518</v>
      </c>
    </row>
    <row r="5466" spans="2:4">
      <c r="B5466" s="594">
        <v>45659.496527777781</v>
      </c>
      <c r="C5466">
        <v>60006</v>
      </c>
      <c r="D5466" t="s">
        <v>3520</v>
      </c>
    </row>
    <row r="5467" spans="2:4">
      <c r="B5467" s="594">
        <v>45659.496527777781</v>
      </c>
      <c r="C5467">
        <v>60006</v>
      </c>
      <c r="D5467" t="s">
        <v>3521</v>
      </c>
    </row>
    <row r="5468" spans="2:4">
      <c r="B5468" s="594">
        <v>45659.496527777781</v>
      </c>
      <c r="C5468">
        <v>60006</v>
      </c>
      <c r="D5468" t="s">
        <v>3522</v>
      </c>
    </row>
    <row r="5469" spans="2:4">
      <c r="B5469" s="594">
        <v>45659.496527777781</v>
      </c>
      <c r="C5469">
        <v>60006</v>
      </c>
      <c r="D5469" t="s">
        <v>3524</v>
      </c>
    </row>
    <row r="5470" spans="2:4">
      <c r="B5470" s="594">
        <v>45659.496527777781</v>
      </c>
      <c r="C5470">
        <v>60006</v>
      </c>
      <c r="D5470" t="s">
        <v>4133</v>
      </c>
    </row>
    <row r="5471" spans="2:4">
      <c r="B5471" s="594">
        <v>45659.496527777781</v>
      </c>
      <c r="C5471">
        <v>60006</v>
      </c>
      <c r="D5471" t="s">
        <v>3515</v>
      </c>
    </row>
    <row r="5472" spans="2:4">
      <c r="B5472" s="594">
        <v>45659.496527777781</v>
      </c>
      <c r="C5472">
        <v>60001</v>
      </c>
      <c r="D5472" t="s">
        <v>3516</v>
      </c>
    </row>
    <row r="5473" spans="2:4">
      <c r="B5473" s="594">
        <v>45659.496527777781</v>
      </c>
      <c r="C5473">
        <v>60006</v>
      </c>
      <c r="D5473" t="s">
        <v>3517</v>
      </c>
    </row>
    <row r="5474" spans="2:4">
      <c r="B5474" s="594">
        <v>45659.496527777781</v>
      </c>
      <c r="C5474">
        <v>60006</v>
      </c>
      <c r="D5474" t="s">
        <v>3518</v>
      </c>
    </row>
    <row r="5475" spans="2:4">
      <c r="B5475" s="594">
        <v>45659.496527777781</v>
      </c>
      <c r="C5475">
        <v>60006</v>
      </c>
      <c r="D5475" t="s">
        <v>3520</v>
      </c>
    </row>
    <row r="5476" spans="2:4">
      <c r="B5476" s="594">
        <v>45659.496527777781</v>
      </c>
      <c r="C5476">
        <v>60006</v>
      </c>
      <c r="D5476" t="s">
        <v>3521</v>
      </c>
    </row>
    <row r="5477" spans="2:4">
      <c r="B5477" s="594">
        <v>45659.496527777781</v>
      </c>
      <c r="C5477">
        <v>60006</v>
      </c>
      <c r="D5477" t="s">
        <v>3522</v>
      </c>
    </row>
    <row r="5478" spans="2:4">
      <c r="B5478" s="594">
        <v>45659.496539351851</v>
      </c>
      <c r="C5478">
        <v>60006</v>
      </c>
      <c r="D5478" t="s">
        <v>3524</v>
      </c>
    </row>
    <row r="5479" spans="2:4">
      <c r="B5479" s="594">
        <v>45659.496539351851</v>
      </c>
      <c r="C5479">
        <v>60006</v>
      </c>
      <c r="D5479" t="s">
        <v>4133</v>
      </c>
    </row>
    <row r="5480" spans="2:4">
      <c r="B5480" s="594">
        <v>45659.496539351851</v>
      </c>
      <c r="C5480">
        <v>60006</v>
      </c>
      <c r="D5480" t="s">
        <v>3515</v>
      </c>
    </row>
    <row r="5481" spans="2:4">
      <c r="B5481" s="594">
        <v>45659.496539351851</v>
      </c>
      <c r="C5481">
        <v>60001</v>
      </c>
      <c r="D5481" t="s">
        <v>3516</v>
      </c>
    </row>
    <row r="5482" spans="2:4">
      <c r="B5482" s="594">
        <v>45659.496539351851</v>
      </c>
      <c r="C5482">
        <v>60006</v>
      </c>
      <c r="D5482" t="s">
        <v>3517</v>
      </c>
    </row>
    <row r="5483" spans="2:4">
      <c r="B5483" s="594">
        <v>45659.496539351851</v>
      </c>
      <c r="C5483">
        <v>60006</v>
      </c>
      <c r="D5483" t="s">
        <v>3518</v>
      </c>
    </row>
    <row r="5484" spans="2:4">
      <c r="B5484" s="594">
        <v>45659.496539351851</v>
      </c>
      <c r="C5484">
        <v>60006</v>
      </c>
      <c r="D5484" t="s">
        <v>3520</v>
      </c>
    </row>
    <row r="5485" spans="2:4">
      <c r="B5485" s="594">
        <v>45659.496539351851</v>
      </c>
      <c r="C5485">
        <v>60006</v>
      </c>
      <c r="D5485" t="s">
        <v>3521</v>
      </c>
    </row>
    <row r="5486" spans="2:4">
      <c r="B5486" s="594">
        <v>45659.496539351851</v>
      </c>
      <c r="C5486">
        <v>60006</v>
      </c>
      <c r="D5486" t="s">
        <v>3522</v>
      </c>
    </row>
    <row r="5487" spans="2:4">
      <c r="B5487" s="594">
        <v>45659.496539351851</v>
      </c>
      <c r="C5487">
        <v>60006</v>
      </c>
      <c r="D5487" t="s">
        <v>3524</v>
      </c>
    </row>
    <row r="5488" spans="2:4">
      <c r="B5488" s="594">
        <v>45659.496539351851</v>
      </c>
      <c r="C5488">
        <v>60006</v>
      </c>
      <c r="D5488" t="s">
        <v>4133</v>
      </c>
    </row>
    <row r="5489" spans="2:4">
      <c r="B5489" s="594">
        <v>45659.496539351851</v>
      </c>
      <c r="C5489">
        <v>60006</v>
      </c>
      <c r="D5489" t="s">
        <v>3515</v>
      </c>
    </row>
    <row r="5490" spans="2:4">
      <c r="B5490" s="594">
        <v>45659.496539351851</v>
      </c>
      <c r="C5490">
        <v>60001</v>
      </c>
      <c r="D5490" t="s">
        <v>3516</v>
      </c>
    </row>
    <row r="5491" spans="2:4">
      <c r="B5491" s="594">
        <v>45659.496539351851</v>
      </c>
      <c r="C5491">
        <v>60006</v>
      </c>
      <c r="D5491" t="s">
        <v>3517</v>
      </c>
    </row>
    <row r="5492" spans="2:4">
      <c r="B5492" s="594">
        <v>45659.496539351851</v>
      </c>
      <c r="C5492">
        <v>60006</v>
      </c>
      <c r="D5492" t="s">
        <v>3518</v>
      </c>
    </row>
    <row r="5493" spans="2:4">
      <c r="B5493" s="594">
        <v>45659.496539351851</v>
      </c>
      <c r="C5493">
        <v>60006</v>
      </c>
      <c r="D5493" t="s">
        <v>3520</v>
      </c>
    </row>
    <row r="5494" spans="2:4">
      <c r="B5494" s="594">
        <v>45659.496539351851</v>
      </c>
      <c r="C5494">
        <v>60006</v>
      </c>
      <c r="D5494" t="s">
        <v>3521</v>
      </c>
    </row>
    <row r="5495" spans="2:4">
      <c r="B5495" s="594">
        <v>45659.496539351851</v>
      </c>
      <c r="C5495">
        <v>60006</v>
      </c>
      <c r="D5495" t="s">
        <v>3522</v>
      </c>
    </row>
    <row r="5496" spans="2:4">
      <c r="B5496" s="594">
        <v>45659.496539351851</v>
      </c>
      <c r="C5496">
        <v>60006</v>
      </c>
      <c r="D5496" t="s">
        <v>3524</v>
      </c>
    </row>
    <row r="5497" spans="2:4">
      <c r="B5497" s="594">
        <v>45659.496539351851</v>
      </c>
      <c r="C5497">
        <v>60006</v>
      </c>
      <c r="D5497" t="s">
        <v>4133</v>
      </c>
    </row>
    <row r="5498" spans="2:4">
      <c r="B5498" s="594">
        <v>45659.496539351851</v>
      </c>
      <c r="C5498">
        <v>60006</v>
      </c>
      <c r="D5498" t="s">
        <v>3515</v>
      </c>
    </row>
    <row r="5499" spans="2:4">
      <c r="B5499" s="594">
        <v>45659.496539351851</v>
      </c>
      <c r="C5499">
        <v>60001</v>
      </c>
      <c r="D5499" t="s">
        <v>3516</v>
      </c>
    </row>
    <row r="5500" spans="2:4">
      <c r="B5500" s="594">
        <v>45659.496550925927</v>
      </c>
      <c r="C5500">
        <v>60006</v>
      </c>
      <c r="D5500" t="s">
        <v>3517</v>
      </c>
    </row>
    <row r="5501" spans="2:4">
      <c r="B5501" s="594">
        <v>45659.496550925927</v>
      </c>
      <c r="C5501">
        <v>60006</v>
      </c>
      <c r="D5501" t="s">
        <v>3518</v>
      </c>
    </row>
    <row r="5502" spans="2:4">
      <c r="B5502" s="594">
        <v>45659.496550925927</v>
      </c>
      <c r="C5502">
        <v>60006</v>
      </c>
      <c r="D5502" t="s">
        <v>3520</v>
      </c>
    </row>
    <row r="5503" spans="2:4">
      <c r="B5503" s="594">
        <v>45659.496550925927</v>
      </c>
      <c r="C5503">
        <v>60006</v>
      </c>
      <c r="D5503" t="s">
        <v>3521</v>
      </c>
    </row>
    <row r="5504" spans="2:4">
      <c r="B5504" s="594">
        <v>45659.496550925927</v>
      </c>
      <c r="C5504">
        <v>60006</v>
      </c>
      <c r="D5504" t="s">
        <v>3522</v>
      </c>
    </row>
    <row r="5505" spans="2:4">
      <c r="B5505" s="594">
        <v>45659.496550925927</v>
      </c>
      <c r="C5505">
        <v>60006</v>
      </c>
      <c r="D5505" t="s">
        <v>3524</v>
      </c>
    </row>
    <row r="5506" spans="2:4">
      <c r="B5506" s="594">
        <v>45659.496550925927</v>
      </c>
      <c r="C5506">
        <v>60006</v>
      </c>
      <c r="D5506" t="s">
        <v>4133</v>
      </c>
    </row>
    <row r="5507" spans="2:4">
      <c r="B5507" s="594">
        <v>45659.496550925927</v>
      </c>
      <c r="C5507">
        <v>60006</v>
      </c>
      <c r="D5507" t="s">
        <v>3515</v>
      </c>
    </row>
    <row r="5508" spans="2:4">
      <c r="B5508" s="594">
        <v>45659.496550925927</v>
      </c>
      <c r="C5508">
        <v>60001</v>
      </c>
      <c r="D5508" t="s">
        <v>3516</v>
      </c>
    </row>
    <row r="5509" spans="2:4">
      <c r="B5509" s="594">
        <v>45659.496550925927</v>
      </c>
      <c r="C5509">
        <v>60006</v>
      </c>
      <c r="D5509" t="s">
        <v>3517</v>
      </c>
    </row>
    <row r="5510" spans="2:4">
      <c r="B5510" s="594">
        <v>45659.496550925927</v>
      </c>
      <c r="C5510">
        <v>60006</v>
      </c>
      <c r="D5510" t="s">
        <v>3518</v>
      </c>
    </row>
    <row r="5511" spans="2:4">
      <c r="B5511" s="594">
        <v>45659.496550925927</v>
      </c>
      <c r="C5511">
        <v>60006</v>
      </c>
      <c r="D5511" t="s">
        <v>3520</v>
      </c>
    </row>
    <row r="5512" spans="2:4">
      <c r="B5512" s="594">
        <v>45659.496550925927</v>
      </c>
      <c r="C5512">
        <v>60006</v>
      </c>
      <c r="D5512" t="s">
        <v>3521</v>
      </c>
    </row>
    <row r="5513" spans="2:4">
      <c r="B5513" s="594">
        <v>45659.496550925927</v>
      </c>
      <c r="C5513">
        <v>60006</v>
      </c>
      <c r="D5513" t="s">
        <v>3522</v>
      </c>
    </row>
    <row r="5514" spans="2:4">
      <c r="B5514" s="594">
        <v>45659.496550925927</v>
      </c>
      <c r="C5514">
        <v>60006</v>
      </c>
      <c r="D5514" t="s">
        <v>3524</v>
      </c>
    </row>
    <row r="5515" spans="2:4">
      <c r="B5515" s="594">
        <v>45659.496550925927</v>
      </c>
      <c r="C5515">
        <v>60006</v>
      </c>
      <c r="D5515" t="s">
        <v>4133</v>
      </c>
    </row>
    <row r="5516" spans="2:4">
      <c r="B5516" s="594">
        <v>45659.496550925927</v>
      </c>
      <c r="C5516">
        <v>60006</v>
      </c>
      <c r="D5516" t="s">
        <v>3515</v>
      </c>
    </row>
    <row r="5517" spans="2:4">
      <c r="B5517" s="594">
        <v>45659.496550925927</v>
      </c>
      <c r="C5517">
        <v>60001</v>
      </c>
      <c r="D5517" t="s">
        <v>3516</v>
      </c>
    </row>
    <row r="5518" spans="2:4">
      <c r="B5518" s="594">
        <v>45659.496550925927</v>
      </c>
      <c r="C5518">
        <v>60006</v>
      </c>
      <c r="D5518" t="s">
        <v>3517</v>
      </c>
    </row>
    <row r="5519" spans="2:4">
      <c r="B5519" s="594">
        <v>45659.496550925927</v>
      </c>
      <c r="C5519">
        <v>60006</v>
      </c>
      <c r="D5519" t="s">
        <v>3518</v>
      </c>
    </row>
    <row r="5520" spans="2:4">
      <c r="B5520" s="594">
        <v>45659.496550925927</v>
      </c>
      <c r="C5520">
        <v>60006</v>
      </c>
      <c r="D5520" t="s">
        <v>3520</v>
      </c>
    </row>
    <row r="5521" spans="2:4">
      <c r="B5521" s="594">
        <v>45659.496550925927</v>
      </c>
      <c r="C5521">
        <v>60006</v>
      </c>
      <c r="D5521" t="s">
        <v>3521</v>
      </c>
    </row>
    <row r="5522" spans="2:4">
      <c r="B5522" s="594">
        <v>45659.496550925927</v>
      </c>
      <c r="C5522">
        <v>60006</v>
      </c>
      <c r="D5522" t="s">
        <v>3522</v>
      </c>
    </row>
    <row r="5523" spans="2:4">
      <c r="B5523" s="594">
        <v>45659.496550925927</v>
      </c>
      <c r="C5523">
        <v>60006</v>
      </c>
      <c r="D5523" t="s">
        <v>3524</v>
      </c>
    </row>
    <row r="5524" spans="2:4">
      <c r="B5524" s="594">
        <v>45659.496550925927</v>
      </c>
      <c r="C5524">
        <v>60006</v>
      </c>
      <c r="D5524" t="s">
        <v>4133</v>
      </c>
    </row>
    <row r="5525" spans="2:4">
      <c r="B5525" s="594">
        <v>45659.496550925927</v>
      </c>
      <c r="C5525">
        <v>60006</v>
      </c>
      <c r="D5525" t="s">
        <v>3515</v>
      </c>
    </row>
    <row r="5526" spans="2:4">
      <c r="B5526" s="594">
        <v>45659.496550925927</v>
      </c>
      <c r="C5526">
        <v>60001</v>
      </c>
      <c r="D5526" t="s">
        <v>3516</v>
      </c>
    </row>
    <row r="5527" spans="2:4">
      <c r="B5527" s="594">
        <v>45659.496562499997</v>
      </c>
      <c r="C5527">
        <v>60006</v>
      </c>
      <c r="D5527" t="s">
        <v>3517</v>
      </c>
    </row>
    <row r="5528" spans="2:4">
      <c r="B5528" s="594">
        <v>45659.496562499997</v>
      </c>
      <c r="C5528">
        <v>60006</v>
      </c>
      <c r="D5528" t="s">
        <v>3518</v>
      </c>
    </row>
    <row r="5529" spans="2:4">
      <c r="B5529" s="594">
        <v>45659.496562499997</v>
      </c>
      <c r="C5529">
        <v>60006</v>
      </c>
      <c r="D5529" t="s">
        <v>3520</v>
      </c>
    </row>
    <row r="5530" spans="2:4">
      <c r="B5530" s="594">
        <v>45659.496562499997</v>
      </c>
      <c r="C5530">
        <v>60006</v>
      </c>
      <c r="D5530" t="s">
        <v>3521</v>
      </c>
    </row>
    <row r="5531" spans="2:4">
      <c r="B5531" s="594">
        <v>45659.496562499997</v>
      </c>
      <c r="C5531">
        <v>60006</v>
      </c>
      <c r="D5531" t="s">
        <v>3522</v>
      </c>
    </row>
    <row r="5532" spans="2:4">
      <c r="B5532" s="594">
        <v>45659.496562499997</v>
      </c>
      <c r="C5532">
        <v>60006</v>
      </c>
      <c r="D5532" t="s">
        <v>3524</v>
      </c>
    </row>
    <row r="5533" spans="2:4">
      <c r="B5533" s="594">
        <v>45659.496562499997</v>
      </c>
      <c r="C5533">
        <v>60006</v>
      </c>
      <c r="D5533" t="s">
        <v>4133</v>
      </c>
    </row>
    <row r="5534" spans="2:4">
      <c r="B5534" s="594">
        <v>45659.496562499997</v>
      </c>
      <c r="C5534">
        <v>60006</v>
      </c>
      <c r="D5534" t="s">
        <v>3515</v>
      </c>
    </row>
    <row r="5535" spans="2:4">
      <c r="B5535" s="594">
        <v>45659.496562499997</v>
      </c>
      <c r="C5535">
        <v>60001</v>
      </c>
      <c r="D5535" t="s">
        <v>3516</v>
      </c>
    </row>
    <row r="5536" spans="2:4">
      <c r="B5536" s="594">
        <v>45659.496562499997</v>
      </c>
      <c r="C5536">
        <v>60006</v>
      </c>
      <c r="D5536" t="s">
        <v>3517</v>
      </c>
    </row>
    <row r="5537" spans="2:4">
      <c r="B5537" s="594">
        <v>45659.496562499997</v>
      </c>
      <c r="C5537">
        <v>60006</v>
      </c>
      <c r="D5537" t="s">
        <v>3518</v>
      </c>
    </row>
    <row r="5538" spans="2:4">
      <c r="B5538" s="594">
        <v>45659.496562499997</v>
      </c>
      <c r="C5538">
        <v>60006</v>
      </c>
      <c r="D5538" t="s">
        <v>3520</v>
      </c>
    </row>
    <row r="5539" spans="2:4">
      <c r="B5539" s="594">
        <v>45659.496562499997</v>
      </c>
      <c r="C5539">
        <v>60006</v>
      </c>
      <c r="D5539" t="s">
        <v>3521</v>
      </c>
    </row>
    <row r="5540" spans="2:4">
      <c r="B5540" s="594">
        <v>45659.496562499997</v>
      </c>
      <c r="C5540">
        <v>60006</v>
      </c>
      <c r="D5540" t="s">
        <v>3522</v>
      </c>
    </row>
    <row r="5541" spans="2:4">
      <c r="B5541" s="594">
        <v>45659.496562499997</v>
      </c>
      <c r="C5541">
        <v>60006</v>
      </c>
      <c r="D5541" t="s">
        <v>3524</v>
      </c>
    </row>
    <row r="5542" spans="2:4">
      <c r="B5542" s="594">
        <v>45659.496562499997</v>
      </c>
      <c r="C5542">
        <v>60006</v>
      </c>
      <c r="D5542" t="s">
        <v>4133</v>
      </c>
    </row>
    <row r="5543" spans="2:4">
      <c r="B5543" s="594">
        <v>45659.496562499997</v>
      </c>
      <c r="C5543">
        <v>60006</v>
      </c>
      <c r="D5543" t="s">
        <v>3515</v>
      </c>
    </row>
    <row r="5544" spans="2:4">
      <c r="B5544" s="594">
        <v>45659.496562499997</v>
      </c>
      <c r="C5544">
        <v>60001</v>
      </c>
      <c r="D5544" t="s">
        <v>3516</v>
      </c>
    </row>
    <row r="5545" spans="2:4">
      <c r="B5545" s="594">
        <v>45659.496562499997</v>
      </c>
      <c r="C5545">
        <v>60006</v>
      </c>
      <c r="D5545" t="s">
        <v>3517</v>
      </c>
    </row>
    <row r="5546" spans="2:4">
      <c r="B5546" s="594">
        <v>45659.496562499997</v>
      </c>
      <c r="C5546">
        <v>60006</v>
      </c>
      <c r="D5546" t="s">
        <v>3518</v>
      </c>
    </row>
    <row r="5547" spans="2:4">
      <c r="B5547" s="594">
        <v>45659.496562499997</v>
      </c>
      <c r="C5547">
        <v>60006</v>
      </c>
      <c r="D5547" t="s">
        <v>3520</v>
      </c>
    </row>
    <row r="5548" spans="2:4">
      <c r="B5548" s="594">
        <v>45659.496562499997</v>
      </c>
      <c r="C5548">
        <v>60006</v>
      </c>
      <c r="D5548" t="s">
        <v>3521</v>
      </c>
    </row>
    <row r="5549" spans="2:4">
      <c r="B5549" s="594">
        <v>45659.496562499997</v>
      </c>
      <c r="C5549">
        <v>60006</v>
      </c>
      <c r="D5549" t="s">
        <v>3522</v>
      </c>
    </row>
    <row r="5550" spans="2:4">
      <c r="B5550" s="594">
        <v>45659.496562499997</v>
      </c>
      <c r="C5550">
        <v>60006</v>
      </c>
      <c r="D5550" t="s">
        <v>3524</v>
      </c>
    </row>
    <row r="5551" spans="2:4">
      <c r="B5551" s="594">
        <v>45659.496562499997</v>
      </c>
      <c r="C5551">
        <v>60006</v>
      </c>
      <c r="D5551" t="s">
        <v>4133</v>
      </c>
    </row>
    <row r="5552" spans="2:4">
      <c r="B5552" s="594">
        <v>45659.496562499997</v>
      </c>
      <c r="C5552">
        <v>60006</v>
      </c>
      <c r="D5552" t="s">
        <v>3515</v>
      </c>
    </row>
    <row r="5553" spans="2:4">
      <c r="B5553" s="594">
        <v>45659.496562499997</v>
      </c>
      <c r="C5553">
        <v>60001</v>
      </c>
      <c r="D5553" t="s">
        <v>3516</v>
      </c>
    </row>
    <row r="5554" spans="2:4">
      <c r="B5554" s="594">
        <v>45659.496562499997</v>
      </c>
      <c r="C5554">
        <v>60006</v>
      </c>
      <c r="D5554" t="s">
        <v>3517</v>
      </c>
    </row>
    <row r="5555" spans="2:4">
      <c r="B5555" s="594">
        <v>45659.496562499997</v>
      </c>
      <c r="C5555">
        <v>60006</v>
      </c>
      <c r="D5555" t="s">
        <v>3518</v>
      </c>
    </row>
    <row r="5556" spans="2:4">
      <c r="B5556" s="594">
        <v>45659.496562499997</v>
      </c>
      <c r="C5556">
        <v>60006</v>
      </c>
      <c r="D5556" t="s">
        <v>3520</v>
      </c>
    </row>
    <row r="5557" spans="2:4">
      <c r="B5557" s="594">
        <v>45659.496562499997</v>
      </c>
      <c r="C5557">
        <v>60006</v>
      </c>
      <c r="D5557" t="s">
        <v>3521</v>
      </c>
    </row>
    <row r="5558" spans="2:4">
      <c r="B5558" s="594">
        <v>45659.496562499997</v>
      </c>
      <c r="C5558">
        <v>60006</v>
      </c>
      <c r="D5558" t="s">
        <v>3522</v>
      </c>
    </row>
    <row r="5559" spans="2:4">
      <c r="B5559" s="594">
        <v>45659.496562499997</v>
      </c>
      <c r="C5559">
        <v>60006</v>
      </c>
      <c r="D5559" t="s">
        <v>3524</v>
      </c>
    </row>
    <row r="5560" spans="2:4">
      <c r="B5560" s="594">
        <v>45659.496562499997</v>
      </c>
      <c r="C5560">
        <v>60006</v>
      </c>
      <c r="D5560" t="s">
        <v>4133</v>
      </c>
    </row>
    <row r="5561" spans="2:4">
      <c r="B5561" s="594">
        <v>45659.496562499997</v>
      </c>
      <c r="C5561">
        <v>60006</v>
      </c>
      <c r="D5561" t="s">
        <v>3515</v>
      </c>
    </row>
    <row r="5562" spans="2:4">
      <c r="B5562" s="594">
        <v>45659.496562499997</v>
      </c>
      <c r="C5562">
        <v>60001</v>
      </c>
      <c r="D5562" t="s">
        <v>3516</v>
      </c>
    </row>
    <row r="5563" spans="2:4">
      <c r="B5563" s="594">
        <v>45659.496562499997</v>
      </c>
      <c r="C5563">
        <v>60006</v>
      </c>
      <c r="D5563" t="s">
        <v>3517</v>
      </c>
    </row>
    <row r="5564" spans="2:4">
      <c r="B5564" s="594">
        <v>45659.496562499997</v>
      </c>
      <c r="C5564">
        <v>60006</v>
      </c>
      <c r="D5564" t="s">
        <v>3518</v>
      </c>
    </row>
    <row r="5565" spans="2:4">
      <c r="B5565" s="594">
        <v>45659.496562499997</v>
      </c>
      <c r="C5565">
        <v>60006</v>
      </c>
      <c r="D5565" t="s">
        <v>3520</v>
      </c>
    </row>
    <row r="5566" spans="2:4">
      <c r="B5566" s="594">
        <v>45659.496562499997</v>
      </c>
      <c r="C5566">
        <v>60006</v>
      </c>
      <c r="D5566" t="s">
        <v>3521</v>
      </c>
    </row>
    <row r="5567" spans="2:4">
      <c r="B5567" s="594">
        <v>45659.496562499997</v>
      </c>
      <c r="C5567">
        <v>60006</v>
      </c>
      <c r="D5567" t="s">
        <v>3522</v>
      </c>
    </row>
    <row r="5568" spans="2:4">
      <c r="B5568" s="594">
        <v>45659.496562499997</v>
      </c>
      <c r="C5568">
        <v>60006</v>
      </c>
      <c r="D5568" t="s">
        <v>3524</v>
      </c>
    </row>
    <row r="5569" spans="2:4">
      <c r="B5569" s="594">
        <v>45659.496562499997</v>
      </c>
      <c r="C5569">
        <v>60006</v>
      </c>
      <c r="D5569" t="s">
        <v>4133</v>
      </c>
    </row>
    <row r="5570" spans="2:4">
      <c r="B5570" s="594">
        <v>45659.496562499997</v>
      </c>
      <c r="C5570">
        <v>60006</v>
      </c>
      <c r="D5570" t="s">
        <v>3515</v>
      </c>
    </row>
    <row r="5571" spans="2:4">
      <c r="B5571" s="594">
        <v>45659.496562499997</v>
      </c>
      <c r="C5571">
        <v>60001</v>
      </c>
      <c r="D5571" t="s">
        <v>3516</v>
      </c>
    </row>
    <row r="5572" spans="2:4">
      <c r="B5572" s="594">
        <v>45659.496562499997</v>
      </c>
      <c r="C5572">
        <v>60006</v>
      </c>
      <c r="D5572" t="s">
        <v>3517</v>
      </c>
    </row>
    <row r="5573" spans="2:4">
      <c r="B5573" s="594">
        <v>45659.496562499997</v>
      </c>
      <c r="C5573">
        <v>60006</v>
      </c>
      <c r="D5573" t="s">
        <v>3518</v>
      </c>
    </row>
    <row r="5574" spans="2:4">
      <c r="B5574" s="594">
        <v>45659.496562499997</v>
      </c>
      <c r="C5574">
        <v>60006</v>
      </c>
      <c r="D5574" t="s">
        <v>3520</v>
      </c>
    </row>
    <row r="5575" spans="2:4">
      <c r="B5575" s="594">
        <v>45659.496562499997</v>
      </c>
      <c r="C5575">
        <v>60006</v>
      </c>
      <c r="D5575" t="s">
        <v>3521</v>
      </c>
    </row>
    <row r="5576" spans="2:4">
      <c r="B5576" s="594">
        <v>45659.496562499997</v>
      </c>
      <c r="C5576">
        <v>60006</v>
      </c>
      <c r="D5576" t="s">
        <v>3522</v>
      </c>
    </row>
    <row r="5577" spans="2:4">
      <c r="B5577" s="594">
        <v>45659.496562499997</v>
      </c>
      <c r="C5577">
        <v>60006</v>
      </c>
      <c r="D5577" t="s">
        <v>3524</v>
      </c>
    </row>
    <row r="5578" spans="2:4">
      <c r="B5578" s="594">
        <v>45659.496562499997</v>
      </c>
      <c r="C5578">
        <v>60006</v>
      </c>
      <c r="D5578" t="s">
        <v>4133</v>
      </c>
    </row>
    <row r="5579" spans="2:4">
      <c r="B5579" s="594">
        <v>45659.496562499997</v>
      </c>
      <c r="C5579">
        <v>60006</v>
      </c>
      <c r="D5579" t="s">
        <v>3515</v>
      </c>
    </row>
    <row r="5580" spans="2:4">
      <c r="B5580" s="594">
        <v>45659.496562499997</v>
      </c>
      <c r="C5580">
        <v>60001</v>
      </c>
      <c r="D5580" t="s">
        <v>3516</v>
      </c>
    </row>
    <row r="5581" spans="2:4">
      <c r="B5581" s="594">
        <v>45659.496562499997</v>
      </c>
      <c r="C5581">
        <v>60006</v>
      </c>
      <c r="D5581" t="s">
        <v>3517</v>
      </c>
    </row>
    <row r="5582" spans="2:4">
      <c r="B5582" s="594">
        <v>45659.496562499997</v>
      </c>
      <c r="C5582">
        <v>60006</v>
      </c>
      <c r="D5582" t="s">
        <v>3518</v>
      </c>
    </row>
    <row r="5583" spans="2:4">
      <c r="B5583" s="594">
        <v>45659.496574074074</v>
      </c>
      <c r="C5583">
        <v>60006</v>
      </c>
      <c r="D5583" t="s">
        <v>3520</v>
      </c>
    </row>
    <row r="5584" spans="2:4">
      <c r="B5584" s="594">
        <v>45659.496574074074</v>
      </c>
      <c r="C5584">
        <v>60006</v>
      </c>
      <c r="D5584" t="s">
        <v>3521</v>
      </c>
    </row>
    <row r="5585" spans="2:4">
      <c r="B5585" s="594">
        <v>45659.496574074074</v>
      </c>
      <c r="C5585">
        <v>60006</v>
      </c>
      <c r="D5585" t="s">
        <v>3522</v>
      </c>
    </row>
    <row r="5586" spans="2:4">
      <c r="B5586" s="594">
        <v>45659.496574074074</v>
      </c>
      <c r="C5586">
        <v>60006</v>
      </c>
      <c r="D5586" t="s">
        <v>3524</v>
      </c>
    </row>
    <row r="5587" spans="2:4">
      <c r="B5587" s="594">
        <v>45659.496574074074</v>
      </c>
      <c r="C5587">
        <v>60006</v>
      </c>
      <c r="D5587" t="s">
        <v>4133</v>
      </c>
    </row>
    <row r="5588" spans="2:4">
      <c r="B5588" s="594">
        <v>45659.496574074074</v>
      </c>
      <c r="C5588">
        <v>60006</v>
      </c>
      <c r="D5588" t="s">
        <v>3515</v>
      </c>
    </row>
    <row r="5589" spans="2:4">
      <c r="B5589" s="594">
        <v>45659.496574074074</v>
      </c>
      <c r="C5589">
        <v>60001</v>
      </c>
      <c r="D5589" t="s">
        <v>3516</v>
      </c>
    </row>
    <row r="5590" spans="2:4">
      <c r="B5590" s="594">
        <v>45659.496574074074</v>
      </c>
      <c r="C5590">
        <v>60006</v>
      </c>
      <c r="D5590" t="s">
        <v>3517</v>
      </c>
    </row>
    <row r="5591" spans="2:4">
      <c r="B5591" s="594">
        <v>45659.496574074074</v>
      </c>
      <c r="C5591">
        <v>60006</v>
      </c>
      <c r="D5591" t="s">
        <v>3518</v>
      </c>
    </row>
    <row r="5592" spans="2:4">
      <c r="B5592" s="594">
        <v>45659.496574074074</v>
      </c>
      <c r="C5592">
        <v>60006</v>
      </c>
      <c r="D5592" t="s">
        <v>3520</v>
      </c>
    </row>
    <row r="5593" spans="2:4">
      <c r="B5593" s="594">
        <v>45659.496574074074</v>
      </c>
      <c r="C5593">
        <v>60006</v>
      </c>
      <c r="D5593" t="s">
        <v>3521</v>
      </c>
    </row>
    <row r="5594" spans="2:4">
      <c r="B5594" s="594">
        <v>45659.496574074074</v>
      </c>
      <c r="C5594">
        <v>60006</v>
      </c>
      <c r="D5594" t="s">
        <v>3522</v>
      </c>
    </row>
    <row r="5595" spans="2:4">
      <c r="B5595" s="594">
        <v>45659.496574074074</v>
      </c>
      <c r="C5595">
        <v>60006</v>
      </c>
      <c r="D5595" t="s">
        <v>3524</v>
      </c>
    </row>
    <row r="5596" spans="2:4">
      <c r="B5596" s="594">
        <v>45659.496574074074</v>
      </c>
      <c r="C5596">
        <v>60006</v>
      </c>
      <c r="D5596" t="s">
        <v>4133</v>
      </c>
    </row>
    <row r="5597" spans="2:4">
      <c r="B5597" s="594">
        <v>45659.496574074074</v>
      </c>
      <c r="C5597">
        <v>60006</v>
      </c>
      <c r="D5597" t="s">
        <v>3515</v>
      </c>
    </row>
    <row r="5598" spans="2:4">
      <c r="B5598" s="594">
        <v>45659.496574074074</v>
      </c>
      <c r="C5598">
        <v>60001</v>
      </c>
      <c r="D5598" t="s">
        <v>3516</v>
      </c>
    </row>
    <row r="5599" spans="2:4">
      <c r="B5599" s="594">
        <v>45659.496574074074</v>
      </c>
      <c r="C5599">
        <v>60006</v>
      </c>
      <c r="D5599" t="s">
        <v>3517</v>
      </c>
    </row>
    <row r="5600" spans="2:4">
      <c r="B5600" s="594">
        <v>45659.496574074074</v>
      </c>
      <c r="C5600">
        <v>60006</v>
      </c>
      <c r="D5600" t="s">
        <v>3518</v>
      </c>
    </row>
    <row r="5601" spans="2:4">
      <c r="B5601" s="594">
        <v>45659.496574074074</v>
      </c>
      <c r="C5601">
        <v>60006</v>
      </c>
      <c r="D5601" t="s">
        <v>3520</v>
      </c>
    </row>
    <row r="5602" spans="2:4">
      <c r="B5602" s="594">
        <v>45659.496574074074</v>
      </c>
      <c r="C5602">
        <v>60006</v>
      </c>
      <c r="D5602" t="s">
        <v>3521</v>
      </c>
    </row>
    <row r="5603" spans="2:4">
      <c r="B5603" s="594">
        <v>45659.496574074074</v>
      </c>
      <c r="C5603">
        <v>60006</v>
      </c>
      <c r="D5603" t="s">
        <v>3522</v>
      </c>
    </row>
    <row r="5604" spans="2:4">
      <c r="B5604" s="594">
        <v>45659.496574074074</v>
      </c>
      <c r="C5604">
        <v>60006</v>
      </c>
      <c r="D5604" t="s">
        <v>3524</v>
      </c>
    </row>
    <row r="5605" spans="2:4">
      <c r="B5605" s="594">
        <v>45659.496574074074</v>
      </c>
      <c r="C5605">
        <v>60006</v>
      </c>
      <c r="D5605" t="s">
        <v>4133</v>
      </c>
    </row>
    <row r="5606" spans="2:4">
      <c r="B5606" s="594">
        <v>45659.496574074074</v>
      </c>
      <c r="C5606">
        <v>60006</v>
      </c>
      <c r="D5606" t="s">
        <v>3515</v>
      </c>
    </row>
    <row r="5607" spans="2:4">
      <c r="B5607" s="594">
        <v>45659.496574074074</v>
      </c>
      <c r="C5607">
        <v>60001</v>
      </c>
      <c r="D5607" t="s">
        <v>3516</v>
      </c>
    </row>
    <row r="5608" spans="2:4">
      <c r="B5608" s="594">
        <v>45659.496574074074</v>
      </c>
      <c r="C5608">
        <v>60006</v>
      </c>
      <c r="D5608" t="s">
        <v>3517</v>
      </c>
    </row>
    <row r="5609" spans="2:4">
      <c r="B5609" s="594">
        <v>45659.496574074074</v>
      </c>
      <c r="C5609">
        <v>60006</v>
      </c>
      <c r="D5609" t="s">
        <v>3518</v>
      </c>
    </row>
    <row r="5610" spans="2:4">
      <c r="B5610" s="594">
        <v>45659.496574074074</v>
      </c>
      <c r="C5610">
        <v>60006</v>
      </c>
      <c r="D5610" t="s">
        <v>3520</v>
      </c>
    </row>
    <row r="5611" spans="2:4">
      <c r="B5611" s="594">
        <v>45659.496574074074</v>
      </c>
      <c r="C5611">
        <v>60006</v>
      </c>
      <c r="D5611" t="s">
        <v>3521</v>
      </c>
    </row>
    <row r="5612" spans="2:4">
      <c r="B5612" s="594">
        <v>45659.496574074074</v>
      </c>
      <c r="C5612">
        <v>60006</v>
      </c>
      <c r="D5612" t="s">
        <v>3522</v>
      </c>
    </row>
    <row r="5613" spans="2:4">
      <c r="B5613" s="594">
        <v>45659.496574074074</v>
      </c>
      <c r="C5613">
        <v>60006</v>
      </c>
      <c r="D5613" t="s">
        <v>3524</v>
      </c>
    </row>
    <row r="5614" spans="2:4">
      <c r="B5614" s="594">
        <v>45659.496574074074</v>
      </c>
      <c r="C5614">
        <v>60006</v>
      </c>
      <c r="D5614" t="s">
        <v>4133</v>
      </c>
    </row>
    <row r="5615" spans="2:4">
      <c r="B5615" s="594">
        <v>45659.496574074074</v>
      </c>
      <c r="C5615">
        <v>60006</v>
      </c>
      <c r="D5615" t="s">
        <v>3515</v>
      </c>
    </row>
    <row r="5616" spans="2:4">
      <c r="B5616" s="594">
        <v>45659.496574074074</v>
      </c>
      <c r="C5616">
        <v>60001</v>
      </c>
      <c r="D5616" t="s">
        <v>3516</v>
      </c>
    </row>
    <row r="5617" spans="2:4">
      <c r="B5617" s="594">
        <v>45659.496574074074</v>
      </c>
      <c r="C5617">
        <v>60006</v>
      </c>
      <c r="D5617" t="s">
        <v>3517</v>
      </c>
    </row>
    <row r="5618" spans="2:4">
      <c r="B5618" s="594">
        <v>45659.496574074074</v>
      </c>
      <c r="C5618">
        <v>60006</v>
      </c>
      <c r="D5618" t="s">
        <v>3518</v>
      </c>
    </row>
    <row r="5619" spans="2:4">
      <c r="B5619" s="594">
        <v>45659.49658564815</v>
      </c>
      <c r="C5619">
        <v>60006</v>
      </c>
      <c r="D5619" t="s">
        <v>3520</v>
      </c>
    </row>
    <row r="5620" spans="2:4">
      <c r="B5620" s="594">
        <v>45659.49658564815</v>
      </c>
      <c r="C5620">
        <v>60006</v>
      </c>
      <c r="D5620" t="s">
        <v>3521</v>
      </c>
    </row>
    <row r="5621" spans="2:4">
      <c r="B5621" s="594">
        <v>45659.49658564815</v>
      </c>
      <c r="C5621">
        <v>60006</v>
      </c>
      <c r="D5621" t="s">
        <v>3522</v>
      </c>
    </row>
    <row r="5622" spans="2:4">
      <c r="B5622" s="594">
        <v>45659.49658564815</v>
      </c>
      <c r="C5622">
        <v>60006</v>
      </c>
      <c r="D5622" t="s">
        <v>3524</v>
      </c>
    </row>
    <row r="5623" spans="2:4">
      <c r="B5623" s="594">
        <v>45659.49658564815</v>
      </c>
      <c r="C5623">
        <v>60006</v>
      </c>
      <c r="D5623" t="s">
        <v>4133</v>
      </c>
    </row>
    <row r="5624" spans="2:4">
      <c r="B5624" s="594">
        <v>45659.49658564815</v>
      </c>
      <c r="C5624">
        <v>60006</v>
      </c>
      <c r="D5624" t="s">
        <v>3515</v>
      </c>
    </row>
    <row r="5625" spans="2:4">
      <c r="B5625" s="594">
        <v>45659.49658564815</v>
      </c>
      <c r="C5625">
        <v>60001</v>
      </c>
      <c r="D5625" t="s">
        <v>3516</v>
      </c>
    </row>
    <row r="5626" spans="2:4">
      <c r="B5626" s="594">
        <v>45659.49658564815</v>
      </c>
      <c r="C5626">
        <v>60006</v>
      </c>
      <c r="D5626" t="s">
        <v>3517</v>
      </c>
    </row>
    <row r="5627" spans="2:4">
      <c r="B5627" s="594">
        <v>45659.49658564815</v>
      </c>
      <c r="C5627">
        <v>60006</v>
      </c>
      <c r="D5627" t="s">
        <v>3518</v>
      </c>
    </row>
    <row r="5628" spans="2:4">
      <c r="B5628" s="594">
        <v>45659.49658564815</v>
      </c>
      <c r="C5628">
        <v>60006</v>
      </c>
      <c r="D5628" t="s">
        <v>3520</v>
      </c>
    </row>
    <row r="5629" spans="2:4">
      <c r="B5629" s="594">
        <v>45659.49658564815</v>
      </c>
      <c r="C5629">
        <v>60006</v>
      </c>
      <c r="D5629" t="s">
        <v>3521</v>
      </c>
    </row>
    <row r="5630" spans="2:4">
      <c r="B5630" s="594">
        <v>45659.49658564815</v>
      </c>
      <c r="C5630">
        <v>60006</v>
      </c>
      <c r="D5630" t="s">
        <v>3522</v>
      </c>
    </row>
    <row r="5631" spans="2:4">
      <c r="B5631" s="594">
        <v>45659.49658564815</v>
      </c>
      <c r="C5631">
        <v>60006</v>
      </c>
      <c r="D5631" t="s">
        <v>3524</v>
      </c>
    </row>
    <row r="5632" spans="2:4">
      <c r="B5632" s="594">
        <v>45659.49658564815</v>
      </c>
      <c r="C5632">
        <v>60006</v>
      </c>
      <c r="D5632" t="s">
        <v>4133</v>
      </c>
    </row>
    <row r="5633" spans="2:4">
      <c r="B5633" s="594">
        <v>45659.49658564815</v>
      </c>
      <c r="C5633">
        <v>60006</v>
      </c>
      <c r="D5633" t="s">
        <v>3515</v>
      </c>
    </row>
    <row r="5634" spans="2:4">
      <c r="B5634" s="594">
        <v>45659.49658564815</v>
      </c>
      <c r="C5634">
        <v>60001</v>
      </c>
      <c r="D5634" t="s">
        <v>3516</v>
      </c>
    </row>
    <row r="5635" spans="2:4">
      <c r="B5635" s="594">
        <v>45659.49658564815</v>
      </c>
      <c r="C5635">
        <v>60006</v>
      </c>
      <c r="D5635" t="s">
        <v>3517</v>
      </c>
    </row>
    <row r="5636" spans="2:4">
      <c r="B5636" s="594">
        <v>45659.49658564815</v>
      </c>
      <c r="C5636">
        <v>60006</v>
      </c>
      <c r="D5636" t="s">
        <v>3518</v>
      </c>
    </row>
    <row r="5637" spans="2:4">
      <c r="B5637" s="594">
        <v>45659.49658564815</v>
      </c>
      <c r="C5637">
        <v>60006</v>
      </c>
      <c r="D5637" t="s">
        <v>3520</v>
      </c>
    </row>
    <row r="5638" spans="2:4">
      <c r="B5638" s="594">
        <v>45659.49658564815</v>
      </c>
      <c r="C5638">
        <v>60006</v>
      </c>
      <c r="D5638" t="s">
        <v>3521</v>
      </c>
    </row>
    <row r="5639" spans="2:4">
      <c r="B5639" s="594">
        <v>45659.49658564815</v>
      </c>
      <c r="C5639">
        <v>60006</v>
      </c>
      <c r="D5639" t="s">
        <v>3522</v>
      </c>
    </row>
    <row r="5640" spans="2:4">
      <c r="B5640" s="594">
        <v>45659.49658564815</v>
      </c>
      <c r="C5640">
        <v>60006</v>
      </c>
      <c r="D5640" t="s">
        <v>3524</v>
      </c>
    </row>
    <row r="5641" spans="2:4">
      <c r="B5641" s="594">
        <v>45659.49658564815</v>
      </c>
      <c r="C5641">
        <v>60006</v>
      </c>
      <c r="D5641" t="s">
        <v>4133</v>
      </c>
    </row>
    <row r="5642" spans="2:4">
      <c r="B5642" s="594">
        <v>45659.49658564815</v>
      </c>
      <c r="C5642">
        <v>60006</v>
      </c>
      <c r="D5642" t="s">
        <v>3515</v>
      </c>
    </row>
    <row r="5643" spans="2:4">
      <c r="B5643" s="594">
        <v>45659.49658564815</v>
      </c>
      <c r="C5643">
        <v>60001</v>
      </c>
      <c r="D5643" t="s">
        <v>3516</v>
      </c>
    </row>
    <row r="5644" spans="2:4">
      <c r="B5644" s="594">
        <v>45659.49658564815</v>
      </c>
      <c r="C5644">
        <v>60006</v>
      </c>
      <c r="D5644" t="s">
        <v>3517</v>
      </c>
    </row>
    <row r="5645" spans="2:4">
      <c r="B5645" s="594">
        <v>45659.49658564815</v>
      </c>
      <c r="C5645">
        <v>60006</v>
      </c>
      <c r="D5645" t="s">
        <v>3518</v>
      </c>
    </row>
    <row r="5646" spans="2:4">
      <c r="B5646" s="594">
        <v>45659.49658564815</v>
      </c>
      <c r="C5646">
        <v>60006</v>
      </c>
      <c r="D5646" t="s">
        <v>3520</v>
      </c>
    </row>
    <row r="5647" spans="2:4">
      <c r="B5647" s="594">
        <v>45659.49658564815</v>
      </c>
      <c r="C5647">
        <v>60006</v>
      </c>
      <c r="D5647" t="s">
        <v>3521</v>
      </c>
    </row>
    <row r="5648" spans="2:4">
      <c r="B5648" s="594">
        <v>45659.49659722222</v>
      </c>
      <c r="C5648">
        <v>60006</v>
      </c>
      <c r="D5648" t="s">
        <v>3522</v>
      </c>
    </row>
    <row r="5649" spans="2:4">
      <c r="B5649" s="594">
        <v>45659.49659722222</v>
      </c>
      <c r="C5649">
        <v>60006</v>
      </c>
      <c r="D5649" t="s">
        <v>3524</v>
      </c>
    </row>
    <row r="5650" spans="2:4">
      <c r="B5650" s="594">
        <v>45659.49659722222</v>
      </c>
      <c r="C5650">
        <v>60006</v>
      </c>
      <c r="D5650" t="s">
        <v>4133</v>
      </c>
    </row>
    <row r="5651" spans="2:4">
      <c r="B5651" s="594">
        <v>45659.49659722222</v>
      </c>
      <c r="C5651">
        <v>60006</v>
      </c>
      <c r="D5651" t="s">
        <v>3515</v>
      </c>
    </row>
    <row r="5652" spans="2:4">
      <c r="B5652" s="594">
        <v>45659.49659722222</v>
      </c>
      <c r="C5652">
        <v>60001</v>
      </c>
      <c r="D5652" t="s">
        <v>3516</v>
      </c>
    </row>
    <row r="5653" spans="2:4">
      <c r="B5653" s="594">
        <v>45659.49659722222</v>
      </c>
      <c r="C5653">
        <v>60006</v>
      </c>
      <c r="D5653" t="s">
        <v>3517</v>
      </c>
    </row>
    <row r="5654" spans="2:4">
      <c r="B5654" s="594">
        <v>45659.49659722222</v>
      </c>
      <c r="C5654">
        <v>60006</v>
      </c>
      <c r="D5654" t="s">
        <v>3518</v>
      </c>
    </row>
    <row r="5655" spans="2:4">
      <c r="B5655" s="594">
        <v>45659.49659722222</v>
      </c>
      <c r="C5655">
        <v>60006</v>
      </c>
      <c r="D5655" t="s">
        <v>3520</v>
      </c>
    </row>
    <row r="5656" spans="2:4">
      <c r="B5656" s="594">
        <v>45659.49659722222</v>
      </c>
      <c r="C5656">
        <v>60006</v>
      </c>
      <c r="D5656" t="s">
        <v>3521</v>
      </c>
    </row>
    <row r="5657" spans="2:4">
      <c r="B5657" s="594">
        <v>45659.49659722222</v>
      </c>
      <c r="C5657">
        <v>60006</v>
      </c>
      <c r="D5657" t="s">
        <v>3522</v>
      </c>
    </row>
    <row r="5658" spans="2:4">
      <c r="B5658" s="594">
        <v>45659.49659722222</v>
      </c>
      <c r="C5658">
        <v>60006</v>
      </c>
      <c r="D5658" t="s">
        <v>3524</v>
      </c>
    </row>
    <row r="5659" spans="2:4">
      <c r="B5659" s="594">
        <v>45659.49659722222</v>
      </c>
      <c r="C5659">
        <v>60006</v>
      </c>
      <c r="D5659" t="s">
        <v>4133</v>
      </c>
    </row>
    <row r="5660" spans="2:4">
      <c r="B5660" s="594">
        <v>45659.49659722222</v>
      </c>
      <c r="C5660">
        <v>60006</v>
      </c>
      <c r="D5660" t="s">
        <v>3515</v>
      </c>
    </row>
    <row r="5661" spans="2:4">
      <c r="B5661" s="594">
        <v>45659.49659722222</v>
      </c>
      <c r="C5661">
        <v>60001</v>
      </c>
      <c r="D5661" t="s">
        <v>3516</v>
      </c>
    </row>
    <row r="5662" spans="2:4">
      <c r="B5662" s="594">
        <v>45659.49659722222</v>
      </c>
      <c r="C5662">
        <v>60006</v>
      </c>
      <c r="D5662" t="s">
        <v>3517</v>
      </c>
    </row>
    <row r="5663" spans="2:4">
      <c r="B5663" s="594">
        <v>45659.49659722222</v>
      </c>
      <c r="C5663">
        <v>60006</v>
      </c>
      <c r="D5663" t="s">
        <v>3518</v>
      </c>
    </row>
    <row r="5664" spans="2:4">
      <c r="B5664" s="594">
        <v>45659.49659722222</v>
      </c>
      <c r="C5664">
        <v>60006</v>
      </c>
      <c r="D5664" t="s">
        <v>3520</v>
      </c>
    </row>
    <row r="5665" spans="2:4">
      <c r="B5665" s="594">
        <v>45659.49659722222</v>
      </c>
      <c r="C5665">
        <v>60006</v>
      </c>
      <c r="D5665" t="s">
        <v>3521</v>
      </c>
    </row>
    <row r="5666" spans="2:4">
      <c r="B5666" s="594">
        <v>45659.49659722222</v>
      </c>
      <c r="C5666">
        <v>60006</v>
      </c>
      <c r="D5666" t="s">
        <v>3522</v>
      </c>
    </row>
    <row r="5667" spans="2:4">
      <c r="B5667" s="594">
        <v>45659.49659722222</v>
      </c>
      <c r="C5667">
        <v>60006</v>
      </c>
      <c r="D5667" t="s">
        <v>3524</v>
      </c>
    </row>
    <row r="5668" spans="2:4">
      <c r="B5668" s="594">
        <v>45659.49659722222</v>
      </c>
      <c r="C5668">
        <v>60006</v>
      </c>
      <c r="D5668" t="s">
        <v>4133</v>
      </c>
    </row>
    <row r="5669" spans="2:4">
      <c r="B5669" s="594">
        <v>45659.49659722222</v>
      </c>
      <c r="C5669">
        <v>60006</v>
      </c>
      <c r="D5669" t="s">
        <v>3515</v>
      </c>
    </row>
    <row r="5670" spans="2:4">
      <c r="B5670" s="594">
        <v>45659.49659722222</v>
      </c>
      <c r="C5670">
        <v>60001</v>
      </c>
      <c r="D5670" t="s">
        <v>3516</v>
      </c>
    </row>
    <row r="5671" spans="2:4">
      <c r="B5671" s="594">
        <v>45659.49659722222</v>
      </c>
      <c r="C5671">
        <v>60006</v>
      </c>
      <c r="D5671" t="s">
        <v>3517</v>
      </c>
    </row>
    <row r="5672" spans="2:4">
      <c r="B5672" s="594">
        <v>45659.49659722222</v>
      </c>
      <c r="C5672">
        <v>60006</v>
      </c>
      <c r="D5672" t="s">
        <v>3518</v>
      </c>
    </row>
    <row r="5673" spans="2:4">
      <c r="B5673" s="594">
        <v>45659.49659722222</v>
      </c>
      <c r="C5673">
        <v>60006</v>
      </c>
      <c r="D5673" t="s">
        <v>3520</v>
      </c>
    </row>
    <row r="5674" spans="2:4">
      <c r="B5674" s="594">
        <v>45659.49659722222</v>
      </c>
      <c r="C5674">
        <v>60006</v>
      </c>
      <c r="D5674" t="s">
        <v>3521</v>
      </c>
    </row>
    <row r="5675" spans="2:4">
      <c r="B5675" s="594">
        <v>45659.49659722222</v>
      </c>
      <c r="C5675">
        <v>60006</v>
      </c>
      <c r="D5675" t="s">
        <v>3522</v>
      </c>
    </row>
    <row r="5676" spans="2:4">
      <c r="B5676" s="594">
        <v>45659.49659722222</v>
      </c>
      <c r="C5676">
        <v>60006</v>
      </c>
      <c r="D5676" t="s">
        <v>3524</v>
      </c>
    </row>
    <row r="5677" spans="2:4">
      <c r="B5677" s="594">
        <v>45659.49659722222</v>
      </c>
      <c r="C5677">
        <v>60006</v>
      </c>
      <c r="D5677" t="s">
        <v>4133</v>
      </c>
    </row>
    <row r="5678" spans="2:4">
      <c r="B5678" s="594">
        <v>45659.49659722222</v>
      </c>
      <c r="C5678">
        <v>60006</v>
      </c>
      <c r="D5678" t="s">
        <v>3515</v>
      </c>
    </row>
    <row r="5679" spans="2:4">
      <c r="B5679" s="594">
        <v>45659.49659722222</v>
      </c>
      <c r="C5679">
        <v>60001</v>
      </c>
      <c r="D5679" t="s">
        <v>3516</v>
      </c>
    </row>
    <row r="5680" spans="2:4">
      <c r="B5680" s="594">
        <v>45659.49659722222</v>
      </c>
      <c r="C5680">
        <v>60006</v>
      </c>
      <c r="D5680" t="s">
        <v>3517</v>
      </c>
    </row>
    <row r="5681" spans="2:4">
      <c r="B5681" s="594">
        <v>45659.49659722222</v>
      </c>
      <c r="C5681">
        <v>60006</v>
      </c>
      <c r="D5681" t="s">
        <v>3518</v>
      </c>
    </row>
    <row r="5682" spans="2:4">
      <c r="B5682" s="594">
        <v>45659.49659722222</v>
      </c>
      <c r="C5682">
        <v>60006</v>
      </c>
      <c r="D5682" t="s">
        <v>3520</v>
      </c>
    </row>
    <row r="5683" spans="2:4">
      <c r="B5683" s="594">
        <v>45659.49659722222</v>
      </c>
      <c r="C5683">
        <v>60006</v>
      </c>
      <c r="D5683" t="s">
        <v>3521</v>
      </c>
    </row>
    <row r="5684" spans="2:4">
      <c r="B5684" s="594">
        <v>45659.49659722222</v>
      </c>
      <c r="C5684">
        <v>60006</v>
      </c>
      <c r="D5684" t="s">
        <v>3522</v>
      </c>
    </row>
    <row r="5685" spans="2:4">
      <c r="B5685" s="594">
        <v>45659.49659722222</v>
      </c>
      <c r="C5685">
        <v>60006</v>
      </c>
      <c r="D5685" t="s">
        <v>3524</v>
      </c>
    </row>
    <row r="5686" spans="2:4">
      <c r="B5686" s="594">
        <v>45659.49659722222</v>
      </c>
      <c r="C5686">
        <v>60006</v>
      </c>
      <c r="D5686" t="s">
        <v>4133</v>
      </c>
    </row>
    <row r="5687" spans="2:4">
      <c r="B5687" s="594">
        <v>45659.49659722222</v>
      </c>
      <c r="C5687">
        <v>60006</v>
      </c>
      <c r="D5687" t="s">
        <v>3515</v>
      </c>
    </row>
    <row r="5688" spans="2:4">
      <c r="B5688" s="594">
        <v>45659.49659722222</v>
      </c>
      <c r="C5688">
        <v>60001</v>
      </c>
      <c r="D5688" t="s">
        <v>3516</v>
      </c>
    </row>
    <row r="5689" spans="2:4">
      <c r="B5689" s="594">
        <v>45659.49659722222</v>
      </c>
      <c r="C5689">
        <v>60006</v>
      </c>
      <c r="D5689" t="s">
        <v>3517</v>
      </c>
    </row>
    <row r="5690" spans="2:4">
      <c r="B5690" s="594">
        <v>45659.49659722222</v>
      </c>
      <c r="C5690">
        <v>60006</v>
      </c>
      <c r="D5690" t="s">
        <v>3518</v>
      </c>
    </row>
    <row r="5691" spans="2:4">
      <c r="B5691" s="594">
        <v>45659.49659722222</v>
      </c>
      <c r="C5691">
        <v>60006</v>
      </c>
      <c r="D5691" t="s">
        <v>3520</v>
      </c>
    </row>
    <row r="5692" spans="2:4">
      <c r="B5692" s="594">
        <v>45659.49659722222</v>
      </c>
      <c r="C5692">
        <v>60006</v>
      </c>
      <c r="D5692" t="s">
        <v>3521</v>
      </c>
    </row>
    <row r="5693" spans="2:4">
      <c r="B5693" s="594">
        <v>45659.49659722222</v>
      </c>
      <c r="C5693">
        <v>60006</v>
      </c>
      <c r="D5693" t="s">
        <v>3522</v>
      </c>
    </row>
    <row r="5694" spans="2:4">
      <c r="B5694" s="594">
        <v>45659.49659722222</v>
      </c>
      <c r="C5694">
        <v>60006</v>
      </c>
      <c r="D5694" t="s">
        <v>3524</v>
      </c>
    </row>
    <row r="5695" spans="2:4">
      <c r="B5695" s="594">
        <v>45659.49659722222</v>
      </c>
      <c r="C5695">
        <v>60006</v>
      </c>
      <c r="D5695" t="s">
        <v>4133</v>
      </c>
    </row>
    <row r="5696" spans="2:4">
      <c r="B5696" s="594">
        <v>45659.49659722222</v>
      </c>
      <c r="C5696">
        <v>60006</v>
      </c>
      <c r="D5696" t="s">
        <v>3515</v>
      </c>
    </row>
    <row r="5697" spans="2:4">
      <c r="B5697" s="594">
        <v>45659.49659722222</v>
      </c>
      <c r="C5697">
        <v>60001</v>
      </c>
      <c r="D5697" t="s">
        <v>3516</v>
      </c>
    </row>
    <row r="5698" spans="2:4">
      <c r="B5698" s="594">
        <v>45659.49659722222</v>
      </c>
      <c r="C5698">
        <v>60006</v>
      </c>
      <c r="D5698" t="s">
        <v>3517</v>
      </c>
    </row>
    <row r="5699" spans="2:4">
      <c r="B5699" s="594">
        <v>45659.49659722222</v>
      </c>
      <c r="C5699">
        <v>60006</v>
      </c>
      <c r="D5699" t="s">
        <v>3518</v>
      </c>
    </row>
    <row r="5700" spans="2:4">
      <c r="B5700" s="594">
        <v>45659.496608796297</v>
      </c>
      <c r="C5700">
        <v>60006</v>
      </c>
      <c r="D5700" t="s">
        <v>3520</v>
      </c>
    </row>
    <row r="5701" spans="2:4">
      <c r="B5701" s="594">
        <v>45659.496608796297</v>
      </c>
      <c r="C5701">
        <v>60006</v>
      </c>
      <c r="D5701" t="s">
        <v>3521</v>
      </c>
    </row>
    <row r="5702" spans="2:4">
      <c r="B5702" s="594">
        <v>45659.496608796297</v>
      </c>
      <c r="C5702">
        <v>60006</v>
      </c>
      <c r="D5702" t="s">
        <v>3522</v>
      </c>
    </row>
    <row r="5703" spans="2:4">
      <c r="B5703" s="594">
        <v>45659.496608796297</v>
      </c>
      <c r="C5703">
        <v>60006</v>
      </c>
      <c r="D5703" t="s">
        <v>3524</v>
      </c>
    </row>
    <row r="5704" spans="2:4">
      <c r="B5704" s="594">
        <v>45659.496608796297</v>
      </c>
      <c r="C5704">
        <v>60006</v>
      </c>
      <c r="D5704" t="s">
        <v>4133</v>
      </c>
    </row>
    <row r="5705" spans="2:4">
      <c r="B5705" s="594">
        <v>45659.496608796297</v>
      </c>
      <c r="C5705">
        <v>60006</v>
      </c>
      <c r="D5705" t="s">
        <v>3515</v>
      </c>
    </row>
    <row r="5706" spans="2:4">
      <c r="B5706" s="594">
        <v>45659.496608796297</v>
      </c>
      <c r="C5706">
        <v>60001</v>
      </c>
      <c r="D5706" t="s">
        <v>3516</v>
      </c>
    </row>
    <row r="5707" spans="2:4">
      <c r="B5707" s="594">
        <v>45659.496608796297</v>
      </c>
      <c r="C5707">
        <v>60006</v>
      </c>
      <c r="D5707" t="s">
        <v>3517</v>
      </c>
    </row>
    <row r="5708" spans="2:4">
      <c r="B5708" s="594">
        <v>45659.496608796297</v>
      </c>
      <c r="C5708">
        <v>60006</v>
      </c>
      <c r="D5708" t="s">
        <v>3518</v>
      </c>
    </row>
    <row r="5709" spans="2:4">
      <c r="B5709" s="594">
        <v>45659.496608796297</v>
      </c>
      <c r="C5709">
        <v>60006</v>
      </c>
      <c r="D5709" t="s">
        <v>3520</v>
      </c>
    </row>
    <row r="5710" spans="2:4">
      <c r="B5710" s="594">
        <v>45659.496608796297</v>
      </c>
      <c r="C5710">
        <v>60006</v>
      </c>
      <c r="D5710" t="s">
        <v>3521</v>
      </c>
    </row>
    <row r="5711" spans="2:4">
      <c r="B5711" s="594">
        <v>45659.496608796297</v>
      </c>
      <c r="C5711">
        <v>60006</v>
      </c>
      <c r="D5711" t="s">
        <v>3522</v>
      </c>
    </row>
    <row r="5712" spans="2:4">
      <c r="B5712" s="594">
        <v>45659.496608796297</v>
      </c>
      <c r="C5712">
        <v>60006</v>
      </c>
      <c r="D5712" t="s">
        <v>3524</v>
      </c>
    </row>
    <row r="5713" spans="2:4">
      <c r="B5713" s="594">
        <v>45659.496608796297</v>
      </c>
      <c r="C5713">
        <v>60006</v>
      </c>
      <c r="D5713" t="s">
        <v>4133</v>
      </c>
    </row>
    <row r="5714" spans="2:4">
      <c r="B5714" s="594">
        <v>45659.496608796297</v>
      </c>
      <c r="C5714">
        <v>60006</v>
      </c>
      <c r="D5714" t="s">
        <v>3515</v>
      </c>
    </row>
    <row r="5715" spans="2:4">
      <c r="B5715" s="594">
        <v>45659.496608796297</v>
      </c>
      <c r="C5715">
        <v>60001</v>
      </c>
      <c r="D5715" t="s">
        <v>3516</v>
      </c>
    </row>
    <row r="5716" spans="2:4">
      <c r="B5716" s="594">
        <v>45659.496608796297</v>
      </c>
      <c r="C5716">
        <v>60006</v>
      </c>
      <c r="D5716" t="s">
        <v>3517</v>
      </c>
    </row>
    <row r="5717" spans="2:4">
      <c r="B5717" s="594">
        <v>45659.496608796297</v>
      </c>
      <c r="C5717">
        <v>60006</v>
      </c>
      <c r="D5717" t="s">
        <v>3518</v>
      </c>
    </row>
    <row r="5718" spans="2:4">
      <c r="B5718" s="594">
        <v>45659.496608796297</v>
      </c>
      <c r="C5718">
        <v>60006</v>
      </c>
      <c r="D5718" t="s">
        <v>3520</v>
      </c>
    </row>
    <row r="5719" spans="2:4">
      <c r="B5719" s="594">
        <v>45659.496608796297</v>
      </c>
      <c r="C5719">
        <v>60006</v>
      </c>
      <c r="D5719" t="s">
        <v>3521</v>
      </c>
    </row>
    <row r="5720" spans="2:4">
      <c r="B5720" s="594">
        <v>45659.496608796297</v>
      </c>
      <c r="C5720">
        <v>60006</v>
      </c>
      <c r="D5720" t="s">
        <v>3522</v>
      </c>
    </row>
    <row r="5721" spans="2:4">
      <c r="B5721" s="594">
        <v>45659.496608796297</v>
      </c>
      <c r="C5721">
        <v>60006</v>
      </c>
      <c r="D5721" t="s">
        <v>3524</v>
      </c>
    </row>
    <row r="5722" spans="2:4">
      <c r="B5722" s="594">
        <v>45659.496608796297</v>
      </c>
      <c r="C5722">
        <v>60006</v>
      </c>
      <c r="D5722" t="s">
        <v>4133</v>
      </c>
    </row>
    <row r="5723" spans="2:4">
      <c r="B5723" s="594">
        <v>45659.496608796297</v>
      </c>
      <c r="C5723">
        <v>60006</v>
      </c>
      <c r="D5723" t="s">
        <v>3515</v>
      </c>
    </row>
    <row r="5724" spans="2:4">
      <c r="B5724" s="594">
        <v>45659.496608796297</v>
      </c>
      <c r="C5724">
        <v>60001</v>
      </c>
      <c r="D5724" t="s">
        <v>3516</v>
      </c>
    </row>
    <row r="5725" spans="2:4">
      <c r="B5725" s="594">
        <v>45659.496608796297</v>
      </c>
      <c r="C5725">
        <v>60006</v>
      </c>
      <c r="D5725" t="s">
        <v>3517</v>
      </c>
    </row>
    <row r="5726" spans="2:4">
      <c r="B5726" s="594">
        <v>45659.496608796297</v>
      </c>
      <c r="C5726">
        <v>60006</v>
      </c>
      <c r="D5726" t="s">
        <v>3518</v>
      </c>
    </row>
    <row r="5727" spans="2:4">
      <c r="B5727" s="594">
        <v>45659.496608796297</v>
      </c>
      <c r="C5727">
        <v>60006</v>
      </c>
      <c r="D5727" t="s">
        <v>3520</v>
      </c>
    </row>
    <row r="5728" spans="2:4">
      <c r="B5728" s="594">
        <v>45659.496608796297</v>
      </c>
      <c r="C5728">
        <v>60006</v>
      </c>
      <c r="D5728" t="s">
        <v>3521</v>
      </c>
    </row>
    <row r="5729" spans="2:4">
      <c r="B5729" s="594">
        <v>45659.496608796297</v>
      </c>
      <c r="C5729">
        <v>60006</v>
      </c>
      <c r="D5729" t="s">
        <v>3522</v>
      </c>
    </row>
    <row r="5730" spans="2:4">
      <c r="B5730" s="594">
        <v>45659.496608796297</v>
      </c>
      <c r="C5730">
        <v>60006</v>
      </c>
      <c r="D5730" t="s">
        <v>3524</v>
      </c>
    </row>
    <row r="5731" spans="2:4">
      <c r="B5731" s="594">
        <v>45659.496608796297</v>
      </c>
      <c r="C5731">
        <v>60006</v>
      </c>
      <c r="D5731" t="s">
        <v>4133</v>
      </c>
    </row>
    <row r="5732" spans="2:4">
      <c r="B5732" s="594">
        <v>45659.496608796297</v>
      </c>
      <c r="C5732">
        <v>60006</v>
      </c>
      <c r="D5732" t="s">
        <v>3515</v>
      </c>
    </row>
    <row r="5733" spans="2:4">
      <c r="B5733" s="594">
        <v>45659.496620370373</v>
      </c>
      <c r="C5733">
        <v>60001</v>
      </c>
      <c r="D5733" t="s">
        <v>3516</v>
      </c>
    </row>
    <row r="5734" spans="2:4">
      <c r="B5734" s="594">
        <v>45659.496620370373</v>
      </c>
      <c r="C5734">
        <v>60006</v>
      </c>
      <c r="D5734" t="s">
        <v>3517</v>
      </c>
    </row>
    <row r="5735" spans="2:4">
      <c r="B5735" s="594">
        <v>45659.496620370373</v>
      </c>
      <c r="C5735">
        <v>60006</v>
      </c>
      <c r="D5735" t="s">
        <v>3518</v>
      </c>
    </row>
    <row r="5736" spans="2:4">
      <c r="B5736" s="594">
        <v>45659.496620370373</v>
      </c>
      <c r="C5736">
        <v>60006</v>
      </c>
      <c r="D5736" t="s">
        <v>3520</v>
      </c>
    </row>
    <row r="5737" spans="2:4">
      <c r="B5737" s="594">
        <v>45659.496620370373</v>
      </c>
      <c r="C5737">
        <v>60006</v>
      </c>
      <c r="D5737" t="s">
        <v>3521</v>
      </c>
    </row>
    <row r="5738" spans="2:4">
      <c r="B5738" s="594">
        <v>45659.496620370373</v>
      </c>
      <c r="C5738">
        <v>60006</v>
      </c>
      <c r="D5738" t="s">
        <v>3522</v>
      </c>
    </row>
    <row r="5739" spans="2:4">
      <c r="B5739" s="594">
        <v>45659.496620370373</v>
      </c>
      <c r="C5739">
        <v>60006</v>
      </c>
      <c r="D5739" t="s">
        <v>3524</v>
      </c>
    </row>
    <row r="5740" spans="2:4">
      <c r="B5740" s="594">
        <v>45659.496620370373</v>
      </c>
      <c r="C5740">
        <v>60006</v>
      </c>
      <c r="D5740" t="s">
        <v>4133</v>
      </c>
    </row>
    <row r="5741" spans="2:4">
      <c r="B5741" s="594">
        <v>45659.496620370373</v>
      </c>
      <c r="C5741">
        <v>60006</v>
      </c>
      <c r="D5741" t="s">
        <v>3515</v>
      </c>
    </row>
    <row r="5742" spans="2:4">
      <c r="B5742" s="594">
        <v>45659.496620370373</v>
      </c>
      <c r="C5742">
        <v>60001</v>
      </c>
      <c r="D5742" t="s">
        <v>3516</v>
      </c>
    </row>
    <row r="5743" spans="2:4">
      <c r="B5743" s="594">
        <v>45659.496620370373</v>
      </c>
      <c r="C5743">
        <v>60006</v>
      </c>
      <c r="D5743" t="s">
        <v>3517</v>
      </c>
    </row>
    <row r="5744" spans="2:4">
      <c r="B5744" s="594">
        <v>45659.496620370373</v>
      </c>
      <c r="C5744">
        <v>60006</v>
      </c>
      <c r="D5744" t="s">
        <v>3518</v>
      </c>
    </row>
    <row r="5745" spans="2:4">
      <c r="B5745" s="594">
        <v>45659.496620370373</v>
      </c>
      <c r="C5745">
        <v>60006</v>
      </c>
      <c r="D5745" t="s">
        <v>3520</v>
      </c>
    </row>
    <row r="5746" spans="2:4">
      <c r="B5746" s="594">
        <v>45659.496620370373</v>
      </c>
      <c r="C5746">
        <v>60006</v>
      </c>
      <c r="D5746" t="s">
        <v>3521</v>
      </c>
    </row>
    <row r="5747" spans="2:4">
      <c r="B5747" s="594">
        <v>45659.496620370373</v>
      </c>
      <c r="C5747">
        <v>60006</v>
      </c>
      <c r="D5747" t="s">
        <v>3522</v>
      </c>
    </row>
    <row r="5748" spans="2:4">
      <c r="B5748" s="594">
        <v>45659.496620370373</v>
      </c>
      <c r="C5748">
        <v>60006</v>
      </c>
      <c r="D5748" t="s">
        <v>3524</v>
      </c>
    </row>
    <row r="5749" spans="2:4">
      <c r="B5749" s="594">
        <v>45659.496620370373</v>
      </c>
      <c r="C5749">
        <v>60006</v>
      </c>
      <c r="D5749" t="s">
        <v>4133</v>
      </c>
    </row>
    <row r="5750" spans="2:4">
      <c r="B5750" s="594">
        <v>45659.496620370373</v>
      </c>
      <c r="C5750">
        <v>60006</v>
      </c>
      <c r="D5750" t="s">
        <v>3515</v>
      </c>
    </row>
    <row r="5751" spans="2:4">
      <c r="B5751" s="594">
        <v>45659.496620370373</v>
      </c>
      <c r="C5751">
        <v>60001</v>
      </c>
      <c r="D5751" t="s">
        <v>3516</v>
      </c>
    </row>
    <row r="5752" spans="2:4">
      <c r="B5752" s="594">
        <v>45659.496620370373</v>
      </c>
      <c r="C5752">
        <v>60006</v>
      </c>
      <c r="D5752" t="s">
        <v>3517</v>
      </c>
    </row>
    <row r="5753" spans="2:4">
      <c r="B5753" s="594">
        <v>45659.496620370373</v>
      </c>
      <c r="C5753">
        <v>60006</v>
      </c>
      <c r="D5753" t="s">
        <v>3518</v>
      </c>
    </row>
    <row r="5754" spans="2:4">
      <c r="B5754" s="594">
        <v>45659.496620370373</v>
      </c>
      <c r="C5754">
        <v>60006</v>
      </c>
      <c r="D5754" t="s">
        <v>3520</v>
      </c>
    </row>
    <row r="5755" spans="2:4">
      <c r="B5755" s="594">
        <v>45659.496620370373</v>
      </c>
      <c r="C5755">
        <v>60006</v>
      </c>
      <c r="D5755" t="s">
        <v>3521</v>
      </c>
    </row>
    <row r="5756" spans="2:4">
      <c r="B5756" s="594">
        <v>45659.496620370373</v>
      </c>
      <c r="C5756">
        <v>60006</v>
      </c>
      <c r="D5756" t="s">
        <v>3522</v>
      </c>
    </row>
    <row r="5757" spans="2:4">
      <c r="B5757" s="594">
        <v>45659.496620370373</v>
      </c>
      <c r="C5757">
        <v>60006</v>
      </c>
      <c r="D5757" t="s">
        <v>3524</v>
      </c>
    </row>
    <row r="5758" spans="2:4">
      <c r="B5758" s="594">
        <v>45659.496620370373</v>
      </c>
      <c r="C5758">
        <v>60006</v>
      </c>
      <c r="D5758" t="s">
        <v>4133</v>
      </c>
    </row>
    <row r="5759" spans="2:4">
      <c r="B5759" s="594">
        <v>45659.496631944443</v>
      </c>
      <c r="C5759">
        <v>60006</v>
      </c>
      <c r="D5759" t="s">
        <v>3515</v>
      </c>
    </row>
    <row r="5760" spans="2:4">
      <c r="B5760" s="594">
        <v>45659.496631944443</v>
      </c>
      <c r="C5760">
        <v>60001</v>
      </c>
      <c r="D5760" t="s">
        <v>3516</v>
      </c>
    </row>
    <row r="5761" spans="2:4">
      <c r="B5761" s="594">
        <v>45659.496631944443</v>
      </c>
      <c r="C5761">
        <v>60006</v>
      </c>
      <c r="D5761" t="s">
        <v>3517</v>
      </c>
    </row>
    <row r="5762" spans="2:4">
      <c r="B5762" s="594">
        <v>45659.496631944443</v>
      </c>
      <c r="C5762">
        <v>60006</v>
      </c>
      <c r="D5762" t="s">
        <v>3518</v>
      </c>
    </row>
    <row r="5763" spans="2:4">
      <c r="B5763" s="594">
        <v>45659.496631944443</v>
      </c>
      <c r="C5763">
        <v>60006</v>
      </c>
      <c r="D5763" t="s">
        <v>3520</v>
      </c>
    </row>
    <row r="5764" spans="2:4">
      <c r="B5764" s="594">
        <v>45659.496631944443</v>
      </c>
      <c r="C5764">
        <v>60006</v>
      </c>
      <c r="D5764" t="s">
        <v>3521</v>
      </c>
    </row>
    <row r="5765" spans="2:4">
      <c r="B5765" s="594">
        <v>45659.496631944443</v>
      </c>
      <c r="C5765">
        <v>60006</v>
      </c>
      <c r="D5765" t="s">
        <v>3522</v>
      </c>
    </row>
    <row r="5766" spans="2:4">
      <c r="B5766" s="594">
        <v>45659.496631944443</v>
      </c>
      <c r="C5766">
        <v>60006</v>
      </c>
      <c r="D5766" t="s">
        <v>3524</v>
      </c>
    </row>
    <row r="5767" spans="2:4">
      <c r="B5767" s="594">
        <v>45659.496631944443</v>
      </c>
      <c r="C5767">
        <v>60006</v>
      </c>
      <c r="D5767" t="s">
        <v>4133</v>
      </c>
    </row>
    <row r="5768" spans="2:4">
      <c r="B5768" s="594">
        <v>45659.496631944443</v>
      </c>
      <c r="C5768">
        <v>60006</v>
      </c>
      <c r="D5768" t="s">
        <v>3515</v>
      </c>
    </row>
    <row r="5769" spans="2:4">
      <c r="B5769" s="594">
        <v>45659.496631944443</v>
      </c>
      <c r="C5769">
        <v>60001</v>
      </c>
      <c r="D5769" t="s">
        <v>3516</v>
      </c>
    </row>
    <row r="5770" spans="2:4">
      <c r="B5770" s="594">
        <v>45659.496631944443</v>
      </c>
      <c r="C5770">
        <v>60006</v>
      </c>
      <c r="D5770" t="s">
        <v>3517</v>
      </c>
    </row>
    <row r="5771" spans="2:4">
      <c r="B5771" s="594">
        <v>45659.496631944443</v>
      </c>
      <c r="C5771">
        <v>60006</v>
      </c>
      <c r="D5771" t="s">
        <v>3518</v>
      </c>
    </row>
    <row r="5772" spans="2:4">
      <c r="B5772" s="594">
        <v>45659.496631944443</v>
      </c>
      <c r="C5772">
        <v>60006</v>
      </c>
      <c r="D5772" t="s">
        <v>3520</v>
      </c>
    </row>
    <row r="5773" spans="2:4">
      <c r="B5773" s="594">
        <v>45659.496631944443</v>
      </c>
      <c r="C5773">
        <v>60006</v>
      </c>
      <c r="D5773" t="s">
        <v>3521</v>
      </c>
    </row>
    <row r="5774" spans="2:4">
      <c r="B5774" s="594">
        <v>45659.496631944443</v>
      </c>
      <c r="C5774">
        <v>60006</v>
      </c>
      <c r="D5774" t="s">
        <v>3522</v>
      </c>
    </row>
    <row r="5775" spans="2:4">
      <c r="B5775" s="594">
        <v>45659.496631944443</v>
      </c>
      <c r="C5775">
        <v>60006</v>
      </c>
      <c r="D5775" t="s">
        <v>3524</v>
      </c>
    </row>
    <row r="5776" spans="2:4">
      <c r="B5776" s="594">
        <v>45659.496631944443</v>
      </c>
      <c r="C5776">
        <v>60006</v>
      </c>
      <c r="D5776" t="s">
        <v>4133</v>
      </c>
    </row>
    <row r="5777" spans="2:4">
      <c r="B5777" s="594">
        <v>45659.496631944443</v>
      </c>
      <c r="C5777">
        <v>60006</v>
      </c>
      <c r="D5777" t="s">
        <v>3515</v>
      </c>
    </row>
    <row r="5778" spans="2:4">
      <c r="B5778" s="594">
        <v>45659.496631944443</v>
      </c>
      <c r="C5778">
        <v>60001</v>
      </c>
      <c r="D5778" t="s">
        <v>3516</v>
      </c>
    </row>
    <row r="5779" spans="2:4">
      <c r="B5779" s="594">
        <v>45659.496631944443</v>
      </c>
      <c r="C5779">
        <v>60006</v>
      </c>
      <c r="D5779" t="s">
        <v>3517</v>
      </c>
    </row>
    <row r="5780" spans="2:4">
      <c r="B5780" s="594">
        <v>45659.496631944443</v>
      </c>
      <c r="C5780">
        <v>60006</v>
      </c>
      <c r="D5780" t="s">
        <v>3518</v>
      </c>
    </row>
    <row r="5781" spans="2:4">
      <c r="B5781" s="594">
        <v>45659.496631944443</v>
      </c>
      <c r="C5781">
        <v>60006</v>
      </c>
      <c r="D5781" t="s">
        <v>3520</v>
      </c>
    </row>
    <row r="5782" spans="2:4">
      <c r="B5782" s="594">
        <v>45659.496631944443</v>
      </c>
      <c r="C5782">
        <v>60006</v>
      </c>
      <c r="D5782" t="s">
        <v>3521</v>
      </c>
    </row>
    <row r="5783" spans="2:4">
      <c r="B5783" s="594">
        <v>45659.496631944443</v>
      </c>
      <c r="C5783">
        <v>60006</v>
      </c>
      <c r="D5783" t="s">
        <v>3522</v>
      </c>
    </row>
    <row r="5784" spans="2:4">
      <c r="B5784" s="594">
        <v>45659.496631944443</v>
      </c>
      <c r="C5784">
        <v>60006</v>
      </c>
      <c r="D5784" t="s">
        <v>3524</v>
      </c>
    </row>
    <row r="5785" spans="2:4">
      <c r="B5785" s="594">
        <v>45659.496631944443</v>
      </c>
      <c r="C5785">
        <v>60006</v>
      </c>
      <c r="D5785" t="s">
        <v>4133</v>
      </c>
    </row>
    <row r="5786" spans="2:4">
      <c r="B5786" s="594">
        <v>45659.496631944443</v>
      </c>
      <c r="C5786">
        <v>60006</v>
      </c>
      <c r="D5786" t="s">
        <v>3515</v>
      </c>
    </row>
    <row r="5787" spans="2:4">
      <c r="B5787" s="594">
        <v>45659.496631944443</v>
      </c>
      <c r="C5787">
        <v>60001</v>
      </c>
      <c r="D5787" t="s">
        <v>3516</v>
      </c>
    </row>
    <row r="5788" spans="2:4">
      <c r="B5788" s="594">
        <v>45659.496631944443</v>
      </c>
      <c r="C5788">
        <v>60006</v>
      </c>
      <c r="D5788" t="s">
        <v>3517</v>
      </c>
    </row>
    <row r="5789" spans="2:4">
      <c r="B5789" s="594">
        <v>45659.496631944443</v>
      </c>
      <c r="C5789">
        <v>60006</v>
      </c>
      <c r="D5789" t="s">
        <v>3518</v>
      </c>
    </row>
    <row r="5790" spans="2:4">
      <c r="B5790" s="594">
        <v>45659.496631944443</v>
      </c>
      <c r="C5790">
        <v>60006</v>
      </c>
      <c r="D5790" t="s">
        <v>3520</v>
      </c>
    </row>
    <row r="5791" spans="2:4">
      <c r="B5791" s="594">
        <v>45659.496631944443</v>
      </c>
      <c r="C5791">
        <v>60006</v>
      </c>
      <c r="D5791" t="s">
        <v>3521</v>
      </c>
    </row>
    <row r="5792" spans="2:4">
      <c r="B5792" s="594">
        <v>45659.496631944443</v>
      </c>
      <c r="C5792">
        <v>60006</v>
      </c>
      <c r="D5792" t="s">
        <v>3522</v>
      </c>
    </row>
    <row r="5793" spans="2:4">
      <c r="B5793" s="594">
        <v>45659.496631944443</v>
      </c>
      <c r="C5793">
        <v>60006</v>
      </c>
      <c r="D5793" t="s">
        <v>3524</v>
      </c>
    </row>
    <row r="5794" spans="2:4">
      <c r="B5794" s="594">
        <v>45659.496631944443</v>
      </c>
      <c r="C5794">
        <v>60006</v>
      </c>
      <c r="D5794" t="s">
        <v>4133</v>
      </c>
    </row>
    <row r="5795" spans="2:4">
      <c r="B5795" s="594">
        <v>45659.496631944443</v>
      </c>
      <c r="C5795">
        <v>60006</v>
      </c>
      <c r="D5795" t="s">
        <v>3515</v>
      </c>
    </row>
    <row r="5796" spans="2:4">
      <c r="B5796" s="594">
        <v>45659.496631944443</v>
      </c>
      <c r="C5796">
        <v>60001</v>
      </c>
      <c r="D5796" t="s">
        <v>3516</v>
      </c>
    </row>
    <row r="5797" spans="2:4">
      <c r="B5797" s="594">
        <v>45659.496631944443</v>
      </c>
      <c r="C5797">
        <v>60006</v>
      </c>
      <c r="D5797" t="s">
        <v>3517</v>
      </c>
    </row>
    <row r="5798" spans="2:4">
      <c r="B5798" s="594">
        <v>45659.496631944443</v>
      </c>
      <c r="C5798">
        <v>60006</v>
      </c>
      <c r="D5798" t="s">
        <v>3518</v>
      </c>
    </row>
    <row r="5799" spans="2:4">
      <c r="B5799" s="594">
        <v>45659.496631944443</v>
      </c>
      <c r="C5799">
        <v>60006</v>
      </c>
      <c r="D5799" t="s">
        <v>3520</v>
      </c>
    </row>
    <row r="5800" spans="2:4">
      <c r="B5800" s="594">
        <v>45659.496631944443</v>
      </c>
      <c r="C5800">
        <v>60006</v>
      </c>
      <c r="D5800" t="s">
        <v>3521</v>
      </c>
    </row>
    <row r="5801" spans="2:4">
      <c r="B5801" s="594">
        <v>45659.496631944443</v>
      </c>
      <c r="C5801">
        <v>60006</v>
      </c>
      <c r="D5801" t="s">
        <v>3522</v>
      </c>
    </row>
    <row r="5802" spans="2:4">
      <c r="B5802" s="594">
        <v>45659.496631944443</v>
      </c>
      <c r="C5802">
        <v>60006</v>
      </c>
      <c r="D5802" t="s">
        <v>3524</v>
      </c>
    </row>
    <row r="5803" spans="2:4">
      <c r="B5803" s="594">
        <v>45659.496631944443</v>
      </c>
      <c r="C5803">
        <v>60006</v>
      </c>
      <c r="D5803" t="s">
        <v>4133</v>
      </c>
    </row>
    <row r="5804" spans="2:4">
      <c r="B5804" s="594">
        <v>45659.496631944443</v>
      </c>
      <c r="C5804">
        <v>60006</v>
      </c>
      <c r="D5804" t="s">
        <v>3515</v>
      </c>
    </row>
    <row r="5805" spans="2:4">
      <c r="B5805" s="594">
        <v>45659.496631944443</v>
      </c>
      <c r="C5805">
        <v>60001</v>
      </c>
      <c r="D5805" t="s">
        <v>3516</v>
      </c>
    </row>
    <row r="5806" spans="2:4">
      <c r="B5806" s="594">
        <v>45659.496631944443</v>
      </c>
      <c r="C5806">
        <v>60006</v>
      </c>
      <c r="D5806" t="s">
        <v>3517</v>
      </c>
    </row>
    <row r="5807" spans="2:4">
      <c r="B5807" s="594">
        <v>45659.496631944443</v>
      </c>
      <c r="C5807">
        <v>60006</v>
      </c>
      <c r="D5807" t="s">
        <v>3518</v>
      </c>
    </row>
    <row r="5808" spans="2:4">
      <c r="B5808" s="594">
        <v>45659.496631944443</v>
      </c>
      <c r="C5808">
        <v>60006</v>
      </c>
      <c r="D5808" t="s">
        <v>3520</v>
      </c>
    </row>
    <row r="5809" spans="2:4">
      <c r="B5809" s="594">
        <v>45659.496631944443</v>
      </c>
      <c r="C5809">
        <v>60006</v>
      </c>
      <c r="D5809" t="s">
        <v>3521</v>
      </c>
    </row>
    <row r="5810" spans="2:4">
      <c r="B5810" s="594">
        <v>45659.496631944443</v>
      </c>
      <c r="C5810">
        <v>60006</v>
      </c>
      <c r="D5810" t="s">
        <v>3522</v>
      </c>
    </row>
    <row r="5811" spans="2:4">
      <c r="B5811" s="594">
        <v>45659.496631944443</v>
      </c>
      <c r="C5811">
        <v>60006</v>
      </c>
      <c r="D5811" t="s">
        <v>3524</v>
      </c>
    </row>
    <row r="5812" spans="2:4">
      <c r="B5812" s="594">
        <v>45659.496631944443</v>
      </c>
      <c r="C5812">
        <v>60006</v>
      </c>
      <c r="D5812" t="s">
        <v>4133</v>
      </c>
    </row>
    <row r="5813" spans="2:4">
      <c r="B5813" s="594">
        <v>45659.496631944443</v>
      </c>
      <c r="C5813">
        <v>60006</v>
      </c>
      <c r="D5813" t="s">
        <v>3515</v>
      </c>
    </row>
    <row r="5814" spans="2:4">
      <c r="B5814" s="594">
        <v>45659.496631944443</v>
      </c>
      <c r="C5814">
        <v>60001</v>
      </c>
      <c r="D5814" t="s">
        <v>3516</v>
      </c>
    </row>
    <row r="5815" spans="2:4">
      <c r="B5815" s="594">
        <v>45659.496631944443</v>
      </c>
      <c r="C5815">
        <v>60006</v>
      </c>
      <c r="D5815" t="s">
        <v>3517</v>
      </c>
    </row>
    <row r="5816" spans="2:4">
      <c r="B5816" s="594">
        <v>45659.49664351852</v>
      </c>
      <c r="C5816">
        <v>60006</v>
      </c>
      <c r="D5816" t="s">
        <v>3518</v>
      </c>
    </row>
    <row r="5817" spans="2:4">
      <c r="B5817" s="594">
        <v>45659.49664351852</v>
      </c>
      <c r="C5817">
        <v>60006</v>
      </c>
      <c r="D5817" t="s">
        <v>3520</v>
      </c>
    </row>
    <row r="5818" spans="2:4">
      <c r="B5818" s="594">
        <v>45659.49664351852</v>
      </c>
      <c r="C5818">
        <v>60006</v>
      </c>
      <c r="D5818" t="s">
        <v>3521</v>
      </c>
    </row>
    <row r="5819" spans="2:4">
      <c r="B5819" s="594">
        <v>45659.49664351852</v>
      </c>
      <c r="C5819">
        <v>60006</v>
      </c>
      <c r="D5819" t="s">
        <v>3522</v>
      </c>
    </row>
    <row r="5820" spans="2:4">
      <c r="B5820" s="594">
        <v>45659.49664351852</v>
      </c>
      <c r="C5820">
        <v>60006</v>
      </c>
      <c r="D5820" t="s">
        <v>3524</v>
      </c>
    </row>
    <row r="5821" spans="2:4">
      <c r="B5821" s="594">
        <v>45659.49664351852</v>
      </c>
      <c r="C5821">
        <v>60006</v>
      </c>
      <c r="D5821" t="s">
        <v>4133</v>
      </c>
    </row>
    <row r="5822" spans="2:4">
      <c r="B5822" s="594">
        <v>45659.49664351852</v>
      </c>
      <c r="C5822">
        <v>60006</v>
      </c>
      <c r="D5822" t="s">
        <v>3515</v>
      </c>
    </row>
    <row r="5823" spans="2:4">
      <c r="B5823" s="594">
        <v>45659.49664351852</v>
      </c>
      <c r="C5823">
        <v>60001</v>
      </c>
      <c r="D5823" t="s">
        <v>3516</v>
      </c>
    </row>
    <row r="5824" spans="2:4">
      <c r="B5824" s="594">
        <v>45659.49664351852</v>
      </c>
      <c r="C5824">
        <v>60006</v>
      </c>
      <c r="D5824" t="s">
        <v>3517</v>
      </c>
    </row>
    <row r="5825" spans="2:4">
      <c r="B5825" s="594">
        <v>45659.49664351852</v>
      </c>
      <c r="C5825">
        <v>60006</v>
      </c>
      <c r="D5825" t="s">
        <v>3518</v>
      </c>
    </row>
    <row r="5826" spans="2:4">
      <c r="B5826" s="594">
        <v>45659.49664351852</v>
      </c>
      <c r="C5826">
        <v>60006</v>
      </c>
      <c r="D5826" t="s">
        <v>3520</v>
      </c>
    </row>
    <row r="5827" spans="2:4">
      <c r="B5827" s="594">
        <v>45659.49664351852</v>
      </c>
      <c r="C5827">
        <v>60006</v>
      </c>
      <c r="D5827" t="s">
        <v>3521</v>
      </c>
    </row>
    <row r="5828" spans="2:4">
      <c r="B5828" s="594">
        <v>45659.49664351852</v>
      </c>
      <c r="C5828">
        <v>60006</v>
      </c>
      <c r="D5828" t="s">
        <v>3522</v>
      </c>
    </row>
    <row r="5829" spans="2:4">
      <c r="B5829" s="594">
        <v>45659.49664351852</v>
      </c>
      <c r="C5829">
        <v>60006</v>
      </c>
      <c r="D5829" t="s">
        <v>3524</v>
      </c>
    </row>
    <row r="5830" spans="2:4">
      <c r="B5830" s="594">
        <v>45659.49664351852</v>
      </c>
      <c r="C5830">
        <v>60006</v>
      </c>
      <c r="D5830" t="s">
        <v>4133</v>
      </c>
    </row>
    <row r="5831" spans="2:4">
      <c r="B5831" s="594">
        <v>45659.49664351852</v>
      </c>
      <c r="C5831">
        <v>60006</v>
      </c>
      <c r="D5831" t="s">
        <v>3515</v>
      </c>
    </row>
    <row r="5832" spans="2:4">
      <c r="B5832" s="594">
        <v>45659.49664351852</v>
      </c>
      <c r="C5832">
        <v>60001</v>
      </c>
      <c r="D5832" t="s">
        <v>3516</v>
      </c>
    </row>
    <row r="5833" spans="2:4">
      <c r="B5833" s="594">
        <v>45659.49664351852</v>
      </c>
      <c r="C5833">
        <v>60006</v>
      </c>
      <c r="D5833" t="s">
        <v>3517</v>
      </c>
    </row>
    <row r="5834" spans="2:4">
      <c r="B5834" s="594">
        <v>45659.49664351852</v>
      </c>
      <c r="C5834">
        <v>60006</v>
      </c>
      <c r="D5834" t="s">
        <v>3518</v>
      </c>
    </row>
    <row r="5835" spans="2:4">
      <c r="B5835" s="594">
        <v>45659.49664351852</v>
      </c>
      <c r="C5835">
        <v>60006</v>
      </c>
      <c r="D5835" t="s">
        <v>3520</v>
      </c>
    </row>
    <row r="5836" spans="2:4">
      <c r="B5836" s="594">
        <v>45659.49664351852</v>
      </c>
      <c r="C5836">
        <v>60006</v>
      </c>
      <c r="D5836" t="s">
        <v>3521</v>
      </c>
    </row>
    <row r="5837" spans="2:4">
      <c r="B5837" s="594">
        <v>45659.49664351852</v>
      </c>
      <c r="C5837">
        <v>60006</v>
      </c>
      <c r="D5837" t="s">
        <v>3522</v>
      </c>
    </row>
    <row r="5838" spans="2:4">
      <c r="B5838" s="594">
        <v>45659.49664351852</v>
      </c>
      <c r="C5838">
        <v>60006</v>
      </c>
      <c r="D5838" t="s">
        <v>3524</v>
      </c>
    </row>
    <row r="5839" spans="2:4">
      <c r="B5839" s="594">
        <v>45659.49664351852</v>
      </c>
      <c r="C5839">
        <v>60006</v>
      </c>
      <c r="D5839" t="s">
        <v>4133</v>
      </c>
    </row>
    <row r="5840" spans="2:4">
      <c r="B5840" s="594">
        <v>45659.49664351852</v>
      </c>
      <c r="C5840">
        <v>60006</v>
      </c>
      <c r="D5840" t="s">
        <v>3515</v>
      </c>
    </row>
    <row r="5841" spans="2:4">
      <c r="B5841" s="594">
        <v>45659.49664351852</v>
      </c>
      <c r="C5841">
        <v>60001</v>
      </c>
      <c r="D5841" t="s">
        <v>3516</v>
      </c>
    </row>
    <row r="5842" spans="2:4">
      <c r="B5842" s="594">
        <v>45659.49664351852</v>
      </c>
      <c r="C5842">
        <v>60006</v>
      </c>
      <c r="D5842" t="s">
        <v>3517</v>
      </c>
    </row>
    <row r="5843" spans="2:4">
      <c r="B5843" s="594">
        <v>45659.49664351852</v>
      </c>
      <c r="C5843">
        <v>60006</v>
      </c>
      <c r="D5843" t="s">
        <v>3518</v>
      </c>
    </row>
    <row r="5844" spans="2:4">
      <c r="B5844" s="594">
        <v>45659.49664351852</v>
      </c>
      <c r="C5844">
        <v>60006</v>
      </c>
      <c r="D5844" t="s">
        <v>3520</v>
      </c>
    </row>
    <row r="5845" spans="2:4">
      <c r="B5845" s="594">
        <v>45659.49664351852</v>
      </c>
      <c r="C5845">
        <v>60006</v>
      </c>
      <c r="D5845" t="s">
        <v>3521</v>
      </c>
    </row>
    <row r="5846" spans="2:4">
      <c r="B5846" s="594">
        <v>45659.49664351852</v>
      </c>
      <c r="C5846">
        <v>60006</v>
      </c>
      <c r="D5846" t="s">
        <v>3522</v>
      </c>
    </row>
    <row r="5847" spans="2:4">
      <c r="B5847" s="594">
        <v>45659.49664351852</v>
      </c>
      <c r="C5847">
        <v>60006</v>
      </c>
      <c r="D5847" t="s">
        <v>3524</v>
      </c>
    </row>
    <row r="5848" spans="2:4">
      <c r="B5848" s="594">
        <v>45659.49664351852</v>
      </c>
      <c r="C5848">
        <v>60006</v>
      </c>
      <c r="D5848" t="s">
        <v>4133</v>
      </c>
    </row>
    <row r="5849" spans="2:4">
      <c r="B5849" s="594">
        <v>45659.49664351852</v>
      </c>
      <c r="C5849">
        <v>60006</v>
      </c>
      <c r="D5849" t="s">
        <v>3515</v>
      </c>
    </row>
    <row r="5850" spans="2:4">
      <c r="B5850" s="594">
        <v>45659.49664351852</v>
      </c>
      <c r="C5850">
        <v>60001</v>
      </c>
      <c r="D5850" t="s">
        <v>3516</v>
      </c>
    </row>
    <row r="5851" spans="2:4">
      <c r="B5851" s="594">
        <v>45659.49664351852</v>
      </c>
      <c r="C5851">
        <v>60006</v>
      </c>
      <c r="D5851" t="s">
        <v>3517</v>
      </c>
    </row>
    <row r="5852" spans="2:4">
      <c r="B5852" s="594">
        <v>45659.496655092589</v>
      </c>
      <c r="C5852">
        <v>60006</v>
      </c>
      <c r="D5852" t="s">
        <v>3518</v>
      </c>
    </row>
    <row r="5853" spans="2:4">
      <c r="B5853" s="594">
        <v>45659.496655092589</v>
      </c>
      <c r="C5853">
        <v>60006</v>
      </c>
      <c r="D5853" t="s">
        <v>3520</v>
      </c>
    </row>
    <row r="5854" spans="2:4">
      <c r="B5854" s="594">
        <v>45659.496655092589</v>
      </c>
      <c r="C5854">
        <v>60006</v>
      </c>
      <c r="D5854" t="s">
        <v>3521</v>
      </c>
    </row>
    <row r="5855" spans="2:4">
      <c r="B5855" s="594">
        <v>45659.496655092589</v>
      </c>
      <c r="C5855">
        <v>60006</v>
      </c>
      <c r="D5855" t="s">
        <v>3522</v>
      </c>
    </row>
    <row r="5856" spans="2:4">
      <c r="B5856" s="594">
        <v>45659.496655092589</v>
      </c>
      <c r="C5856">
        <v>60006</v>
      </c>
      <c r="D5856" t="s">
        <v>3524</v>
      </c>
    </row>
    <row r="5857" spans="2:4">
      <c r="B5857" s="594">
        <v>45659.496655092589</v>
      </c>
      <c r="C5857">
        <v>60006</v>
      </c>
      <c r="D5857" t="s">
        <v>4133</v>
      </c>
    </row>
    <row r="5858" spans="2:4">
      <c r="B5858" s="594">
        <v>45659.496655092589</v>
      </c>
      <c r="C5858">
        <v>60006</v>
      </c>
      <c r="D5858" t="s">
        <v>3515</v>
      </c>
    </row>
    <row r="5859" spans="2:4">
      <c r="B5859" s="594">
        <v>45659.496655092589</v>
      </c>
      <c r="C5859">
        <v>60001</v>
      </c>
      <c r="D5859" t="s">
        <v>3516</v>
      </c>
    </row>
    <row r="5860" spans="2:4">
      <c r="B5860" s="594">
        <v>45659.496655092589</v>
      </c>
      <c r="C5860">
        <v>60006</v>
      </c>
      <c r="D5860" t="s">
        <v>3517</v>
      </c>
    </row>
    <row r="5861" spans="2:4">
      <c r="B5861" s="594">
        <v>45659.496655092589</v>
      </c>
      <c r="C5861">
        <v>60006</v>
      </c>
      <c r="D5861" t="s">
        <v>3518</v>
      </c>
    </row>
    <row r="5862" spans="2:4">
      <c r="B5862" s="594">
        <v>45659.496655092589</v>
      </c>
      <c r="C5862">
        <v>60006</v>
      </c>
      <c r="D5862" t="s">
        <v>3520</v>
      </c>
    </row>
    <row r="5863" spans="2:4">
      <c r="B5863" s="594">
        <v>45659.496655092589</v>
      </c>
      <c r="C5863">
        <v>60006</v>
      </c>
      <c r="D5863" t="s">
        <v>3521</v>
      </c>
    </row>
    <row r="5864" spans="2:4">
      <c r="B5864" s="594">
        <v>45659.496655092589</v>
      </c>
      <c r="C5864">
        <v>60006</v>
      </c>
      <c r="D5864" t="s">
        <v>3522</v>
      </c>
    </row>
    <row r="5865" spans="2:4">
      <c r="B5865" s="594">
        <v>45659.496655092589</v>
      </c>
      <c r="C5865">
        <v>60006</v>
      </c>
      <c r="D5865" t="s">
        <v>3524</v>
      </c>
    </row>
    <row r="5866" spans="2:4">
      <c r="B5866" s="594">
        <v>45659.496655092589</v>
      </c>
      <c r="C5866">
        <v>60006</v>
      </c>
      <c r="D5866" t="s">
        <v>4133</v>
      </c>
    </row>
    <row r="5867" spans="2:4">
      <c r="B5867" s="594">
        <v>45659.496655092589</v>
      </c>
      <c r="C5867">
        <v>60006</v>
      </c>
      <c r="D5867" t="s">
        <v>3515</v>
      </c>
    </row>
    <row r="5868" spans="2:4">
      <c r="B5868" s="594">
        <v>45659.496655092589</v>
      </c>
      <c r="C5868">
        <v>60001</v>
      </c>
      <c r="D5868" t="s">
        <v>3516</v>
      </c>
    </row>
    <row r="5869" spans="2:4">
      <c r="B5869" s="594">
        <v>45659.496655092589</v>
      </c>
      <c r="C5869">
        <v>60006</v>
      </c>
      <c r="D5869" t="s">
        <v>3517</v>
      </c>
    </row>
    <row r="5870" spans="2:4">
      <c r="B5870" s="594">
        <v>45659.496655092589</v>
      </c>
      <c r="C5870">
        <v>60006</v>
      </c>
      <c r="D5870" t="s">
        <v>3518</v>
      </c>
    </row>
    <row r="5871" spans="2:4">
      <c r="B5871" s="594">
        <v>45659.496655092589</v>
      </c>
      <c r="C5871">
        <v>60006</v>
      </c>
      <c r="D5871" t="s">
        <v>3520</v>
      </c>
    </row>
    <row r="5872" spans="2:4">
      <c r="B5872" s="594">
        <v>45659.496655092589</v>
      </c>
      <c r="C5872">
        <v>60006</v>
      </c>
      <c r="D5872" t="s">
        <v>3521</v>
      </c>
    </row>
    <row r="5873" spans="2:4">
      <c r="B5873" s="594">
        <v>45659.496655092589</v>
      </c>
      <c r="C5873">
        <v>60006</v>
      </c>
      <c r="D5873" t="s">
        <v>3522</v>
      </c>
    </row>
    <row r="5874" spans="2:4">
      <c r="B5874" s="594">
        <v>45659.496655092589</v>
      </c>
      <c r="C5874">
        <v>60006</v>
      </c>
      <c r="D5874" t="s">
        <v>3524</v>
      </c>
    </row>
    <row r="5875" spans="2:4">
      <c r="B5875" s="594">
        <v>45659.496655092589</v>
      </c>
      <c r="C5875">
        <v>60006</v>
      </c>
      <c r="D5875" t="s">
        <v>4133</v>
      </c>
    </row>
    <row r="5876" spans="2:4">
      <c r="B5876" s="594">
        <v>45659.496655092589</v>
      </c>
      <c r="C5876">
        <v>60006</v>
      </c>
      <c r="D5876" t="s">
        <v>3515</v>
      </c>
    </row>
    <row r="5877" spans="2:4">
      <c r="B5877" s="594">
        <v>45659.496655092589</v>
      </c>
      <c r="C5877">
        <v>60001</v>
      </c>
      <c r="D5877" t="s">
        <v>3516</v>
      </c>
    </row>
    <row r="5878" spans="2:4">
      <c r="B5878" s="594">
        <v>45659.496655092589</v>
      </c>
      <c r="C5878">
        <v>60006</v>
      </c>
      <c r="D5878" t="s">
        <v>3517</v>
      </c>
    </row>
    <row r="5879" spans="2:4">
      <c r="B5879" s="594">
        <v>45659.496655092589</v>
      </c>
      <c r="C5879">
        <v>60006</v>
      </c>
      <c r="D5879" t="s">
        <v>3518</v>
      </c>
    </row>
    <row r="5880" spans="2:4">
      <c r="B5880" s="594">
        <v>45659.496655092589</v>
      </c>
      <c r="C5880">
        <v>60006</v>
      </c>
      <c r="D5880" t="s">
        <v>3520</v>
      </c>
    </row>
    <row r="5881" spans="2:4">
      <c r="B5881" s="594">
        <v>45659.496666666666</v>
      </c>
      <c r="C5881">
        <v>60006</v>
      </c>
      <c r="D5881" t="s">
        <v>3521</v>
      </c>
    </row>
    <row r="5882" spans="2:4">
      <c r="B5882" s="594">
        <v>45659.496666666666</v>
      </c>
      <c r="C5882">
        <v>60006</v>
      </c>
      <c r="D5882" t="s">
        <v>3522</v>
      </c>
    </row>
    <row r="5883" spans="2:4">
      <c r="B5883" s="594">
        <v>45659.496666666666</v>
      </c>
      <c r="C5883">
        <v>60006</v>
      </c>
      <c r="D5883" t="s">
        <v>3524</v>
      </c>
    </row>
    <row r="5884" spans="2:4">
      <c r="B5884" s="594">
        <v>45659.496666666666</v>
      </c>
      <c r="C5884">
        <v>60006</v>
      </c>
      <c r="D5884" t="s">
        <v>4133</v>
      </c>
    </row>
    <row r="5885" spans="2:4">
      <c r="B5885" s="594">
        <v>45659.496666666666</v>
      </c>
      <c r="C5885">
        <v>60006</v>
      </c>
      <c r="D5885" t="s">
        <v>3515</v>
      </c>
    </row>
    <row r="5886" spans="2:4">
      <c r="B5886" s="594">
        <v>45659.496666666666</v>
      </c>
      <c r="C5886">
        <v>60001</v>
      </c>
      <c r="D5886" t="s">
        <v>3516</v>
      </c>
    </row>
    <row r="5887" spans="2:4">
      <c r="B5887" s="594">
        <v>45659.496666666666</v>
      </c>
      <c r="C5887">
        <v>60006</v>
      </c>
      <c r="D5887" t="s">
        <v>3517</v>
      </c>
    </row>
    <row r="5888" spans="2:4">
      <c r="B5888" s="594">
        <v>45659.496666666666</v>
      </c>
      <c r="C5888">
        <v>60006</v>
      </c>
      <c r="D5888" t="s">
        <v>3518</v>
      </c>
    </row>
    <row r="5889" spans="2:4">
      <c r="B5889" s="594">
        <v>45659.496666666666</v>
      </c>
      <c r="C5889">
        <v>60006</v>
      </c>
      <c r="D5889" t="s">
        <v>3520</v>
      </c>
    </row>
    <row r="5890" spans="2:4">
      <c r="B5890" s="594">
        <v>45659.496666666666</v>
      </c>
      <c r="C5890">
        <v>60006</v>
      </c>
      <c r="D5890" t="s">
        <v>3521</v>
      </c>
    </row>
    <row r="5891" spans="2:4">
      <c r="B5891" s="594">
        <v>45659.496666666666</v>
      </c>
      <c r="C5891">
        <v>60006</v>
      </c>
      <c r="D5891" t="s">
        <v>3522</v>
      </c>
    </row>
    <row r="5892" spans="2:4">
      <c r="B5892" s="594">
        <v>45659.496666666666</v>
      </c>
      <c r="C5892">
        <v>60006</v>
      </c>
      <c r="D5892" t="s">
        <v>3524</v>
      </c>
    </row>
    <row r="5893" spans="2:4">
      <c r="B5893" s="594">
        <v>45659.496666666666</v>
      </c>
      <c r="C5893">
        <v>60006</v>
      </c>
      <c r="D5893" t="s">
        <v>4133</v>
      </c>
    </row>
    <row r="5894" spans="2:4">
      <c r="B5894" s="594">
        <v>45659.496666666666</v>
      </c>
      <c r="C5894">
        <v>60006</v>
      </c>
      <c r="D5894" t="s">
        <v>3515</v>
      </c>
    </row>
    <row r="5895" spans="2:4">
      <c r="B5895" s="594">
        <v>45659.496666666666</v>
      </c>
      <c r="C5895">
        <v>60001</v>
      </c>
      <c r="D5895" t="s">
        <v>3516</v>
      </c>
    </row>
    <row r="5896" spans="2:4">
      <c r="B5896" s="594">
        <v>45659.496666666666</v>
      </c>
      <c r="C5896">
        <v>60006</v>
      </c>
      <c r="D5896" t="s">
        <v>3517</v>
      </c>
    </row>
    <row r="5897" spans="2:4">
      <c r="B5897" s="594">
        <v>45659.496666666666</v>
      </c>
      <c r="C5897">
        <v>60006</v>
      </c>
      <c r="D5897" t="s">
        <v>3518</v>
      </c>
    </row>
    <row r="5898" spans="2:4">
      <c r="B5898" s="594">
        <v>45659.496666666666</v>
      </c>
      <c r="C5898">
        <v>60006</v>
      </c>
      <c r="D5898" t="s">
        <v>3520</v>
      </c>
    </row>
    <row r="5899" spans="2:4">
      <c r="B5899" s="594">
        <v>45659.496666666666</v>
      </c>
      <c r="C5899">
        <v>60006</v>
      </c>
      <c r="D5899" t="s">
        <v>3521</v>
      </c>
    </row>
    <row r="5900" spans="2:4">
      <c r="B5900" s="594">
        <v>45659.496666666666</v>
      </c>
      <c r="C5900">
        <v>60006</v>
      </c>
      <c r="D5900" t="s">
        <v>3522</v>
      </c>
    </row>
    <row r="5901" spans="2:4">
      <c r="B5901" s="594">
        <v>45659.496666666666</v>
      </c>
      <c r="C5901">
        <v>60006</v>
      </c>
      <c r="D5901" t="s">
        <v>3524</v>
      </c>
    </row>
    <row r="5902" spans="2:4">
      <c r="B5902" s="594">
        <v>45659.496666666666</v>
      </c>
      <c r="C5902">
        <v>60006</v>
      </c>
      <c r="D5902" t="s">
        <v>4133</v>
      </c>
    </row>
    <row r="5903" spans="2:4">
      <c r="B5903" s="594">
        <v>45659.496666666666</v>
      </c>
      <c r="C5903">
        <v>60006</v>
      </c>
      <c r="D5903" t="s">
        <v>3515</v>
      </c>
    </row>
    <row r="5904" spans="2:4">
      <c r="B5904" s="594">
        <v>45659.496666666666</v>
      </c>
      <c r="C5904">
        <v>60001</v>
      </c>
      <c r="D5904" t="s">
        <v>3516</v>
      </c>
    </row>
    <row r="5905" spans="2:4">
      <c r="B5905" s="594">
        <v>45659.496666666666</v>
      </c>
      <c r="C5905">
        <v>60006</v>
      </c>
      <c r="D5905" t="s">
        <v>3517</v>
      </c>
    </row>
    <row r="5906" spans="2:4">
      <c r="B5906" s="594">
        <v>45659.496666666666</v>
      </c>
      <c r="C5906">
        <v>60006</v>
      </c>
      <c r="D5906" t="s">
        <v>3518</v>
      </c>
    </row>
    <row r="5907" spans="2:4">
      <c r="B5907" s="594">
        <v>45659.496666666666</v>
      </c>
      <c r="C5907">
        <v>60006</v>
      </c>
      <c r="D5907" t="s">
        <v>3520</v>
      </c>
    </row>
    <row r="5908" spans="2:4">
      <c r="B5908" s="594">
        <v>45659.496666666666</v>
      </c>
      <c r="C5908">
        <v>60006</v>
      </c>
      <c r="D5908" t="s">
        <v>3521</v>
      </c>
    </row>
    <row r="5909" spans="2:4">
      <c r="B5909" s="594">
        <v>45659.496666666666</v>
      </c>
      <c r="C5909">
        <v>60006</v>
      </c>
      <c r="D5909" t="s">
        <v>3522</v>
      </c>
    </row>
    <row r="5910" spans="2:4">
      <c r="B5910" s="594">
        <v>45659.496666666666</v>
      </c>
      <c r="C5910">
        <v>60006</v>
      </c>
      <c r="D5910" t="s">
        <v>3524</v>
      </c>
    </row>
    <row r="5911" spans="2:4">
      <c r="B5911" s="594">
        <v>45659.496666666666</v>
      </c>
      <c r="C5911">
        <v>60006</v>
      </c>
      <c r="D5911" t="s">
        <v>4133</v>
      </c>
    </row>
    <row r="5912" spans="2:4">
      <c r="B5912" s="594">
        <v>45659.496666666666</v>
      </c>
      <c r="C5912">
        <v>60006</v>
      </c>
      <c r="D5912" t="s">
        <v>3515</v>
      </c>
    </row>
    <row r="5913" spans="2:4">
      <c r="B5913" s="594">
        <v>45659.496666666666</v>
      </c>
      <c r="C5913">
        <v>60001</v>
      </c>
      <c r="D5913" t="s">
        <v>3516</v>
      </c>
    </row>
    <row r="5914" spans="2:4">
      <c r="B5914" s="594">
        <v>45659.496666666666</v>
      </c>
      <c r="C5914">
        <v>60006</v>
      </c>
      <c r="D5914" t="s">
        <v>3517</v>
      </c>
    </row>
    <row r="5915" spans="2:4">
      <c r="B5915" s="594">
        <v>45659.496666666666</v>
      </c>
      <c r="C5915">
        <v>60006</v>
      </c>
      <c r="D5915" t="s">
        <v>3518</v>
      </c>
    </row>
    <row r="5916" spans="2:4">
      <c r="B5916" s="594">
        <v>45659.496666666666</v>
      </c>
      <c r="C5916">
        <v>60006</v>
      </c>
      <c r="D5916" t="s">
        <v>3520</v>
      </c>
    </row>
    <row r="5917" spans="2:4">
      <c r="B5917" s="594">
        <v>45659.496666666666</v>
      </c>
      <c r="C5917">
        <v>60006</v>
      </c>
      <c r="D5917" t="s">
        <v>3521</v>
      </c>
    </row>
    <row r="5918" spans="2:4">
      <c r="B5918" s="594">
        <v>45659.496666666666</v>
      </c>
      <c r="C5918">
        <v>60006</v>
      </c>
      <c r="D5918" t="s">
        <v>3522</v>
      </c>
    </row>
    <row r="5919" spans="2:4">
      <c r="B5919" s="594">
        <v>45659.496666666666</v>
      </c>
      <c r="C5919">
        <v>60006</v>
      </c>
      <c r="D5919" t="s">
        <v>3524</v>
      </c>
    </row>
    <row r="5920" spans="2:4">
      <c r="B5920" s="594">
        <v>45659.496666666666</v>
      </c>
      <c r="C5920">
        <v>60006</v>
      </c>
      <c r="D5920" t="s">
        <v>4133</v>
      </c>
    </row>
    <row r="5921" spans="2:4">
      <c r="B5921" s="594">
        <v>45659.496666666666</v>
      </c>
      <c r="C5921">
        <v>60006</v>
      </c>
      <c r="D5921" t="s">
        <v>3515</v>
      </c>
    </row>
    <row r="5922" spans="2:4">
      <c r="B5922" s="594">
        <v>45659.496666666666</v>
      </c>
      <c r="C5922">
        <v>60001</v>
      </c>
      <c r="D5922" t="s">
        <v>3516</v>
      </c>
    </row>
    <row r="5923" spans="2:4">
      <c r="B5923" s="594">
        <v>45659.496666666666</v>
      </c>
      <c r="C5923">
        <v>60006</v>
      </c>
      <c r="D5923" t="s">
        <v>3517</v>
      </c>
    </row>
    <row r="5924" spans="2:4">
      <c r="B5924" s="594">
        <v>45659.496666666666</v>
      </c>
      <c r="C5924">
        <v>60006</v>
      </c>
      <c r="D5924" t="s">
        <v>3518</v>
      </c>
    </row>
    <row r="5925" spans="2:4">
      <c r="B5925" s="594">
        <v>45659.496666666666</v>
      </c>
      <c r="C5925">
        <v>60006</v>
      </c>
      <c r="D5925" t="s">
        <v>3520</v>
      </c>
    </row>
    <row r="5926" spans="2:4">
      <c r="B5926" s="594">
        <v>45659.496666666666</v>
      </c>
      <c r="C5926">
        <v>60006</v>
      </c>
      <c r="D5926" t="s">
        <v>3521</v>
      </c>
    </row>
    <row r="5927" spans="2:4">
      <c r="B5927" s="594">
        <v>45659.496666666666</v>
      </c>
      <c r="C5927">
        <v>60006</v>
      </c>
      <c r="D5927" t="s">
        <v>3522</v>
      </c>
    </row>
    <row r="5928" spans="2:4">
      <c r="B5928" s="594">
        <v>45659.496666666666</v>
      </c>
      <c r="C5928">
        <v>60006</v>
      </c>
      <c r="D5928" t="s">
        <v>3524</v>
      </c>
    </row>
    <row r="5929" spans="2:4">
      <c r="B5929" s="594">
        <v>45659.496666666666</v>
      </c>
      <c r="C5929">
        <v>60006</v>
      </c>
      <c r="D5929" t="s">
        <v>4133</v>
      </c>
    </row>
    <row r="5930" spans="2:4">
      <c r="B5930" s="594">
        <v>45659.496666666666</v>
      </c>
      <c r="C5930">
        <v>60006</v>
      </c>
      <c r="D5930" t="s">
        <v>3515</v>
      </c>
    </row>
    <row r="5931" spans="2:4">
      <c r="B5931" s="594">
        <v>45659.496666666666</v>
      </c>
      <c r="C5931">
        <v>60001</v>
      </c>
      <c r="D5931" t="s">
        <v>3516</v>
      </c>
    </row>
    <row r="5932" spans="2:4">
      <c r="B5932" s="594">
        <v>45659.496666666666</v>
      </c>
      <c r="C5932">
        <v>60006</v>
      </c>
      <c r="D5932" t="s">
        <v>3517</v>
      </c>
    </row>
    <row r="5933" spans="2:4">
      <c r="B5933" s="594">
        <v>45659.496666666666</v>
      </c>
      <c r="C5933">
        <v>60006</v>
      </c>
      <c r="D5933" t="s">
        <v>3518</v>
      </c>
    </row>
    <row r="5934" spans="2:4">
      <c r="B5934" s="594">
        <v>45659.496666666666</v>
      </c>
      <c r="C5934">
        <v>60006</v>
      </c>
      <c r="D5934" t="s">
        <v>3520</v>
      </c>
    </row>
    <row r="5935" spans="2:4">
      <c r="B5935" s="594">
        <v>45659.496666666666</v>
      </c>
      <c r="C5935">
        <v>60006</v>
      </c>
      <c r="D5935" t="s">
        <v>3521</v>
      </c>
    </row>
    <row r="5936" spans="2:4">
      <c r="B5936" s="594">
        <v>45659.496666666666</v>
      </c>
      <c r="C5936">
        <v>60006</v>
      </c>
      <c r="D5936" t="s">
        <v>3522</v>
      </c>
    </row>
    <row r="5937" spans="2:4">
      <c r="B5937" s="594">
        <v>45659.496678240743</v>
      </c>
      <c r="C5937">
        <v>60006</v>
      </c>
      <c r="D5937" t="s">
        <v>3524</v>
      </c>
    </row>
    <row r="5938" spans="2:4">
      <c r="B5938" s="594">
        <v>45659.496678240743</v>
      </c>
      <c r="C5938">
        <v>60006</v>
      </c>
      <c r="D5938" t="s">
        <v>4133</v>
      </c>
    </row>
    <row r="5939" spans="2:4">
      <c r="B5939" s="594">
        <v>45659.496678240743</v>
      </c>
      <c r="C5939">
        <v>60006</v>
      </c>
      <c r="D5939" t="s">
        <v>3515</v>
      </c>
    </row>
    <row r="5940" spans="2:4">
      <c r="B5940" s="594">
        <v>45659.496678240743</v>
      </c>
      <c r="C5940">
        <v>60001</v>
      </c>
      <c r="D5940" t="s">
        <v>3516</v>
      </c>
    </row>
    <row r="5941" spans="2:4">
      <c r="B5941" s="594">
        <v>45659.496678240743</v>
      </c>
      <c r="C5941">
        <v>60006</v>
      </c>
      <c r="D5941" t="s">
        <v>3517</v>
      </c>
    </row>
    <row r="5942" spans="2:4">
      <c r="B5942" s="594">
        <v>45659.496678240743</v>
      </c>
      <c r="C5942">
        <v>60006</v>
      </c>
      <c r="D5942" t="s">
        <v>3518</v>
      </c>
    </row>
    <row r="5943" spans="2:4">
      <c r="B5943" s="594">
        <v>45659.496678240743</v>
      </c>
      <c r="C5943">
        <v>60006</v>
      </c>
      <c r="D5943" t="s">
        <v>3520</v>
      </c>
    </row>
    <row r="5944" spans="2:4">
      <c r="B5944" s="594">
        <v>45659.496678240743</v>
      </c>
      <c r="C5944">
        <v>60006</v>
      </c>
      <c r="D5944" t="s">
        <v>3521</v>
      </c>
    </row>
    <row r="5945" spans="2:4">
      <c r="B5945" s="594">
        <v>45659.496678240743</v>
      </c>
      <c r="C5945">
        <v>60006</v>
      </c>
      <c r="D5945" t="s">
        <v>3522</v>
      </c>
    </row>
    <row r="5946" spans="2:4">
      <c r="B5946" s="594">
        <v>45659.496678240743</v>
      </c>
      <c r="C5946">
        <v>60006</v>
      </c>
      <c r="D5946" t="s">
        <v>3524</v>
      </c>
    </row>
    <row r="5947" spans="2:4">
      <c r="B5947" s="594">
        <v>45659.496678240743</v>
      </c>
      <c r="C5947">
        <v>60006</v>
      </c>
      <c r="D5947" t="s">
        <v>4133</v>
      </c>
    </row>
    <row r="5948" spans="2:4">
      <c r="B5948" s="594">
        <v>45659.496678240743</v>
      </c>
      <c r="C5948">
        <v>60006</v>
      </c>
      <c r="D5948" t="s">
        <v>3515</v>
      </c>
    </row>
    <row r="5949" spans="2:4">
      <c r="B5949" s="594">
        <v>45659.496678240743</v>
      </c>
      <c r="C5949">
        <v>60001</v>
      </c>
      <c r="D5949" t="s">
        <v>3516</v>
      </c>
    </row>
    <row r="5950" spans="2:4">
      <c r="B5950" s="594">
        <v>45659.496678240743</v>
      </c>
      <c r="C5950">
        <v>60006</v>
      </c>
      <c r="D5950" t="s">
        <v>3517</v>
      </c>
    </row>
    <row r="5951" spans="2:4">
      <c r="B5951" s="594">
        <v>45659.496678240743</v>
      </c>
      <c r="C5951">
        <v>60006</v>
      </c>
      <c r="D5951" t="s">
        <v>3518</v>
      </c>
    </row>
    <row r="5952" spans="2:4">
      <c r="B5952" s="594">
        <v>45659.496678240743</v>
      </c>
      <c r="C5952">
        <v>60006</v>
      </c>
      <c r="D5952" t="s">
        <v>3520</v>
      </c>
    </row>
    <row r="5953" spans="2:4">
      <c r="B5953" s="594">
        <v>45659.496678240743</v>
      </c>
      <c r="C5953">
        <v>60006</v>
      </c>
      <c r="D5953" t="s">
        <v>3521</v>
      </c>
    </row>
    <row r="5954" spans="2:4">
      <c r="B5954" s="594">
        <v>45659.496678240743</v>
      </c>
      <c r="C5954">
        <v>60006</v>
      </c>
      <c r="D5954" t="s">
        <v>3522</v>
      </c>
    </row>
    <row r="5955" spans="2:4">
      <c r="B5955" s="594">
        <v>45659.496678240743</v>
      </c>
      <c r="C5955">
        <v>60006</v>
      </c>
      <c r="D5955" t="s">
        <v>3524</v>
      </c>
    </row>
    <row r="5956" spans="2:4">
      <c r="B5956" s="594">
        <v>45659.496678240743</v>
      </c>
      <c r="C5956">
        <v>60006</v>
      </c>
      <c r="D5956" t="s">
        <v>4133</v>
      </c>
    </row>
    <row r="5957" spans="2:4">
      <c r="B5957" s="594">
        <v>45659.496678240743</v>
      </c>
      <c r="C5957">
        <v>60006</v>
      </c>
      <c r="D5957" t="s">
        <v>3515</v>
      </c>
    </row>
    <row r="5958" spans="2:4">
      <c r="B5958" s="594">
        <v>45659.496678240743</v>
      </c>
      <c r="C5958">
        <v>60001</v>
      </c>
      <c r="D5958" t="s">
        <v>3516</v>
      </c>
    </row>
    <row r="5959" spans="2:4">
      <c r="B5959" s="594">
        <v>45659.496678240743</v>
      </c>
      <c r="C5959">
        <v>60006</v>
      </c>
      <c r="D5959" t="s">
        <v>3517</v>
      </c>
    </row>
    <row r="5960" spans="2:4">
      <c r="B5960" s="594">
        <v>45659.496678240743</v>
      </c>
      <c r="C5960">
        <v>60006</v>
      </c>
      <c r="D5960" t="s">
        <v>3518</v>
      </c>
    </row>
    <row r="5961" spans="2:4">
      <c r="B5961" s="594">
        <v>45659.496678240743</v>
      </c>
      <c r="C5961">
        <v>60006</v>
      </c>
      <c r="D5961" t="s">
        <v>3520</v>
      </c>
    </row>
    <row r="5962" spans="2:4">
      <c r="B5962" s="594">
        <v>45659.496678240743</v>
      </c>
      <c r="C5962">
        <v>60006</v>
      </c>
      <c r="D5962" t="s">
        <v>3521</v>
      </c>
    </row>
    <row r="5963" spans="2:4">
      <c r="B5963" s="594">
        <v>45659.496678240743</v>
      </c>
      <c r="C5963">
        <v>60006</v>
      </c>
      <c r="D5963" t="s">
        <v>3522</v>
      </c>
    </row>
    <row r="5964" spans="2:4">
      <c r="B5964" s="594">
        <v>45659.496678240743</v>
      </c>
      <c r="C5964">
        <v>60006</v>
      </c>
      <c r="D5964" t="s">
        <v>3524</v>
      </c>
    </row>
    <row r="5965" spans="2:4">
      <c r="B5965" s="594">
        <v>45659.496678240743</v>
      </c>
      <c r="C5965">
        <v>60006</v>
      </c>
      <c r="D5965" t="s">
        <v>4133</v>
      </c>
    </row>
    <row r="5966" spans="2:4">
      <c r="B5966" s="594">
        <v>45659.496678240743</v>
      </c>
      <c r="C5966">
        <v>60006</v>
      </c>
      <c r="D5966" t="s">
        <v>3515</v>
      </c>
    </row>
    <row r="5967" spans="2:4">
      <c r="B5967" s="594">
        <v>45659.496678240743</v>
      </c>
      <c r="C5967">
        <v>60001</v>
      </c>
      <c r="D5967" t="s">
        <v>3516</v>
      </c>
    </row>
    <row r="5968" spans="2:4">
      <c r="B5968" s="594">
        <v>45659.496678240743</v>
      </c>
      <c r="C5968">
        <v>60006</v>
      </c>
      <c r="D5968" t="s">
        <v>3517</v>
      </c>
    </row>
    <row r="5969" spans="2:4">
      <c r="B5969" s="594">
        <v>45659.496678240743</v>
      </c>
      <c r="C5969">
        <v>60006</v>
      </c>
      <c r="D5969" t="s">
        <v>3518</v>
      </c>
    </row>
    <row r="5970" spans="2:4">
      <c r="B5970" s="594">
        <v>45659.496678240743</v>
      </c>
      <c r="C5970">
        <v>60006</v>
      </c>
      <c r="D5970" t="s">
        <v>3520</v>
      </c>
    </row>
    <row r="5971" spans="2:4">
      <c r="B5971" s="594">
        <v>45659.496678240743</v>
      </c>
      <c r="C5971">
        <v>60006</v>
      </c>
      <c r="D5971" t="s">
        <v>3521</v>
      </c>
    </row>
    <row r="5972" spans="2:4">
      <c r="B5972" s="594">
        <v>45659.496678240743</v>
      </c>
      <c r="C5972">
        <v>60006</v>
      </c>
      <c r="D5972" t="s">
        <v>3522</v>
      </c>
    </row>
    <row r="5973" spans="2:4">
      <c r="B5973" s="594">
        <v>45659.496678240743</v>
      </c>
      <c r="C5973">
        <v>60006</v>
      </c>
      <c r="D5973" t="s">
        <v>3524</v>
      </c>
    </row>
    <row r="5974" spans="2:4">
      <c r="B5974" s="594">
        <v>45659.496678240743</v>
      </c>
      <c r="C5974">
        <v>60006</v>
      </c>
      <c r="D5974" t="s">
        <v>4133</v>
      </c>
    </row>
    <row r="5975" spans="2:4">
      <c r="B5975" s="594">
        <v>45659.496678240743</v>
      </c>
      <c r="C5975">
        <v>60006</v>
      </c>
      <c r="D5975" t="s">
        <v>3515</v>
      </c>
    </row>
    <row r="5976" spans="2:4">
      <c r="B5976" s="594">
        <v>45659.496678240743</v>
      </c>
      <c r="C5976">
        <v>60001</v>
      </c>
      <c r="D5976" t="s">
        <v>3516</v>
      </c>
    </row>
    <row r="5977" spans="2:4">
      <c r="B5977" s="594">
        <v>45659.496689814812</v>
      </c>
      <c r="C5977">
        <v>60006</v>
      </c>
      <c r="D5977" t="s">
        <v>3517</v>
      </c>
    </row>
    <row r="5978" spans="2:4">
      <c r="B5978" s="594">
        <v>45659.496689814812</v>
      </c>
      <c r="C5978">
        <v>60006</v>
      </c>
      <c r="D5978" t="s">
        <v>3518</v>
      </c>
    </row>
    <row r="5979" spans="2:4">
      <c r="B5979" s="594">
        <v>45659.496689814812</v>
      </c>
      <c r="C5979">
        <v>60006</v>
      </c>
      <c r="D5979" t="s">
        <v>3520</v>
      </c>
    </row>
    <row r="5980" spans="2:4">
      <c r="B5980" s="594">
        <v>45659.496689814812</v>
      </c>
      <c r="C5980">
        <v>60006</v>
      </c>
      <c r="D5980" t="s">
        <v>3521</v>
      </c>
    </row>
    <row r="5981" spans="2:4">
      <c r="B5981" s="594">
        <v>45659.496689814812</v>
      </c>
      <c r="C5981">
        <v>60006</v>
      </c>
      <c r="D5981" t="s">
        <v>3522</v>
      </c>
    </row>
    <row r="5982" spans="2:4">
      <c r="B5982" s="594">
        <v>45659.496689814812</v>
      </c>
      <c r="C5982">
        <v>60006</v>
      </c>
      <c r="D5982" t="s">
        <v>3524</v>
      </c>
    </row>
    <row r="5983" spans="2:4">
      <c r="B5983" s="594">
        <v>45659.496689814812</v>
      </c>
      <c r="C5983">
        <v>60006</v>
      </c>
      <c r="D5983" t="s">
        <v>4133</v>
      </c>
    </row>
    <row r="5984" spans="2:4">
      <c r="B5984" s="594">
        <v>45659.496689814812</v>
      </c>
      <c r="C5984">
        <v>60006</v>
      </c>
      <c r="D5984" t="s">
        <v>3515</v>
      </c>
    </row>
    <row r="5985" spans="2:4">
      <c r="B5985" s="594">
        <v>45659.496689814812</v>
      </c>
      <c r="C5985">
        <v>60001</v>
      </c>
      <c r="D5985" t="s">
        <v>3516</v>
      </c>
    </row>
    <row r="5986" spans="2:4">
      <c r="B5986" s="594">
        <v>45659.496689814812</v>
      </c>
      <c r="C5986">
        <v>60006</v>
      </c>
      <c r="D5986" t="s">
        <v>3517</v>
      </c>
    </row>
    <row r="5987" spans="2:4">
      <c r="B5987" s="594">
        <v>45659.496689814812</v>
      </c>
      <c r="C5987">
        <v>60006</v>
      </c>
      <c r="D5987" t="s">
        <v>3518</v>
      </c>
    </row>
    <row r="5988" spans="2:4">
      <c r="B5988" s="594">
        <v>45659.496689814812</v>
      </c>
      <c r="C5988">
        <v>60006</v>
      </c>
      <c r="D5988" t="s">
        <v>3520</v>
      </c>
    </row>
    <row r="5989" spans="2:4">
      <c r="B5989" s="594">
        <v>45659.496689814812</v>
      </c>
      <c r="C5989">
        <v>60006</v>
      </c>
      <c r="D5989" t="s">
        <v>3521</v>
      </c>
    </row>
    <row r="5990" spans="2:4">
      <c r="B5990" s="594">
        <v>45659.496689814812</v>
      </c>
      <c r="C5990">
        <v>60006</v>
      </c>
      <c r="D5990" t="s">
        <v>3522</v>
      </c>
    </row>
    <row r="5991" spans="2:4">
      <c r="B5991" s="594">
        <v>45659.496689814812</v>
      </c>
      <c r="C5991">
        <v>60006</v>
      </c>
      <c r="D5991" t="s">
        <v>3524</v>
      </c>
    </row>
    <row r="5992" spans="2:4">
      <c r="B5992" s="594">
        <v>45659.496689814812</v>
      </c>
      <c r="C5992">
        <v>60006</v>
      </c>
      <c r="D5992" t="s">
        <v>4133</v>
      </c>
    </row>
    <row r="5993" spans="2:4">
      <c r="B5993" s="594">
        <v>45659.496689814812</v>
      </c>
      <c r="C5993">
        <v>60006</v>
      </c>
      <c r="D5993" t="s">
        <v>3515</v>
      </c>
    </row>
    <row r="5994" spans="2:4">
      <c r="B5994" s="594">
        <v>45659.496689814812</v>
      </c>
      <c r="C5994">
        <v>60001</v>
      </c>
      <c r="D5994" t="s">
        <v>3516</v>
      </c>
    </row>
    <row r="5995" spans="2:4">
      <c r="B5995" s="594">
        <v>45659.496689814812</v>
      </c>
      <c r="C5995">
        <v>60006</v>
      </c>
      <c r="D5995" t="s">
        <v>3517</v>
      </c>
    </row>
    <row r="5996" spans="2:4">
      <c r="B5996" s="594">
        <v>45659.496689814812</v>
      </c>
      <c r="C5996">
        <v>60006</v>
      </c>
      <c r="D5996" t="s">
        <v>3518</v>
      </c>
    </row>
    <row r="5997" spans="2:4">
      <c r="B5997" s="594">
        <v>45659.496689814812</v>
      </c>
      <c r="C5997">
        <v>60006</v>
      </c>
      <c r="D5997" t="s">
        <v>3520</v>
      </c>
    </row>
    <row r="5998" spans="2:4">
      <c r="B5998" s="594">
        <v>45659.496689814812</v>
      </c>
      <c r="C5998">
        <v>60006</v>
      </c>
      <c r="D5998" t="s">
        <v>3521</v>
      </c>
    </row>
    <row r="5999" spans="2:4">
      <c r="B5999" s="594">
        <v>45659.496689814812</v>
      </c>
      <c r="C5999">
        <v>60006</v>
      </c>
      <c r="D5999" t="s">
        <v>3522</v>
      </c>
    </row>
    <row r="6000" spans="2:4">
      <c r="B6000" s="594">
        <v>45659.496689814812</v>
      </c>
      <c r="C6000">
        <v>60006</v>
      </c>
      <c r="D6000" t="s">
        <v>3524</v>
      </c>
    </row>
    <row r="6001" spans="2:4">
      <c r="B6001" s="594">
        <v>45659.496689814812</v>
      </c>
      <c r="C6001">
        <v>60006</v>
      </c>
      <c r="D6001" t="s">
        <v>4133</v>
      </c>
    </row>
    <row r="6002" spans="2:4">
      <c r="B6002" s="594">
        <v>45659.496701388889</v>
      </c>
      <c r="C6002">
        <v>60006</v>
      </c>
      <c r="D6002" t="s">
        <v>3515</v>
      </c>
    </row>
    <row r="6003" spans="2:4">
      <c r="B6003" s="594">
        <v>45659.496701388889</v>
      </c>
      <c r="C6003">
        <v>60001</v>
      </c>
      <c r="D6003" t="s">
        <v>3516</v>
      </c>
    </row>
    <row r="6004" spans="2:4">
      <c r="B6004" s="594">
        <v>45659.496701388889</v>
      </c>
      <c r="C6004">
        <v>60006</v>
      </c>
      <c r="D6004" t="s">
        <v>3517</v>
      </c>
    </row>
    <row r="6005" spans="2:4">
      <c r="B6005" s="594">
        <v>45659.496701388889</v>
      </c>
      <c r="C6005">
        <v>60006</v>
      </c>
      <c r="D6005" t="s">
        <v>3518</v>
      </c>
    </row>
    <row r="6006" spans="2:4">
      <c r="B6006" s="594">
        <v>45659.496701388889</v>
      </c>
      <c r="C6006">
        <v>60006</v>
      </c>
      <c r="D6006" t="s">
        <v>3520</v>
      </c>
    </row>
    <row r="6007" spans="2:4">
      <c r="B6007" s="594">
        <v>45659.496701388889</v>
      </c>
      <c r="C6007">
        <v>60006</v>
      </c>
      <c r="D6007" t="s">
        <v>3521</v>
      </c>
    </row>
    <row r="6008" spans="2:4">
      <c r="B6008" s="594">
        <v>45659.496701388889</v>
      </c>
      <c r="C6008">
        <v>60006</v>
      </c>
      <c r="D6008" t="s">
        <v>3522</v>
      </c>
    </row>
    <row r="6009" spans="2:4">
      <c r="B6009" s="594">
        <v>45659.496701388889</v>
      </c>
      <c r="C6009">
        <v>60006</v>
      </c>
      <c r="D6009" t="s">
        <v>3524</v>
      </c>
    </row>
    <row r="6010" spans="2:4">
      <c r="B6010" s="594">
        <v>45659.496701388889</v>
      </c>
      <c r="C6010">
        <v>60006</v>
      </c>
      <c r="D6010" t="s">
        <v>4133</v>
      </c>
    </row>
    <row r="6011" spans="2:4">
      <c r="B6011" s="594">
        <v>45659.496701388889</v>
      </c>
      <c r="C6011">
        <v>60006</v>
      </c>
      <c r="D6011" t="s">
        <v>3515</v>
      </c>
    </row>
    <row r="6012" spans="2:4">
      <c r="B6012" s="594">
        <v>45659.496701388889</v>
      </c>
      <c r="C6012">
        <v>60001</v>
      </c>
      <c r="D6012" t="s">
        <v>3516</v>
      </c>
    </row>
    <row r="6013" spans="2:4">
      <c r="B6013" s="594">
        <v>45659.496701388889</v>
      </c>
      <c r="C6013">
        <v>60006</v>
      </c>
      <c r="D6013" t="s">
        <v>3517</v>
      </c>
    </row>
    <row r="6014" spans="2:4">
      <c r="B6014" s="594">
        <v>45659.496701388889</v>
      </c>
      <c r="C6014">
        <v>60006</v>
      </c>
      <c r="D6014" t="s">
        <v>3518</v>
      </c>
    </row>
    <row r="6015" spans="2:4">
      <c r="B6015" s="594">
        <v>45659.496701388889</v>
      </c>
      <c r="C6015">
        <v>60006</v>
      </c>
      <c r="D6015" t="s">
        <v>3520</v>
      </c>
    </row>
    <row r="6016" spans="2:4">
      <c r="B6016" s="594">
        <v>45659.496701388889</v>
      </c>
      <c r="C6016">
        <v>60006</v>
      </c>
      <c r="D6016" t="s">
        <v>3521</v>
      </c>
    </row>
    <row r="6017" spans="2:4">
      <c r="B6017" s="594">
        <v>45659.496701388889</v>
      </c>
      <c r="C6017">
        <v>60006</v>
      </c>
      <c r="D6017" t="s">
        <v>3522</v>
      </c>
    </row>
    <row r="6018" spans="2:4">
      <c r="B6018" s="594">
        <v>45659.496701388889</v>
      </c>
      <c r="C6018">
        <v>60006</v>
      </c>
      <c r="D6018" t="s">
        <v>3524</v>
      </c>
    </row>
    <row r="6019" spans="2:4">
      <c r="B6019" s="594">
        <v>45659.496701388889</v>
      </c>
      <c r="C6019">
        <v>60006</v>
      </c>
      <c r="D6019" t="s">
        <v>4133</v>
      </c>
    </row>
    <row r="6020" spans="2:4">
      <c r="B6020" s="594">
        <v>45659.496701388889</v>
      </c>
      <c r="C6020">
        <v>60006</v>
      </c>
      <c r="D6020" t="s">
        <v>3515</v>
      </c>
    </row>
    <row r="6021" spans="2:4">
      <c r="B6021" s="594">
        <v>45659.496701388889</v>
      </c>
      <c r="C6021">
        <v>60001</v>
      </c>
      <c r="D6021" t="s">
        <v>3516</v>
      </c>
    </row>
    <row r="6022" spans="2:4">
      <c r="B6022" s="594">
        <v>45659.496701388889</v>
      </c>
      <c r="C6022">
        <v>60006</v>
      </c>
      <c r="D6022" t="s">
        <v>3517</v>
      </c>
    </row>
    <row r="6023" spans="2:4">
      <c r="B6023" s="594">
        <v>45659.496701388889</v>
      </c>
      <c r="C6023">
        <v>60006</v>
      </c>
      <c r="D6023" t="s">
        <v>3518</v>
      </c>
    </row>
    <row r="6024" spans="2:4">
      <c r="B6024" s="594">
        <v>45659.496701388889</v>
      </c>
      <c r="C6024">
        <v>60006</v>
      </c>
      <c r="D6024" t="s">
        <v>3520</v>
      </c>
    </row>
    <row r="6025" spans="2:4">
      <c r="B6025" s="594">
        <v>45659.496701388889</v>
      </c>
      <c r="C6025">
        <v>60006</v>
      </c>
      <c r="D6025" t="s">
        <v>3521</v>
      </c>
    </row>
    <row r="6026" spans="2:4">
      <c r="B6026" s="594">
        <v>45659.496701388889</v>
      </c>
      <c r="C6026">
        <v>60006</v>
      </c>
      <c r="D6026" t="s">
        <v>3522</v>
      </c>
    </row>
    <row r="6027" spans="2:4">
      <c r="B6027" s="594">
        <v>45659.496701388889</v>
      </c>
      <c r="C6027">
        <v>60006</v>
      </c>
      <c r="D6027" t="s">
        <v>3524</v>
      </c>
    </row>
    <row r="6028" spans="2:4">
      <c r="B6028" s="594">
        <v>45659.496701388889</v>
      </c>
      <c r="C6028">
        <v>60006</v>
      </c>
      <c r="D6028" t="s">
        <v>4133</v>
      </c>
    </row>
    <row r="6029" spans="2:4">
      <c r="B6029" s="594">
        <v>45659.496701388889</v>
      </c>
      <c r="C6029">
        <v>60006</v>
      </c>
      <c r="D6029" t="s">
        <v>3515</v>
      </c>
    </row>
    <row r="6030" spans="2:4">
      <c r="B6030" s="594">
        <v>45659.496701388889</v>
      </c>
      <c r="C6030">
        <v>60001</v>
      </c>
      <c r="D6030" t="s">
        <v>3516</v>
      </c>
    </row>
    <row r="6031" spans="2:4">
      <c r="B6031" s="594">
        <v>45659.496701388889</v>
      </c>
      <c r="C6031">
        <v>60006</v>
      </c>
      <c r="D6031" t="s">
        <v>3517</v>
      </c>
    </row>
    <row r="6032" spans="2:4">
      <c r="B6032" s="594">
        <v>45659.496701388889</v>
      </c>
      <c r="C6032">
        <v>60006</v>
      </c>
      <c r="D6032" t="s">
        <v>3518</v>
      </c>
    </row>
    <row r="6033" spans="2:4">
      <c r="B6033" s="594">
        <v>45659.496701388889</v>
      </c>
      <c r="C6033">
        <v>60006</v>
      </c>
      <c r="D6033" t="s">
        <v>3520</v>
      </c>
    </row>
    <row r="6034" spans="2:4">
      <c r="B6034" s="594">
        <v>45659.496701388889</v>
      </c>
      <c r="C6034">
        <v>60006</v>
      </c>
      <c r="D6034" t="s">
        <v>3521</v>
      </c>
    </row>
    <row r="6035" spans="2:4">
      <c r="B6035" s="594">
        <v>45659.496701388889</v>
      </c>
      <c r="C6035">
        <v>60006</v>
      </c>
      <c r="D6035" t="s">
        <v>3522</v>
      </c>
    </row>
    <row r="6036" spans="2:4">
      <c r="B6036" s="594">
        <v>45659.496701388889</v>
      </c>
      <c r="C6036">
        <v>60006</v>
      </c>
      <c r="D6036" t="s">
        <v>3524</v>
      </c>
    </row>
    <row r="6037" spans="2:4">
      <c r="B6037" s="594">
        <v>45659.496701388889</v>
      </c>
      <c r="C6037">
        <v>60006</v>
      </c>
      <c r="D6037" t="s">
        <v>4133</v>
      </c>
    </row>
    <row r="6038" spans="2:4">
      <c r="B6038" s="594">
        <v>45659.496701388889</v>
      </c>
      <c r="C6038">
        <v>60006</v>
      </c>
      <c r="D6038" t="s">
        <v>3515</v>
      </c>
    </row>
    <row r="6039" spans="2:4">
      <c r="B6039" s="594">
        <v>45659.496701388889</v>
      </c>
      <c r="C6039">
        <v>60001</v>
      </c>
      <c r="D6039" t="s">
        <v>3516</v>
      </c>
    </row>
    <row r="6040" spans="2:4">
      <c r="B6040" s="594">
        <v>45659.496701388889</v>
      </c>
      <c r="C6040">
        <v>60006</v>
      </c>
      <c r="D6040" t="s">
        <v>3517</v>
      </c>
    </row>
    <row r="6041" spans="2:4">
      <c r="B6041" s="594">
        <v>45659.496701388889</v>
      </c>
      <c r="C6041">
        <v>60006</v>
      </c>
      <c r="D6041" t="s">
        <v>3518</v>
      </c>
    </row>
    <row r="6042" spans="2:4">
      <c r="B6042" s="594">
        <v>45659.496701388889</v>
      </c>
      <c r="C6042">
        <v>60006</v>
      </c>
      <c r="D6042" t="s">
        <v>3520</v>
      </c>
    </row>
    <row r="6043" spans="2:4">
      <c r="B6043" s="594">
        <v>45659.496701388889</v>
      </c>
      <c r="C6043">
        <v>60006</v>
      </c>
      <c r="D6043" t="s">
        <v>3521</v>
      </c>
    </row>
    <row r="6044" spans="2:4">
      <c r="B6044" s="594">
        <v>45659.496701388889</v>
      </c>
      <c r="C6044">
        <v>60006</v>
      </c>
      <c r="D6044" t="s">
        <v>3522</v>
      </c>
    </row>
    <row r="6045" spans="2:4">
      <c r="B6045" s="594">
        <v>45659.496701388889</v>
      </c>
      <c r="C6045">
        <v>60006</v>
      </c>
      <c r="D6045" t="s">
        <v>3524</v>
      </c>
    </row>
    <row r="6046" spans="2:4">
      <c r="B6046" s="594">
        <v>45659.496701388889</v>
      </c>
      <c r="C6046">
        <v>60006</v>
      </c>
      <c r="D6046" t="s">
        <v>4133</v>
      </c>
    </row>
    <row r="6047" spans="2:4">
      <c r="B6047" s="594">
        <v>45659.496701388889</v>
      </c>
      <c r="C6047">
        <v>60006</v>
      </c>
      <c r="D6047" t="s">
        <v>3515</v>
      </c>
    </row>
    <row r="6048" spans="2:4">
      <c r="B6048" s="594">
        <v>45659.496701388889</v>
      </c>
      <c r="C6048">
        <v>60001</v>
      </c>
      <c r="D6048" t="s">
        <v>3516</v>
      </c>
    </row>
    <row r="6049" spans="2:4">
      <c r="B6049" s="594">
        <v>45659.496701388889</v>
      </c>
      <c r="C6049">
        <v>60006</v>
      </c>
      <c r="D6049" t="s">
        <v>3517</v>
      </c>
    </row>
    <row r="6050" spans="2:4">
      <c r="B6050" s="594">
        <v>45659.496701388889</v>
      </c>
      <c r="C6050">
        <v>60006</v>
      </c>
      <c r="D6050" t="s">
        <v>3518</v>
      </c>
    </row>
    <row r="6051" spans="2:4">
      <c r="B6051" s="594">
        <v>45659.496701388889</v>
      </c>
      <c r="C6051">
        <v>60006</v>
      </c>
      <c r="D6051" t="s">
        <v>3520</v>
      </c>
    </row>
    <row r="6052" spans="2:4">
      <c r="B6052" s="594">
        <v>45659.496701388889</v>
      </c>
      <c r="C6052">
        <v>60006</v>
      </c>
      <c r="D6052" t="s">
        <v>3521</v>
      </c>
    </row>
    <row r="6053" spans="2:4">
      <c r="B6053" s="594">
        <v>45659.496701388889</v>
      </c>
      <c r="C6053">
        <v>60006</v>
      </c>
      <c r="D6053" t="s">
        <v>3522</v>
      </c>
    </row>
    <row r="6054" spans="2:4">
      <c r="B6054" s="594">
        <v>45659.496701388889</v>
      </c>
      <c r="C6054">
        <v>60006</v>
      </c>
      <c r="D6054" t="s">
        <v>3524</v>
      </c>
    </row>
    <row r="6055" spans="2:4">
      <c r="B6055" s="594">
        <v>45659.496701388889</v>
      </c>
      <c r="C6055">
        <v>60006</v>
      </c>
      <c r="D6055" t="s">
        <v>4133</v>
      </c>
    </row>
    <row r="6056" spans="2:4">
      <c r="B6056" s="594">
        <v>45659.496701388889</v>
      </c>
      <c r="C6056">
        <v>60006</v>
      </c>
      <c r="D6056" t="s">
        <v>3515</v>
      </c>
    </row>
    <row r="6057" spans="2:4">
      <c r="B6057" s="594">
        <v>45659.496701388889</v>
      </c>
      <c r="C6057">
        <v>60001</v>
      </c>
      <c r="D6057" t="s">
        <v>3516</v>
      </c>
    </row>
    <row r="6058" spans="2:4">
      <c r="B6058" s="594">
        <v>45659.496712962966</v>
      </c>
      <c r="C6058">
        <v>60006</v>
      </c>
      <c r="D6058" t="s">
        <v>3517</v>
      </c>
    </row>
    <row r="6059" spans="2:4">
      <c r="B6059" s="594">
        <v>45659.496712962966</v>
      </c>
      <c r="C6059">
        <v>60006</v>
      </c>
      <c r="D6059" t="s">
        <v>3518</v>
      </c>
    </row>
    <row r="6060" spans="2:4">
      <c r="B6060" s="594">
        <v>45659.496712962966</v>
      </c>
      <c r="C6060">
        <v>60006</v>
      </c>
      <c r="D6060" t="s">
        <v>3520</v>
      </c>
    </row>
    <row r="6061" spans="2:4">
      <c r="B6061" s="594">
        <v>45659.496712962966</v>
      </c>
      <c r="C6061">
        <v>60006</v>
      </c>
      <c r="D6061" t="s">
        <v>3521</v>
      </c>
    </row>
    <row r="6062" spans="2:4">
      <c r="B6062" s="594">
        <v>45659.496712962966</v>
      </c>
      <c r="C6062">
        <v>60006</v>
      </c>
      <c r="D6062" t="s">
        <v>3522</v>
      </c>
    </row>
    <row r="6063" spans="2:4">
      <c r="B6063" s="594">
        <v>45659.496712962966</v>
      </c>
      <c r="C6063">
        <v>60006</v>
      </c>
      <c r="D6063" t="s">
        <v>3524</v>
      </c>
    </row>
    <row r="6064" spans="2:4">
      <c r="B6064" s="594">
        <v>45659.496712962966</v>
      </c>
      <c r="C6064">
        <v>60006</v>
      </c>
      <c r="D6064" t="s">
        <v>4133</v>
      </c>
    </row>
    <row r="6065" spans="2:4">
      <c r="B6065" s="594">
        <v>45659.496712962966</v>
      </c>
      <c r="C6065">
        <v>60006</v>
      </c>
      <c r="D6065" t="s">
        <v>3515</v>
      </c>
    </row>
    <row r="6066" spans="2:4">
      <c r="B6066" s="594">
        <v>45659.496712962966</v>
      </c>
      <c r="C6066">
        <v>60001</v>
      </c>
      <c r="D6066" t="s">
        <v>3516</v>
      </c>
    </row>
    <row r="6067" spans="2:4">
      <c r="B6067" s="594">
        <v>45659.496712962966</v>
      </c>
      <c r="C6067">
        <v>60006</v>
      </c>
      <c r="D6067" t="s">
        <v>3517</v>
      </c>
    </row>
    <row r="6068" spans="2:4">
      <c r="B6068" s="594">
        <v>45659.496712962966</v>
      </c>
      <c r="C6068">
        <v>60006</v>
      </c>
      <c r="D6068" t="s">
        <v>3518</v>
      </c>
    </row>
    <row r="6069" spans="2:4">
      <c r="B6069" s="594">
        <v>45659.496712962966</v>
      </c>
      <c r="C6069">
        <v>60006</v>
      </c>
      <c r="D6069" t="s">
        <v>3520</v>
      </c>
    </row>
    <row r="6070" spans="2:4">
      <c r="B6070" s="594">
        <v>45659.496712962966</v>
      </c>
      <c r="C6070">
        <v>60006</v>
      </c>
      <c r="D6070" t="s">
        <v>3521</v>
      </c>
    </row>
    <row r="6071" spans="2:4">
      <c r="B6071" s="594">
        <v>45659.496712962966</v>
      </c>
      <c r="C6071">
        <v>60006</v>
      </c>
      <c r="D6071" t="s">
        <v>3522</v>
      </c>
    </row>
    <row r="6072" spans="2:4">
      <c r="B6072" s="594">
        <v>45659.496712962966</v>
      </c>
      <c r="C6072">
        <v>60006</v>
      </c>
      <c r="D6072" t="s">
        <v>3524</v>
      </c>
    </row>
    <row r="6073" spans="2:4">
      <c r="B6073" s="594">
        <v>45659.496712962966</v>
      </c>
      <c r="C6073">
        <v>60006</v>
      </c>
      <c r="D6073" t="s">
        <v>4133</v>
      </c>
    </row>
    <row r="6074" spans="2:4">
      <c r="B6074" s="594">
        <v>45659.496712962966</v>
      </c>
      <c r="C6074">
        <v>60006</v>
      </c>
      <c r="D6074" t="s">
        <v>3515</v>
      </c>
    </row>
    <row r="6075" spans="2:4">
      <c r="B6075" s="594">
        <v>45659.496712962966</v>
      </c>
      <c r="C6075">
        <v>60001</v>
      </c>
      <c r="D6075" t="s">
        <v>3516</v>
      </c>
    </row>
    <row r="6076" spans="2:4">
      <c r="B6076" s="594">
        <v>45659.496712962966</v>
      </c>
      <c r="C6076">
        <v>60006</v>
      </c>
      <c r="D6076" t="s">
        <v>3517</v>
      </c>
    </row>
    <row r="6077" spans="2:4">
      <c r="B6077" s="594">
        <v>45659.496712962966</v>
      </c>
      <c r="C6077">
        <v>60006</v>
      </c>
      <c r="D6077" t="s">
        <v>3518</v>
      </c>
    </row>
    <row r="6078" spans="2:4">
      <c r="B6078" s="594">
        <v>45659.496712962966</v>
      </c>
      <c r="C6078">
        <v>60006</v>
      </c>
      <c r="D6078" t="s">
        <v>3520</v>
      </c>
    </row>
    <row r="6079" spans="2:4">
      <c r="B6079" s="594">
        <v>45659.496712962966</v>
      </c>
      <c r="C6079">
        <v>60006</v>
      </c>
      <c r="D6079" t="s">
        <v>3521</v>
      </c>
    </row>
    <row r="6080" spans="2:4">
      <c r="B6080" s="594">
        <v>45659.496712962966</v>
      </c>
      <c r="C6080">
        <v>60006</v>
      </c>
      <c r="D6080" t="s">
        <v>3522</v>
      </c>
    </row>
    <row r="6081" spans="2:4">
      <c r="B6081" s="594">
        <v>45659.496712962966</v>
      </c>
      <c r="C6081">
        <v>60006</v>
      </c>
      <c r="D6081" t="s">
        <v>3524</v>
      </c>
    </row>
    <row r="6082" spans="2:4">
      <c r="B6082" s="594">
        <v>45659.496712962966</v>
      </c>
      <c r="C6082">
        <v>60006</v>
      </c>
      <c r="D6082" t="s">
        <v>4133</v>
      </c>
    </row>
    <row r="6083" spans="2:4">
      <c r="B6083" s="594">
        <v>45659.496712962966</v>
      </c>
      <c r="C6083">
        <v>60006</v>
      </c>
      <c r="D6083" t="s">
        <v>3515</v>
      </c>
    </row>
    <row r="6084" spans="2:4">
      <c r="B6084" s="594">
        <v>45659.496712962966</v>
      </c>
      <c r="C6084">
        <v>60001</v>
      </c>
      <c r="D6084" t="s">
        <v>3516</v>
      </c>
    </row>
    <row r="6085" spans="2:4">
      <c r="B6085" s="594">
        <v>45659.496712962966</v>
      </c>
      <c r="C6085">
        <v>60006</v>
      </c>
      <c r="D6085" t="s">
        <v>3517</v>
      </c>
    </row>
    <row r="6086" spans="2:4">
      <c r="B6086" s="594">
        <v>45659.496712962966</v>
      </c>
      <c r="C6086">
        <v>60006</v>
      </c>
      <c r="D6086" t="s">
        <v>3518</v>
      </c>
    </row>
    <row r="6087" spans="2:4">
      <c r="B6087" s="594">
        <v>45659.496712962966</v>
      </c>
      <c r="C6087">
        <v>60006</v>
      </c>
      <c r="D6087" t="s">
        <v>3520</v>
      </c>
    </row>
    <row r="6088" spans="2:4">
      <c r="B6088" s="594">
        <v>45659.496712962966</v>
      </c>
      <c r="C6088">
        <v>60006</v>
      </c>
      <c r="D6088" t="s">
        <v>3521</v>
      </c>
    </row>
    <row r="6089" spans="2:4">
      <c r="B6089" s="594">
        <v>45659.496712962966</v>
      </c>
      <c r="C6089">
        <v>60006</v>
      </c>
      <c r="D6089" t="s">
        <v>3522</v>
      </c>
    </row>
    <row r="6090" spans="2:4">
      <c r="B6090" s="594">
        <v>45659.496712962966</v>
      </c>
      <c r="C6090">
        <v>60006</v>
      </c>
      <c r="D6090" t="s">
        <v>3524</v>
      </c>
    </row>
    <row r="6091" spans="2:4">
      <c r="B6091" s="594">
        <v>45659.496712962966</v>
      </c>
      <c r="C6091">
        <v>60006</v>
      </c>
      <c r="D6091" t="s">
        <v>4133</v>
      </c>
    </row>
    <row r="6092" spans="2:4">
      <c r="B6092" s="594">
        <v>45659.496712962966</v>
      </c>
      <c r="C6092">
        <v>60006</v>
      </c>
      <c r="D6092" t="s">
        <v>3515</v>
      </c>
    </row>
    <row r="6093" spans="2:4">
      <c r="B6093" s="594">
        <v>45659.496712962966</v>
      </c>
      <c r="C6093">
        <v>60001</v>
      </c>
      <c r="D6093" t="s">
        <v>3516</v>
      </c>
    </row>
    <row r="6094" spans="2:4">
      <c r="B6094" s="594">
        <v>45659.496712962966</v>
      </c>
      <c r="C6094">
        <v>60006</v>
      </c>
      <c r="D6094" t="s">
        <v>3517</v>
      </c>
    </row>
    <row r="6095" spans="2:4">
      <c r="B6095" s="594">
        <v>45659.496712962966</v>
      </c>
      <c r="C6095">
        <v>60006</v>
      </c>
      <c r="D6095" t="s">
        <v>3518</v>
      </c>
    </row>
    <row r="6096" spans="2:4">
      <c r="B6096" s="594">
        <v>45659.496724537035</v>
      </c>
      <c r="C6096">
        <v>60006</v>
      </c>
      <c r="D6096" t="s">
        <v>3520</v>
      </c>
    </row>
    <row r="6097" spans="2:4">
      <c r="B6097" s="594">
        <v>45659.496724537035</v>
      </c>
      <c r="C6097">
        <v>60006</v>
      </c>
      <c r="D6097" t="s">
        <v>3521</v>
      </c>
    </row>
    <row r="6098" spans="2:4">
      <c r="B6098" s="594">
        <v>45659.496724537035</v>
      </c>
      <c r="C6098">
        <v>60006</v>
      </c>
      <c r="D6098" t="s">
        <v>3522</v>
      </c>
    </row>
    <row r="6099" spans="2:4">
      <c r="B6099" s="594">
        <v>45659.496724537035</v>
      </c>
      <c r="C6099">
        <v>60006</v>
      </c>
      <c r="D6099" t="s">
        <v>3524</v>
      </c>
    </row>
    <row r="6100" spans="2:4">
      <c r="B6100" s="594">
        <v>45659.496724537035</v>
      </c>
      <c r="C6100">
        <v>60006</v>
      </c>
      <c r="D6100" t="s">
        <v>4133</v>
      </c>
    </row>
    <row r="6101" spans="2:4">
      <c r="B6101" s="594">
        <v>45659.496724537035</v>
      </c>
      <c r="C6101">
        <v>60006</v>
      </c>
      <c r="D6101" t="s">
        <v>3515</v>
      </c>
    </row>
    <row r="6102" spans="2:4">
      <c r="B6102" s="594">
        <v>45659.496724537035</v>
      </c>
      <c r="C6102">
        <v>60001</v>
      </c>
      <c r="D6102" t="s">
        <v>3516</v>
      </c>
    </row>
    <row r="6103" spans="2:4">
      <c r="B6103" s="594">
        <v>45659.496724537035</v>
      </c>
      <c r="C6103">
        <v>60006</v>
      </c>
      <c r="D6103" t="s">
        <v>3517</v>
      </c>
    </row>
    <row r="6104" spans="2:4">
      <c r="B6104" s="594">
        <v>45659.496724537035</v>
      </c>
      <c r="C6104">
        <v>60006</v>
      </c>
      <c r="D6104" t="s">
        <v>3518</v>
      </c>
    </row>
    <row r="6105" spans="2:4">
      <c r="B6105" s="594">
        <v>45659.496724537035</v>
      </c>
      <c r="C6105">
        <v>60006</v>
      </c>
      <c r="D6105" t="s">
        <v>3520</v>
      </c>
    </row>
    <row r="6106" spans="2:4">
      <c r="B6106" s="594">
        <v>45659.496724537035</v>
      </c>
      <c r="C6106">
        <v>60006</v>
      </c>
      <c r="D6106" t="s">
        <v>3521</v>
      </c>
    </row>
    <row r="6107" spans="2:4">
      <c r="B6107" s="594">
        <v>45659.496724537035</v>
      </c>
      <c r="C6107">
        <v>60006</v>
      </c>
      <c r="D6107" t="s">
        <v>3522</v>
      </c>
    </row>
    <row r="6108" spans="2:4">
      <c r="B6108" s="594">
        <v>45659.496724537035</v>
      </c>
      <c r="C6108">
        <v>60006</v>
      </c>
      <c r="D6108" t="s">
        <v>3524</v>
      </c>
    </row>
    <row r="6109" spans="2:4">
      <c r="B6109" s="594">
        <v>45659.496724537035</v>
      </c>
      <c r="C6109">
        <v>60006</v>
      </c>
      <c r="D6109" t="s">
        <v>4133</v>
      </c>
    </row>
    <row r="6110" spans="2:4">
      <c r="B6110" s="594">
        <v>45659.496724537035</v>
      </c>
      <c r="C6110">
        <v>60006</v>
      </c>
      <c r="D6110" t="s">
        <v>3515</v>
      </c>
    </row>
    <row r="6111" spans="2:4">
      <c r="B6111" s="594">
        <v>45659.496724537035</v>
      </c>
      <c r="C6111">
        <v>60001</v>
      </c>
      <c r="D6111" t="s">
        <v>3516</v>
      </c>
    </row>
    <row r="6112" spans="2:4">
      <c r="B6112" s="594">
        <v>45659.496724537035</v>
      </c>
      <c r="C6112">
        <v>60006</v>
      </c>
      <c r="D6112" t="s">
        <v>3517</v>
      </c>
    </row>
    <row r="6113" spans="2:4">
      <c r="B6113" s="594">
        <v>45659.496724537035</v>
      </c>
      <c r="C6113">
        <v>60006</v>
      </c>
      <c r="D6113" t="s">
        <v>3518</v>
      </c>
    </row>
    <row r="6114" spans="2:4">
      <c r="B6114" s="594">
        <v>45659.496724537035</v>
      </c>
      <c r="C6114">
        <v>60006</v>
      </c>
      <c r="D6114" t="s">
        <v>3520</v>
      </c>
    </row>
    <row r="6115" spans="2:4">
      <c r="B6115" s="594">
        <v>45659.496724537035</v>
      </c>
      <c r="C6115">
        <v>60006</v>
      </c>
      <c r="D6115" t="s">
        <v>3521</v>
      </c>
    </row>
    <row r="6116" spans="2:4">
      <c r="B6116" s="594">
        <v>45659.496724537035</v>
      </c>
      <c r="C6116">
        <v>60006</v>
      </c>
      <c r="D6116" t="s">
        <v>3522</v>
      </c>
    </row>
    <row r="6117" spans="2:4">
      <c r="B6117" s="594">
        <v>45659.496724537035</v>
      </c>
      <c r="C6117">
        <v>60006</v>
      </c>
      <c r="D6117" t="s">
        <v>3524</v>
      </c>
    </row>
    <row r="6118" spans="2:4">
      <c r="B6118" s="594">
        <v>45659.496724537035</v>
      </c>
      <c r="C6118">
        <v>60006</v>
      </c>
      <c r="D6118" t="s">
        <v>4133</v>
      </c>
    </row>
    <row r="6119" spans="2:4">
      <c r="B6119" s="594">
        <v>45659.496724537035</v>
      </c>
      <c r="C6119">
        <v>60006</v>
      </c>
      <c r="D6119" t="s">
        <v>3515</v>
      </c>
    </row>
    <row r="6120" spans="2:4">
      <c r="B6120" s="594">
        <v>45659.496736111112</v>
      </c>
      <c r="C6120">
        <v>60001</v>
      </c>
      <c r="D6120" t="s">
        <v>3516</v>
      </c>
    </row>
    <row r="6121" spans="2:4">
      <c r="B6121" s="594">
        <v>45659.496736111112</v>
      </c>
      <c r="C6121">
        <v>60006</v>
      </c>
      <c r="D6121" t="s">
        <v>3517</v>
      </c>
    </row>
    <row r="6122" spans="2:4">
      <c r="B6122" s="594">
        <v>45659.496736111112</v>
      </c>
      <c r="C6122">
        <v>60006</v>
      </c>
      <c r="D6122" t="s">
        <v>3518</v>
      </c>
    </row>
    <row r="6123" spans="2:4">
      <c r="B6123" s="594">
        <v>45659.496736111112</v>
      </c>
      <c r="C6123">
        <v>60006</v>
      </c>
      <c r="D6123" t="s">
        <v>3520</v>
      </c>
    </row>
    <row r="6124" spans="2:4">
      <c r="B6124" s="594">
        <v>45659.496736111112</v>
      </c>
      <c r="C6124">
        <v>60006</v>
      </c>
      <c r="D6124" t="s">
        <v>3521</v>
      </c>
    </row>
    <row r="6125" spans="2:4">
      <c r="B6125" s="594">
        <v>45659.496736111112</v>
      </c>
      <c r="C6125">
        <v>60006</v>
      </c>
      <c r="D6125" t="s">
        <v>3522</v>
      </c>
    </row>
    <row r="6126" spans="2:4">
      <c r="B6126" s="594">
        <v>45659.496736111112</v>
      </c>
      <c r="C6126">
        <v>60006</v>
      </c>
      <c r="D6126" t="s">
        <v>3524</v>
      </c>
    </row>
    <row r="6127" spans="2:4">
      <c r="B6127" s="594">
        <v>45659.496736111112</v>
      </c>
      <c r="C6127">
        <v>60006</v>
      </c>
      <c r="D6127" t="s">
        <v>4133</v>
      </c>
    </row>
    <row r="6128" spans="2:4">
      <c r="B6128" s="594">
        <v>45659.496736111112</v>
      </c>
      <c r="C6128">
        <v>60006</v>
      </c>
      <c r="D6128" t="s">
        <v>3515</v>
      </c>
    </row>
    <row r="6129" spans="2:4">
      <c r="B6129" s="594">
        <v>45659.496736111112</v>
      </c>
      <c r="C6129">
        <v>60001</v>
      </c>
      <c r="D6129" t="s">
        <v>3516</v>
      </c>
    </row>
    <row r="6130" spans="2:4">
      <c r="B6130" s="594">
        <v>45659.496736111112</v>
      </c>
      <c r="C6130">
        <v>60006</v>
      </c>
      <c r="D6130" t="s">
        <v>3517</v>
      </c>
    </row>
    <row r="6131" spans="2:4">
      <c r="B6131" s="594">
        <v>45659.496736111112</v>
      </c>
      <c r="C6131">
        <v>60006</v>
      </c>
      <c r="D6131" t="s">
        <v>3518</v>
      </c>
    </row>
    <row r="6132" spans="2:4">
      <c r="B6132" s="594">
        <v>45659.496736111112</v>
      </c>
      <c r="C6132">
        <v>60006</v>
      </c>
      <c r="D6132" t="s">
        <v>3520</v>
      </c>
    </row>
    <row r="6133" spans="2:4">
      <c r="B6133" s="594">
        <v>45659.496736111112</v>
      </c>
      <c r="C6133">
        <v>60006</v>
      </c>
      <c r="D6133" t="s">
        <v>3521</v>
      </c>
    </row>
    <row r="6134" spans="2:4">
      <c r="B6134" s="594">
        <v>45659.496736111112</v>
      </c>
      <c r="C6134">
        <v>60006</v>
      </c>
      <c r="D6134" t="s">
        <v>3522</v>
      </c>
    </row>
    <row r="6135" spans="2:4">
      <c r="B6135" s="594">
        <v>45659.496736111112</v>
      </c>
      <c r="C6135">
        <v>60006</v>
      </c>
      <c r="D6135" t="s">
        <v>3524</v>
      </c>
    </row>
    <row r="6136" spans="2:4">
      <c r="B6136" s="594">
        <v>45659.496736111112</v>
      </c>
      <c r="C6136">
        <v>60006</v>
      </c>
      <c r="D6136" t="s">
        <v>4133</v>
      </c>
    </row>
    <row r="6137" spans="2:4">
      <c r="B6137" s="594">
        <v>45659.496736111112</v>
      </c>
      <c r="C6137">
        <v>60006</v>
      </c>
      <c r="D6137" t="s">
        <v>3515</v>
      </c>
    </row>
    <row r="6138" spans="2:4">
      <c r="B6138" s="594">
        <v>45659.496736111112</v>
      </c>
      <c r="C6138">
        <v>60001</v>
      </c>
      <c r="D6138" t="s">
        <v>3516</v>
      </c>
    </row>
    <row r="6139" spans="2:4">
      <c r="B6139" s="594">
        <v>45659.496736111112</v>
      </c>
      <c r="C6139">
        <v>60006</v>
      </c>
      <c r="D6139" t="s">
        <v>3517</v>
      </c>
    </row>
    <row r="6140" spans="2:4">
      <c r="B6140" s="594">
        <v>45659.496736111112</v>
      </c>
      <c r="C6140">
        <v>60006</v>
      </c>
      <c r="D6140" t="s">
        <v>3518</v>
      </c>
    </row>
    <row r="6141" spans="2:4">
      <c r="B6141" s="594">
        <v>45659.496736111112</v>
      </c>
      <c r="C6141">
        <v>60006</v>
      </c>
      <c r="D6141" t="s">
        <v>3520</v>
      </c>
    </row>
    <row r="6142" spans="2:4">
      <c r="B6142" s="594">
        <v>45659.496736111112</v>
      </c>
      <c r="C6142">
        <v>60006</v>
      </c>
      <c r="D6142" t="s">
        <v>3521</v>
      </c>
    </row>
    <row r="6143" spans="2:4">
      <c r="B6143" s="594">
        <v>45659.496736111112</v>
      </c>
      <c r="C6143">
        <v>60006</v>
      </c>
      <c r="D6143" t="s">
        <v>3522</v>
      </c>
    </row>
    <row r="6144" spans="2:4">
      <c r="B6144" s="594">
        <v>45659.496736111112</v>
      </c>
      <c r="C6144">
        <v>60006</v>
      </c>
      <c r="D6144" t="s">
        <v>3524</v>
      </c>
    </row>
    <row r="6145" spans="2:4">
      <c r="B6145" s="594">
        <v>45659.496736111112</v>
      </c>
      <c r="C6145">
        <v>60006</v>
      </c>
      <c r="D6145" t="s">
        <v>4133</v>
      </c>
    </row>
    <row r="6146" spans="2:4">
      <c r="B6146" s="594">
        <v>45659.496736111112</v>
      </c>
      <c r="C6146">
        <v>60006</v>
      </c>
      <c r="D6146" t="s">
        <v>3515</v>
      </c>
    </row>
    <row r="6147" spans="2:4">
      <c r="B6147" s="594">
        <v>45659.496736111112</v>
      </c>
      <c r="C6147">
        <v>60001</v>
      </c>
      <c r="D6147" t="s">
        <v>3516</v>
      </c>
    </row>
    <row r="6148" spans="2:4">
      <c r="B6148" s="594">
        <v>45659.496736111112</v>
      </c>
      <c r="C6148">
        <v>60006</v>
      </c>
      <c r="D6148" t="s">
        <v>3517</v>
      </c>
    </row>
    <row r="6149" spans="2:4">
      <c r="B6149" s="594">
        <v>45659.496736111112</v>
      </c>
      <c r="C6149">
        <v>60006</v>
      </c>
      <c r="D6149" t="s">
        <v>3518</v>
      </c>
    </row>
    <row r="6150" spans="2:4">
      <c r="B6150" s="594">
        <v>45659.496736111112</v>
      </c>
      <c r="C6150">
        <v>60006</v>
      </c>
      <c r="D6150" t="s">
        <v>3520</v>
      </c>
    </row>
    <row r="6151" spans="2:4">
      <c r="B6151" s="594">
        <v>45659.496736111112</v>
      </c>
      <c r="C6151">
        <v>60006</v>
      </c>
      <c r="D6151" t="s">
        <v>3521</v>
      </c>
    </row>
    <row r="6152" spans="2:4">
      <c r="B6152" s="594">
        <v>45659.496736111112</v>
      </c>
      <c r="C6152">
        <v>60006</v>
      </c>
      <c r="D6152" t="s">
        <v>3522</v>
      </c>
    </row>
    <row r="6153" spans="2:4">
      <c r="B6153" s="594">
        <v>45659.496736111112</v>
      </c>
      <c r="C6153">
        <v>60006</v>
      </c>
      <c r="D6153" t="s">
        <v>3524</v>
      </c>
    </row>
    <row r="6154" spans="2:4">
      <c r="B6154" s="594">
        <v>45659.496736111112</v>
      </c>
      <c r="C6154">
        <v>60006</v>
      </c>
      <c r="D6154" t="s">
        <v>4133</v>
      </c>
    </row>
    <row r="6155" spans="2:4">
      <c r="B6155" s="594">
        <v>45659.496736111112</v>
      </c>
      <c r="C6155">
        <v>60006</v>
      </c>
      <c r="D6155" t="s">
        <v>3515</v>
      </c>
    </row>
    <row r="6156" spans="2:4">
      <c r="B6156" s="594">
        <v>45659.496736111112</v>
      </c>
      <c r="C6156">
        <v>60001</v>
      </c>
      <c r="D6156" t="s">
        <v>3516</v>
      </c>
    </row>
    <row r="6157" spans="2:4">
      <c r="B6157" s="594">
        <v>45659.496736111112</v>
      </c>
      <c r="C6157">
        <v>60006</v>
      </c>
      <c r="D6157" t="s">
        <v>3517</v>
      </c>
    </row>
    <row r="6158" spans="2:4">
      <c r="B6158" s="594">
        <v>45659.496736111112</v>
      </c>
      <c r="C6158">
        <v>60006</v>
      </c>
      <c r="D6158" t="s">
        <v>3518</v>
      </c>
    </row>
    <row r="6159" spans="2:4">
      <c r="B6159" s="594">
        <v>45659.496736111112</v>
      </c>
      <c r="C6159">
        <v>60006</v>
      </c>
      <c r="D6159" t="s">
        <v>3520</v>
      </c>
    </row>
    <row r="6160" spans="2:4">
      <c r="B6160" s="594">
        <v>45659.496736111112</v>
      </c>
      <c r="C6160">
        <v>60006</v>
      </c>
      <c r="D6160" t="s">
        <v>3521</v>
      </c>
    </row>
    <row r="6161" spans="2:4">
      <c r="B6161" s="594">
        <v>45659.496736111112</v>
      </c>
      <c r="C6161">
        <v>60006</v>
      </c>
      <c r="D6161" t="s">
        <v>3522</v>
      </c>
    </row>
    <row r="6162" spans="2:4">
      <c r="B6162" s="594">
        <v>45659.496736111112</v>
      </c>
      <c r="C6162">
        <v>60006</v>
      </c>
      <c r="D6162" t="s">
        <v>3524</v>
      </c>
    </row>
    <row r="6163" spans="2:4">
      <c r="B6163" s="594">
        <v>45659.496736111112</v>
      </c>
      <c r="C6163">
        <v>60006</v>
      </c>
      <c r="D6163" t="s">
        <v>4133</v>
      </c>
    </row>
    <row r="6164" spans="2:4">
      <c r="B6164" s="594">
        <v>45659.496736111112</v>
      </c>
      <c r="C6164">
        <v>60006</v>
      </c>
      <c r="D6164" t="s">
        <v>3515</v>
      </c>
    </row>
    <row r="6165" spans="2:4">
      <c r="B6165" s="594">
        <v>45659.496736111112</v>
      </c>
      <c r="C6165">
        <v>60001</v>
      </c>
      <c r="D6165" t="s">
        <v>3516</v>
      </c>
    </row>
    <row r="6166" spans="2:4">
      <c r="B6166" s="594">
        <v>45659.496736111112</v>
      </c>
      <c r="C6166">
        <v>60006</v>
      </c>
      <c r="D6166" t="s">
        <v>3517</v>
      </c>
    </row>
    <row r="6167" spans="2:4">
      <c r="B6167" s="594">
        <v>45659.496736111112</v>
      </c>
      <c r="C6167">
        <v>60006</v>
      </c>
      <c r="D6167" t="s">
        <v>3518</v>
      </c>
    </row>
    <row r="6168" spans="2:4">
      <c r="B6168" s="594">
        <v>45659.496736111112</v>
      </c>
      <c r="C6168">
        <v>60006</v>
      </c>
      <c r="D6168" t="s">
        <v>3520</v>
      </c>
    </row>
    <row r="6169" spans="2:4">
      <c r="B6169" s="594">
        <v>45659.496736111112</v>
      </c>
      <c r="C6169">
        <v>60006</v>
      </c>
      <c r="D6169" t="s">
        <v>3521</v>
      </c>
    </row>
    <row r="6170" spans="2:4">
      <c r="B6170" s="594">
        <v>45659.496736111112</v>
      </c>
      <c r="C6170">
        <v>60006</v>
      </c>
      <c r="D6170" t="s">
        <v>3522</v>
      </c>
    </row>
    <row r="6171" spans="2:4">
      <c r="B6171" s="594">
        <v>45659.496736111112</v>
      </c>
      <c r="C6171">
        <v>60006</v>
      </c>
      <c r="D6171" t="s">
        <v>3524</v>
      </c>
    </row>
    <row r="6172" spans="2:4">
      <c r="B6172" s="594">
        <v>45659.496736111112</v>
      </c>
      <c r="C6172">
        <v>60006</v>
      </c>
      <c r="D6172" t="s">
        <v>4133</v>
      </c>
    </row>
    <row r="6173" spans="2:4">
      <c r="B6173" s="594">
        <v>45659.496736111112</v>
      </c>
      <c r="C6173">
        <v>60006</v>
      </c>
      <c r="D6173" t="s">
        <v>3515</v>
      </c>
    </row>
    <row r="6174" spans="2:4">
      <c r="B6174" s="594">
        <v>45659.496736111112</v>
      </c>
      <c r="C6174">
        <v>60001</v>
      </c>
      <c r="D6174" t="s">
        <v>3516</v>
      </c>
    </row>
    <row r="6175" spans="2:4">
      <c r="B6175" s="594">
        <v>45659.496736111112</v>
      </c>
      <c r="C6175">
        <v>60006</v>
      </c>
      <c r="D6175" t="s">
        <v>3517</v>
      </c>
    </row>
    <row r="6176" spans="2:4">
      <c r="B6176" s="594">
        <v>45659.496747685182</v>
      </c>
      <c r="C6176">
        <v>60006</v>
      </c>
      <c r="D6176" t="s">
        <v>3518</v>
      </c>
    </row>
    <row r="6177" spans="2:4">
      <c r="B6177" s="594">
        <v>45659.496747685182</v>
      </c>
      <c r="C6177">
        <v>60006</v>
      </c>
      <c r="D6177" t="s">
        <v>3520</v>
      </c>
    </row>
    <row r="6178" spans="2:4">
      <c r="B6178" s="594">
        <v>45659.496747685182</v>
      </c>
      <c r="C6178">
        <v>60006</v>
      </c>
      <c r="D6178" t="s">
        <v>3521</v>
      </c>
    </row>
    <row r="6179" spans="2:4">
      <c r="B6179" s="594">
        <v>45659.496747685182</v>
      </c>
      <c r="C6179">
        <v>60006</v>
      </c>
      <c r="D6179" t="s">
        <v>3522</v>
      </c>
    </row>
    <row r="6180" spans="2:4">
      <c r="B6180" s="594">
        <v>45659.496747685182</v>
      </c>
      <c r="C6180">
        <v>60006</v>
      </c>
      <c r="D6180" t="s">
        <v>3524</v>
      </c>
    </row>
    <row r="6181" spans="2:4">
      <c r="B6181" s="594">
        <v>45659.496747685182</v>
      </c>
      <c r="C6181">
        <v>60006</v>
      </c>
      <c r="D6181" t="s">
        <v>4133</v>
      </c>
    </row>
    <row r="6182" spans="2:4">
      <c r="B6182" s="594">
        <v>45659.496747685182</v>
      </c>
      <c r="C6182">
        <v>60006</v>
      </c>
      <c r="D6182" t="s">
        <v>3515</v>
      </c>
    </row>
    <row r="6183" spans="2:4">
      <c r="B6183" s="594">
        <v>45659.496747685182</v>
      </c>
      <c r="C6183">
        <v>60001</v>
      </c>
      <c r="D6183" t="s">
        <v>3516</v>
      </c>
    </row>
    <row r="6184" spans="2:4">
      <c r="B6184" s="594">
        <v>45659.496747685182</v>
      </c>
      <c r="C6184">
        <v>60006</v>
      </c>
      <c r="D6184" t="s">
        <v>3517</v>
      </c>
    </row>
    <row r="6185" spans="2:4">
      <c r="B6185" s="594">
        <v>45659.496747685182</v>
      </c>
      <c r="C6185">
        <v>60006</v>
      </c>
      <c r="D6185" t="s">
        <v>3518</v>
      </c>
    </row>
    <row r="6186" spans="2:4">
      <c r="B6186" s="594">
        <v>45659.496747685182</v>
      </c>
      <c r="C6186">
        <v>60006</v>
      </c>
      <c r="D6186" t="s">
        <v>3520</v>
      </c>
    </row>
    <row r="6187" spans="2:4">
      <c r="B6187" s="594">
        <v>45659.496747685182</v>
      </c>
      <c r="C6187">
        <v>60006</v>
      </c>
      <c r="D6187" t="s">
        <v>3521</v>
      </c>
    </row>
    <row r="6188" spans="2:4">
      <c r="B6188" s="594">
        <v>45659.496747685182</v>
      </c>
      <c r="C6188">
        <v>60006</v>
      </c>
      <c r="D6188" t="s">
        <v>3522</v>
      </c>
    </row>
    <row r="6189" spans="2:4">
      <c r="B6189" s="594">
        <v>45659.496747685182</v>
      </c>
      <c r="C6189">
        <v>60006</v>
      </c>
      <c r="D6189" t="s">
        <v>3524</v>
      </c>
    </row>
    <row r="6190" spans="2:4">
      <c r="B6190" s="594">
        <v>45659.496747685182</v>
      </c>
      <c r="C6190">
        <v>60006</v>
      </c>
      <c r="D6190" t="s">
        <v>4133</v>
      </c>
    </row>
    <row r="6191" spans="2:4">
      <c r="B6191" s="594">
        <v>45659.496747685182</v>
      </c>
      <c r="C6191">
        <v>60006</v>
      </c>
      <c r="D6191" t="s">
        <v>3515</v>
      </c>
    </row>
    <row r="6192" spans="2:4">
      <c r="B6192" s="594">
        <v>45659.496747685182</v>
      </c>
      <c r="C6192">
        <v>60001</v>
      </c>
      <c r="D6192" t="s">
        <v>3516</v>
      </c>
    </row>
    <row r="6193" spans="2:4">
      <c r="B6193" s="594">
        <v>45659.496747685182</v>
      </c>
      <c r="C6193">
        <v>60006</v>
      </c>
      <c r="D6193" t="s">
        <v>3517</v>
      </c>
    </row>
    <row r="6194" spans="2:4">
      <c r="B6194" s="594">
        <v>45659.496747685182</v>
      </c>
      <c r="C6194">
        <v>60006</v>
      </c>
      <c r="D6194" t="s">
        <v>3518</v>
      </c>
    </row>
    <row r="6195" spans="2:4">
      <c r="B6195" s="594">
        <v>45659.496747685182</v>
      </c>
      <c r="C6195">
        <v>60006</v>
      </c>
      <c r="D6195" t="s">
        <v>3520</v>
      </c>
    </row>
    <row r="6196" spans="2:4">
      <c r="B6196" s="594">
        <v>45659.496747685182</v>
      </c>
      <c r="C6196">
        <v>60006</v>
      </c>
      <c r="D6196" t="s">
        <v>3521</v>
      </c>
    </row>
    <row r="6197" spans="2:4">
      <c r="B6197" s="594">
        <v>45659.496747685182</v>
      </c>
      <c r="C6197">
        <v>60006</v>
      </c>
      <c r="D6197" t="s">
        <v>3522</v>
      </c>
    </row>
    <row r="6198" spans="2:4">
      <c r="B6198" s="594">
        <v>45659.496747685182</v>
      </c>
      <c r="C6198">
        <v>60006</v>
      </c>
      <c r="D6198" t="s">
        <v>3524</v>
      </c>
    </row>
    <row r="6199" spans="2:4">
      <c r="B6199" s="594">
        <v>45659.496747685182</v>
      </c>
      <c r="C6199">
        <v>60006</v>
      </c>
      <c r="D6199" t="s">
        <v>4133</v>
      </c>
    </row>
    <row r="6200" spans="2:4">
      <c r="B6200" s="594">
        <v>45659.496747685182</v>
      </c>
      <c r="C6200">
        <v>60006</v>
      </c>
      <c r="D6200" t="s">
        <v>3515</v>
      </c>
    </row>
    <row r="6201" spans="2:4">
      <c r="B6201" s="594">
        <v>45659.496747685182</v>
      </c>
      <c r="C6201">
        <v>60001</v>
      </c>
      <c r="D6201" t="s">
        <v>3516</v>
      </c>
    </row>
    <row r="6202" spans="2:4">
      <c r="B6202" s="594">
        <v>45659.496747685182</v>
      </c>
      <c r="C6202">
        <v>60006</v>
      </c>
      <c r="D6202" t="s">
        <v>3517</v>
      </c>
    </row>
    <row r="6203" spans="2:4">
      <c r="B6203" s="594">
        <v>45659.496747685182</v>
      </c>
      <c r="C6203">
        <v>60006</v>
      </c>
      <c r="D6203" t="s">
        <v>3518</v>
      </c>
    </row>
    <row r="6204" spans="2:4">
      <c r="B6204" s="594">
        <v>45659.496747685182</v>
      </c>
      <c r="C6204">
        <v>60006</v>
      </c>
      <c r="D6204" t="s">
        <v>3520</v>
      </c>
    </row>
    <row r="6205" spans="2:4">
      <c r="B6205" s="594">
        <v>45659.496747685182</v>
      </c>
      <c r="C6205">
        <v>60006</v>
      </c>
      <c r="D6205" t="s">
        <v>3521</v>
      </c>
    </row>
    <row r="6206" spans="2:4">
      <c r="B6206" s="594">
        <v>45659.496747685182</v>
      </c>
      <c r="C6206">
        <v>60006</v>
      </c>
      <c r="D6206" t="s">
        <v>3522</v>
      </c>
    </row>
    <row r="6207" spans="2:4">
      <c r="B6207" s="594">
        <v>45659.496747685182</v>
      </c>
      <c r="C6207">
        <v>60006</v>
      </c>
      <c r="D6207" t="s">
        <v>3524</v>
      </c>
    </row>
    <row r="6208" spans="2:4">
      <c r="B6208" s="594">
        <v>45659.496747685182</v>
      </c>
      <c r="C6208">
        <v>60006</v>
      </c>
      <c r="D6208" t="s">
        <v>4133</v>
      </c>
    </row>
    <row r="6209" spans="2:4">
      <c r="B6209" s="594">
        <v>45659.496747685182</v>
      </c>
      <c r="C6209">
        <v>60006</v>
      </c>
      <c r="D6209" t="s">
        <v>3515</v>
      </c>
    </row>
    <row r="6210" spans="2:4">
      <c r="B6210" s="594">
        <v>45659.496747685182</v>
      </c>
      <c r="C6210">
        <v>60001</v>
      </c>
      <c r="D6210" t="s">
        <v>3516</v>
      </c>
    </row>
    <row r="6211" spans="2:4">
      <c r="B6211" s="594">
        <v>45659.496747685182</v>
      </c>
      <c r="C6211">
        <v>60006</v>
      </c>
      <c r="D6211" t="s">
        <v>3517</v>
      </c>
    </row>
    <row r="6212" spans="2:4">
      <c r="B6212" s="594">
        <v>45659.496747685182</v>
      </c>
      <c r="C6212">
        <v>60006</v>
      </c>
      <c r="D6212" t="s">
        <v>3518</v>
      </c>
    </row>
    <row r="6213" spans="2:4">
      <c r="B6213" s="594">
        <v>45659.496747685182</v>
      </c>
      <c r="C6213">
        <v>60006</v>
      </c>
      <c r="D6213" t="s">
        <v>3520</v>
      </c>
    </row>
    <row r="6214" spans="2:4">
      <c r="B6214" s="594">
        <v>45659.496747685182</v>
      </c>
      <c r="C6214">
        <v>60006</v>
      </c>
      <c r="D6214" t="s">
        <v>3521</v>
      </c>
    </row>
    <row r="6215" spans="2:4">
      <c r="B6215" s="594">
        <v>45659.496747685182</v>
      </c>
      <c r="C6215">
        <v>60006</v>
      </c>
      <c r="D6215" t="s">
        <v>3522</v>
      </c>
    </row>
    <row r="6216" spans="2:4">
      <c r="B6216" s="594">
        <v>45659.496747685182</v>
      </c>
      <c r="C6216">
        <v>60006</v>
      </c>
      <c r="D6216" t="s">
        <v>3524</v>
      </c>
    </row>
    <row r="6217" spans="2:4">
      <c r="B6217" s="594">
        <v>45659.496759259258</v>
      </c>
      <c r="C6217">
        <v>60006</v>
      </c>
      <c r="D6217" t="s">
        <v>4133</v>
      </c>
    </row>
    <row r="6218" spans="2:4">
      <c r="B6218" s="594">
        <v>45659.496759259258</v>
      </c>
      <c r="C6218">
        <v>60006</v>
      </c>
      <c r="D6218" t="s">
        <v>3515</v>
      </c>
    </row>
    <row r="6219" spans="2:4">
      <c r="B6219" s="594">
        <v>45659.496759259258</v>
      </c>
      <c r="C6219">
        <v>60001</v>
      </c>
      <c r="D6219" t="s">
        <v>3516</v>
      </c>
    </row>
    <row r="6220" spans="2:4">
      <c r="B6220" s="594">
        <v>45659.496759259258</v>
      </c>
      <c r="C6220">
        <v>60006</v>
      </c>
      <c r="D6220" t="s">
        <v>3517</v>
      </c>
    </row>
    <row r="6221" spans="2:4">
      <c r="B6221" s="594">
        <v>45659.496759259258</v>
      </c>
      <c r="C6221">
        <v>60006</v>
      </c>
      <c r="D6221" t="s">
        <v>3518</v>
      </c>
    </row>
    <row r="6222" spans="2:4">
      <c r="B6222" s="594">
        <v>45659.496759259258</v>
      </c>
      <c r="C6222">
        <v>60006</v>
      </c>
      <c r="D6222" t="s">
        <v>3520</v>
      </c>
    </row>
    <row r="6223" spans="2:4">
      <c r="B6223" s="594">
        <v>45659.496759259258</v>
      </c>
      <c r="C6223">
        <v>60006</v>
      </c>
      <c r="D6223" t="s">
        <v>3521</v>
      </c>
    </row>
    <row r="6224" spans="2:4">
      <c r="B6224" s="594">
        <v>45659.496759259258</v>
      </c>
      <c r="C6224">
        <v>60006</v>
      </c>
      <c r="D6224" t="s">
        <v>3522</v>
      </c>
    </row>
    <row r="6225" spans="2:4">
      <c r="B6225" s="594">
        <v>45659.496759259258</v>
      </c>
      <c r="C6225">
        <v>60006</v>
      </c>
      <c r="D6225" t="s">
        <v>3524</v>
      </c>
    </row>
    <row r="6226" spans="2:4">
      <c r="B6226" s="594">
        <v>45659.496759259258</v>
      </c>
      <c r="C6226">
        <v>60006</v>
      </c>
      <c r="D6226" t="s">
        <v>4133</v>
      </c>
    </row>
    <row r="6227" spans="2:4">
      <c r="B6227" s="594">
        <v>45659.496759259258</v>
      </c>
      <c r="C6227">
        <v>60006</v>
      </c>
      <c r="D6227" t="s">
        <v>3515</v>
      </c>
    </row>
    <row r="6228" spans="2:4">
      <c r="B6228" s="594">
        <v>45659.496759259258</v>
      </c>
      <c r="C6228">
        <v>60001</v>
      </c>
      <c r="D6228" t="s">
        <v>3516</v>
      </c>
    </row>
    <row r="6229" spans="2:4">
      <c r="B6229" s="594">
        <v>45659.496759259258</v>
      </c>
      <c r="C6229">
        <v>60006</v>
      </c>
      <c r="D6229" t="s">
        <v>3517</v>
      </c>
    </row>
    <row r="6230" spans="2:4">
      <c r="B6230" s="594">
        <v>45659.496759259258</v>
      </c>
      <c r="C6230">
        <v>60006</v>
      </c>
      <c r="D6230" t="s">
        <v>3518</v>
      </c>
    </row>
    <row r="6231" spans="2:4">
      <c r="B6231" s="594">
        <v>45659.496759259258</v>
      </c>
      <c r="C6231">
        <v>60006</v>
      </c>
      <c r="D6231" t="s">
        <v>3520</v>
      </c>
    </row>
    <row r="6232" spans="2:4">
      <c r="B6232" s="594">
        <v>45659.496759259258</v>
      </c>
      <c r="C6232">
        <v>60006</v>
      </c>
      <c r="D6232" t="s">
        <v>3521</v>
      </c>
    </row>
    <row r="6233" spans="2:4">
      <c r="B6233" s="594">
        <v>45659.496759259258</v>
      </c>
      <c r="C6233">
        <v>60006</v>
      </c>
      <c r="D6233" t="s">
        <v>3522</v>
      </c>
    </row>
    <row r="6234" spans="2:4">
      <c r="B6234" s="594">
        <v>45659.496759259258</v>
      </c>
      <c r="C6234">
        <v>60006</v>
      </c>
      <c r="D6234" t="s">
        <v>3524</v>
      </c>
    </row>
    <row r="6235" spans="2:4">
      <c r="B6235" s="594">
        <v>45659.496759259258</v>
      </c>
      <c r="C6235">
        <v>60006</v>
      </c>
      <c r="D6235" t="s">
        <v>4133</v>
      </c>
    </row>
    <row r="6236" spans="2:4">
      <c r="B6236" s="594">
        <v>45659.496759259258</v>
      </c>
      <c r="C6236">
        <v>60006</v>
      </c>
      <c r="D6236" t="s">
        <v>3515</v>
      </c>
    </row>
    <row r="6237" spans="2:4">
      <c r="B6237" s="594">
        <v>45659.496759259258</v>
      </c>
      <c r="C6237">
        <v>60001</v>
      </c>
      <c r="D6237" t="s">
        <v>3516</v>
      </c>
    </row>
    <row r="6238" spans="2:4">
      <c r="B6238" s="594">
        <v>45659.496759259258</v>
      </c>
      <c r="C6238">
        <v>60006</v>
      </c>
      <c r="D6238" t="s">
        <v>3517</v>
      </c>
    </row>
    <row r="6239" spans="2:4">
      <c r="B6239" s="594">
        <v>45659.496759259258</v>
      </c>
      <c r="C6239">
        <v>60006</v>
      </c>
      <c r="D6239" t="s">
        <v>3518</v>
      </c>
    </row>
    <row r="6240" spans="2:4">
      <c r="B6240" s="594">
        <v>45659.496759259258</v>
      </c>
      <c r="C6240">
        <v>60006</v>
      </c>
      <c r="D6240" t="s">
        <v>3520</v>
      </c>
    </row>
    <row r="6241" spans="2:4">
      <c r="B6241" s="594">
        <v>45659.496770833335</v>
      </c>
      <c r="C6241">
        <v>60006</v>
      </c>
      <c r="D6241" t="s">
        <v>3521</v>
      </c>
    </row>
    <row r="6242" spans="2:4">
      <c r="B6242" s="594">
        <v>45659.496770833335</v>
      </c>
      <c r="C6242">
        <v>60006</v>
      </c>
      <c r="D6242" t="s">
        <v>3522</v>
      </c>
    </row>
    <row r="6243" spans="2:4">
      <c r="B6243" s="594">
        <v>45659.496770833335</v>
      </c>
      <c r="C6243">
        <v>60006</v>
      </c>
      <c r="D6243" t="s">
        <v>3524</v>
      </c>
    </row>
    <row r="6244" spans="2:4">
      <c r="B6244" s="594">
        <v>45659.496770833335</v>
      </c>
      <c r="C6244">
        <v>60006</v>
      </c>
      <c r="D6244" t="s">
        <v>4133</v>
      </c>
    </row>
    <row r="6245" spans="2:4">
      <c r="B6245" s="594">
        <v>45659.496770833335</v>
      </c>
      <c r="C6245">
        <v>60006</v>
      </c>
      <c r="D6245" t="s">
        <v>3515</v>
      </c>
    </row>
    <row r="6246" spans="2:4">
      <c r="B6246" s="594">
        <v>45659.496770833335</v>
      </c>
      <c r="C6246">
        <v>60001</v>
      </c>
      <c r="D6246" t="s">
        <v>3516</v>
      </c>
    </row>
    <row r="6247" spans="2:4">
      <c r="B6247" s="594">
        <v>45659.496770833335</v>
      </c>
      <c r="C6247">
        <v>60006</v>
      </c>
      <c r="D6247" t="s">
        <v>3517</v>
      </c>
    </row>
    <row r="6248" spans="2:4">
      <c r="B6248" s="594">
        <v>45659.496770833335</v>
      </c>
      <c r="C6248">
        <v>60006</v>
      </c>
      <c r="D6248" t="s">
        <v>3518</v>
      </c>
    </row>
    <row r="6249" spans="2:4">
      <c r="B6249" s="594">
        <v>45659.496770833335</v>
      </c>
      <c r="C6249">
        <v>60006</v>
      </c>
      <c r="D6249" t="s">
        <v>3520</v>
      </c>
    </row>
    <row r="6250" spans="2:4">
      <c r="B6250" s="594">
        <v>45659.496770833335</v>
      </c>
      <c r="C6250">
        <v>60006</v>
      </c>
      <c r="D6250" t="s">
        <v>3521</v>
      </c>
    </row>
    <row r="6251" spans="2:4">
      <c r="B6251" s="594">
        <v>45659.496770833335</v>
      </c>
      <c r="C6251">
        <v>60006</v>
      </c>
      <c r="D6251" t="s">
        <v>3522</v>
      </c>
    </row>
    <row r="6252" spans="2:4">
      <c r="B6252" s="594">
        <v>45659.496770833335</v>
      </c>
      <c r="C6252">
        <v>60006</v>
      </c>
      <c r="D6252" t="s">
        <v>3524</v>
      </c>
    </row>
    <row r="6253" spans="2:4">
      <c r="B6253" s="594">
        <v>45659.496770833335</v>
      </c>
      <c r="C6253">
        <v>60006</v>
      </c>
      <c r="D6253" t="s">
        <v>4133</v>
      </c>
    </row>
    <row r="6254" spans="2:4">
      <c r="B6254" s="594">
        <v>45659.496770833335</v>
      </c>
      <c r="C6254">
        <v>60006</v>
      </c>
      <c r="D6254" t="s">
        <v>3515</v>
      </c>
    </row>
    <row r="6255" spans="2:4">
      <c r="B6255" s="594">
        <v>45659.496770833335</v>
      </c>
      <c r="C6255">
        <v>60001</v>
      </c>
      <c r="D6255" t="s">
        <v>3516</v>
      </c>
    </row>
    <row r="6256" spans="2:4">
      <c r="B6256" s="594">
        <v>45659.496770833335</v>
      </c>
      <c r="C6256">
        <v>60006</v>
      </c>
      <c r="D6256" t="s">
        <v>3517</v>
      </c>
    </row>
    <row r="6257" spans="2:4">
      <c r="B6257" s="594">
        <v>45659.496770833335</v>
      </c>
      <c r="C6257">
        <v>60006</v>
      </c>
      <c r="D6257" t="s">
        <v>3518</v>
      </c>
    </row>
    <row r="6258" spans="2:4">
      <c r="B6258" s="594">
        <v>45659.496770833335</v>
      </c>
      <c r="C6258">
        <v>60006</v>
      </c>
      <c r="D6258" t="s">
        <v>3520</v>
      </c>
    </row>
    <row r="6259" spans="2:4">
      <c r="B6259" s="594">
        <v>45659.496770833335</v>
      </c>
      <c r="C6259">
        <v>60006</v>
      </c>
      <c r="D6259" t="s">
        <v>3521</v>
      </c>
    </row>
    <row r="6260" spans="2:4">
      <c r="B6260" s="594">
        <v>45659.496770833335</v>
      </c>
      <c r="C6260">
        <v>60006</v>
      </c>
      <c r="D6260" t="s">
        <v>3522</v>
      </c>
    </row>
    <row r="6261" spans="2:4">
      <c r="B6261" s="594">
        <v>45659.496770833335</v>
      </c>
      <c r="C6261">
        <v>60006</v>
      </c>
      <c r="D6261" t="s">
        <v>3524</v>
      </c>
    </row>
    <row r="6262" spans="2:4">
      <c r="B6262" s="594">
        <v>45659.496770833335</v>
      </c>
      <c r="C6262">
        <v>60006</v>
      </c>
      <c r="D6262" t="s">
        <v>4133</v>
      </c>
    </row>
    <row r="6263" spans="2:4">
      <c r="B6263" s="594">
        <v>45659.496770833335</v>
      </c>
      <c r="C6263">
        <v>60006</v>
      </c>
      <c r="D6263" t="s">
        <v>3515</v>
      </c>
    </row>
    <row r="6264" spans="2:4">
      <c r="B6264" s="594">
        <v>45659.496770833335</v>
      </c>
      <c r="C6264">
        <v>60001</v>
      </c>
      <c r="D6264" t="s">
        <v>3516</v>
      </c>
    </row>
    <row r="6265" spans="2:4">
      <c r="B6265" s="594">
        <v>45659.496770833335</v>
      </c>
      <c r="C6265">
        <v>60006</v>
      </c>
      <c r="D6265" t="s">
        <v>3517</v>
      </c>
    </row>
    <row r="6266" spans="2:4">
      <c r="B6266" s="594">
        <v>45659.496770833335</v>
      </c>
      <c r="C6266">
        <v>60006</v>
      </c>
      <c r="D6266" t="s">
        <v>3518</v>
      </c>
    </row>
    <row r="6267" spans="2:4">
      <c r="B6267" s="594">
        <v>45659.496770833335</v>
      </c>
      <c r="C6267">
        <v>60006</v>
      </c>
      <c r="D6267" t="s">
        <v>3520</v>
      </c>
    </row>
    <row r="6268" spans="2:4">
      <c r="B6268" s="594">
        <v>45659.496770833335</v>
      </c>
      <c r="C6268">
        <v>60006</v>
      </c>
      <c r="D6268" t="s">
        <v>3521</v>
      </c>
    </row>
    <row r="6269" spans="2:4">
      <c r="B6269" s="594">
        <v>45659.496770833335</v>
      </c>
      <c r="C6269">
        <v>60006</v>
      </c>
      <c r="D6269" t="s">
        <v>3522</v>
      </c>
    </row>
    <row r="6270" spans="2:4">
      <c r="B6270" s="594">
        <v>45659.496770833335</v>
      </c>
      <c r="C6270">
        <v>60006</v>
      </c>
      <c r="D6270" t="s">
        <v>3524</v>
      </c>
    </row>
    <row r="6271" spans="2:4">
      <c r="B6271" s="594">
        <v>45659.496770833335</v>
      </c>
      <c r="C6271">
        <v>60006</v>
      </c>
      <c r="D6271" t="s">
        <v>4133</v>
      </c>
    </row>
    <row r="6272" spans="2:4">
      <c r="B6272" s="594">
        <v>45659.496770833335</v>
      </c>
      <c r="C6272">
        <v>60006</v>
      </c>
      <c r="D6272" t="s">
        <v>3515</v>
      </c>
    </row>
    <row r="6273" spans="2:4">
      <c r="B6273" s="594">
        <v>45659.496770833335</v>
      </c>
      <c r="C6273">
        <v>60001</v>
      </c>
      <c r="D6273" t="s">
        <v>3516</v>
      </c>
    </row>
    <row r="6274" spans="2:4">
      <c r="B6274" s="594">
        <v>45659.496770833335</v>
      </c>
      <c r="C6274">
        <v>60006</v>
      </c>
      <c r="D6274" t="s">
        <v>3517</v>
      </c>
    </row>
    <row r="6275" spans="2:4">
      <c r="B6275" s="594">
        <v>45659.496770833335</v>
      </c>
      <c r="C6275">
        <v>60006</v>
      </c>
      <c r="D6275" t="s">
        <v>3518</v>
      </c>
    </row>
    <row r="6276" spans="2:4">
      <c r="B6276" s="594">
        <v>45659.496770833335</v>
      </c>
      <c r="C6276">
        <v>60006</v>
      </c>
      <c r="D6276" t="s">
        <v>3520</v>
      </c>
    </row>
    <row r="6277" spans="2:4">
      <c r="B6277" s="594">
        <v>45659.496770833335</v>
      </c>
      <c r="C6277">
        <v>60006</v>
      </c>
      <c r="D6277" t="s">
        <v>3521</v>
      </c>
    </row>
    <row r="6278" spans="2:4">
      <c r="B6278" s="594">
        <v>45659.496770833335</v>
      </c>
      <c r="C6278">
        <v>60006</v>
      </c>
      <c r="D6278" t="s">
        <v>3522</v>
      </c>
    </row>
    <row r="6279" spans="2:4">
      <c r="B6279" s="594">
        <v>45659.496770833335</v>
      </c>
      <c r="C6279">
        <v>60006</v>
      </c>
      <c r="D6279" t="s">
        <v>3524</v>
      </c>
    </row>
    <row r="6280" spans="2:4">
      <c r="B6280" s="594">
        <v>45659.496770833335</v>
      </c>
      <c r="C6280">
        <v>60006</v>
      </c>
      <c r="D6280" t="s">
        <v>4133</v>
      </c>
    </row>
    <row r="6281" spans="2:4">
      <c r="B6281" s="594">
        <v>45659.496770833335</v>
      </c>
      <c r="C6281">
        <v>60006</v>
      </c>
      <c r="D6281" t="s">
        <v>3515</v>
      </c>
    </row>
    <row r="6282" spans="2:4">
      <c r="B6282" s="594">
        <v>45659.496770833335</v>
      </c>
      <c r="C6282">
        <v>60001</v>
      </c>
      <c r="D6282" t="s">
        <v>3516</v>
      </c>
    </row>
    <row r="6283" spans="2:4">
      <c r="B6283" s="594">
        <v>45659.496770833335</v>
      </c>
      <c r="C6283">
        <v>60006</v>
      </c>
      <c r="D6283" t="s">
        <v>3517</v>
      </c>
    </row>
    <row r="6284" spans="2:4">
      <c r="B6284" s="594">
        <v>45659.496770833335</v>
      </c>
      <c r="C6284">
        <v>60006</v>
      </c>
      <c r="D6284" t="s">
        <v>3518</v>
      </c>
    </row>
    <row r="6285" spans="2:4">
      <c r="B6285" s="594">
        <v>45659.496770833335</v>
      </c>
      <c r="C6285">
        <v>60006</v>
      </c>
      <c r="D6285" t="s">
        <v>3520</v>
      </c>
    </row>
    <row r="6286" spans="2:4">
      <c r="B6286" s="594">
        <v>45659.496770833335</v>
      </c>
      <c r="C6286">
        <v>60006</v>
      </c>
      <c r="D6286" t="s">
        <v>3521</v>
      </c>
    </row>
    <row r="6287" spans="2:4">
      <c r="B6287" s="594">
        <v>45659.496770833335</v>
      </c>
      <c r="C6287">
        <v>60006</v>
      </c>
      <c r="D6287" t="s">
        <v>3522</v>
      </c>
    </row>
    <row r="6288" spans="2:4">
      <c r="B6288" s="594">
        <v>45659.496770833335</v>
      </c>
      <c r="C6288">
        <v>60006</v>
      </c>
      <c r="D6288" t="s">
        <v>3524</v>
      </c>
    </row>
    <row r="6289" spans="2:4">
      <c r="B6289" s="594">
        <v>45659.496770833335</v>
      </c>
      <c r="C6289">
        <v>60006</v>
      </c>
      <c r="D6289" t="s">
        <v>4133</v>
      </c>
    </row>
    <row r="6290" spans="2:4">
      <c r="B6290" s="594">
        <v>45659.496770833335</v>
      </c>
      <c r="C6290">
        <v>60006</v>
      </c>
      <c r="D6290" t="s">
        <v>3515</v>
      </c>
    </row>
    <row r="6291" spans="2:4">
      <c r="B6291" s="594">
        <v>45659.496770833335</v>
      </c>
      <c r="C6291">
        <v>60001</v>
      </c>
      <c r="D6291" t="s">
        <v>3516</v>
      </c>
    </row>
    <row r="6292" spans="2:4">
      <c r="B6292" s="594">
        <v>45659.496770833335</v>
      </c>
      <c r="C6292">
        <v>60006</v>
      </c>
      <c r="D6292" t="s">
        <v>3517</v>
      </c>
    </row>
    <row r="6293" spans="2:4">
      <c r="B6293" s="594">
        <v>45659.496770833335</v>
      </c>
      <c r="C6293">
        <v>60006</v>
      </c>
      <c r="D6293" t="s">
        <v>3518</v>
      </c>
    </row>
    <row r="6294" spans="2:4">
      <c r="B6294" s="594">
        <v>45659.496770833335</v>
      </c>
      <c r="C6294">
        <v>60006</v>
      </c>
      <c r="D6294" t="s">
        <v>3520</v>
      </c>
    </row>
    <row r="6295" spans="2:4">
      <c r="B6295" s="594">
        <v>45659.496770833335</v>
      </c>
      <c r="C6295">
        <v>60006</v>
      </c>
      <c r="D6295" t="s">
        <v>3521</v>
      </c>
    </row>
    <row r="6296" spans="2:4">
      <c r="B6296" s="594">
        <v>45659.496770833335</v>
      </c>
      <c r="C6296">
        <v>60006</v>
      </c>
      <c r="D6296" t="s">
        <v>3522</v>
      </c>
    </row>
    <row r="6297" spans="2:4">
      <c r="B6297" s="594">
        <v>45659.496782407405</v>
      </c>
      <c r="C6297">
        <v>60006</v>
      </c>
      <c r="D6297" t="s">
        <v>3524</v>
      </c>
    </row>
    <row r="6298" spans="2:4">
      <c r="B6298" s="594">
        <v>45659.496782407405</v>
      </c>
      <c r="C6298">
        <v>60006</v>
      </c>
      <c r="D6298" t="s">
        <v>4133</v>
      </c>
    </row>
    <row r="6299" spans="2:4">
      <c r="B6299" s="594">
        <v>45659.496782407405</v>
      </c>
      <c r="C6299">
        <v>60006</v>
      </c>
      <c r="D6299" t="s">
        <v>3515</v>
      </c>
    </row>
    <row r="6300" spans="2:4">
      <c r="B6300" s="594">
        <v>45659.496782407405</v>
      </c>
      <c r="C6300">
        <v>60001</v>
      </c>
      <c r="D6300" t="s">
        <v>3516</v>
      </c>
    </row>
    <row r="6301" spans="2:4">
      <c r="B6301" s="594">
        <v>45659.496782407405</v>
      </c>
      <c r="C6301">
        <v>60006</v>
      </c>
      <c r="D6301" t="s">
        <v>3517</v>
      </c>
    </row>
    <row r="6302" spans="2:4">
      <c r="B6302" s="594">
        <v>45659.496782407405</v>
      </c>
      <c r="C6302">
        <v>60006</v>
      </c>
      <c r="D6302" t="s">
        <v>3518</v>
      </c>
    </row>
    <row r="6303" spans="2:4">
      <c r="B6303" s="594">
        <v>45659.496782407405</v>
      </c>
      <c r="C6303">
        <v>60006</v>
      </c>
      <c r="D6303" t="s">
        <v>3520</v>
      </c>
    </row>
    <row r="6304" spans="2:4">
      <c r="B6304" s="594">
        <v>45659.496782407405</v>
      </c>
      <c r="C6304">
        <v>60006</v>
      </c>
      <c r="D6304" t="s">
        <v>3521</v>
      </c>
    </row>
    <row r="6305" spans="2:4">
      <c r="B6305" s="594">
        <v>45659.496782407405</v>
      </c>
      <c r="C6305">
        <v>60006</v>
      </c>
      <c r="D6305" t="s">
        <v>3522</v>
      </c>
    </row>
    <row r="6306" spans="2:4">
      <c r="B6306" s="594">
        <v>45659.496782407405</v>
      </c>
      <c r="C6306">
        <v>60006</v>
      </c>
      <c r="D6306" t="s">
        <v>3524</v>
      </c>
    </row>
    <row r="6307" spans="2:4">
      <c r="B6307" s="594">
        <v>45659.496782407405</v>
      </c>
      <c r="C6307">
        <v>60006</v>
      </c>
      <c r="D6307" t="s">
        <v>4133</v>
      </c>
    </row>
    <row r="6308" spans="2:4">
      <c r="B6308" s="594">
        <v>45659.496782407405</v>
      </c>
      <c r="C6308">
        <v>60006</v>
      </c>
      <c r="D6308" t="s">
        <v>3515</v>
      </c>
    </row>
    <row r="6309" spans="2:4">
      <c r="B6309" s="594">
        <v>45659.496782407405</v>
      </c>
      <c r="C6309">
        <v>60001</v>
      </c>
      <c r="D6309" t="s">
        <v>3516</v>
      </c>
    </row>
    <row r="6310" spans="2:4">
      <c r="B6310" s="594">
        <v>45659.496782407405</v>
      </c>
      <c r="C6310">
        <v>60006</v>
      </c>
      <c r="D6310" t="s">
        <v>3517</v>
      </c>
    </row>
    <row r="6311" spans="2:4">
      <c r="B6311" s="594">
        <v>45659.496782407405</v>
      </c>
      <c r="C6311">
        <v>60006</v>
      </c>
      <c r="D6311" t="s">
        <v>3518</v>
      </c>
    </row>
    <row r="6312" spans="2:4">
      <c r="B6312" s="594">
        <v>45659.496782407405</v>
      </c>
      <c r="C6312">
        <v>60006</v>
      </c>
      <c r="D6312" t="s">
        <v>3520</v>
      </c>
    </row>
    <row r="6313" spans="2:4">
      <c r="B6313" s="594">
        <v>45659.496782407405</v>
      </c>
      <c r="C6313">
        <v>60006</v>
      </c>
      <c r="D6313" t="s">
        <v>3521</v>
      </c>
    </row>
    <row r="6314" spans="2:4">
      <c r="B6314" s="594">
        <v>45659.496782407405</v>
      </c>
      <c r="C6314">
        <v>60006</v>
      </c>
      <c r="D6314" t="s">
        <v>3522</v>
      </c>
    </row>
    <row r="6315" spans="2:4">
      <c r="B6315" s="594">
        <v>45659.496782407405</v>
      </c>
      <c r="C6315">
        <v>60006</v>
      </c>
      <c r="D6315" t="s">
        <v>3524</v>
      </c>
    </row>
    <row r="6316" spans="2:4">
      <c r="B6316" s="594">
        <v>45659.496782407405</v>
      </c>
      <c r="C6316">
        <v>60006</v>
      </c>
      <c r="D6316" t="s">
        <v>4133</v>
      </c>
    </row>
    <row r="6317" spans="2:4">
      <c r="B6317" s="594">
        <v>45659.496782407405</v>
      </c>
      <c r="C6317">
        <v>60006</v>
      </c>
      <c r="D6317" t="s">
        <v>3515</v>
      </c>
    </row>
    <row r="6318" spans="2:4">
      <c r="B6318" s="594">
        <v>45659.496782407405</v>
      </c>
      <c r="C6318">
        <v>60001</v>
      </c>
      <c r="D6318" t="s">
        <v>3516</v>
      </c>
    </row>
    <row r="6319" spans="2:4">
      <c r="B6319" s="594">
        <v>45659.496782407405</v>
      </c>
      <c r="C6319">
        <v>60006</v>
      </c>
      <c r="D6319" t="s">
        <v>3517</v>
      </c>
    </row>
    <row r="6320" spans="2:4">
      <c r="B6320" s="594">
        <v>45659.496782407405</v>
      </c>
      <c r="C6320">
        <v>60006</v>
      </c>
      <c r="D6320" t="s">
        <v>3518</v>
      </c>
    </row>
    <row r="6321" spans="2:4">
      <c r="B6321" s="594">
        <v>45659.496782407405</v>
      </c>
      <c r="C6321">
        <v>60006</v>
      </c>
      <c r="D6321" t="s">
        <v>3520</v>
      </c>
    </row>
    <row r="6322" spans="2:4">
      <c r="B6322" s="594">
        <v>45659.496782407405</v>
      </c>
      <c r="C6322">
        <v>60006</v>
      </c>
      <c r="D6322" t="s">
        <v>3521</v>
      </c>
    </row>
    <row r="6323" spans="2:4">
      <c r="B6323" s="594">
        <v>45659.496782407405</v>
      </c>
      <c r="C6323">
        <v>60006</v>
      </c>
      <c r="D6323" t="s">
        <v>3522</v>
      </c>
    </row>
    <row r="6324" spans="2:4">
      <c r="B6324" s="594">
        <v>45659.496782407405</v>
      </c>
      <c r="C6324">
        <v>60006</v>
      </c>
      <c r="D6324" t="s">
        <v>3524</v>
      </c>
    </row>
    <row r="6325" spans="2:4">
      <c r="B6325" s="594">
        <v>45659.496782407405</v>
      </c>
      <c r="C6325">
        <v>60006</v>
      </c>
      <c r="D6325" t="s">
        <v>4133</v>
      </c>
    </row>
    <row r="6326" spans="2:4">
      <c r="B6326" s="594">
        <v>45659.496782407405</v>
      </c>
      <c r="C6326">
        <v>60006</v>
      </c>
      <c r="D6326" t="s">
        <v>3515</v>
      </c>
    </row>
    <row r="6327" spans="2:4">
      <c r="B6327" s="594">
        <v>45659.496782407405</v>
      </c>
      <c r="C6327">
        <v>60001</v>
      </c>
      <c r="D6327" t="s">
        <v>3516</v>
      </c>
    </row>
    <row r="6328" spans="2:4">
      <c r="B6328" s="594">
        <v>45659.496782407405</v>
      </c>
      <c r="C6328">
        <v>60006</v>
      </c>
      <c r="D6328" t="s">
        <v>3517</v>
      </c>
    </row>
    <row r="6329" spans="2:4">
      <c r="B6329" s="594">
        <v>45659.496782407405</v>
      </c>
      <c r="C6329">
        <v>60006</v>
      </c>
      <c r="D6329" t="s">
        <v>3518</v>
      </c>
    </row>
    <row r="6330" spans="2:4">
      <c r="B6330" s="594">
        <v>45659.496782407405</v>
      </c>
      <c r="C6330">
        <v>60006</v>
      </c>
      <c r="D6330" t="s">
        <v>3520</v>
      </c>
    </row>
    <row r="6331" spans="2:4">
      <c r="B6331" s="594">
        <v>45659.496782407405</v>
      </c>
      <c r="C6331">
        <v>60006</v>
      </c>
      <c r="D6331" t="s">
        <v>3521</v>
      </c>
    </row>
    <row r="6332" spans="2:4">
      <c r="B6332" s="594">
        <v>45659.496782407405</v>
      </c>
      <c r="C6332">
        <v>60006</v>
      </c>
      <c r="D6332" t="s">
        <v>3522</v>
      </c>
    </row>
    <row r="6333" spans="2:4">
      <c r="B6333" s="594">
        <v>45659.496782407405</v>
      </c>
      <c r="C6333">
        <v>60006</v>
      </c>
      <c r="D6333" t="s">
        <v>3524</v>
      </c>
    </row>
    <row r="6334" spans="2:4">
      <c r="B6334" s="594">
        <v>45659.496782407405</v>
      </c>
      <c r="C6334">
        <v>60006</v>
      </c>
      <c r="D6334" t="s">
        <v>4133</v>
      </c>
    </row>
    <row r="6335" spans="2:4">
      <c r="B6335" s="594">
        <v>45659.496782407405</v>
      </c>
      <c r="C6335">
        <v>60006</v>
      </c>
      <c r="D6335" t="s">
        <v>3515</v>
      </c>
    </row>
    <row r="6336" spans="2:4">
      <c r="B6336" s="594">
        <v>45659.496782407405</v>
      </c>
      <c r="C6336">
        <v>60001</v>
      </c>
      <c r="D6336" t="s">
        <v>3516</v>
      </c>
    </row>
    <row r="6337" spans="2:4">
      <c r="B6337" s="594">
        <v>45659.496782407405</v>
      </c>
      <c r="C6337">
        <v>60006</v>
      </c>
      <c r="D6337" t="s">
        <v>3517</v>
      </c>
    </row>
    <row r="6338" spans="2:4">
      <c r="B6338" s="594">
        <v>45659.496782407405</v>
      </c>
      <c r="C6338">
        <v>60006</v>
      </c>
      <c r="D6338" t="s">
        <v>3518</v>
      </c>
    </row>
    <row r="6339" spans="2:4">
      <c r="B6339" s="594">
        <v>45659.496782407405</v>
      </c>
      <c r="C6339">
        <v>60006</v>
      </c>
      <c r="D6339" t="s">
        <v>3520</v>
      </c>
    </row>
    <row r="6340" spans="2:4">
      <c r="B6340" s="594">
        <v>45659.496793981481</v>
      </c>
      <c r="C6340">
        <v>60006</v>
      </c>
      <c r="D6340" t="s">
        <v>3521</v>
      </c>
    </row>
    <row r="6341" spans="2:4">
      <c r="B6341" s="594">
        <v>45659.496793981481</v>
      </c>
      <c r="C6341">
        <v>60006</v>
      </c>
      <c r="D6341" t="s">
        <v>3522</v>
      </c>
    </row>
    <row r="6342" spans="2:4">
      <c r="B6342" s="594">
        <v>45659.496793981481</v>
      </c>
      <c r="C6342">
        <v>60006</v>
      </c>
      <c r="D6342" t="s">
        <v>3524</v>
      </c>
    </row>
    <row r="6343" spans="2:4">
      <c r="B6343" s="594">
        <v>45659.496793981481</v>
      </c>
      <c r="C6343">
        <v>60006</v>
      </c>
      <c r="D6343" t="s">
        <v>4133</v>
      </c>
    </row>
    <row r="6344" spans="2:4">
      <c r="B6344" s="594">
        <v>45659.496793981481</v>
      </c>
      <c r="C6344">
        <v>60006</v>
      </c>
      <c r="D6344" t="s">
        <v>3515</v>
      </c>
    </row>
    <row r="6345" spans="2:4">
      <c r="B6345" s="594">
        <v>45659.496793981481</v>
      </c>
      <c r="C6345">
        <v>60001</v>
      </c>
      <c r="D6345" t="s">
        <v>3516</v>
      </c>
    </row>
    <row r="6346" spans="2:4">
      <c r="B6346" s="594">
        <v>45659.496793981481</v>
      </c>
      <c r="C6346">
        <v>60006</v>
      </c>
      <c r="D6346" t="s">
        <v>3517</v>
      </c>
    </row>
    <row r="6347" spans="2:4">
      <c r="B6347" s="594">
        <v>45659.496793981481</v>
      </c>
      <c r="C6347">
        <v>60006</v>
      </c>
      <c r="D6347" t="s">
        <v>3518</v>
      </c>
    </row>
    <row r="6348" spans="2:4">
      <c r="B6348" s="594">
        <v>45659.496793981481</v>
      </c>
      <c r="C6348">
        <v>60006</v>
      </c>
      <c r="D6348" t="s">
        <v>3520</v>
      </c>
    </row>
    <row r="6349" spans="2:4">
      <c r="B6349" s="594">
        <v>45659.496793981481</v>
      </c>
      <c r="C6349">
        <v>60006</v>
      </c>
      <c r="D6349" t="s">
        <v>3521</v>
      </c>
    </row>
    <row r="6350" spans="2:4">
      <c r="B6350" s="594">
        <v>45659.496793981481</v>
      </c>
      <c r="C6350">
        <v>60006</v>
      </c>
      <c r="D6350" t="s">
        <v>3522</v>
      </c>
    </row>
    <row r="6351" spans="2:4">
      <c r="B6351" s="594">
        <v>45659.496793981481</v>
      </c>
      <c r="C6351">
        <v>60006</v>
      </c>
      <c r="D6351" t="s">
        <v>3524</v>
      </c>
    </row>
    <row r="6352" spans="2:4">
      <c r="B6352" s="594">
        <v>45659.496793981481</v>
      </c>
      <c r="C6352">
        <v>60006</v>
      </c>
      <c r="D6352" t="s">
        <v>4133</v>
      </c>
    </row>
    <row r="6353" spans="2:4">
      <c r="B6353" s="594">
        <v>45659.496793981481</v>
      </c>
      <c r="C6353">
        <v>60006</v>
      </c>
      <c r="D6353" t="s">
        <v>3515</v>
      </c>
    </row>
    <row r="6354" spans="2:4">
      <c r="B6354" s="594">
        <v>45659.496793981481</v>
      </c>
      <c r="C6354">
        <v>60001</v>
      </c>
      <c r="D6354" t="s">
        <v>3516</v>
      </c>
    </row>
    <row r="6355" spans="2:4">
      <c r="B6355" s="594">
        <v>45659.496793981481</v>
      </c>
      <c r="C6355">
        <v>60006</v>
      </c>
      <c r="D6355" t="s">
        <v>3517</v>
      </c>
    </row>
    <row r="6356" spans="2:4">
      <c r="B6356" s="594">
        <v>45659.496793981481</v>
      </c>
      <c r="C6356">
        <v>60006</v>
      </c>
      <c r="D6356" t="s">
        <v>3518</v>
      </c>
    </row>
    <row r="6357" spans="2:4">
      <c r="B6357" s="594">
        <v>45659.496793981481</v>
      </c>
      <c r="C6357">
        <v>60006</v>
      </c>
      <c r="D6357" t="s">
        <v>3520</v>
      </c>
    </row>
    <row r="6358" spans="2:4">
      <c r="B6358" s="594">
        <v>45659.496793981481</v>
      </c>
      <c r="C6358">
        <v>60006</v>
      </c>
      <c r="D6358" t="s">
        <v>3521</v>
      </c>
    </row>
    <row r="6359" spans="2:4">
      <c r="B6359" s="594">
        <v>45659.496793981481</v>
      </c>
      <c r="C6359">
        <v>60006</v>
      </c>
      <c r="D6359" t="s">
        <v>3522</v>
      </c>
    </row>
    <row r="6360" spans="2:4">
      <c r="B6360" s="594">
        <v>45659.496793981481</v>
      </c>
      <c r="C6360">
        <v>60006</v>
      </c>
      <c r="D6360" t="s">
        <v>3524</v>
      </c>
    </row>
    <row r="6361" spans="2:4">
      <c r="B6361" s="594">
        <v>45659.496793981481</v>
      </c>
      <c r="C6361">
        <v>60006</v>
      </c>
      <c r="D6361" t="s">
        <v>4133</v>
      </c>
    </row>
    <row r="6362" spans="2:4">
      <c r="B6362" s="594">
        <v>45659.496793981481</v>
      </c>
      <c r="C6362">
        <v>60006</v>
      </c>
      <c r="D6362" t="s">
        <v>3515</v>
      </c>
    </row>
    <row r="6363" spans="2:4">
      <c r="B6363" s="594">
        <v>45659.496793981481</v>
      </c>
      <c r="C6363">
        <v>60001</v>
      </c>
      <c r="D6363" t="s">
        <v>3516</v>
      </c>
    </row>
    <row r="6364" spans="2:4">
      <c r="B6364" s="594">
        <v>45659.496805555558</v>
      </c>
      <c r="C6364">
        <v>60006</v>
      </c>
      <c r="D6364" t="s">
        <v>3517</v>
      </c>
    </row>
    <row r="6365" spans="2:4">
      <c r="B6365" s="594">
        <v>45659.496805555558</v>
      </c>
      <c r="C6365">
        <v>60006</v>
      </c>
      <c r="D6365" t="s">
        <v>3518</v>
      </c>
    </row>
    <row r="6366" spans="2:4">
      <c r="B6366" s="594">
        <v>45659.496805555558</v>
      </c>
      <c r="C6366">
        <v>60006</v>
      </c>
      <c r="D6366" t="s">
        <v>3520</v>
      </c>
    </row>
    <row r="6367" spans="2:4">
      <c r="B6367" s="594">
        <v>45659.496805555558</v>
      </c>
      <c r="C6367">
        <v>60006</v>
      </c>
      <c r="D6367" t="s">
        <v>3521</v>
      </c>
    </row>
    <row r="6368" spans="2:4">
      <c r="B6368" s="594">
        <v>45659.496805555558</v>
      </c>
      <c r="C6368">
        <v>60006</v>
      </c>
      <c r="D6368" t="s">
        <v>3522</v>
      </c>
    </row>
    <row r="6369" spans="2:4">
      <c r="B6369" s="594">
        <v>45659.496805555558</v>
      </c>
      <c r="C6369">
        <v>60006</v>
      </c>
      <c r="D6369" t="s">
        <v>3524</v>
      </c>
    </row>
    <row r="6370" spans="2:4">
      <c r="B6370" s="594">
        <v>45659.496805555558</v>
      </c>
      <c r="C6370">
        <v>60006</v>
      </c>
      <c r="D6370" t="s">
        <v>4133</v>
      </c>
    </row>
    <row r="6371" spans="2:4">
      <c r="B6371" s="594">
        <v>45659.496805555558</v>
      </c>
      <c r="C6371">
        <v>60006</v>
      </c>
      <c r="D6371" t="s">
        <v>3515</v>
      </c>
    </row>
    <row r="6372" spans="2:4">
      <c r="B6372" s="594">
        <v>45659.496805555558</v>
      </c>
      <c r="C6372">
        <v>60001</v>
      </c>
      <c r="D6372" t="s">
        <v>3516</v>
      </c>
    </row>
    <row r="6373" spans="2:4">
      <c r="B6373" s="594">
        <v>45659.496805555558</v>
      </c>
      <c r="C6373">
        <v>60006</v>
      </c>
      <c r="D6373" t="s">
        <v>3517</v>
      </c>
    </row>
    <row r="6374" spans="2:4">
      <c r="B6374" s="594">
        <v>45659.496805555558</v>
      </c>
      <c r="C6374">
        <v>60006</v>
      </c>
      <c r="D6374" t="s">
        <v>3518</v>
      </c>
    </row>
    <row r="6375" spans="2:4">
      <c r="B6375" s="594">
        <v>45659.496805555558</v>
      </c>
      <c r="C6375">
        <v>60006</v>
      </c>
      <c r="D6375" t="s">
        <v>3520</v>
      </c>
    </row>
    <row r="6376" spans="2:4">
      <c r="B6376" s="594">
        <v>45659.496805555558</v>
      </c>
      <c r="C6376">
        <v>60006</v>
      </c>
      <c r="D6376" t="s">
        <v>3521</v>
      </c>
    </row>
    <row r="6377" spans="2:4">
      <c r="B6377" s="594">
        <v>45659.496805555558</v>
      </c>
      <c r="C6377">
        <v>60006</v>
      </c>
      <c r="D6377" t="s">
        <v>3522</v>
      </c>
    </row>
    <row r="6378" spans="2:4">
      <c r="B6378" s="594">
        <v>45659.496805555558</v>
      </c>
      <c r="C6378">
        <v>60006</v>
      </c>
      <c r="D6378" t="s">
        <v>3524</v>
      </c>
    </row>
    <row r="6379" spans="2:4">
      <c r="B6379" s="594">
        <v>45659.496805555558</v>
      </c>
      <c r="C6379">
        <v>60006</v>
      </c>
      <c r="D6379" t="s">
        <v>4133</v>
      </c>
    </row>
    <row r="6380" spans="2:4">
      <c r="B6380" s="594">
        <v>45659.496805555558</v>
      </c>
      <c r="C6380">
        <v>60006</v>
      </c>
      <c r="D6380" t="s">
        <v>3515</v>
      </c>
    </row>
    <row r="6381" spans="2:4">
      <c r="B6381" s="594">
        <v>45659.496805555558</v>
      </c>
      <c r="C6381">
        <v>60001</v>
      </c>
      <c r="D6381" t="s">
        <v>3516</v>
      </c>
    </row>
    <row r="6382" spans="2:4">
      <c r="B6382" s="594">
        <v>45659.496805555558</v>
      </c>
      <c r="C6382">
        <v>60006</v>
      </c>
      <c r="D6382" t="s">
        <v>3517</v>
      </c>
    </row>
    <row r="6383" spans="2:4">
      <c r="B6383" s="594">
        <v>45659.496805555558</v>
      </c>
      <c r="C6383">
        <v>60006</v>
      </c>
      <c r="D6383" t="s">
        <v>3518</v>
      </c>
    </row>
    <row r="6384" spans="2:4">
      <c r="B6384" s="594">
        <v>45659.496805555558</v>
      </c>
      <c r="C6384">
        <v>60006</v>
      </c>
      <c r="D6384" t="s">
        <v>3520</v>
      </c>
    </row>
    <row r="6385" spans="2:4">
      <c r="B6385" s="594">
        <v>45659.496805555558</v>
      </c>
      <c r="C6385">
        <v>60006</v>
      </c>
      <c r="D6385" t="s">
        <v>3521</v>
      </c>
    </row>
    <row r="6386" spans="2:4">
      <c r="B6386" s="594">
        <v>45659.496805555558</v>
      </c>
      <c r="C6386">
        <v>60006</v>
      </c>
      <c r="D6386" t="s">
        <v>3522</v>
      </c>
    </row>
    <row r="6387" spans="2:4">
      <c r="B6387" s="594">
        <v>45659.496805555558</v>
      </c>
      <c r="C6387">
        <v>60006</v>
      </c>
      <c r="D6387" t="s">
        <v>3524</v>
      </c>
    </row>
    <row r="6388" spans="2:4">
      <c r="B6388" s="594">
        <v>45659.496805555558</v>
      </c>
      <c r="C6388">
        <v>60006</v>
      </c>
      <c r="D6388" t="s">
        <v>4133</v>
      </c>
    </row>
    <row r="6389" spans="2:4">
      <c r="B6389" s="594">
        <v>45659.496805555558</v>
      </c>
      <c r="C6389">
        <v>60006</v>
      </c>
      <c r="D6389" t="s">
        <v>3515</v>
      </c>
    </row>
    <row r="6390" spans="2:4">
      <c r="B6390" s="594">
        <v>45659.496805555558</v>
      </c>
      <c r="C6390">
        <v>60001</v>
      </c>
      <c r="D6390" t="s">
        <v>3516</v>
      </c>
    </row>
    <row r="6391" spans="2:4">
      <c r="B6391" s="594">
        <v>45659.496805555558</v>
      </c>
      <c r="C6391">
        <v>60006</v>
      </c>
      <c r="D6391" t="s">
        <v>3517</v>
      </c>
    </row>
    <row r="6392" spans="2:4">
      <c r="B6392" s="594">
        <v>45659.496805555558</v>
      </c>
      <c r="C6392">
        <v>60006</v>
      </c>
      <c r="D6392" t="s">
        <v>3518</v>
      </c>
    </row>
    <row r="6393" spans="2:4">
      <c r="B6393" s="594">
        <v>45659.496805555558</v>
      </c>
      <c r="C6393">
        <v>60006</v>
      </c>
      <c r="D6393" t="s">
        <v>3520</v>
      </c>
    </row>
    <row r="6394" spans="2:4">
      <c r="B6394" s="594">
        <v>45659.496805555558</v>
      </c>
      <c r="C6394">
        <v>60006</v>
      </c>
      <c r="D6394" t="s">
        <v>3521</v>
      </c>
    </row>
    <row r="6395" spans="2:4">
      <c r="B6395" s="594">
        <v>45659.496805555558</v>
      </c>
      <c r="C6395">
        <v>60006</v>
      </c>
      <c r="D6395" t="s">
        <v>3522</v>
      </c>
    </row>
    <row r="6396" spans="2:4">
      <c r="B6396" s="594">
        <v>45659.496805555558</v>
      </c>
      <c r="C6396">
        <v>60006</v>
      </c>
      <c r="D6396" t="s">
        <v>3524</v>
      </c>
    </row>
    <row r="6397" spans="2:4">
      <c r="B6397" s="594">
        <v>45659.496805555558</v>
      </c>
      <c r="C6397">
        <v>60006</v>
      </c>
      <c r="D6397" t="s">
        <v>4133</v>
      </c>
    </row>
    <row r="6398" spans="2:4">
      <c r="B6398" s="594">
        <v>45659.496805555558</v>
      </c>
      <c r="C6398">
        <v>60006</v>
      </c>
      <c r="D6398" t="s">
        <v>3515</v>
      </c>
    </row>
    <row r="6399" spans="2:4">
      <c r="B6399" s="594">
        <v>45659.496805555558</v>
      </c>
      <c r="C6399">
        <v>60001</v>
      </c>
      <c r="D6399" t="s">
        <v>3516</v>
      </c>
    </row>
    <row r="6400" spans="2:4">
      <c r="B6400" s="594">
        <v>45659.496805555558</v>
      </c>
      <c r="C6400">
        <v>60006</v>
      </c>
      <c r="D6400" t="s">
        <v>3517</v>
      </c>
    </row>
    <row r="6401" spans="2:4">
      <c r="B6401" s="594">
        <v>45659.496805555558</v>
      </c>
      <c r="C6401">
        <v>60006</v>
      </c>
      <c r="D6401" t="s">
        <v>3518</v>
      </c>
    </row>
    <row r="6402" spans="2:4">
      <c r="B6402" s="594">
        <v>45659.496805555558</v>
      </c>
      <c r="C6402">
        <v>60006</v>
      </c>
      <c r="D6402" t="s">
        <v>3520</v>
      </c>
    </row>
    <row r="6403" spans="2:4">
      <c r="B6403" s="594">
        <v>45659.496805555558</v>
      </c>
      <c r="C6403">
        <v>60006</v>
      </c>
      <c r="D6403" t="s">
        <v>3521</v>
      </c>
    </row>
    <row r="6404" spans="2:4">
      <c r="B6404" s="594">
        <v>45659.496805555558</v>
      </c>
      <c r="C6404">
        <v>60006</v>
      </c>
      <c r="D6404" t="s">
        <v>3522</v>
      </c>
    </row>
    <row r="6405" spans="2:4">
      <c r="B6405" s="594">
        <v>45659.496805555558</v>
      </c>
      <c r="C6405">
        <v>60006</v>
      </c>
      <c r="D6405" t="s">
        <v>3524</v>
      </c>
    </row>
    <row r="6406" spans="2:4">
      <c r="B6406" s="594">
        <v>45659.496805555558</v>
      </c>
      <c r="C6406">
        <v>60006</v>
      </c>
      <c r="D6406" t="s">
        <v>4133</v>
      </c>
    </row>
    <row r="6407" spans="2:4">
      <c r="B6407" s="594">
        <v>45659.496805555558</v>
      </c>
      <c r="C6407">
        <v>60006</v>
      </c>
      <c r="D6407" t="s">
        <v>3515</v>
      </c>
    </row>
    <row r="6408" spans="2:4">
      <c r="B6408" s="594">
        <v>45659.496805555558</v>
      </c>
      <c r="C6408">
        <v>60001</v>
      </c>
      <c r="D6408" t="s">
        <v>3516</v>
      </c>
    </row>
    <row r="6409" spans="2:4">
      <c r="B6409" s="594">
        <v>45659.496805555558</v>
      </c>
      <c r="C6409">
        <v>60006</v>
      </c>
      <c r="D6409" t="s">
        <v>3517</v>
      </c>
    </row>
    <row r="6410" spans="2:4">
      <c r="B6410" s="594">
        <v>45659.496805555558</v>
      </c>
      <c r="C6410">
        <v>60006</v>
      </c>
      <c r="D6410" t="s">
        <v>3518</v>
      </c>
    </row>
    <row r="6411" spans="2:4">
      <c r="B6411" s="594">
        <v>45659.496805555558</v>
      </c>
      <c r="C6411">
        <v>60006</v>
      </c>
      <c r="D6411" t="s">
        <v>3520</v>
      </c>
    </row>
    <row r="6412" spans="2:4">
      <c r="B6412" s="594">
        <v>45659.496805555558</v>
      </c>
      <c r="C6412">
        <v>60006</v>
      </c>
      <c r="D6412" t="s">
        <v>3521</v>
      </c>
    </row>
    <row r="6413" spans="2:4">
      <c r="B6413" s="594">
        <v>45659.496805555558</v>
      </c>
      <c r="C6413">
        <v>60006</v>
      </c>
      <c r="D6413" t="s">
        <v>3522</v>
      </c>
    </row>
    <row r="6414" spans="2:4">
      <c r="B6414" s="594">
        <v>45659.496805555558</v>
      </c>
      <c r="C6414">
        <v>60006</v>
      </c>
      <c r="D6414" t="s">
        <v>3524</v>
      </c>
    </row>
    <row r="6415" spans="2:4">
      <c r="B6415" s="594">
        <v>45659.496817129628</v>
      </c>
      <c r="C6415">
        <v>60006</v>
      </c>
      <c r="D6415" t="s">
        <v>4133</v>
      </c>
    </row>
    <row r="6416" spans="2:4">
      <c r="B6416" s="594">
        <v>45659.496817129628</v>
      </c>
      <c r="C6416">
        <v>60006</v>
      </c>
      <c r="D6416" t="s">
        <v>3515</v>
      </c>
    </row>
    <row r="6417" spans="2:4">
      <c r="B6417" s="594">
        <v>45659.496817129628</v>
      </c>
      <c r="C6417">
        <v>60001</v>
      </c>
      <c r="D6417" t="s">
        <v>3516</v>
      </c>
    </row>
    <row r="6418" spans="2:4">
      <c r="B6418" s="594">
        <v>45659.496817129628</v>
      </c>
      <c r="C6418">
        <v>60006</v>
      </c>
      <c r="D6418" t="s">
        <v>3517</v>
      </c>
    </row>
    <row r="6419" spans="2:4">
      <c r="B6419" s="594">
        <v>45659.496817129628</v>
      </c>
      <c r="C6419">
        <v>60006</v>
      </c>
      <c r="D6419" t="s">
        <v>3518</v>
      </c>
    </row>
    <row r="6420" spans="2:4">
      <c r="B6420" s="594">
        <v>45659.496817129628</v>
      </c>
      <c r="C6420">
        <v>60006</v>
      </c>
      <c r="D6420" t="s">
        <v>3520</v>
      </c>
    </row>
    <row r="6421" spans="2:4">
      <c r="B6421" s="594">
        <v>45659.496817129628</v>
      </c>
      <c r="C6421">
        <v>60006</v>
      </c>
      <c r="D6421" t="s">
        <v>3521</v>
      </c>
    </row>
    <row r="6422" spans="2:4">
      <c r="B6422" s="594">
        <v>45659.496817129628</v>
      </c>
      <c r="C6422">
        <v>60006</v>
      </c>
      <c r="D6422" t="s">
        <v>3522</v>
      </c>
    </row>
    <row r="6423" spans="2:4">
      <c r="B6423" s="594">
        <v>45659.496817129628</v>
      </c>
      <c r="C6423">
        <v>60006</v>
      </c>
      <c r="D6423" t="s">
        <v>3524</v>
      </c>
    </row>
    <row r="6424" spans="2:4">
      <c r="B6424" s="594">
        <v>45659.496817129628</v>
      </c>
      <c r="C6424">
        <v>60006</v>
      </c>
      <c r="D6424" t="s">
        <v>4133</v>
      </c>
    </row>
    <row r="6425" spans="2:4">
      <c r="B6425" s="594">
        <v>45659.496817129628</v>
      </c>
      <c r="C6425">
        <v>60006</v>
      </c>
      <c r="D6425" t="s">
        <v>3515</v>
      </c>
    </row>
    <row r="6426" spans="2:4">
      <c r="B6426" s="594">
        <v>45659.496817129628</v>
      </c>
      <c r="C6426">
        <v>60001</v>
      </c>
      <c r="D6426" t="s">
        <v>3516</v>
      </c>
    </row>
    <row r="6427" spans="2:4">
      <c r="B6427" s="594">
        <v>45659.496817129628</v>
      </c>
      <c r="C6427">
        <v>60006</v>
      </c>
      <c r="D6427" t="s">
        <v>3517</v>
      </c>
    </row>
    <row r="6428" spans="2:4">
      <c r="B6428" s="594">
        <v>45659.496817129628</v>
      </c>
      <c r="C6428">
        <v>60006</v>
      </c>
      <c r="D6428" t="s">
        <v>3518</v>
      </c>
    </row>
    <row r="6429" spans="2:4">
      <c r="B6429" s="594">
        <v>45659.496817129628</v>
      </c>
      <c r="C6429">
        <v>60006</v>
      </c>
      <c r="D6429" t="s">
        <v>3520</v>
      </c>
    </row>
    <row r="6430" spans="2:4">
      <c r="B6430" s="594">
        <v>45659.496817129628</v>
      </c>
      <c r="C6430">
        <v>60006</v>
      </c>
      <c r="D6430" t="s">
        <v>3521</v>
      </c>
    </row>
    <row r="6431" spans="2:4">
      <c r="B6431" s="594">
        <v>45659.496817129628</v>
      </c>
      <c r="C6431">
        <v>60006</v>
      </c>
      <c r="D6431" t="s">
        <v>3522</v>
      </c>
    </row>
    <row r="6432" spans="2:4">
      <c r="B6432" s="594">
        <v>45659.496817129628</v>
      </c>
      <c r="C6432">
        <v>60006</v>
      </c>
      <c r="D6432" t="s">
        <v>3524</v>
      </c>
    </row>
    <row r="6433" spans="2:4">
      <c r="B6433" s="594">
        <v>45659.496817129628</v>
      </c>
      <c r="C6433">
        <v>60006</v>
      </c>
      <c r="D6433" t="s">
        <v>4133</v>
      </c>
    </row>
    <row r="6434" spans="2:4">
      <c r="B6434" s="594">
        <v>45659.496817129628</v>
      </c>
      <c r="C6434">
        <v>60006</v>
      </c>
      <c r="D6434" t="s">
        <v>3515</v>
      </c>
    </row>
    <row r="6435" spans="2:4">
      <c r="B6435" s="594">
        <v>45659.496817129628</v>
      </c>
      <c r="C6435">
        <v>60001</v>
      </c>
      <c r="D6435" t="s">
        <v>3516</v>
      </c>
    </row>
    <row r="6436" spans="2:4">
      <c r="B6436" s="594">
        <v>45659.496817129628</v>
      </c>
      <c r="C6436">
        <v>60006</v>
      </c>
      <c r="D6436" t="s">
        <v>3517</v>
      </c>
    </row>
    <row r="6437" spans="2:4">
      <c r="B6437" s="594">
        <v>45659.496817129628</v>
      </c>
      <c r="C6437">
        <v>60006</v>
      </c>
      <c r="D6437" t="s">
        <v>3518</v>
      </c>
    </row>
    <row r="6438" spans="2:4">
      <c r="B6438" s="594">
        <v>45659.496817129628</v>
      </c>
      <c r="C6438">
        <v>60006</v>
      </c>
      <c r="D6438" t="s">
        <v>3520</v>
      </c>
    </row>
    <row r="6439" spans="2:4">
      <c r="B6439" s="594">
        <v>45659.496817129628</v>
      </c>
      <c r="C6439">
        <v>60006</v>
      </c>
      <c r="D6439" t="s">
        <v>3521</v>
      </c>
    </row>
    <row r="6440" spans="2:4">
      <c r="B6440" s="594">
        <v>45659.496817129628</v>
      </c>
      <c r="C6440">
        <v>60006</v>
      </c>
      <c r="D6440" t="s">
        <v>3522</v>
      </c>
    </row>
    <row r="6441" spans="2:4">
      <c r="B6441" s="594">
        <v>45659.496817129628</v>
      </c>
      <c r="C6441">
        <v>60006</v>
      </c>
      <c r="D6441" t="s">
        <v>3524</v>
      </c>
    </row>
    <row r="6442" spans="2:4">
      <c r="B6442" s="594">
        <v>45659.496817129628</v>
      </c>
      <c r="C6442">
        <v>60006</v>
      </c>
      <c r="D6442" t="s">
        <v>4133</v>
      </c>
    </row>
    <row r="6443" spans="2:4">
      <c r="B6443" s="594">
        <v>45659.496817129628</v>
      </c>
      <c r="C6443">
        <v>60006</v>
      </c>
      <c r="D6443" t="s">
        <v>3515</v>
      </c>
    </row>
    <row r="6444" spans="2:4">
      <c r="B6444" s="594">
        <v>45659.496817129628</v>
      </c>
      <c r="C6444">
        <v>60001</v>
      </c>
      <c r="D6444" t="s">
        <v>3516</v>
      </c>
    </row>
    <row r="6445" spans="2:4">
      <c r="B6445" s="594">
        <v>45659.496817129628</v>
      </c>
      <c r="C6445">
        <v>60006</v>
      </c>
      <c r="D6445" t="s">
        <v>3517</v>
      </c>
    </row>
    <row r="6446" spans="2:4">
      <c r="B6446" s="594">
        <v>45659.496817129628</v>
      </c>
      <c r="C6446">
        <v>60006</v>
      </c>
      <c r="D6446" t="s">
        <v>3518</v>
      </c>
    </row>
    <row r="6447" spans="2:4">
      <c r="B6447" s="594">
        <v>45659.496817129628</v>
      </c>
      <c r="C6447">
        <v>60006</v>
      </c>
      <c r="D6447" t="s">
        <v>3520</v>
      </c>
    </row>
    <row r="6448" spans="2:4">
      <c r="B6448" s="594">
        <v>45659.496817129628</v>
      </c>
      <c r="C6448">
        <v>60006</v>
      </c>
      <c r="D6448" t="s">
        <v>3521</v>
      </c>
    </row>
    <row r="6449" spans="2:4">
      <c r="B6449" s="594">
        <v>45659.496817129628</v>
      </c>
      <c r="C6449">
        <v>60006</v>
      </c>
      <c r="D6449" t="s">
        <v>3522</v>
      </c>
    </row>
    <row r="6450" spans="2:4">
      <c r="B6450" s="594">
        <v>45659.496817129628</v>
      </c>
      <c r="C6450">
        <v>60006</v>
      </c>
      <c r="D6450" t="s">
        <v>3524</v>
      </c>
    </row>
    <row r="6451" spans="2:4">
      <c r="B6451" s="594">
        <v>45659.496817129628</v>
      </c>
      <c r="C6451">
        <v>60006</v>
      </c>
      <c r="D6451" t="s">
        <v>4133</v>
      </c>
    </row>
    <row r="6452" spans="2:4">
      <c r="B6452" s="594">
        <v>45659.496817129628</v>
      </c>
      <c r="C6452">
        <v>60006</v>
      </c>
      <c r="D6452" t="s">
        <v>3515</v>
      </c>
    </row>
    <row r="6453" spans="2:4">
      <c r="B6453" s="594">
        <v>45659.496828703705</v>
      </c>
      <c r="C6453">
        <v>60001</v>
      </c>
      <c r="D6453" t="s">
        <v>3516</v>
      </c>
    </row>
    <row r="6454" spans="2:4">
      <c r="B6454" s="594">
        <v>45659.496828703705</v>
      </c>
      <c r="C6454">
        <v>60006</v>
      </c>
      <c r="D6454" t="s">
        <v>3517</v>
      </c>
    </row>
    <row r="6455" spans="2:4">
      <c r="B6455" s="594">
        <v>45659.496828703705</v>
      </c>
      <c r="C6455">
        <v>60006</v>
      </c>
      <c r="D6455" t="s">
        <v>3518</v>
      </c>
    </row>
    <row r="6456" spans="2:4">
      <c r="B6456" s="594">
        <v>45659.496828703705</v>
      </c>
      <c r="C6456">
        <v>60006</v>
      </c>
      <c r="D6456" t="s">
        <v>3520</v>
      </c>
    </row>
    <row r="6457" spans="2:4">
      <c r="B6457" s="594">
        <v>45659.496828703705</v>
      </c>
      <c r="C6457">
        <v>60006</v>
      </c>
      <c r="D6457" t="s">
        <v>3521</v>
      </c>
    </row>
    <row r="6458" spans="2:4">
      <c r="B6458" s="594">
        <v>45659.496828703705</v>
      </c>
      <c r="C6458">
        <v>60006</v>
      </c>
      <c r="D6458" t="s">
        <v>3522</v>
      </c>
    </row>
    <row r="6459" spans="2:4">
      <c r="B6459" s="594">
        <v>45659.496828703705</v>
      </c>
      <c r="C6459">
        <v>60006</v>
      </c>
      <c r="D6459" t="s">
        <v>3524</v>
      </c>
    </row>
    <row r="6460" spans="2:4">
      <c r="B6460" s="594">
        <v>45659.496828703705</v>
      </c>
      <c r="C6460">
        <v>60006</v>
      </c>
      <c r="D6460" t="s">
        <v>4133</v>
      </c>
    </row>
    <row r="6461" spans="2:4">
      <c r="B6461" s="594">
        <v>45659.496828703705</v>
      </c>
      <c r="C6461">
        <v>60006</v>
      </c>
      <c r="D6461" t="s">
        <v>3515</v>
      </c>
    </row>
    <row r="6462" spans="2:4">
      <c r="B6462" s="594">
        <v>45659.496828703705</v>
      </c>
      <c r="C6462">
        <v>60001</v>
      </c>
      <c r="D6462" t="s">
        <v>3516</v>
      </c>
    </row>
    <row r="6463" spans="2:4">
      <c r="B6463" s="594">
        <v>45659.496828703705</v>
      </c>
      <c r="C6463">
        <v>60006</v>
      </c>
      <c r="D6463" t="s">
        <v>3517</v>
      </c>
    </row>
    <row r="6464" spans="2:4">
      <c r="B6464" s="594">
        <v>45659.496828703705</v>
      </c>
      <c r="C6464">
        <v>60006</v>
      </c>
      <c r="D6464" t="s">
        <v>3518</v>
      </c>
    </row>
    <row r="6465" spans="2:4">
      <c r="B6465" s="594">
        <v>45659.496828703705</v>
      </c>
      <c r="C6465">
        <v>60006</v>
      </c>
      <c r="D6465" t="s">
        <v>3520</v>
      </c>
    </row>
    <row r="6466" spans="2:4">
      <c r="B6466" s="594">
        <v>45659.496828703705</v>
      </c>
      <c r="C6466">
        <v>60006</v>
      </c>
      <c r="D6466" t="s">
        <v>3521</v>
      </c>
    </row>
    <row r="6467" spans="2:4">
      <c r="B6467" s="594">
        <v>45659.496828703705</v>
      </c>
      <c r="C6467">
        <v>60006</v>
      </c>
      <c r="D6467" t="s">
        <v>3522</v>
      </c>
    </row>
    <row r="6468" spans="2:4">
      <c r="B6468" s="594">
        <v>45659.496828703705</v>
      </c>
      <c r="C6468">
        <v>60006</v>
      </c>
      <c r="D6468" t="s">
        <v>3524</v>
      </c>
    </row>
    <row r="6469" spans="2:4">
      <c r="B6469" s="594">
        <v>45659.496828703705</v>
      </c>
      <c r="C6469">
        <v>60006</v>
      </c>
      <c r="D6469" t="s">
        <v>4133</v>
      </c>
    </row>
    <row r="6470" spans="2:4">
      <c r="B6470" s="594">
        <v>45659.496828703705</v>
      </c>
      <c r="C6470">
        <v>60006</v>
      </c>
      <c r="D6470" t="s">
        <v>3515</v>
      </c>
    </row>
    <row r="6471" spans="2:4">
      <c r="B6471" s="594">
        <v>45659.496828703705</v>
      </c>
      <c r="C6471">
        <v>60001</v>
      </c>
      <c r="D6471" t="s">
        <v>3516</v>
      </c>
    </row>
    <row r="6472" spans="2:4">
      <c r="B6472" s="594">
        <v>45659.496828703705</v>
      </c>
      <c r="C6472">
        <v>60006</v>
      </c>
      <c r="D6472" t="s">
        <v>3517</v>
      </c>
    </row>
    <row r="6473" spans="2:4">
      <c r="B6473" s="594">
        <v>45659.496828703705</v>
      </c>
      <c r="C6473">
        <v>60006</v>
      </c>
      <c r="D6473" t="s">
        <v>3518</v>
      </c>
    </row>
    <row r="6474" spans="2:4">
      <c r="B6474" s="594">
        <v>45659.496828703705</v>
      </c>
      <c r="C6474">
        <v>60006</v>
      </c>
      <c r="D6474" t="s">
        <v>3520</v>
      </c>
    </row>
    <row r="6475" spans="2:4">
      <c r="B6475" s="594">
        <v>45659.496828703705</v>
      </c>
      <c r="C6475">
        <v>60006</v>
      </c>
      <c r="D6475" t="s">
        <v>3521</v>
      </c>
    </row>
    <row r="6476" spans="2:4">
      <c r="B6476" s="594">
        <v>45659.496840277781</v>
      </c>
      <c r="C6476">
        <v>60006</v>
      </c>
      <c r="D6476" t="s">
        <v>3522</v>
      </c>
    </row>
    <row r="6477" spans="2:4">
      <c r="B6477" s="594">
        <v>45659.496840277781</v>
      </c>
      <c r="C6477">
        <v>60006</v>
      </c>
      <c r="D6477" t="s">
        <v>3524</v>
      </c>
    </row>
    <row r="6478" spans="2:4">
      <c r="B6478" s="594">
        <v>45659.496840277781</v>
      </c>
      <c r="C6478">
        <v>60006</v>
      </c>
      <c r="D6478" t="s">
        <v>4133</v>
      </c>
    </row>
    <row r="6479" spans="2:4">
      <c r="B6479" s="594">
        <v>45659.496840277781</v>
      </c>
      <c r="C6479">
        <v>60006</v>
      </c>
      <c r="D6479" t="s">
        <v>3515</v>
      </c>
    </row>
    <row r="6480" spans="2:4">
      <c r="B6480" s="594">
        <v>45659.496840277781</v>
      </c>
      <c r="C6480">
        <v>60001</v>
      </c>
      <c r="D6480" t="s">
        <v>3516</v>
      </c>
    </row>
    <row r="6481" spans="2:4">
      <c r="B6481" s="594">
        <v>45659.496840277781</v>
      </c>
      <c r="C6481">
        <v>60006</v>
      </c>
      <c r="D6481" t="s">
        <v>3517</v>
      </c>
    </row>
    <row r="6482" spans="2:4">
      <c r="B6482" s="594">
        <v>45659.496840277781</v>
      </c>
      <c r="C6482">
        <v>60006</v>
      </c>
      <c r="D6482" t="s">
        <v>3518</v>
      </c>
    </row>
    <row r="6483" spans="2:4">
      <c r="B6483" s="594">
        <v>45659.496840277781</v>
      </c>
      <c r="C6483">
        <v>60006</v>
      </c>
      <c r="D6483" t="s">
        <v>3520</v>
      </c>
    </row>
    <row r="6484" spans="2:4">
      <c r="B6484" s="594">
        <v>45659.496840277781</v>
      </c>
      <c r="C6484">
        <v>60006</v>
      </c>
      <c r="D6484" t="s">
        <v>3521</v>
      </c>
    </row>
    <row r="6485" spans="2:4">
      <c r="B6485" s="594">
        <v>45659.496840277781</v>
      </c>
      <c r="C6485">
        <v>60006</v>
      </c>
      <c r="D6485" t="s">
        <v>3522</v>
      </c>
    </row>
    <row r="6486" spans="2:4">
      <c r="B6486" s="594">
        <v>45659.496840277781</v>
      </c>
      <c r="C6486">
        <v>60006</v>
      </c>
      <c r="D6486" t="s">
        <v>3524</v>
      </c>
    </row>
    <row r="6487" spans="2:4">
      <c r="B6487" s="594">
        <v>45659.496840277781</v>
      </c>
      <c r="C6487">
        <v>60006</v>
      </c>
      <c r="D6487" t="s">
        <v>4133</v>
      </c>
    </row>
    <row r="6488" spans="2:4">
      <c r="B6488" s="594">
        <v>45659.496840277781</v>
      </c>
      <c r="C6488">
        <v>60006</v>
      </c>
      <c r="D6488" t="s">
        <v>3515</v>
      </c>
    </row>
    <row r="6489" spans="2:4">
      <c r="B6489" s="594">
        <v>45659.496840277781</v>
      </c>
      <c r="C6489">
        <v>60001</v>
      </c>
      <c r="D6489" t="s">
        <v>3516</v>
      </c>
    </row>
    <row r="6490" spans="2:4">
      <c r="B6490" s="594">
        <v>45659.496840277781</v>
      </c>
      <c r="C6490">
        <v>60006</v>
      </c>
      <c r="D6490" t="s">
        <v>3517</v>
      </c>
    </row>
    <row r="6491" spans="2:4">
      <c r="B6491" s="594">
        <v>45659.496840277781</v>
      </c>
      <c r="C6491">
        <v>60006</v>
      </c>
      <c r="D6491" t="s">
        <v>3518</v>
      </c>
    </row>
    <row r="6492" spans="2:4">
      <c r="B6492" s="594">
        <v>45659.496840277781</v>
      </c>
      <c r="C6492">
        <v>60006</v>
      </c>
      <c r="D6492" t="s">
        <v>3520</v>
      </c>
    </row>
    <row r="6493" spans="2:4">
      <c r="B6493" s="594">
        <v>45659.496840277781</v>
      </c>
      <c r="C6493">
        <v>60006</v>
      </c>
      <c r="D6493" t="s">
        <v>3521</v>
      </c>
    </row>
    <row r="6494" spans="2:4">
      <c r="B6494" s="594">
        <v>45659.496840277781</v>
      </c>
      <c r="C6494">
        <v>60006</v>
      </c>
      <c r="D6494" t="s">
        <v>3522</v>
      </c>
    </row>
    <row r="6495" spans="2:4">
      <c r="B6495" s="594">
        <v>45659.496840277781</v>
      </c>
      <c r="C6495">
        <v>60006</v>
      </c>
      <c r="D6495" t="s">
        <v>3524</v>
      </c>
    </row>
    <row r="6496" spans="2:4">
      <c r="B6496" s="594">
        <v>45659.496840277781</v>
      </c>
      <c r="C6496">
        <v>60006</v>
      </c>
      <c r="D6496" t="s">
        <v>4133</v>
      </c>
    </row>
    <row r="6497" spans="2:4">
      <c r="B6497" s="594">
        <v>45659.496840277781</v>
      </c>
      <c r="C6497">
        <v>60006</v>
      </c>
      <c r="D6497" t="s">
        <v>3515</v>
      </c>
    </row>
    <row r="6498" spans="2:4">
      <c r="B6498" s="594">
        <v>45659.496840277781</v>
      </c>
      <c r="C6498">
        <v>60001</v>
      </c>
      <c r="D6498" t="s">
        <v>3516</v>
      </c>
    </row>
    <row r="6499" spans="2:4">
      <c r="B6499" s="594">
        <v>45659.496840277781</v>
      </c>
      <c r="C6499">
        <v>60006</v>
      </c>
      <c r="D6499" t="s">
        <v>3517</v>
      </c>
    </row>
    <row r="6500" spans="2:4">
      <c r="B6500" s="594">
        <v>45659.496840277781</v>
      </c>
      <c r="C6500">
        <v>60006</v>
      </c>
      <c r="D6500" t="s">
        <v>3518</v>
      </c>
    </row>
    <row r="6501" spans="2:4">
      <c r="B6501" s="594">
        <v>45659.496840277781</v>
      </c>
      <c r="C6501">
        <v>60006</v>
      </c>
      <c r="D6501" t="s">
        <v>3520</v>
      </c>
    </row>
    <row r="6502" spans="2:4">
      <c r="B6502" s="594">
        <v>45659.496840277781</v>
      </c>
      <c r="C6502">
        <v>60006</v>
      </c>
      <c r="D6502" t="s">
        <v>3521</v>
      </c>
    </row>
    <row r="6503" spans="2:4">
      <c r="B6503" s="594">
        <v>45659.496840277781</v>
      </c>
      <c r="C6503">
        <v>60006</v>
      </c>
      <c r="D6503" t="s">
        <v>3522</v>
      </c>
    </row>
    <row r="6504" spans="2:4">
      <c r="B6504" s="594">
        <v>45659.496840277781</v>
      </c>
      <c r="C6504">
        <v>60006</v>
      </c>
      <c r="D6504" t="s">
        <v>3524</v>
      </c>
    </row>
    <row r="6505" spans="2:4">
      <c r="B6505" s="594">
        <v>45659.496840277781</v>
      </c>
      <c r="C6505">
        <v>60006</v>
      </c>
      <c r="D6505" t="s">
        <v>4133</v>
      </c>
    </row>
    <row r="6506" spans="2:4">
      <c r="B6506" s="594">
        <v>45659.496840277781</v>
      </c>
      <c r="C6506">
        <v>60006</v>
      </c>
      <c r="D6506" t="s">
        <v>3515</v>
      </c>
    </row>
    <row r="6507" spans="2:4">
      <c r="B6507" s="594">
        <v>45659.496840277781</v>
      </c>
      <c r="C6507">
        <v>60001</v>
      </c>
      <c r="D6507" t="s">
        <v>3516</v>
      </c>
    </row>
    <row r="6508" spans="2:4">
      <c r="B6508" s="594">
        <v>45659.496840277781</v>
      </c>
      <c r="C6508">
        <v>60006</v>
      </c>
      <c r="D6508" t="s">
        <v>3517</v>
      </c>
    </row>
    <row r="6509" spans="2:4">
      <c r="B6509" s="594">
        <v>45659.496840277781</v>
      </c>
      <c r="C6509">
        <v>60006</v>
      </c>
      <c r="D6509" t="s">
        <v>3518</v>
      </c>
    </row>
    <row r="6510" spans="2:4">
      <c r="B6510" s="594">
        <v>45659.496840277781</v>
      </c>
      <c r="C6510">
        <v>60006</v>
      </c>
      <c r="D6510" t="s">
        <v>3520</v>
      </c>
    </row>
    <row r="6511" spans="2:4">
      <c r="B6511" s="594">
        <v>45659.496840277781</v>
      </c>
      <c r="C6511">
        <v>60006</v>
      </c>
      <c r="D6511" t="s">
        <v>3521</v>
      </c>
    </row>
    <row r="6512" spans="2:4">
      <c r="B6512" s="594">
        <v>45659.496840277781</v>
      </c>
      <c r="C6512">
        <v>60006</v>
      </c>
      <c r="D6512" t="s">
        <v>3522</v>
      </c>
    </row>
    <row r="6513" spans="2:4">
      <c r="B6513" s="594">
        <v>45659.496840277781</v>
      </c>
      <c r="C6513">
        <v>60006</v>
      </c>
      <c r="D6513" t="s">
        <v>3524</v>
      </c>
    </row>
    <row r="6514" spans="2:4">
      <c r="B6514" s="594">
        <v>45659.496840277781</v>
      </c>
      <c r="C6514">
        <v>60006</v>
      </c>
      <c r="D6514" t="s">
        <v>4133</v>
      </c>
    </row>
    <row r="6515" spans="2:4">
      <c r="B6515" s="594">
        <v>45659.496840277781</v>
      </c>
      <c r="C6515">
        <v>60006</v>
      </c>
      <c r="D6515" t="s">
        <v>3515</v>
      </c>
    </row>
    <row r="6516" spans="2:4">
      <c r="B6516" s="594">
        <v>45659.496840277781</v>
      </c>
      <c r="C6516">
        <v>60001</v>
      </c>
      <c r="D6516" t="s">
        <v>3516</v>
      </c>
    </row>
    <row r="6517" spans="2:4">
      <c r="B6517" s="594">
        <v>45659.496840277781</v>
      </c>
      <c r="C6517">
        <v>60006</v>
      </c>
      <c r="D6517" t="s">
        <v>3517</v>
      </c>
    </row>
    <row r="6518" spans="2:4">
      <c r="B6518" s="594">
        <v>45659.496851851851</v>
      </c>
      <c r="C6518">
        <v>60006</v>
      </c>
      <c r="D6518" t="s">
        <v>3518</v>
      </c>
    </row>
    <row r="6519" spans="2:4">
      <c r="B6519" s="594">
        <v>45659.496851851851</v>
      </c>
      <c r="C6519">
        <v>60006</v>
      </c>
      <c r="D6519" t="s">
        <v>3520</v>
      </c>
    </row>
    <row r="6520" spans="2:4">
      <c r="B6520" s="594">
        <v>45659.496851851851</v>
      </c>
      <c r="C6520">
        <v>60006</v>
      </c>
      <c r="D6520" t="s">
        <v>3521</v>
      </c>
    </row>
    <row r="6521" spans="2:4">
      <c r="B6521" s="594">
        <v>45659.496851851851</v>
      </c>
      <c r="C6521">
        <v>60006</v>
      </c>
      <c r="D6521" t="s">
        <v>3522</v>
      </c>
    </row>
    <row r="6522" spans="2:4">
      <c r="B6522" s="594">
        <v>45659.496851851851</v>
      </c>
      <c r="C6522">
        <v>60006</v>
      </c>
      <c r="D6522" t="s">
        <v>3524</v>
      </c>
    </row>
    <row r="6523" spans="2:4">
      <c r="B6523" s="594">
        <v>45659.496851851851</v>
      </c>
      <c r="C6523">
        <v>60006</v>
      </c>
      <c r="D6523" t="s">
        <v>4133</v>
      </c>
    </row>
    <row r="6524" spans="2:4">
      <c r="B6524" s="594">
        <v>45659.496851851851</v>
      </c>
      <c r="C6524">
        <v>60006</v>
      </c>
      <c r="D6524" t="s">
        <v>3515</v>
      </c>
    </row>
    <row r="6525" spans="2:4">
      <c r="B6525" s="594">
        <v>45659.496851851851</v>
      </c>
      <c r="C6525">
        <v>60001</v>
      </c>
      <c r="D6525" t="s">
        <v>3516</v>
      </c>
    </row>
    <row r="6526" spans="2:4">
      <c r="B6526" s="594">
        <v>45659.496851851851</v>
      </c>
      <c r="C6526">
        <v>60006</v>
      </c>
      <c r="D6526" t="s">
        <v>3517</v>
      </c>
    </row>
    <row r="6527" spans="2:4">
      <c r="B6527" s="594">
        <v>45659.496851851851</v>
      </c>
      <c r="C6527">
        <v>60006</v>
      </c>
      <c r="D6527" t="s">
        <v>3518</v>
      </c>
    </row>
    <row r="6528" spans="2:4">
      <c r="B6528" s="594">
        <v>45659.496851851851</v>
      </c>
      <c r="C6528">
        <v>60006</v>
      </c>
      <c r="D6528" t="s">
        <v>3520</v>
      </c>
    </row>
    <row r="6529" spans="2:4">
      <c r="B6529" s="594">
        <v>45659.496851851851</v>
      </c>
      <c r="C6529">
        <v>60006</v>
      </c>
      <c r="D6529" t="s">
        <v>3521</v>
      </c>
    </row>
    <row r="6530" spans="2:4">
      <c r="B6530" s="594">
        <v>45659.496851851851</v>
      </c>
      <c r="C6530">
        <v>60006</v>
      </c>
      <c r="D6530" t="s">
        <v>3522</v>
      </c>
    </row>
    <row r="6531" spans="2:4">
      <c r="B6531" s="594">
        <v>45659.496851851851</v>
      </c>
      <c r="C6531">
        <v>60006</v>
      </c>
      <c r="D6531" t="s">
        <v>3524</v>
      </c>
    </row>
    <row r="6532" spans="2:4">
      <c r="B6532" s="594">
        <v>45659.496851851851</v>
      </c>
      <c r="C6532">
        <v>60006</v>
      </c>
      <c r="D6532" t="s">
        <v>4133</v>
      </c>
    </row>
    <row r="6533" spans="2:4">
      <c r="B6533" s="594">
        <v>45659.496851851851</v>
      </c>
      <c r="C6533">
        <v>60006</v>
      </c>
      <c r="D6533" t="s">
        <v>3515</v>
      </c>
    </row>
    <row r="6534" spans="2:4">
      <c r="B6534" s="594">
        <v>45659.496851851851</v>
      </c>
      <c r="C6534">
        <v>60001</v>
      </c>
      <c r="D6534" t="s">
        <v>3516</v>
      </c>
    </row>
    <row r="6535" spans="2:4">
      <c r="B6535" s="594">
        <v>45659.496851851851</v>
      </c>
      <c r="C6535">
        <v>60006</v>
      </c>
      <c r="D6535" t="s">
        <v>3517</v>
      </c>
    </row>
    <row r="6536" spans="2:4">
      <c r="B6536" s="594">
        <v>45659.496851851851</v>
      </c>
      <c r="C6536">
        <v>60006</v>
      </c>
      <c r="D6536" t="s">
        <v>3518</v>
      </c>
    </row>
    <row r="6537" spans="2:4">
      <c r="B6537" s="594">
        <v>45659.496851851851</v>
      </c>
      <c r="C6537">
        <v>60006</v>
      </c>
      <c r="D6537" t="s">
        <v>3520</v>
      </c>
    </row>
    <row r="6538" spans="2:4">
      <c r="B6538" s="594">
        <v>45659.496851851851</v>
      </c>
      <c r="C6538">
        <v>60006</v>
      </c>
      <c r="D6538" t="s">
        <v>3521</v>
      </c>
    </row>
    <row r="6539" spans="2:4">
      <c r="B6539" s="594">
        <v>45659.496851851851</v>
      </c>
      <c r="C6539">
        <v>60006</v>
      </c>
      <c r="D6539" t="s">
        <v>3522</v>
      </c>
    </row>
    <row r="6540" spans="2:4">
      <c r="B6540" s="594">
        <v>45659.496851851851</v>
      </c>
      <c r="C6540">
        <v>60006</v>
      </c>
      <c r="D6540" t="s">
        <v>3524</v>
      </c>
    </row>
    <row r="6541" spans="2:4">
      <c r="B6541" s="594">
        <v>45659.496851851851</v>
      </c>
      <c r="C6541">
        <v>60006</v>
      </c>
      <c r="D6541" t="s">
        <v>4133</v>
      </c>
    </row>
    <row r="6542" spans="2:4">
      <c r="B6542" s="594">
        <v>45659.496851851851</v>
      </c>
      <c r="C6542">
        <v>60006</v>
      </c>
      <c r="D6542" t="s">
        <v>3515</v>
      </c>
    </row>
    <row r="6543" spans="2:4">
      <c r="B6543" s="594">
        <v>45659.496851851851</v>
      </c>
      <c r="C6543">
        <v>60001</v>
      </c>
      <c r="D6543" t="s">
        <v>3516</v>
      </c>
    </row>
    <row r="6544" spans="2:4">
      <c r="B6544" s="594">
        <v>45659.496851851851</v>
      </c>
      <c r="C6544">
        <v>60006</v>
      </c>
      <c r="D6544" t="s">
        <v>3517</v>
      </c>
    </row>
    <row r="6545" spans="2:4">
      <c r="B6545" s="594">
        <v>45659.496851851851</v>
      </c>
      <c r="C6545">
        <v>60006</v>
      </c>
      <c r="D6545" t="s">
        <v>3518</v>
      </c>
    </row>
    <row r="6546" spans="2:4">
      <c r="B6546" s="594">
        <v>45659.496851851851</v>
      </c>
      <c r="C6546">
        <v>60006</v>
      </c>
      <c r="D6546" t="s">
        <v>3520</v>
      </c>
    </row>
    <row r="6547" spans="2:4">
      <c r="B6547" s="594">
        <v>45659.496851851851</v>
      </c>
      <c r="C6547">
        <v>60006</v>
      </c>
      <c r="D6547" t="s">
        <v>3521</v>
      </c>
    </row>
    <row r="6548" spans="2:4">
      <c r="B6548" s="594">
        <v>45659.496851851851</v>
      </c>
      <c r="C6548">
        <v>60006</v>
      </c>
      <c r="D6548" t="s">
        <v>3522</v>
      </c>
    </row>
    <row r="6549" spans="2:4">
      <c r="B6549" s="594">
        <v>45659.496851851851</v>
      </c>
      <c r="C6549">
        <v>60006</v>
      </c>
      <c r="D6549" t="s">
        <v>3524</v>
      </c>
    </row>
    <row r="6550" spans="2:4">
      <c r="B6550" s="594">
        <v>45659.496851851851</v>
      </c>
      <c r="C6550">
        <v>60006</v>
      </c>
      <c r="D6550" t="s">
        <v>4133</v>
      </c>
    </row>
    <row r="6551" spans="2:4">
      <c r="B6551" s="594">
        <v>45659.496851851851</v>
      </c>
      <c r="C6551">
        <v>60006</v>
      </c>
      <c r="D6551" t="s">
        <v>3515</v>
      </c>
    </row>
    <row r="6552" spans="2:4">
      <c r="B6552" s="594">
        <v>45659.496851851851</v>
      </c>
      <c r="C6552">
        <v>60001</v>
      </c>
      <c r="D6552" t="s">
        <v>3516</v>
      </c>
    </row>
    <row r="6553" spans="2:4">
      <c r="B6553" s="594">
        <v>45659.496851851851</v>
      </c>
      <c r="C6553">
        <v>60006</v>
      </c>
      <c r="D6553" t="s">
        <v>3517</v>
      </c>
    </row>
    <row r="6554" spans="2:4">
      <c r="B6554" s="594">
        <v>45659.496851851851</v>
      </c>
      <c r="C6554">
        <v>60006</v>
      </c>
      <c r="D6554" t="s">
        <v>3518</v>
      </c>
    </row>
    <row r="6555" spans="2:4">
      <c r="B6555" s="594">
        <v>45659.496863425928</v>
      </c>
      <c r="C6555">
        <v>60006</v>
      </c>
      <c r="D6555" t="s">
        <v>3520</v>
      </c>
    </row>
    <row r="6556" spans="2:4">
      <c r="B6556" s="594">
        <v>45659.496863425928</v>
      </c>
      <c r="C6556">
        <v>60006</v>
      </c>
      <c r="D6556" t="s">
        <v>3521</v>
      </c>
    </row>
    <row r="6557" spans="2:4">
      <c r="B6557" s="594">
        <v>45659.496863425928</v>
      </c>
      <c r="C6557">
        <v>60006</v>
      </c>
      <c r="D6557" t="s">
        <v>3522</v>
      </c>
    </row>
    <row r="6558" spans="2:4">
      <c r="B6558" s="594">
        <v>45659.496863425928</v>
      </c>
      <c r="C6558">
        <v>60006</v>
      </c>
      <c r="D6558" t="s">
        <v>3524</v>
      </c>
    </row>
    <row r="6559" spans="2:4">
      <c r="B6559" s="594">
        <v>45659.496863425928</v>
      </c>
      <c r="C6559">
        <v>60006</v>
      </c>
      <c r="D6559" t="s">
        <v>4133</v>
      </c>
    </row>
    <row r="6560" spans="2:4">
      <c r="B6560" s="594">
        <v>45659.496863425928</v>
      </c>
      <c r="C6560">
        <v>60006</v>
      </c>
      <c r="D6560" t="s">
        <v>3515</v>
      </c>
    </row>
    <row r="6561" spans="2:4">
      <c r="B6561" s="594">
        <v>45659.496863425928</v>
      </c>
      <c r="C6561">
        <v>60001</v>
      </c>
      <c r="D6561" t="s">
        <v>3516</v>
      </c>
    </row>
    <row r="6562" spans="2:4">
      <c r="B6562" s="594">
        <v>45659.496863425928</v>
      </c>
      <c r="C6562">
        <v>60006</v>
      </c>
      <c r="D6562" t="s">
        <v>3517</v>
      </c>
    </row>
    <row r="6563" spans="2:4">
      <c r="B6563" s="594">
        <v>45659.496863425928</v>
      </c>
      <c r="C6563">
        <v>60006</v>
      </c>
      <c r="D6563" t="s">
        <v>3518</v>
      </c>
    </row>
    <row r="6564" spans="2:4">
      <c r="B6564" s="594">
        <v>45659.496863425928</v>
      </c>
      <c r="C6564">
        <v>60006</v>
      </c>
      <c r="D6564" t="s">
        <v>3520</v>
      </c>
    </row>
    <row r="6565" spans="2:4">
      <c r="B6565" s="594">
        <v>45659.496863425928</v>
      </c>
      <c r="C6565">
        <v>60006</v>
      </c>
      <c r="D6565" t="s">
        <v>3521</v>
      </c>
    </row>
    <row r="6566" spans="2:4">
      <c r="B6566" s="594">
        <v>45659.496863425928</v>
      </c>
      <c r="C6566">
        <v>60006</v>
      </c>
      <c r="D6566" t="s">
        <v>3522</v>
      </c>
    </row>
    <row r="6567" spans="2:4">
      <c r="B6567" s="594">
        <v>45659.496863425928</v>
      </c>
      <c r="C6567">
        <v>60006</v>
      </c>
      <c r="D6567" t="s">
        <v>3524</v>
      </c>
    </row>
    <row r="6568" spans="2:4">
      <c r="B6568" s="594">
        <v>45659.496863425928</v>
      </c>
      <c r="C6568">
        <v>60006</v>
      </c>
      <c r="D6568" t="s">
        <v>4133</v>
      </c>
    </row>
    <row r="6569" spans="2:4">
      <c r="B6569" s="594">
        <v>45659.496863425928</v>
      </c>
      <c r="C6569">
        <v>60006</v>
      </c>
      <c r="D6569" t="s">
        <v>3515</v>
      </c>
    </row>
    <row r="6570" spans="2:4">
      <c r="B6570" s="594">
        <v>45659.496863425928</v>
      </c>
      <c r="C6570">
        <v>60001</v>
      </c>
      <c r="D6570" t="s">
        <v>3516</v>
      </c>
    </row>
    <row r="6571" spans="2:4">
      <c r="B6571" s="594">
        <v>45659.496863425928</v>
      </c>
      <c r="C6571">
        <v>60006</v>
      </c>
      <c r="D6571" t="s">
        <v>3517</v>
      </c>
    </row>
    <row r="6572" spans="2:4">
      <c r="B6572" s="594">
        <v>45659.496863425928</v>
      </c>
      <c r="C6572">
        <v>60006</v>
      </c>
      <c r="D6572" t="s">
        <v>3518</v>
      </c>
    </row>
    <row r="6573" spans="2:4">
      <c r="B6573" s="594">
        <v>45659.496863425928</v>
      </c>
      <c r="C6573">
        <v>60006</v>
      </c>
      <c r="D6573" t="s">
        <v>3520</v>
      </c>
    </row>
    <row r="6574" spans="2:4">
      <c r="B6574" s="594">
        <v>45659.496874999997</v>
      </c>
      <c r="C6574">
        <v>60006</v>
      </c>
      <c r="D6574" t="s">
        <v>3521</v>
      </c>
    </row>
    <row r="6575" spans="2:4">
      <c r="B6575" s="594">
        <v>45659.496874999997</v>
      </c>
      <c r="C6575">
        <v>60006</v>
      </c>
      <c r="D6575" t="s">
        <v>3522</v>
      </c>
    </row>
    <row r="6576" spans="2:4">
      <c r="B6576" s="594">
        <v>45659.496874999997</v>
      </c>
      <c r="C6576">
        <v>60006</v>
      </c>
      <c r="D6576" t="s">
        <v>3524</v>
      </c>
    </row>
    <row r="6577" spans="2:4">
      <c r="B6577" s="594">
        <v>45659.496874999997</v>
      </c>
      <c r="C6577">
        <v>60006</v>
      </c>
      <c r="D6577" t="s">
        <v>4133</v>
      </c>
    </row>
    <row r="6578" spans="2:4">
      <c r="B6578" s="594">
        <v>45659.496874999997</v>
      </c>
      <c r="C6578">
        <v>60006</v>
      </c>
      <c r="D6578" t="s">
        <v>3515</v>
      </c>
    </row>
    <row r="6579" spans="2:4">
      <c r="B6579" s="594">
        <v>45659.496874999997</v>
      </c>
      <c r="C6579">
        <v>60001</v>
      </c>
      <c r="D6579" t="s">
        <v>3516</v>
      </c>
    </row>
    <row r="6580" spans="2:4">
      <c r="B6580" s="594">
        <v>45659.496874999997</v>
      </c>
      <c r="C6580">
        <v>60006</v>
      </c>
      <c r="D6580" t="s">
        <v>3517</v>
      </c>
    </row>
    <row r="6581" spans="2:4">
      <c r="B6581" s="594">
        <v>45659.496874999997</v>
      </c>
      <c r="C6581">
        <v>60006</v>
      </c>
      <c r="D6581" t="s">
        <v>3518</v>
      </c>
    </row>
    <row r="6582" spans="2:4">
      <c r="B6582" s="594">
        <v>45659.496874999997</v>
      </c>
      <c r="C6582">
        <v>60006</v>
      </c>
      <c r="D6582" t="s">
        <v>3520</v>
      </c>
    </row>
    <row r="6583" spans="2:4">
      <c r="B6583" s="594">
        <v>45659.496874999997</v>
      </c>
      <c r="C6583">
        <v>60006</v>
      </c>
      <c r="D6583" t="s">
        <v>3521</v>
      </c>
    </row>
    <row r="6584" spans="2:4">
      <c r="B6584" s="594">
        <v>45659.496874999997</v>
      </c>
      <c r="C6584">
        <v>60006</v>
      </c>
      <c r="D6584" t="s">
        <v>3522</v>
      </c>
    </row>
    <row r="6585" spans="2:4">
      <c r="B6585" s="594">
        <v>45659.496874999997</v>
      </c>
      <c r="C6585">
        <v>60006</v>
      </c>
      <c r="D6585" t="s">
        <v>3524</v>
      </c>
    </row>
    <row r="6586" spans="2:4">
      <c r="B6586" s="594">
        <v>45659.496874999997</v>
      </c>
      <c r="C6586">
        <v>60006</v>
      </c>
      <c r="D6586" t="s">
        <v>4133</v>
      </c>
    </row>
    <row r="6587" spans="2:4">
      <c r="B6587" s="594">
        <v>45659.496874999997</v>
      </c>
      <c r="C6587">
        <v>60006</v>
      </c>
      <c r="D6587" t="s">
        <v>3515</v>
      </c>
    </row>
    <row r="6588" spans="2:4">
      <c r="B6588" s="594">
        <v>45659.496874999997</v>
      </c>
      <c r="C6588">
        <v>60001</v>
      </c>
      <c r="D6588" t="s">
        <v>3516</v>
      </c>
    </row>
    <row r="6589" spans="2:4">
      <c r="B6589" s="594">
        <v>45659.496874999997</v>
      </c>
      <c r="C6589">
        <v>60006</v>
      </c>
      <c r="D6589" t="s">
        <v>3517</v>
      </c>
    </row>
    <row r="6590" spans="2:4">
      <c r="B6590" s="594">
        <v>45659.496886574074</v>
      </c>
      <c r="C6590">
        <v>60006</v>
      </c>
      <c r="D6590" t="s">
        <v>3518</v>
      </c>
    </row>
    <row r="6591" spans="2:4">
      <c r="B6591" s="594">
        <v>45659.496886574074</v>
      </c>
      <c r="C6591">
        <v>60006</v>
      </c>
      <c r="D6591" t="s">
        <v>3520</v>
      </c>
    </row>
    <row r="6592" spans="2:4">
      <c r="B6592" s="594">
        <v>45659.496886574074</v>
      </c>
      <c r="C6592">
        <v>60006</v>
      </c>
      <c r="D6592" t="s">
        <v>3521</v>
      </c>
    </row>
    <row r="6593" spans="2:4">
      <c r="B6593" s="594">
        <v>45659.496886574074</v>
      </c>
      <c r="C6593">
        <v>60006</v>
      </c>
      <c r="D6593" t="s">
        <v>3522</v>
      </c>
    </row>
    <row r="6594" spans="2:4">
      <c r="B6594" s="594">
        <v>45659.496886574074</v>
      </c>
      <c r="C6594">
        <v>60006</v>
      </c>
      <c r="D6594" t="s">
        <v>3524</v>
      </c>
    </row>
    <row r="6595" spans="2:4">
      <c r="B6595" s="594">
        <v>45659.496886574074</v>
      </c>
      <c r="C6595">
        <v>60006</v>
      </c>
      <c r="D6595" t="s">
        <v>4133</v>
      </c>
    </row>
    <row r="6596" spans="2:4">
      <c r="B6596" s="594">
        <v>45659.496886574074</v>
      </c>
      <c r="C6596">
        <v>60006</v>
      </c>
      <c r="D6596" t="s">
        <v>3515</v>
      </c>
    </row>
    <row r="6597" spans="2:4">
      <c r="B6597" s="594">
        <v>45659.496886574074</v>
      </c>
      <c r="C6597">
        <v>60001</v>
      </c>
      <c r="D6597" t="s">
        <v>3516</v>
      </c>
    </row>
    <row r="6598" spans="2:4">
      <c r="B6598" s="594">
        <v>45659.496886574074</v>
      </c>
      <c r="C6598">
        <v>60006</v>
      </c>
      <c r="D6598" t="s">
        <v>3517</v>
      </c>
    </row>
    <row r="6599" spans="2:4">
      <c r="B6599" s="594">
        <v>45659.496886574074</v>
      </c>
      <c r="C6599">
        <v>60006</v>
      </c>
      <c r="D6599" t="s">
        <v>3518</v>
      </c>
    </row>
    <row r="6600" spans="2:4">
      <c r="B6600" s="594">
        <v>45659.496886574074</v>
      </c>
      <c r="C6600">
        <v>60006</v>
      </c>
      <c r="D6600" t="s">
        <v>3520</v>
      </c>
    </row>
    <row r="6601" spans="2:4">
      <c r="B6601" s="594">
        <v>45659.496886574074</v>
      </c>
      <c r="C6601">
        <v>60006</v>
      </c>
      <c r="D6601" t="s">
        <v>3521</v>
      </c>
    </row>
    <row r="6602" spans="2:4">
      <c r="B6602" s="594">
        <v>45659.496886574074</v>
      </c>
      <c r="C6602">
        <v>60006</v>
      </c>
      <c r="D6602" t="s">
        <v>3522</v>
      </c>
    </row>
    <row r="6603" spans="2:4">
      <c r="B6603" s="594">
        <v>45659.496886574074</v>
      </c>
      <c r="C6603">
        <v>60006</v>
      </c>
      <c r="D6603" t="s">
        <v>3524</v>
      </c>
    </row>
    <row r="6604" spans="2:4">
      <c r="B6604" s="594">
        <v>45659.496886574074</v>
      </c>
      <c r="C6604">
        <v>60006</v>
      </c>
      <c r="D6604" t="s">
        <v>4133</v>
      </c>
    </row>
    <row r="6605" spans="2:4">
      <c r="B6605" s="594">
        <v>45659.496886574074</v>
      </c>
      <c r="C6605">
        <v>60006</v>
      </c>
      <c r="D6605" t="s">
        <v>3515</v>
      </c>
    </row>
    <row r="6606" spans="2:4">
      <c r="B6606" s="594">
        <v>45659.496886574074</v>
      </c>
      <c r="C6606">
        <v>60001</v>
      </c>
      <c r="D6606" t="s">
        <v>3516</v>
      </c>
    </row>
    <row r="6607" spans="2:4">
      <c r="B6607" s="594">
        <v>45659.496886574074</v>
      </c>
      <c r="C6607">
        <v>60006</v>
      </c>
      <c r="D6607" t="s">
        <v>3517</v>
      </c>
    </row>
    <row r="6608" spans="2:4">
      <c r="B6608" s="594">
        <v>45659.496886574074</v>
      </c>
      <c r="C6608">
        <v>60006</v>
      </c>
      <c r="D6608" t="s">
        <v>3518</v>
      </c>
    </row>
    <row r="6609" spans="2:4">
      <c r="B6609" s="594">
        <v>45659.496886574074</v>
      </c>
      <c r="C6609">
        <v>60006</v>
      </c>
      <c r="D6609" t="s">
        <v>3520</v>
      </c>
    </row>
    <row r="6610" spans="2:4">
      <c r="B6610" s="594">
        <v>45659.496886574074</v>
      </c>
      <c r="C6610">
        <v>60006</v>
      </c>
      <c r="D6610" t="s">
        <v>3521</v>
      </c>
    </row>
    <row r="6611" spans="2:4">
      <c r="B6611" s="594">
        <v>45659.496886574074</v>
      </c>
      <c r="C6611">
        <v>60006</v>
      </c>
      <c r="D6611" t="s">
        <v>3522</v>
      </c>
    </row>
    <row r="6612" spans="2:4">
      <c r="B6612" s="594">
        <v>45659.496898148151</v>
      </c>
      <c r="C6612">
        <v>60006</v>
      </c>
      <c r="D6612" t="s">
        <v>3524</v>
      </c>
    </row>
    <row r="6613" spans="2:4">
      <c r="B6613" s="594">
        <v>45659.496898148151</v>
      </c>
      <c r="C6613">
        <v>60006</v>
      </c>
      <c r="D6613" t="s">
        <v>4133</v>
      </c>
    </row>
    <row r="6614" spans="2:4">
      <c r="B6614" s="594">
        <v>45659.496898148151</v>
      </c>
      <c r="C6614">
        <v>60006</v>
      </c>
      <c r="D6614" t="s">
        <v>3515</v>
      </c>
    </row>
    <row r="6615" spans="2:4">
      <c r="B6615" s="594">
        <v>45659.496898148151</v>
      </c>
      <c r="C6615">
        <v>60001</v>
      </c>
      <c r="D6615" t="s">
        <v>3516</v>
      </c>
    </row>
    <row r="6616" spans="2:4">
      <c r="B6616" s="594">
        <v>45659.496898148151</v>
      </c>
      <c r="C6616">
        <v>60006</v>
      </c>
      <c r="D6616" t="s">
        <v>3517</v>
      </c>
    </row>
    <row r="6617" spans="2:4">
      <c r="B6617" s="594">
        <v>45659.496898148151</v>
      </c>
      <c r="C6617">
        <v>60006</v>
      </c>
      <c r="D6617" t="s">
        <v>3518</v>
      </c>
    </row>
    <row r="6618" spans="2:4">
      <c r="B6618" s="594">
        <v>45659.496898148151</v>
      </c>
      <c r="C6618">
        <v>60006</v>
      </c>
      <c r="D6618" t="s">
        <v>3520</v>
      </c>
    </row>
    <row r="6619" spans="2:4">
      <c r="B6619" s="594">
        <v>45659.496898148151</v>
      </c>
      <c r="C6619">
        <v>60006</v>
      </c>
      <c r="D6619" t="s">
        <v>3521</v>
      </c>
    </row>
    <row r="6620" spans="2:4">
      <c r="B6620" s="594">
        <v>45659.496898148151</v>
      </c>
      <c r="C6620">
        <v>60006</v>
      </c>
      <c r="D6620" t="s">
        <v>3522</v>
      </c>
    </row>
    <row r="6621" spans="2:4">
      <c r="B6621" s="594">
        <v>45659.496898148151</v>
      </c>
      <c r="C6621">
        <v>60006</v>
      </c>
      <c r="D6621" t="s">
        <v>3524</v>
      </c>
    </row>
    <row r="6622" spans="2:4">
      <c r="B6622" s="594">
        <v>45659.496898148151</v>
      </c>
      <c r="C6622">
        <v>60006</v>
      </c>
      <c r="D6622" t="s">
        <v>4133</v>
      </c>
    </row>
    <row r="6623" spans="2:4">
      <c r="B6623" s="594">
        <v>45659.496898148151</v>
      </c>
      <c r="C6623">
        <v>60006</v>
      </c>
      <c r="D6623" t="s">
        <v>3515</v>
      </c>
    </row>
    <row r="6624" spans="2:4">
      <c r="B6624" s="594">
        <v>45659.496898148151</v>
      </c>
      <c r="C6624">
        <v>60001</v>
      </c>
      <c r="D6624" t="s">
        <v>3516</v>
      </c>
    </row>
    <row r="6625" spans="2:4">
      <c r="B6625" s="594">
        <v>45659.496898148151</v>
      </c>
      <c r="C6625">
        <v>60006</v>
      </c>
      <c r="D6625" t="s">
        <v>3517</v>
      </c>
    </row>
    <row r="6626" spans="2:4">
      <c r="B6626" s="594">
        <v>45659.496898148151</v>
      </c>
      <c r="C6626">
        <v>60006</v>
      </c>
      <c r="D6626" t="s">
        <v>3518</v>
      </c>
    </row>
    <row r="6627" spans="2:4">
      <c r="B6627" s="594">
        <v>45659.496898148151</v>
      </c>
      <c r="C6627">
        <v>60006</v>
      </c>
      <c r="D6627" t="s">
        <v>3520</v>
      </c>
    </row>
    <row r="6628" spans="2:4">
      <c r="B6628" s="594">
        <v>45659.496898148151</v>
      </c>
      <c r="C6628">
        <v>60006</v>
      </c>
      <c r="D6628" t="s">
        <v>3521</v>
      </c>
    </row>
    <row r="6629" spans="2:4">
      <c r="B6629" s="594">
        <v>45659.496898148151</v>
      </c>
      <c r="C6629">
        <v>60006</v>
      </c>
      <c r="D6629" t="s">
        <v>3522</v>
      </c>
    </row>
    <row r="6630" spans="2:4">
      <c r="B6630" s="594">
        <v>45659.496898148151</v>
      </c>
      <c r="C6630">
        <v>60006</v>
      </c>
      <c r="D6630" t="s">
        <v>3524</v>
      </c>
    </row>
    <row r="6631" spans="2:4">
      <c r="B6631" s="594">
        <v>45659.496898148151</v>
      </c>
      <c r="C6631">
        <v>60006</v>
      </c>
      <c r="D6631" t="s">
        <v>4133</v>
      </c>
    </row>
    <row r="6632" spans="2:4">
      <c r="B6632" s="594">
        <v>45659.496898148151</v>
      </c>
      <c r="C6632">
        <v>60006</v>
      </c>
      <c r="D6632" t="s">
        <v>3515</v>
      </c>
    </row>
    <row r="6633" spans="2:4">
      <c r="B6633" s="594">
        <v>45659.496898148151</v>
      </c>
      <c r="C6633">
        <v>60001</v>
      </c>
      <c r="D6633" t="s">
        <v>3516</v>
      </c>
    </row>
    <row r="6634" spans="2:4">
      <c r="B6634" s="594">
        <v>45659.496898148151</v>
      </c>
      <c r="C6634">
        <v>60006</v>
      </c>
      <c r="D6634" t="s">
        <v>3517</v>
      </c>
    </row>
    <row r="6635" spans="2:4">
      <c r="B6635" s="594">
        <v>45659.496898148151</v>
      </c>
      <c r="C6635">
        <v>60006</v>
      </c>
      <c r="D6635" t="s">
        <v>3518</v>
      </c>
    </row>
    <row r="6636" spans="2:4">
      <c r="B6636" s="594">
        <v>45659.496898148151</v>
      </c>
      <c r="C6636">
        <v>60006</v>
      </c>
      <c r="D6636" t="s">
        <v>3520</v>
      </c>
    </row>
    <row r="6637" spans="2:4">
      <c r="B6637" s="594">
        <v>45659.496898148151</v>
      </c>
      <c r="C6637">
        <v>60006</v>
      </c>
      <c r="D6637" t="s">
        <v>3521</v>
      </c>
    </row>
    <row r="6638" spans="2:4">
      <c r="B6638" s="594">
        <v>45659.496898148151</v>
      </c>
      <c r="C6638">
        <v>60006</v>
      </c>
      <c r="D6638" t="s">
        <v>3522</v>
      </c>
    </row>
    <row r="6639" spans="2:4">
      <c r="B6639" s="594">
        <v>45659.49690972222</v>
      </c>
      <c r="C6639">
        <v>60006</v>
      </c>
      <c r="D6639" t="s">
        <v>3524</v>
      </c>
    </row>
    <row r="6640" spans="2:4">
      <c r="B6640" s="594">
        <v>45659.49690972222</v>
      </c>
      <c r="C6640">
        <v>60006</v>
      </c>
      <c r="D6640" t="s">
        <v>4133</v>
      </c>
    </row>
    <row r="6641" spans="2:4">
      <c r="B6641" s="594">
        <v>45659.49690972222</v>
      </c>
      <c r="C6641">
        <v>60006</v>
      </c>
      <c r="D6641" t="s">
        <v>3515</v>
      </c>
    </row>
    <row r="6642" spans="2:4">
      <c r="B6642" s="594">
        <v>45659.49690972222</v>
      </c>
      <c r="C6642">
        <v>60001</v>
      </c>
      <c r="D6642" t="s">
        <v>3516</v>
      </c>
    </row>
    <row r="6643" spans="2:4">
      <c r="B6643" s="594">
        <v>45659.49690972222</v>
      </c>
      <c r="C6643">
        <v>60006</v>
      </c>
      <c r="D6643" t="s">
        <v>3517</v>
      </c>
    </row>
    <row r="6644" spans="2:4">
      <c r="B6644" s="594">
        <v>45659.49690972222</v>
      </c>
      <c r="C6644">
        <v>60006</v>
      </c>
      <c r="D6644" t="s">
        <v>3518</v>
      </c>
    </row>
    <row r="6645" spans="2:4">
      <c r="B6645" s="594">
        <v>45659.49690972222</v>
      </c>
      <c r="C6645">
        <v>60006</v>
      </c>
      <c r="D6645" t="s">
        <v>3520</v>
      </c>
    </row>
    <row r="6646" spans="2:4">
      <c r="B6646" s="594">
        <v>45659.49690972222</v>
      </c>
      <c r="C6646">
        <v>60006</v>
      </c>
      <c r="D6646" t="s">
        <v>3521</v>
      </c>
    </row>
    <row r="6647" spans="2:4">
      <c r="B6647" s="594">
        <v>45659.49690972222</v>
      </c>
      <c r="C6647">
        <v>60006</v>
      </c>
      <c r="D6647" t="s">
        <v>3522</v>
      </c>
    </row>
    <row r="6648" spans="2:4">
      <c r="B6648" s="594">
        <v>45659.49690972222</v>
      </c>
      <c r="C6648">
        <v>60006</v>
      </c>
      <c r="D6648" t="s">
        <v>3524</v>
      </c>
    </row>
    <row r="6649" spans="2:4">
      <c r="B6649" s="594">
        <v>45659.49690972222</v>
      </c>
      <c r="C6649">
        <v>60006</v>
      </c>
      <c r="D6649" t="s">
        <v>4133</v>
      </c>
    </row>
    <row r="6650" spans="2:4">
      <c r="B6650" s="594">
        <v>45659.49690972222</v>
      </c>
      <c r="C6650">
        <v>60006</v>
      </c>
      <c r="D6650" t="s">
        <v>3515</v>
      </c>
    </row>
    <row r="6651" spans="2:4">
      <c r="B6651" s="594">
        <v>45659.49690972222</v>
      </c>
      <c r="C6651">
        <v>60001</v>
      </c>
      <c r="D6651" t="s">
        <v>3516</v>
      </c>
    </row>
    <row r="6652" spans="2:4">
      <c r="B6652" s="594">
        <v>45659.49690972222</v>
      </c>
      <c r="C6652">
        <v>60006</v>
      </c>
      <c r="D6652" t="s">
        <v>3517</v>
      </c>
    </row>
    <row r="6653" spans="2:4">
      <c r="B6653" s="594">
        <v>45659.49690972222</v>
      </c>
      <c r="C6653">
        <v>60006</v>
      </c>
      <c r="D6653" t="s">
        <v>3518</v>
      </c>
    </row>
    <row r="6654" spans="2:4">
      <c r="B6654" s="594">
        <v>45659.49690972222</v>
      </c>
      <c r="C6654">
        <v>60006</v>
      </c>
      <c r="D6654" t="s">
        <v>3520</v>
      </c>
    </row>
    <row r="6655" spans="2:4">
      <c r="B6655" s="594">
        <v>45659.496921296297</v>
      </c>
      <c r="C6655">
        <v>60006</v>
      </c>
      <c r="D6655" t="s">
        <v>3521</v>
      </c>
    </row>
    <row r="6656" spans="2:4">
      <c r="B6656" s="594">
        <v>45659.496921296297</v>
      </c>
      <c r="C6656">
        <v>60006</v>
      </c>
      <c r="D6656" t="s">
        <v>3522</v>
      </c>
    </row>
    <row r="6657" spans="2:4">
      <c r="B6657" s="594">
        <v>45659.496921296297</v>
      </c>
      <c r="C6657">
        <v>60006</v>
      </c>
      <c r="D6657" t="s">
        <v>3524</v>
      </c>
    </row>
    <row r="6658" spans="2:4">
      <c r="B6658" s="594">
        <v>45659.496921296297</v>
      </c>
      <c r="C6658">
        <v>60006</v>
      </c>
      <c r="D6658" t="s">
        <v>4133</v>
      </c>
    </row>
    <row r="6659" spans="2:4">
      <c r="B6659" s="594">
        <v>45659.496921296297</v>
      </c>
      <c r="C6659">
        <v>60006</v>
      </c>
      <c r="D6659" t="s">
        <v>3515</v>
      </c>
    </row>
    <row r="6660" spans="2:4">
      <c r="B6660" s="594">
        <v>45659.496921296297</v>
      </c>
      <c r="C6660">
        <v>60001</v>
      </c>
      <c r="D6660" t="s">
        <v>3516</v>
      </c>
    </row>
    <row r="6661" spans="2:4">
      <c r="B6661" s="594">
        <v>45659.496921296297</v>
      </c>
      <c r="C6661">
        <v>60006</v>
      </c>
      <c r="D6661" t="s">
        <v>3517</v>
      </c>
    </row>
    <row r="6662" spans="2:4">
      <c r="B6662" s="594">
        <v>45659.496921296297</v>
      </c>
      <c r="C6662">
        <v>60006</v>
      </c>
      <c r="D6662" t="s">
        <v>3518</v>
      </c>
    </row>
    <row r="6663" spans="2:4">
      <c r="B6663" s="594">
        <v>45659.496932870374</v>
      </c>
      <c r="C6663">
        <v>60006</v>
      </c>
      <c r="D6663" t="s">
        <v>3520</v>
      </c>
    </row>
    <row r="6664" spans="2:4">
      <c r="B6664" s="594">
        <v>45659.496932870374</v>
      </c>
      <c r="C6664">
        <v>60006</v>
      </c>
      <c r="D6664" t="s">
        <v>3521</v>
      </c>
    </row>
    <row r="6665" spans="2:4">
      <c r="B6665" s="594">
        <v>45659.496932870374</v>
      </c>
      <c r="C6665">
        <v>60006</v>
      </c>
      <c r="D6665" t="s">
        <v>3522</v>
      </c>
    </row>
    <row r="6666" spans="2:4">
      <c r="B6666" s="594">
        <v>45659.496932870374</v>
      </c>
      <c r="C6666">
        <v>60006</v>
      </c>
      <c r="D6666" t="s">
        <v>3524</v>
      </c>
    </row>
    <row r="6667" spans="2:4">
      <c r="B6667" s="594">
        <v>45659.496932870374</v>
      </c>
      <c r="C6667">
        <v>60006</v>
      </c>
      <c r="D6667" t="s">
        <v>4133</v>
      </c>
    </row>
    <row r="6668" spans="2:4">
      <c r="B6668" s="594">
        <v>45659.496932870374</v>
      </c>
      <c r="C6668">
        <v>60006</v>
      </c>
      <c r="D6668" t="s">
        <v>3515</v>
      </c>
    </row>
    <row r="6669" spans="2:4">
      <c r="B6669" s="594">
        <v>45659.496932870374</v>
      </c>
      <c r="C6669">
        <v>60001</v>
      </c>
      <c r="D6669" t="s">
        <v>3516</v>
      </c>
    </row>
    <row r="6670" spans="2:4">
      <c r="B6670" s="594">
        <v>45659.496944444443</v>
      </c>
      <c r="C6670">
        <v>60006</v>
      </c>
      <c r="D6670" t="s">
        <v>3517</v>
      </c>
    </row>
    <row r="6671" spans="2:4">
      <c r="B6671" s="594">
        <v>45659.496944444443</v>
      </c>
      <c r="C6671">
        <v>60006</v>
      </c>
      <c r="D6671" t="s">
        <v>3518</v>
      </c>
    </row>
    <row r="6672" spans="2:4">
      <c r="B6672" s="594">
        <v>45659.496944444443</v>
      </c>
      <c r="C6672">
        <v>60006</v>
      </c>
      <c r="D6672" t="s">
        <v>3520</v>
      </c>
    </row>
    <row r="6673" spans="2:4">
      <c r="B6673" s="594">
        <v>45659.496944444443</v>
      </c>
      <c r="C6673">
        <v>60006</v>
      </c>
      <c r="D6673" t="s">
        <v>3521</v>
      </c>
    </row>
    <row r="6674" spans="2:4">
      <c r="B6674" s="594">
        <v>45659.496944444443</v>
      </c>
      <c r="C6674">
        <v>60006</v>
      </c>
      <c r="D6674" t="s">
        <v>3522</v>
      </c>
    </row>
    <row r="6675" spans="2:4">
      <c r="B6675" s="594">
        <v>45659.496944444443</v>
      </c>
      <c r="C6675">
        <v>60006</v>
      </c>
      <c r="D6675" t="s">
        <v>3524</v>
      </c>
    </row>
    <row r="6676" spans="2:4">
      <c r="B6676" s="594">
        <v>45659.496944444443</v>
      </c>
      <c r="C6676">
        <v>60006</v>
      </c>
      <c r="D6676" t="s">
        <v>4133</v>
      </c>
    </row>
    <row r="6677" spans="2:4">
      <c r="B6677" s="594">
        <v>45659.496944444443</v>
      </c>
      <c r="C6677">
        <v>60006</v>
      </c>
      <c r="D6677" t="s">
        <v>3515</v>
      </c>
    </row>
    <row r="6678" spans="2:4">
      <c r="B6678" s="594">
        <v>45659.496944444443</v>
      </c>
      <c r="C6678">
        <v>60001</v>
      </c>
      <c r="D6678" t="s">
        <v>3516</v>
      </c>
    </row>
    <row r="6679" spans="2:4">
      <c r="B6679" s="594">
        <v>45659.496944444443</v>
      </c>
      <c r="C6679">
        <v>60006</v>
      </c>
      <c r="D6679" t="s">
        <v>3517</v>
      </c>
    </row>
    <row r="6680" spans="2:4">
      <c r="B6680" s="594">
        <v>45659.496944444443</v>
      </c>
      <c r="C6680">
        <v>60006</v>
      </c>
      <c r="D6680" t="s">
        <v>3518</v>
      </c>
    </row>
    <row r="6681" spans="2:4">
      <c r="B6681" s="594">
        <v>45659.49695601852</v>
      </c>
      <c r="C6681">
        <v>60006</v>
      </c>
      <c r="D6681" t="s">
        <v>3520</v>
      </c>
    </row>
    <row r="6682" spans="2:4">
      <c r="B6682" s="594">
        <v>45659.49695601852</v>
      </c>
      <c r="C6682">
        <v>60006</v>
      </c>
      <c r="D6682" t="s">
        <v>3521</v>
      </c>
    </row>
    <row r="6683" spans="2:4">
      <c r="B6683" s="594">
        <v>45659.49695601852</v>
      </c>
      <c r="C6683">
        <v>60006</v>
      </c>
      <c r="D6683" t="s">
        <v>3522</v>
      </c>
    </row>
    <row r="6684" spans="2:4">
      <c r="B6684" s="594">
        <v>45659.49695601852</v>
      </c>
      <c r="C6684">
        <v>60006</v>
      </c>
      <c r="D6684" t="s">
        <v>3524</v>
      </c>
    </row>
    <row r="6685" spans="2:4">
      <c r="B6685" s="594">
        <v>45659.49695601852</v>
      </c>
      <c r="C6685">
        <v>60006</v>
      </c>
      <c r="D6685" t="s">
        <v>4133</v>
      </c>
    </row>
    <row r="6686" spans="2:4">
      <c r="B6686" s="594">
        <v>45659.49695601852</v>
      </c>
      <c r="C6686">
        <v>60006</v>
      </c>
      <c r="D6686" t="s">
        <v>3515</v>
      </c>
    </row>
    <row r="6687" spans="2:4">
      <c r="B6687" s="594">
        <v>45659.49695601852</v>
      </c>
      <c r="C6687">
        <v>60001</v>
      </c>
      <c r="D6687" t="s">
        <v>3516</v>
      </c>
    </row>
    <row r="6688" spans="2:4">
      <c r="B6688" s="594">
        <v>45659.49695601852</v>
      </c>
      <c r="C6688">
        <v>60006</v>
      </c>
      <c r="D6688" t="s">
        <v>3517</v>
      </c>
    </row>
    <row r="6689" spans="2:4">
      <c r="B6689" s="594">
        <v>45659.496967592589</v>
      </c>
      <c r="C6689">
        <v>60006</v>
      </c>
      <c r="D6689" t="s">
        <v>3518</v>
      </c>
    </row>
    <row r="6690" spans="2:4">
      <c r="B6690" s="594">
        <v>45659.496967592589</v>
      </c>
      <c r="C6690">
        <v>60006</v>
      </c>
      <c r="D6690" t="s">
        <v>3520</v>
      </c>
    </row>
    <row r="6691" spans="2:4">
      <c r="B6691" s="594">
        <v>45659.496967592589</v>
      </c>
      <c r="C6691">
        <v>60006</v>
      </c>
      <c r="D6691" t="s">
        <v>3521</v>
      </c>
    </row>
    <row r="6692" spans="2:4">
      <c r="B6692" s="594">
        <v>45659.496967592589</v>
      </c>
      <c r="C6692">
        <v>60006</v>
      </c>
      <c r="D6692" t="s">
        <v>3522</v>
      </c>
    </row>
    <row r="6693" spans="2:4">
      <c r="B6693" s="594">
        <v>45659.496967592589</v>
      </c>
      <c r="C6693">
        <v>60006</v>
      </c>
      <c r="D6693" t="s">
        <v>3524</v>
      </c>
    </row>
    <row r="6694" spans="2:4">
      <c r="B6694" s="594">
        <v>45659.496967592589</v>
      </c>
      <c r="C6694">
        <v>60006</v>
      </c>
      <c r="D6694" t="s">
        <v>4133</v>
      </c>
    </row>
    <row r="6695" spans="2:4">
      <c r="B6695" s="594">
        <v>45659.496967592589</v>
      </c>
      <c r="C6695">
        <v>60006</v>
      </c>
      <c r="D6695" t="s">
        <v>3515</v>
      </c>
    </row>
    <row r="6696" spans="2:4">
      <c r="B6696" s="594">
        <v>45659.496967592589</v>
      </c>
      <c r="C6696">
        <v>60001</v>
      </c>
      <c r="D6696" t="s">
        <v>3516</v>
      </c>
    </row>
    <row r="6697" spans="2:4">
      <c r="B6697" s="594">
        <v>45659.496967592589</v>
      </c>
      <c r="C6697">
        <v>60006</v>
      </c>
      <c r="D6697" t="s">
        <v>3517</v>
      </c>
    </row>
    <row r="6698" spans="2:4">
      <c r="B6698" s="594">
        <v>45659.496967592589</v>
      </c>
      <c r="C6698">
        <v>60006</v>
      </c>
      <c r="D6698" t="s">
        <v>3518</v>
      </c>
    </row>
    <row r="6699" spans="2:4">
      <c r="B6699" s="594">
        <v>45659.496967592589</v>
      </c>
      <c r="C6699">
        <v>60006</v>
      </c>
      <c r="D6699" t="s">
        <v>3520</v>
      </c>
    </row>
    <row r="6700" spans="2:4">
      <c r="B6700" s="594">
        <v>45659.496967592589</v>
      </c>
      <c r="C6700">
        <v>60006</v>
      </c>
      <c r="D6700" t="s">
        <v>3521</v>
      </c>
    </row>
    <row r="6701" spans="2:4">
      <c r="B6701" s="594">
        <v>45659.496979166666</v>
      </c>
      <c r="C6701">
        <v>60006</v>
      </c>
      <c r="D6701" t="s">
        <v>3522</v>
      </c>
    </row>
    <row r="6702" spans="2:4">
      <c r="B6702" s="594">
        <v>45659.496979166666</v>
      </c>
      <c r="C6702">
        <v>60006</v>
      </c>
      <c r="D6702" t="s">
        <v>3524</v>
      </c>
    </row>
    <row r="6703" spans="2:4">
      <c r="B6703" s="594">
        <v>45659.496979166666</v>
      </c>
      <c r="C6703">
        <v>60006</v>
      </c>
      <c r="D6703" t="s">
        <v>4133</v>
      </c>
    </row>
    <row r="6704" spans="2:4">
      <c r="B6704" s="594">
        <v>45659.496979166666</v>
      </c>
      <c r="C6704">
        <v>60006</v>
      </c>
      <c r="D6704" t="s">
        <v>3515</v>
      </c>
    </row>
    <row r="6705" spans="2:4">
      <c r="B6705" s="594">
        <v>45659.496979166666</v>
      </c>
      <c r="C6705">
        <v>60001</v>
      </c>
      <c r="D6705" t="s">
        <v>3516</v>
      </c>
    </row>
    <row r="6706" spans="2:4">
      <c r="B6706" s="594">
        <v>45659.496979166666</v>
      </c>
      <c r="C6706">
        <v>60006</v>
      </c>
      <c r="D6706" t="s">
        <v>3517</v>
      </c>
    </row>
    <row r="6707" spans="2:4">
      <c r="B6707" s="594">
        <v>45659.496979166666</v>
      </c>
      <c r="C6707">
        <v>60006</v>
      </c>
      <c r="D6707" t="s">
        <v>3518</v>
      </c>
    </row>
    <row r="6708" spans="2:4">
      <c r="B6708" s="594">
        <v>45659.496979166666</v>
      </c>
      <c r="C6708">
        <v>60006</v>
      </c>
      <c r="D6708" t="s">
        <v>3520</v>
      </c>
    </row>
    <row r="6709" spans="2:4">
      <c r="B6709" s="594">
        <v>45659.496979166666</v>
      </c>
      <c r="C6709">
        <v>60006</v>
      </c>
      <c r="D6709" t="s">
        <v>3521</v>
      </c>
    </row>
    <row r="6710" spans="2:4">
      <c r="B6710" s="594">
        <v>45659.496979166666</v>
      </c>
      <c r="C6710">
        <v>60006</v>
      </c>
      <c r="D6710" t="s">
        <v>3522</v>
      </c>
    </row>
    <row r="6711" spans="2:4">
      <c r="B6711" s="594">
        <v>45659.496979166666</v>
      </c>
      <c r="C6711">
        <v>60006</v>
      </c>
      <c r="D6711" t="s">
        <v>3524</v>
      </c>
    </row>
    <row r="6712" spans="2:4">
      <c r="B6712" s="594">
        <v>45659.496979166666</v>
      </c>
      <c r="C6712">
        <v>60006</v>
      </c>
      <c r="D6712" t="s">
        <v>4133</v>
      </c>
    </row>
    <row r="6713" spans="2:4">
      <c r="B6713" s="594">
        <v>45659.496990740743</v>
      </c>
      <c r="C6713">
        <v>60006</v>
      </c>
      <c r="D6713" t="s">
        <v>3515</v>
      </c>
    </row>
    <row r="6714" spans="2:4">
      <c r="B6714" s="594">
        <v>45659.496990740743</v>
      </c>
      <c r="C6714">
        <v>60001</v>
      </c>
      <c r="D6714" t="s">
        <v>3516</v>
      </c>
    </row>
    <row r="6715" spans="2:4">
      <c r="B6715" s="594">
        <v>45659.496990740743</v>
      </c>
      <c r="C6715">
        <v>60006</v>
      </c>
      <c r="D6715" t="s">
        <v>3517</v>
      </c>
    </row>
    <row r="6716" spans="2:4">
      <c r="B6716" s="594">
        <v>45659.496990740743</v>
      </c>
      <c r="C6716">
        <v>60006</v>
      </c>
      <c r="D6716" t="s">
        <v>3518</v>
      </c>
    </row>
    <row r="6717" spans="2:4">
      <c r="B6717" s="594">
        <v>45659.496990740743</v>
      </c>
      <c r="C6717">
        <v>60006</v>
      </c>
      <c r="D6717" t="s">
        <v>3520</v>
      </c>
    </row>
    <row r="6718" spans="2:4">
      <c r="B6718" s="594">
        <v>45659.496990740743</v>
      </c>
      <c r="C6718">
        <v>60006</v>
      </c>
      <c r="D6718" t="s">
        <v>3521</v>
      </c>
    </row>
    <row r="6719" spans="2:4">
      <c r="B6719" s="594">
        <v>45659.496990740743</v>
      </c>
      <c r="C6719">
        <v>60006</v>
      </c>
      <c r="D6719" t="s">
        <v>3522</v>
      </c>
    </row>
    <row r="6720" spans="2:4">
      <c r="B6720" s="594">
        <v>45659.496990740743</v>
      </c>
      <c r="C6720">
        <v>60006</v>
      </c>
      <c r="D6720" t="s">
        <v>3524</v>
      </c>
    </row>
    <row r="6721" spans="2:4">
      <c r="B6721" s="594">
        <v>45659.496990740743</v>
      </c>
      <c r="C6721">
        <v>60006</v>
      </c>
      <c r="D6721" t="s">
        <v>4133</v>
      </c>
    </row>
    <row r="6722" spans="2:4">
      <c r="B6722" s="594">
        <v>45659.496990740743</v>
      </c>
      <c r="C6722">
        <v>60006</v>
      </c>
      <c r="D6722" t="s">
        <v>3515</v>
      </c>
    </row>
    <row r="6723" spans="2:4">
      <c r="B6723" s="594">
        <v>45659.496990740743</v>
      </c>
      <c r="C6723">
        <v>60001</v>
      </c>
      <c r="D6723" t="s">
        <v>3516</v>
      </c>
    </row>
    <row r="6724" spans="2:4">
      <c r="B6724" s="594">
        <v>45659.496990740743</v>
      </c>
      <c r="C6724">
        <v>60006</v>
      </c>
      <c r="D6724" t="s">
        <v>3517</v>
      </c>
    </row>
    <row r="6725" spans="2:4">
      <c r="B6725" s="594">
        <v>45659.497002314813</v>
      </c>
      <c r="C6725">
        <v>60006</v>
      </c>
      <c r="D6725" t="s">
        <v>3518</v>
      </c>
    </row>
    <row r="6726" spans="2:4">
      <c r="B6726" s="594">
        <v>45659.497002314813</v>
      </c>
      <c r="C6726">
        <v>60006</v>
      </c>
      <c r="D6726" t="s">
        <v>3520</v>
      </c>
    </row>
    <row r="6727" spans="2:4">
      <c r="B6727" s="594">
        <v>45659.497002314813</v>
      </c>
      <c r="C6727">
        <v>60006</v>
      </c>
      <c r="D6727" t="s">
        <v>3521</v>
      </c>
    </row>
    <row r="6728" spans="2:4">
      <c r="B6728" s="594">
        <v>45659.497002314813</v>
      </c>
      <c r="C6728">
        <v>60006</v>
      </c>
      <c r="D6728" t="s">
        <v>3522</v>
      </c>
    </row>
    <row r="6729" spans="2:4">
      <c r="B6729" s="594">
        <v>45659.497002314813</v>
      </c>
      <c r="C6729">
        <v>60006</v>
      </c>
      <c r="D6729" t="s">
        <v>3524</v>
      </c>
    </row>
    <row r="6730" spans="2:4">
      <c r="B6730" s="594">
        <v>45659.497002314813</v>
      </c>
      <c r="C6730">
        <v>60006</v>
      </c>
      <c r="D6730" t="s">
        <v>4133</v>
      </c>
    </row>
    <row r="6731" spans="2:4">
      <c r="B6731" s="594">
        <v>45659.497002314813</v>
      </c>
      <c r="C6731">
        <v>60006</v>
      </c>
      <c r="D6731" t="s">
        <v>3515</v>
      </c>
    </row>
    <row r="6732" spans="2:4">
      <c r="B6732" s="594">
        <v>45659.497002314813</v>
      </c>
      <c r="C6732">
        <v>60001</v>
      </c>
      <c r="D6732" t="s">
        <v>3516</v>
      </c>
    </row>
    <row r="6733" spans="2:4">
      <c r="B6733" s="594">
        <v>45659.497002314813</v>
      </c>
      <c r="C6733">
        <v>60006</v>
      </c>
      <c r="D6733" t="s">
        <v>3517</v>
      </c>
    </row>
    <row r="6734" spans="2:4">
      <c r="B6734" s="594">
        <v>45659.497002314813</v>
      </c>
      <c r="C6734">
        <v>60006</v>
      </c>
      <c r="D6734" t="s">
        <v>3518</v>
      </c>
    </row>
    <row r="6735" spans="2:4">
      <c r="B6735" s="594">
        <v>45659.497002314813</v>
      </c>
      <c r="C6735">
        <v>60006</v>
      </c>
      <c r="D6735" t="s">
        <v>3520</v>
      </c>
    </row>
    <row r="6736" spans="2:4">
      <c r="B6736" s="594">
        <v>45659.497002314813</v>
      </c>
      <c r="C6736">
        <v>60006</v>
      </c>
      <c r="D6736" t="s">
        <v>3521</v>
      </c>
    </row>
    <row r="6737" spans="2:4">
      <c r="B6737" s="594">
        <v>45659.497002314813</v>
      </c>
      <c r="C6737">
        <v>60006</v>
      </c>
      <c r="D6737" t="s">
        <v>3522</v>
      </c>
    </row>
    <row r="6738" spans="2:4">
      <c r="B6738" s="594">
        <v>45659.497002314813</v>
      </c>
      <c r="C6738">
        <v>60006</v>
      </c>
      <c r="D6738" t="s">
        <v>3524</v>
      </c>
    </row>
    <row r="6739" spans="2:4">
      <c r="B6739" s="594">
        <v>45659.497002314813</v>
      </c>
      <c r="C6739">
        <v>60006</v>
      </c>
      <c r="D6739" t="s">
        <v>4133</v>
      </c>
    </row>
    <row r="6740" spans="2:4">
      <c r="B6740" s="594">
        <v>45659.497013888889</v>
      </c>
      <c r="C6740">
        <v>60006</v>
      </c>
      <c r="D6740" t="s">
        <v>3515</v>
      </c>
    </row>
    <row r="6741" spans="2:4">
      <c r="B6741" s="594">
        <v>45659.497013888889</v>
      </c>
      <c r="C6741">
        <v>60001</v>
      </c>
      <c r="D6741" t="s">
        <v>3516</v>
      </c>
    </row>
    <row r="6742" spans="2:4">
      <c r="B6742" s="594">
        <v>45659.497013888889</v>
      </c>
      <c r="C6742">
        <v>60006</v>
      </c>
      <c r="D6742" t="s">
        <v>3517</v>
      </c>
    </row>
    <row r="6743" spans="2:4">
      <c r="B6743" s="594">
        <v>45659.497013888889</v>
      </c>
      <c r="C6743">
        <v>60006</v>
      </c>
      <c r="D6743" t="s">
        <v>3518</v>
      </c>
    </row>
    <row r="6744" spans="2:4">
      <c r="B6744" s="594">
        <v>45659.497013888889</v>
      </c>
      <c r="C6744">
        <v>60006</v>
      </c>
      <c r="D6744" t="s">
        <v>3520</v>
      </c>
    </row>
    <row r="6745" spans="2:4">
      <c r="B6745" s="594">
        <v>45659.497013888889</v>
      </c>
      <c r="C6745">
        <v>60006</v>
      </c>
      <c r="D6745" t="s">
        <v>3521</v>
      </c>
    </row>
    <row r="6746" spans="2:4">
      <c r="B6746" s="594">
        <v>45659.497013888889</v>
      </c>
      <c r="C6746">
        <v>60006</v>
      </c>
      <c r="D6746" t="s">
        <v>3522</v>
      </c>
    </row>
    <row r="6747" spans="2:4">
      <c r="B6747" s="594">
        <v>45659.497013888889</v>
      </c>
      <c r="C6747">
        <v>60006</v>
      </c>
      <c r="D6747" t="s">
        <v>3524</v>
      </c>
    </row>
    <row r="6748" spans="2:4">
      <c r="B6748" s="594">
        <v>45659.497013888889</v>
      </c>
      <c r="C6748">
        <v>60006</v>
      </c>
      <c r="D6748" t="s">
        <v>4133</v>
      </c>
    </row>
    <row r="6749" spans="2:4">
      <c r="B6749" s="594">
        <v>45659.497013888889</v>
      </c>
      <c r="C6749">
        <v>60006</v>
      </c>
      <c r="D6749" t="s">
        <v>3515</v>
      </c>
    </row>
    <row r="6750" spans="2:4">
      <c r="B6750" s="594">
        <v>45659.497013888889</v>
      </c>
      <c r="C6750">
        <v>60001</v>
      </c>
      <c r="D6750" t="s">
        <v>3516</v>
      </c>
    </row>
    <row r="6751" spans="2:4">
      <c r="B6751" s="594">
        <v>45659.497013888889</v>
      </c>
      <c r="C6751">
        <v>60006</v>
      </c>
      <c r="D6751" t="s">
        <v>3517</v>
      </c>
    </row>
    <row r="6752" spans="2:4">
      <c r="B6752" s="594">
        <v>45659.497013888889</v>
      </c>
      <c r="C6752">
        <v>60006</v>
      </c>
      <c r="D6752" t="s">
        <v>3518</v>
      </c>
    </row>
    <row r="6753" spans="2:4">
      <c r="B6753" s="594">
        <v>45659.497025462966</v>
      </c>
      <c r="C6753">
        <v>60006</v>
      </c>
      <c r="D6753" t="s">
        <v>3520</v>
      </c>
    </row>
    <row r="6754" spans="2:4">
      <c r="B6754" s="594">
        <v>45659.497025462966</v>
      </c>
      <c r="C6754">
        <v>60006</v>
      </c>
      <c r="D6754" t="s">
        <v>3521</v>
      </c>
    </row>
    <row r="6755" spans="2:4">
      <c r="B6755" s="594">
        <v>45659.497025462966</v>
      </c>
      <c r="C6755">
        <v>60006</v>
      </c>
      <c r="D6755" t="s">
        <v>3522</v>
      </c>
    </row>
    <row r="6756" spans="2:4">
      <c r="B6756" s="594">
        <v>45659.497025462966</v>
      </c>
      <c r="C6756">
        <v>60006</v>
      </c>
      <c r="D6756" t="s">
        <v>3524</v>
      </c>
    </row>
    <row r="6757" spans="2:4">
      <c r="B6757" s="594">
        <v>45659.497025462966</v>
      </c>
      <c r="C6757">
        <v>60006</v>
      </c>
      <c r="D6757" t="s">
        <v>4133</v>
      </c>
    </row>
    <row r="6758" spans="2:4">
      <c r="B6758" s="594">
        <v>45659.497025462966</v>
      </c>
      <c r="C6758">
        <v>60006</v>
      </c>
      <c r="D6758" t="s">
        <v>3515</v>
      </c>
    </row>
    <row r="6759" spans="2:4">
      <c r="B6759" s="594">
        <v>45659.497025462966</v>
      </c>
      <c r="C6759">
        <v>60001</v>
      </c>
      <c r="D6759" t="s">
        <v>3516</v>
      </c>
    </row>
    <row r="6760" spans="2:4">
      <c r="B6760" s="594">
        <v>45659.497025462966</v>
      </c>
      <c r="C6760">
        <v>60006</v>
      </c>
      <c r="D6760" t="s">
        <v>3517</v>
      </c>
    </row>
    <row r="6761" spans="2:4">
      <c r="B6761" s="594">
        <v>45659.497025462966</v>
      </c>
      <c r="C6761">
        <v>60006</v>
      </c>
      <c r="D6761" t="s">
        <v>3518</v>
      </c>
    </row>
    <row r="6762" spans="2:4">
      <c r="B6762" s="594">
        <v>45659.497025462966</v>
      </c>
      <c r="C6762">
        <v>60006</v>
      </c>
      <c r="D6762" t="s">
        <v>3520</v>
      </c>
    </row>
    <row r="6763" spans="2:4">
      <c r="B6763" s="594">
        <v>45659.497025462966</v>
      </c>
      <c r="C6763">
        <v>60006</v>
      </c>
      <c r="D6763" t="s">
        <v>3521</v>
      </c>
    </row>
    <row r="6764" spans="2:4">
      <c r="B6764" s="594">
        <v>45659.497025462966</v>
      </c>
      <c r="C6764">
        <v>60006</v>
      </c>
      <c r="D6764" t="s">
        <v>3522</v>
      </c>
    </row>
    <row r="6765" spans="2:4">
      <c r="B6765" s="594">
        <v>45659.497025462966</v>
      </c>
      <c r="C6765">
        <v>60006</v>
      </c>
      <c r="D6765" t="s">
        <v>3524</v>
      </c>
    </row>
    <row r="6766" spans="2:4">
      <c r="B6766" s="594">
        <v>45659.497025462966</v>
      </c>
      <c r="C6766">
        <v>60006</v>
      </c>
      <c r="D6766" t="s">
        <v>4133</v>
      </c>
    </row>
    <row r="6767" spans="2:4">
      <c r="B6767" s="594">
        <v>45659.497025462966</v>
      </c>
      <c r="C6767">
        <v>60006</v>
      </c>
      <c r="D6767" t="s">
        <v>3515</v>
      </c>
    </row>
    <row r="6768" spans="2:4">
      <c r="B6768" s="594">
        <v>45659.497025462966</v>
      </c>
      <c r="C6768">
        <v>60001</v>
      </c>
      <c r="D6768" t="s">
        <v>3516</v>
      </c>
    </row>
    <row r="6769" spans="2:4">
      <c r="B6769" s="594">
        <v>45659.497025462966</v>
      </c>
      <c r="C6769">
        <v>60006</v>
      </c>
      <c r="D6769" t="s">
        <v>3517</v>
      </c>
    </row>
    <row r="6770" spans="2:4">
      <c r="B6770" s="594">
        <v>45659.497025462966</v>
      </c>
      <c r="C6770">
        <v>60006</v>
      </c>
      <c r="D6770" t="s">
        <v>3518</v>
      </c>
    </row>
    <row r="6771" spans="2:4">
      <c r="B6771" s="594">
        <v>45659.497025462966</v>
      </c>
      <c r="C6771">
        <v>60006</v>
      </c>
      <c r="D6771" t="s">
        <v>3520</v>
      </c>
    </row>
    <row r="6772" spans="2:4">
      <c r="B6772" s="594">
        <v>45659.497025462966</v>
      </c>
      <c r="C6772">
        <v>60006</v>
      </c>
      <c r="D6772" t="s">
        <v>3521</v>
      </c>
    </row>
    <row r="6773" spans="2:4">
      <c r="B6773" s="594">
        <v>45659.497025462966</v>
      </c>
      <c r="C6773">
        <v>60006</v>
      </c>
      <c r="D6773" t="s">
        <v>3522</v>
      </c>
    </row>
    <row r="6774" spans="2:4">
      <c r="B6774" s="594">
        <v>45659.497025462966</v>
      </c>
      <c r="C6774">
        <v>60006</v>
      </c>
      <c r="D6774" t="s">
        <v>3524</v>
      </c>
    </row>
    <row r="6775" spans="2:4">
      <c r="B6775" s="594">
        <v>45659.497025462966</v>
      </c>
      <c r="C6775">
        <v>60006</v>
      </c>
      <c r="D6775" t="s">
        <v>4133</v>
      </c>
    </row>
    <row r="6776" spans="2:4">
      <c r="B6776" s="594">
        <v>45659.497025462966</v>
      </c>
      <c r="C6776">
        <v>60006</v>
      </c>
      <c r="D6776" t="s">
        <v>3515</v>
      </c>
    </row>
    <row r="6777" spans="2:4">
      <c r="B6777" s="594">
        <v>45659.497025462966</v>
      </c>
      <c r="C6777">
        <v>60001</v>
      </c>
      <c r="D6777" t="s">
        <v>3516</v>
      </c>
    </row>
    <row r="6778" spans="2:4">
      <c r="B6778" s="594">
        <v>45659.497037037036</v>
      </c>
      <c r="C6778">
        <v>60006</v>
      </c>
      <c r="D6778" t="s">
        <v>3517</v>
      </c>
    </row>
    <row r="6779" spans="2:4">
      <c r="B6779" s="594">
        <v>45659.497037037036</v>
      </c>
      <c r="C6779">
        <v>60006</v>
      </c>
      <c r="D6779" t="s">
        <v>3518</v>
      </c>
    </row>
    <row r="6780" spans="2:4">
      <c r="B6780" s="594">
        <v>45659.497037037036</v>
      </c>
      <c r="C6780">
        <v>60006</v>
      </c>
      <c r="D6780" t="s">
        <v>3520</v>
      </c>
    </row>
    <row r="6781" spans="2:4">
      <c r="B6781" s="594">
        <v>45659.497037037036</v>
      </c>
      <c r="C6781">
        <v>60006</v>
      </c>
      <c r="D6781" t="s">
        <v>3521</v>
      </c>
    </row>
    <row r="6782" spans="2:4">
      <c r="B6782" s="594">
        <v>45659.497037037036</v>
      </c>
      <c r="C6782">
        <v>60006</v>
      </c>
      <c r="D6782" t="s">
        <v>3522</v>
      </c>
    </row>
    <row r="6783" spans="2:4">
      <c r="B6783" s="594">
        <v>45659.497037037036</v>
      </c>
      <c r="C6783">
        <v>60006</v>
      </c>
      <c r="D6783" t="s">
        <v>3524</v>
      </c>
    </row>
    <row r="6784" spans="2:4">
      <c r="B6784" s="594">
        <v>45659.497037037036</v>
      </c>
      <c r="C6784">
        <v>60006</v>
      </c>
      <c r="D6784" t="s">
        <v>4133</v>
      </c>
    </row>
    <row r="6785" spans="2:4">
      <c r="B6785" s="594">
        <v>45659.497037037036</v>
      </c>
      <c r="C6785">
        <v>60006</v>
      </c>
      <c r="D6785" t="s">
        <v>3515</v>
      </c>
    </row>
    <row r="6786" spans="2:4">
      <c r="B6786" s="594">
        <v>45659.497037037036</v>
      </c>
      <c r="C6786">
        <v>60001</v>
      </c>
      <c r="D6786" t="s">
        <v>3516</v>
      </c>
    </row>
    <row r="6787" spans="2:4">
      <c r="B6787" s="594">
        <v>45659.497037037036</v>
      </c>
      <c r="C6787">
        <v>60006</v>
      </c>
      <c r="D6787" t="s">
        <v>3517</v>
      </c>
    </row>
    <row r="6788" spans="2:4">
      <c r="B6788" s="594">
        <v>45659.497037037036</v>
      </c>
      <c r="C6788">
        <v>60006</v>
      </c>
      <c r="D6788" t="s">
        <v>3518</v>
      </c>
    </row>
    <row r="6789" spans="2:4">
      <c r="B6789" s="594">
        <v>45659.497037037036</v>
      </c>
      <c r="C6789">
        <v>60006</v>
      </c>
      <c r="D6789" t="s">
        <v>3520</v>
      </c>
    </row>
    <row r="6790" spans="2:4">
      <c r="B6790" s="594">
        <v>45659.497037037036</v>
      </c>
      <c r="C6790">
        <v>60006</v>
      </c>
      <c r="D6790" t="s">
        <v>3521</v>
      </c>
    </row>
    <row r="6791" spans="2:4">
      <c r="B6791" s="594">
        <v>45659.497037037036</v>
      </c>
      <c r="C6791">
        <v>60006</v>
      </c>
      <c r="D6791" t="s">
        <v>3522</v>
      </c>
    </row>
    <row r="6792" spans="2:4">
      <c r="B6792" s="594">
        <v>45659.497037037036</v>
      </c>
      <c r="C6792">
        <v>60006</v>
      </c>
      <c r="D6792" t="s">
        <v>3524</v>
      </c>
    </row>
    <row r="6793" spans="2:4">
      <c r="B6793" s="594">
        <v>45659.497037037036</v>
      </c>
      <c r="C6793">
        <v>60006</v>
      </c>
      <c r="D6793" t="s">
        <v>4133</v>
      </c>
    </row>
    <row r="6794" spans="2:4">
      <c r="B6794" s="594">
        <v>45659.497037037036</v>
      </c>
      <c r="C6794">
        <v>60006</v>
      </c>
      <c r="D6794" t="s">
        <v>3515</v>
      </c>
    </row>
    <row r="6795" spans="2:4">
      <c r="B6795" s="594">
        <v>45659.497037037036</v>
      </c>
      <c r="C6795">
        <v>60001</v>
      </c>
      <c r="D6795" t="s">
        <v>3516</v>
      </c>
    </row>
    <row r="6796" spans="2:4">
      <c r="B6796" s="594">
        <v>45659.497037037036</v>
      </c>
      <c r="C6796">
        <v>60006</v>
      </c>
      <c r="D6796" t="s">
        <v>3517</v>
      </c>
    </row>
    <row r="6797" spans="2:4">
      <c r="B6797" s="594">
        <v>45659.497037037036</v>
      </c>
      <c r="C6797">
        <v>60006</v>
      </c>
      <c r="D6797" t="s">
        <v>3518</v>
      </c>
    </row>
    <row r="6798" spans="2:4">
      <c r="B6798" s="594">
        <v>45659.497037037036</v>
      </c>
      <c r="C6798">
        <v>60006</v>
      </c>
      <c r="D6798" t="s">
        <v>3520</v>
      </c>
    </row>
    <row r="6799" spans="2:4">
      <c r="B6799" s="594">
        <v>45659.497037037036</v>
      </c>
      <c r="C6799">
        <v>60006</v>
      </c>
      <c r="D6799" t="s">
        <v>3521</v>
      </c>
    </row>
    <row r="6800" spans="2:4">
      <c r="B6800" s="594">
        <v>45659.497037037036</v>
      </c>
      <c r="C6800">
        <v>60006</v>
      </c>
      <c r="D6800" t="s">
        <v>3522</v>
      </c>
    </row>
    <row r="6801" spans="2:4">
      <c r="B6801" s="594">
        <v>45659.497037037036</v>
      </c>
      <c r="C6801">
        <v>60006</v>
      </c>
      <c r="D6801" t="s">
        <v>3524</v>
      </c>
    </row>
    <row r="6802" spans="2:4">
      <c r="B6802" s="594">
        <v>45659.497037037036</v>
      </c>
      <c r="C6802">
        <v>60006</v>
      </c>
      <c r="D6802" t="s">
        <v>4133</v>
      </c>
    </row>
    <row r="6803" spans="2:4">
      <c r="B6803" s="594">
        <v>45659.497037037036</v>
      </c>
      <c r="C6803">
        <v>60006</v>
      </c>
      <c r="D6803" t="s">
        <v>3515</v>
      </c>
    </row>
    <row r="6804" spans="2:4">
      <c r="B6804" s="594">
        <v>45659.497037037036</v>
      </c>
      <c r="C6804">
        <v>60001</v>
      </c>
      <c r="D6804" t="s">
        <v>3516</v>
      </c>
    </row>
    <row r="6805" spans="2:4">
      <c r="B6805" s="594">
        <v>45659.497037037036</v>
      </c>
      <c r="C6805">
        <v>60006</v>
      </c>
      <c r="D6805" t="s">
        <v>3517</v>
      </c>
    </row>
    <row r="6806" spans="2:4">
      <c r="B6806" s="594">
        <v>45659.497037037036</v>
      </c>
      <c r="C6806">
        <v>60006</v>
      </c>
      <c r="D6806" t="s">
        <v>3518</v>
      </c>
    </row>
    <row r="6807" spans="2:4">
      <c r="B6807" s="594">
        <v>45659.497037037036</v>
      </c>
      <c r="C6807">
        <v>60006</v>
      </c>
      <c r="D6807" t="s">
        <v>3520</v>
      </c>
    </row>
    <row r="6808" spans="2:4">
      <c r="B6808" s="594">
        <v>45659.497037037036</v>
      </c>
      <c r="C6808">
        <v>60006</v>
      </c>
      <c r="D6808" t="s">
        <v>3521</v>
      </c>
    </row>
    <row r="6809" spans="2:4">
      <c r="B6809" s="594">
        <v>45659.497037037036</v>
      </c>
      <c r="C6809">
        <v>60006</v>
      </c>
      <c r="D6809" t="s">
        <v>3522</v>
      </c>
    </row>
    <row r="6810" spans="2:4">
      <c r="B6810" s="594">
        <v>45659.497048611112</v>
      </c>
      <c r="C6810">
        <v>60006</v>
      </c>
      <c r="D6810" t="s">
        <v>3524</v>
      </c>
    </row>
    <row r="6811" spans="2:4">
      <c r="B6811" s="594">
        <v>45659.497048611112</v>
      </c>
      <c r="C6811">
        <v>60006</v>
      </c>
      <c r="D6811" t="s">
        <v>4133</v>
      </c>
    </row>
    <row r="6812" spans="2:4">
      <c r="B6812" s="594">
        <v>45659.497048611112</v>
      </c>
      <c r="C6812">
        <v>60006</v>
      </c>
      <c r="D6812" t="s">
        <v>3515</v>
      </c>
    </row>
    <row r="6813" spans="2:4">
      <c r="B6813" s="594">
        <v>45659.497048611112</v>
      </c>
      <c r="C6813">
        <v>60001</v>
      </c>
      <c r="D6813" t="s">
        <v>3516</v>
      </c>
    </row>
    <row r="6814" spans="2:4">
      <c r="B6814" s="594">
        <v>45659.497048611112</v>
      </c>
      <c r="C6814">
        <v>60006</v>
      </c>
      <c r="D6814" t="s">
        <v>3517</v>
      </c>
    </row>
    <row r="6815" spans="2:4">
      <c r="B6815" s="594">
        <v>45659.497048611112</v>
      </c>
      <c r="C6815">
        <v>60006</v>
      </c>
      <c r="D6815" t="s">
        <v>3518</v>
      </c>
    </row>
    <row r="6816" spans="2:4">
      <c r="B6816" s="594">
        <v>45659.497048611112</v>
      </c>
      <c r="C6816">
        <v>60006</v>
      </c>
      <c r="D6816" t="s">
        <v>3520</v>
      </c>
    </row>
    <row r="6817" spans="2:4">
      <c r="B6817" s="594">
        <v>45659.497048611112</v>
      </c>
      <c r="C6817">
        <v>60006</v>
      </c>
      <c r="D6817" t="s">
        <v>3521</v>
      </c>
    </row>
    <row r="6818" spans="2:4">
      <c r="B6818" s="594">
        <v>45659.497048611112</v>
      </c>
      <c r="C6818">
        <v>60006</v>
      </c>
      <c r="D6818" t="s">
        <v>3522</v>
      </c>
    </row>
    <row r="6819" spans="2:4">
      <c r="B6819" s="594">
        <v>45659.497048611112</v>
      </c>
      <c r="C6819">
        <v>60006</v>
      </c>
      <c r="D6819" t="s">
        <v>3524</v>
      </c>
    </row>
    <row r="6820" spans="2:4">
      <c r="B6820" s="594">
        <v>45659.497048611112</v>
      </c>
      <c r="C6820">
        <v>60006</v>
      </c>
      <c r="D6820" t="s">
        <v>4133</v>
      </c>
    </row>
    <row r="6821" spans="2:4">
      <c r="B6821" s="594">
        <v>45659.497048611112</v>
      </c>
      <c r="C6821">
        <v>60006</v>
      </c>
      <c r="D6821" t="s">
        <v>3515</v>
      </c>
    </row>
    <row r="6822" spans="2:4">
      <c r="B6822" s="594">
        <v>45659.497048611112</v>
      </c>
      <c r="C6822">
        <v>60001</v>
      </c>
      <c r="D6822" t="s">
        <v>3516</v>
      </c>
    </row>
    <row r="6823" spans="2:4">
      <c r="B6823" s="594">
        <v>45659.497048611112</v>
      </c>
      <c r="C6823">
        <v>60006</v>
      </c>
      <c r="D6823" t="s">
        <v>3517</v>
      </c>
    </row>
    <row r="6824" spans="2:4">
      <c r="B6824" s="594">
        <v>45659.497048611112</v>
      </c>
      <c r="C6824">
        <v>60006</v>
      </c>
      <c r="D6824" t="s">
        <v>3518</v>
      </c>
    </row>
    <row r="6825" spans="2:4">
      <c r="B6825" s="594">
        <v>45659.497048611112</v>
      </c>
      <c r="C6825">
        <v>60006</v>
      </c>
      <c r="D6825" t="s">
        <v>3520</v>
      </c>
    </row>
    <row r="6826" spans="2:4">
      <c r="B6826" s="594">
        <v>45659.497060185182</v>
      </c>
      <c r="C6826">
        <v>60006</v>
      </c>
      <c r="D6826" t="s">
        <v>3521</v>
      </c>
    </row>
    <row r="6827" spans="2:4">
      <c r="B6827" s="594">
        <v>45659.497060185182</v>
      </c>
      <c r="C6827">
        <v>60006</v>
      </c>
      <c r="D6827" t="s">
        <v>3522</v>
      </c>
    </row>
    <row r="6828" spans="2:4">
      <c r="B6828" s="594">
        <v>45659.497060185182</v>
      </c>
      <c r="C6828">
        <v>60006</v>
      </c>
      <c r="D6828" t="s">
        <v>3524</v>
      </c>
    </row>
    <row r="6829" spans="2:4">
      <c r="B6829" s="594">
        <v>45659.497060185182</v>
      </c>
      <c r="C6829">
        <v>60006</v>
      </c>
      <c r="D6829" t="s">
        <v>4133</v>
      </c>
    </row>
    <row r="6830" spans="2:4">
      <c r="B6830" s="594">
        <v>45659.497060185182</v>
      </c>
      <c r="C6830">
        <v>60006</v>
      </c>
      <c r="D6830" t="s">
        <v>3515</v>
      </c>
    </row>
    <row r="6831" spans="2:4">
      <c r="B6831" s="594">
        <v>45659.497060185182</v>
      </c>
      <c r="C6831">
        <v>60001</v>
      </c>
      <c r="D6831" t="s">
        <v>3516</v>
      </c>
    </row>
    <row r="6832" spans="2:4">
      <c r="B6832" s="594">
        <v>45659.497060185182</v>
      </c>
      <c r="C6832">
        <v>60006</v>
      </c>
      <c r="D6832" t="s">
        <v>3517</v>
      </c>
    </row>
    <row r="6833" spans="2:4">
      <c r="B6833" s="594">
        <v>45659.497060185182</v>
      </c>
      <c r="C6833">
        <v>60006</v>
      </c>
      <c r="D6833" t="s">
        <v>3518</v>
      </c>
    </row>
    <row r="6834" spans="2:4">
      <c r="B6834" s="594">
        <v>45659.497060185182</v>
      </c>
      <c r="C6834">
        <v>60006</v>
      </c>
      <c r="D6834" t="s">
        <v>3520</v>
      </c>
    </row>
    <row r="6835" spans="2:4">
      <c r="B6835" s="594">
        <v>45659.497060185182</v>
      </c>
      <c r="C6835">
        <v>60006</v>
      </c>
      <c r="D6835" t="s">
        <v>3521</v>
      </c>
    </row>
    <row r="6836" spans="2:4">
      <c r="B6836" s="594">
        <v>45659.497060185182</v>
      </c>
      <c r="C6836">
        <v>60006</v>
      </c>
      <c r="D6836" t="s">
        <v>3522</v>
      </c>
    </row>
    <row r="6837" spans="2:4">
      <c r="B6837" s="594">
        <v>45659.497060185182</v>
      </c>
      <c r="C6837">
        <v>60006</v>
      </c>
      <c r="D6837" t="s">
        <v>3524</v>
      </c>
    </row>
    <row r="6838" spans="2:4">
      <c r="B6838" s="594">
        <v>45659.497060185182</v>
      </c>
      <c r="C6838">
        <v>60006</v>
      </c>
      <c r="D6838" t="s">
        <v>4133</v>
      </c>
    </row>
    <row r="6839" spans="2:4">
      <c r="B6839" s="594">
        <v>45659.497060185182</v>
      </c>
      <c r="C6839">
        <v>60006</v>
      </c>
      <c r="D6839" t="s">
        <v>3515</v>
      </c>
    </row>
    <row r="6840" spans="2:4">
      <c r="B6840" s="594">
        <v>45659.497060185182</v>
      </c>
      <c r="C6840">
        <v>60001</v>
      </c>
      <c r="D6840" t="s">
        <v>3516</v>
      </c>
    </row>
    <row r="6841" spans="2:4">
      <c r="B6841" s="594">
        <v>45659.497060185182</v>
      </c>
      <c r="C6841">
        <v>60006</v>
      </c>
      <c r="D6841" t="s">
        <v>3517</v>
      </c>
    </row>
    <row r="6842" spans="2:4">
      <c r="B6842" s="594">
        <v>45659.497060185182</v>
      </c>
      <c r="C6842">
        <v>60006</v>
      </c>
      <c r="D6842" t="s">
        <v>3518</v>
      </c>
    </row>
    <row r="6843" spans="2:4">
      <c r="B6843" s="594">
        <v>45659.497060185182</v>
      </c>
      <c r="C6843">
        <v>60006</v>
      </c>
      <c r="D6843" t="s">
        <v>3520</v>
      </c>
    </row>
    <row r="6844" spans="2:4">
      <c r="B6844" s="594">
        <v>45659.497060185182</v>
      </c>
      <c r="C6844">
        <v>60006</v>
      </c>
      <c r="D6844" t="s">
        <v>3521</v>
      </c>
    </row>
    <row r="6845" spans="2:4">
      <c r="B6845" s="594">
        <v>45659.497060185182</v>
      </c>
      <c r="C6845">
        <v>60006</v>
      </c>
      <c r="D6845" t="s">
        <v>3522</v>
      </c>
    </row>
    <row r="6846" spans="2:4">
      <c r="B6846" s="594">
        <v>45659.497060185182</v>
      </c>
      <c r="C6846">
        <v>60006</v>
      </c>
      <c r="D6846" t="s">
        <v>3524</v>
      </c>
    </row>
    <row r="6847" spans="2:4">
      <c r="B6847" s="594">
        <v>45659.497060185182</v>
      </c>
      <c r="C6847">
        <v>60006</v>
      </c>
      <c r="D6847" t="s">
        <v>4133</v>
      </c>
    </row>
    <row r="6848" spans="2:4">
      <c r="B6848" s="594">
        <v>45659.497071759259</v>
      </c>
      <c r="C6848">
        <v>60006</v>
      </c>
      <c r="D6848" t="s">
        <v>3515</v>
      </c>
    </row>
    <row r="6849" spans="2:4">
      <c r="B6849" s="594">
        <v>45659.497071759259</v>
      </c>
      <c r="C6849">
        <v>60001</v>
      </c>
      <c r="D6849" t="s">
        <v>3516</v>
      </c>
    </row>
    <row r="6850" spans="2:4">
      <c r="B6850" s="594">
        <v>45659.497071759259</v>
      </c>
      <c r="C6850">
        <v>60006</v>
      </c>
      <c r="D6850" t="s">
        <v>3517</v>
      </c>
    </row>
    <row r="6851" spans="2:4">
      <c r="B6851" s="594">
        <v>45659.497071759259</v>
      </c>
      <c r="C6851">
        <v>60006</v>
      </c>
      <c r="D6851" t="s">
        <v>3518</v>
      </c>
    </row>
    <row r="6852" spans="2:4">
      <c r="B6852" s="594">
        <v>45659.497071759259</v>
      </c>
      <c r="C6852">
        <v>60006</v>
      </c>
      <c r="D6852" t="s">
        <v>3520</v>
      </c>
    </row>
    <row r="6853" spans="2:4">
      <c r="B6853" s="594">
        <v>45659.497071759259</v>
      </c>
      <c r="C6853">
        <v>60006</v>
      </c>
      <c r="D6853" t="s">
        <v>3521</v>
      </c>
    </row>
    <row r="6854" spans="2:4">
      <c r="B6854" s="594">
        <v>45659.497071759259</v>
      </c>
      <c r="C6854">
        <v>60006</v>
      </c>
      <c r="D6854" t="s">
        <v>3522</v>
      </c>
    </row>
    <row r="6855" spans="2:4">
      <c r="B6855" s="594">
        <v>45659.497071759259</v>
      </c>
      <c r="C6855">
        <v>60006</v>
      </c>
      <c r="D6855" t="s">
        <v>3524</v>
      </c>
    </row>
    <row r="6856" spans="2:4">
      <c r="B6856" s="594">
        <v>45659.497071759259</v>
      </c>
      <c r="C6856">
        <v>60006</v>
      </c>
      <c r="D6856" t="s">
        <v>4133</v>
      </c>
    </row>
    <row r="6857" spans="2:4">
      <c r="B6857" s="594">
        <v>45659.497071759259</v>
      </c>
      <c r="C6857">
        <v>60006</v>
      </c>
      <c r="D6857" t="s">
        <v>3515</v>
      </c>
    </row>
    <row r="6858" spans="2:4">
      <c r="B6858" s="594">
        <v>45659.497071759259</v>
      </c>
      <c r="C6858">
        <v>60001</v>
      </c>
      <c r="D6858" t="s">
        <v>3516</v>
      </c>
    </row>
    <row r="6859" spans="2:4">
      <c r="B6859" s="594">
        <v>45659.497071759259</v>
      </c>
      <c r="C6859">
        <v>60006</v>
      </c>
      <c r="D6859" t="s">
        <v>3517</v>
      </c>
    </row>
    <row r="6860" spans="2:4">
      <c r="B6860" s="594">
        <v>45659.497071759259</v>
      </c>
      <c r="C6860">
        <v>60006</v>
      </c>
      <c r="D6860" t="s">
        <v>3518</v>
      </c>
    </row>
    <row r="6861" spans="2:4">
      <c r="B6861" s="594">
        <v>45659.497071759259</v>
      </c>
      <c r="C6861">
        <v>60006</v>
      </c>
      <c r="D6861" t="s">
        <v>3520</v>
      </c>
    </row>
    <row r="6862" spans="2:4">
      <c r="B6862" s="594">
        <v>45659.497071759259</v>
      </c>
      <c r="C6862">
        <v>60006</v>
      </c>
      <c r="D6862" t="s">
        <v>3521</v>
      </c>
    </row>
    <row r="6863" spans="2:4">
      <c r="B6863" s="594">
        <v>45659.497071759259</v>
      </c>
      <c r="C6863">
        <v>60006</v>
      </c>
      <c r="D6863" t="s">
        <v>3522</v>
      </c>
    </row>
    <row r="6864" spans="2:4">
      <c r="B6864" s="594">
        <v>45659.497071759259</v>
      </c>
      <c r="C6864">
        <v>60006</v>
      </c>
      <c r="D6864" t="s">
        <v>3524</v>
      </c>
    </row>
    <row r="6865" spans="2:4">
      <c r="B6865" s="594">
        <v>45659.497071759259</v>
      </c>
      <c r="C6865">
        <v>60006</v>
      </c>
      <c r="D6865" t="s">
        <v>4133</v>
      </c>
    </row>
    <row r="6866" spans="2:4">
      <c r="B6866" s="594">
        <v>45659.497071759259</v>
      </c>
      <c r="C6866">
        <v>60006</v>
      </c>
      <c r="D6866" t="s">
        <v>3515</v>
      </c>
    </row>
    <row r="6867" spans="2:4">
      <c r="B6867" s="594">
        <v>45659.497071759259</v>
      </c>
      <c r="C6867">
        <v>60001</v>
      </c>
      <c r="D6867" t="s">
        <v>3516</v>
      </c>
    </row>
    <row r="6868" spans="2:4">
      <c r="B6868" s="594">
        <v>45659.497071759259</v>
      </c>
      <c r="C6868">
        <v>60006</v>
      </c>
      <c r="D6868" t="s">
        <v>3517</v>
      </c>
    </row>
    <row r="6869" spans="2:4">
      <c r="B6869" s="594">
        <v>45659.497071759259</v>
      </c>
      <c r="C6869">
        <v>60006</v>
      </c>
      <c r="D6869" t="s">
        <v>3518</v>
      </c>
    </row>
    <row r="6870" spans="2:4">
      <c r="B6870" s="594">
        <v>45659.497071759259</v>
      </c>
      <c r="C6870">
        <v>60006</v>
      </c>
      <c r="D6870" t="s">
        <v>3520</v>
      </c>
    </row>
    <row r="6871" spans="2:4">
      <c r="B6871" s="594">
        <v>45659.497071759259</v>
      </c>
      <c r="C6871">
        <v>60006</v>
      </c>
      <c r="D6871" t="s">
        <v>3521</v>
      </c>
    </row>
    <row r="6872" spans="2:4">
      <c r="B6872" s="594">
        <v>45659.497071759259</v>
      </c>
      <c r="C6872">
        <v>60006</v>
      </c>
      <c r="D6872" t="s">
        <v>3522</v>
      </c>
    </row>
    <row r="6873" spans="2:4">
      <c r="B6873" s="594">
        <v>45659.497071759259</v>
      </c>
      <c r="C6873">
        <v>60006</v>
      </c>
      <c r="D6873" t="s">
        <v>3524</v>
      </c>
    </row>
    <row r="6874" spans="2:4">
      <c r="B6874" s="594">
        <v>45659.497071759259</v>
      </c>
      <c r="C6874">
        <v>60006</v>
      </c>
      <c r="D6874" t="s">
        <v>4133</v>
      </c>
    </row>
    <row r="6875" spans="2:4">
      <c r="B6875" s="594">
        <v>45659.497071759259</v>
      </c>
      <c r="C6875">
        <v>60006</v>
      </c>
      <c r="D6875" t="s">
        <v>3515</v>
      </c>
    </row>
    <row r="6876" spans="2:4">
      <c r="B6876" s="594">
        <v>45659.497071759259</v>
      </c>
      <c r="C6876">
        <v>60001</v>
      </c>
      <c r="D6876" t="s">
        <v>3516</v>
      </c>
    </row>
    <row r="6877" spans="2:4">
      <c r="B6877" s="594">
        <v>45659.497071759259</v>
      </c>
      <c r="C6877">
        <v>60006</v>
      </c>
      <c r="D6877" t="s">
        <v>3517</v>
      </c>
    </row>
    <row r="6878" spans="2:4">
      <c r="B6878" s="594">
        <v>45659.497071759259</v>
      </c>
      <c r="C6878">
        <v>60006</v>
      </c>
      <c r="D6878" t="s">
        <v>3518</v>
      </c>
    </row>
    <row r="6879" spans="2:4">
      <c r="B6879" s="594">
        <v>45659.497071759259</v>
      </c>
      <c r="C6879">
        <v>60006</v>
      </c>
      <c r="D6879" t="s">
        <v>3520</v>
      </c>
    </row>
    <row r="6880" spans="2:4">
      <c r="B6880" s="594">
        <v>45659.497071759259</v>
      </c>
      <c r="C6880">
        <v>60006</v>
      </c>
      <c r="D6880" t="s">
        <v>3521</v>
      </c>
    </row>
    <row r="6881" spans="2:4">
      <c r="B6881" s="594">
        <v>45659.497071759259</v>
      </c>
      <c r="C6881">
        <v>60006</v>
      </c>
      <c r="D6881" t="s">
        <v>3522</v>
      </c>
    </row>
    <row r="6882" spans="2:4">
      <c r="B6882" s="594">
        <v>45659.497071759259</v>
      </c>
      <c r="C6882">
        <v>60006</v>
      </c>
      <c r="D6882" t="s">
        <v>3524</v>
      </c>
    </row>
    <row r="6883" spans="2:4">
      <c r="B6883" s="594">
        <v>45659.497071759259</v>
      </c>
      <c r="C6883">
        <v>60006</v>
      </c>
      <c r="D6883" t="s">
        <v>4133</v>
      </c>
    </row>
    <row r="6884" spans="2:4">
      <c r="B6884" s="594">
        <v>45659.497071759259</v>
      </c>
      <c r="C6884">
        <v>60006</v>
      </c>
      <c r="D6884" t="s">
        <v>3515</v>
      </c>
    </row>
    <row r="6885" spans="2:4">
      <c r="B6885" s="594">
        <v>45659.497071759259</v>
      </c>
      <c r="C6885">
        <v>60001</v>
      </c>
      <c r="D6885" t="s">
        <v>3516</v>
      </c>
    </row>
    <row r="6886" spans="2:4">
      <c r="B6886" s="594">
        <v>45659.497071759259</v>
      </c>
      <c r="C6886">
        <v>60006</v>
      </c>
      <c r="D6886" t="s">
        <v>3517</v>
      </c>
    </row>
    <row r="6887" spans="2:4">
      <c r="B6887" s="594">
        <v>45659.497071759259</v>
      </c>
      <c r="C6887">
        <v>60006</v>
      </c>
      <c r="D6887" t="s">
        <v>3518</v>
      </c>
    </row>
    <row r="6888" spans="2:4">
      <c r="B6888" s="594">
        <v>45659.497071759259</v>
      </c>
      <c r="C6888">
        <v>60006</v>
      </c>
      <c r="D6888" t="s">
        <v>3520</v>
      </c>
    </row>
    <row r="6889" spans="2:4">
      <c r="B6889" s="594">
        <v>45659.497071759259</v>
      </c>
      <c r="C6889">
        <v>60006</v>
      </c>
      <c r="D6889" t="s">
        <v>3521</v>
      </c>
    </row>
    <row r="6890" spans="2:4">
      <c r="B6890" s="594">
        <v>45659.497071759259</v>
      </c>
      <c r="C6890">
        <v>60006</v>
      </c>
      <c r="D6890" t="s">
        <v>3522</v>
      </c>
    </row>
    <row r="6891" spans="2:4">
      <c r="B6891" s="594">
        <v>45659.497071759259</v>
      </c>
      <c r="C6891">
        <v>60006</v>
      </c>
      <c r="D6891" t="s">
        <v>3524</v>
      </c>
    </row>
    <row r="6892" spans="2:4">
      <c r="B6892" s="594">
        <v>45659.497071759259</v>
      </c>
      <c r="C6892">
        <v>60006</v>
      </c>
      <c r="D6892" t="s">
        <v>4133</v>
      </c>
    </row>
    <row r="6893" spans="2:4">
      <c r="B6893" s="594">
        <v>45659.497071759259</v>
      </c>
      <c r="C6893">
        <v>60006</v>
      </c>
      <c r="D6893" t="s">
        <v>3515</v>
      </c>
    </row>
    <row r="6894" spans="2:4">
      <c r="B6894" s="594">
        <v>45659.497071759259</v>
      </c>
      <c r="C6894">
        <v>60001</v>
      </c>
      <c r="D6894" t="s">
        <v>3516</v>
      </c>
    </row>
    <row r="6895" spans="2:4">
      <c r="B6895" s="594">
        <v>45659.497071759259</v>
      </c>
      <c r="C6895">
        <v>60006</v>
      </c>
      <c r="D6895" t="s">
        <v>3517</v>
      </c>
    </row>
    <row r="6896" spans="2:4">
      <c r="B6896" s="594">
        <v>45659.497071759259</v>
      </c>
      <c r="C6896">
        <v>60006</v>
      </c>
      <c r="D6896" t="s">
        <v>3518</v>
      </c>
    </row>
    <row r="6897" spans="2:4">
      <c r="B6897" s="594">
        <v>45659.497071759259</v>
      </c>
      <c r="C6897">
        <v>60006</v>
      </c>
      <c r="D6897" t="s">
        <v>3520</v>
      </c>
    </row>
    <row r="6898" spans="2:4">
      <c r="B6898" s="594">
        <v>45659.497071759259</v>
      </c>
      <c r="C6898">
        <v>60006</v>
      </c>
      <c r="D6898" t="s">
        <v>3521</v>
      </c>
    </row>
    <row r="6899" spans="2:4">
      <c r="B6899" s="594">
        <v>45659.497071759259</v>
      </c>
      <c r="C6899">
        <v>60006</v>
      </c>
      <c r="D6899" t="s">
        <v>3522</v>
      </c>
    </row>
    <row r="6900" spans="2:4">
      <c r="B6900" s="594">
        <v>45659.497071759259</v>
      </c>
      <c r="C6900">
        <v>60006</v>
      </c>
      <c r="D6900" t="s">
        <v>3524</v>
      </c>
    </row>
    <row r="6901" spans="2:4">
      <c r="B6901" s="594">
        <v>45659.497071759259</v>
      </c>
      <c r="C6901">
        <v>60006</v>
      </c>
      <c r="D6901" t="s">
        <v>4133</v>
      </c>
    </row>
    <row r="6902" spans="2:4">
      <c r="B6902" s="594">
        <v>45659.497083333335</v>
      </c>
      <c r="C6902">
        <v>60006</v>
      </c>
      <c r="D6902" t="s">
        <v>3515</v>
      </c>
    </row>
    <row r="6903" spans="2:4">
      <c r="B6903" s="594">
        <v>45659.497083333335</v>
      </c>
      <c r="C6903">
        <v>60001</v>
      </c>
      <c r="D6903" t="s">
        <v>3516</v>
      </c>
    </row>
    <row r="6904" spans="2:4">
      <c r="B6904" s="594">
        <v>45659.497083333335</v>
      </c>
      <c r="C6904">
        <v>60006</v>
      </c>
      <c r="D6904" t="s">
        <v>3517</v>
      </c>
    </row>
    <row r="6905" spans="2:4">
      <c r="B6905" s="594">
        <v>45659.497083333335</v>
      </c>
      <c r="C6905">
        <v>60006</v>
      </c>
      <c r="D6905" t="s">
        <v>3518</v>
      </c>
    </row>
    <row r="6906" spans="2:4">
      <c r="B6906" s="594">
        <v>45659.497083333335</v>
      </c>
      <c r="C6906">
        <v>60006</v>
      </c>
      <c r="D6906" t="s">
        <v>3520</v>
      </c>
    </row>
    <row r="6907" spans="2:4">
      <c r="B6907" s="594">
        <v>45659.497083333335</v>
      </c>
      <c r="C6907">
        <v>60006</v>
      </c>
      <c r="D6907" t="s">
        <v>3521</v>
      </c>
    </row>
    <row r="6908" spans="2:4">
      <c r="B6908" s="594">
        <v>45659.497083333335</v>
      </c>
      <c r="C6908">
        <v>60006</v>
      </c>
      <c r="D6908" t="s">
        <v>3522</v>
      </c>
    </row>
    <row r="6909" spans="2:4">
      <c r="B6909" s="594">
        <v>45659.497083333335</v>
      </c>
      <c r="C6909">
        <v>60006</v>
      </c>
      <c r="D6909" t="s">
        <v>3524</v>
      </c>
    </row>
    <row r="6910" spans="2:4">
      <c r="B6910" s="594">
        <v>45659.497083333335</v>
      </c>
      <c r="C6910">
        <v>60006</v>
      </c>
      <c r="D6910" t="s">
        <v>4133</v>
      </c>
    </row>
    <row r="6911" spans="2:4">
      <c r="B6911" s="594">
        <v>45659.497083333335</v>
      </c>
      <c r="C6911">
        <v>60006</v>
      </c>
      <c r="D6911" t="s">
        <v>3515</v>
      </c>
    </row>
    <row r="6912" spans="2:4">
      <c r="B6912" s="594">
        <v>45659.497083333335</v>
      </c>
      <c r="C6912">
        <v>60001</v>
      </c>
      <c r="D6912" t="s">
        <v>3516</v>
      </c>
    </row>
    <row r="6913" spans="2:4">
      <c r="B6913" s="594">
        <v>45659.497083333335</v>
      </c>
      <c r="C6913">
        <v>60006</v>
      </c>
      <c r="D6913" t="s">
        <v>3517</v>
      </c>
    </row>
    <row r="6914" spans="2:4">
      <c r="B6914" s="594">
        <v>45659.497094907405</v>
      </c>
      <c r="C6914">
        <v>60006</v>
      </c>
      <c r="D6914" t="s">
        <v>3518</v>
      </c>
    </row>
    <row r="6915" spans="2:4">
      <c r="B6915" s="594">
        <v>45659.497094907405</v>
      </c>
      <c r="C6915">
        <v>60006</v>
      </c>
      <c r="D6915" t="s">
        <v>3520</v>
      </c>
    </row>
    <row r="6916" spans="2:4">
      <c r="B6916" s="594">
        <v>45659.497094907405</v>
      </c>
      <c r="C6916">
        <v>60006</v>
      </c>
      <c r="D6916" t="s">
        <v>3521</v>
      </c>
    </row>
    <row r="6917" spans="2:4">
      <c r="B6917" s="594">
        <v>45659.497094907405</v>
      </c>
      <c r="C6917">
        <v>60006</v>
      </c>
      <c r="D6917" t="s">
        <v>3522</v>
      </c>
    </row>
    <row r="6918" spans="2:4">
      <c r="B6918" s="594">
        <v>45659.497094907405</v>
      </c>
      <c r="C6918">
        <v>60006</v>
      </c>
      <c r="D6918" t="s">
        <v>3524</v>
      </c>
    </row>
    <row r="6919" spans="2:4">
      <c r="B6919" s="594">
        <v>45659.497094907405</v>
      </c>
      <c r="C6919">
        <v>60006</v>
      </c>
      <c r="D6919" t="s">
        <v>4133</v>
      </c>
    </row>
    <row r="6920" spans="2:4">
      <c r="B6920" s="594">
        <v>45659.497094907405</v>
      </c>
      <c r="C6920">
        <v>60006</v>
      </c>
      <c r="D6920" t="s">
        <v>3515</v>
      </c>
    </row>
    <row r="6921" spans="2:4">
      <c r="B6921" s="594">
        <v>45659.497094907405</v>
      </c>
      <c r="C6921">
        <v>60001</v>
      </c>
      <c r="D6921" t="s">
        <v>3516</v>
      </c>
    </row>
    <row r="6922" spans="2:4">
      <c r="B6922" s="594">
        <v>45659.497094907405</v>
      </c>
      <c r="C6922">
        <v>60006</v>
      </c>
      <c r="D6922" t="s">
        <v>3517</v>
      </c>
    </row>
    <row r="6923" spans="2:4">
      <c r="B6923" s="594">
        <v>45659.497094907405</v>
      </c>
      <c r="C6923">
        <v>60006</v>
      </c>
      <c r="D6923" t="s">
        <v>3518</v>
      </c>
    </row>
    <row r="6924" spans="2:4">
      <c r="B6924" s="594">
        <v>45659.497094907405</v>
      </c>
      <c r="C6924">
        <v>60006</v>
      </c>
      <c r="D6924" t="s">
        <v>3520</v>
      </c>
    </row>
    <row r="6925" spans="2:4">
      <c r="B6925" s="594">
        <v>45659.497094907405</v>
      </c>
      <c r="C6925">
        <v>60006</v>
      </c>
      <c r="D6925" t="s">
        <v>3521</v>
      </c>
    </row>
    <row r="6926" spans="2:4">
      <c r="B6926" s="594">
        <v>45659.497094907405</v>
      </c>
      <c r="C6926">
        <v>60006</v>
      </c>
      <c r="D6926" t="s">
        <v>3522</v>
      </c>
    </row>
    <row r="6927" spans="2:4">
      <c r="B6927" s="594">
        <v>45659.497094907405</v>
      </c>
      <c r="C6927">
        <v>60006</v>
      </c>
      <c r="D6927" t="s">
        <v>3524</v>
      </c>
    </row>
    <row r="6928" spans="2:4">
      <c r="B6928" s="594">
        <v>45659.497094907405</v>
      </c>
      <c r="C6928">
        <v>60006</v>
      </c>
      <c r="D6928" t="s">
        <v>4133</v>
      </c>
    </row>
    <row r="6929" spans="2:4">
      <c r="B6929" s="594">
        <v>45659.497094907405</v>
      </c>
      <c r="C6929">
        <v>60006</v>
      </c>
      <c r="D6929" t="s">
        <v>3515</v>
      </c>
    </row>
    <row r="6930" spans="2:4">
      <c r="B6930" s="594">
        <v>45659.497106481482</v>
      </c>
      <c r="C6930">
        <v>60001</v>
      </c>
      <c r="D6930" t="s">
        <v>3516</v>
      </c>
    </row>
    <row r="6931" spans="2:4">
      <c r="B6931" s="594">
        <v>45659.497106481482</v>
      </c>
      <c r="C6931">
        <v>60006</v>
      </c>
      <c r="D6931" t="s">
        <v>3517</v>
      </c>
    </row>
    <row r="6932" spans="2:4">
      <c r="B6932" s="594">
        <v>45659.497106481482</v>
      </c>
      <c r="C6932">
        <v>60006</v>
      </c>
      <c r="D6932" t="s">
        <v>3518</v>
      </c>
    </row>
    <row r="6933" spans="2:4">
      <c r="B6933" s="594">
        <v>45659.497106481482</v>
      </c>
      <c r="C6933">
        <v>60006</v>
      </c>
      <c r="D6933" t="s">
        <v>3520</v>
      </c>
    </row>
    <row r="6934" spans="2:4">
      <c r="B6934" s="594">
        <v>45659.497106481482</v>
      </c>
      <c r="C6934">
        <v>60006</v>
      </c>
      <c r="D6934" t="s">
        <v>3521</v>
      </c>
    </row>
    <row r="6935" spans="2:4">
      <c r="B6935" s="594">
        <v>45659.497106481482</v>
      </c>
      <c r="C6935">
        <v>60006</v>
      </c>
      <c r="D6935" t="s">
        <v>3522</v>
      </c>
    </row>
    <row r="6936" spans="2:4">
      <c r="B6936" s="594">
        <v>45659.497106481482</v>
      </c>
      <c r="C6936">
        <v>60006</v>
      </c>
      <c r="D6936" t="s">
        <v>3524</v>
      </c>
    </row>
    <row r="6937" spans="2:4">
      <c r="B6937" s="594">
        <v>45659.497106481482</v>
      </c>
      <c r="C6937">
        <v>60006</v>
      </c>
      <c r="D6937" t="s">
        <v>4133</v>
      </c>
    </row>
    <row r="6938" spans="2:4">
      <c r="B6938" s="594">
        <v>45659.497106481482</v>
      </c>
      <c r="C6938">
        <v>60006</v>
      </c>
      <c r="D6938" t="s">
        <v>3515</v>
      </c>
    </row>
    <row r="6939" spans="2:4">
      <c r="B6939" s="594">
        <v>45659.497106481482</v>
      </c>
      <c r="C6939">
        <v>60001</v>
      </c>
      <c r="D6939" t="s">
        <v>3516</v>
      </c>
    </row>
    <row r="6940" spans="2:4">
      <c r="B6940" s="594">
        <v>45659.497106481482</v>
      </c>
      <c r="C6940">
        <v>60006</v>
      </c>
      <c r="D6940" t="s">
        <v>3517</v>
      </c>
    </row>
    <row r="6941" spans="2:4">
      <c r="B6941" s="594">
        <v>45659.497106481482</v>
      </c>
      <c r="C6941">
        <v>60006</v>
      </c>
      <c r="D6941" t="s">
        <v>3518</v>
      </c>
    </row>
    <row r="6942" spans="2:4">
      <c r="B6942" s="594">
        <v>45659.497106481482</v>
      </c>
      <c r="C6942">
        <v>60006</v>
      </c>
      <c r="D6942" t="s">
        <v>3520</v>
      </c>
    </row>
    <row r="6943" spans="2:4">
      <c r="B6943" s="594">
        <v>45659.497106481482</v>
      </c>
      <c r="C6943">
        <v>60006</v>
      </c>
      <c r="D6943" t="s">
        <v>3521</v>
      </c>
    </row>
    <row r="6944" spans="2:4">
      <c r="B6944" s="594">
        <v>45659.497106481482</v>
      </c>
      <c r="C6944">
        <v>60006</v>
      </c>
      <c r="D6944" t="s">
        <v>3522</v>
      </c>
    </row>
    <row r="6945" spans="2:4">
      <c r="B6945" s="594">
        <v>45659.497106481482</v>
      </c>
      <c r="C6945">
        <v>60006</v>
      </c>
      <c r="D6945" t="s">
        <v>3524</v>
      </c>
    </row>
    <row r="6946" spans="2:4">
      <c r="B6946" s="594">
        <v>45659.497106481482</v>
      </c>
      <c r="C6946">
        <v>60006</v>
      </c>
      <c r="D6946" t="s">
        <v>4133</v>
      </c>
    </row>
    <row r="6947" spans="2:4">
      <c r="B6947" s="594">
        <v>45659.497106481482</v>
      </c>
      <c r="C6947">
        <v>60006</v>
      </c>
      <c r="D6947" t="s">
        <v>3515</v>
      </c>
    </row>
    <row r="6948" spans="2:4">
      <c r="B6948" s="594">
        <v>45659.497106481482</v>
      </c>
      <c r="C6948">
        <v>60001</v>
      </c>
      <c r="D6948" t="s">
        <v>3516</v>
      </c>
    </row>
    <row r="6949" spans="2:4">
      <c r="B6949" s="594">
        <v>45659.497106481482</v>
      </c>
      <c r="C6949">
        <v>60006</v>
      </c>
      <c r="D6949" t="s">
        <v>3517</v>
      </c>
    </row>
    <row r="6950" spans="2:4">
      <c r="B6950" s="594">
        <v>45659.497106481482</v>
      </c>
      <c r="C6950">
        <v>60006</v>
      </c>
      <c r="D6950" t="s">
        <v>3518</v>
      </c>
    </row>
    <row r="6951" spans="2:4">
      <c r="B6951" s="594">
        <v>45659.497106481482</v>
      </c>
      <c r="C6951">
        <v>60006</v>
      </c>
      <c r="D6951" t="s">
        <v>3520</v>
      </c>
    </row>
    <row r="6952" spans="2:4">
      <c r="B6952" s="594">
        <v>45659.497106481482</v>
      </c>
      <c r="C6952">
        <v>60006</v>
      </c>
      <c r="D6952" t="s">
        <v>3521</v>
      </c>
    </row>
    <row r="6953" spans="2:4">
      <c r="B6953" s="594">
        <v>45659.497106481482</v>
      </c>
      <c r="C6953">
        <v>60006</v>
      </c>
      <c r="D6953" t="s">
        <v>3522</v>
      </c>
    </row>
    <row r="6954" spans="2:4">
      <c r="B6954" s="594">
        <v>45659.497106481482</v>
      </c>
      <c r="C6954">
        <v>60006</v>
      </c>
      <c r="D6954" t="s">
        <v>3524</v>
      </c>
    </row>
    <row r="6955" spans="2:4">
      <c r="B6955" s="594">
        <v>45659.497106481482</v>
      </c>
      <c r="C6955">
        <v>60006</v>
      </c>
      <c r="D6955" t="s">
        <v>4133</v>
      </c>
    </row>
    <row r="6956" spans="2:4">
      <c r="B6956" s="594">
        <v>45659.497106481482</v>
      </c>
      <c r="C6956">
        <v>60006</v>
      </c>
      <c r="D6956" t="s">
        <v>3515</v>
      </c>
    </row>
    <row r="6957" spans="2:4">
      <c r="B6957" s="594">
        <v>45659.497106481482</v>
      </c>
      <c r="C6957">
        <v>60001</v>
      </c>
      <c r="D6957" t="s">
        <v>3516</v>
      </c>
    </row>
    <row r="6958" spans="2:4">
      <c r="B6958" s="594">
        <v>45659.497106481482</v>
      </c>
      <c r="C6958">
        <v>60006</v>
      </c>
      <c r="D6958" t="s">
        <v>3517</v>
      </c>
    </row>
    <row r="6959" spans="2:4">
      <c r="B6959" s="594">
        <v>45659.497106481482</v>
      </c>
      <c r="C6959">
        <v>60006</v>
      </c>
      <c r="D6959" t="s">
        <v>3518</v>
      </c>
    </row>
    <row r="6960" spans="2:4">
      <c r="B6960" s="594">
        <v>45659.497106481482</v>
      </c>
      <c r="C6960">
        <v>60006</v>
      </c>
      <c r="D6960" t="s">
        <v>3520</v>
      </c>
    </row>
    <row r="6961" spans="2:4">
      <c r="B6961" s="594">
        <v>45659.497106481482</v>
      </c>
      <c r="C6961">
        <v>60006</v>
      </c>
      <c r="D6961" t="s">
        <v>3521</v>
      </c>
    </row>
    <row r="6962" spans="2:4">
      <c r="B6962" s="594">
        <v>45659.497106481482</v>
      </c>
      <c r="C6962">
        <v>60006</v>
      </c>
      <c r="D6962" t="s">
        <v>3522</v>
      </c>
    </row>
    <row r="6963" spans="2:4">
      <c r="B6963" s="594">
        <v>45659.497106481482</v>
      </c>
      <c r="C6963">
        <v>60006</v>
      </c>
      <c r="D6963" t="s">
        <v>3524</v>
      </c>
    </row>
    <row r="6964" spans="2:4">
      <c r="B6964" s="594">
        <v>45659.497106481482</v>
      </c>
      <c r="C6964">
        <v>60006</v>
      </c>
      <c r="D6964" t="s">
        <v>4133</v>
      </c>
    </row>
    <row r="6965" spans="2:4">
      <c r="B6965" s="594">
        <v>45659.497106481482</v>
      </c>
      <c r="C6965">
        <v>60006</v>
      </c>
      <c r="D6965" t="s">
        <v>3515</v>
      </c>
    </row>
    <row r="6966" spans="2:4">
      <c r="B6966" s="594">
        <v>45659.497106481482</v>
      </c>
      <c r="C6966">
        <v>60001</v>
      </c>
      <c r="D6966" t="s">
        <v>3516</v>
      </c>
    </row>
    <row r="6967" spans="2:4">
      <c r="B6967" s="594">
        <v>45659.497106481482</v>
      </c>
      <c r="C6967">
        <v>60006</v>
      </c>
      <c r="D6967" t="s">
        <v>3517</v>
      </c>
    </row>
    <row r="6968" spans="2:4">
      <c r="B6968" s="594">
        <v>45659.497106481482</v>
      </c>
      <c r="C6968">
        <v>60006</v>
      </c>
      <c r="D6968" t="s">
        <v>3518</v>
      </c>
    </row>
    <row r="6969" spans="2:4">
      <c r="B6969" s="594">
        <v>45659.497106481482</v>
      </c>
      <c r="C6969">
        <v>60006</v>
      </c>
      <c r="D6969" t="s">
        <v>3520</v>
      </c>
    </row>
    <row r="6970" spans="2:4">
      <c r="B6970" s="594">
        <v>45659.497106481482</v>
      </c>
      <c r="C6970">
        <v>60006</v>
      </c>
      <c r="D6970" t="s">
        <v>3521</v>
      </c>
    </row>
    <row r="6971" spans="2:4">
      <c r="B6971" s="594">
        <v>45659.497106481482</v>
      </c>
      <c r="C6971">
        <v>60006</v>
      </c>
      <c r="D6971" t="s">
        <v>3522</v>
      </c>
    </row>
    <row r="6972" spans="2:4">
      <c r="B6972" s="594">
        <v>45659.497106481482</v>
      </c>
      <c r="C6972">
        <v>60006</v>
      </c>
      <c r="D6972" t="s">
        <v>3524</v>
      </c>
    </row>
    <row r="6973" spans="2:4">
      <c r="B6973" s="594">
        <v>45659.497106481482</v>
      </c>
      <c r="C6973">
        <v>60006</v>
      </c>
      <c r="D6973" t="s">
        <v>4133</v>
      </c>
    </row>
    <row r="6974" spans="2:4">
      <c r="B6974" s="594">
        <v>45659.497106481482</v>
      </c>
      <c r="C6974">
        <v>60006</v>
      </c>
      <c r="D6974" t="s">
        <v>3515</v>
      </c>
    </row>
    <row r="6975" spans="2:4">
      <c r="B6975" s="594">
        <v>45659.497118055559</v>
      </c>
      <c r="C6975">
        <v>60001</v>
      </c>
      <c r="D6975" t="s">
        <v>3516</v>
      </c>
    </row>
    <row r="6976" spans="2:4">
      <c r="B6976" s="594">
        <v>45659.497118055559</v>
      </c>
      <c r="C6976">
        <v>60006</v>
      </c>
      <c r="D6976" t="s">
        <v>3517</v>
      </c>
    </row>
    <row r="6977" spans="2:4">
      <c r="B6977" s="594">
        <v>45659.497118055559</v>
      </c>
      <c r="C6977">
        <v>60006</v>
      </c>
      <c r="D6977" t="s">
        <v>3518</v>
      </c>
    </row>
    <row r="6978" spans="2:4">
      <c r="B6978" s="594">
        <v>45659.497118055559</v>
      </c>
      <c r="C6978">
        <v>60006</v>
      </c>
      <c r="D6978" t="s">
        <v>3520</v>
      </c>
    </row>
    <row r="6979" spans="2:4">
      <c r="B6979" s="594">
        <v>45659.497118055559</v>
      </c>
      <c r="C6979">
        <v>60006</v>
      </c>
      <c r="D6979" t="s">
        <v>3521</v>
      </c>
    </row>
    <row r="6980" spans="2:4">
      <c r="B6980" s="594">
        <v>45659.497118055559</v>
      </c>
      <c r="C6980">
        <v>60006</v>
      </c>
      <c r="D6980" t="s">
        <v>3522</v>
      </c>
    </row>
    <row r="6981" spans="2:4">
      <c r="B6981" s="594">
        <v>45659.497118055559</v>
      </c>
      <c r="C6981">
        <v>60006</v>
      </c>
      <c r="D6981" t="s">
        <v>3524</v>
      </c>
    </row>
    <row r="6982" spans="2:4">
      <c r="B6982" s="594">
        <v>45659.497118055559</v>
      </c>
      <c r="C6982">
        <v>60006</v>
      </c>
      <c r="D6982" t="s">
        <v>4133</v>
      </c>
    </row>
    <row r="6983" spans="2:4">
      <c r="B6983" s="594">
        <v>45659.497129629628</v>
      </c>
      <c r="C6983">
        <v>60006</v>
      </c>
      <c r="D6983" t="s">
        <v>3515</v>
      </c>
    </row>
    <row r="6984" spans="2:4">
      <c r="B6984" s="594">
        <v>45659.497129629628</v>
      </c>
      <c r="C6984">
        <v>60001</v>
      </c>
      <c r="D6984" t="s">
        <v>3516</v>
      </c>
    </row>
    <row r="6985" spans="2:4">
      <c r="B6985" s="594">
        <v>45659.497129629628</v>
      </c>
      <c r="C6985">
        <v>60006</v>
      </c>
      <c r="D6985" t="s">
        <v>3517</v>
      </c>
    </row>
    <row r="6986" spans="2:4">
      <c r="B6986" s="594">
        <v>45659.497129629628</v>
      </c>
      <c r="C6986">
        <v>60006</v>
      </c>
      <c r="D6986" t="s">
        <v>3518</v>
      </c>
    </row>
    <row r="6987" spans="2:4">
      <c r="B6987" s="594">
        <v>45659.497129629628</v>
      </c>
      <c r="C6987">
        <v>60006</v>
      </c>
      <c r="D6987" t="s">
        <v>3520</v>
      </c>
    </row>
    <row r="6988" spans="2:4">
      <c r="B6988" s="594">
        <v>45659.497129629628</v>
      </c>
      <c r="C6988">
        <v>60006</v>
      </c>
      <c r="D6988" t="s">
        <v>3521</v>
      </c>
    </row>
    <row r="6989" spans="2:4">
      <c r="B6989" s="594">
        <v>45659.497129629628</v>
      </c>
      <c r="C6989">
        <v>60006</v>
      </c>
      <c r="D6989" t="s">
        <v>3522</v>
      </c>
    </row>
    <row r="6990" spans="2:4">
      <c r="B6990" s="594">
        <v>45659.497129629628</v>
      </c>
      <c r="C6990">
        <v>60006</v>
      </c>
      <c r="D6990" t="s">
        <v>3524</v>
      </c>
    </row>
    <row r="6991" spans="2:4">
      <c r="B6991" s="594">
        <v>45659.497129629628</v>
      </c>
      <c r="C6991">
        <v>60006</v>
      </c>
      <c r="D6991" t="s">
        <v>4133</v>
      </c>
    </row>
    <row r="6992" spans="2:4">
      <c r="B6992" s="594">
        <v>45659.497129629628</v>
      </c>
      <c r="C6992">
        <v>60006</v>
      </c>
      <c r="D6992" t="s">
        <v>3515</v>
      </c>
    </row>
    <row r="6993" spans="2:4">
      <c r="B6993" s="594">
        <v>45659.497129629628</v>
      </c>
      <c r="C6993">
        <v>60001</v>
      </c>
      <c r="D6993" t="s">
        <v>3516</v>
      </c>
    </row>
    <row r="6994" spans="2:4">
      <c r="B6994" s="594">
        <v>45659.497129629628</v>
      </c>
      <c r="C6994">
        <v>60006</v>
      </c>
      <c r="D6994" t="s">
        <v>3517</v>
      </c>
    </row>
    <row r="6995" spans="2:4">
      <c r="B6995" s="594">
        <v>45659.497129629628</v>
      </c>
      <c r="C6995">
        <v>60006</v>
      </c>
      <c r="D6995" t="s">
        <v>3518</v>
      </c>
    </row>
    <row r="6996" spans="2:4">
      <c r="B6996" s="594">
        <v>45659.497129629628</v>
      </c>
      <c r="C6996">
        <v>60006</v>
      </c>
      <c r="D6996" t="s">
        <v>3520</v>
      </c>
    </row>
    <row r="6997" spans="2:4">
      <c r="B6997" s="594">
        <v>45659.497129629628</v>
      </c>
      <c r="C6997">
        <v>60006</v>
      </c>
      <c r="D6997" t="s">
        <v>3521</v>
      </c>
    </row>
    <row r="6998" spans="2:4">
      <c r="B6998" s="594">
        <v>45659.497129629628</v>
      </c>
      <c r="C6998">
        <v>60006</v>
      </c>
      <c r="D6998" t="s">
        <v>3522</v>
      </c>
    </row>
    <row r="6999" spans="2:4">
      <c r="B6999" s="594">
        <v>45659.497129629628</v>
      </c>
      <c r="C6999">
        <v>60006</v>
      </c>
      <c r="D6999" t="s">
        <v>3524</v>
      </c>
    </row>
    <row r="7000" spans="2:4">
      <c r="B7000" s="594">
        <v>45659.497141203705</v>
      </c>
      <c r="C7000">
        <v>60006</v>
      </c>
      <c r="D7000" t="s">
        <v>4133</v>
      </c>
    </row>
    <row r="7001" spans="2:4">
      <c r="B7001" s="594">
        <v>45659.497141203705</v>
      </c>
      <c r="C7001">
        <v>60006</v>
      </c>
      <c r="D7001" t="s">
        <v>3515</v>
      </c>
    </row>
    <row r="7002" spans="2:4">
      <c r="B7002" s="594">
        <v>45659.497141203705</v>
      </c>
      <c r="C7002">
        <v>60001</v>
      </c>
      <c r="D7002" t="s">
        <v>3516</v>
      </c>
    </row>
    <row r="7003" spans="2:4">
      <c r="B7003" s="594">
        <v>45659.497141203705</v>
      </c>
      <c r="C7003">
        <v>60006</v>
      </c>
      <c r="D7003" t="s">
        <v>3517</v>
      </c>
    </row>
    <row r="7004" spans="2:4">
      <c r="B7004" s="594">
        <v>45659.497141203705</v>
      </c>
      <c r="C7004">
        <v>60006</v>
      </c>
      <c r="D7004" t="s">
        <v>3518</v>
      </c>
    </row>
    <row r="7005" spans="2:4">
      <c r="B7005" s="594">
        <v>45659.497141203705</v>
      </c>
      <c r="C7005">
        <v>60006</v>
      </c>
      <c r="D7005" t="s">
        <v>3520</v>
      </c>
    </row>
    <row r="7006" spans="2:4">
      <c r="B7006" s="594">
        <v>45659.497141203705</v>
      </c>
      <c r="C7006">
        <v>60006</v>
      </c>
      <c r="D7006" t="s">
        <v>3521</v>
      </c>
    </row>
    <row r="7007" spans="2:4">
      <c r="B7007" s="594">
        <v>45659.497141203705</v>
      </c>
      <c r="C7007">
        <v>60006</v>
      </c>
      <c r="D7007" t="s">
        <v>3522</v>
      </c>
    </row>
    <row r="7008" spans="2:4">
      <c r="B7008" s="594">
        <v>45659.497141203705</v>
      </c>
      <c r="C7008">
        <v>60006</v>
      </c>
      <c r="D7008" t="s">
        <v>3524</v>
      </c>
    </row>
    <row r="7009" spans="2:4">
      <c r="B7009" s="594">
        <v>45659.497141203705</v>
      </c>
      <c r="C7009">
        <v>60006</v>
      </c>
      <c r="D7009" t="s">
        <v>4133</v>
      </c>
    </row>
    <row r="7010" spans="2:4">
      <c r="B7010" s="594">
        <v>45659.497141203705</v>
      </c>
      <c r="C7010">
        <v>60006</v>
      </c>
      <c r="D7010" t="s">
        <v>3515</v>
      </c>
    </row>
    <row r="7011" spans="2:4">
      <c r="B7011" s="594">
        <v>45659.497141203705</v>
      </c>
      <c r="C7011">
        <v>60001</v>
      </c>
      <c r="D7011" t="s">
        <v>3516</v>
      </c>
    </row>
    <row r="7012" spans="2:4">
      <c r="B7012" s="594">
        <v>45659.497152777774</v>
      </c>
      <c r="C7012">
        <v>60006</v>
      </c>
      <c r="D7012" t="s">
        <v>3517</v>
      </c>
    </row>
    <row r="7013" spans="2:4">
      <c r="B7013" s="594">
        <v>45659.497152777774</v>
      </c>
      <c r="C7013">
        <v>60006</v>
      </c>
      <c r="D7013" t="s">
        <v>3518</v>
      </c>
    </row>
    <row r="7014" spans="2:4">
      <c r="B7014" s="594">
        <v>45659.497152777774</v>
      </c>
      <c r="C7014">
        <v>60006</v>
      </c>
      <c r="D7014" t="s">
        <v>3520</v>
      </c>
    </row>
    <row r="7015" spans="2:4">
      <c r="B7015" s="594">
        <v>45659.497152777774</v>
      </c>
      <c r="C7015">
        <v>60006</v>
      </c>
      <c r="D7015" t="s">
        <v>3521</v>
      </c>
    </row>
    <row r="7016" spans="2:4">
      <c r="B7016" s="594">
        <v>45659.497152777774</v>
      </c>
      <c r="C7016">
        <v>60006</v>
      </c>
      <c r="D7016" t="s">
        <v>3522</v>
      </c>
    </row>
    <row r="7017" spans="2:4">
      <c r="B7017" s="594">
        <v>45659.497152777774</v>
      </c>
      <c r="C7017">
        <v>60006</v>
      </c>
      <c r="D7017" t="s">
        <v>3524</v>
      </c>
    </row>
    <row r="7018" spans="2:4">
      <c r="B7018" s="594">
        <v>45659.497152777774</v>
      </c>
      <c r="C7018">
        <v>60006</v>
      </c>
      <c r="D7018" t="s">
        <v>4133</v>
      </c>
    </row>
    <row r="7019" spans="2:4">
      <c r="B7019" s="594">
        <v>45659.497152777774</v>
      </c>
      <c r="C7019">
        <v>60006</v>
      </c>
      <c r="D7019" t="s">
        <v>3515</v>
      </c>
    </row>
    <row r="7020" spans="2:4">
      <c r="B7020" s="594">
        <v>45659.497152777774</v>
      </c>
      <c r="C7020">
        <v>60001</v>
      </c>
      <c r="D7020" t="s">
        <v>3516</v>
      </c>
    </row>
    <row r="7021" spans="2:4">
      <c r="B7021" s="594">
        <v>45659.497152777774</v>
      </c>
      <c r="C7021">
        <v>60006</v>
      </c>
      <c r="D7021" t="s">
        <v>3517</v>
      </c>
    </row>
    <row r="7022" spans="2:4">
      <c r="B7022" s="594">
        <v>45659.497152777774</v>
      </c>
      <c r="C7022">
        <v>60006</v>
      </c>
      <c r="D7022" t="s">
        <v>3518</v>
      </c>
    </row>
    <row r="7023" spans="2:4">
      <c r="B7023" s="594">
        <v>45659.497152777774</v>
      </c>
      <c r="C7023">
        <v>60006</v>
      </c>
      <c r="D7023" t="s">
        <v>3520</v>
      </c>
    </row>
    <row r="7024" spans="2:4">
      <c r="B7024" s="594">
        <v>45659.497152777774</v>
      </c>
      <c r="C7024">
        <v>60006</v>
      </c>
      <c r="D7024" t="s">
        <v>3521</v>
      </c>
    </row>
    <row r="7025" spans="2:4">
      <c r="B7025" s="594">
        <v>45659.497152777774</v>
      </c>
      <c r="C7025">
        <v>60006</v>
      </c>
      <c r="D7025" t="s">
        <v>3522</v>
      </c>
    </row>
    <row r="7026" spans="2:4">
      <c r="B7026" s="594">
        <v>45659.497152777774</v>
      </c>
      <c r="C7026">
        <v>60006</v>
      </c>
      <c r="D7026" t="s">
        <v>3524</v>
      </c>
    </row>
    <row r="7027" spans="2:4">
      <c r="B7027" s="594">
        <v>45659.497164351851</v>
      </c>
      <c r="C7027">
        <v>60006</v>
      </c>
      <c r="D7027" t="s">
        <v>4133</v>
      </c>
    </row>
    <row r="7028" spans="2:4">
      <c r="B7028" s="594">
        <v>45659.497164351851</v>
      </c>
      <c r="C7028">
        <v>60006</v>
      </c>
      <c r="D7028" t="s">
        <v>3515</v>
      </c>
    </row>
    <row r="7029" spans="2:4">
      <c r="B7029" s="594">
        <v>45659.497164351851</v>
      </c>
      <c r="C7029">
        <v>60001</v>
      </c>
      <c r="D7029" t="s">
        <v>3516</v>
      </c>
    </row>
    <row r="7030" spans="2:4">
      <c r="B7030" s="594">
        <v>45659.497164351851</v>
      </c>
      <c r="C7030">
        <v>60006</v>
      </c>
      <c r="D7030" t="s">
        <v>3517</v>
      </c>
    </row>
    <row r="7031" spans="2:4">
      <c r="B7031" s="594">
        <v>45659.497164351851</v>
      </c>
      <c r="C7031">
        <v>60006</v>
      </c>
      <c r="D7031" t="s">
        <v>3518</v>
      </c>
    </row>
    <row r="7032" spans="2:4">
      <c r="B7032" s="594">
        <v>45659.497164351851</v>
      </c>
      <c r="C7032">
        <v>60006</v>
      </c>
      <c r="D7032" t="s">
        <v>3520</v>
      </c>
    </row>
    <row r="7033" spans="2:4">
      <c r="B7033" s="594">
        <v>45659.497164351851</v>
      </c>
      <c r="C7033">
        <v>60006</v>
      </c>
      <c r="D7033" t="s">
        <v>3521</v>
      </c>
    </row>
    <row r="7034" spans="2:4">
      <c r="B7034" s="594">
        <v>45659.497164351851</v>
      </c>
      <c r="C7034">
        <v>60006</v>
      </c>
      <c r="D7034" t="s">
        <v>3522</v>
      </c>
    </row>
    <row r="7035" spans="2:4">
      <c r="B7035" s="594">
        <v>45659.497164351851</v>
      </c>
      <c r="C7035">
        <v>60006</v>
      </c>
      <c r="D7035" t="s">
        <v>3524</v>
      </c>
    </row>
    <row r="7036" spans="2:4">
      <c r="B7036" s="594">
        <v>45659.497164351851</v>
      </c>
      <c r="C7036">
        <v>60006</v>
      </c>
      <c r="D7036" t="s">
        <v>4133</v>
      </c>
    </row>
    <row r="7037" spans="2:4">
      <c r="B7037" s="594">
        <v>45659.497164351851</v>
      </c>
      <c r="C7037">
        <v>60006</v>
      </c>
      <c r="D7037" t="s">
        <v>3515</v>
      </c>
    </row>
    <row r="7038" spans="2:4">
      <c r="B7038" s="594">
        <v>45659.497164351851</v>
      </c>
      <c r="C7038">
        <v>60001</v>
      </c>
      <c r="D7038" t="s">
        <v>3516</v>
      </c>
    </row>
    <row r="7039" spans="2:4">
      <c r="B7039" s="594">
        <v>45659.497164351851</v>
      </c>
      <c r="C7039">
        <v>60006</v>
      </c>
      <c r="D7039" t="s">
        <v>3517</v>
      </c>
    </row>
    <row r="7040" spans="2:4">
      <c r="B7040" s="594">
        <v>45659.497164351851</v>
      </c>
      <c r="C7040">
        <v>60006</v>
      </c>
      <c r="D7040" t="s">
        <v>3518</v>
      </c>
    </row>
    <row r="7041" spans="2:4">
      <c r="B7041" s="594">
        <v>45659.497164351851</v>
      </c>
      <c r="C7041">
        <v>60006</v>
      </c>
      <c r="D7041" t="s">
        <v>3520</v>
      </c>
    </row>
    <row r="7042" spans="2:4">
      <c r="B7042" s="594">
        <v>45659.497164351851</v>
      </c>
      <c r="C7042">
        <v>60006</v>
      </c>
      <c r="D7042" t="s">
        <v>3521</v>
      </c>
    </row>
    <row r="7043" spans="2:4">
      <c r="B7043" s="594">
        <v>45659.497164351851</v>
      </c>
      <c r="C7043">
        <v>60006</v>
      </c>
      <c r="D7043" t="s">
        <v>3522</v>
      </c>
    </row>
    <row r="7044" spans="2:4">
      <c r="B7044" s="594">
        <v>45659.497164351851</v>
      </c>
      <c r="C7044">
        <v>60006</v>
      </c>
      <c r="D7044" t="s">
        <v>3524</v>
      </c>
    </row>
    <row r="7045" spans="2:4">
      <c r="B7045" s="594">
        <v>45659.497164351851</v>
      </c>
      <c r="C7045">
        <v>60006</v>
      </c>
      <c r="D7045" t="s">
        <v>4133</v>
      </c>
    </row>
    <row r="7046" spans="2:4">
      <c r="B7046" s="594">
        <v>45659.497164351851</v>
      </c>
      <c r="C7046">
        <v>60006</v>
      </c>
      <c r="D7046" t="s">
        <v>3515</v>
      </c>
    </row>
    <row r="7047" spans="2:4">
      <c r="B7047" s="594">
        <v>45659.497175925928</v>
      </c>
      <c r="C7047">
        <v>60001</v>
      </c>
      <c r="D7047" t="s">
        <v>3516</v>
      </c>
    </row>
    <row r="7048" spans="2:4">
      <c r="B7048" s="594">
        <v>45659.497175925928</v>
      </c>
      <c r="C7048">
        <v>60006</v>
      </c>
      <c r="D7048" t="s">
        <v>3517</v>
      </c>
    </row>
    <row r="7049" spans="2:4">
      <c r="B7049" s="594">
        <v>45659.497175925928</v>
      </c>
      <c r="C7049">
        <v>60006</v>
      </c>
      <c r="D7049" t="s">
        <v>3518</v>
      </c>
    </row>
    <row r="7050" spans="2:4">
      <c r="B7050" s="594">
        <v>45659.497175925928</v>
      </c>
      <c r="C7050">
        <v>60006</v>
      </c>
      <c r="D7050" t="s">
        <v>3520</v>
      </c>
    </row>
    <row r="7051" spans="2:4">
      <c r="B7051" s="594">
        <v>45659.497175925928</v>
      </c>
      <c r="C7051">
        <v>60006</v>
      </c>
      <c r="D7051" t="s">
        <v>3521</v>
      </c>
    </row>
    <row r="7052" spans="2:4">
      <c r="B7052" s="594">
        <v>45659.497175925928</v>
      </c>
      <c r="C7052">
        <v>60006</v>
      </c>
      <c r="D7052" t="s">
        <v>3522</v>
      </c>
    </row>
    <row r="7053" spans="2:4">
      <c r="B7053" s="594">
        <v>45659.497175925928</v>
      </c>
      <c r="C7053">
        <v>60006</v>
      </c>
      <c r="D7053" t="s">
        <v>3524</v>
      </c>
    </row>
    <row r="7054" spans="2:4">
      <c r="B7054" s="594">
        <v>45659.497175925928</v>
      </c>
      <c r="C7054">
        <v>60006</v>
      </c>
      <c r="D7054" t="s">
        <v>4133</v>
      </c>
    </row>
    <row r="7055" spans="2:4">
      <c r="B7055" s="594">
        <v>45659.497175925928</v>
      </c>
      <c r="C7055">
        <v>60006</v>
      </c>
      <c r="D7055" t="s">
        <v>3515</v>
      </c>
    </row>
    <row r="7056" spans="2:4">
      <c r="B7056" s="594">
        <v>45659.497175925928</v>
      </c>
      <c r="C7056">
        <v>60001</v>
      </c>
      <c r="D7056" t="s">
        <v>3516</v>
      </c>
    </row>
    <row r="7057" spans="2:4">
      <c r="B7057" s="594">
        <v>45659.497175925928</v>
      </c>
      <c r="C7057">
        <v>60006</v>
      </c>
      <c r="D7057" t="s">
        <v>3517</v>
      </c>
    </row>
    <row r="7058" spans="2:4">
      <c r="B7058" s="594">
        <v>45659.497175925928</v>
      </c>
      <c r="C7058">
        <v>60006</v>
      </c>
      <c r="D7058" t="s">
        <v>3518</v>
      </c>
    </row>
    <row r="7059" spans="2:4">
      <c r="B7059" s="594">
        <v>45659.497175925928</v>
      </c>
      <c r="C7059">
        <v>60006</v>
      </c>
      <c r="D7059" t="s">
        <v>3520</v>
      </c>
    </row>
    <row r="7060" spans="2:4">
      <c r="B7060" s="594">
        <v>45659.497175925928</v>
      </c>
      <c r="C7060">
        <v>60006</v>
      </c>
      <c r="D7060" t="s">
        <v>3521</v>
      </c>
    </row>
    <row r="7061" spans="2:4">
      <c r="B7061" s="594">
        <v>45659.497175925928</v>
      </c>
      <c r="C7061">
        <v>60006</v>
      </c>
      <c r="D7061" t="s">
        <v>3522</v>
      </c>
    </row>
    <row r="7062" spans="2:4">
      <c r="B7062" s="594">
        <v>45659.497175925928</v>
      </c>
      <c r="C7062">
        <v>60006</v>
      </c>
      <c r="D7062" t="s">
        <v>3524</v>
      </c>
    </row>
    <row r="7063" spans="2:4">
      <c r="B7063" s="594">
        <v>45659.497175925928</v>
      </c>
      <c r="C7063">
        <v>60006</v>
      </c>
      <c r="D7063" t="s">
        <v>4133</v>
      </c>
    </row>
    <row r="7064" spans="2:4">
      <c r="B7064" s="594">
        <v>45659.497175925928</v>
      </c>
      <c r="C7064">
        <v>60006</v>
      </c>
      <c r="D7064" t="s">
        <v>3515</v>
      </c>
    </row>
    <row r="7065" spans="2:4">
      <c r="B7065" s="594">
        <v>45659.497175925928</v>
      </c>
      <c r="C7065">
        <v>60001</v>
      </c>
      <c r="D7065" t="s">
        <v>3516</v>
      </c>
    </row>
    <row r="7066" spans="2:4">
      <c r="B7066" s="594">
        <v>45659.497175925928</v>
      </c>
      <c r="C7066">
        <v>60006</v>
      </c>
      <c r="D7066" t="s">
        <v>3517</v>
      </c>
    </row>
    <row r="7067" spans="2:4">
      <c r="B7067" s="594">
        <v>45659.497175925928</v>
      </c>
      <c r="C7067">
        <v>60006</v>
      </c>
      <c r="D7067" t="s">
        <v>3518</v>
      </c>
    </row>
    <row r="7068" spans="2:4">
      <c r="B7068" s="594">
        <v>45659.497175925928</v>
      </c>
      <c r="C7068">
        <v>60006</v>
      </c>
      <c r="D7068" t="s">
        <v>3520</v>
      </c>
    </row>
    <row r="7069" spans="2:4">
      <c r="B7069" s="594">
        <v>45659.497187499997</v>
      </c>
      <c r="C7069">
        <v>60006</v>
      </c>
      <c r="D7069" t="s">
        <v>3521</v>
      </c>
    </row>
    <row r="7070" spans="2:4">
      <c r="B7070" s="594">
        <v>45659.497187499997</v>
      </c>
      <c r="C7070">
        <v>60006</v>
      </c>
      <c r="D7070" t="s">
        <v>3522</v>
      </c>
    </row>
    <row r="7071" spans="2:4">
      <c r="B7071" s="594">
        <v>45659.497187499997</v>
      </c>
      <c r="C7071">
        <v>60006</v>
      </c>
      <c r="D7071" t="s">
        <v>3524</v>
      </c>
    </row>
    <row r="7072" spans="2:4">
      <c r="B7072" s="594">
        <v>45659.497187499997</v>
      </c>
      <c r="C7072">
        <v>60006</v>
      </c>
      <c r="D7072" t="s">
        <v>4133</v>
      </c>
    </row>
    <row r="7073" spans="2:4">
      <c r="B7073" s="594">
        <v>45659.497187499997</v>
      </c>
      <c r="C7073">
        <v>60006</v>
      </c>
      <c r="D7073" t="s">
        <v>3515</v>
      </c>
    </row>
    <row r="7074" spans="2:4">
      <c r="B7074" s="594">
        <v>45659.497187499997</v>
      </c>
      <c r="C7074">
        <v>60001</v>
      </c>
      <c r="D7074" t="s">
        <v>3516</v>
      </c>
    </row>
    <row r="7075" spans="2:4">
      <c r="B7075" s="594">
        <v>45659.497187499997</v>
      </c>
      <c r="C7075">
        <v>60006</v>
      </c>
      <c r="D7075" t="s">
        <v>3517</v>
      </c>
    </row>
    <row r="7076" spans="2:4">
      <c r="B7076" s="594">
        <v>45659.497187499997</v>
      </c>
      <c r="C7076">
        <v>60006</v>
      </c>
      <c r="D7076" t="s">
        <v>3518</v>
      </c>
    </row>
    <row r="7077" spans="2:4">
      <c r="B7077" s="594">
        <v>45659.497187499997</v>
      </c>
      <c r="C7077">
        <v>60006</v>
      </c>
      <c r="D7077" t="s">
        <v>3520</v>
      </c>
    </row>
    <row r="7078" spans="2:4">
      <c r="B7078" s="594">
        <v>45659.497187499997</v>
      </c>
      <c r="C7078">
        <v>60006</v>
      </c>
      <c r="D7078" t="s">
        <v>3521</v>
      </c>
    </row>
    <row r="7079" spans="2:4">
      <c r="B7079" s="594">
        <v>45659.497187499997</v>
      </c>
      <c r="C7079">
        <v>60006</v>
      </c>
      <c r="D7079" t="s">
        <v>3522</v>
      </c>
    </row>
    <row r="7080" spans="2:4">
      <c r="B7080" s="594">
        <v>45659.497187499997</v>
      </c>
      <c r="C7080">
        <v>60006</v>
      </c>
      <c r="D7080" t="s">
        <v>3524</v>
      </c>
    </row>
    <row r="7081" spans="2:4">
      <c r="B7081" s="594">
        <v>45659.497187499997</v>
      </c>
      <c r="C7081">
        <v>60006</v>
      </c>
      <c r="D7081" t="s">
        <v>4133</v>
      </c>
    </row>
    <row r="7082" spans="2:4">
      <c r="B7082" s="594">
        <v>45659.497187499997</v>
      </c>
      <c r="C7082">
        <v>60006</v>
      </c>
      <c r="D7082" t="s">
        <v>3515</v>
      </c>
    </row>
    <row r="7083" spans="2:4">
      <c r="B7083" s="594">
        <v>45659.497187499997</v>
      </c>
      <c r="C7083">
        <v>60001</v>
      </c>
      <c r="D7083" t="s">
        <v>3516</v>
      </c>
    </row>
    <row r="7084" spans="2:4">
      <c r="B7084" s="594">
        <v>45659.497187499997</v>
      </c>
      <c r="C7084">
        <v>60006</v>
      </c>
      <c r="D7084" t="s">
        <v>3517</v>
      </c>
    </row>
    <row r="7085" spans="2:4">
      <c r="B7085" s="594">
        <v>45659.497199074074</v>
      </c>
      <c r="C7085">
        <v>60006</v>
      </c>
      <c r="D7085" t="s">
        <v>3518</v>
      </c>
    </row>
    <row r="7086" spans="2:4">
      <c r="B7086" s="594">
        <v>45659.497199074074</v>
      </c>
      <c r="C7086">
        <v>60006</v>
      </c>
      <c r="D7086" t="s">
        <v>3520</v>
      </c>
    </row>
    <row r="7087" spans="2:4">
      <c r="B7087" s="594">
        <v>45659.497199074074</v>
      </c>
      <c r="C7087">
        <v>60006</v>
      </c>
      <c r="D7087" t="s">
        <v>3521</v>
      </c>
    </row>
    <row r="7088" spans="2:4">
      <c r="B7088" s="594">
        <v>45659.497199074074</v>
      </c>
      <c r="C7088">
        <v>60006</v>
      </c>
      <c r="D7088" t="s">
        <v>3522</v>
      </c>
    </row>
    <row r="7089" spans="2:4">
      <c r="B7089" s="594">
        <v>45659.497199074074</v>
      </c>
      <c r="C7089">
        <v>60006</v>
      </c>
      <c r="D7089" t="s">
        <v>3524</v>
      </c>
    </row>
    <row r="7090" spans="2:4">
      <c r="B7090" s="594">
        <v>45659.497199074074</v>
      </c>
      <c r="C7090">
        <v>60006</v>
      </c>
      <c r="D7090" t="s">
        <v>4133</v>
      </c>
    </row>
    <row r="7091" spans="2:4">
      <c r="B7091" s="594">
        <v>45659.497199074074</v>
      </c>
      <c r="C7091">
        <v>60006</v>
      </c>
      <c r="D7091" t="s">
        <v>3515</v>
      </c>
    </row>
    <row r="7092" spans="2:4">
      <c r="B7092" s="594">
        <v>45659.497199074074</v>
      </c>
      <c r="C7092">
        <v>60001</v>
      </c>
      <c r="D7092" t="s">
        <v>3516</v>
      </c>
    </row>
    <row r="7093" spans="2:4">
      <c r="B7093" s="594">
        <v>45659.497199074074</v>
      </c>
      <c r="C7093">
        <v>60006</v>
      </c>
      <c r="D7093" t="s">
        <v>3517</v>
      </c>
    </row>
    <row r="7094" spans="2:4">
      <c r="B7094" s="594">
        <v>45659.497199074074</v>
      </c>
      <c r="C7094">
        <v>60006</v>
      </c>
      <c r="D7094" t="s">
        <v>3518</v>
      </c>
    </row>
    <row r="7095" spans="2:4">
      <c r="B7095" s="594">
        <v>45659.497199074074</v>
      </c>
      <c r="C7095">
        <v>60006</v>
      </c>
      <c r="D7095" t="s">
        <v>3520</v>
      </c>
    </row>
    <row r="7096" spans="2:4">
      <c r="B7096" s="594">
        <v>45659.497210648151</v>
      </c>
      <c r="C7096">
        <v>60006</v>
      </c>
      <c r="D7096" t="s">
        <v>3521</v>
      </c>
    </row>
    <row r="7097" spans="2:4">
      <c r="B7097" s="594">
        <v>45659.497210648151</v>
      </c>
      <c r="C7097">
        <v>60006</v>
      </c>
      <c r="D7097" t="s">
        <v>3522</v>
      </c>
    </row>
    <row r="7098" spans="2:4">
      <c r="B7098" s="594">
        <v>45659.497210648151</v>
      </c>
      <c r="C7098">
        <v>60006</v>
      </c>
      <c r="D7098" t="s">
        <v>3524</v>
      </c>
    </row>
    <row r="7099" spans="2:4">
      <c r="B7099" s="594">
        <v>45659.497210648151</v>
      </c>
      <c r="C7099">
        <v>60006</v>
      </c>
      <c r="D7099" t="s">
        <v>4133</v>
      </c>
    </row>
    <row r="7100" spans="2:4">
      <c r="B7100" s="594">
        <v>45659.497210648151</v>
      </c>
      <c r="C7100">
        <v>60006</v>
      </c>
      <c r="D7100" t="s">
        <v>3515</v>
      </c>
    </row>
    <row r="7101" spans="2:4">
      <c r="B7101" s="594">
        <v>45659.497210648151</v>
      </c>
      <c r="C7101">
        <v>60001</v>
      </c>
      <c r="D7101" t="s">
        <v>3516</v>
      </c>
    </row>
    <row r="7102" spans="2:4">
      <c r="B7102" s="594">
        <v>45659.497210648151</v>
      </c>
      <c r="C7102">
        <v>60006</v>
      </c>
      <c r="D7102" t="s">
        <v>3517</v>
      </c>
    </row>
    <row r="7103" spans="2:4">
      <c r="B7103" s="594">
        <v>45659.497210648151</v>
      </c>
      <c r="C7103">
        <v>60006</v>
      </c>
      <c r="D7103" t="s">
        <v>3518</v>
      </c>
    </row>
    <row r="7104" spans="2:4">
      <c r="B7104" s="594">
        <v>45659.497210648151</v>
      </c>
      <c r="C7104">
        <v>60006</v>
      </c>
      <c r="D7104" t="s">
        <v>3520</v>
      </c>
    </row>
    <row r="7105" spans="2:4">
      <c r="B7105" s="594">
        <v>45659.497210648151</v>
      </c>
      <c r="C7105">
        <v>60006</v>
      </c>
      <c r="D7105" t="s">
        <v>3521</v>
      </c>
    </row>
    <row r="7106" spans="2:4">
      <c r="B7106" s="594">
        <v>45659.497210648151</v>
      </c>
      <c r="C7106">
        <v>60006</v>
      </c>
      <c r="D7106" t="s">
        <v>3522</v>
      </c>
    </row>
    <row r="7107" spans="2:4">
      <c r="B7107" s="594">
        <v>45659.497210648151</v>
      </c>
      <c r="C7107">
        <v>60006</v>
      </c>
      <c r="D7107" t="s">
        <v>3524</v>
      </c>
    </row>
    <row r="7108" spans="2:4">
      <c r="B7108" s="594">
        <v>45659.49722222222</v>
      </c>
      <c r="C7108">
        <v>60006</v>
      </c>
      <c r="D7108" t="s">
        <v>4133</v>
      </c>
    </row>
    <row r="7109" spans="2:4">
      <c r="B7109" s="594">
        <v>45659.49722222222</v>
      </c>
      <c r="C7109">
        <v>60006</v>
      </c>
      <c r="D7109" t="s">
        <v>3515</v>
      </c>
    </row>
    <row r="7110" spans="2:4">
      <c r="B7110" s="594">
        <v>45659.49722222222</v>
      </c>
      <c r="C7110">
        <v>60001</v>
      </c>
      <c r="D7110" t="s">
        <v>3516</v>
      </c>
    </row>
    <row r="7111" spans="2:4">
      <c r="B7111" s="594">
        <v>45659.49722222222</v>
      </c>
      <c r="C7111">
        <v>60006</v>
      </c>
      <c r="D7111" t="s">
        <v>3517</v>
      </c>
    </row>
    <row r="7112" spans="2:4">
      <c r="B7112" s="594">
        <v>45659.49722222222</v>
      </c>
      <c r="C7112">
        <v>60006</v>
      </c>
      <c r="D7112" t="s">
        <v>3518</v>
      </c>
    </row>
    <row r="7113" spans="2:4">
      <c r="B7113" s="594">
        <v>45659.49722222222</v>
      </c>
      <c r="C7113">
        <v>60006</v>
      </c>
      <c r="D7113" t="s">
        <v>3520</v>
      </c>
    </row>
    <row r="7114" spans="2:4">
      <c r="B7114" s="594">
        <v>45659.49722222222</v>
      </c>
      <c r="C7114">
        <v>60006</v>
      </c>
      <c r="D7114" t="s">
        <v>3521</v>
      </c>
    </row>
    <row r="7115" spans="2:4">
      <c r="B7115" s="594">
        <v>45659.49722222222</v>
      </c>
      <c r="C7115">
        <v>60006</v>
      </c>
      <c r="D7115" t="s">
        <v>3522</v>
      </c>
    </row>
    <row r="7116" spans="2:4">
      <c r="B7116" s="594">
        <v>45659.49722222222</v>
      </c>
      <c r="C7116">
        <v>60006</v>
      </c>
      <c r="D7116" t="s">
        <v>3524</v>
      </c>
    </row>
    <row r="7117" spans="2:4">
      <c r="B7117" s="594">
        <v>45659.49722222222</v>
      </c>
      <c r="C7117">
        <v>60006</v>
      </c>
      <c r="D7117" t="s">
        <v>4133</v>
      </c>
    </row>
    <row r="7118" spans="2:4">
      <c r="B7118" s="594">
        <v>45659.49722222222</v>
      </c>
      <c r="C7118">
        <v>60006</v>
      </c>
      <c r="D7118" t="s">
        <v>3515</v>
      </c>
    </row>
    <row r="7119" spans="2:4">
      <c r="B7119" s="594">
        <v>45659.49722222222</v>
      </c>
      <c r="C7119">
        <v>60001</v>
      </c>
      <c r="D7119" t="s">
        <v>3516</v>
      </c>
    </row>
    <row r="7120" spans="2:4">
      <c r="B7120" s="594">
        <v>45659.49722222222</v>
      </c>
      <c r="C7120">
        <v>60006</v>
      </c>
      <c r="D7120" t="s">
        <v>3517</v>
      </c>
    </row>
    <row r="7121" spans="2:4">
      <c r="B7121" s="594">
        <v>45659.49722222222</v>
      </c>
      <c r="C7121">
        <v>60006</v>
      </c>
      <c r="D7121" t="s">
        <v>3518</v>
      </c>
    </row>
    <row r="7122" spans="2:4">
      <c r="B7122" s="594">
        <v>45659.49722222222</v>
      </c>
      <c r="C7122">
        <v>60006</v>
      </c>
      <c r="D7122" t="s">
        <v>3520</v>
      </c>
    </row>
    <row r="7123" spans="2:4">
      <c r="B7123" s="594">
        <v>45659.49722222222</v>
      </c>
      <c r="C7123">
        <v>60006</v>
      </c>
      <c r="D7123" t="s">
        <v>3521</v>
      </c>
    </row>
    <row r="7124" spans="2:4">
      <c r="B7124" s="594">
        <v>45659.49722222222</v>
      </c>
      <c r="C7124">
        <v>60006</v>
      </c>
      <c r="D7124" t="s">
        <v>3522</v>
      </c>
    </row>
    <row r="7125" spans="2:4">
      <c r="B7125" s="594">
        <v>45659.49722222222</v>
      </c>
      <c r="C7125">
        <v>60006</v>
      </c>
      <c r="D7125" t="s">
        <v>3524</v>
      </c>
    </row>
    <row r="7126" spans="2:4">
      <c r="B7126" s="594">
        <v>45659.497233796297</v>
      </c>
      <c r="C7126">
        <v>60006</v>
      </c>
      <c r="D7126" t="s">
        <v>4133</v>
      </c>
    </row>
    <row r="7127" spans="2:4">
      <c r="B7127" s="594">
        <v>45659.497233796297</v>
      </c>
      <c r="C7127">
        <v>60006</v>
      </c>
      <c r="D7127" t="s">
        <v>3515</v>
      </c>
    </row>
    <row r="7128" spans="2:4">
      <c r="B7128" s="594">
        <v>45659.497233796297</v>
      </c>
      <c r="C7128">
        <v>60001</v>
      </c>
      <c r="D7128" t="s">
        <v>3516</v>
      </c>
    </row>
    <row r="7129" spans="2:4">
      <c r="B7129" s="594">
        <v>45659.497233796297</v>
      </c>
      <c r="C7129">
        <v>60006</v>
      </c>
      <c r="D7129" t="s">
        <v>3517</v>
      </c>
    </row>
    <row r="7130" spans="2:4">
      <c r="B7130" s="594">
        <v>45659.497233796297</v>
      </c>
      <c r="C7130">
        <v>60006</v>
      </c>
      <c r="D7130" t="s">
        <v>3518</v>
      </c>
    </row>
    <row r="7131" spans="2:4">
      <c r="B7131" s="594">
        <v>45659.497233796297</v>
      </c>
      <c r="C7131">
        <v>60006</v>
      </c>
      <c r="D7131" t="s">
        <v>3520</v>
      </c>
    </row>
    <row r="7132" spans="2:4">
      <c r="B7132" s="594">
        <v>45659.497233796297</v>
      </c>
      <c r="C7132">
        <v>60006</v>
      </c>
      <c r="D7132" t="s">
        <v>3521</v>
      </c>
    </row>
    <row r="7133" spans="2:4">
      <c r="B7133" s="594">
        <v>45659.497233796297</v>
      </c>
      <c r="C7133">
        <v>60006</v>
      </c>
      <c r="D7133" t="s">
        <v>3522</v>
      </c>
    </row>
    <row r="7134" spans="2:4">
      <c r="B7134" s="594">
        <v>45659.497233796297</v>
      </c>
      <c r="C7134">
        <v>60006</v>
      </c>
      <c r="D7134" t="s">
        <v>3524</v>
      </c>
    </row>
    <row r="7135" spans="2:4">
      <c r="B7135" s="594">
        <v>45659.497233796297</v>
      </c>
      <c r="C7135">
        <v>60006</v>
      </c>
      <c r="D7135" t="s">
        <v>4133</v>
      </c>
    </row>
    <row r="7136" spans="2:4">
      <c r="B7136" s="594">
        <v>45659.497233796297</v>
      </c>
      <c r="C7136">
        <v>60006</v>
      </c>
      <c r="D7136" t="s">
        <v>3515</v>
      </c>
    </row>
    <row r="7137" spans="2:4">
      <c r="B7137" s="594">
        <v>45659.497233796297</v>
      </c>
      <c r="C7137">
        <v>60001</v>
      </c>
      <c r="D7137" t="s">
        <v>3516</v>
      </c>
    </row>
    <row r="7138" spans="2:4">
      <c r="B7138" s="594">
        <v>45659.497233796297</v>
      </c>
      <c r="C7138">
        <v>60006</v>
      </c>
      <c r="D7138" t="s">
        <v>3517</v>
      </c>
    </row>
    <row r="7139" spans="2:4">
      <c r="B7139" s="594">
        <v>45659.497233796297</v>
      </c>
      <c r="C7139">
        <v>60006</v>
      </c>
      <c r="D7139" t="s">
        <v>3518</v>
      </c>
    </row>
    <row r="7140" spans="2:4">
      <c r="B7140" s="594">
        <v>45659.497245370374</v>
      </c>
      <c r="C7140">
        <v>60006</v>
      </c>
      <c r="D7140" t="s">
        <v>3520</v>
      </c>
    </row>
    <row r="7141" spans="2:4">
      <c r="B7141" s="594">
        <v>45659.497245370374</v>
      </c>
      <c r="C7141">
        <v>60006</v>
      </c>
      <c r="D7141" t="s">
        <v>3521</v>
      </c>
    </row>
    <row r="7142" spans="2:4">
      <c r="B7142" s="594">
        <v>45659.497245370374</v>
      </c>
      <c r="C7142">
        <v>60006</v>
      </c>
      <c r="D7142" t="s">
        <v>3522</v>
      </c>
    </row>
    <row r="7143" spans="2:4">
      <c r="B7143" s="594">
        <v>45659.497245370374</v>
      </c>
      <c r="C7143">
        <v>60006</v>
      </c>
      <c r="D7143" t="s">
        <v>3524</v>
      </c>
    </row>
    <row r="7144" spans="2:4">
      <c r="B7144" s="594">
        <v>45659.497245370374</v>
      </c>
      <c r="C7144">
        <v>60006</v>
      </c>
      <c r="D7144" t="s">
        <v>4133</v>
      </c>
    </row>
    <row r="7145" spans="2:4">
      <c r="B7145" s="594">
        <v>45659.497245370374</v>
      </c>
      <c r="C7145">
        <v>60006</v>
      </c>
      <c r="D7145" t="s">
        <v>3515</v>
      </c>
    </row>
    <row r="7146" spans="2:4">
      <c r="B7146" s="594">
        <v>45659.497245370374</v>
      </c>
      <c r="C7146">
        <v>60001</v>
      </c>
      <c r="D7146" t="s">
        <v>3516</v>
      </c>
    </row>
    <row r="7147" spans="2:4">
      <c r="B7147" s="594">
        <v>45659.497245370374</v>
      </c>
      <c r="C7147">
        <v>60006</v>
      </c>
      <c r="D7147" t="s">
        <v>3517</v>
      </c>
    </row>
    <row r="7148" spans="2:4">
      <c r="B7148" s="594">
        <v>45659.497245370374</v>
      </c>
      <c r="C7148">
        <v>60006</v>
      </c>
      <c r="D7148" t="s">
        <v>3518</v>
      </c>
    </row>
    <row r="7149" spans="2:4">
      <c r="B7149" s="594">
        <v>45659.497245370374</v>
      </c>
      <c r="C7149">
        <v>60006</v>
      </c>
      <c r="D7149" t="s">
        <v>3520</v>
      </c>
    </row>
    <row r="7150" spans="2:4">
      <c r="B7150" s="594">
        <v>45659.497245370374</v>
      </c>
      <c r="C7150">
        <v>60006</v>
      </c>
      <c r="D7150" t="s">
        <v>3521</v>
      </c>
    </row>
    <row r="7151" spans="2:4">
      <c r="B7151" s="594">
        <v>45659.497245370374</v>
      </c>
      <c r="C7151">
        <v>60006</v>
      </c>
      <c r="D7151" t="s">
        <v>3522</v>
      </c>
    </row>
    <row r="7152" spans="2:4">
      <c r="B7152" s="594">
        <v>45659.497245370374</v>
      </c>
      <c r="C7152">
        <v>60006</v>
      </c>
      <c r="D7152" t="s">
        <v>3524</v>
      </c>
    </row>
    <row r="7153" spans="2:4">
      <c r="B7153" s="594">
        <v>45659.497256944444</v>
      </c>
      <c r="C7153">
        <v>60006</v>
      </c>
      <c r="D7153" t="s">
        <v>4133</v>
      </c>
    </row>
    <row r="7154" spans="2:4">
      <c r="B7154" s="594">
        <v>45659.497256944444</v>
      </c>
      <c r="C7154">
        <v>60006</v>
      </c>
      <c r="D7154" t="s">
        <v>3515</v>
      </c>
    </row>
    <row r="7155" spans="2:4">
      <c r="B7155" s="594">
        <v>45659.497256944444</v>
      </c>
      <c r="C7155">
        <v>60001</v>
      </c>
      <c r="D7155" t="s">
        <v>3516</v>
      </c>
    </row>
    <row r="7156" spans="2:4">
      <c r="B7156" s="594">
        <v>45659.497256944444</v>
      </c>
      <c r="C7156">
        <v>60006</v>
      </c>
      <c r="D7156" t="s">
        <v>3517</v>
      </c>
    </row>
    <row r="7157" spans="2:4">
      <c r="B7157" s="594">
        <v>45659.497256944444</v>
      </c>
      <c r="C7157">
        <v>60006</v>
      </c>
      <c r="D7157" t="s">
        <v>3518</v>
      </c>
    </row>
    <row r="7158" spans="2:4">
      <c r="B7158" s="594">
        <v>45659.497256944444</v>
      </c>
      <c r="C7158">
        <v>60006</v>
      </c>
      <c r="D7158" t="s">
        <v>3520</v>
      </c>
    </row>
    <row r="7159" spans="2:4">
      <c r="B7159" s="594">
        <v>45659.497256944444</v>
      </c>
      <c r="C7159">
        <v>60006</v>
      </c>
      <c r="D7159" t="s">
        <v>3521</v>
      </c>
    </row>
    <row r="7160" spans="2:4">
      <c r="B7160" s="594">
        <v>45659.497256944444</v>
      </c>
      <c r="C7160">
        <v>60006</v>
      </c>
      <c r="D7160" t="s">
        <v>3522</v>
      </c>
    </row>
    <row r="7161" spans="2:4">
      <c r="B7161" s="594">
        <v>45659.497256944444</v>
      </c>
      <c r="C7161">
        <v>60006</v>
      </c>
      <c r="D7161" t="s">
        <v>3524</v>
      </c>
    </row>
    <row r="7162" spans="2:4">
      <c r="B7162" s="594">
        <v>45659.497256944444</v>
      </c>
      <c r="C7162">
        <v>60006</v>
      </c>
      <c r="D7162" t="s">
        <v>4133</v>
      </c>
    </row>
    <row r="7163" spans="2:4">
      <c r="B7163" s="594">
        <v>45659.497256944444</v>
      </c>
      <c r="C7163">
        <v>60006</v>
      </c>
      <c r="D7163" t="s">
        <v>3515</v>
      </c>
    </row>
    <row r="7164" spans="2:4">
      <c r="B7164" s="594">
        <v>45659.497256944444</v>
      </c>
      <c r="C7164">
        <v>60001</v>
      </c>
      <c r="D7164" t="s">
        <v>3516</v>
      </c>
    </row>
    <row r="7165" spans="2:4">
      <c r="B7165" s="594">
        <v>45659.497256944444</v>
      </c>
      <c r="C7165">
        <v>60006</v>
      </c>
      <c r="D7165" t="s">
        <v>3517</v>
      </c>
    </row>
    <row r="7166" spans="2:4">
      <c r="B7166" s="594">
        <v>45659.497256944444</v>
      </c>
      <c r="C7166">
        <v>60006</v>
      </c>
      <c r="D7166" t="s">
        <v>3518</v>
      </c>
    </row>
    <row r="7167" spans="2:4">
      <c r="B7167" s="594">
        <v>45659.497256944444</v>
      </c>
      <c r="C7167">
        <v>60006</v>
      </c>
      <c r="D7167" t="s">
        <v>3520</v>
      </c>
    </row>
    <row r="7168" spans="2:4">
      <c r="B7168" s="594">
        <v>45659.497256944444</v>
      </c>
      <c r="C7168">
        <v>60006</v>
      </c>
      <c r="D7168" t="s">
        <v>3521</v>
      </c>
    </row>
    <row r="7169" spans="2:4">
      <c r="B7169" s="594">
        <v>45659.497256944444</v>
      </c>
      <c r="C7169">
        <v>60006</v>
      </c>
      <c r="D7169" t="s">
        <v>3522</v>
      </c>
    </row>
    <row r="7170" spans="2:4">
      <c r="B7170" s="594">
        <v>45659.497256944444</v>
      </c>
      <c r="C7170">
        <v>60006</v>
      </c>
      <c r="D7170" t="s">
        <v>3524</v>
      </c>
    </row>
    <row r="7171" spans="2:4">
      <c r="B7171" s="594">
        <v>45659.497256944444</v>
      </c>
      <c r="C7171">
        <v>60006</v>
      </c>
      <c r="D7171" t="s">
        <v>4133</v>
      </c>
    </row>
    <row r="7172" spans="2:4">
      <c r="B7172" s="594">
        <v>45659.497256944444</v>
      </c>
      <c r="C7172">
        <v>60006</v>
      </c>
      <c r="D7172" t="s">
        <v>3515</v>
      </c>
    </row>
    <row r="7173" spans="2:4">
      <c r="B7173" s="594">
        <v>45659.497256944444</v>
      </c>
      <c r="C7173">
        <v>60001</v>
      </c>
      <c r="D7173" t="s">
        <v>3516</v>
      </c>
    </row>
    <row r="7174" spans="2:4">
      <c r="B7174" s="594">
        <v>45659.497256944444</v>
      </c>
      <c r="C7174">
        <v>60006</v>
      </c>
      <c r="D7174" t="s">
        <v>3517</v>
      </c>
    </row>
    <row r="7175" spans="2:4">
      <c r="B7175" s="594">
        <v>45659.49726851852</v>
      </c>
      <c r="C7175">
        <v>60006</v>
      </c>
      <c r="D7175" t="s">
        <v>3518</v>
      </c>
    </row>
    <row r="7176" spans="2:4">
      <c r="B7176" s="594">
        <v>45659.49726851852</v>
      </c>
      <c r="C7176">
        <v>60006</v>
      </c>
      <c r="D7176" t="s">
        <v>3520</v>
      </c>
    </row>
    <row r="7177" spans="2:4">
      <c r="B7177" s="594">
        <v>45659.49726851852</v>
      </c>
      <c r="C7177">
        <v>60006</v>
      </c>
      <c r="D7177" t="s">
        <v>3521</v>
      </c>
    </row>
    <row r="7178" spans="2:4">
      <c r="B7178" s="594">
        <v>45659.49726851852</v>
      </c>
      <c r="C7178">
        <v>60006</v>
      </c>
      <c r="D7178" t="s">
        <v>3522</v>
      </c>
    </row>
    <row r="7179" spans="2:4">
      <c r="B7179" s="594">
        <v>45659.49726851852</v>
      </c>
      <c r="C7179">
        <v>60006</v>
      </c>
      <c r="D7179" t="s">
        <v>3524</v>
      </c>
    </row>
    <row r="7180" spans="2:4">
      <c r="B7180" s="594">
        <v>45659.49726851852</v>
      </c>
      <c r="C7180">
        <v>60006</v>
      </c>
      <c r="D7180" t="s">
        <v>4133</v>
      </c>
    </row>
    <row r="7181" spans="2:4">
      <c r="B7181" s="594">
        <v>45659.49726851852</v>
      </c>
      <c r="C7181">
        <v>60006</v>
      </c>
      <c r="D7181" t="s">
        <v>3515</v>
      </c>
    </row>
    <row r="7182" spans="2:4">
      <c r="B7182" s="594">
        <v>45659.49726851852</v>
      </c>
      <c r="C7182">
        <v>60001</v>
      </c>
      <c r="D7182" t="s">
        <v>3516</v>
      </c>
    </row>
    <row r="7183" spans="2:4">
      <c r="B7183" s="594">
        <v>45659.49726851852</v>
      </c>
      <c r="C7183">
        <v>60006</v>
      </c>
      <c r="D7183" t="s">
        <v>3517</v>
      </c>
    </row>
    <row r="7184" spans="2:4">
      <c r="B7184" s="594">
        <v>45659.49726851852</v>
      </c>
      <c r="C7184">
        <v>60006</v>
      </c>
      <c r="D7184" t="s">
        <v>3518</v>
      </c>
    </row>
    <row r="7185" spans="2:4">
      <c r="B7185" s="594">
        <v>45659.49726851852</v>
      </c>
      <c r="C7185">
        <v>60006</v>
      </c>
      <c r="D7185" t="s">
        <v>3520</v>
      </c>
    </row>
    <row r="7186" spans="2:4">
      <c r="B7186" s="594">
        <v>45659.49726851852</v>
      </c>
      <c r="C7186">
        <v>60006</v>
      </c>
      <c r="D7186" t="s">
        <v>3521</v>
      </c>
    </row>
    <row r="7187" spans="2:4">
      <c r="B7187" s="594">
        <v>45659.49726851852</v>
      </c>
      <c r="C7187">
        <v>60006</v>
      </c>
      <c r="D7187" t="s">
        <v>3522</v>
      </c>
    </row>
    <row r="7188" spans="2:4">
      <c r="B7188" s="594">
        <v>45659.49726851852</v>
      </c>
      <c r="C7188">
        <v>60006</v>
      </c>
      <c r="D7188" t="s">
        <v>3524</v>
      </c>
    </row>
    <row r="7189" spans="2:4">
      <c r="B7189" s="594">
        <v>45659.49726851852</v>
      </c>
      <c r="C7189">
        <v>60006</v>
      </c>
      <c r="D7189" t="s">
        <v>4133</v>
      </c>
    </row>
    <row r="7190" spans="2:4">
      <c r="B7190" s="594">
        <v>45659.49726851852</v>
      </c>
      <c r="C7190">
        <v>60006</v>
      </c>
      <c r="D7190" t="s">
        <v>3515</v>
      </c>
    </row>
    <row r="7191" spans="2:4">
      <c r="B7191" s="594">
        <v>45659.49726851852</v>
      </c>
      <c r="C7191">
        <v>60001</v>
      </c>
      <c r="D7191" t="s">
        <v>3516</v>
      </c>
    </row>
    <row r="7192" spans="2:4">
      <c r="B7192" s="594">
        <v>45659.49726851852</v>
      </c>
      <c r="C7192">
        <v>60006</v>
      </c>
      <c r="D7192" t="s">
        <v>3517</v>
      </c>
    </row>
    <row r="7193" spans="2:4">
      <c r="B7193" s="594">
        <v>45659.49726851852</v>
      </c>
      <c r="C7193">
        <v>60006</v>
      </c>
      <c r="D7193" t="s">
        <v>3518</v>
      </c>
    </row>
    <row r="7194" spans="2:4">
      <c r="B7194" s="594">
        <v>45659.49728009259</v>
      </c>
      <c r="C7194">
        <v>60006</v>
      </c>
      <c r="D7194" t="s">
        <v>3520</v>
      </c>
    </row>
    <row r="7195" spans="2:4">
      <c r="B7195" s="594">
        <v>45659.49728009259</v>
      </c>
      <c r="C7195">
        <v>60006</v>
      </c>
      <c r="D7195" t="s">
        <v>3521</v>
      </c>
    </row>
    <row r="7196" spans="2:4">
      <c r="B7196" s="594">
        <v>45659.49728009259</v>
      </c>
      <c r="C7196">
        <v>60006</v>
      </c>
      <c r="D7196" t="s">
        <v>3522</v>
      </c>
    </row>
    <row r="7197" spans="2:4">
      <c r="B7197" s="594">
        <v>45659.49728009259</v>
      </c>
      <c r="C7197">
        <v>60006</v>
      </c>
      <c r="D7197" t="s">
        <v>3524</v>
      </c>
    </row>
    <row r="7198" spans="2:4">
      <c r="B7198" s="594">
        <v>45659.49728009259</v>
      </c>
      <c r="C7198">
        <v>60006</v>
      </c>
      <c r="D7198" t="s">
        <v>4133</v>
      </c>
    </row>
    <row r="7199" spans="2:4">
      <c r="B7199" s="594">
        <v>45659.49728009259</v>
      </c>
      <c r="C7199">
        <v>60006</v>
      </c>
      <c r="D7199" t="s">
        <v>3515</v>
      </c>
    </row>
    <row r="7200" spans="2:4">
      <c r="B7200" s="594">
        <v>45659.49728009259</v>
      </c>
      <c r="C7200">
        <v>60001</v>
      </c>
      <c r="D7200" t="s">
        <v>3516</v>
      </c>
    </row>
    <row r="7201" spans="2:4">
      <c r="B7201" s="594">
        <v>45659.49728009259</v>
      </c>
      <c r="C7201">
        <v>60006</v>
      </c>
      <c r="D7201" t="s">
        <v>3517</v>
      </c>
    </row>
    <row r="7202" spans="2:4">
      <c r="B7202" s="594">
        <v>45659.49728009259</v>
      </c>
      <c r="C7202">
        <v>60006</v>
      </c>
      <c r="D7202" t="s">
        <v>3518</v>
      </c>
    </row>
    <row r="7203" spans="2:4">
      <c r="B7203" s="594">
        <v>45659.49728009259</v>
      </c>
      <c r="C7203">
        <v>60006</v>
      </c>
      <c r="D7203" t="s">
        <v>3520</v>
      </c>
    </row>
    <row r="7204" spans="2:4">
      <c r="B7204" s="594">
        <v>45659.49728009259</v>
      </c>
      <c r="C7204">
        <v>60006</v>
      </c>
      <c r="D7204" t="s">
        <v>3521</v>
      </c>
    </row>
    <row r="7205" spans="2:4">
      <c r="B7205" s="594">
        <v>45659.49728009259</v>
      </c>
      <c r="C7205">
        <v>60006</v>
      </c>
      <c r="D7205" t="s">
        <v>3522</v>
      </c>
    </row>
    <row r="7206" spans="2:4">
      <c r="B7206" s="594">
        <v>45659.49728009259</v>
      </c>
      <c r="C7206">
        <v>60006</v>
      </c>
      <c r="D7206" t="s">
        <v>3524</v>
      </c>
    </row>
    <row r="7207" spans="2:4">
      <c r="B7207" s="594">
        <v>45659.49728009259</v>
      </c>
      <c r="C7207">
        <v>60006</v>
      </c>
      <c r="D7207" t="s">
        <v>4133</v>
      </c>
    </row>
    <row r="7208" spans="2:4">
      <c r="B7208" s="594">
        <v>45659.49728009259</v>
      </c>
      <c r="C7208">
        <v>60006</v>
      </c>
      <c r="D7208" t="s">
        <v>3515</v>
      </c>
    </row>
    <row r="7209" spans="2:4">
      <c r="B7209" s="594">
        <v>45659.49728009259</v>
      </c>
      <c r="C7209">
        <v>60001</v>
      </c>
      <c r="D7209" t="s">
        <v>3516</v>
      </c>
    </row>
    <row r="7210" spans="2:4">
      <c r="B7210" s="594">
        <v>45659.49728009259</v>
      </c>
      <c r="C7210">
        <v>60006</v>
      </c>
      <c r="D7210" t="s">
        <v>3517</v>
      </c>
    </row>
    <row r="7211" spans="2:4">
      <c r="B7211" s="594">
        <v>45659.49728009259</v>
      </c>
      <c r="C7211">
        <v>60006</v>
      </c>
      <c r="D7211" t="s">
        <v>3518</v>
      </c>
    </row>
    <row r="7212" spans="2:4">
      <c r="B7212" s="594">
        <v>45659.49728009259</v>
      </c>
      <c r="C7212">
        <v>60006</v>
      </c>
      <c r="D7212" t="s">
        <v>3520</v>
      </c>
    </row>
    <row r="7213" spans="2:4">
      <c r="B7213" s="594">
        <v>45659.49728009259</v>
      </c>
      <c r="C7213">
        <v>60006</v>
      </c>
      <c r="D7213" t="s">
        <v>3521</v>
      </c>
    </row>
    <row r="7214" spans="2:4">
      <c r="B7214" s="594">
        <v>45659.497291666667</v>
      </c>
      <c r="C7214">
        <v>60006</v>
      </c>
      <c r="D7214" t="s">
        <v>3522</v>
      </c>
    </row>
    <row r="7215" spans="2:4">
      <c r="B7215" s="594">
        <v>45659.497291666667</v>
      </c>
      <c r="C7215">
        <v>60006</v>
      </c>
      <c r="D7215" t="s">
        <v>3524</v>
      </c>
    </row>
    <row r="7216" spans="2:4">
      <c r="B7216" s="594">
        <v>45659.497291666667</v>
      </c>
      <c r="C7216">
        <v>60006</v>
      </c>
      <c r="D7216" t="s">
        <v>4133</v>
      </c>
    </row>
    <row r="7217" spans="2:4">
      <c r="B7217" s="594">
        <v>45659.497291666667</v>
      </c>
      <c r="C7217">
        <v>60006</v>
      </c>
      <c r="D7217" t="s">
        <v>3515</v>
      </c>
    </row>
    <row r="7218" spans="2:4">
      <c r="B7218" s="594">
        <v>45659.497291666667</v>
      </c>
      <c r="C7218">
        <v>60001</v>
      </c>
      <c r="D7218" t="s">
        <v>3516</v>
      </c>
    </row>
    <row r="7219" spans="2:4">
      <c r="B7219" s="594">
        <v>45659.497291666667</v>
      </c>
      <c r="C7219">
        <v>60006</v>
      </c>
      <c r="D7219" t="s">
        <v>3517</v>
      </c>
    </row>
    <row r="7220" spans="2:4">
      <c r="B7220" s="594">
        <v>45659.497291666667</v>
      </c>
      <c r="C7220">
        <v>60006</v>
      </c>
      <c r="D7220" t="s">
        <v>3518</v>
      </c>
    </row>
    <row r="7221" spans="2:4">
      <c r="B7221" s="594">
        <v>45659.497291666667</v>
      </c>
      <c r="C7221">
        <v>60006</v>
      </c>
      <c r="D7221" t="s">
        <v>3520</v>
      </c>
    </row>
    <row r="7222" spans="2:4">
      <c r="B7222" s="594">
        <v>45659.497291666667</v>
      </c>
      <c r="C7222">
        <v>60006</v>
      </c>
      <c r="D7222" t="s">
        <v>3521</v>
      </c>
    </row>
    <row r="7223" spans="2:4">
      <c r="B7223" s="594">
        <v>45659.497291666667</v>
      </c>
      <c r="C7223">
        <v>60006</v>
      </c>
      <c r="D7223" t="s">
        <v>3522</v>
      </c>
    </row>
    <row r="7224" spans="2:4">
      <c r="B7224" s="594">
        <v>45659.497291666667</v>
      </c>
      <c r="C7224">
        <v>60006</v>
      </c>
      <c r="D7224" t="s">
        <v>3524</v>
      </c>
    </row>
    <row r="7225" spans="2:4">
      <c r="B7225" s="594">
        <v>45659.497291666667</v>
      </c>
      <c r="C7225">
        <v>60006</v>
      </c>
      <c r="D7225" t="s">
        <v>4133</v>
      </c>
    </row>
    <row r="7226" spans="2:4">
      <c r="B7226" s="594">
        <v>45659.497291666667</v>
      </c>
      <c r="C7226">
        <v>60006</v>
      </c>
      <c r="D7226" t="s">
        <v>3515</v>
      </c>
    </row>
    <row r="7227" spans="2:4">
      <c r="B7227" s="594">
        <v>45659.497291666667</v>
      </c>
      <c r="C7227">
        <v>60001</v>
      </c>
      <c r="D7227" t="s">
        <v>3516</v>
      </c>
    </row>
    <row r="7228" spans="2:4">
      <c r="B7228" s="594">
        <v>45659.497291666667</v>
      </c>
      <c r="C7228">
        <v>60006</v>
      </c>
      <c r="D7228" t="s">
        <v>3517</v>
      </c>
    </row>
    <row r="7229" spans="2:4">
      <c r="B7229" s="594">
        <v>45659.497291666667</v>
      </c>
      <c r="C7229">
        <v>60006</v>
      </c>
      <c r="D7229" t="s">
        <v>3518</v>
      </c>
    </row>
    <row r="7230" spans="2:4">
      <c r="B7230" s="594">
        <v>45659.497291666667</v>
      </c>
      <c r="C7230">
        <v>60006</v>
      </c>
      <c r="D7230" t="s">
        <v>3520</v>
      </c>
    </row>
    <row r="7231" spans="2:4">
      <c r="B7231" s="594">
        <v>45659.497291666667</v>
      </c>
      <c r="C7231">
        <v>60006</v>
      </c>
      <c r="D7231" t="s">
        <v>3521</v>
      </c>
    </row>
    <row r="7232" spans="2:4">
      <c r="B7232" s="594">
        <v>45659.497303240743</v>
      </c>
      <c r="C7232">
        <v>60006</v>
      </c>
      <c r="D7232" t="s">
        <v>3522</v>
      </c>
    </row>
    <row r="7233" spans="2:4">
      <c r="B7233" s="594">
        <v>45659.497303240743</v>
      </c>
      <c r="C7233">
        <v>60006</v>
      </c>
      <c r="D7233" t="s">
        <v>3524</v>
      </c>
    </row>
    <row r="7234" spans="2:4">
      <c r="B7234" s="594">
        <v>45659.497303240743</v>
      </c>
      <c r="C7234">
        <v>60006</v>
      </c>
      <c r="D7234" t="s">
        <v>4133</v>
      </c>
    </row>
    <row r="7235" spans="2:4">
      <c r="B7235" s="594">
        <v>45659.497303240743</v>
      </c>
      <c r="C7235">
        <v>60006</v>
      </c>
      <c r="D7235" t="s">
        <v>3515</v>
      </c>
    </row>
    <row r="7236" spans="2:4">
      <c r="B7236" s="594">
        <v>45659.497303240743</v>
      </c>
      <c r="C7236">
        <v>60001</v>
      </c>
      <c r="D7236" t="s">
        <v>3516</v>
      </c>
    </row>
    <row r="7237" spans="2:4">
      <c r="B7237" s="594">
        <v>45659.497303240743</v>
      </c>
      <c r="C7237">
        <v>60006</v>
      </c>
      <c r="D7237" t="s">
        <v>3517</v>
      </c>
    </row>
    <row r="7238" spans="2:4">
      <c r="B7238" s="594">
        <v>45659.497303240743</v>
      </c>
      <c r="C7238">
        <v>60006</v>
      </c>
      <c r="D7238" t="s">
        <v>3518</v>
      </c>
    </row>
    <row r="7239" spans="2:4">
      <c r="B7239" s="594">
        <v>45659.497303240743</v>
      </c>
      <c r="C7239">
        <v>60006</v>
      </c>
      <c r="D7239" t="s">
        <v>3520</v>
      </c>
    </row>
    <row r="7240" spans="2:4">
      <c r="B7240" s="594">
        <v>45659.497303240743</v>
      </c>
      <c r="C7240">
        <v>60006</v>
      </c>
      <c r="D7240" t="s">
        <v>3521</v>
      </c>
    </row>
    <row r="7241" spans="2:4">
      <c r="B7241" s="594">
        <v>45659.497303240743</v>
      </c>
      <c r="C7241">
        <v>60006</v>
      </c>
      <c r="D7241" t="s">
        <v>3522</v>
      </c>
    </row>
    <row r="7242" spans="2:4">
      <c r="B7242" s="594">
        <v>45659.497303240743</v>
      </c>
      <c r="C7242">
        <v>60006</v>
      </c>
      <c r="D7242" t="s">
        <v>3524</v>
      </c>
    </row>
    <row r="7243" spans="2:4">
      <c r="B7243" s="594">
        <v>45659.497303240743</v>
      </c>
      <c r="C7243">
        <v>60006</v>
      </c>
      <c r="D7243" t="s">
        <v>4133</v>
      </c>
    </row>
    <row r="7244" spans="2:4">
      <c r="B7244" s="594">
        <v>45659.497303240743</v>
      </c>
      <c r="C7244">
        <v>60006</v>
      </c>
      <c r="D7244" t="s">
        <v>3515</v>
      </c>
    </row>
    <row r="7245" spans="2:4">
      <c r="B7245" s="594">
        <v>45659.497303240743</v>
      </c>
      <c r="C7245">
        <v>60001</v>
      </c>
      <c r="D7245" t="s">
        <v>3516</v>
      </c>
    </row>
    <row r="7246" spans="2:4">
      <c r="B7246" s="594">
        <v>45659.497303240743</v>
      </c>
      <c r="C7246">
        <v>60006</v>
      </c>
      <c r="D7246" t="s">
        <v>3517</v>
      </c>
    </row>
    <row r="7247" spans="2:4">
      <c r="B7247" s="594">
        <v>45659.497303240743</v>
      </c>
      <c r="C7247">
        <v>60006</v>
      </c>
      <c r="D7247" t="s">
        <v>3518</v>
      </c>
    </row>
    <row r="7248" spans="2:4">
      <c r="B7248" s="594">
        <v>45659.497303240743</v>
      </c>
      <c r="C7248">
        <v>60006</v>
      </c>
      <c r="D7248" t="s">
        <v>3520</v>
      </c>
    </row>
    <row r="7249" spans="2:4">
      <c r="B7249" s="594">
        <v>45659.497303240743</v>
      </c>
      <c r="C7249">
        <v>60006</v>
      </c>
      <c r="D7249" t="s">
        <v>3521</v>
      </c>
    </row>
    <row r="7250" spans="2:4">
      <c r="B7250" s="594">
        <v>45659.497303240743</v>
      </c>
      <c r="C7250">
        <v>60006</v>
      </c>
      <c r="D7250" t="s">
        <v>3522</v>
      </c>
    </row>
    <row r="7251" spans="2:4">
      <c r="B7251" s="594">
        <v>45659.497314814813</v>
      </c>
      <c r="C7251">
        <v>60006</v>
      </c>
      <c r="D7251" t="s">
        <v>3524</v>
      </c>
    </row>
    <row r="7252" spans="2:4">
      <c r="B7252" s="594">
        <v>45659.497314814813</v>
      </c>
      <c r="C7252">
        <v>60006</v>
      </c>
      <c r="D7252" t="s">
        <v>4133</v>
      </c>
    </row>
    <row r="7253" spans="2:4">
      <c r="B7253" s="594">
        <v>45659.497314814813</v>
      </c>
      <c r="C7253">
        <v>60006</v>
      </c>
      <c r="D7253" t="s">
        <v>3515</v>
      </c>
    </row>
    <row r="7254" spans="2:4">
      <c r="B7254" s="594">
        <v>45659.497314814813</v>
      </c>
      <c r="C7254">
        <v>60001</v>
      </c>
      <c r="D7254" t="s">
        <v>3516</v>
      </c>
    </row>
    <row r="7255" spans="2:4">
      <c r="B7255" s="594">
        <v>45659.497314814813</v>
      </c>
      <c r="C7255">
        <v>60006</v>
      </c>
      <c r="D7255" t="s">
        <v>3517</v>
      </c>
    </row>
    <row r="7256" spans="2:4">
      <c r="B7256" s="594">
        <v>45659.497314814813</v>
      </c>
      <c r="C7256">
        <v>60006</v>
      </c>
      <c r="D7256" t="s">
        <v>3518</v>
      </c>
    </row>
    <row r="7257" spans="2:4">
      <c r="B7257" s="594">
        <v>45659.497314814813</v>
      </c>
      <c r="C7257">
        <v>60006</v>
      </c>
      <c r="D7257" t="s">
        <v>3520</v>
      </c>
    </row>
    <row r="7258" spans="2:4">
      <c r="B7258" s="594">
        <v>45659.497314814813</v>
      </c>
      <c r="C7258">
        <v>60006</v>
      </c>
      <c r="D7258" t="s">
        <v>3521</v>
      </c>
    </row>
    <row r="7259" spans="2:4">
      <c r="B7259" s="594">
        <v>45659.497314814813</v>
      </c>
      <c r="C7259">
        <v>60006</v>
      </c>
      <c r="D7259" t="s">
        <v>3522</v>
      </c>
    </row>
    <row r="7260" spans="2:4">
      <c r="B7260" s="594">
        <v>45659.497314814813</v>
      </c>
      <c r="C7260">
        <v>60006</v>
      </c>
      <c r="D7260" t="s">
        <v>3524</v>
      </c>
    </row>
    <row r="7261" spans="2:4">
      <c r="B7261" s="594">
        <v>45659.497314814813</v>
      </c>
      <c r="C7261">
        <v>60006</v>
      </c>
      <c r="D7261" t="s">
        <v>4133</v>
      </c>
    </row>
    <row r="7262" spans="2:4">
      <c r="B7262" s="594">
        <v>45659.497314814813</v>
      </c>
      <c r="C7262">
        <v>60006</v>
      </c>
      <c r="D7262" t="s">
        <v>3515</v>
      </c>
    </row>
    <row r="7263" spans="2:4">
      <c r="B7263" s="594">
        <v>45659.497314814813</v>
      </c>
      <c r="C7263">
        <v>60001</v>
      </c>
      <c r="D7263" t="s">
        <v>3516</v>
      </c>
    </row>
    <row r="7264" spans="2:4">
      <c r="B7264" s="594">
        <v>45659.497314814813</v>
      </c>
      <c r="C7264">
        <v>60006</v>
      </c>
      <c r="D7264" t="s">
        <v>3517</v>
      </c>
    </row>
    <row r="7265" spans="2:4">
      <c r="B7265" s="594">
        <v>45659.497314814813</v>
      </c>
      <c r="C7265">
        <v>60006</v>
      </c>
      <c r="D7265" t="s">
        <v>3518</v>
      </c>
    </row>
    <row r="7266" spans="2:4">
      <c r="B7266" s="594">
        <v>45659.497314814813</v>
      </c>
      <c r="C7266">
        <v>60006</v>
      </c>
      <c r="D7266" t="s">
        <v>3520</v>
      </c>
    </row>
    <row r="7267" spans="2:4">
      <c r="B7267" s="594">
        <v>45659.497314814813</v>
      </c>
      <c r="C7267">
        <v>60006</v>
      </c>
      <c r="D7267" t="s">
        <v>3521</v>
      </c>
    </row>
    <row r="7268" spans="2:4">
      <c r="B7268" s="594">
        <v>45659.497314814813</v>
      </c>
      <c r="C7268">
        <v>60006</v>
      </c>
      <c r="D7268" t="s">
        <v>3522</v>
      </c>
    </row>
    <row r="7269" spans="2:4">
      <c r="B7269" s="594">
        <v>45659.497314814813</v>
      </c>
      <c r="C7269">
        <v>60006</v>
      </c>
      <c r="D7269" t="s">
        <v>3524</v>
      </c>
    </row>
    <row r="7270" spans="2:4">
      <c r="B7270" s="594">
        <v>45659.49732638889</v>
      </c>
      <c r="C7270">
        <v>60006</v>
      </c>
      <c r="D7270" t="s">
        <v>4133</v>
      </c>
    </row>
    <row r="7271" spans="2:4">
      <c r="B7271" s="594">
        <v>45659.49732638889</v>
      </c>
      <c r="C7271">
        <v>60006</v>
      </c>
      <c r="D7271" t="s">
        <v>3515</v>
      </c>
    </row>
    <row r="7272" spans="2:4">
      <c r="B7272" s="594">
        <v>45659.49732638889</v>
      </c>
      <c r="C7272">
        <v>60001</v>
      </c>
      <c r="D7272" t="s">
        <v>3516</v>
      </c>
    </row>
    <row r="7273" spans="2:4">
      <c r="B7273" s="594">
        <v>45659.49732638889</v>
      </c>
      <c r="C7273">
        <v>60006</v>
      </c>
      <c r="D7273" t="s">
        <v>3517</v>
      </c>
    </row>
    <row r="7274" spans="2:4">
      <c r="B7274" s="594">
        <v>45659.49732638889</v>
      </c>
      <c r="C7274">
        <v>60006</v>
      </c>
      <c r="D7274" t="s">
        <v>3518</v>
      </c>
    </row>
    <row r="7275" spans="2:4">
      <c r="B7275" s="594">
        <v>45659.49732638889</v>
      </c>
      <c r="C7275">
        <v>60006</v>
      </c>
      <c r="D7275" t="s">
        <v>3520</v>
      </c>
    </row>
    <row r="7276" spans="2:4">
      <c r="B7276" s="594">
        <v>45659.49732638889</v>
      </c>
      <c r="C7276">
        <v>60006</v>
      </c>
      <c r="D7276" t="s">
        <v>3521</v>
      </c>
    </row>
    <row r="7277" spans="2:4">
      <c r="B7277" s="594">
        <v>45659.49732638889</v>
      </c>
      <c r="C7277">
        <v>60006</v>
      </c>
      <c r="D7277" t="s">
        <v>3522</v>
      </c>
    </row>
    <row r="7278" spans="2:4">
      <c r="B7278" s="594">
        <v>45659.49732638889</v>
      </c>
      <c r="C7278">
        <v>60006</v>
      </c>
      <c r="D7278" t="s">
        <v>3524</v>
      </c>
    </row>
    <row r="7279" spans="2:4">
      <c r="B7279" s="594">
        <v>45659.49732638889</v>
      </c>
      <c r="C7279">
        <v>60006</v>
      </c>
      <c r="D7279" t="s">
        <v>4133</v>
      </c>
    </row>
    <row r="7280" spans="2:4">
      <c r="B7280" s="594">
        <v>45659.49732638889</v>
      </c>
      <c r="C7280">
        <v>60006</v>
      </c>
      <c r="D7280" t="s">
        <v>3515</v>
      </c>
    </row>
    <row r="7281" spans="2:4">
      <c r="B7281" s="594">
        <v>45659.49732638889</v>
      </c>
      <c r="C7281">
        <v>60001</v>
      </c>
      <c r="D7281" t="s">
        <v>3516</v>
      </c>
    </row>
    <row r="7282" spans="2:4">
      <c r="B7282" s="594">
        <v>45659.49732638889</v>
      </c>
      <c r="C7282">
        <v>60006</v>
      </c>
      <c r="D7282" t="s">
        <v>3517</v>
      </c>
    </row>
    <row r="7283" spans="2:4">
      <c r="B7283" s="594">
        <v>45659.49732638889</v>
      </c>
      <c r="C7283">
        <v>60006</v>
      </c>
      <c r="D7283" t="s">
        <v>3518</v>
      </c>
    </row>
    <row r="7284" spans="2:4">
      <c r="B7284" s="594">
        <v>45659.49732638889</v>
      </c>
      <c r="C7284">
        <v>60006</v>
      </c>
      <c r="D7284" t="s">
        <v>3520</v>
      </c>
    </row>
    <row r="7285" spans="2:4">
      <c r="B7285" s="594">
        <v>45659.49732638889</v>
      </c>
      <c r="C7285">
        <v>60006</v>
      </c>
      <c r="D7285" t="s">
        <v>3521</v>
      </c>
    </row>
    <row r="7286" spans="2:4">
      <c r="B7286" s="594">
        <v>45659.49732638889</v>
      </c>
      <c r="C7286">
        <v>60006</v>
      </c>
      <c r="D7286" t="s">
        <v>3522</v>
      </c>
    </row>
    <row r="7287" spans="2:4">
      <c r="B7287" s="594">
        <v>45659.497337962966</v>
      </c>
      <c r="C7287">
        <v>60006</v>
      </c>
      <c r="D7287" t="s">
        <v>3524</v>
      </c>
    </row>
    <row r="7288" spans="2:4">
      <c r="B7288" s="594">
        <v>45659.497337962966</v>
      </c>
      <c r="C7288">
        <v>60006</v>
      </c>
      <c r="D7288" t="s">
        <v>4133</v>
      </c>
    </row>
    <row r="7289" spans="2:4">
      <c r="B7289" s="594">
        <v>45659.497337962966</v>
      </c>
      <c r="C7289">
        <v>60006</v>
      </c>
      <c r="D7289" t="s">
        <v>3515</v>
      </c>
    </row>
    <row r="7290" spans="2:4">
      <c r="B7290" s="594">
        <v>45659.497337962966</v>
      </c>
      <c r="C7290">
        <v>60001</v>
      </c>
      <c r="D7290" t="s">
        <v>3516</v>
      </c>
    </row>
    <row r="7291" spans="2:4">
      <c r="B7291" s="594">
        <v>45659.497337962966</v>
      </c>
      <c r="C7291">
        <v>60006</v>
      </c>
      <c r="D7291" t="s">
        <v>3517</v>
      </c>
    </row>
    <row r="7292" spans="2:4">
      <c r="B7292" s="594">
        <v>45659.497337962966</v>
      </c>
      <c r="C7292">
        <v>60006</v>
      </c>
      <c r="D7292" t="s">
        <v>3518</v>
      </c>
    </row>
    <row r="7293" spans="2:4">
      <c r="B7293" s="594">
        <v>45659.497337962966</v>
      </c>
      <c r="C7293">
        <v>60006</v>
      </c>
      <c r="D7293" t="s">
        <v>3520</v>
      </c>
    </row>
    <row r="7294" spans="2:4">
      <c r="B7294" s="594">
        <v>45659.497337962966</v>
      </c>
      <c r="C7294">
        <v>60006</v>
      </c>
      <c r="D7294" t="s">
        <v>3521</v>
      </c>
    </row>
    <row r="7295" spans="2:4">
      <c r="B7295" s="594">
        <v>45659.497337962966</v>
      </c>
      <c r="C7295">
        <v>60006</v>
      </c>
      <c r="D7295" t="s">
        <v>3522</v>
      </c>
    </row>
    <row r="7296" spans="2:4">
      <c r="B7296" s="594">
        <v>45659.497337962966</v>
      </c>
      <c r="C7296">
        <v>60006</v>
      </c>
      <c r="D7296" t="s">
        <v>3524</v>
      </c>
    </row>
    <row r="7297" spans="2:4">
      <c r="B7297" s="594">
        <v>45659.497337962966</v>
      </c>
      <c r="C7297">
        <v>60006</v>
      </c>
      <c r="D7297" t="s">
        <v>4133</v>
      </c>
    </row>
    <row r="7298" spans="2:4">
      <c r="B7298" s="594">
        <v>45659.497337962966</v>
      </c>
      <c r="C7298">
        <v>60006</v>
      </c>
      <c r="D7298" t="s">
        <v>3515</v>
      </c>
    </row>
    <row r="7299" spans="2:4">
      <c r="B7299" s="594">
        <v>45659.497337962966</v>
      </c>
      <c r="C7299">
        <v>60001</v>
      </c>
      <c r="D7299" t="s">
        <v>3516</v>
      </c>
    </row>
    <row r="7300" spans="2:4">
      <c r="B7300" s="594">
        <v>45659.497337962966</v>
      </c>
      <c r="C7300">
        <v>60006</v>
      </c>
      <c r="D7300" t="s">
        <v>3517</v>
      </c>
    </row>
    <row r="7301" spans="2:4">
      <c r="B7301" s="594">
        <v>45659.497337962966</v>
      </c>
      <c r="C7301">
        <v>60006</v>
      </c>
      <c r="D7301" t="s">
        <v>3518</v>
      </c>
    </row>
    <row r="7302" spans="2:4">
      <c r="B7302" s="594">
        <v>45659.497337962966</v>
      </c>
      <c r="C7302">
        <v>60006</v>
      </c>
      <c r="D7302" t="s">
        <v>3520</v>
      </c>
    </row>
    <row r="7303" spans="2:4">
      <c r="B7303" s="594">
        <v>45659.497337962966</v>
      </c>
      <c r="C7303">
        <v>60006</v>
      </c>
      <c r="D7303" t="s">
        <v>3521</v>
      </c>
    </row>
    <row r="7304" spans="2:4">
      <c r="B7304" s="594">
        <v>45659.497337962966</v>
      </c>
      <c r="C7304">
        <v>60006</v>
      </c>
      <c r="D7304" t="s">
        <v>3522</v>
      </c>
    </row>
    <row r="7305" spans="2:4">
      <c r="B7305" s="594">
        <v>45659.497337962966</v>
      </c>
      <c r="C7305">
        <v>60006</v>
      </c>
      <c r="D7305" t="s">
        <v>3524</v>
      </c>
    </row>
    <row r="7306" spans="2:4">
      <c r="B7306" s="594">
        <v>45659.497337962966</v>
      </c>
      <c r="C7306">
        <v>60006</v>
      </c>
      <c r="D7306" t="s">
        <v>4133</v>
      </c>
    </row>
    <row r="7307" spans="2:4">
      <c r="B7307" s="594">
        <v>45659.497337962966</v>
      </c>
      <c r="C7307">
        <v>60006</v>
      </c>
      <c r="D7307" t="s">
        <v>3515</v>
      </c>
    </row>
    <row r="7308" spans="2:4">
      <c r="B7308" s="594">
        <v>45659.497337962966</v>
      </c>
      <c r="C7308">
        <v>60001</v>
      </c>
      <c r="D7308" t="s">
        <v>3516</v>
      </c>
    </row>
    <row r="7309" spans="2:4">
      <c r="B7309" s="594">
        <v>45659.497337962966</v>
      </c>
      <c r="C7309">
        <v>60006</v>
      </c>
      <c r="D7309" t="s">
        <v>3517</v>
      </c>
    </row>
    <row r="7310" spans="2:4">
      <c r="B7310" s="594">
        <v>45659.497349537036</v>
      </c>
      <c r="C7310">
        <v>60006</v>
      </c>
      <c r="D7310" t="s">
        <v>3518</v>
      </c>
    </row>
    <row r="7311" spans="2:4">
      <c r="B7311" s="594">
        <v>45659.497349537036</v>
      </c>
      <c r="C7311">
        <v>60006</v>
      </c>
      <c r="D7311" t="s">
        <v>3520</v>
      </c>
    </row>
    <row r="7312" spans="2:4">
      <c r="B7312" s="594">
        <v>45659.497349537036</v>
      </c>
      <c r="C7312">
        <v>60006</v>
      </c>
      <c r="D7312" t="s">
        <v>3521</v>
      </c>
    </row>
    <row r="7313" spans="2:4">
      <c r="B7313" s="594">
        <v>45659.497349537036</v>
      </c>
      <c r="C7313">
        <v>60006</v>
      </c>
      <c r="D7313" t="s">
        <v>3522</v>
      </c>
    </row>
    <row r="7314" spans="2:4">
      <c r="B7314" s="594">
        <v>45659.497349537036</v>
      </c>
      <c r="C7314">
        <v>60006</v>
      </c>
      <c r="D7314" t="s">
        <v>3524</v>
      </c>
    </row>
    <row r="7315" spans="2:4">
      <c r="B7315" s="594">
        <v>45659.497349537036</v>
      </c>
      <c r="C7315">
        <v>60006</v>
      </c>
      <c r="D7315" t="s">
        <v>4133</v>
      </c>
    </row>
    <row r="7316" spans="2:4">
      <c r="B7316" s="594">
        <v>45659.497349537036</v>
      </c>
      <c r="C7316">
        <v>60006</v>
      </c>
      <c r="D7316" t="s">
        <v>3515</v>
      </c>
    </row>
    <row r="7317" spans="2:4">
      <c r="B7317" s="594">
        <v>45659.497349537036</v>
      </c>
      <c r="C7317">
        <v>60001</v>
      </c>
      <c r="D7317" t="s">
        <v>3516</v>
      </c>
    </row>
    <row r="7318" spans="2:4">
      <c r="B7318" s="594">
        <v>45659.497349537036</v>
      </c>
      <c r="C7318">
        <v>60006</v>
      </c>
      <c r="D7318" t="s">
        <v>3517</v>
      </c>
    </row>
    <row r="7319" spans="2:4">
      <c r="B7319" s="594">
        <v>45659.497349537036</v>
      </c>
      <c r="C7319">
        <v>60006</v>
      </c>
      <c r="D7319" t="s">
        <v>3518</v>
      </c>
    </row>
    <row r="7320" spans="2:4">
      <c r="B7320" s="594">
        <v>45659.497349537036</v>
      </c>
      <c r="C7320">
        <v>60006</v>
      </c>
      <c r="D7320" t="s">
        <v>3520</v>
      </c>
    </row>
    <row r="7321" spans="2:4">
      <c r="B7321" s="594">
        <v>45659.497349537036</v>
      </c>
      <c r="C7321">
        <v>60006</v>
      </c>
      <c r="D7321" t="s">
        <v>3521</v>
      </c>
    </row>
    <row r="7322" spans="2:4">
      <c r="B7322" s="594">
        <v>45659.497349537036</v>
      </c>
      <c r="C7322">
        <v>60006</v>
      </c>
      <c r="D7322" t="s">
        <v>3522</v>
      </c>
    </row>
    <row r="7323" spans="2:4">
      <c r="B7323" s="594">
        <v>45659.497349537036</v>
      </c>
      <c r="C7323">
        <v>60006</v>
      </c>
      <c r="D7323" t="s">
        <v>3524</v>
      </c>
    </row>
    <row r="7324" spans="2:4">
      <c r="B7324" s="594">
        <v>45659.497349537036</v>
      </c>
      <c r="C7324">
        <v>60006</v>
      </c>
      <c r="D7324" t="s">
        <v>4133</v>
      </c>
    </row>
    <row r="7325" spans="2:4">
      <c r="B7325" s="594">
        <v>45659.497349537036</v>
      </c>
      <c r="C7325">
        <v>60006</v>
      </c>
      <c r="D7325" t="s">
        <v>3515</v>
      </c>
    </row>
    <row r="7326" spans="2:4">
      <c r="B7326" s="594">
        <v>45659.497349537036</v>
      </c>
      <c r="C7326">
        <v>60001</v>
      </c>
      <c r="D7326" t="s">
        <v>3516</v>
      </c>
    </row>
    <row r="7327" spans="2:4">
      <c r="B7327" s="594">
        <v>45659.497349537036</v>
      </c>
      <c r="C7327">
        <v>60006</v>
      </c>
      <c r="D7327" t="s">
        <v>3517</v>
      </c>
    </row>
    <row r="7328" spans="2:4">
      <c r="B7328" s="594">
        <v>45659.497349537036</v>
      </c>
      <c r="C7328">
        <v>60006</v>
      </c>
      <c r="D7328" t="s">
        <v>3518</v>
      </c>
    </row>
    <row r="7329" spans="2:4">
      <c r="B7329" s="594">
        <v>45659.497361111113</v>
      </c>
      <c r="C7329">
        <v>60006</v>
      </c>
      <c r="D7329" t="s">
        <v>3520</v>
      </c>
    </row>
    <row r="7330" spans="2:4">
      <c r="B7330" s="594">
        <v>45659.497361111113</v>
      </c>
      <c r="C7330">
        <v>60006</v>
      </c>
      <c r="D7330" t="s">
        <v>3521</v>
      </c>
    </row>
    <row r="7331" spans="2:4">
      <c r="B7331" s="594">
        <v>45659.497361111113</v>
      </c>
      <c r="C7331">
        <v>60006</v>
      </c>
      <c r="D7331" t="s">
        <v>3522</v>
      </c>
    </row>
    <row r="7332" spans="2:4">
      <c r="B7332" s="594">
        <v>45659.497361111113</v>
      </c>
      <c r="C7332">
        <v>60006</v>
      </c>
      <c r="D7332" t="s">
        <v>3524</v>
      </c>
    </row>
    <row r="7333" spans="2:4">
      <c r="B7333" s="594">
        <v>45659.497361111113</v>
      </c>
      <c r="C7333">
        <v>60006</v>
      </c>
      <c r="D7333" t="s">
        <v>4133</v>
      </c>
    </row>
    <row r="7334" spans="2:4">
      <c r="B7334" s="594">
        <v>45659.497361111113</v>
      </c>
      <c r="C7334">
        <v>60006</v>
      </c>
      <c r="D7334" t="s">
        <v>3515</v>
      </c>
    </row>
    <row r="7335" spans="2:4">
      <c r="B7335" s="594">
        <v>45659.497361111113</v>
      </c>
      <c r="C7335">
        <v>60001</v>
      </c>
      <c r="D7335" t="s">
        <v>3516</v>
      </c>
    </row>
    <row r="7336" spans="2:4">
      <c r="B7336" s="594">
        <v>45659.497361111113</v>
      </c>
      <c r="C7336">
        <v>60006</v>
      </c>
      <c r="D7336" t="s">
        <v>3517</v>
      </c>
    </row>
    <row r="7337" spans="2:4">
      <c r="B7337" s="594">
        <v>45659.497361111113</v>
      </c>
      <c r="C7337">
        <v>60006</v>
      </c>
      <c r="D7337" t="s">
        <v>3518</v>
      </c>
    </row>
    <row r="7338" spans="2:4">
      <c r="B7338" s="594">
        <v>45659.497361111113</v>
      </c>
      <c r="C7338">
        <v>60006</v>
      </c>
      <c r="D7338" t="s">
        <v>3520</v>
      </c>
    </row>
    <row r="7339" spans="2:4">
      <c r="B7339" s="594">
        <v>45659.497361111113</v>
      </c>
      <c r="C7339">
        <v>60006</v>
      </c>
      <c r="D7339" t="s">
        <v>3521</v>
      </c>
    </row>
    <row r="7340" spans="2:4">
      <c r="B7340" s="594">
        <v>45659.497361111113</v>
      </c>
      <c r="C7340">
        <v>60006</v>
      </c>
      <c r="D7340" t="s">
        <v>3522</v>
      </c>
    </row>
    <row r="7341" spans="2:4">
      <c r="B7341" s="594">
        <v>45659.497361111113</v>
      </c>
      <c r="C7341">
        <v>60006</v>
      </c>
      <c r="D7341" t="s">
        <v>3524</v>
      </c>
    </row>
    <row r="7342" spans="2:4">
      <c r="B7342" s="594">
        <v>45659.497361111113</v>
      </c>
      <c r="C7342">
        <v>60006</v>
      </c>
      <c r="D7342" t="s">
        <v>4133</v>
      </c>
    </row>
    <row r="7343" spans="2:4">
      <c r="B7343" s="594">
        <v>45659.497361111113</v>
      </c>
      <c r="C7343">
        <v>60006</v>
      </c>
      <c r="D7343" t="s">
        <v>3515</v>
      </c>
    </row>
    <row r="7344" spans="2:4">
      <c r="B7344" s="594">
        <v>45659.497361111113</v>
      </c>
      <c r="C7344">
        <v>60001</v>
      </c>
      <c r="D7344" t="s">
        <v>3516</v>
      </c>
    </row>
    <row r="7345" spans="2:4">
      <c r="B7345" s="594">
        <v>45659.497361111113</v>
      </c>
      <c r="C7345">
        <v>60006</v>
      </c>
      <c r="D7345" t="s">
        <v>3517</v>
      </c>
    </row>
    <row r="7346" spans="2:4">
      <c r="B7346" s="594">
        <v>45659.497361111113</v>
      </c>
      <c r="C7346">
        <v>60006</v>
      </c>
      <c r="D7346" t="s">
        <v>3518</v>
      </c>
    </row>
    <row r="7347" spans="2:4">
      <c r="B7347" s="594">
        <v>45659.497361111113</v>
      </c>
      <c r="C7347">
        <v>60006</v>
      </c>
      <c r="D7347" t="s">
        <v>3520</v>
      </c>
    </row>
    <row r="7348" spans="2:4">
      <c r="B7348" s="594">
        <v>45659.497361111113</v>
      </c>
      <c r="C7348">
        <v>60006</v>
      </c>
      <c r="D7348" t="s">
        <v>3521</v>
      </c>
    </row>
    <row r="7349" spans="2:4">
      <c r="B7349" s="594">
        <v>45659.497361111113</v>
      </c>
      <c r="C7349">
        <v>60006</v>
      </c>
      <c r="D7349" t="s">
        <v>3522</v>
      </c>
    </row>
    <row r="7350" spans="2:4">
      <c r="B7350" s="594">
        <v>45659.497361111113</v>
      </c>
      <c r="C7350">
        <v>60006</v>
      </c>
      <c r="D7350" t="s">
        <v>3524</v>
      </c>
    </row>
    <row r="7351" spans="2:4">
      <c r="B7351" s="594">
        <v>45659.497361111113</v>
      </c>
      <c r="C7351">
        <v>60006</v>
      </c>
      <c r="D7351" t="s">
        <v>4133</v>
      </c>
    </row>
    <row r="7352" spans="2:4">
      <c r="B7352" s="594">
        <v>45659.497361111113</v>
      </c>
      <c r="C7352">
        <v>60006</v>
      </c>
      <c r="D7352" t="s">
        <v>3515</v>
      </c>
    </row>
    <row r="7353" spans="2:4">
      <c r="B7353" s="594">
        <v>45659.497361111113</v>
      </c>
      <c r="C7353">
        <v>60001</v>
      </c>
      <c r="D7353" t="s">
        <v>3516</v>
      </c>
    </row>
    <row r="7354" spans="2:4">
      <c r="B7354" s="594">
        <v>45659.497361111113</v>
      </c>
      <c r="C7354">
        <v>60006</v>
      </c>
      <c r="D7354" t="s">
        <v>3517</v>
      </c>
    </row>
    <row r="7355" spans="2:4">
      <c r="B7355" s="594">
        <v>45659.497361111113</v>
      </c>
      <c r="C7355">
        <v>60006</v>
      </c>
      <c r="D7355" t="s">
        <v>3518</v>
      </c>
    </row>
    <row r="7356" spans="2:4">
      <c r="B7356" s="594">
        <v>45659.497361111113</v>
      </c>
      <c r="C7356">
        <v>60006</v>
      </c>
      <c r="D7356" t="s">
        <v>3520</v>
      </c>
    </row>
    <row r="7357" spans="2:4">
      <c r="B7357" s="594">
        <v>45659.497361111113</v>
      </c>
      <c r="C7357">
        <v>60006</v>
      </c>
      <c r="D7357" t="s">
        <v>3521</v>
      </c>
    </row>
    <row r="7358" spans="2:4">
      <c r="B7358" s="594">
        <v>45659.497361111113</v>
      </c>
      <c r="C7358">
        <v>60006</v>
      </c>
      <c r="D7358" t="s">
        <v>3522</v>
      </c>
    </row>
    <row r="7359" spans="2:4">
      <c r="B7359" s="594">
        <v>45659.497361111113</v>
      </c>
      <c r="C7359">
        <v>60006</v>
      </c>
      <c r="D7359" t="s">
        <v>3524</v>
      </c>
    </row>
    <row r="7360" spans="2:4">
      <c r="B7360" s="594">
        <v>45659.497361111113</v>
      </c>
      <c r="C7360">
        <v>60006</v>
      </c>
      <c r="D7360" t="s">
        <v>4133</v>
      </c>
    </row>
    <row r="7361" spans="2:4">
      <c r="B7361" s="594">
        <v>45659.497361111113</v>
      </c>
      <c r="C7361">
        <v>60006</v>
      </c>
      <c r="D7361" t="s">
        <v>3515</v>
      </c>
    </row>
    <row r="7362" spans="2:4">
      <c r="B7362" s="594">
        <v>45659.497361111113</v>
      </c>
      <c r="C7362">
        <v>60001</v>
      </c>
      <c r="D7362" t="s">
        <v>3516</v>
      </c>
    </row>
    <row r="7363" spans="2:4">
      <c r="B7363" s="594">
        <v>45659.497372685182</v>
      </c>
      <c r="C7363">
        <v>60006</v>
      </c>
      <c r="D7363" t="s">
        <v>3517</v>
      </c>
    </row>
    <row r="7364" spans="2:4">
      <c r="B7364" s="594">
        <v>45659.497372685182</v>
      </c>
      <c r="C7364">
        <v>60006</v>
      </c>
      <c r="D7364" t="s">
        <v>3518</v>
      </c>
    </row>
    <row r="7365" spans="2:4">
      <c r="B7365" s="594">
        <v>45659.497372685182</v>
      </c>
      <c r="C7365">
        <v>60006</v>
      </c>
      <c r="D7365" t="s">
        <v>3520</v>
      </c>
    </row>
    <row r="7366" spans="2:4">
      <c r="B7366" s="594">
        <v>45659.497372685182</v>
      </c>
      <c r="C7366">
        <v>60006</v>
      </c>
      <c r="D7366" t="s">
        <v>3521</v>
      </c>
    </row>
    <row r="7367" spans="2:4">
      <c r="B7367" s="594">
        <v>45659.497372685182</v>
      </c>
      <c r="C7367">
        <v>60006</v>
      </c>
      <c r="D7367" t="s">
        <v>3522</v>
      </c>
    </row>
    <row r="7368" spans="2:4">
      <c r="B7368" s="594">
        <v>45659.497372685182</v>
      </c>
      <c r="C7368">
        <v>60006</v>
      </c>
      <c r="D7368" t="s">
        <v>3524</v>
      </c>
    </row>
    <row r="7369" spans="2:4">
      <c r="B7369" s="594">
        <v>45659.497372685182</v>
      </c>
      <c r="C7369">
        <v>60006</v>
      </c>
      <c r="D7369" t="s">
        <v>4133</v>
      </c>
    </row>
    <row r="7370" spans="2:4">
      <c r="B7370" s="594">
        <v>45659.497372685182</v>
      </c>
      <c r="C7370">
        <v>60006</v>
      </c>
      <c r="D7370" t="s">
        <v>3515</v>
      </c>
    </row>
    <row r="7371" spans="2:4">
      <c r="B7371" s="594">
        <v>45659.497372685182</v>
      </c>
      <c r="C7371">
        <v>60001</v>
      </c>
      <c r="D7371" t="s">
        <v>3516</v>
      </c>
    </row>
    <row r="7372" spans="2:4">
      <c r="B7372" s="594">
        <v>45659.497372685182</v>
      </c>
      <c r="C7372">
        <v>60006</v>
      </c>
      <c r="D7372" t="s">
        <v>3517</v>
      </c>
    </row>
    <row r="7373" spans="2:4">
      <c r="B7373" s="594">
        <v>45659.497372685182</v>
      </c>
      <c r="C7373">
        <v>60006</v>
      </c>
      <c r="D7373" t="s">
        <v>3518</v>
      </c>
    </row>
    <row r="7374" spans="2:4">
      <c r="B7374" s="594">
        <v>45659.497372685182</v>
      </c>
      <c r="C7374">
        <v>60006</v>
      </c>
      <c r="D7374" t="s">
        <v>3520</v>
      </c>
    </row>
    <row r="7375" spans="2:4">
      <c r="B7375" s="594">
        <v>45659.497372685182</v>
      </c>
      <c r="C7375">
        <v>60006</v>
      </c>
      <c r="D7375" t="s">
        <v>3521</v>
      </c>
    </row>
    <row r="7376" spans="2:4">
      <c r="B7376" s="594">
        <v>45659.497372685182</v>
      </c>
      <c r="C7376">
        <v>60006</v>
      </c>
      <c r="D7376" t="s">
        <v>3522</v>
      </c>
    </row>
    <row r="7377" spans="2:4">
      <c r="B7377" s="594">
        <v>45659.497372685182</v>
      </c>
      <c r="C7377">
        <v>60006</v>
      </c>
      <c r="D7377" t="s">
        <v>3524</v>
      </c>
    </row>
    <row r="7378" spans="2:4">
      <c r="B7378" s="594">
        <v>45659.497372685182</v>
      </c>
      <c r="C7378">
        <v>60006</v>
      </c>
      <c r="D7378" t="s">
        <v>4133</v>
      </c>
    </row>
    <row r="7379" spans="2:4">
      <c r="B7379" s="594">
        <v>45659.497372685182</v>
      </c>
      <c r="C7379">
        <v>60006</v>
      </c>
      <c r="D7379" t="s">
        <v>3515</v>
      </c>
    </row>
    <row r="7380" spans="2:4">
      <c r="B7380" s="594">
        <v>45659.497372685182</v>
      </c>
      <c r="C7380">
        <v>60001</v>
      </c>
      <c r="D7380" t="s">
        <v>3516</v>
      </c>
    </row>
    <row r="7381" spans="2:4">
      <c r="B7381" s="594">
        <v>45659.497372685182</v>
      </c>
      <c r="C7381">
        <v>60006</v>
      </c>
      <c r="D7381" t="s">
        <v>3517</v>
      </c>
    </row>
    <row r="7382" spans="2:4">
      <c r="B7382" s="594">
        <v>45659.497372685182</v>
      </c>
      <c r="C7382">
        <v>60006</v>
      </c>
      <c r="D7382" t="s">
        <v>3518</v>
      </c>
    </row>
    <row r="7383" spans="2:4">
      <c r="B7383" s="594">
        <v>45659.497372685182</v>
      </c>
      <c r="C7383">
        <v>60006</v>
      </c>
      <c r="D7383" t="s">
        <v>3520</v>
      </c>
    </row>
    <row r="7384" spans="2:4">
      <c r="B7384" s="594">
        <v>45659.497372685182</v>
      </c>
      <c r="C7384">
        <v>60006</v>
      </c>
      <c r="D7384" t="s">
        <v>3521</v>
      </c>
    </row>
    <row r="7385" spans="2:4">
      <c r="B7385" s="594">
        <v>45659.497372685182</v>
      </c>
      <c r="C7385">
        <v>60006</v>
      </c>
      <c r="D7385" t="s">
        <v>3522</v>
      </c>
    </row>
    <row r="7386" spans="2:4">
      <c r="B7386" s="594">
        <v>45659.497372685182</v>
      </c>
      <c r="C7386">
        <v>60006</v>
      </c>
      <c r="D7386" t="s">
        <v>3524</v>
      </c>
    </row>
    <row r="7387" spans="2:4">
      <c r="B7387" s="594">
        <v>45659.497372685182</v>
      </c>
      <c r="C7387">
        <v>60006</v>
      </c>
      <c r="D7387" t="s">
        <v>4133</v>
      </c>
    </row>
    <row r="7388" spans="2:4">
      <c r="B7388" s="594">
        <v>45659.497372685182</v>
      </c>
      <c r="C7388">
        <v>60006</v>
      </c>
      <c r="D7388" t="s">
        <v>3515</v>
      </c>
    </row>
    <row r="7389" spans="2:4">
      <c r="B7389" s="594">
        <v>45659.497372685182</v>
      </c>
      <c r="C7389">
        <v>60001</v>
      </c>
      <c r="D7389" t="s">
        <v>3516</v>
      </c>
    </row>
    <row r="7390" spans="2:4">
      <c r="B7390" s="594">
        <v>45659.497372685182</v>
      </c>
      <c r="C7390">
        <v>60006</v>
      </c>
      <c r="D7390" t="s">
        <v>3517</v>
      </c>
    </row>
    <row r="7391" spans="2:4">
      <c r="B7391" s="594">
        <v>45659.497372685182</v>
      </c>
      <c r="C7391">
        <v>60006</v>
      </c>
      <c r="D7391" t="s">
        <v>3518</v>
      </c>
    </row>
    <row r="7392" spans="2:4">
      <c r="B7392" s="594">
        <v>45659.497372685182</v>
      </c>
      <c r="C7392">
        <v>60006</v>
      </c>
      <c r="D7392" t="s">
        <v>3520</v>
      </c>
    </row>
    <row r="7393" spans="2:4">
      <c r="B7393" s="594">
        <v>45659.497372685182</v>
      </c>
      <c r="C7393">
        <v>60006</v>
      </c>
      <c r="D7393" t="s">
        <v>3521</v>
      </c>
    </row>
    <row r="7394" spans="2:4">
      <c r="B7394" s="594">
        <v>45659.497372685182</v>
      </c>
      <c r="C7394">
        <v>60006</v>
      </c>
      <c r="D7394" t="s">
        <v>3522</v>
      </c>
    </row>
    <row r="7395" spans="2:4">
      <c r="B7395" s="594">
        <v>45659.497372685182</v>
      </c>
      <c r="C7395">
        <v>60006</v>
      </c>
      <c r="D7395" t="s">
        <v>3524</v>
      </c>
    </row>
    <row r="7396" spans="2:4">
      <c r="B7396" s="594">
        <v>45659.497372685182</v>
      </c>
      <c r="C7396">
        <v>60006</v>
      </c>
      <c r="D7396" t="s">
        <v>4133</v>
      </c>
    </row>
    <row r="7397" spans="2:4">
      <c r="B7397" s="594">
        <v>45659.497372685182</v>
      </c>
      <c r="C7397">
        <v>60006</v>
      </c>
      <c r="D7397" t="s">
        <v>3515</v>
      </c>
    </row>
    <row r="7398" spans="2:4">
      <c r="B7398" s="594">
        <v>45659.497384259259</v>
      </c>
      <c r="C7398">
        <v>60001</v>
      </c>
      <c r="D7398" t="s">
        <v>3516</v>
      </c>
    </row>
    <row r="7399" spans="2:4">
      <c r="B7399" s="594">
        <v>45659.497384259259</v>
      </c>
      <c r="C7399">
        <v>60006</v>
      </c>
      <c r="D7399" t="s">
        <v>3517</v>
      </c>
    </row>
    <row r="7400" spans="2:4">
      <c r="B7400" s="594">
        <v>45659.497384259259</v>
      </c>
      <c r="C7400">
        <v>60006</v>
      </c>
      <c r="D7400" t="s">
        <v>3518</v>
      </c>
    </row>
    <row r="7401" spans="2:4">
      <c r="B7401" s="594">
        <v>45659.497384259259</v>
      </c>
      <c r="C7401">
        <v>60006</v>
      </c>
      <c r="D7401" t="s">
        <v>3520</v>
      </c>
    </row>
    <row r="7402" spans="2:4">
      <c r="B7402" s="594">
        <v>45659.497384259259</v>
      </c>
      <c r="C7402">
        <v>60006</v>
      </c>
      <c r="D7402" t="s">
        <v>3521</v>
      </c>
    </row>
    <row r="7403" spans="2:4">
      <c r="B7403" s="594">
        <v>45659.497384259259</v>
      </c>
      <c r="C7403">
        <v>60006</v>
      </c>
      <c r="D7403" t="s">
        <v>3522</v>
      </c>
    </row>
    <row r="7404" spans="2:4">
      <c r="B7404" s="594">
        <v>45659.497384259259</v>
      </c>
      <c r="C7404">
        <v>60006</v>
      </c>
      <c r="D7404" t="s">
        <v>3524</v>
      </c>
    </row>
    <row r="7405" spans="2:4">
      <c r="B7405" s="594">
        <v>45659.497384259259</v>
      </c>
      <c r="C7405">
        <v>60006</v>
      </c>
      <c r="D7405" t="s">
        <v>4133</v>
      </c>
    </row>
    <row r="7406" spans="2:4">
      <c r="B7406" s="594">
        <v>45659.497384259259</v>
      </c>
      <c r="C7406">
        <v>60006</v>
      </c>
      <c r="D7406" t="s">
        <v>3515</v>
      </c>
    </row>
    <row r="7407" spans="2:4">
      <c r="B7407" s="594">
        <v>45659.497384259259</v>
      </c>
      <c r="C7407">
        <v>60001</v>
      </c>
      <c r="D7407" t="s">
        <v>3516</v>
      </c>
    </row>
    <row r="7408" spans="2:4">
      <c r="B7408" s="594">
        <v>45659.497384259259</v>
      </c>
      <c r="C7408">
        <v>60006</v>
      </c>
      <c r="D7408" t="s">
        <v>3517</v>
      </c>
    </row>
    <row r="7409" spans="2:4">
      <c r="B7409" s="594">
        <v>45659.497384259259</v>
      </c>
      <c r="C7409">
        <v>60006</v>
      </c>
      <c r="D7409" t="s">
        <v>3518</v>
      </c>
    </row>
    <row r="7410" spans="2:4">
      <c r="B7410" s="594">
        <v>45659.497384259259</v>
      </c>
      <c r="C7410">
        <v>60006</v>
      </c>
      <c r="D7410" t="s">
        <v>3520</v>
      </c>
    </row>
    <row r="7411" spans="2:4">
      <c r="B7411" s="594">
        <v>45659.497384259259</v>
      </c>
      <c r="C7411">
        <v>60006</v>
      </c>
      <c r="D7411" t="s">
        <v>3521</v>
      </c>
    </row>
    <row r="7412" spans="2:4">
      <c r="B7412" s="594">
        <v>45659.497384259259</v>
      </c>
      <c r="C7412">
        <v>60006</v>
      </c>
      <c r="D7412" t="s">
        <v>3522</v>
      </c>
    </row>
    <row r="7413" spans="2:4">
      <c r="B7413" s="594">
        <v>45659.497384259259</v>
      </c>
      <c r="C7413">
        <v>60006</v>
      </c>
      <c r="D7413" t="s">
        <v>3524</v>
      </c>
    </row>
    <row r="7414" spans="2:4">
      <c r="B7414" s="594">
        <v>45659.497384259259</v>
      </c>
      <c r="C7414">
        <v>60006</v>
      </c>
      <c r="D7414" t="s">
        <v>4133</v>
      </c>
    </row>
    <row r="7415" spans="2:4">
      <c r="B7415" s="594">
        <v>45659.497384259259</v>
      </c>
      <c r="C7415">
        <v>60006</v>
      </c>
      <c r="D7415" t="s">
        <v>3515</v>
      </c>
    </row>
    <row r="7416" spans="2:4">
      <c r="B7416" s="594">
        <v>45659.497384259259</v>
      </c>
      <c r="C7416">
        <v>60001</v>
      </c>
      <c r="D7416" t="s">
        <v>3516</v>
      </c>
    </row>
    <row r="7417" spans="2:4">
      <c r="B7417" s="594">
        <v>45659.497384259259</v>
      </c>
      <c r="C7417">
        <v>60006</v>
      </c>
      <c r="D7417" t="s">
        <v>3517</v>
      </c>
    </row>
    <row r="7418" spans="2:4">
      <c r="B7418" s="594">
        <v>45659.497384259259</v>
      </c>
      <c r="C7418">
        <v>60006</v>
      </c>
      <c r="D7418" t="s">
        <v>3518</v>
      </c>
    </row>
    <row r="7419" spans="2:4">
      <c r="B7419" s="594">
        <v>45659.497384259259</v>
      </c>
      <c r="C7419">
        <v>60006</v>
      </c>
      <c r="D7419" t="s">
        <v>3520</v>
      </c>
    </row>
    <row r="7420" spans="2:4">
      <c r="B7420" s="594">
        <v>45659.497384259259</v>
      </c>
      <c r="C7420">
        <v>60006</v>
      </c>
      <c r="D7420" t="s">
        <v>3521</v>
      </c>
    </row>
    <row r="7421" spans="2:4">
      <c r="B7421" s="594">
        <v>45659.497395833336</v>
      </c>
      <c r="C7421">
        <v>60006</v>
      </c>
      <c r="D7421" t="s">
        <v>3522</v>
      </c>
    </row>
    <row r="7422" spans="2:4">
      <c r="B7422" s="594">
        <v>45659.497395833336</v>
      </c>
      <c r="C7422">
        <v>60006</v>
      </c>
      <c r="D7422" t="s">
        <v>3524</v>
      </c>
    </row>
    <row r="7423" spans="2:4">
      <c r="B7423" s="594">
        <v>45659.497395833336</v>
      </c>
      <c r="C7423">
        <v>60006</v>
      </c>
      <c r="D7423" t="s">
        <v>4133</v>
      </c>
    </row>
    <row r="7424" spans="2:4">
      <c r="B7424" s="594">
        <v>45659.497395833336</v>
      </c>
      <c r="C7424">
        <v>60006</v>
      </c>
      <c r="D7424" t="s">
        <v>3515</v>
      </c>
    </row>
    <row r="7425" spans="2:4">
      <c r="B7425" s="594">
        <v>45659.497395833336</v>
      </c>
      <c r="C7425">
        <v>60001</v>
      </c>
      <c r="D7425" t="s">
        <v>3516</v>
      </c>
    </row>
    <row r="7426" spans="2:4">
      <c r="B7426" s="594">
        <v>45659.497395833336</v>
      </c>
      <c r="C7426">
        <v>60006</v>
      </c>
      <c r="D7426" t="s">
        <v>3517</v>
      </c>
    </row>
    <row r="7427" spans="2:4">
      <c r="B7427" s="594">
        <v>45659.497395833336</v>
      </c>
      <c r="C7427">
        <v>60006</v>
      </c>
      <c r="D7427" t="s">
        <v>3518</v>
      </c>
    </row>
    <row r="7428" spans="2:4">
      <c r="B7428" s="594">
        <v>45659.497395833336</v>
      </c>
      <c r="C7428">
        <v>60006</v>
      </c>
      <c r="D7428" t="s">
        <v>3520</v>
      </c>
    </row>
    <row r="7429" spans="2:4">
      <c r="B7429" s="594">
        <v>45659.497395833336</v>
      </c>
      <c r="C7429">
        <v>60006</v>
      </c>
      <c r="D7429" t="s">
        <v>3521</v>
      </c>
    </row>
    <row r="7430" spans="2:4">
      <c r="B7430" s="594">
        <v>45659.497395833336</v>
      </c>
      <c r="C7430">
        <v>60006</v>
      </c>
      <c r="D7430" t="s">
        <v>3522</v>
      </c>
    </row>
    <row r="7431" spans="2:4">
      <c r="B7431" s="594">
        <v>45659.497395833336</v>
      </c>
      <c r="C7431">
        <v>60006</v>
      </c>
      <c r="D7431" t="s">
        <v>3524</v>
      </c>
    </row>
    <row r="7432" spans="2:4">
      <c r="B7432" s="594">
        <v>45659.497395833336</v>
      </c>
      <c r="C7432">
        <v>60006</v>
      </c>
      <c r="D7432" t="s">
        <v>4133</v>
      </c>
    </row>
    <row r="7433" spans="2:4">
      <c r="B7433" s="594">
        <v>45659.497395833336</v>
      </c>
      <c r="C7433">
        <v>60006</v>
      </c>
      <c r="D7433" t="s">
        <v>3515</v>
      </c>
    </row>
    <row r="7434" spans="2:4">
      <c r="B7434" s="594">
        <v>45659.497395833336</v>
      </c>
      <c r="C7434">
        <v>60001</v>
      </c>
      <c r="D7434" t="s">
        <v>3516</v>
      </c>
    </row>
    <row r="7435" spans="2:4">
      <c r="B7435" s="594">
        <v>45659.497395833336</v>
      </c>
      <c r="C7435">
        <v>60006</v>
      </c>
      <c r="D7435" t="s">
        <v>3517</v>
      </c>
    </row>
    <row r="7436" spans="2:4">
      <c r="B7436" s="594">
        <v>45659.497395833336</v>
      </c>
      <c r="C7436">
        <v>60006</v>
      </c>
      <c r="D7436" t="s">
        <v>3518</v>
      </c>
    </row>
    <row r="7437" spans="2:4">
      <c r="B7437" s="594">
        <v>45659.497395833336</v>
      </c>
      <c r="C7437">
        <v>60006</v>
      </c>
      <c r="D7437" t="s">
        <v>3520</v>
      </c>
    </row>
    <row r="7438" spans="2:4">
      <c r="B7438" s="594">
        <v>45659.497395833336</v>
      </c>
      <c r="C7438">
        <v>60006</v>
      </c>
      <c r="D7438" t="s">
        <v>3521</v>
      </c>
    </row>
    <row r="7439" spans="2:4">
      <c r="B7439" s="594">
        <v>45659.497395833336</v>
      </c>
      <c r="C7439">
        <v>60006</v>
      </c>
      <c r="D7439" t="s">
        <v>3522</v>
      </c>
    </row>
    <row r="7440" spans="2:4">
      <c r="B7440" s="594">
        <v>45659.497395833336</v>
      </c>
      <c r="C7440">
        <v>60006</v>
      </c>
      <c r="D7440" t="s">
        <v>3524</v>
      </c>
    </row>
    <row r="7441" spans="2:4">
      <c r="B7441" s="594">
        <v>45659.497395833336</v>
      </c>
      <c r="C7441">
        <v>60006</v>
      </c>
      <c r="D7441" t="s">
        <v>4133</v>
      </c>
    </row>
    <row r="7442" spans="2:4">
      <c r="B7442" s="594">
        <v>45659.497407407405</v>
      </c>
      <c r="C7442">
        <v>60006</v>
      </c>
      <c r="D7442" t="s">
        <v>3515</v>
      </c>
    </row>
    <row r="7443" spans="2:4">
      <c r="B7443" s="594">
        <v>45659.497407407405</v>
      </c>
      <c r="C7443">
        <v>60001</v>
      </c>
      <c r="D7443" t="s">
        <v>3516</v>
      </c>
    </row>
    <row r="7444" spans="2:4">
      <c r="B7444" s="594">
        <v>45659.497407407405</v>
      </c>
      <c r="C7444">
        <v>60006</v>
      </c>
      <c r="D7444" t="s">
        <v>3517</v>
      </c>
    </row>
    <row r="7445" spans="2:4">
      <c r="B7445" s="594">
        <v>45659.497407407405</v>
      </c>
      <c r="C7445">
        <v>60006</v>
      </c>
      <c r="D7445" t="s">
        <v>3518</v>
      </c>
    </row>
    <row r="7446" spans="2:4">
      <c r="B7446" s="594">
        <v>45659.497407407405</v>
      </c>
      <c r="C7446">
        <v>60006</v>
      </c>
      <c r="D7446" t="s">
        <v>3520</v>
      </c>
    </row>
    <row r="7447" spans="2:4">
      <c r="B7447" s="594">
        <v>45659.497407407405</v>
      </c>
      <c r="C7447">
        <v>60006</v>
      </c>
      <c r="D7447" t="s">
        <v>3521</v>
      </c>
    </row>
    <row r="7448" spans="2:4">
      <c r="B7448" s="594">
        <v>45659.497407407405</v>
      </c>
      <c r="C7448">
        <v>60006</v>
      </c>
      <c r="D7448" t="s">
        <v>3522</v>
      </c>
    </row>
    <row r="7449" spans="2:4">
      <c r="B7449" s="594">
        <v>45659.497407407405</v>
      </c>
      <c r="C7449">
        <v>60006</v>
      </c>
      <c r="D7449" t="s">
        <v>3524</v>
      </c>
    </row>
    <row r="7450" spans="2:4">
      <c r="B7450" s="594">
        <v>45659.497407407405</v>
      </c>
      <c r="C7450">
        <v>60006</v>
      </c>
      <c r="D7450" t="s">
        <v>4133</v>
      </c>
    </row>
    <row r="7451" spans="2:4">
      <c r="B7451" s="594">
        <v>45659.497407407405</v>
      </c>
      <c r="C7451">
        <v>60006</v>
      </c>
      <c r="D7451" t="s">
        <v>3515</v>
      </c>
    </row>
    <row r="7452" spans="2:4">
      <c r="B7452" s="594">
        <v>45659.497407407405</v>
      </c>
      <c r="C7452">
        <v>60001</v>
      </c>
      <c r="D7452" t="s">
        <v>3516</v>
      </c>
    </row>
    <row r="7453" spans="2:4">
      <c r="B7453" s="594">
        <v>45659.497407407405</v>
      </c>
      <c r="C7453">
        <v>60006</v>
      </c>
      <c r="D7453" t="s">
        <v>3517</v>
      </c>
    </row>
    <row r="7454" spans="2:4">
      <c r="B7454" s="594">
        <v>45659.497407407405</v>
      </c>
      <c r="C7454">
        <v>60006</v>
      </c>
      <c r="D7454" t="s">
        <v>3518</v>
      </c>
    </row>
    <row r="7455" spans="2:4">
      <c r="B7455" s="594">
        <v>45659.497407407405</v>
      </c>
      <c r="C7455">
        <v>60006</v>
      </c>
      <c r="D7455" t="s">
        <v>3520</v>
      </c>
    </row>
    <row r="7456" spans="2:4">
      <c r="B7456" s="594">
        <v>45659.497407407405</v>
      </c>
      <c r="C7456">
        <v>60006</v>
      </c>
      <c r="D7456" t="s">
        <v>3521</v>
      </c>
    </row>
    <row r="7457" spans="2:4">
      <c r="B7457" s="594">
        <v>45659.497407407405</v>
      </c>
      <c r="C7457">
        <v>60006</v>
      </c>
      <c r="D7457" t="s">
        <v>3522</v>
      </c>
    </row>
    <row r="7458" spans="2:4">
      <c r="B7458" s="594">
        <v>45659.497407407405</v>
      </c>
      <c r="C7458">
        <v>60006</v>
      </c>
      <c r="D7458" t="s">
        <v>3524</v>
      </c>
    </row>
    <row r="7459" spans="2:4">
      <c r="B7459" s="594">
        <v>45659.497407407405</v>
      </c>
      <c r="C7459">
        <v>60006</v>
      </c>
      <c r="D7459" t="s">
        <v>4133</v>
      </c>
    </row>
    <row r="7460" spans="2:4">
      <c r="B7460" s="594">
        <v>45659.497407407405</v>
      </c>
      <c r="C7460">
        <v>60006</v>
      </c>
      <c r="D7460" t="s">
        <v>3515</v>
      </c>
    </row>
    <row r="7461" spans="2:4">
      <c r="B7461" s="594">
        <v>45659.497407407405</v>
      </c>
      <c r="C7461">
        <v>60001</v>
      </c>
      <c r="D7461" t="s">
        <v>3516</v>
      </c>
    </row>
    <row r="7462" spans="2:4">
      <c r="B7462" s="594">
        <v>45659.497407407405</v>
      </c>
      <c r="C7462">
        <v>60006</v>
      </c>
      <c r="D7462" t="s">
        <v>3517</v>
      </c>
    </row>
    <row r="7463" spans="2:4">
      <c r="B7463" s="594">
        <v>45659.497418981482</v>
      </c>
      <c r="C7463">
        <v>60006</v>
      </c>
      <c r="D7463" t="s">
        <v>3518</v>
      </c>
    </row>
    <row r="7464" spans="2:4">
      <c r="B7464" s="594">
        <v>45659.497418981482</v>
      </c>
      <c r="C7464">
        <v>60006</v>
      </c>
      <c r="D7464" t="s">
        <v>3520</v>
      </c>
    </row>
    <row r="7465" spans="2:4">
      <c r="B7465" s="594">
        <v>45659.497418981482</v>
      </c>
      <c r="C7465">
        <v>60006</v>
      </c>
      <c r="D7465" t="s">
        <v>3521</v>
      </c>
    </row>
    <row r="7466" spans="2:4">
      <c r="B7466" s="594">
        <v>45659.497418981482</v>
      </c>
      <c r="C7466">
        <v>60006</v>
      </c>
      <c r="D7466" t="s">
        <v>3522</v>
      </c>
    </row>
    <row r="7467" spans="2:4">
      <c r="B7467" s="594">
        <v>45659.497418981482</v>
      </c>
      <c r="C7467">
        <v>60006</v>
      </c>
      <c r="D7467" t="s">
        <v>3524</v>
      </c>
    </row>
    <row r="7468" spans="2:4">
      <c r="B7468" s="594">
        <v>45659.497418981482</v>
      </c>
      <c r="C7468">
        <v>60006</v>
      </c>
      <c r="D7468" t="s">
        <v>4133</v>
      </c>
    </row>
    <row r="7469" spans="2:4">
      <c r="B7469" s="594">
        <v>45659.497418981482</v>
      </c>
      <c r="C7469">
        <v>60006</v>
      </c>
      <c r="D7469" t="s">
        <v>3515</v>
      </c>
    </row>
    <row r="7470" spans="2:4">
      <c r="B7470" s="594">
        <v>45659.497418981482</v>
      </c>
      <c r="C7470">
        <v>60001</v>
      </c>
      <c r="D7470" t="s">
        <v>3516</v>
      </c>
    </row>
    <row r="7471" spans="2:4">
      <c r="B7471" s="594">
        <v>45659.497418981482</v>
      </c>
      <c r="C7471">
        <v>60006</v>
      </c>
      <c r="D7471" t="s">
        <v>3517</v>
      </c>
    </row>
    <row r="7472" spans="2:4">
      <c r="B7472" s="594">
        <v>45659.497418981482</v>
      </c>
      <c r="C7472">
        <v>60006</v>
      </c>
      <c r="D7472" t="s">
        <v>3518</v>
      </c>
    </row>
    <row r="7473" spans="2:4">
      <c r="B7473" s="594">
        <v>45659.497418981482</v>
      </c>
      <c r="C7473">
        <v>60006</v>
      </c>
      <c r="D7473" t="s">
        <v>3520</v>
      </c>
    </row>
    <row r="7474" spans="2:4">
      <c r="B7474" s="594">
        <v>45659.497418981482</v>
      </c>
      <c r="C7474">
        <v>60006</v>
      </c>
      <c r="D7474" t="s">
        <v>3521</v>
      </c>
    </row>
    <row r="7475" spans="2:4">
      <c r="B7475" s="594">
        <v>45659.497418981482</v>
      </c>
      <c r="C7475">
        <v>60006</v>
      </c>
      <c r="D7475" t="s">
        <v>3522</v>
      </c>
    </row>
    <row r="7476" spans="2:4">
      <c r="B7476" s="594">
        <v>45659.497418981482</v>
      </c>
      <c r="C7476">
        <v>60006</v>
      </c>
      <c r="D7476" t="s">
        <v>3524</v>
      </c>
    </row>
    <row r="7477" spans="2:4">
      <c r="B7477" s="594">
        <v>45659.497418981482</v>
      </c>
      <c r="C7477">
        <v>60006</v>
      </c>
      <c r="D7477" t="s">
        <v>4133</v>
      </c>
    </row>
    <row r="7478" spans="2:4">
      <c r="B7478" s="594">
        <v>45659.497418981482</v>
      </c>
      <c r="C7478">
        <v>60006</v>
      </c>
      <c r="D7478" t="s">
        <v>3515</v>
      </c>
    </row>
    <row r="7479" spans="2:4">
      <c r="B7479" s="594">
        <v>45659.497418981482</v>
      </c>
      <c r="C7479">
        <v>60001</v>
      </c>
      <c r="D7479" t="s">
        <v>3516</v>
      </c>
    </row>
    <row r="7480" spans="2:4">
      <c r="B7480" s="594">
        <v>45659.497418981482</v>
      </c>
      <c r="C7480">
        <v>60006</v>
      </c>
      <c r="D7480" t="s">
        <v>3517</v>
      </c>
    </row>
    <row r="7481" spans="2:4">
      <c r="B7481" s="594">
        <v>45659.497418981482</v>
      </c>
      <c r="C7481">
        <v>60006</v>
      </c>
      <c r="D7481" t="s">
        <v>3518</v>
      </c>
    </row>
    <row r="7482" spans="2:4">
      <c r="B7482" s="594">
        <v>45659.497418981482</v>
      </c>
      <c r="C7482">
        <v>60006</v>
      </c>
      <c r="D7482" t="s">
        <v>3520</v>
      </c>
    </row>
    <row r="7483" spans="2:4">
      <c r="B7483" s="594">
        <v>45659.497418981482</v>
      </c>
      <c r="C7483">
        <v>60006</v>
      </c>
      <c r="D7483" t="s">
        <v>3521</v>
      </c>
    </row>
    <row r="7484" spans="2:4">
      <c r="B7484" s="594">
        <v>45659.497418981482</v>
      </c>
      <c r="C7484">
        <v>60006</v>
      </c>
      <c r="D7484" t="s">
        <v>3522</v>
      </c>
    </row>
    <row r="7485" spans="2:4">
      <c r="B7485" s="594">
        <v>45659.497418981482</v>
      </c>
      <c r="C7485">
        <v>60006</v>
      </c>
      <c r="D7485" t="s">
        <v>3524</v>
      </c>
    </row>
    <row r="7486" spans="2:4">
      <c r="B7486" s="594">
        <v>45659.497418981482</v>
      </c>
      <c r="C7486">
        <v>60006</v>
      </c>
      <c r="D7486" t="s">
        <v>4133</v>
      </c>
    </row>
    <row r="7487" spans="2:4">
      <c r="B7487" s="594">
        <v>45659.497418981482</v>
      </c>
      <c r="C7487">
        <v>60006</v>
      </c>
      <c r="D7487" t="s">
        <v>3515</v>
      </c>
    </row>
    <row r="7488" spans="2:4">
      <c r="B7488" s="594">
        <v>45659.497418981482</v>
      </c>
      <c r="C7488">
        <v>60001</v>
      </c>
      <c r="D7488" t="s">
        <v>3516</v>
      </c>
    </row>
    <row r="7489" spans="2:4">
      <c r="B7489" s="594">
        <v>45659.497418981482</v>
      </c>
      <c r="C7489">
        <v>60006</v>
      </c>
      <c r="D7489" t="s">
        <v>3517</v>
      </c>
    </row>
    <row r="7490" spans="2:4">
      <c r="B7490" s="594">
        <v>45659.497418981482</v>
      </c>
      <c r="C7490">
        <v>60006</v>
      </c>
      <c r="D7490" t="s">
        <v>3518</v>
      </c>
    </row>
    <row r="7491" spans="2:4">
      <c r="B7491" s="594">
        <v>45659.497418981482</v>
      </c>
      <c r="C7491">
        <v>60006</v>
      </c>
      <c r="D7491" t="s">
        <v>3520</v>
      </c>
    </row>
    <row r="7492" spans="2:4">
      <c r="B7492" s="594">
        <v>45659.497418981482</v>
      </c>
      <c r="C7492">
        <v>60006</v>
      </c>
      <c r="D7492" t="s">
        <v>3521</v>
      </c>
    </row>
    <row r="7493" spans="2:4">
      <c r="B7493" s="594">
        <v>45659.497418981482</v>
      </c>
      <c r="C7493">
        <v>60006</v>
      </c>
      <c r="D7493" t="s">
        <v>3522</v>
      </c>
    </row>
    <row r="7494" spans="2:4">
      <c r="B7494" s="594">
        <v>45659.497418981482</v>
      </c>
      <c r="C7494">
        <v>60006</v>
      </c>
      <c r="D7494" t="s">
        <v>3524</v>
      </c>
    </row>
    <row r="7495" spans="2:4">
      <c r="B7495" s="594">
        <v>45659.497418981482</v>
      </c>
      <c r="C7495">
        <v>60006</v>
      </c>
      <c r="D7495" t="s">
        <v>4133</v>
      </c>
    </row>
    <row r="7496" spans="2:4">
      <c r="B7496" s="594">
        <v>45659.497418981482</v>
      </c>
      <c r="C7496">
        <v>60006</v>
      </c>
      <c r="D7496" t="s">
        <v>3515</v>
      </c>
    </row>
    <row r="7497" spans="2:4">
      <c r="B7497" s="594">
        <v>45659.497418981482</v>
      </c>
      <c r="C7497">
        <v>60001</v>
      </c>
      <c r="D7497" t="s">
        <v>3516</v>
      </c>
    </row>
    <row r="7498" spans="2:4">
      <c r="B7498" s="594">
        <v>45659.497418981482</v>
      </c>
      <c r="C7498">
        <v>60006</v>
      </c>
      <c r="D7498" t="s">
        <v>3517</v>
      </c>
    </row>
    <row r="7499" spans="2:4">
      <c r="B7499" s="594">
        <v>45659.497418981482</v>
      </c>
      <c r="C7499">
        <v>60006</v>
      </c>
      <c r="D7499" t="s">
        <v>3518</v>
      </c>
    </row>
    <row r="7500" spans="2:4">
      <c r="B7500" s="594">
        <v>45659.497418981482</v>
      </c>
      <c r="C7500">
        <v>60006</v>
      </c>
      <c r="D7500" t="s">
        <v>3520</v>
      </c>
    </row>
    <row r="7501" spans="2:4">
      <c r="B7501" s="594">
        <v>45659.497418981482</v>
      </c>
      <c r="C7501">
        <v>60006</v>
      </c>
      <c r="D7501" t="s">
        <v>3521</v>
      </c>
    </row>
    <row r="7502" spans="2:4">
      <c r="B7502" s="594">
        <v>45659.497418981482</v>
      </c>
      <c r="C7502">
        <v>60006</v>
      </c>
      <c r="D7502" t="s">
        <v>3522</v>
      </c>
    </row>
    <row r="7503" spans="2:4">
      <c r="B7503" s="594">
        <v>45659.497418981482</v>
      </c>
      <c r="C7503">
        <v>60006</v>
      </c>
      <c r="D7503" t="s">
        <v>3524</v>
      </c>
    </row>
    <row r="7504" spans="2:4">
      <c r="B7504" s="594">
        <v>45659.497418981482</v>
      </c>
      <c r="C7504">
        <v>60006</v>
      </c>
      <c r="D7504" t="s">
        <v>4133</v>
      </c>
    </row>
    <row r="7505" spans="2:4">
      <c r="B7505" s="594">
        <v>45659.497418981482</v>
      </c>
      <c r="C7505">
        <v>60006</v>
      </c>
      <c r="D7505" t="s">
        <v>3515</v>
      </c>
    </row>
    <row r="7506" spans="2:4">
      <c r="B7506" s="594">
        <v>45659.497430555559</v>
      </c>
      <c r="C7506">
        <v>60001</v>
      </c>
      <c r="D7506" t="s">
        <v>3516</v>
      </c>
    </row>
    <row r="7507" spans="2:4">
      <c r="B7507" s="594">
        <v>45659.497430555559</v>
      </c>
      <c r="C7507">
        <v>60006</v>
      </c>
      <c r="D7507" t="s">
        <v>3517</v>
      </c>
    </row>
    <row r="7508" spans="2:4">
      <c r="B7508" s="594">
        <v>45659.497430555559</v>
      </c>
      <c r="C7508">
        <v>60006</v>
      </c>
      <c r="D7508" t="s">
        <v>3518</v>
      </c>
    </row>
    <row r="7509" spans="2:4">
      <c r="B7509" s="594">
        <v>45659.497430555559</v>
      </c>
      <c r="C7509">
        <v>60006</v>
      </c>
      <c r="D7509" t="s">
        <v>3520</v>
      </c>
    </row>
    <row r="7510" spans="2:4">
      <c r="B7510" s="594">
        <v>45659.497430555559</v>
      </c>
      <c r="C7510">
        <v>60006</v>
      </c>
      <c r="D7510" t="s">
        <v>3521</v>
      </c>
    </row>
    <row r="7511" spans="2:4">
      <c r="B7511" s="594">
        <v>45659.497430555559</v>
      </c>
      <c r="C7511">
        <v>60006</v>
      </c>
      <c r="D7511" t="s">
        <v>3522</v>
      </c>
    </row>
    <row r="7512" spans="2:4">
      <c r="B7512" s="594">
        <v>45659.497430555559</v>
      </c>
      <c r="C7512">
        <v>60006</v>
      </c>
      <c r="D7512" t="s">
        <v>3524</v>
      </c>
    </row>
    <row r="7513" spans="2:4">
      <c r="B7513" s="594">
        <v>45659.497430555559</v>
      </c>
      <c r="C7513">
        <v>60006</v>
      </c>
      <c r="D7513" t="s">
        <v>4133</v>
      </c>
    </row>
    <row r="7514" spans="2:4">
      <c r="B7514" s="594">
        <v>45659.497430555559</v>
      </c>
      <c r="C7514">
        <v>60006</v>
      </c>
      <c r="D7514" t="s">
        <v>3515</v>
      </c>
    </row>
    <row r="7515" spans="2:4">
      <c r="B7515" s="594">
        <v>45659.497430555559</v>
      </c>
      <c r="C7515">
        <v>60001</v>
      </c>
      <c r="D7515" t="s">
        <v>3516</v>
      </c>
    </row>
    <row r="7516" spans="2:4">
      <c r="B7516" s="594">
        <v>45659.497430555559</v>
      </c>
      <c r="C7516">
        <v>60006</v>
      </c>
      <c r="D7516" t="s">
        <v>3517</v>
      </c>
    </row>
    <row r="7517" spans="2:4">
      <c r="B7517" s="594">
        <v>45659.497430555559</v>
      </c>
      <c r="C7517">
        <v>60006</v>
      </c>
      <c r="D7517" t="s">
        <v>3518</v>
      </c>
    </row>
    <row r="7518" spans="2:4">
      <c r="B7518" s="594">
        <v>45659.497430555559</v>
      </c>
      <c r="C7518">
        <v>60006</v>
      </c>
      <c r="D7518" t="s">
        <v>3520</v>
      </c>
    </row>
    <row r="7519" spans="2:4">
      <c r="B7519" s="594">
        <v>45659.497430555559</v>
      </c>
      <c r="C7519">
        <v>60006</v>
      </c>
      <c r="D7519" t="s">
        <v>3521</v>
      </c>
    </row>
    <row r="7520" spans="2:4">
      <c r="B7520" s="594">
        <v>45659.497430555559</v>
      </c>
      <c r="C7520">
        <v>60006</v>
      </c>
      <c r="D7520" t="s">
        <v>3522</v>
      </c>
    </row>
    <row r="7521" spans="2:4">
      <c r="B7521" s="594">
        <v>45659.497430555559</v>
      </c>
      <c r="C7521">
        <v>60006</v>
      </c>
      <c r="D7521" t="s">
        <v>3524</v>
      </c>
    </row>
    <row r="7522" spans="2:4">
      <c r="B7522" s="594">
        <v>45659.497430555559</v>
      </c>
      <c r="C7522">
        <v>60006</v>
      </c>
      <c r="D7522" t="s">
        <v>4133</v>
      </c>
    </row>
    <row r="7523" spans="2:4">
      <c r="B7523" s="594">
        <v>45659.497430555559</v>
      </c>
      <c r="C7523">
        <v>60006</v>
      </c>
      <c r="D7523" t="s">
        <v>3515</v>
      </c>
    </row>
    <row r="7524" spans="2:4">
      <c r="B7524" s="594">
        <v>45659.497430555559</v>
      </c>
      <c r="C7524">
        <v>60001</v>
      </c>
      <c r="D7524" t="s">
        <v>3516</v>
      </c>
    </row>
    <row r="7525" spans="2:4">
      <c r="B7525" s="594">
        <v>45659.497430555559</v>
      </c>
      <c r="C7525">
        <v>60006</v>
      </c>
      <c r="D7525" t="s">
        <v>3517</v>
      </c>
    </row>
    <row r="7526" spans="2:4">
      <c r="B7526" s="594">
        <v>45659.497430555559</v>
      </c>
      <c r="C7526">
        <v>60006</v>
      </c>
      <c r="D7526" t="s">
        <v>3518</v>
      </c>
    </row>
    <row r="7527" spans="2:4">
      <c r="B7527" s="594">
        <v>45659.497430555559</v>
      </c>
      <c r="C7527">
        <v>60006</v>
      </c>
      <c r="D7527" t="s">
        <v>3520</v>
      </c>
    </row>
    <row r="7528" spans="2:4">
      <c r="B7528" s="594">
        <v>45659.497430555559</v>
      </c>
      <c r="C7528">
        <v>60006</v>
      </c>
      <c r="D7528" t="s">
        <v>3521</v>
      </c>
    </row>
    <row r="7529" spans="2:4">
      <c r="B7529" s="594">
        <v>45659.497430555559</v>
      </c>
      <c r="C7529">
        <v>60006</v>
      </c>
      <c r="D7529" t="s">
        <v>3522</v>
      </c>
    </row>
    <row r="7530" spans="2:4">
      <c r="B7530" s="594">
        <v>45659.497430555559</v>
      </c>
      <c r="C7530">
        <v>60006</v>
      </c>
      <c r="D7530" t="s">
        <v>3524</v>
      </c>
    </row>
    <row r="7531" spans="2:4">
      <c r="B7531" s="594">
        <v>45659.497430555559</v>
      </c>
      <c r="C7531">
        <v>60006</v>
      </c>
      <c r="D7531" t="s">
        <v>4133</v>
      </c>
    </row>
    <row r="7532" spans="2:4">
      <c r="B7532" s="594">
        <v>45659.497430555559</v>
      </c>
      <c r="C7532">
        <v>60006</v>
      </c>
      <c r="D7532" t="s">
        <v>3515</v>
      </c>
    </row>
    <row r="7533" spans="2:4">
      <c r="B7533" s="594">
        <v>45659.497430555559</v>
      </c>
      <c r="C7533">
        <v>60001</v>
      </c>
      <c r="D7533" t="s">
        <v>3516</v>
      </c>
    </row>
    <row r="7534" spans="2:4">
      <c r="B7534" s="594">
        <v>45659.497430555559</v>
      </c>
      <c r="C7534">
        <v>60006</v>
      </c>
      <c r="D7534" t="s">
        <v>3517</v>
      </c>
    </row>
    <row r="7535" spans="2:4">
      <c r="B7535" s="594">
        <v>45659.497430555559</v>
      </c>
      <c r="C7535">
        <v>60006</v>
      </c>
      <c r="D7535" t="s">
        <v>3518</v>
      </c>
    </row>
    <row r="7536" spans="2:4">
      <c r="B7536" s="594">
        <v>45659.497430555559</v>
      </c>
      <c r="C7536">
        <v>60006</v>
      </c>
      <c r="D7536" t="s">
        <v>3520</v>
      </c>
    </row>
    <row r="7537" spans="2:4">
      <c r="B7537" s="594">
        <v>45659.497430555559</v>
      </c>
      <c r="C7537">
        <v>60006</v>
      </c>
      <c r="D7537" t="s">
        <v>3521</v>
      </c>
    </row>
    <row r="7538" spans="2:4">
      <c r="B7538" s="594">
        <v>45659.497430555559</v>
      </c>
      <c r="C7538">
        <v>60006</v>
      </c>
      <c r="D7538" t="s">
        <v>3522</v>
      </c>
    </row>
    <row r="7539" spans="2:4">
      <c r="B7539" s="594">
        <v>45659.497430555559</v>
      </c>
      <c r="C7539">
        <v>60006</v>
      </c>
      <c r="D7539" t="s">
        <v>3524</v>
      </c>
    </row>
    <row r="7540" spans="2:4">
      <c r="B7540" s="594">
        <v>45659.497430555559</v>
      </c>
      <c r="C7540">
        <v>60006</v>
      </c>
      <c r="D7540" t="s">
        <v>4133</v>
      </c>
    </row>
    <row r="7541" spans="2:4">
      <c r="B7541" s="594">
        <v>45659.497430555559</v>
      </c>
      <c r="C7541">
        <v>60006</v>
      </c>
      <c r="D7541" t="s">
        <v>3515</v>
      </c>
    </row>
    <row r="7542" spans="2:4">
      <c r="B7542" s="594">
        <v>45659.497430555559</v>
      </c>
      <c r="C7542">
        <v>60001</v>
      </c>
      <c r="D7542" t="s">
        <v>3516</v>
      </c>
    </row>
    <row r="7543" spans="2:4">
      <c r="B7543" s="594">
        <v>45659.497442129628</v>
      </c>
      <c r="C7543">
        <v>60006</v>
      </c>
      <c r="D7543" t="s">
        <v>3517</v>
      </c>
    </row>
    <row r="7544" spans="2:4">
      <c r="B7544" s="594">
        <v>45659.497442129628</v>
      </c>
      <c r="C7544">
        <v>60006</v>
      </c>
      <c r="D7544" t="s">
        <v>3518</v>
      </c>
    </row>
    <row r="7545" spans="2:4">
      <c r="B7545" s="594">
        <v>45659.497442129628</v>
      </c>
      <c r="C7545">
        <v>60006</v>
      </c>
      <c r="D7545" t="s">
        <v>3520</v>
      </c>
    </row>
    <row r="7546" spans="2:4">
      <c r="B7546" s="594">
        <v>45659.497442129628</v>
      </c>
      <c r="C7546">
        <v>60006</v>
      </c>
      <c r="D7546" t="s">
        <v>3521</v>
      </c>
    </row>
    <row r="7547" spans="2:4">
      <c r="B7547" s="594">
        <v>45659.497442129628</v>
      </c>
      <c r="C7547">
        <v>60006</v>
      </c>
      <c r="D7547" t="s">
        <v>3522</v>
      </c>
    </row>
    <row r="7548" spans="2:4">
      <c r="B7548" s="594">
        <v>45659.497442129628</v>
      </c>
      <c r="C7548">
        <v>60006</v>
      </c>
      <c r="D7548" t="s">
        <v>3524</v>
      </c>
    </row>
    <row r="7549" spans="2:4">
      <c r="B7549" s="594">
        <v>45659.497442129628</v>
      </c>
      <c r="C7549">
        <v>60006</v>
      </c>
      <c r="D7549" t="s">
        <v>4133</v>
      </c>
    </row>
    <row r="7550" spans="2:4">
      <c r="B7550" s="594">
        <v>45659.497442129628</v>
      </c>
      <c r="C7550">
        <v>60006</v>
      </c>
      <c r="D7550" t="s">
        <v>3515</v>
      </c>
    </row>
    <row r="7551" spans="2:4">
      <c r="B7551" s="594">
        <v>45659.497442129628</v>
      </c>
      <c r="C7551">
        <v>60001</v>
      </c>
      <c r="D7551" t="s">
        <v>3516</v>
      </c>
    </row>
    <row r="7552" spans="2:4">
      <c r="B7552" s="594">
        <v>45659.497442129628</v>
      </c>
      <c r="C7552">
        <v>60006</v>
      </c>
      <c r="D7552" t="s">
        <v>3517</v>
      </c>
    </row>
    <row r="7553" spans="2:4">
      <c r="B7553" s="594">
        <v>45659.497442129628</v>
      </c>
      <c r="C7553">
        <v>60006</v>
      </c>
      <c r="D7553" t="s">
        <v>3518</v>
      </c>
    </row>
    <row r="7554" spans="2:4">
      <c r="B7554" s="594">
        <v>45659.497442129628</v>
      </c>
      <c r="C7554">
        <v>60006</v>
      </c>
      <c r="D7554" t="s">
        <v>3520</v>
      </c>
    </row>
    <row r="7555" spans="2:4">
      <c r="B7555" s="594">
        <v>45659.497442129628</v>
      </c>
      <c r="C7555">
        <v>60006</v>
      </c>
      <c r="D7555" t="s">
        <v>3521</v>
      </c>
    </row>
    <row r="7556" spans="2:4">
      <c r="B7556" s="594">
        <v>45659.497442129628</v>
      </c>
      <c r="C7556">
        <v>60006</v>
      </c>
      <c r="D7556" t="s">
        <v>3522</v>
      </c>
    </row>
    <row r="7557" spans="2:4">
      <c r="B7557" s="594">
        <v>45659.497442129628</v>
      </c>
      <c r="C7557">
        <v>60006</v>
      </c>
      <c r="D7557" t="s">
        <v>3524</v>
      </c>
    </row>
    <row r="7558" spans="2:4">
      <c r="B7558" s="594">
        <v>45659.497442129628</v>
      </c>
      <c r="C7558">
        <v>60006</v>
      </c>
      <c r="D7558" t="s">
        <v>4133</v>
      </c>
    </row>
    <row r="7559" spans="2:4">
      <c r="B7559" s="594">
        <v>45659.497442129628</v>
      </c>
      <c r="C7559">
        <v>60006</v>
      </c>
      <c r="D7559" t="s">
        <v>3515</v>
      </c>
    </row>
    <row r="7560" spans="2:4">
      <c r="B7560" s="594">
        <v>45659.497442129628</v>
      </c>
      <c r="C7560">
        <v>60001</v>
      </c>
      <c r="D7560" t="s">
        <v>3516</v>
      </c>
    </row>
    <row r="7561" spans="2:4">
      <c r="B7561" s="594">
        <v>45659.497442129628</v>
      </c>
      <c r="C7561">
        <v>60006</v>
      </c>
      <c r="D7561" t="s">
        <v>3517</v>
      </c>
    </row>
    <row r="7562" spans="2:4">
      <c r="B7562" s="594">
        <v>45659.497442129628</v>
      </c>
      <c r="C7562">
        <v>60006</v>
      </c>
      <c r="D7562" t="s">
        <v>3518</v>
      </c>
    </row>
    <row r="7563" spans="2:4">
      <c r="B7563" s="594">
        <v>45659.497442129628</v>
      </c>
      <c r="C7563">
        <v>60006</v>
      </c>
      <c r="D7563" t="s">
        <v>3520</v>
      </c>
    </row>
    <row r="7564" spans="2:4">
      <c r="B7564" s="594">
        <v>45659.497442129628</v>
      </c>
      <c r="C7564">
        <v>60006</v>
      </c>
      <c r="D7564" t="s">
        <v>3521</v>
      </c>
    </row>
    <row r="7565" spans="2:4">
      <c r="B7565" s="594">
        <v>45659.497442129628</v>
      </c>
      <c r="C7565">
        <v>60006</v>
      </c>
      <c r="D7565" t="s">
        <v>3522</v>
      </c>
    </row>
    <row r="7566" spans="2:4">
      <c r="B7566" s="594">
        <v>45659.497453703705</v>
      </c>
      <c r="C7566">
        <v>60006</v>
      </c>
      <c r="D7566" t="s">
        <v>3524</v>
      </c>
    </row>
    <row r="7567" spans="2:4">
      <c r="B7567" s="594">
        <v>45659.497453703705</v>
      </c>
      <c r="C7567">
        <v>60006</v>
      </c>
      <c r="D7567" t="s">
        <v>4133</v>
      </c>
    </row>
    <row r="7568" spans="2:4">
      <c r="B7568" s="594">
        <v>45659.497453703705</v>
      </c>
      <c r="C7568">
        <v>60006</v>
      </c>
      <c r="D7568" t="s">
        <v>3515</v>
      </c>
    </row>
    <row r="7569" spans="2:4">
      <c r="B7569" s="594">
        <v>45659.497453703705</v>
      </c>
      <c r="C7569">
        <v>60001</v>
      </c>
      <c r="D7569" t="s">
        <v>3516</v>
      </c>
    </row>
    <row r="7570" spans="2:4">
      <c r="B7570" s="594">
        <v>45659.497453703705</v>
      </c>
      <c r="C7570">
        <v>60006</v>
      </c>
      <c r="D7570" t="s">
        <v>3517</v>
      </c>
    </row>
    <row r="7571" spans="2:4">
      <c r="B7571" s="594">
        <v>45659.497453703705</v>
      </c>
      <c r="C7571">
        <v>60006</v>
      </c>
      <c r="D7571" t="s">
        <v>3518</v>
      </c>
    </row>
    <row r="7572" spans="2:4">
      <c r="B7572" s="594">
        <v>45659.497453703705</v>
      </c>
      <c r="C7572">
        <v>60006</v>
      </c>
      <c r="D7572" t="s">
        <v>3520</v>
      </c>
    </row>
    <row r="7573" spans="2:4">
      <c r="B7573" s="594">
        <v>45659.497453703705</v>
      </c>
      <c r="C7573">
        <v>60006</v>
      </c>
      <c r="D7573" t="s">
        <v>3521</v>
      </c>
    </row>
    <row r="7574" spans="2:4">
      <c r="B7574" s="594">
        <v>45659.497453703705</v>
      </c>
      <c r="C7574">
        <v>60006</v>
      </c>
      <c r="D7574" t="s">
        <v>3522</v>
      </c>
    </row>
    <row r="7575" spans="2:4">
      <c r="B7575" s="594">
        <v>45659.497453703705</v>
      </c>
      <c r="C7575">
        <v>60006</v>
      </c>
      <c r="D7575" t="s">
        <v>3524</v>
      </c>
    </row>
    <row r="7576" spans="2:4">
      <c r="B7576" s="594">
        <v>45659.497453703705</v>
      </c>
      <c r="C7576">
        <v>60006</v>
      </c>
      <c r="D7576" t="s">
        <v>4133</v>
      </c>
    </row>
    <row r="7577" spans="2:4">
      <c r="B7577" s="594">
        <v>45659.497453703705</v>
      </c>
      <c r="C7577">
        <v>60006</v>
      </c>
      <c r="D7577" t="s">
        <v>3515</v>
      </c>
    </row>
    <row r="7578" spans="2:4">
      <c r="B7578" s="594">
        <v>45659.497453703705</v>
      </c>
      <c r="C7578">
        <v>60001</v>
      </c>
      <c r="D7578" t="s">
        <v>3516</v>
      </c>
    </row>
    <row r="7579" spans="2:4">
      <c r="B7579" s="594">
        <v>45659.497453703705</v>
      </c>
      <c r="C7579">
        <v>60006</v>
      </c>
      <c r="D7579" t="s">
        <v>3517</v>
      </c>
    </row>
    <row r="7580" spans="2:4">
      <c r="B7580" s="594">
        <v>45659.497453703705</v>
      </c>
      <c r="C7580">
        <v>60006</v>
      </c>
      <c r="D7580" t="s">
        <v>3518</v>
      </c>
    </row>
    <row r="7581" spans="2:4">
      <c r="B7581" s="594">
        <v>45659.497453703705</v>
      </c>
      <c r="C7581">
        <v>60006</v>
      </c>
      <c r="D7581" t="s">
        <v>3520</v>
      </c>
    </row>
    <row r="7582" spans="2:4">
      <c r="B7582" s="594">
        <v>45659.497453703705</v>
      </c>
      <c r="C7582">
        <v>60006</v>
      </c>
      <c r="D7582" t="s">
        <v>3521</v>
      </c>
    </row>
    <row r="7583" spans="2:4">
      <c r="B7583" s="594">
        <v>45659.497453703705</v>
      </c>
      <c r="C7583">
        <v>60006</v>
      </c>
      <c r="D7583" t="s">
        <v>3522</v>
      </c>
    </row>
    <row r="7584" spans="2:4">
      <c r="B7584" s="594">
        <v>45659.497453703705</v>
      </c>
      <c r="C7584">
        <v>60006</v>
      </c>
      <c r="D7584" t="s">
        <v>3524</v>
      </c>
    </row>
    <row r="7585" spans="2:4">
      <c r="B7585" s="594">
        <v>45659.497453703705</v>
      </c>
      <c r="C7585">
        <v>60006</v>
      </c>
      <c r="D7585" t="s">
        <v>4133</v>
      </c>
    </row>
    <row r="7586" spans="2:4">
      <c r="B7586" s="594">
        <v>45659.497453703705</v>
      </c>
      <c r="C7586">
        <v>60006</v>
      </c>
      <c r="D7586" t="s">
        <v>3515</v>
      </c>
    </row>
    <row r="7587" spans="2:4">
      <c r="B7587" s="594">
        <v>45659.497453703705</v>
      </c>
      <c r="C7587">
        <v>60001</v>
      </c>
      <c r="D7587" t="s">
        <v>3516</v>
      </c>
    </row>
    <row r="7588" spans="2:4">
      <c r="B7588" s="594">
        <v>45659.497453703705</v>
      </c>
      <c r="C7588">
        <v>60006</v>
      </c>
      <c r="D7588" t="s">
        <v>3517</v>
      </c>
    </row>
    <row r="7589" spans="2:4">
      <c r="B7589" s="594">
        <v>45659.497453703705</v>
      </c>
      <c r="C7589">
        <v>60006</v>
      </c>
      <c r="D7589" t="s">
        <v>3518</v>
      </c>
    </row>
    <row r="7590" spans="2:4">
      <c r="B7590" s="594">
        <v>45659.497453703705</v>
      </c>
      <c r="C7590">
        <v>60006</v>
      </c>
      <c r="D7590" t="s">
        <v>3520</v>
      </c>
    </row>
    <row r="7591" spans="2:4">
      <c r="B7591" s="594">
        <v>45659.497453703705</v>
      </c>
      <c r="C7591">
        <v>60006</v>
      </c>
      <c r="D7591" t="s">
        <v>3521</v>
      </c>
    </row>
    <row r="7592" spans="2:4">
      <c r="B7592" s="594">
        <v>45659.497453703705</v>
      </c>
      <c r="C7592">
        <v>60006</v>
      </c>
      <c r="D7592" t="s">
        <v>3522</v>
      </c>
    </row>
    <row r="7593" spans="2:4">
      <c r="B7593" s="594">
        <v>45659.497453703705</v>
      </c>
      <c r="C7593">
        <v>60006</v>
      </c>
      <c r="D7593" t="s">
        <v>3524</v>
      </c>
    </row>
    <row r="7594" spans="2:4">
      <c r="B7594" s="594">
        <v>45659.497453703705</v>
      </c>
      <c r="C7594">
        <v>60006</v>
      </c>
      <c r="D7594" t="s">
        <v>4133</v>
      </c>
    </row>
    <row r="7595" spans="2:4">
      <c r="B7595" s="594">
        <v>45659.497453703705</v>
      </c>
      <c r="C7595">
        <v>60006</v>
      </c>
      <c r="D7595" t="s">
        <v>3515</v>
      </c>
    </row>
    <row r="7596" spans="2:4">
      <c r="B7596" s="594">
        <v>45659.497453703705</v>
      </c>
      <c r="C7596">
        <v>60001</v>
      </c>
      <c r="D7596" t="s">
        <v>3516</v>
      </c>
    </row>
    <row r="7597" spans="2:4">
      <c r="B7597" s="594">
        <v>45659.497453703705</v>
      </c>
      <c r="C7597">
        <v>60006</v>
      </c>
      <c r="D7597" t="s">
        <v>3517</v>
      </c>
    </row>
    <row r="7598" spans="2:4">
      <c r="B7598" s="594">
        <v>45659.497453703705</v>
      </c>
      <c r="C7598">
        <v>60006</v>
      </c>
      <c r="D7598" t="s">
        <v>3518</v>
      </c>
    </row>
    <row r="7599" spans="2:4">
      <c r="B7599" s="594">
        <v>45659.497453703705</v>
      </c>
      <c r="C7599">
        <v>60006</v>
      </c>
      <c r="D7599" t="s">
        <v>3520</v>
      </c>
    </row>
    <row r="7600" spans="2:4">
      <c r="B7600" s="594">
        <v>45659.497453703705</v>
      </c>
      <c r="C7600">
        <v>60006</v>
      </c>
      <c r="D7600" t="s">
        <v>3521</v>
      </c>
    </row>
    <row r="7601" spans="2:4">
      <c r="B7601" s="594">
        <v>45659.497453703705</v>
      </c>
      <c r="C7601">
        <v>60006</v>
      </c>
      <c r="D7601" t="s">
        <v>3522</v>
      </c>
    </row>
    <row r="7602" spans="2:4">
      <c r="B7602" s="594">
        <v>45659.497453703705</v>
      </c>
      <c r="C7602">
        <v>60006</v>
      </c>
      <c r="D7602" t="s">
        <v>3524</v>
      </c>
    </row>
    <row r="7603" spans="2:4">
      <c r="B7603" s="594">
        <v>45659.497453703705</v>
      </c>
      <c r="C7603">
        <v>60006</v>
      </c>
      <c r="D7603" t="s">
        <v>4133</v>
      </c>
    </row>
    <row r="7604" spans="2:4">
      <c r="B7604" s="594">
        <v>45659.497453703705</v>
      </c>
      <c r="C7604">
        <v>60006</v>
      </c>
      <c r="D7604" t="s">
        <v>3515</v>
      </c>
    </row>
    <row r="7605" spans="2:4">
      <c r="B7605" s="594">
        <v>45659.497453703705</v>
      </c>
      <c r="C7605">
        <v>60001</v>
      </c>
      <c r="D7605" t="s">
        <v>3516</v>
      </c>
    </row>
    <row r="7606" spans="2:4">
      <c r="B7606" s="594">
        <v>45659.497453703705</v>
      </c>
      <c r="C7606">
        <v>60006</v>
      </c>
      <c r="D7606" t="s">
        <v>3517</v>
      </c>
    </row>
    <row r="7607" spans="2:4">
      <c r="B7607" s="594">
        <v>45659.497465277775</v>
      </c>
      <c r="C7607">
        <v>60006</v>
      </c>
      <c r="D7607" t="s">
        <v>3518</v>
      </c>
    </row>
    <row r="7608" spans="2:4">
      <c r="B7608" s="594">
        <v>45659.497465277775</v>
      </c>
      <c r="C7608">
        <v>60006</v>
      </c>
      <c r="D7608" t="s">
        <v>3520</v>
      </c>
    </row>
    <row r="7609" spans="2:4">
      <c r="B7609" s="594">
        <v>45659.497465277775</v>
      </c>
      <c r="C7609">
        <v>60006</v>
      </c>
      <c r="D7609" t="s">
        <v>3521</v>
      </c>
    </row>
    <row r="7610" spans="2:4">
      <c r="B7610" s="594">
        <v>45659.497465277775</v>
      </c>
      <c r="C7610">
        <v>60006</v>
      </c>
      <c r="D7610" t="s">
        <v>3522</v>
      </c>
    </row>
    <row r="7611" spans="2:4">
      <c r="B7611" s="594">
        <v>45659.497465277775</v>
      </c>
      <c r="C7611">
        <v>60006</v>
      </c>
      <c r="D7611" t="s">
        <v>3524</v>
      </c>
    </row>
    <row r="7612" spans="2:4">
      <c r="B7612" s="594">
        <v>45659.497465277775</v>
      </c>
      <c r="C7612">
        <v>60006</v>
      </c>
      <c r="D7612" t="s">
        <v>4133</v>
      </c>
    </row>
    <row r="7613" spans="2:4">
      <c r="B7613" s="594">
        <v>45659.497465277775</v>
      </c>
      <c r="C7613">
        <v>60006</v>
      </c>
      <c r="D7613" t="s">
        <v>3515</v>
      </c>
    </row>
    <row r="7614" spans="2:4">
      <c r="B7614" s="594">
        <v>45659.497465277775</v>
      </c>
      <c r="C7614">
        <v>60001</v>
      </c>
      <c r="D7614" t="s">
        <v>3516</v>
      </c>
    </row>
    <row r="7615" spans="2:4">
      <c r="B7615" s="594">
        <v>45659.497465277775</v>
      </c>
      <c r="C7615">
        <v>60006</v>
      </c>
      <c r="D7615" t="s">
        <v>3517</v>
      </c>
    </row>
    <row r="7616" spans="2:4">
      <c r="B7616" s="594">
        <v>45659.497465277775</v>
      </c>
      <c r="C7616">
        <v>60006</v>
      </c>
      <c r="D7616" t="s">
        <v>3518</v>
      </c>
    </row>
    <row r="7617" spans="2:4">
      <c r="B7617" s="594">
        <v>45659.497465277775</v>
      </c>
      <c r="C7617">
        <v>60006</v>
      </c>
      <c r="D7617" t="s">
        <v>3520</v>
      </c>
    </row>
    <row r="7618" spans="2:4">
      <c r="B7618" s="594">
        <v>45659.497465277775</v>
      </c>
      <c r="C7618">
        <v>60006</v>
      </c>
      <c r="D7618" t="s">
        <v>3521</v>
      </c>
    </row>
    <row r="7619" spans="2:4">
      <c r="B7619" s="594">
        <v>45659.497465277775</v>
      </c>
      <c r="C7619">
        <v>60006</v>
      </c>
      <c r="D7619" t="s">
        <v>3522</v>
      </c>
    </row>
    <row r="7620" spans="2:4">
      <c r="B7620" s="594">
        <v>45659.497465277775</v>
      </c>
      <c r="C7620">
        <v>60006</v>
      </c>
      <c r="D7620" t="s">
        <v>3524</v>
      </c>
    </row>
    <row r="7621" spans="2:4">
      <c r="B7621" s="594">
        <v>45659.497465277775</v>
      </c>
      <c r="C7621">
        <v>60006</v>
      </c>
      <c r="D7621" t="s">
        <v>4133</v>
      </c>
    </row>
    <row r="7622" spans="2:4">
      <c r="B7622" s="594">
        <v>45659.497465277775</v>
      </c>
      <c r="C7622">
        <v>60006</v>
      </c>
      <c r="D7622" t="s">
        <v>3515</v>
      </c>
    </row>
    <row r="7623" spans="2:4">
      <c r="B7623" s="594">
        <v>45659.497465277775</v>
      </c>
      <c r="C7623">
        <v>60001</v>
      </c>
      <c r="D7623" t="s">
        <v>3516</v>
      </c>
    </row>
    <row r="7624" spans="2:4">
      <c r="B7624" s="594">
        <v>45659.497465277775</v>
      </c>
      <c r="C7624">
        <v>60006</v>
      </c>
      <c r="D7624" t="s">
        <v>3517</v>
      </c>
    </row>
    <row r="7625" spans="2:4">
      <c r="B7625" s="594">
        <v>45659.497465277775</v>
      </c>
      <c r="C7625">
        <v>60006</v>
      </c>
      <c r="D7625" t="s">
        <v>3518</v>
      </c>
    </row>
    <row r="7626" spans="2:4">
      <c r="B7626" s="594">
        <v>45659.497465277775</v>
      </c>
      <c r="C7626">
        <v>60006</v>
      </c>
      <c r="D7626" t="s">
        <v>3520</v>
      </c>
    </row>
    <row r="7627" spans="2:4">
      <c r="B7627" s="594">
        <v>45659.497465277775</v>
      </c>
      <c r="C7627">
        <v>60006</v>
      </c>
      <c r="D7627" t="s">
        <v>3521</v>
      </c>
    </row>
    <row r="7628" spans="2:4">
      <c r="B7628" s="594">
        <v>45659.497465277775</v>
      </c>
      <c r="C7628">
        <v>60006</v>
      </c>
      <c r="D7628" t="s">
        <v>3522</v>
      </c>
    </row>
    <row r="7629" spans="2:4">
      <c r="B7629" s="594">
        <v>45659.497465277775</v>
      </c>
      <c r="C7629">
        <v>60006</v>
      </c>
      <c r="D7629" t="s">
        <v>3524</v>
      </c>
    </row>
    <row r="7630" spans="2:4">
      <c r="B7630" s="594">
        <v>45659.497465277775</v>
      </c>
      <c r="C7630">
        <v>60006</v>
      </c>
      <c r="D7630" t="s">
        <v>4133</v>
      </c>
    </row>
    <row r="7631" spans="2:4">
      <c r="B7631" s="594">
        <v>45659.497465277775</v>
      </c>
      <c r="C7631">
        <v>60006</v>
      </c>
      <c r="D7631" t="s">
        <v>3515</v>
      </c>
    </row>
    <row r="7632" spans="2:4">
      <c r="B7632" s="594">
        <v>45659.497465277775</v>
      </c>
      <c r="C7632">
        <v>60001</v>
      </c>
      <c r="D7632" t="s">
        <v>3516</v>
      </c>
    </row>
    <row r="7633" spans="2:4">
      <c r="B7633" s="594">
        <v>45659.497465277775</v>
      </c>
      <c r="C7633">
        <v>60006</v>
      </c>
      <c r="D7633" t="s">
        <v>3517</v>
      </c>
    </row>
    <row r="7634" spans="2:4">
      <c r="B7634" s="594">
        <v>45659.497465277775</v>
      </c>
      <c r="C7634">
        <v>60006</v>
      </c>
      <c r="D7634" t="s">
        <v>3518</v>
      </c>
    </row>
    <row r="7635" spans="2:4">
      <c r="B7635" s="594">
        <v>45659.497465277775</v>
      </c>
      <c r="C7635">
        <v>60006</v>
      </c>
      <c r="D7635" t="s">
        <v>3520</v>
      </c>
    </row>
    <row r="7636" spans="2:4">
      <c r="B7636" s="594">
        <v>45659.497465277775</v>
      </c>
      <c r="C7636">
        <v>60006</v>
      </c>
      <c r="D7636" t="s">
        <v>3521</v>
      </c>
    </row>
    <row r="7637" spans="2:4">
      <c r="B7637" s="594">
        <v>45659.497465277775</v>
      </c>
      <c r="C7637">
        <v>60006</v>
      </c>
      <c r="D7637" t="s">
        <v>3522</v>
      </c>
    </row>
    <row r="7638" spans="2:4">
      <c r="B7638" s="594">
        <v>45659.497465277775</v>
      </c>
      <c r="C7638">
        <v>60006</v>
      </c>
      <c r="D7638" t="s">
        <v>3524</v>
      </c>
    </row>
    <row r="7639" spans="2:4">
      <c r="B7639" s="594">
        <v>45659.497465277775</v>
      </c>
      <c r="C7639">
        <v>60006</v>
      </c>
      <c r="D7639" t="s">
        <v>4133</v>
      </c>
    </row>
    <row r="7640" spans="2:4">
      <c r="B7640" s="594">
        <v>45659.497465277775</v>
      </c>
      <c r="C7640">
        <v>60006</v>
      </c>
      <c r="D7640" t="s">
        <v>3515</v>
      </c>
    </row>
    <row r="7641" spans="2:4">
      <c r="B7641" s="594">
        <v>45659.497465277775</v>
      </c>
      <c r="C7641">
        <v>60001</v>
      </c>
      <c r="D7641" t="s">
        <v>3516</v>
      </c>
    </row>
    <row r="7642" spans="2:4">
      <c r="B7642" s="594">
        <v>45659.497465277775</v>
      </c>
      <c r="C7642">
        <v>60006</v>
      </c>
      <c r="D7642" t="s">
        <v>3517</v>
      </c>
    </row>
    <row r="7643" spans="2:4">
      <c r="B7643" s="594">
        <v>45659.497465277775</v>
      </c>
      <c r="C7643">
        <v>60006</v>
      </c>
      <c r="D7643" t="s">
        <v>3518</v>
      </c>
    </row>
    <row r="7644" spans="2:4">
      <c r="B7644" s="594">
        <v>45659.497465277775</v>
      </c>
      <c r="C7644">
        <v>60006</v>
      </c>
      <c r="D7644" t="s">
        <v>3520</v>
      </c>
    </row>
    <row r="7645" spans="2:4">
      <c r="B7645" s="594">
        <v>45659.497465277775</v>
      </c>
      <c r="C7645">
        <v>60006</v>
      </c>
      <c r="D7645" t="s">
        <v>3521</v>
      </c>
    </row>
    <row r="7646" spans="2:4">
      <c r="B7646" s="594">
        <v>45659.497465277775</v>
      </c>
      <c r="C7646">
        <v>60006</v>
      </c>
      <c r="D7646" t="s">
        <v>3522</v>
      </c>
    </row>
    <row r="7647" spans="2:4">
      <c r="B7647" s="594">
        <v>45659.497465277775</v>
      </c>
      <c r="C7647">
        <v>60006</v>
      </c>
      <c r="D7647" t="s">
        <v>3524</v>
      </c>
    </row>
    <row r="7648" spans="2:4">
      <c r="B7648" s="594">
        <v>45659.497476851851</v>
      </c>
      <c r="C7648">
        <v>60006</v>
      </c>
      <c r="D7648" t="s">
        <v>4133</v>
      </c>
    </row>
    <row r="7649" spans="2:4">
      <c r="B7649" s="594">
        <v>45659.497476851851</v>
      </c>
      <c r="C7649">
        <v>60006</v>
      </c>
      <c r="D7649" t="s">
        <v>3515</v>
      </c>
    </row>
    <row r="7650" spans="2:4">
      <c r="B7650" s="594">
        <v>45659.497476851851</v>
      </c>
      <c r="C7650">
        <v>60001</v>
      </c>
      <c r="D7650" t="s">
        <v>3516</v>
      </c>
    </row>
    <row r="7651" spans="2:4">
      <c r="B7651" s="594">
        <v>45659.497476851851</v>
      </c>
      <c r="C7651">
        <v>60006</v>
      </c>
      <c r="D7651" t="s">
        <v>3517</v>
      </c>
    </row>
    <row r="7652" spans="2:4">
      <c r="B7652" s="594">
        <v>45659.497476851851</v>
      </c>
      <c r="C7652">
        <v>60006</v>
      </c>
      <c r="D7652" t="s">
        <v>3518</v>
      </c>
    </row>
    <row r="7653" spans="2:4">
      <c r="B7653" s="594">
        <v>45659.497476851851</v>
      </c>
      <c r="C7653">
        <v>60006</v>
      </c>
      <c r="D7653" t="s">
        <v>3520</v>
      </c>
    </row>
    <row r="7654" spans="2:4">
      <c r="B7654" s="594">
        <v>45659.497476851851</v>
      </c>
      <c r="C7654">
        <v>60006</v>
      </c>
      <c r="D7654" t="s">
        <v>3521</v>
      </c>
    </row>
    <row r="7655" spans="2:4">
      <c r="B7655" s="594">
        <v>45659.497476851851</v>
      </c>
      <c r="C7655">
        <v>60006</v>
      </c>
      <c r="D7655" t="s">
        <v>3522</v>
      </c>
    </row>
    <row r="7656" spans="2:4">
      <c r="B7656" s="594">
        <v>45659.497476851851</v>
      </c>
      <c r="C7656">
        <v>60006</v>
      </c>
      <c r="D7656" t="s">
        <v>3524</v>
      </c>
    </row>
    <row r="7657" spans="2:4">
      <c r="B7657" s="594">
        <v>45659.497476851851</v>
      </c>
      <c r="C7657">
        <v>60006</v>
      </c>
      <c r="D7657" t="s">
        <v>4133</v>
      </c>
    </row>
    <row r="7658" spans="2:4">
      <c r="B7658" s="594">
        <v>45659.497476851851</v>
      </c>
      <c r="C7658">
        <v>60006</v>
      </c>
      <c r="D7658" t="s">
        <v>3515</v>
      </c>
    </row>
    <row r="7659" spans="2:4">
      <c r="B7659" s="594">
        <v>45659.497476851851</v>
      </c>
      <c r="C7659">
        <v>60001</v>
      </c>
      <c r="D7659" t="s">
        <v>3516</v>
      </c>
    </row>
    <row r="7660" spans="2:4">
      <c r="B7660" s="594">
        <v>45659.497476851851</v>
      </c>
      <c r="C7660">
        <v>60006</v>
      </c>
      <c r="D7660" t="s">
        <v>3517</v>
      </c>
    </row>
    <row r="7661" spans="2:4">
      <c r="B7661" s="594">
        <v>45659.497476851851</v>
      </c>
      <c r="C7661">
        <v>60006</v>
      </c>
      <c r="D7661" t="s">
        <v>3518</v>
      </c>
    </row>
    <row r="7662" spans="2:4">
      <c r="B7662" s="594">
        <v>45659.497476851851</v>
      </c>
      <c r="C7662">
        <v>60006</v>
      </c>
      <c r="D7662" t="s">
        <v>3520</v>
      </c>
    </row>
    <row r="7663" spans="2:4">
      <c r="B7663" s="594">
        <v>45659.497476851851</v>
      </c>
      <c r="C7663">
        <v>60006</v>
      </c>
      <c r="D7663" t="s">
        <v>3521</v>
      </c>
    </row>
    <row r="7664" spans="2:4">
      <c r="B7664" s="594">
        <v>45659.497476851851</v>
      </c>
      <c r="C7664">
        <v>60006</v>
      </c>
      <c r="D7664" t="s">
        <v>3522</v>
      </c>
    </row>
    <row r="7665" spans="2:4">
      <c r="B7665" s="594">
        <v>45659.497476851851</v>
      </c>
      <c r="C7665">
        <v>60006</v>
      </c>
      <c r="D7665" t="s">
        <v>3524</v>
      </c>
    </row>
    <row r="7666" spans="2:4">
      <c r="B7666" s="594">
        <v>45659.497476851851</v>
      </c>
      <c r="C7666">
        <v>60006</v>
      </c>
      <c r="D7666" t="s">
        <v>4133</v>
      </c>
    </row>
    <row r="7667" spans="2:4">
      <c r="B7667" s="594">
        <v>45659.497476851851</v>
      </c>
      <c r="C7667">
        <v>60006</v>
      </c>
      <c r="D7667" t="s">
        <v>3515</v>
      </c>
    </row>
    <row r="7668" spans="2:4">
      <c r="B7668" s="594">
        <v>45659.497488425928</v>
      </c>
      <c r="C7668">
        <v>60001</v>
      </c>
      <c r="D7668" t="s">
        <v>3516</v>
      </c>
    </row>
    <row r="7669" spans="2:4">
      <c r="B7669" s="594">
        <v>45659.497488425928</v>
      </c>
      <c r="C7669">
        <v>60006</v>
      </c>
      <c r="D7669" t="s">
        <v>3517</v>
      </c>
    </row>
    <row r="7670" spans="2:4">
      <c r="B7670" s="594">
        <v>45659.497488425928</v>
      </c>
      <c r="C7670">
        <v>60006</v>
      </c>
      <c r="D7670" t="s">
        <v>3518</v>
      </c>
    </row>
    <row r="7671" spans="2:4">
      <c r="B7671" s="594">
        <v>45659.497488425928</v>
      </c>
      <c r="C7671">
        <v>60006</v>
      </c>
      <c r="D7671" t="s">
        <v>3520</v>
      </c>
    </row>
    <row r="7672" spans="2:4">
      <c r="B7672" s="594">
        <v>45659.497488425928</v>
      </c>
      <c r="C7672">
        <v>60006</v>
      </c>
      <c r="D7672" t="s">
        <v>3521</v>
      </c>
    </row>
    <row r="7673" spans="2:4">
      <c r="B7673" s="594">
        <v>45659.497488425928</v>
      </c>
      <c r="C7673">
        <v>60006</v>
      </c>
      <c r="D7673" t="s">
        <v>3522</v>
      </c>
    </row>
    <row r="7674" spans="2:4">
      <c r="B7674" s="594">
        <v>45659.497488425928</v>
      </c>
      <c r="C7674">
        <v>60006</v>
      </c>
      <c r="D7674" t="s">
        <v>3524</v>
      </c>
    </row>
    <row r="7675" spans="2:4">
      <c r="B7675" s="594">
        <v>45659.497488425928</v>
      </c>
      <c r="C7675">
        <v>60006</v>
      </c>
      <c r="D7675" t="s">
        <v>4133</v>
      </c>
    </row>
    <row r="7676" spans="2:4">
      <c r="B7676" s="594">
        <v>45659.497488425928</v>
      </c>
      <c r="C7676">
        <v>60006</v>
      </c>
      <c r="D7676" t="s">
        <v>3515</v>
      </c>
    </row>
    <row r="7677" spans="2:4">
      <c r="B7677" s="594">
        <v>45659.497488425928</v>
      </c>
      <c r="C7677">
        <v>60001</v>
      </c>
      <c r="D7677" t="s">
        <v>3516</v>
      </c>
    </row>
    <row r="7678" spans="2:4">
      <c r="B7678" s="594">
        <v>45659.497488425928</v>
      </c>
      <c r="C7678">
        <v>60006</v>
      </c>
      <c r="D7678" t="s">
        <v>3517</v>
      </c>
    </row>
    <row r="7679" spans="2:4">
      <c r="B7679" s="594">
        <v>45659.497488425928</v>
      </c>
      <c r="C7679">
        <v>60006</v>
      </c>
      <c r="D7679" t="s">
        <v>3518</v>
      </c>
    </row>
    <row r="7680" spans="2:4">
      <c r="B7680" s="594">
        <v>45659.497488425928</v>
      </c>
      <c r="C7680">
        <v>60006</v>
      </c>
      <c r="D7680" t="s">
        <v>3520</v>
      </c>
    </row>
    <row r="7681" spans="2:4">
      <c r="B7681" s="594">
        <v>45659.497488425928</v>
      </c>
      <c r="C7681">
        <v>60006</v>
      </c>
      <c r="D7681" t="s">
        <v>3521</v>
      </c>
    </row>
    <row r="7682" spans="2:4">
      <c r="B7682" s="594">
        <v>45659.497488425928</v>
      </c>
      <c r="C7682">
        <v>60006</v>
      </c>
      <c r="D7682" t="s">
        <v>3522</v>
      </c>
    </row>
    <row r="7683" spans="2:4">
      <c r="B7683" s="594">
        <v>45659.497488425928</v>
      </c>
      <c r="C7683">
        <v>60006</v>
      </c>
      <c r="D7683" t="s">
        <v>3524</v>
      </c>
    </row>
    <row r="7684" spans="2:4">
      <c r="B7684" s="594">
        <v>45659.497488425928</v>
      </c>
      <c r="C7684">
        <v>60006</v>
      </c>
      <c r="D7684" t="s">
        <v>4133</v>
      </c>
    </row>
    <row r="7685" spans="2:4">
      <c r="B7685" s="594">
        <v>45659.497488425928</v>
      </c>
      <c r="C7685">
        <v>60006</v>
      </c>
      <c r="D7685" t="s">
        <v>3515</v>
      </c>
    </row>
    <row r="7686" spans="2:4">
      <c r="B7686" s="594">
        <v>45659.497488425928</v>
      </c>
      <c r="C7686">
        <v>60001</v>
      </c>
      <c r="D7686" t="s">
        <v>3516</v>
      </c>
    </row>
    <row r="7687" spans="2:4">
      <c r="B7687" s="594">
        <v>45659.497488425928</v>
      </c>
      <c r="C7687">
        <v>60006</v>
      </c>
      <c r="D7687" t="s">
        <v>3517</v>
      </c>
    </row>
    <row r="7688" spans="2:4">
      <c r="B7688" s="594">
        <v>45659.497488425928</v>
      </c>
      <c r="C7688">
        <v>60006</v>
      </c>
      <c r="D7688" t="s">
        <v>3518</v>
      </c>
    </row>
    <row r="7689" spans="2:4">
      <c r="B7689" s="594">
        <v>45659.497488425928</v>
      </c>
      <c r="C7689">
        <v>60006</v>
      </c>
      <c r="D7689" t="s">
        <v>3520</v>
      </c>
    </row>
    <row r="7690" spans="2:4">
      <c r="B7690" s="594">
        <v>45659.497488425928</v>
      </c>
      <c r="C7690">
        <v>60006</v>
      </c>
      <c r="D7690" t="s">
        <v>3521</v>
      </c>
    </row>
    <row r="7691" spans="2:4">
      <c r="B7691" s="594">
        <v>45659.497488425928</v>
      </c>
      <c r="C7691">
        <v>60006</v>
      </c>
      <c r="D7691" t="s">
        <v>3522</v>
      </c>
    </row>
    <row r="7692" spans="2:4">
      <c r="B7692" s="594">
        <v>45659.497488425928</v>
      </c>
      <c r="C7692">
        <v>60006</v>
      </c>
      <c r="D7692" t="s">
        <v>3524</v>
      </c>
    </row>
    <row r="7693" spans="2:4">
      <c r="B7693" s="594">
        <v>45659.497488425928</v>
      </c>
      <c r="C7693">
        <v>60006</v>
      </c>
      <c r="D7693" t="s">
        <v>4133</v>
      </c>
    </row>
    <row r="7694" spans="2:4">
      <c r="B7694" s="594">
        <v>45659.497488425928</v>
      </c>
      <c r="C7694">
        <v>60006</v>
      </c>
      <c r="D7694" t="s">
        <v>3515</v>
      </c>
    </row>
    <row r="7695" spans="2:4">
      <c r="B7695" s="594">
        <v>45659.497488425928</v>
      </c>
      <c r="C7695">
        <v>60001</v>
      </c>
      <c r="D7695" t="s">
        <v>3516</v>
      </c>
    </row>
    <row r="7696" spans="2:4">
      <c r="B7696" s="594">
        <v>45659.497488425928</v>
      </c>
      <c r="C7696">
        <v>60006</v>
      </c>
      <c r="D7696" t="s">
        <v>3517</v>
      </c>
    </row>
    <row r="7697" spans="2:4">
      <c r="B7697" s="594">
        <v>45659.497488425928</v>
      </c>
      <c r="C7697">
        <v>60006</v>
      </c>
      <c r="D7697" t="s">
        <v>3518</v>
      </c>
    </row>
    <row r="7698" spans="2:4">
      <c r="B7698" s="594">
        <v>45659.497488425928</v>
      </c>
      <c r="C7698">
        <v>60006</v>
      </c>
      <c r="D7698" t="s">
        <v>3520</v>
      </c>
    </row>
    <row r="7699" spans="2:4">
      <c r="B7699" s="594">
        <v>45659.497488425928</v>
      </c>
      <c r="C7699">
        <v>60006</v>
      </c>
      <c r="D7699" t="s">
        <v>3521</v>
      </c>
    </row>
    <row r="7700" spans="2:4">
      <c r="B7700" s="594">
        <v>45659.497488425928</v>
      </c>
      <c r="C7700">
        <v>60006</v>
      </c>
      <c r="D7700" t="s">
        <v>3522</v>
      </c>
    </row>
    <row r="7701" spans="2:4">
      <c r="B7701" s="594">
        <v>45659.497488425928</v>
      </c>
      <c r="C7701">
        <v>60006</v>
      </c>
      <c r="D7701" t="s">
        <v>3524</v>
      </c>
    </row>
    <row r="7702" spans="2:4">
      <c r="B7702" s="594">
        <v>45659.497488425928</v>
      </c>
      <c r="C7702">
        <v>60006</v>
      </c>
      <c r="D7702" t="s">
        <v>4133</v>
      </c>
    </row>
    <row r="7703" spans="2:4">
      <c r="B7703" s="594">
        <v>45659.497488425928</v>
      </c>
      <c r="C7703">
        <v>60006</v>
      </c>
      <c r="D7703" t="s">
        <v>3515</v>
      </c>
    </row>
    <row r="7704" spans="2:4">
      <c r="B7704" s="594">
        <v>45659.497488425928</v>
      </c>
      <c r="C7704">
        <v>60001</v>
      </c>
      <c r="D7704" t="s">
        <v>3516</v>
      </c>
    </row>
    <row r="7705" spans="2:4">
      <c r="B7705" s="594">
        <v>45659.497488425928</v>
      </c>
      <c r="C7705">
        <v>60006</v>
      </c>
      <c r="D7705" t="s">
        <v>3517</v>
      </c>
    </row>
    <row r="7706" spans="2:4">
      <c r="B7706" s="594">
        <v>45659.497488425928</v>
      </c>
      <c r="C7706">
        <v>60006</v>
      </c>
      <c r="D7706" t="s">
        <v>3518</v>
      </c>
    </row>
    <row r="7707" spans="2:4">
      <c r="B7707" s="594">
        <v>45659.497488425928</v>
      </c>
      <c r="C7707">
        <v>60006</v>
      </c>
      <c r="D7707" t="s">
        <v>3520</v>
      </c>
    </row>
    <row r="7708" spans="2:4">
      <c r="B7708" s="594">
        <v>45659.497488425928</v>
      </c>
      <c r="C7708">
        <v>60006</v>
      </c>
      <c r="D7708" t="s">
        <v>3521</v>
      </c>
    </row>
    <row r="7709" spans="2:4">
      <c r="B7709" s="594">
        <v>45659.497488425928</v>
      </c>
      <c r="C7709">
        <v>60006</v>
      </c>
      <c r="D7709" t="s">
        <v>3522</v>
      </c>
    </row>
    <row r="7710" spans="2:4">
      <c r="B7710" s="594">
        <v>45659.497499999998</v>
      </c>
      <c r="C7710">
        <v>60006</v>
      </c>
      <c r="D7710" t="s">
        <v>3524</v>
      </c>
    </row>
    <row r="7711" spans="2:4">
      <c r="B7711" s="594">
        <v>45659.497499999998</v>
      </c>
      <c r="C7711">
        <v>60006</v>
      </c>
      <c r="D7711" t="s">
        <v>4133</v>
      </c>
    </row>
    <row r="7712" spans="2:4">
      <c r="B7712" s="594">
        <v>45659.497499999998</v>
      </c>
      <c r="C7712">
        <v>60006</v>
      </c>
      <c r="D7712" t="s">
        <v>3515</v>
      </c>
    </row>
    <row r="7713" spans="2:4">
      <c r="B7713" s="594">
        <v>45659.497499999998</v>
      </c>
      <c r="C7713">
        <v>60001</v>
      </c>
      <c r="D7713" t="s">
        <v>3516</v>
      </c>
    </row>
    <row r="7714" spans="2:4">
      <c r="B7714" s="594">
        <v>45659.497499999998</v>
      </c>
      <c r="C7714">
        <v>60006</v>
      </c>
      <c r="D7714" t="s">
        <v>3517</v>
      </c>
    </row>
    <row r="7715" spans="2:4">
      <c r="B7715" s="594">
        <v>45659.497499999998</v>
      </c>
      <c r="C7715">
        <v>60006</v>
      </c>
      <c r="D7715" t="s">
        <v>3518</v>
      </c>
    </row>
    <row r="7716" spans="2:4">
      <c r="B7716" s="594">
        <v>45659.497499999998</v>
      </c>
      <c r="C7716">
        <v>60006</v>
      </c>
      <c r="D7716" t="s">
        <v>3520</v>
      </c>
    </row>
    <row r="7717" spans="2:4">
      <c r="B7717" s="594">
        <v>45659.497499999998</v>
      </c>
      <c r="C7717">
        <v>60006</v>
      </c>
      <c r="D7717" t="s">
        <v>3521</v>
      </c>
    </row>
    <row r="7718" spans="2:4">
      <c r="B7718" s="594">
        <v>45659.497499999998</v>
      </c>
      <c r="C7718">
        <v>60006</v>
      </c>
      <c r="D7718" t="s">
        <v>3522</v>
      </c>
    </row>
    <row r="7719" spans="2:4">
      <c r="B7719" s="594">
        <v>45659.497499999998</v>
      </c>
      <c r="C7719">
        <v>60006</v>
      </c>
      <c r="D7719" t="s">
        <v>3524</v>
      </c>
    </row>
    <row r="7720" spans="2:4">
      <c r="B7720" s="594">
        <v>45659.497499999998</v>
      </c>
      <c r="C7720">
        <v>60006</v>
      </c>
      <c r="D7720" t="s">
        <v>4133</v>
      </c>
    </row>
    <row r="7721" spans="2:4">
      <c r="B7721" s="594">
        <v>45659.497499999998</v>
      </c>
      <c r="C7721">
        <v>60006</v>
      </c>
      <c r="D7721" t="s">
        <v>3515</v>
      </c>
    </row>
    <row r="7722" spans="2:4">
      <c r="B7722" s="594">
        <v>45659.497499999998</v>
      </c>
      <c r="C7722">
        <v>60001</v>
      </c>
      <c r="D7722" t="s">
        <v>3516</v>
      </c>
    </row>
    <row r="7723" spans="2:4">
      <c r="B7723" s="594">
        <v>45659.497499999998</v>
      </c>
      <c r="C7723">
        <v>60006</v>
      </c>
      <c r="D7723" t="s">
        <v>3517</v>
      </c>
    </row>
    <row r="7724" spans="2:4">
      <c r="B7724" s="594">
        <v>45659.497499999998</v>
      </c>
      <c r="C7724">
        <v>60006</v>
      </c>
      <c r="D7724" t="s">
        <v>3518</v>
      </c>
    </row>
    <row r="7725" spans="2:4">
      <c r="B7725" s="594">
        <v>45659.497499999998</v>
      </c>
      <c r="C7725">
        <v>60006</v>
      </c>
      <c r="D7725" t="s">
        <v>3520</v>
      </c>
    </row>
    <row r="7726" spans="2:4">
      <c r="B7726" s="594">
        <v>45659.497499999998</v>
      </c>
      <c r="C7726">
        <v>60006</v>
      </c>
      <c r="D7726" t="s">
        <v>3521</v>
      </c>
    </row>
    <row r="7727" spans="2:4">
      <c r="B7727" s="594">
        <v>45659.497499999998</v>
      </c>
      <c r="C7727">
        <v>60006</v>
      </c>
      <c r="D7727" t="s">
        <v>3522</v>
      </c>
    </row>
    <row r="7728" spans="2:4">
      <c r="B7728" s="594">
        <v>45659.497499999998</v>
      </c>
      <c r="C7728">
        <v>60006</v>
      </c>
      <c r="D7728" t="s">
        <v>3524</v>
      </c>
    </row>
    <row r="7729" spans="2:4">
      <c r="B7729" s="594">
        <v>45659.497499999998</v>
      </c>
      <c r="C7729">
        <v>60006</v>
      </c>
      <c r="D7729" t="s">
        <v>4133</v>
      </c>
    </row>
    <row r="7730" spans="2:4">
      <c r="B7730" s="594">
        <v>45659.497499999998</v>
      </c>
      <c r="C7730">
        <v>60006</v>
      </c>
      <c r="D7730" t="s">
        <v>3515</v>
      </c>
    </row>
    <row r="7731" spans="2:4">
      <c r="B7731" s="594">
        <v>45659.497499999998</v>
      </c>
      <c r="C7731">
        <v>60001</v>
      </c>
      <c r="D7731" t="s">
        <v>3516</v>
      </c>
    </row>
    <row r="7732" spans="2:4">
      <c r="B7732" s="594">
        <v>45659.497499999998</v>
      </c>
      <c r="C7732">
        <v>60006</v>
      </c>
      <c r="D7732" t="s">
        <v>3517</v>
      </c>
    </row>
    <row r="7733" spans="2:4">
      <c r="B7733" s="594">
        <v>45659.497499999998</v>
      </c>
      <c r="C7733">
        <v>60006</v>
      </c>
      <c r="D7733" t="s">
        <v>3518</v>
      </c>
    </row>
    <row r="7734" spans="2:4">
      <c r="B7734" s="594">
        <v>45659.497499999998</v>
      </c>
      <c r="C7734">
        <v>60006</v>
      </c>
      <c r="D7734" t="s">
        <v>3520</v>
      </c>
    </row>
    <row r="7735" spans="2:4">
      <c r="B7735" s="594">
        <v>45659.497499999998</v>
      </c>
      <c r="C7735">
        <v>60006</v>
      </c>
      <c r="D7735" t="s">
        <v>3521</v>
      </c>
    </row>
    <row r="7736" spans="2:4">
      <c r="B7736" s="594">
        <v>45659.497499999998</v>
      </c>
      <c r="C7736">
        <v>60006</v>
      </c>
      <c r="D7736" t="s">
        <v>3522</v>
      </c>
    </row>
    <row r="7737" spans="2:4">
      <c r="B7737" s="594">
        <v>45659.497499999998</v>
      </c>
      <c r="C7737">
        <v>60006</v>
      </c>
      <c r="D7737" t="s">
        <v>3524</v>
      </c>
    </row>
    <row r="7738" spans="2:4">
      <c r="B7738" s="594">
        <v>45659.497499999998</v>
      </c>
      <c r="C7738">
        <v>60006</v>
      </c>
      <c r="D7738" t="s">
        <v>4133</v>
      </c>
    </row>
    <row r="7739" spans="2:4">
      <c r="B7739" s="594">
        <v>45659.497499999998</v>
      </c>
      <c r="C7739">
        <v>60006</v>
      </c>
      <c r="D7739" t="s">
        <v>3515</v>
      </c>
    </row>
    <row r="7740" spans="2:4">
      <c r="B7740" s="594">
        <v>45659.497499999998</v>
      </c>
      <c r="C7740">
        <v>60001</v>
      </c>
      <c r="D7740" t="s">
        <v>3516</v>
      </c>
    </row>
    <row r="7741" spans="2:4">
      <c r="B7741" s="594">
        <v>45659.497499999998</v>
      </c>
      <c r="C7741">
        <v>60006</v>
      </c>
      <c r="D7741" t="s">
        <v>3517</v>
      </c>
    </row>
    <row r="7742" spans="2:4">
      <c r="B7742" s="594">
        <v>45659.497499999998</v>
      </c>
      <c r="C7742">
        <v>60006</v>
      </c>
      <c r="D7742" t="s">
        <v>3518</v>
      </c>
    </row>
    <row r="7743" spans="2:4">
      <c r="B7743" s="594">
        <v>45659.497499999998</v>
      </c>
      <c r="C7743">
        <v>60006</v>
      </c>
      <c r="D7743" t="s">
        <v>3520</v>
      </c>
    </row>
    <row r="7744" spans="2:4">
      <c r="B7744" s="594">
        <v>45659.497499999998</v>
      </c>
      <c r="C7744">
        <v>60006</v>
      </c>
      <c r="D7744" t="s">
        <v>3521</v>
      </c>
    </row>
    <row r="7745" spans="2:4">
      <c r="B7745" s="594">
        <v>45659.497499999998</v>
      </c>
      <c r="C7745">
        <v>60006</v>
      </c>
      <c r="D7745" t="s">
        <v>3522</v>
      </c>
    </row>
    <row r="7746" spans="2:4">
      <c r="B7746" s="594">
        <v>45659.497499999998</v>
      </c>
      <c r="C7746">
        <v>60006</v>
      </c>
      <c r="D7746" t="s">
        <v>3524</v>
      </c>
    </row>
    <row r="7747" spans="2:4">
      <c r="B7747" s="594">
        <v>45659.497499999998</v>
      </c>
      <c r="C7747">
        <v>60006</v>
      </c>
      <c r="D7747" t="s">
        <v>4133</v>
      </c>
    </row>
    <row r="7748" spans="2:4">
      <c r="B7748" s="594">
        <v>45659.497499999998</v>
      </c>
      <c r="C7748">
        <v>60006</v>
      </c>
      <c r="D7748" t="s">
        <v>3515</v>
      </c>
    </row>
    <row r="7749" spans="2:4">
      <c r="B7749" s="594">
        <v>45659.497499999998</v>
      </c>
      <c r="C7749">
        <v>60001</v>
      </c>
      <c r="D7749" t="s">
        <v>3516</v>
      </c>
    </row>
    <row r="7750" spans="2:4">
      <c r="B7750" s="594">
        <v>45659.497499999998</v>
      </c>
      <c r="C7750">
        <v>60006</v>
      </c>
      <c r="D7750" t="s">
        <v>3517</v>
      </c>
    </row>
    <row r="7751" spans="2:4">
      <c r="B7751" s="594">
        <v>45659.497499999998</v>
      </c>
      <c r="C7751">
        <v>60006</v>
      </c>
      <c r="D7751" t="s">
        <v>3518</v>
      </c>
    </row>
    <row r="7752" spans="2:4">
      <c r="B7752" s="594">
        <v>45659.497499999998</v>
      </c>
      <c r="C7752">
        <v>60006</v>
      </c>
      <c r="D7752" t="s">
        <v>3520</v>
      </c>
    </row>
    <row r="7753" spans="2:4">
      <c r="B7753" s="594">
        <v>45659.497511574074</v>
      </c>
      <c r="C7753">
        <v>60006</v>
      </c>
      <c r="D7753" t="s">
        <v>3521</v>
      </c>
    </row>
    <row r="7754" spans="2:4">
      <c r="B7754" s="594">
        <v>45659.497511574074</v>
      </c>
      <c r="C7754">
        <v>60006</v>
      </c>
      <c r="D7754" t="s">
        <v>3522</v>
      </c>
    </row>
    <row r="7755" spans="2:4">
      <c r="B7755" s="594">
        <v>45659.497511574074</v>
      </c>
      <c r="C7755">
        <v>60006</v>
      </c>
      <c r="D7755" t="s">
        <v>3524</v>
      </c>
    </row>
    <row r="7756" spans="2:4">
      <c r="B7756" s="594">
        <v>45659.497511574074</v>
      </c>
      <c r="C7756">
        <v>60006</v>
      </c>
      <c r="D7756" t="s">
        <v>4133</v>
      </c>
    </row>
    <row r="7757" spans="2:4">
      <c r="B7757" s="594">
        <v>45659.497511574074</v>
      </c>
      <c r="C7757">
        <v>60006</v>
      </c>
      <c r="D7757" t="s">
        <v>3515</v>
      </c>
    </row>
    <row r="7758" spans="2:4">
      <c r="B7758" s="594">
        <v>45659.497511574074</v>
      </c>
      <c r="C7758">
        <v>60001</v>
      </c>
      <c r="D7758" t="s">
        <v>3516</v>
      </c>
    </row>
    <row r="7759" spans="2:4">
      <c r="B7759" s="594">
        <v>45659.497511574074</v>
      </c>
      <c r="C7759">
        <v>60006</v>
      </c>
      <c r="D7759" t="s">
        <v>3517</v>
      </c>
    </row>
    <row r="7760" spans="2:4">
      <c r="B7760" s="594">
        <v>45659.497511574074</v>
      </c>
      <c r="C7760">
        <v>60006</v>
      </c>
      <c r="D7760" t="s">
        <v>3518</v>
      </c>
    </row>
    <row r="7761" spans="2:4">
      <c r="B7761" s="594">
        <v>45659.497511574074</v>
      </c>
      <c r="C7761">
        <v>60006</v>
      </c>
      <c r="D7761" t="s">
        <v>3520</v>
      </c>
    </row>
    <row r="7762" spans="2:4">
      <c r="B7762" s="594">
        <v>45659.497511574074</v>
      </c>
      <c r="C7762">
        <v>60006</v>
      </c>
      <c r="D7762" t="s">
        <v>3521</v>
      </c>
    </row>
    <row r="7763" spans="2:4">
      <c r="B7763" s="594">
        <v>45659.497511574074</v>
      </c>
      <c r="C7763">
        <v>60006</v>
      </c>
      <c r="D7763" t="s">
        <v>3522</v>
      </c>
    </row>
    <row r="7764" spans="2:4">
      <c r="B7764" s="594">
        <v>45659.497511574074</v>
      </c>
      <c r="C7764">
        <v>60006</v>
      </c>
      <c r="D7764" t="s">
        <v>3524</v>
      </c>
    </row>
    <row r="7765" spans="2:4">
      <c r="B7765" s="594">
        <v>45659.497511574074</v>
      </c>
      <c r="C7765">
        <v>60006</v>
      </c>
      <c r="D7765" t="s">
        <v>4133</v>
      </c>
    </row>
    <row r="7766" spans="2:4">
      <c r="B7766" s="594">
        <v>45659.497511574074</v>
      </c>
      <c r="C7766">
        <v>60006</v>
      </c>
      <c r="D7766" t="s">
        <v>3515</v>
      </c>
    </row>
    <row r="7767" spans="2:4">
      <c r="B7767" s="594">
        <v>45659.497511574074</v>
      </c>
      <c r="C7767">
        <v>60001</v>
      </c>
      <c r="D7767" t="s">
        <v>3516</v>
      </c>
    </row>
    <row r="7768" spans="2:4">
      <c r="B7768" s="594">
        <v>45659.497511574074</v>
      </c>
      <c r="C7768">
        <v>60006</v>
      </c>
      <c r="D7768" t="s">
        <v>3517</v>
      </c>
    </row>
    <row r="7769" spans="2:4">
      <c r="B7769" s="594">
        <v>45659.497511574074</v>
      </c>
      <c r="C7769">
        <v>60006</v>
      </c>
      <c r="D7769" t="s">
        <v>3518</v>
      </c>
    </row>
    <row r="7770" spans="2:4">
      <c r="B7770" s="594">
        <v>45659.497511574074</v>
      </c>
      <c r="C7770">
        <v>60006</v>
      </c>
      <c r="D7770" t="s">
        <v>3520</v>
      </c>
    </row>
    <row r="7771" spans="2:4">
      <c r="B7771" s="594">
        <v>45659.497511574074</v>
      </c>
      <c r="C7771">
        <v>60006</v>
      </c>
      <c r="D7771" t="s">
        <v>3521</v>
      </c>
    </row>
    <row r="7772" spans="2:4">
      <c r="B7772" s="594">
        <v>45659.497511574074</v>
      </c>
      <c r="C7772">
        <v>60006</v>
      </c>
      <c r="D7772" t="s">
        <v>3522</v>
      </c>
    </row>
    <row r="7773" spans="2:4">
      <c r="B7773" s="594">
        <v>45659.497511574074</v>
      </c>
      <c r="C7773">
        <v>60006</v>
      </c>
      <c r="D7773" t="s">
        <v>3524</v>
      </c>
    </row>
    <row r="7774" spans="2:4">
      <c r="B7774" s="594">
        <v>45659.497523148151</v>
      </c>
      <c r="C7774">
        <v>60006</v>
      </c>
      <c r="D7774" t="s">
        <v>4133</v>
      </c>
    </row>
    <row r="7775" spans="2:4">
      <c r="B7775" s="594">
        <v>45659.497523148151</v>
      </c>
      <c r="C7775">
        <v>60006</v>
      </c>
      <c r="D7775" t="s">
        <v>3515</v>
      </c>
    </row>
    <row r="7776" spans="2:4">
      <c r="B7776" s="594">
        <v>45659.497523148151</v>
      </c>
      <c r="C7776">
        <v>60001</v>
      </c>
      <c r="D7776" t="s">
        <v>3516</v>
      </c>
    </row>
    <row r="7777" spans="2:4">
      <c r="B7777" s="594">
        <v>45659.497523148151</v>
      </c>
      <c r="C7777">
        <v>60006</v>
      </c>
      <c r="D7777" t="s">
        <v>3517</v>
      </c>
    </row>
    <row r="7778" spans="2:4">
      <c r="B7778" s="594">
        <v>45659.497523148151</v>
      </c>
      <c r="C7778">
        <v>60006</v>
      </c>
      <c r="D7778" t="s">
        <v>3518</v>
      </c>
    </row>
    <row r="7779" spans="2:4">
      <c r="B7779" s="594">
        <v>45659.497523148151</v>
      </c>
      <c r="C7779">
        <v>60006</v>
      </c>
      <c r="D7779" t="s">
        <v>3520</v>
      </c>
    </row>
    <row r="7780" spans="2:4">
      <c r="B7780" s="594">
        <v>45659.497523148151</v>
      </c>
      <c r="C7780">
        <v>60006</v>
      </c>
      <c r="D7780" t="s">
        <v>3521</v>
      </c>
    </row>
    <row r="7781" spans="2:4">
      <c r="B7781" s="594">
        <v>45659.497523148151</v>
      </c>
      <c r="C7781">
        <v>60006</v>
      </c>
      <c r="D7781" t="s">
        <v>3522</v>
      </c>
    </row>
    <row r="7782" spans="2:4">
      <c r="B7782" s="594">
        <v>45659.497523148151</v>
      </c>
      <c r="C7782">
        <v>60006</v>
      </c>
      <c r="D7782" t="s">
        <v>3524</v>
      </c>
    </row>
    <row r="7783" spans="2:4">
      <c r="B7783" s="594">
        <v>45659.497523148151</v>
      </c>
      <c r="C7783">
        <v>60006</v>
      </c>
      <c r="D7783" t="s">
        <v>4133</v>
      </c>
    </row>
    <row r="7784" spans="2:4">
      <c r="B7784" s="594">
        <v>45659.497523148151</v>
      </c>
      <c r="C7784">
        <v>60006</v>
      </c>
      <c r="D7784" t="s">
        <v>3515</v>
      </c>
    </row>
    <row r="7785" spans="2:4">
      <c r="B7785" s="594">
        <v>45659.497523148151</v>
      </c>
      <c r="C7785">
        <v>60001</v>
      </c>
      <c r="D7785" t="s">
        <v>3516</v>
      </c>
    </row>
    <row r="7786" spans="2:4">
      <c r="B7786" s="594">
        <v>45659.497523148151</v>
      </c>
      <c r="C7786">
        <v>60006</v>
      </c>
      <c r="D7786" t="s">
        <v>3517</v>
      </c>
    </row>
    <row r="7787" spans="2:4">
      <c r="B7787" s="594">
        <v>45659.497523148151</v>
      </c>
      <c r="C7787">
        <v>60006</v>
      </c>
      <c r="D7787" t="s">
        <v>3518</v>
      </c>
    </row>
    <row r="7788" spans="2:4">
      <c r="B7788" s="594">
        <v>45659.497523148151</v>
      </c>
      <c r="C7788">
        <v>60006</v>
      </c>
      <c r="D7788" t="s">
        <v>3520</v>
      </c>
    </row>
    <row r="7789" spans="2:4">
      <c r="B7789" s="594">
        <v>45659.497523148151</v>
      </c>
      <c r="C7789">
        <v>60006</v>
      </c>
      <c r="D7789" t="s">
        <v>3521</v>
      </c>
    </row>
    <row r="7790" spans="2:4">
      <c r="B7790" s="594">
        <v>45659.497523148151</v>
      </c>
      <c r="C7790">
        <v>60006</v>
      </c>
      <c r="D7790" t="s">
        <v>3522</v>
      </c>
    </row>
    <row r="7791" spans="2:4">
      <c r="B7791" s="594">
        <v>45659.497523148151</v>
      </c>
      <c r="C7791">
        <v>60006</v>
      </c>
      <c r="D7791" t="s">
        <v>3524</v>
      </c>
    </row>
    <row r="7792" spans="2:4">
      <c r="B7792" s="594">
        <v>45659.497523148151</v>
      </c>
      <c r="C7792">
        <v>60006</v>
      </c>
      <c r="D7792" t="s">
        <v>4133</v>
      </c>
    </row>
    <row r="7793" spans="2:4">
      <c r="B7793" s="594">
        <v>45659.497523148151</v>
      </c>
      <c r="C7793">
        <v>60006</v>
      </c>
      <c r="D7793" t="s">
        <v>3515</v>
      </c>
    </row>
    <row r="7794" spans="2:4">
      <c r="B7794" s="594">
        <v>45659.497523148151</v>
      </c>
      <c r="C7794">
        <v>60001</v>
      </c>
      <c r="D7794" t="s">
        <v>3516</v>
      </c>
    </row>
    <row r="7795" spans="2:4">
      <c r="B7795" s="594">
        <v>45659.497523148151</v>
      </c>
      <c r="C7795">
        <v>60006</v>
      </c>
      <c r="D7795" t="s">
        <v>3517</v>
      </c>
    </row>
    <row r="7796" spans="2:4">
      <c r="B7796" s="594">
        <v>45659.497523148151</v>
      </c>
      <c r="C7796">
        <v>60006</v>
      </c>
      <c r="D7796" t="s">
        <v>3518</v>
      </c>
    </row>
    <row r="7797" spans="2:4">
      <c r="B7797" s="594">
        <v>45659.497523148151</v>
      </c>
      <c r="C7797">
        <v>60006</v>
      </c>
      <c r="D7797" t="s">
        <v>3520</v>
      </c>
    </row>
    <row r="7798" spans="2:4">
      <c r="B7798" s="594">
        <v>45659.497523148151</v>
      </c>
      <c r="C7798">
        <v>60006</v>
      </c>
      <c r="D7798" t="s">
        <v>3521</v>
      </c>
    </row>
    <row r="7799" spans="2:4">
      <c r="B7799" s="594">
        <v>45659.497523148151</v>
      </c>
      <c r="C7799">
        <v>60006</v>
      </c>
      <c r="D7799" t="s">
        <v>3522</v>
      </c>
    </row>
    <row r="7800" spans="2:4">
      <c r="B7800" s="594">
        <v>45659.497523148151</v>
      </c>
      <c r="C7800">
        <v>60006</v>
      </c>
      <c r="D7800" t="s">
        <v>3524</v>
      </c>
    </row>
    <row r="7801" spans="2:4">
      <c r="B7801" s="594">
        <v>45659.497523148151</v>
      </c>
      <c r="C7801">
        <v>60006</v>
      </c>
      <c r="D7801" t="s">
        <v>4133</v>
      </c>
    </row>
    <row r="7802" spans="2:4">
      <c r="B7802" s="594">
        <v>45659.497523148151</v>
      </c>
      <c r="C7802">
        <v>60006</v>
      </c>
      <c r="D7802" t="s">
        <v>3515</v>
      </c>
    </row>
    <row r="7803" spans="2:4">
      <c r="B7803" s="594">
        <v>45659.497534722221</v>
      </c>
      <c r="C7803">
        <v>60001</v>
      </c>
      <c r="D7803" t="s">
        <v>3516</v>
      </c>
    </row>
    <row r="7804" spans="2:4">
      <c r="B7804" s="594">
        <v>45659.497534722221</v>
      </c>
      <c r="C7804">
        <v>60006</v>
      </c>
      <c r="D7804" t="s">
        <v>3517</v>
      </c>
    </row>
    <row r="7805" spans="2:4">
      <c r="B7805" s="594">
        <v>45659.497534722221</v>
      </c>
      <c r="C7805">
        <v>60006</v>
      </c>
      <c r="D7805" t="s">
        <v>3518</v>
      </c>
    </row>
    <row r="7806" spans="2:4">
      <c r="B7806" s="594">
        <v>45659.497534722221</v>
      </c>
      <c r="C7806">
        <v>60006</v>
      </c>
      <c r="D7806" t="s">
        <v>3520</v>
      </c>
    </row>
    <row r="7807" spans="2:4">
      <c r="B7807" s="594">
        <v>45659.497534722221</v>
      </c>
      <c r="C7807">
        <v>60006</v>
      </c>
      <c r="D7807" t="s">
        <v>3521</v>
      </c>
    </row>
    <row r="7808" spans="2:4">
      <c r="B7808" s="594">
        <v>45659.497534722221</v>
      </c>
      <c r="C7808">
        <v>60006</v>
      </c>
      <c r="D7808" t="s">
        <v>3522</v>
      </c>
    </row>
    <row r="7809" spans="2:4">
      <c r="B7809" s="594">
        <v>45659.497534722221</v>
      </c>
      <c r="C7809">
        <v>60006</v>
      </c>
      <c r="D7809" t="s">
        <v>3524</v>
      </c>
    </row>
    <row r="7810" spans="2:4">
      <c r="B7810" s="594">
        <v>45659.497534722221</v>
      </c>
      <c r="C7810">
        <v>60006</v>
      </c>
      <c r="D7810" t="s">
        <v>4133</v>
      </c>
    </row>
    <row r="7811" spans="2:4">
      <c r="B7811" s="594">
        <v>45659.497534722221</v>
      </c>
      <c r="C7811">
        <v>60006</v>
      </c>
      <c r="D7811" t="s">
        <v>3515</v>
      </c>
    </row>
    <row r="7812" spans="2:4">
      <c r="B7812" s="594">
        <v>45659.497534722221</v>
      </c>
      <c r="C7812">
        <v>60001</v>
      </c>
      <c r="D7812" t="s">
        <v>3516</v>
      </c>
    </row>
    <row r="7813" spans="2:4">
      <c r="B7813" s="594">
        <v>45659.497534722221</v>
      </c>
      <c r="C7813">
        <v>60006</v>
      </c>
      <c r="D7813" t="s">
        <v>3517</v>
      </c>
    </row>
    <row r="7814" spans="2:4">
      <c r="B7814" s="594">
        <v>45659.497534722221</v>
      </c>
      <c r="C7814">
        <v>60006</v>
      </c>
      <c r="D7814" t="s">
        <v>3518</v>
      </c>
    </row>
    <row r="7815" spans="2:4">
      <c r="B7815" s="594">
        <v>45659.497534722221</v>
      </c>
      <c r="C7815">
        <v>60006</v>
      </c>
      <c r="D7815" t="s">
        <v>3520</v>
      </c>
    </row>
    <row r="7816" spans="2:4">
      <c r="B7816" s="594">
        <v>45659.497534722221</v>
      </c>
      <c r="C7816">
        <v>60006</v>
      </c>
      <c r="D7816" t="s">
        <v>3521</v>
      </c>
    </row>
    <row r="7817" spans="2:4">
      <c r="B7817" s="594">
        <v>45659.497534722221</v>
      </c>
      <c r="C7817">
        <v>60006</v>
      </c>
      <c r="D7817" t="s">
        <v>3522</v>
      </c>
    </row>
    <row r="7818" spans="2:4">
      <c r="B7818" s="594">
        <v>45659.497534722221</v>
      </c>
      <c r="C7818">
        <v>60006</v>
      </c>
      <c r="D7818" t="s">
        <v>3524</v>
      </c>
    </row>
    <row r="7819" spans="2:4">
      <c r="B7819" s="594">
        <v>45659.497534722221</v>
      </c>
      <c r="C7819">
        <v>60006</v>
      </c>
      <c r="D7819" t="s">
        <v>4133</v>
      </c>
    </row>
    <row r="7820" spans="2:4">
      <c r="B7820" s="594">
        <v>45659.497534722221</v>
      </c>
      <c r="C7820">
        <v>60006</v>
      </c>
      <c r="D7820" t="s">
        <v>3515</v>
      </c>
    </row>
    <row r="7821" spans="2:4">
      <c r="B7821" s="594">
        <v>45659.497534722221</v>
      </c>
      <c r="C7821">
        <v>60001</v>
      </c>
      <c r="D7821" t="s">
        <v>3516</v>
      </c>
    </row>
    <row r="7822" spans="2:4">
      <c r="B7822" s="594">
        <v>45659.497534722221</v>
      </c>
      <c r="C7822">
        <v>60006</v>
      </c>
      <c r="D7822" t="s">
        <v>3517</v>
      </c>
    </row>
    <row r="7823" spans="2:4">
      <c r="B7823" s="594">
        <v>45659.497534722221</v>
      </c>
      <c r="C7823">
        <v>60006</v>
      </c>
      <c r="D7823" t="s">
        <v>3518</v>
      </c>
    </row>
    <row r="7824" spans="2:4">
      <c r="B7824" s="594">
        <v>45659.497534722221</v>
      </c>
      <c r="C7824">
        <v>60006</v>
      </c>
      <c r="D7824" t="s">
        <v>3520</v>
      </c>
    </row>
    <row r="7825" spans="2:4">
      <c r="B7825" s="594">
        <v>45659.497534722221</v>
      </c>
      <c r="C7825">
        <v>60006</v>
      </c>
      <c r="D7825" t="s">
        <v>3521</v>
      </c>
    </row>
    <row r="7826" spans="2:4">
      <c r="B7826" s="594">
        <v>45659.497534722221</v>
      </c>
      <c r="C7826">
        <v>60006</v>
      </c>
      <c r="D7826" t="s">
        <v>3522</v>
      </c>
    </row>
    <row r="7827" spans="2:4">
      <c r="B7827" s="594">
        <v>45659.497534722221</v>
      </c>
      <c r="C7827">
        <v>60006</v>
      </c>
      <c r="D7827" t="s">
        <v>3524</v>
      </c>
    </row>
    <row r="7828" spans="2:4">
      <c r="B7828" s="594">
        <v>45659.497534722221</v>
      </c>
      <c r="C7828">
        <v>60006</v>
      </c>
      <c r="D7828" t="s">
        <v>4133</v>
      </c>
    </row>
    <row r="7829" spans="2:4">
      <c r="B7829" s="594">
        <v>45659.497534722221</v>
      </c>
      <c r="C7829">
        <v>60006</v>
      </c>
      <c r="D7829" t="s">
        <v>3515</v>
      </c>
    </row>
    <row r="7830" spans="2:4">
      <c r="B7830" s="594">
        <v>45659.497534722221</v>
      </c>
      <c r="C7830">
        <v>60001</v>
      </c>
      <c r="D7830" t="s">
        <v>3516</v>
      </c>
    </row>
    <row r="7831" spans="2:4">
      <c r="B7831" s="594">
        <v>45659.497534722221</v>
      </c>
      <c r="C7831">
        <v>60006</v>
      </c>
      <c r="D7831" t="s">
        <v>3517</v>
      </c>
    </row>
    <row r="7832" spans="2:4">
      <c r="B7832" s="594">
        <v>45659.497534722221</v>
      </c>
      <c r="C7832">
        <v>60006</v>
      </c>
      <c r="D7832" t="s">
        <v>3518</v>
      </c>
    </row>
    <row r="7833" spans="2:4">
      <c r="B7833" s="594">
        <v>45659.497534722221</v>
      </c>
      <c r="C7833">
        <v>60006</v>
      </c>
      <c r="D7833" t="s">
        <v>3520</v>
      </c>
    </row>
    <row r="7834" spans="2:4">
      <c r="B7834" s="594">
        <v>45659.497534722221</v>
      </c>
      <c r="C7834">
        <v>60006</v>
      </c>
      <c r="D7834" t="s">
        <v>3521</v>
      </c>
    </row>
    <row r="7835" spans="2:4">
      <c r="B7835" s="594">
        <v>45659.497546296298</v>
      </c>
      <c r="C7835">
        <v>60006</v>
      </c>
      <c r="D7835" t="s">
        <v>3522</v>
      </c>
    </row>
    <row r="7836" spans="2:4">
      <c r="B7836" s="594">
        <v>45659.497546296298</v>
      </c>
      <c r="C7836">
        <v>60006</v>
      </c>
      <c r="D7836" t="s">
        <v>3524</v>
      </c>
    </row>
    <row r="7837" spans="2:4">
      <c r="B7837" s="594">
        <v>45659.497546296298</v>
      </c>
      <c r="C7837">
        <v>60006</v>
      </c>
      <c r="D7837" t="s">
        <v>4133</v>
      </c>
    </row>
    <row r="7838" spans="2:4">
      <c r="B7838" s="594">
        <v>45659.497546296298</v>
      </c>
      <c r="C7838">
        <v>60006</v>
      </c>
      <c r="D7838" t="s">
        <v>3515</v>
      </c>
    </row>
    <row r="7839" spans="2:4">
      <c r="B7839" s="594">
        <v>45659.497546296298</v>
      </c>
      <c r="C7839">
        <v>60001</v>
      </c>
      <c r="D7839" t="s">
        <v>3516</v>
      </c>
    </row>
    <row r="7840" spans="2:4">
      <c r="B7840" s="594">
        <v>45659.497546296298</v>
      </c>
      <c r="C7840">
        <v>60006</v>
      </c>
      <c r="D7840" t="s">
        <v>3517</v>
      </c>
    </row>
    <row r="7841" spans="2:4">
      <c r="B7841" s="594">
        <v>45659.497546296298</v>
      </c>
      <c r="C7841">
        <v>60006</v>
      </c>
      <c r="D7841" t="s">
        <v>3518</v>
      </c>
    </row>
    <row r="7842" spans="2:4">
      <c r="B7842" s="594">
        <v>45659.497546296298</v>
      </c>
      <c r="C7842">
        <v>60006</v>
      </c>
      <c r="D7842" t="s">
        <v>3520</v>
      </c>
    </row>
    <row r="7843" spans="2:4">
      <c r="B7843" s="594">
        <v>45659.497546296298</v>
      </c>
      <c r="C7843">
        <v>60006</v>
      </c>
      <c r="D7843" t="s">
        <v>3521</v>
      </c>
    </row>
    <row r="7844" spans="2:4">
      <c r="B7844" s="594">
        <v>45659.497546296298</v>
      </c>
      <c r="C7844">
        <v>60006</v>
      </c>
      <c r="D7844" t="s">
        <v>3522</v>
      </c>
    </row>
    <row r="7845" spans="2:4">
      <c r="B7845" s="594">
        <v>45659.497546296298</v>
      </c>
      <c r="C7845">
        <v>60006</v>
      </c>
      <c r="D7845" t="s">
        <v>3524</v>
      </c>
    </row>
    <row r="7846" spans="2:4">
      <c r="B7846" s="594">
        <v>45659.497546296298</v>
      </c>
      <c r="C7846">
        <v>60006</v>
      </c>
      <c r="D7846" t="s">
        <v>4133</v>
      </c>
    </row>
    <row r="7847" spans="2:4">
      <c r="B7847" s="594">
        <v>45659.497546296298</v>
      </c>
      <c r="C7847">
        <v>60006</v>
      </c>
      <c r="D7847" t="s">
        <v>3515</v>
      </c>
    </row>
    <row r="7848" spans="2:4">
      <c r="B7848" s="594">
        <v>45659.497546296298</v>
      </c>
      <c r="C7848">
        <v>60001</v>
      </c>
      <c r="D7848" t="s">
        <v>3516</v>
      </c>
    </row>
    <row r="7849" spans="2:4">
      <c r="B7849" s="594">
        <v>45659.497546296298</v>
      </c>
      <c r="C7849">
        <v>60006</v>
      </c>
      <c r="D7849" t="s">
        <v>3517</v>
      </c>
    </row>
    <row r="7850" spans="2:4">
      <c r="B7850" s="594">
        <v>45659.497546296298</v>
      </c>
      <c r="C7850">
        <v>60006</v>
      </c>
      <c r="D7850" t="s">
        <v>3518</v>
      </c>
    </row>
    <row r="7851" spans="2:4">
      <c r="B7851" s="594">
        <v>45659.497546296298</v>
      </c>
      <c r="C7851">
        <v>60006</v>
      </c>
      <c r="D7851" t="s">
        <v>3520</v>
      </c>
    </row>
    <row r="7852" spans="2:4">
      <c r="B7852" s="594">
        <v>45659.497546296298</v>
      </c>
      <c r="C7852">
        <v>60006</v>
      </c>
      <c r="D7852" t="s">
        <v>3521</v>
      </c>
    </row>
    <row r="7853" spans="2:4">
      <c r="B7853" s="594">
        <v>45659.497557870367</v>
      </c>
      <c r="C7853">
        <v>60006</v>
      </c>
      <c r="D7853" t="s">
        <v>3522</v>
      </c>
    </row>
    <row r="7854" spans="2:4">
      <c r="B7854" s="594">
        <v>45659.497557870367</v>
      </c>
      <c r="C7854">
        <v>60006</v>
      </c>
      <c r="D7854" t="s">
        <v>3524</v>
      </c>
    </row>
    <row r="7855" spans="2:4">
      <c r="B7855" s="594">
        <v>45659.497557870367</v>
      </c>
      <c r="C7855">
        <v>60006</v>
      </c>
      <c r="D7855" t="s">
        <v>4133</v>
      </c>
    </row>
    <row r="7856" spans="2:4">
      <c r="B7856" s="594">
        <v>45659.497557870367</v>
      </c>
      <c r="C7856">
        <v>60006</v>
      </c>
      <c r="D7856" t="s">
        <v>3515</v>
      </c>
    </row>
    <row r="7857" spans="2:4">
      <c r="B7857" s="594">
        <v>45659.497557870367</v>
      </c>
      <c r="C7857">
        <v>60001</v>
      </c>
      <c r="D7857" t="s">
        <v>3516</v>
      </c>
    </row>
    <row r="7858" spans="2:4">
      <c r="B7858" s="594">
        <v>45659.497557870367</v>
      </c>
      <c r="C7858">
        <v>60006</v>
      </c>
      <c r="D7858" t="s">
        <v>3517</v>
      </c>
    </row>
    <row r="7859" spans="2:4">
      <c r="B7859" s="594">
        <v>45659.497557870367</v>
      </c>
      <c r="C7859">
        <v>60006</v>
      </c>
      <c r="D7859" t="s">
        <v>3518</v>
      </c>
    </row>
    <row r="7860" spans="2:4">
      <c r="B7860" s="594">
        <v>45659.497557870367</v>
      </c>
      <c r="C7860">
        <v>60006</v>
      </c>
      <c r="D7860" t="s">
        <v>3520</v>
      </c>
    </row>
    <row r="7861" spans="2:4">
      <c r="B7861" s="594">
        <v>45659.497557870367</v>
      </c>
      <c r="C7861">
        <v>60006</v>
      </c>
      <c r="D7861" t="s">
        <v>3521</v>
      </c>
    </row>
    <row r="7862" spans="2:4">
      <c r="B7862" s="594">
        <v>45659.497557870367</v>
      </c>
      <c r="C7862">
        <v>60006</v>
      </c>
      <c r="D7862" t="s">
        <v>3522</v>
      </c>
    </row>
    <row r="7863" spans="2:4">
      <c r="B7863" s="594">
        <v>45659.497557870367</v>
      </c>
      <c r="C7863">
        <v>60006</v>
      </c>
      <c r="D7863" t="s">
        <v>3524</v>
      </c>
    </row>
    <row r="7864" spans="2:4">
      <c r="B7864" s="594">
        <v>45659.497557870367</v>
      </c>
      <c r="C7864">
        <v>60006</v>
      </c>
      <c r="D7864" t="s">
        <v>4133</v>
      </c>
    </row>
    <row r="7865" spans="2:4">
      <c r="B7865" s="594">
        <v>45659.497557870367</v>
      </c>
      <c r="C7865">
        <v>60006</v>
      </c>
      <c r="D7865" t="s">
        <v>3515</v>
      </c>
    </row>
    <row r="7866" spans="2:4">
      <c r="B7866" s="594">
        <v>45659.497557870367</v>
      </c>
      <c r="C7866">
        <v>60001</v>
      </c>
      <c r="D7866" t="s">
        <v>3516</v>
      </c>
    </row>
    <row r="7867" spans="2:4">
      <c r="B7867" s="594">
        <v>45659.497557870367</v>
      </c>
      <c r="C7867">
        <v>60006</v>
      </c>
      <c r="D7867" t="s">
        <v>3517</v>
      </c>
    </row>
    <row r="7868" spans="2:4">
      <c r="B7868" s="594">
        <v>45659.497557870367</v>
      </c>
      <c r="C7868">
        <v>60006</v>
      </c>
      <c r="D7868" t="s">
        <v>3518</v>
      </c>
    </row>
    <row r="7869" spans="2:4">
      <c r="B7869" s="594">
        <v>45659.497557870367</v>
      </c>
      <c r="C7869">
        <v>60006</v>
      </c>
      <c r="D7869" t="s">
        <v>3520</v>
      </c>
    </row>
    <row r="7870" spans="2:4">
      <c r="B7870" s="594">
        <v>45659.497557870367</v>
      </c>
      <c r="C7870">
        <v>60006</v>
      </c>
      <c r="D7870" t="s">
        <v>3521</v>
      </c>
    </row>
    <row r="7871" spans="2:4">
      <c r="B7871" s="594">
        <v>45659.497557870367</v>
      </c>
      <c r="C7871">
        <v>60006</v>
      </c>
      <c r="D7871" t="s">
        <v>3522</v>
      </c>
    </row>
    <row r="7872" spans="2:4">
      <c r="B7872" s="594">
        <v>45659.497557870367</v>
      </c>
      <c r="C7872">
        <v>60006</v>
      </c>
      <c r="D7872" t="s">
        <v>3524</v>
      </c>
    </row>
    <row r="7873" spans="2:4">
      <c r="B7873" s="594">
        <v>45659.497557870367</v>
      </c>
      <c r="C7873">
        <v>60006</v>
      </c>
      <c r="D7873" t="s">
        <v>4133</v>
      </c>
    </row>
    <row r="7874" spans="2:4">
      <c r="B7874" s="594">
        <v>45659.497557870367</v>
      </c>
      <c r="C7874">
        <v>60006</v>
      </c>
      <c r="D7874" t="s">
        <v>3515</v>
      </c>
    </row>
    <row r="7875" spans="2:4">
      <c r="B7875" s="594">
        <v>45659.497569444444</v>
      </c>
      <c r="C7875">
        <v>60001</v>
      </c>
      <c r="D7875" t="s">
        <v>3516</v>
      </c>
    </row>
    <row r="7876" spans="2:4">
      <c r="B7876" s="594">
        <v>45659.497569444444</v>
      </c>
      <c r="C7876">
        <v>60006</v>
      </c>
      <c r="D7876" t="s">
        <v>3517</v>
      </c>
    </row>
    <row r="7877" spans="2:4">
      <c r="B7877" s="594">
        <v>45659.497569444444</v>
      </c>
      <c r="C7877">
        <v>60006</v>
      </c>
      <c r="D7877" t="s">
        <v>3518</v>
      </c>
    </row>
    <row r="7878" spans="2:4">
      <c r="B7878" s="594">
        <v>45659.497569444444</v>
      </c>
      <c r="C7878">
        <v>60006</v>
      </c>
      <c r="D7878" t="s">
        <v>3520</v>
      </c>
    </row>
    <row r="7879" spans="2:4">
      <c r="B7879" s="594">
        <v>45659.497569444444</v>
      </c>
      <c r="C7879">
        <v>60006</v>
      </c>
      <c r="D7879" t="s">
        <v>3521</v>
      </c>
    </row>
    <row r="7880" spans="2:4">
      <c r="B7880" s="594">
        <v>45659.497569444444</v>
      </c>
      <c r="C7880">
        <v>60006</v>
      </c>
      <c r="D7880" t="s">
        <v>3522</v>
      </c>
    </row>
    <row r="7881" spans="2:4">
      <c r="B7881" s="594">
        <v>45659.497569444444</v>
      </c>
      <c r="C7881">
        <v>60006</v>
      </c>
      <c r="D7881" t="s">
        <v>3524</v>
      </c>
    </row>
    <row r="7882" spans="2:4">
      <c r="B7882" s="594">
        <v>45659.497569444444</v>
      </c>
      <c r="C7882">
        <v>60006</v>
      </c>
      <c r="D7882" t="s">
        <v>4133</v>
      </c>
    </row>
    <row r="7883" spans="2:4">
      <c r="B7883" s="594">
        <v>45659.497569444444</v>
      </c>
      <c r="C7883">
        <v>60006</v>
      </c>
      <c r="D7883" t="s">
        <v>3515</v>
      </c>
    </row>
    <row r="7884" spans="2:4">
      <c r="B7884" s="594">
        <v>45659.497569444444</v>
      </c>
      <c r="C7884">
        <v>60001</v>
      </c>
      <c r="D7884" t="s">
        <v>3516</v>
      </c>
    </row>
    <row r="7885" spans="2:4">
      <c r="B7885" s="594">
        <v>45659.497569444444</v>
      </c>
      <c r="C7885">
        <v>60006</v>
      </c>
      <c r="D7885" t="s">
        <v>3517</v>
      </c>
    </row>
    <row r="7886" spans="2:4">
      <c r="B7886" s="594">
        <v>45659.497569444444</v>
      </c>
      <c r="C7886">
        <v>60006</v>
      </c>
      <c r="D7886" t="s">
        <v>3518</v>
      </c>
    </row>
    <row r="7887" spans="2:4">
      <c r="B7887" s="594">
        <v>45659.497569444444</v>
      </c>
      <c r="C7887">
        <v>60006</v>
      </c>
      <c r="D7887" t="s">
        <v>3520</v>
      </c>
    </row>
    <row r="7888" spans="2:4">
      <c r="B7888" s="594">
        <v>45659.497569444444</v>
      </c>
      <c r="C7888">
        <v>60006</v>
      </c>
      <c r="D7888" t="s">
        <v>3521</v>
      </c>
    </row>
    <row r="7889" spans="2:4">
      <c r="B7889" s="594">
        <v>45659.497569444444</v>
      </c>
      <c r="C7889">
        <v>60006</v>
      </c>
      <c r="D7889" t="s">
        <v>3522</v>
      </c>
    </row>
    <row r="7890" spans="2:4">
      <c r="B7890" s="594">
        <v>45659.497569444444</v>
      </c>
      <c r="C7890">
        <v>60006</v>
      </c>
      <c r="D7890" t="s">
        <v>3524</v>
      </c>
    </row>
    <row r="7891" spans="2:4">
      <c r="B7891" s="594">
        <v>45659.497569444444</v>
      </c>
      <c r="C7891">
        <v>60006</v>
      </c>
      <c r="D7891" t="s">
        <v>4133</v>
      </c>
    </row>
    <row r="7892" spans="2:4">
      <c r="B7892" s="594">
        <v>45659.497569444444</v>
      </c>
      <c r="C7892">
        <v>60006</v>
      </c>
      <c r="D7892" t="s">
        <v>3515</v>
      </c>
    </row>
    <row r="7893" spans="2:4">
      <c r="B7893" s="594">
        <v>45659.497569444444</v>
      </c>
      <c r="C7893">
        <v>60001</v>
      </c>
      <c r="D7893" t="s">
        <v>3516</v>
      </c>
    </row>
    <row r="7894" spans="2:4">
      <c r="B7894" s="594">
        <v>45659.497569444444</v>
      </c>
      <c r="C7894">
        <v>60006</v>
      </c>
      <c r="D7894" t="s">
        <v>3517</v>
      </c>
    </row>
    <row r="7895" spans="2:4">
      <c r="B7895" s="594">
        <v>45659.497569444444</v>
      </c>
      <c r="C7895">
        <v>60006</v>
      </c>
      <c r="D7895" t="s">
        <v>3518</v>
      </c>
    </row>
    <row r="7896" spans="2:4">
      <c r="B7896" s="594">
        <v>45659.497581018521</v>
      </c>
      <c r="C7896">
        <v>60006</v>
      </c>
      <c r="D7896" t="s">
        <v>3520</v>
      </c>
    </row>
    <row r="7897" spans="2:4">
      <c r="B7897" s="594">
        <v>45659.497581018521</v>
      </c>
      <c r="C7897">
        <v>60006</v>
      </c>
      <c r="D7897" t="s">
        <v>3521</v>
      </c>
    </row>
    <row r="7898" spans="2:4">
      <c r="B7898" s="594">
        <v>45659.497581018521</v>
      </c>
      <c r="C7898">
        <v>60006</v>
      </c>
      <c r="D7898" t="s">
        <v>3522</v>
      </c>
    </row>
    <row r="7899" spans="2:4">
      <c r="B7899" s="594">
        <v>45659.497581018521</v>
      </c>
      <c r="C7899">
        <v>60006</v>
      </c>
      <c r="D7899" t="s">
        <v>3524</v>
      </c>
    </row>
    <row r="7900" spans="2:4">
      <c r="B7900" s="594">
        <v>45659.497581018521</v>
      </c>
      <c r="C7900">
        <v>60006</v>
      </c>
      <c r="D7900" t="s">
        <v>4133</v>
      </c>
    </row>
    <row r="7901" spans="2:4">
      <c r="B7901" s="594">
        <v>45659.497581018521</v>
      </c>
      <c r="C7901">
        <v>60006</v>
      </c>
      <c r="D7901" t="s">
        <v>3515</v>
      </c>
    </row>
    <row r="7902" spans="2:4">
      <c r="B7902" s="594">
        <v>45659.497581018521</v>
      </c>
      <c r="C7902">
        <v>60001</v>
      </c>
      <c r="D7902" t="s">
        <v>3516</v>
      </c>
    </row>
    <row r="7903" spans="2:4">
      <c r="B7903" s="594">
        <v>45659.497581018521</v>
      </c>
      <c r="C7903">
        <v>60006</v>
      </c>
      <c r="D7903" t="s">
        <v>3517</v>
      </c>
    </row>
    <row r="7904" spans="2:4">
      <c r="B7904" s="594">
        <v>45659.497581018521</v>
      </c>
      <c r="C7904">
        <v>60006</v>
      </c>
      <c r="D7904" t="s">
        <v>3518</v>
      </c>
    </row>
    <row r="7905" spans="2:4">
      <c r="B7905" s="594">
        <v>45659.497581018521</v>
      </c>
      <c r="C7905">
        <v>60006</v>
      </c>
      <c r="D7905" t="s">
        <v>3520</v>
      </c>
    </row>
    <row r="7906" spans="2:4">
      <c r="B7906" s="594">
        <v>45659.497581018521</v>
      </c>
      <c r="C7906">
        <v>60006</v>
      </c>
      <c r="D7906" t="s">
        <v>3521</v>
      </c>
    </row>
    <row r="7907" spans="2:4">
      <c r="B7907" s="594">
        <v>45659.497581018521</v>
      </c>
      <c r="C7907">
        <v>60006</v>
      </c>
      <c r="D7907" t="s">
        <v>3522</v>
      </c>
    </row>
    <row r="7908" spans="2:4">
      <c r="B7908" s="594">
        <v>45659.497581018521</v>
      </c>
      <c r="C7908">
        <v>60006</v>
      </c>
      <c r="D7908" t="s">
        <v>3524</v>
      </c>
    </row>
    <row r="7909" spans="2:4">
      <c r="B7909" s="594">
        <v>45659.497581018521</v>
      </c>
      <c r="C7909">
        <v>60006</v>
      </c>
      <c r="D7909" t="s">
        <v>4133</v>
      </c>
    </row>
    <row r="7910" spans="2:4">
      <c r="B7910" s="594">
        <v>45659.497581018521</v>
      </c>
      <c r="C7910">
        <v>60006</v>
      </c>
      <c r="D7910" t="s">
        <v>3515</v>
      </c>
    </row>
    <row r="7911" spans="2:4">
      <c r="B7911" s="594">
        <v>45659.497581018521</v>
      </c>
      <c r="C7911">
        <v>60001</v>
      </c>
      <c r="D7911" t="s">
        <v>3516</v>
      </c>
    </row>
    <row r="7912" spans="2:4">
      <c r="B7912" s="594">
        <v>45659.497581018521</v>
      </c>
      <c r="C7912">
        <v>60006</v>
      </c>
      <c r="D7912" t="s">
        <v>3517</v>
      </c>
    </row>
    <row r="7913" spans="2:4">
      <c r="B7913" s="594">
        <v>45659.497581018521</v>
      </c>
      <c r="C7913">
        <v>60006</v>
      </c>
      <c r="D7913" t="s">
        <v>3518</v>
      </c>
    </row>
    <row r="7914" spans="2:4">
      <c r="B7914" s="594">
        <v>45659.497581018521</v>
      </c>
      <c r="C7914">
        <v>60006</v>
      </c>
      <c r="D7914" t="s">
        <v>3520</v>
      </c>
    </row>
    <row r="7915" spans="2:4">
      <c r="B7915" s="594">
        <v>45659.497581018521</v>
      </c>
      <c r="C7915">
        <v>60006</v>
      </c>
      <c r="D7915" t="s">
        <v>3521</v>
      </c>
    </row>
    <row r="7916" spans="2:4">
      <c r="B7916" s="594">
        <v>45659.49759259259</v>
      </c>
      <c r="C7916">
        <v>60006</v>
      </c>
      <c r="D7916" t="s">
        <v>3522</v>
      </c>
    </row>
    <row r="7917" spans="2:4">
      <c r="B7917" s="594">
        <v>45659.49759259259</v>
      </c>
      <c r="C7917">
        <v>60006</v>
      </c>
      <c r="D7917" t="s">
        <v>3524</v>
      </c>
    </row>
    <row r="7918" spans="2:4">
      <c r="B7918" s="594">
        <v>45659.49759259259</v>
      </c>
      <c r="C7918">
        <v>60006</v>
      </c>
      <c r="D7918" t="s">
        <v>4133</v>
      </c>
    </row>
    <row r="7919" spans="2:4">
      <c r="B7919" s="594">
        <v>45659.49759259259</v>
      </c>
      <c r="C7919">
        <v>60006</v>
      </c>
      <c r="D7919" t="s">
        <v>3515</v>
      </c>
    </row>
    <row r="7920" spans="2:4">
      <c r="B7920" s="594">
        <v>45659.49759259259</v>
      </c>
      <c r="C7920">
        <v>60001</v>
      </c>
      <c r="D7920" t="s">
        <v>3516</v>
      </c>
    </row>
    <row r="7921" spans="2:4">
      <c r="B7921" s="594">
        <v>45659.49759259259</v>
      </c>
      <c r="C7921">
        <v>60006</v>
      </c>
      <c r="D7921" t="s">
        <v>3517</v>
      </c>
    </row>
    <row r="7922" spans="2:4">
      <c r="B7922" s="594">
        <v>45659.49759259259</v>
      </c>
      <c r="C7922">
        <v>60006</v>
      </c>
      <c r="D7922" t="s">
        <v>3518</v>
      </c>
    </row>
    <row r="7923" spans="2:4">
      <c r="B7923" s="594">
        <v>45659.49759259259</v>
      </c>
      <c r="C7923">
        <v>60006</v>
      </c>
      <c r="D7923" t="s">
        <v>3520</v>
      </c>
    </row>
    <row r="7924" spans="2:4">
      <c r="B7924" s="594">
        <v>45659.49759259259</v>
      </c>
      <c r="C7924">
        <v>60006</v>
      </c>
      <c r="D7924" t="s">
        <v>3521</v>
      </c>
    </row>
    <row r="7925" spans="2:4">
      <c r="B7925" s="594">
        <v>45659.49759259259</v>
      </c>
      <c r="C7925">
        <v>60006</v>
      </c>
      <c r="D7925" t="s">
        <v>3522</v>
      </c>
    </row>
    <row r="7926" spans="2:4">
      <c r="B7926" s="594">
        <v>45659.49759259259</v>
      </c>
      <c r="C7926">
        <v>60006</v>
      </c>
      <c r="D7926" t="s">
        <v>3524</v>
      </c>
    </row>
    <row r="7927" spans="2:4">
      <c r="B7927" s="594">
        <v>45659.49759259259</v>
      </c>
      <c r="C7927">
        <v>60006</v>
      </c>
      <c r="D7927" t="s">
        <v>4133</v>
      </c>
    </row>
    <row r="7928" spans="2:4">
      <c r="B7928" s="594">
        <v>45659.49759259259</v>
      </c>
      <c r="C7928">
        <v>60006</v>
      </c>
      <c r="D7928" t="s">
        <v>3515</v>
      </c>
    </row>
    <row r="7929" spans="2:4">
      <c r="B7929" s="594">
        <v>45659.49759259259</v>
      </c>
      <c r="C7929">
        <v>60001</v>
      </c>
      <c r="D7929" t="s">
        <v>3516</v>
      </c>
    </row>
    <row r="7930" spans="2:4">
      <c r="B7930" s="594">
        <v>45659.49759259259</v>
      </c>
      <c r="C7930">
        <v>60006</v>
      </c>
      <c r="D7930" t="s">
        <v>3517</v>
      </c>
    </row>
    <row r="7931" spans="2:4">
      <c r="B7931" s="594">
        <v>45659.49759259259</v>
      </c>
      <c r="C7931">
        <v>60006</v>
      </c>
      <c r="D7931" t="s">
        <v>3518</v>
      </c>
    </row>
    <row r="7932" spans="2:4">
      <c r="B7932" s="594">
        <v>45659.49759259259</v>
      </c>
      <c r="C7932">
        <v>60006</v>
      </c>
      <c r="D7932" t="s">
        <v>3520</v>
      </c>
    </row>
    <row r="7933" spans="2:4">
      <c r="B7933" s="594">
        <v>45659.49759259259</v>
      </c>
      <c r="C7933">
        <v>60006</v>
      </c>
      <c r="D7933" t="s">
        <v>3521</v>
      </c>
    </row>
    <row r="7934" spans="2:4">
      <c r="B7934" s="594">
        <v>45659.49759259259</v>
      </c>
      <c r="C7934">
        <v>60006</v>
      </c>
      <c r="D7934" t="s">
        <v>3522</v>
      </c>
    </row>
    <row r="7935" spans="2:4">
      <c r="B7935" s="594">
        <v>45659.49759259259</v>
      </c>
      <c r="C7935">
        <v>60006</v>
      </c>
      <c r="D7935" t="s">
        <v>3524</v>
      </c>
    </row>
    <row r="7936" spans="2:4">
      <c r="B7936" s="594">
        <v>45659.49759259259</v>
      </c>
      <c r="C7936">
        <v>60006</v>
      </c>
      <c r="D7936" t="s">
        <v>4133</v>
      </c>
    </row>
    <row r="7937" spans="2:4">
      <c r="B7937" s="594">
        <v>45659.49759259259</v>
      </c>
      <c r="C7937">
        <v>60006</v>
      </c>
      <c r="D7937" t="s">
        <v>3515</v>
      </c>
    </row>
    <row r="7938" spans="2:4">
      <c r="B7938" s="594">
        <v>45659.49759259259</v>
      </c>
      <c r="C7938">
        <v>60001</v>
      </c>
      <c r="D7938" t="s">
        <v>3516</v>
      </c>
    </row>
    <row r="7939" spans="2:4">
      <c r="B7939" s="594">
        <v>45659.49759259259</v>
      </c>
      <c r="C7939">
        <v>60006</v>
      </c>
      <c r="D7939" t="s">
        <v>3517</v>
      </c>
    </row>
    <row r="7940" spans="2:4">
      <c r="B7940" s="594">
        <v>45659.49759259259</v>
      </c>
      <c r="C7940">
        <v>60006</v>
      </c>
      <c r="D7940" t="s">
        <v>3518</v>
      </c>
    </row>
    <row r="7941" spans="2:4">
      <c r="B7941" s="594">
        <v>45659.49759259259</v>
      </c>
      <c r="C7941">
        <v>60006</v>
      </c>
      <c r="D7941" t="s">
        <v>3520</v>
      </c>
    </row>
    <row r="7942" spans="2:4">
      <c r="B7942" s="594">
        <v>45659.49759259259</v>
      </c>
      <c r="C7942">
        <v>60006</v>
      </c>
      <c r="D7942" t="s">
        <v>3521</v>
      </c>
    </row>
    <row r="7943" spans="2:4">
      <c r="B7943" s="594">
        <v>45659.49759259259</v>
      </c>
      <c r="C7943">
        <v>60006</v>
      </c>
      <c r="D7943" t="s">
        <v>3522</v>
      </c>
    </row>
    <row r="7944" spans="2:4">
      <c r="B7944" s="594">
        <v>45659.49759259259</v>
      </c>
      <c r="C7944">
        <v>60006</v>
      </c>
      <c r="D7944" t="s">
        <v>3524</v>
      </c>
    </row>
    <row r="7945" spans="2:4">
      <c r="B7945" s="594">
        <v>45659.49759259259</v>
      </c>
      <c r="C7945">
        <v>60006</v>
      </c>
      <c r="D7945" t="s">
        <v>4133</v>
      </c>
    </row>
    <row r="7946" spans="2:4">
      <c r="B7946" s="594">
        <v>45659.49759259259</v>
      </c>
      <c r="C7946">
        <v>60006</v>
      </c>
      <c r="D7946" t="s">
        <v>3515</v>
      </c>
    </row>
    <row r="7947" spans="2:4">
      <c r="B7947" s="594">
        <v>45659.49759259259</v>
      </c>
      <c r="C7947">
        <v>60001</v>
      </c>
      <c r="D7947" t="s">
        <v>3516</v>
      </c>
    </row>
    <row r="7948" spans="2:4">
      <c r="B7948" s="594">
        <v>45659.49759259259</v>
      </c>
      <c r="C7948">
        <v>60006</v>
      </c>
      <c r="D7948" t="s">
        <v>3517</v>
      </c>
    </row>
    <row r="7949" spans="2:4">
      <c r="B7949" s="594">
        <v>45659.49759259259</v>
      </c>
      <c r="C7949">
        <v>60006</v>
      </c>
      <c r="D7949" t="s">
        <v>3518</v>
      </c>
    </row>
    <row r="7950" spans="2:4">
      <c r="B7950" s="594">
        <v>45659.49759259259</v>
      </c>
      <c r="C7950">
        <v>60006</v>
      </c>
      <c r="D7950" t="s">
        <v>3520</v>
      </c>
    </row>
    <row r="7951" spans="2:4">
      <c r="B7951" s="594">
        <v>45659.49759259259</v>
      </c>
      <c r="C7951">
        <v>60006</v>
      </c>
      <c r="D7951" t="s">
        <v>3521</v>
      </c>
    </row>
    <row r="7952" spans="2:4">
      <c r="B7952" s="594">
        <v>45659.49759259259</v>
      </c>
      <c r="C7952">
        <v>60006</v>
      </c>
      <c r="D7952" t="s">
        <v>3522</v>
      </c>
    </row>
    <row r="7953" spans="2:4">
      <c r="B7953" s="594">
        <v>45659.497604166667</v>
      </c>
      <c r="C7953">
        <v>60006</v>
      </c>
      <c r="D7953" t="s">
        <v>3524</v>
      </c>
    </row>
    <row r="7954" spans="2:4">
      <c r="B7954" s="594">
        <v>45659.497604166667</v>
      </c>
      <c r="C7954">
        <v>60006</v>
      </c>
      <c r="D7954" t="s">
        <v>4133</v>
      </c>
    </row>
    <row r="7955" spans="2:4">
      <c r="B7955" s="594">
        <v>45659.497604166667</v>
      </c>
      <c r="C7955">
        <v>60006</v>
      </c>
      <c r="D7955" t="s">
        <v>3515</v>
      </c>
    </row>
    <row r="7956" spans="2:4">
      <c r="B7956" s="594">
        <v>45659.497604166667</v>
      </c>
      <c r="C7956">
        <v>60001</v>
      </c>
      <c r="D7956" t="s">
        <v>3516</v>
      </c>
    </row>
    <row r="7957" spans="2:4">
      <c r="B7957" s="594">
        <v>45659.497604166667</v>
      </c>
      <c r="C7957">
        <v>60006</v>
      </c>
      <c r="D7957" t="s">
        <v>3517</v>
      </c>
    </row>
    <row r="7958" spans="2:4">
      <c r="B7958" s="594">
        <v>45659.497604166667</v>
      </c>
      <c r="C7958">
        <v>60006</v>
      </c>
      <c r="D7958" t="s">
        <v>3518</v>
      </c>
    </row>
    <row r="7959" spans="2:4">
      <c r="B7959" s="594">
        <v>45659.497604166667</v>
      </c>
      <c r="C7959">
        <v>60006</v>
      </c>
      <c r="D7959" t="s">
        <v>3520</v>
      </c>
    </row>
    <row r="7960" spans="2:4">
      <c r="B7960" s="594">
        <v>45659.497604166667</v>
      </c>
      <c r="C7960">
        <v>60006</v>
      </c>
      <c r="D7960" t="s">
        <v>3521</v>
      </c>
    </row>
    <row r="7961" spans="2:4">
      <c r="B7961" s="594">
        <v>45659.497604166667</v>
      </c>
      <c r="C7961">
        <v>60006</v>
      </c>
      <c r="D7961" t="s">
        <v>3522</v>
      </c>
    </row>
    <row r="7962" spans="2:4">
      <c r="B7962" s="594">
        <v>45659.497604166667</v>
      </c>
      <c r="C7962">
        <v>60006</v>
      </c>
      <c r="D7962" t="s">
        <v>3524</v>
      </c>
    </row>
    <row r="7963" spans="2:4">
      <c r="B7963" s="594">
        <v>45659.497604166667</v>
      </c>
      <c r="C7963">
        <v>60006</v>
      </c>
      <c r="D7963" t="s">
        <v>4133</v>
      </c>
    </row>
    <row r="7964" spans="2:4">
      <c r="B7964" s="594">
        <v>45659.497604166667</v>
      </c>
      <c r="C7964">
        <v>60006</v>
      </c>
      <c r="D7964" t="s">
        <v>3515</v>
      </c>
    </row>
    <row r="7965" spans="2:4">
      <c r="B7965" s="594">
        <v>45659.497604166667</v>
      </c>
      <c r="C7965">
        <v>60001</v>
      </c>
      <c r="D7965" t="s">
        <v>3516</v>
      </c>
    </row>
    <row r="7966" spans="2:4">
      <c r="B7966" s="594">
        <v>45659.497604166667</v>
      </c>
      <c r="C7966">
        <v>60006</v>
      </c>
      <c r="D7966" t="s">
        <v>3517</v>
      </c>
    </row>
    <row r="7967" spans="2:4">
      <c r="B7967" s="594">
        <v>45659.497604166667</v>
      </c>
      <c r="C7967">
        <v>60006</v>
      </c>
      <c r="D7967" t="s">
        <v>3518</v>
      </c>
    </row>
    <row r="7968" spans="2:4">
      <c r="B7968" s="594">
        <v>45659.497604166667</v>
      </c>
      <c r="C7968">
        <v>60006</v>
      </c>
      <c r="D7968" t="s">
        <v>3520</v>
      </c>
    </row>
    <row r="7969" spans="2:4">
      <c r="B7969" s="594">
        <v>45659.497604166667</v>
      </c>
      <c r="C7969">
        <v>60006</v>
      </c>
      <c r="D7969" t="s">
        <v>3521</v>
      </c>
    </row>
    <row r="7970" spans="2:4">
      <c r="B7970" s="594">
        <v>45659.497604166667</v>
      </c>
      <c r="C7970">
        <v>60006</v>
      </c>
      <c r="D7970" t="s">
        <v>3522</v>
      </c>
    </row>
    <row r="7971" spans="2:4">
      <c r="B7971" s="594">
        <v>45659.497604166667</v>
      </c>
      <c r="C7971">
        <v>60006</v>
      </c>
      <c r="D7971" t="s">
        <v>3524</v>
      </c>
    </row>
    <row r="7972" spans="2:4">
      <c r="B7972" s="594">
        <v>45659.497604166667</v>
      </c>
      <c r="C7972">
        <v>60006</v>
      </c>
      <c r="D7972" t="s">
        <v>4133</v>
      </c>
    </row>
    <row r="7973" spans="2:4">
      <c r="B7973" s="594">
        <v>45659.497604166667</v>
      </c>
      <c r="C7973">
        <v>60006</v>
      </c>
      <c r="D7973" t="s">
        <v>3515</v>
      </c>
    </row>
    <row r="7974" spans="2:4">
      <c r="B7974" s="594">
        <v>45659.497604166667</v>
      </c>
      <c r="C7974">
        <v>60001</v>
      </c>
      <c r="D7974" t="s">
        <v>3516</v>
      </c>
    </row>
    <row r="7975" spans="2:4">
      <c r="B7975" s="594">
        <v>45659.497604166667</v>
      </c>
      <c r="C7975">
        <v>60006</v>
      </c>
      <c r="D7975" t="s">
        <v>3517</v>
      </c>
    </row>
    <row r="7976" spans="2:4">
      <c r="B7976" s="594">
        <v>45659.497604166667</v>
      </c>
      <c r="C7976">
        <v>60006</v>
      </c>
      <c r="D7976" t="s">
        <v>3518</v>
      </c>
    </row>
    <row r="7977" spans="2:4">
      <c r="B7977" s="594">
        <v>45659.497604166667</v>
      </c>
      <c r="C7977">
        <v>60006</v>
      </c>
      <c r="D7977" t="s">
        <v>3520</v>
      </c>
    </row>
    <row r="7978" spans="2:4">
      <c r="B7978" s="594">
        <v>45659.497604166667</v>
      </c>
      <c r="C7978">
        <v>60006</v>
      </c>
      <c r="D7978" t="s">
        <v>3521</v>
      </c>
    </row>
    <row r="7979" spans="2:4">
      <c r="B7979" s="594">
        <v>45659.497604166667</v>
      </c>
      <c r="C7979">
        <v>60006</v>
      </c>
      <c r="D7979" t="s">
        <v>3522</v>
      </c>
    </row>
    <row r="7980" spans="2:4">
      <c r="B7980" s="594">
        <v>45659.497604166667</v>
      </c>
      <c r="C7980">
        <v>60006</v>
      </c>
      <c r="D7980" t="s">
        <v>3524</v>
      </c>
    </row>
    <row r="7981" spans="2:4">
      <c r="B7981" s="594">
        <v>45659.497604166667</v>
      </c>
      <c r="C7981">
        <v>60006</v>
      </c>
      <c r="D7981" t="s">
        <v>4133</v>
      </c>
    </row>
    <row r="7982" spans="2:4">
      <c r="B7982" s="594">
        <v>45659.497604166667</v>
      </c>
      <c r="C7982">
        <v>60006</v>
      </c>
      <c r="D7982" t="s">
        <v>3515</v>
      </c>
    </row>
    <row r="7983" spans="2:4">
      <c r="B7983" s="594">
        <v>45659.497604166667</v>
      </c>
      <c r="C7983">
        <v>60001</v>
      </c>
      <c r="D7983" t="s">
        <v>3516</v>
      </c>
    </row>
    <row r="7984" spans="2:4">
      <c r="B7984" s="594">
        <v>45659.497604166667</v>
      </c>
      <c r="C7984">
        <v>60006</v>
      </c>
      <c r="D7984" t="s">
        <v>3517</v>
      </c>
    </row>
    <row r="7985" spans="2:4">
      <c r="B7985" s="594">
        <v>45659.497604166667</v>
      </c>
      <c r="C7985">
        <v>60006</v>
      </c>
      <c r="D7985" t="s">
        <v>3518</v>
      </c>
    </row>
    <row r="7986" spans="2:4">
      <c r="B7986" s="594">
        <v>45659.497604166667</v>
      </c>
      <c r="C7986">
        <v>60006</v>
      </c>
      <c r="D7986" t="s">
        <v>3520</v>
      </c>
    </row>
    <row r="7987" spans="2:4">
      <c r="B7987" s="594">
        <v>45659.497604166667</v>
      </c>
      <c r="C7987">
        <v>60006</v>
      </c>
      <c r="D7987" t="s">
        <v>3521</v>
      </c>
    </row>
    <row r="7988" spans="2:4">
      <c r="B7988" s="594">
        <v>45659.497604166667</v>
      </c>
      <c r="C7988">
        <v>60006</v>
      </c>
      <c r="D7988" t="s">
        <v>3522</v>
      </c>
    </row>
    <row r="7989" spans="2:4">
      <c r="B7989" s="594">
        <v>45659.497604166667</v>
      </c>
      <c r="C7989">
        <v>60006</v>
      </c>
      <c r="D7989" t="s">
        <v>3524</v>
      </c>
    </row>
    <row r="7990" spans="2:4">
      <c r="B7990" s="594">
        <v>45659.497604166667</v>
      </c>
      <c r="C7990">
        <v>60006</v>
      </c>
      <c r="D7990" t="s">
        <v>4133</v>
      </c>
    </row>
    <row r="7991" spans="2:4">
      <c r="B7991" s="594">
        <v>45659.497604166667</v>
      </c>
      <c r="C7991">
        <v>60006</v>
      </c>
      <c r="D7991" t="s">
        <v>3515</v>
      </c>
    </row>
    <row r="7992" spans="2:4">
      <c r="B7992" s="594">
        <v>45659.497604166667</v>
      </c>
      <c r="C7992">
        <v>60001</v>
      </c>
      <c r="D7992" t="s">
        <v>3516</v>
      </c>
    </row>
    <row r="7993" spans="2:4">
      <c r="B7993" s="594">
        <v>45659.497604166667</v>
      </c>
      <c r="C7993">
        <v>60006</v>
      </c>
      <c r="D7993" t="s">
        <v>3517</v>
      </c>
    </row>
    <row r="7994" spans="2:4">
      <c r="B7994" s="594">
        <v>45659.497604166667</v>
      </c>
      <c r="C7994">
        <v>60006</v>
      </c>
      <c r="D7994" t="s">
        <v>3518</v>
      </c>
    </row>
    <row r="7995" spans="2:4">
      <c r="B7995" s="594">
        <v>45659.497604166667</v>
      </c>
      <c r="C7995">
        <v>60006</v>
      </c>
      <c r="D7995" t="s">
        <v>3520</v>
      </c>
    </row>
    <row r="7996" spans="2:4">
      <c r="B7996" s="594">
        <v>45659.497604166667</v>
      </c>
      <c r="C7996">
        <v>60006</v>
      </c>
      <c r="D7996" t="s">
        <v>3521</v>
      </c>
    </row>
    <row r="7997" spans="2:4">
      <c r="B7997" s="594">
        <v>45659.497604166667</v>
      </c>
      <c r="C7997">
        <v>60006</v>
      </c>
      <c r="D7997" t="s">
        <v>3522</v>
      </c>
    </row>
    <row r="7998" spans="2:4">
      <c r="B7998" s="594">
        <v>45659.497604166667</v>
      </c>
      <c r="C7998">
        <v>60006</v>
      </c>
      <c r="D7998" t="s">
        <v>3524</v>
      </c>
    </row>
    <row r="7999" spans="2:4">
      <c r="B7999" s="594">
        <v>45659.497615740744</v>
      </c>
      <c r="C7999">
        <v>60006</v>
      </c>
      <c r="D7999" t="s">
        <v>4133</v>
      </c>
    </row>
    <row r="8000" spans="2:4">
      <c r="B8000" s="594">
        <v>45659.497615740744</v>
      </c>
      <c r="C8000">
        <v>60006</v>
      </c>
      <c r="D8000" t="s">
        <v>3515</v>
      </c>
    </row>
    <row r="8001" spans="2:4">
      <c r="B8001" s="594">
        <v>45659.497615740744</v>
      </c>
      <c r="C8001">
        <v>60001</v>
      </c>
      <c r="D8001" t="s">
        <v>3516</v>
      </c>
    </row>
    <row r="8002" spans="2:4">
      <c r="B8002" s="594">
        <v>45659.497615740744</v>
      </c>
      <c r="C8002">
        <v>60006</v>
      </c>
      <c r="D8002" t="s">
        <v>3517</v>
      </c>
    </row>
    <row r="8003" spans="2:4">
      <c r="B8003" s="594">
        <v>45659.497615740744</v>
      </c>
      <c r="C8003">
        <v>60006</v>
      </c>
      <c r="D8003" t="s">
        <v>3518</v>
      </c>
    </row>
    <row r="8004" spans="2:4">
      <c r="B8004" s="594">
        <v>45659.497615740744</v>
      </c>
      <c r="C8004">
        <v>60006</v>
      </c>
      <c r="D8004" t="s">
        <v>3520</v>
      </c>
    </row>
    <row r="8005" spans="2:4">
      <c r="B8005" s="594">
        <v>45659.497615740744</v>
      </c>
      <c r="C8005">
        <v>60006</v>
      </c>
      <c r="D8005" t="s">
        <v>3521</v>
      </c>
    </row>
    <row r="8006" spans="2:4">
      <c r="B8006" s="594">
        <v>45659.497615740744</v>
      </c>
      <c r="C8006">
        <v>60006</v>
      </c>
      <c r="D8006" t="s">
        <v>3522</v>
      </c>
    </row>
    <row r="8007" spans="2:4">
      <c r="B8007" s="594">
        <v>45659.497615740744</v>
      </c>
      <c r="C8007">
        <v>60006</v>
      </c>
      <c r="D8007" t="s">
        <v>3524</v>
      </c>
    </row>
    <row r="8008" spans="2:4">
      <c r="B8008" s="594">
        <v>45659.497615740744</v>
      </c>
      <c r="C8008">
        <v>60006</v>
      </c>
      <c r="D8008" t="s">
        <v>4133</v>
      </c>
    </row>
    <row r="8009" spans="2:4">
      <c r="B8009" s="594">
        <v>45659.497615740744</v>
      </c>
      <c r="C8009">
        <v>60006</v>
      </c>
      <c r="D8009" t="s">
        <v>3515</v>
      </c>
    </row>
    <row r="8010" spans="2:4">
      <c r="B8010" s="594">
        <v>45659.497615740744</v>
      </c>
      <c r="C8010">
        <v>60001</v>
      </c>
      <c r="D8010" t="s">
        <v>3516</v>
      </c>
    </row>
    <row r="8011" spans="2:4">
      <c r="B8011" s="594">
        <v>45659.497615740744</v>
      </c>
      <c r="C8011">
        <v>60006</v>
      </c>
      <c r="D8011" t="s">
        <v>3517</v>
      </c>
    </row>
    <row r="8012" spans="2:4">
      <c r="B8012" s="594">
        <v>45659.497615740744</v>
      </c>
      <c r="C8012">
        <v>60006</v>
      </c>
      <c r="D8012" t="s">
        <v>3518</v>
      </c>
    </row>
    <row r="8013" spans="2:4">
      <c r="B8013" s="594">
        <v>45659.497615740744</v>
      </c>
      <c r="C8013">
        <v>60006</v>
      </c>
      <c r="D8013" t="s">
        <v>3520</v>
      </c>
    </row>
    <row r="8014" spans="2:4">
      <c r="B8014" s="594">
        <v>45659.497615740744</v>
      </c>
      <c r="C8014">
        <v>60006</v>
      </c>
      <c r="D8014" t="s">
        <v>3521</v>
      </c>
    </row>
    <row r="8015" spans="2:4">
      <c r="B8015" s="594">
        <v>45659.497615740744</v>
      </c>
      <c r="C8015">
        <v>60006</v>
      </c>
      <c r="D8015" t="s">
        <v>3522</v>
      </c>
    </row>
    <row r="8016" spans="2:4">
      <c r="B8016" s="594">
        <v>45659.497615740744</v>
      </c>
      <c r="C8016">
        <v>60006</v>
      </c>
      <c r="D8016" t="s">
        <v>3524</v>
      </c>
    </row>
    <row r="8017" spans="2:4">
      <c r="B8017" s="594">
        <v>45659.497615740744</v>
      </c>
      <c r="C8017">
        <v>60006</v>
      </c>
      <c r="D8017" t="s">
        <v>4133</v>
      </c>
    </row>
    <row r="8018" spans="2:4">
      <c r="B8018" s="594">
        <v>45659.497615740744</v>
      </c>
      <c r="C8018">
        <v>60006</v>
      </c>
      <c r="D8018" t="s">
        <v>3515</v>
      </c>
    </row>
    <row r="8019" spans="2:4">
      <c r="B8019" s="594">
        <v>45659.497615740744</v>
      </c>
      <c r="C8019">
        <v>60001</v>
      </c>
      <c r="D8019" t="s">
        <v>3516</v>
      </c>
    </row>
    <row r="8020" spans="2:4">
      <c r="B8020" s="594">
        <v>45659.497615740744</v>
      </c>
      <c r="C8020">
        <v>60006</v>
      </c>
      <c r="D8020" t="s">
        <v>3517</v>
      </c>
    </row>
    <row r="8021" spans="2:4">
      <c r="B8021" s="594">
        <v>45659.497615740744</v>
      </c>
      <c r="C8021">
        <v>60006</v>
      </c>
      <c r="D8021" t="s">
        <v>3518</v>
      </c>
    </row>
    <row r="8022" spans="2:4">
      <c r="B8022" s="594">
        <v>45659.497627314813</v>
      </c>
      <c r="C8022">
        <v>60006</v>
      </c>
      <c r="D8022" t="s">
        <v>3520</v>
      </c>
    </row>
    <row r="8023" spans="2:4">
      <c r="B8023" s="594">
        <v>45659.497627314813</v>
      </c>
      <c r="C8023">
        <v>60006</v>
      </c>
      <c r="D8023" t="s">
        <v>3521</v>
      </c>
    </row>
    <row r="8024" spans="2:4">
      <c r="B8024" s="594">
        <v>45659.497627314813</v>
      </c>
      <c r="C8024">
        <v>60006</v>
      </c>
      <c r="D8024" t="s">
        <v>3522</v>
      </c>
    </row>
    <row r="8025" spans="2:4">
      <c r="B8025" s="594">
        <v>45659.497627314813</v>
      </c>
      <c r="C8025">
        <v>60006</v>
      </c>
      <c r="D8025" t="s">
        <v>3524</v>
      </c>
    </row>
    <row r="8026" spans="2:4">
      <c r="B8026" s="594">
        <v>45659.497627314813</v>
      </c>
      <c r="C8026">
        <v>60006</v>
      </c>
      <c r="D8026" t="s">
        <v>4133</v>
      </c>
    </row>
    <row r="8027" spans="2:4">
      <c r="B8027" s="594">
        <v>45659.497627314813</v>
      </c>
      <c r="C8027">
        <v>60006</v>
      </c>
      <c r="D8027" t="s">
        <v>3515</v>
      </c>
    </row>
    <row r="8028" spans="2:4">
      <c r="B8028" s="594">
        <v>45659.497627314813</v>
      </c>
      <c r="C8028">
        <v>60001</v>
      </c>
      <c r="D8028" t="s">
        <v>3516</v>
      </c>
    </row>
    <row r="8029" spans="2:4">
      <c r="B8029" s="594">
        <v>45659.497627314813</v>
      </c>
      <c r="C8029">
        <v>60006</v>
      </c>
      <c r="D8029" t="s">
        <v>3517</v>
      </c>
    </row>
    <row r="8030" spans="2:4">
      <c r="B8030" s="594">
        <v>45659.497627314813</v>
      </c>
      <c r="C8030">
        <v>60006</v>
      </c>
      <c r="D8030" t="s">
        <v>3518</v>
      </c>
    </row>
    <row r="8031" spans="2:4">
      <c r="B8031" s="594">
        <v>45659.497627314813</v>
      </c>
      <c r="C8031">
        <v>60006</v>
      </c>
      <c r="D8031" t="s">
        <v>3520</v>
      </c>
    </row>
    <row r="8032" spans="2:4">
      <c r="B8032" s="594">
        <v>45659.497627314813</v>
      </c>
      <c r="C8032">
        <v>60006</v>
      </c>
      <c r="D8032" t="s">
        <v>3521</v>
      </c>
    </row>
    <row r="8033" spans="2:4">
      <c r="B8033" s="594">
        <v>45659.497627314813</v>
      </c>
      <c r="C8033">
        <v>60006</v>
      </c>
      <c r="D8033" t="s">
        <v>3522</v>
      </c>
    </row>
    <row r="8034" spans="2:4">
      <c r="B8034" s="594">
        <v>45659.497627314813</v>
      </c>
      <c r="C8034">
        <v>60006</v>
      </c>
      <c r="D8034" t="s">
        <v>3524</v>
      </c>
    </row>
    <row r="8035" spans="2:4">
      <c r="B8035" s="594">
        <v>45659.497627314813</v>
      </c>
      <c r="C8035">
        <v>60006</v>
      </c>
      <c r="D8035" t="s">
        <v>4133</v>
      </c>
    </row>
    <row r="8036" spans="2:4">
      <c r="B8036" s="594">
        <v>45659.497627314813</v>
      </c>
      <c r="C8036">
        <v>60006</v>
      </c>
      <c r="D8036" t="s">
        <v>3515</v>
      </c>
    </row>
    <row r="8037" spans="2:4">
      <c r="B8037" s="594">
        <v>45659.497627314813</v>
      </c>
      <c r="C8037">
        <v>60001</v>
      </c>
      <c r="D8037" t="s">
        <v>3516</v>
      </c>
    </row>
    <row r="8038" spans="2:4">
      <c r="B8038" s="594">
        <v>45659.497627314813</v>
      </c>
      <c r="C8038">
        <v>60006</v>
      </c>
      <c r="D8038" t="s">
        <v>3517</v>
      </c>
    </row>
    <row r="8039" spans="2:4">
      <c r="B8039" s="594">
        <v>45659.497627314813</v>
      </c>
      <c r="C8039">
        <v>60006</v>
      </c>
      <c r="D8039" t="s">
        <v>3518</v>
      </c>
    </row>
    <row r="8040" spans="2:4">
      <c r="B8040" s="594">
        <v>45659.497627314813</v>
      </c>
      <c r="C8040">
        <v>60006</v>
      </c>
      <c r="D8040" t="s">
        <v>3520</v>
      </c>
    </row>
    <row r="8041" spans="2:4">
      <c r="B8041" s="594">
        <v>45659.497627314813</v>
      </c>
      <c r="C8041">
        <v>60006</v>
      </c>
      <c r="D8041" t="s">
        <v>3521</v>
      </c>
    </row>
    <row r="8042" spans="2:4">
      <c r="B8042" s="594">
        <v>45659.497627314813</v>
      </c>
      <c r="C8042">
        <v>60006</v>
      </c>
      <c r="D8042" t="s">
        <v>3522</v>
      </c>
    </row>
    <row r="8043" spans="2:4">
      <c r="B8043" s="594">
        <v>45659.497627314813</v>
      </c>
      <c r="C8043">
        <v>60006</v>
      </c>
      <c r="D8043" t="s">
        <v>3524</v>
      </c>
    </row>
    <row r="8044" spans="2:4">
      <c r="B8044" s="594">
        <v>45659.497627314813</v>
      </c>
      <c r="C8044">
        <v>60006</v>
      </c>
      <c r="D8044" t="s">
        <v>4133</v>
      </c>
    </row>
    <row r="8045" spans="2:4">
      <c r="B8045" s="594">
        <v>45659.497627314813</v>
      </c>
      <c r="C8045">
        <v>60006</v>
      </c>
      <c r="D8045" t="s">
        <v>3515</v>
      </c>
    </row>
    <row r="8046" spans="2:4">
      <c r="B8046" s="594">
        <v>45659.497627314813</v>
      </c>
      <c r="C8046">
        <v>60001</v>
      </c>
      <c r="D8046" t="s">
        <v>3516</v>
      </c>
    </row>
    <row r="8047" spans="2:4">
      <c r="B8047" s="594">
        <v>45659.497627314813</v>
      </c>
      <c r="C8047">
        <v>60006</v>
      </c>
      <c r="D8047" t="s">
        <v>3517</v>
      </c>
    </row>
    <row r="8048" spans="2:4">
      <c r="B8048" s="594">
        <v>45659.497627314813</v>
      </c>
      <c r="C8048">
        <v>60006</v>
      </c>
      <c r="D8048" t="s">
        <v>3518</v>
      </c>
    </row>
    <row r="8049" spans="2:4">
      <c r="B8049" s="594">
        <v>45659.497627314813</v>
      </c>
      <c r="C8049">
        <v>60006</v>
      </c>
      <c r="D8049" t="s">
        <v>3520</v>
      </c>
    </row>
    <row r="8050" spans="2:4">
      <c r="B8050" s="594">
        <v>45659.497627314813</v>
      </c>
      <c r="C8050">
        <v>60006</v>
      </c>
      <c r="D8050" t="s">
        <v>3521</v>
      </c>
    </row>
    <row r="8051" spans="2:4">
      <c r="B8051" s="594">
        <v>45659.497627314813</v>
      </c>
      <c r="C8051">
        <v>60006</v>
      </c>
      <c r="D8051" t="s">
        <v>3522</v>
      </c>
    </row>
    <row r="8052" spans="2:4">
      <c r="B8052" s="594">
        <v>45659.497627314813</v>
      </c>
      <c r="C8052">
        <v>60006</v>
      </c>
      <c r="D8052" t="s">
        <v>3524</v>
      </c>
    </row>
    <row r="8053" spans="2:4">
      <c r="B8053" s="594">
        <v>45659.497627314813</v>
      </c>
      <c r="C8053">
        <v>60006</v>
      </c>
      <c r="D8053" t="s">
        <v>4133</v>
      </c>
    </row>
    <row r="8054" spans="2:4">
      <c r="B8054" s="594">
        <v>45659.497627314813</v>
      </c>
      <c r="C8054">
        <v>60006</v>
      </c>
      <c r="D8054" t="s">
        <v>3515</v>
      </c>
    </row>
    <row r="8055" spans="2:4">
      <c r="B8055" s="594">
        <v>45659.497627314813</v>
      </c>
      <c r="C8055">
        <v>60001</v>
      </c>
      <c r="D8055" t="s">
        <v>3516</v>
      </c>
    </row>
    <row r="8056" spans="2:4">
      <c r="B8056" s="594">
        <v>45659.497627314813</v>
      </c>
      <c r="C8056">
        <v>60006</v>
      </c>
      <c r="D8056" t="s">
        <v>3517</v>
      </c>
    </row>
    <row r="8057" spans="2:4">
      <c r="B8057" s="594">
        <v>45659.497627314813</v>
      </c>
      <c r="C8057">
        <v>60006</v>
      </c>
      <c r="D8057" t="s">
        <v>3518</v>
      </c>
    </row>
    <row r="8058" spans="2:4">
      <c r="B8058" s="594">
        <v>45659.497627314813</v>
      </c>
      <c r="C8058">
        <v>60006</v>
      </c>
      <c r="D8058" t="s">
        <v>3520</v>
      </c>
    </row>
    <row r="8059" spans="2:4">
      <c r="B8059" s="594">
        <v>45659.497627314813</v>
      </c>
      <c r="C8059">
        <v>60006</v>
      </c>
      <c r="D8059" t="s">
        <v>3521</v>
      </c>
    </row>
    <row r="8060" spans="2:4">
      <c r="B8060" s="594">
        <v>45659.497627314813</v>
      </c>
      <c r="C8060">
        <v>60006</v>
      </c>
      <c r="D8060" t="s">
        <v>3522</v>
      </c>
    </row>
    <row r="8061" spans="2:4">
      <c r="B8061" s="594">
        <v>45659.497627314813</v>
      </c>
      <c r="C8061">
        <v>60006</v>
      </c>
      <c r="D8061" t="s">
        <v>3524</v>
      </c>
    </row>
    <row r="8062" spans="2:4">
      <c r="B8062" s="594">
        <v>45659.49763888889</v>
      </c>
      <c r="C8062">
        <v>60006</v>
      </c>
      <c r="D8062" t="s">
        <v>4133</v>
      </c>
    </row>
    <row r="8063" spans="2:4">
      <c r="B8063" s="594">
        <v>45659.49763888889</v>
      </c>
      <c r="C8063">
        <v>60006</v>
      </c>
      <c r="D8063" t="s">
        <v>3515</v>
      </c>
    </row>
    <row r="8064" spans="2:4">
      <c r="B8064" s="594">
        <v>45659.49763888889</v>
      </c>
      <c r="C8064">
        <v>60001</v>
      </c>
      <c r="D8064" t="s">
        <v>3516</v>
      </c>
    </row>
    <row r="8065" spans="2:4">
      <c r="B8065" s="594">
        <v>45659.49763888889</v>
      </c>
      <c r="C8065">
        <v>60006</v>
      </c>
      <c r="D8065" t="s">
        <v>3517</v>
      </c>
    </row>
    <row r="8066" spans="2:4">
      <c r="B8066" s="594">
        <v>45659.49763888889</v>
      </c>
      <c r="C8066">
        <v>60006</v>
      </c>
      <c r="D8066" t="s">
        <v>3518</v>
      </c>
    </row>
    <row r="8067" spans="2:4">
      <c r="B8067" s="594">
        <v>45659.49763888889</v>
      </c>
      <c r="C8067">
        <v>60006</v>
      </c>
      <c r="D8067" t="s">
        <v>3520</v>
      </c>
    </row>
    <row r="8068" spans="2:4">
      <c r="B8068" s="594">
        <v>45659.49763888889</v>
      </c>
      <c r="C8068">
        <v>60006</v>
      </c>
      <c r="D8068" t="s">
        <v>3521</v>
      </c>
    </row>
    <row r="8069" spans="2:4">
      <c r="B8069" s="594">
        <v>45659.49763888889</v>
      </c>
      <c r="C8069">
        <v>60006</v>
      </c>
      <c r="D8069" t="s">
        <v>3522</v>
      </c>
    </row>
    <row r="8070" spans="2:4">
      <c r="B8070" s="594">
        <v>45659.49763888889</v>
      </c>
      <c r="C8070">
        <v>60006</v>
      </c>
      <c r="D8070" t="s">
        <v>3524</v>
      </c>
    </row>
    <row r="8071" spans="2:4">
      <c r="B8071" s="594">
        <v>45659.49763888889</v>
      </c>
      <c r="C8071">
        <v>60006</v>
      </c>
      <c r="D8071" t="s">
        <v>4133</v>
      </c>
    </row>
    <row r="8072" spans="2:4">
      <c r="B8072" s="594">
        <v>45659.49763888889</v>
      </c>
      <c r="C8072">
        <v>60006</v>
      </c>
      <c r="D8072" t="s">
        <v>3515</v>
      </c>
    </row>
    <row r="8073" spans="2:4">
      <c r="B8073" s="594">
        <v>45659.49763888889</v>
      </c>
      <c r="C8073">
        <v>60001</v>
      </c>
      <c r="D8073" t="s">
        <v>3516</v>
      </c>
    </row>
    <row r="8074" spans="2:4">
      <c r="B8074" s="594">
        <v>45659.49763888889</v>
      </c>
      <c r="C8074">
        <v>60006</v>
      </c>
      <c r="D8074" t="s">
        <v>3517</v>
      </c>
    </row>
    <row r="8075" spans="2:4">
      <c r="B8075" s="594">
        <v>45659.49763888889</v>
      </c>
      <c r="C8075">
        <v>60006</v>
      </c>
      <c r="D8075" t="s">
        <v>3518</v>
      </c>
    </row>
    <row r="8076" spans="2:4">
      <c r="B8076" s="594">
        <v>45659.49763888889</v>
      </c>
      <c r="C8076">
        <v>60006</v>
      </c>
      <c r="D8076" t="s">
        <v>3520</v>
      </c>
    </row>
    <row r="8077" spans="2:4">
      <c r="B8077" s="594">
        <v>45659.49763888889</v>
      </c>
      <c r="C8077">
        <v>60006</v>
      </c>
      <c r="D8077" t="s">
        <v>3521</v>
      </c>
    </row>
    <row r="8078" spans="2:4">
      <c r="B8078" s="594">
        <v>45659.49763888889</v>
      </c>
      <c r="C8078">
        <v>60006</v>
      </c>
      <c r="D8078" t="s">
        <v>3522</v>
      </c>
    </row>
    <row r="8079" spans="2:4">
      <c r="B8079" s="594">
        <v>45659.49763888889</v>
      </c>
      <c r="C8079">
        <v>60006</v>
      </c>
      <c r="D8079" t="s">
        <v>3524</v>
      </c>
    </row>
    <row r="8080" spans="2:4">
      <c r="B8080" s="594">
        <v>45659.49763888889</v>
      </c>
      <c r="C8080">
        <v>60006</v>
      </c>
      <c r="D8080" t="s">
        <v>4133</v>
      </c>
    </row>
    <row r="8081" spans="2:4">
      <c r="B8081" s="594">
        <v>45659.49763888889</v>
      </c>
      <c r="C8081">
        <v>60006</v>
      </c>
      <c r="D8081" t="s">
        <v>3515</v>
      </c>
    </row>
    <row r="8082" spans="2:4">
      <c r="B8082" s="594">
        <v>45659.49763888889</v>
      </c>
      <c r="C8082">
        <v>60001</v>
      </c>
      <c r="D8082" t="s">
        <v>3516</v>
      </c>
    </row>
    <row r="8083" spans="2:4">
      <c r="B8083" s="594">
        <v>45659.49763888889</v>
      </c>
      <c r="C8083">
        <v>60006</v>
      </c>
      <c r="D8083" t="s">
        <v>3517</v>
      </c>
    </row>
    <row r="8084" spans="2:4">
      <c r="B8084" s="594">
        <v>45659.49763888889</v>
      </c>
      <c r="C8084">
        <v>60006</v>
      </c>
      <c r="D8084" t="s">
        <v>3518</v>
      </c>
    </row>
    <row r="8085" spans="2:4">
      <c r="B8085" s="594">
        <v>45659.49763888889</v>
      </c>
      <c r="C8085">
        <v>60006</v>
      </c>
      <c r="D8085" t="s">
        <v>3520</v>
      </c>
    </row>
    <row r="8086" spans="2:4">
      <c r="B8086" s="594">
        <v>45659.49763888889</v>
      </c>
      <c r="C8086">
        <v>60006</v>
      </c>
      <c r="D8086" t="s">
        <v>3521</v>
      </c>
    </row>
    <row r="8087" spans="2:4">
      <c r="B8087" s="594">
        <v>45659.49763888889</v>
      </c>
      <c r="C8087">
        <v>60006</v>
      </c>
      <c r="D8087" t="s">
        <v>3522</v>
      </c>
    </row>
    <row r="8088" spans="2:4">
      <c r="B8088" s="594">
        <v>45659.49763888889</v>
      </c>
      <c r="C8088">
        <v>60006</v>
      </c>
      <c r="D8088" t="s">
        <v>3524</v>
      </c>
    </row>
    <row r="8089" spans="2:4">
      <c r="B8089" s="594">
        <v>45659.49763888889</v>
      </c>
      <c r="C8089">
        <v>60006</v>
      </c>
      <c r="D8089" t="s">
        <v>4133</v>
      </c>
    </row>
    <row r="8090" spans="2:4">
      <c r="B8090" s="594">
        <v>45659.49763888889</v>
      </c>
      <c r="C8090">
        <v>60006</v>
      </c>
      <c r="D8090" t="s">
        <v>3515</v>
      </c>
    </row>
    <row r="8091" spans="2:4">
      <c r="B8091" s="594">
        <v>45659.49763888889</v>
      </c>
      <c r="C8091">
        <v>60001</v>
      </c>
      <c r="D8091" t="s">
        <v>3516</v>
      </c>
    </row>
    <row r="8092" spans="2:4">
      <c r="B8092" s="594">
        <v>45659.49763888889</v>
      </c>
      <c r="C8092">
        <v>60006</v>
      </c>
      <c r="D8092" t="s">
        <v>3517</v>
      </c>
    </row>
    <row r="8093" spans="2:4">
      <c r="B8093" s="594">
        <v>45659.49763888889</v>
      </c>
      <c r="C8093">
        <v>60006</v>
      </c>
      <c r="D8093" t="s">
        <v>3518</v>
      </c>
    </row>
    <row r="8094" spans="2:4">
      <c r="B8094" s="594">
        <v>45659.49763888889</v>
      </c>
      <c r="C8094">
        <v>60006</v>
      </c>
      <c r="D8094" t="s">
        <v>3520</v>
      </c>
    </row>
    <row r="8095" spans="2:4">
      <c r="B8095" s="594">
        <v>45659.49763888889</v>
      </c>
      <c r="C8095">
        <v>60006</v>
      </c>
      <c r="D8095" t="s">
        <v>3521</v>
      </c>
    </row>
    <row r="8096" spans="2:4">
      <c r="B8096" s="594">
        <v>45659.49763888889</v>
      </c>
      <c r="C8096">
        <v>60006</v>
      </c>
      <c r="D8096" t="s">
        <v>3522</v>
      </c>
    </row>
    <row r="8097" spans="2:4">
      <c r="B8097" s="594">
        <v>45659.49763888889</v>
      </c>
      <c r="C8097">
        <v>60006</v>
      </c>
      <c r="D8097" t="s">
        <v>3524</v>
      </c>
    </row>
    <row r="8098" spans="2:4">
      <c r="B8098" s="594">
        <v>45659.49763888889</v>
      </c>
      <c r="C8098">
        <v>60006</v>
      </c>
      <c r="D8098" t="s">
        <v>4133</v>
      </c>
    </row>
    <row r="8099" spans="2:4">
      <c r="B8099" s="594">
        <v>45659.49763888889</v>
      </c>
      <c r="C8099">
        <v>60006</v>
      </c>
      <c r="D8099" t="s">
        <v>3515</v>
      </c>
    </row>
    <row r="8100" spans="2:4">
      <c r="B8100" s="594">
        <v>45659.49763888889</v>
      </c>
      <c r="C8100">
        <v>60001</v>
      </c>
      <c r="D8100" t="s">
        <v>3516</v>
      </c>
    </row>
    <row r="8101" spans="2:4">
      <c r="B8101" s="594">
        <v>45659.49763888889</v>
      </c>
      <c r="C8101">
        <v>60006</v>
      </c>
      <c r="D8101" t="s">
        <v>3517</v>
      </c>
    </row>
    <row r="8102" spans="2:4">
      <c r="B8102" s="594">
        <v>45659.49763888889</v>
      </c>
      <c r="C8102">
        <v>60006</v>
      </c>
      <c r="D8102" t="s">
        <v>3518</v>
      </c>
    </row>
    <row r="8103" spans="2:4">
      <c r="B8103" s="594">
        <v>45659.49763888889</v>
      </c>
      <c r="C8103">
        <v>60006</v>
      </c>
      <c r="D8103" t="s">
        <v>3520</v>
      </c>
    </row>
    <row r="8104" spans="2:4">
      <c r="B8104" s="594">
        <v>45659.49763888889</v>
      </c>
      <c r="C8104">
        <v>60006</v>
      </c>
      <c r="D8104" t="s">
        <v>3521</v>
      </c>
    </row>
    <row r="8105" spans="2:4">
      <c r="B8105" s="594">
        <v>45659.49763888889</v>
      </c>
      <c r="C8105">
        <v>60006</v>
      </c>
      <c r="D8105" t="s">
        <v>3522</v>
      </c>
    </row>
    <row r="8106" spans="2:4">
      <c r="B8106" s="594">
        <v>45659.49763888889</v>
      </c>
      <c r="C8106">
        <v>60006</v>
      </c>
      <c r="D8106" t="s">
        <v>3524</v>
      </c>
    </row>
    <row r="8107" spans="2:4">
      <c r="B8107" s="594">
        <v>45659.49763888889</v>
      </c>
      <c r="C8107">
        <v>60006</v>
      </c>
      <c r="D8107" t="s">
        <v>4133</v>
      </c>
    </row>
    <row r="8108" spans="2:4">
      <c r="B8108" s="594">
        <v>45659.49763888889</v>
      </c>
      <c r="C8108">
        <v>60006</v>
      </c>
      <c r="D8108" t="s">
        <v>3515</v>
      </c>
    </row>
    <row r="8109" spans="2:4">
      <c r="B8109" s="594">
        <v>45659.49763888889</v>
      </c>
      <c r="C8109">
        <v>60001</v>
      </c>
      <c r="D8109" t="s">
        <v>3516</v>
      </c>
    </row>
    <row r="8110" spans="2:4">
      <c r="B8110" s="594">
        <v>45659.49763888889</v>
      </c>
      <c r="C8110">
        <v>60006</v>
      </c>
      <c r="D8110" t="s">
        <v>3517</v>
      </c>
    </row>
    <row r="8111" spans="2:4">
      <c r="B8111" s="594">
        <v>45659.49763888889</v>
      </c>
      <c r="C8111">
        <v>60006</v>
      </c>
      <c r="D8111" t="s">
        <v>3518</v>
      </c>
    </row>
    <row r="8112" spans="2:4">
      <c r="B8112" s="594">
        <v>45659.497650462959</v>
      </c>
      <c r="C8112">
        <v>60006</v>
      </c>
      <c r="D8112" t="s">
        <v>3520</v>
      </c>
    </row>
    <row r="8113" spans="2:4">
      <c r="B8113" s="594">
        <v>45659.497650462959</v>
      </c>
      <c r="C8113">
        <v>60006</v>
      </c>
      <c r="D8113" t="s">
        <v>3521</v>
      </c>
    </row>
    <row r="8114" spans="2:4">
      <c r="B8114" s="594">
        <v>45659.497650462959</v>
      </c>
      <c r="C8114">
        <v>60006</v>
      </c>
      <c r="D8114" t="s">
        <v>3522</v>
      </c>
    </row>
    <row r="8115" spans="2:4">
      <c r="B8115" s="594">
        <v>45659.497650462959</v>
      </c>
      <c r="C8115">
        <v>60006</v>
      </c>
      <c r="D8115" t="s">
        <v>3524</v>
      </c>
    </row>
    <row r="8116" spans="2:4">
      <c r="B8116" s="594">
        <v>45659.497650462959</v>
      </c>
      <c r="C8116">
        <v>60006</v>
      </c>
      <c r="D8116" t="s">
        <v>4133</v>
      </c>
    </row>
    <row r="8117" spans="2:4">
      <c r="B8117" s="594">
        <v>45659.497650462959</v>
      </c>
      <c r="C8117">
        <v>60006</v>
      </c>
      <c r="D8117" t="s">
        <v>3515</v>
      </c>
    </row>
    <row r="8118" spans="2:4">
      <c r="B8118" s="594">
        <v>45659.497650462959</v>
      </c>
      <c r="C8118">
        <v>60001</v>
      </c>
      <c r="D8118" t="s">
        <v>3516</v>
      </c>
    </row>
    <row r="8119" spans="2:4">
      <c r="B8119" s="594">
        <v>45659.497650462959</v>
      </c>
      <c r="C8119">
        <v>60006</v>
      </c>
      <c r="D8119" t="s">
        <v>3517</v>
      </c>
    </row>
    <row r="8120" spans="2:4">
      <c r="B8120" s="594">
        <v>45659.497650462959</v>
      </c>
      <c r="C8120">
        <v>60006</v>
      </c>
      <c r="D8120" t="s">
        <v>3518</v>
      </c>
    </row>
    <row r="8121" spans="2:4">
      <c r="B8121" s="594">
        <v>45659.497650462959</v>
      </c>
      <c r="C8121">
        <v>60006</v>
      </c>
      <c r="D8121" t="s">
        <v>3520</v>
      </c>
    </row>
    <row r="8122" spans="2:4">
      <c r="B8122" s="594">
        <v>45659.497650462959</v>
      </c>
      <c r="C8122">
        <v>60006</v>
      </c>
      <c r="D8122" t="s">
        <v>3521</v>
      </c>
    </row>
    <row r="8123" spans="2:4">
      <c r="B8123" s="594">
        <v>45659.497650462959</v>
      </c>
      <c r="C8123">
        <v>60006</v>
      </c>
      <c r="D8123" t="s">
        <v>3522</v>
      </c>
    </row>
    <row r="8124" spans="2:4">
      <c r="B8124" s="594">
        <v>45659.497650462959</v>
      </c>
      <c r="C8124">
        <v>60006</v>
      </c>
      <c r="D8124" t="s">
        <v>3524</v>
      </c>
    </row>
    <row r="8125" spans="2:4">
      <c r="B8125" s="594">
        <v>45659.497650462959</v>
      </c>
      <c r="C8125">
        <v>60006</v>
      </c>
      <c r="D8125" t="s">
        <v>4133</v>
      </c>
    </row>
    <row r="8126" spans="2:4">
      <c r="B8126" s="594">
        <v>45659.497650462959</v>
      </c>
      <c r="C8126">
        <v>60006</v>
      </c>
      <c r="D8126" t="s">
        <v>3515</v>
      </c>
    </row>
    <row r="8127" spans="2:4">
      <c r="B8127" s="594">
        <v>45659.497650462959</v>
      </c>
      <c r="C8127">
        <v>60001</v>
      </c>
      <c r="D8127" t="s">
        <v>3516</v>
      </c>
    </row>
    <row r="8128" spans="2:4">
      <c r="B8128" s="594">
        <v>45659.497650462959</v>
      </c>
      <c r="C8128">
        <v>60006</v>
      </c>
      <c r="D8128" t="s">
        <v>3517</v>
      </c>
    </row>
    <row r="8129" spans="2:4">
      <c r="B8129" s="594">
        <v>45659.497650462959</v>
      </c>
      <c r="C8129">
        <v>60006</v>
      </c>
      <c r="D8129" t="s">
        <v>3518</v>
      </c>
    </row>
    <row r="8130" spans="2:4">
      <c r="B8130" s="594">
        <v>45659.497650462959</v>
      </c>
      <c r="C8130">
        <v>60006</v>
      </c>
      <c r="D8130" t="s">
        <v>3520</v>
      </c>
    </row>
    <row r="8131" spans="2:4">
      <c r="B8131" s="594">
        <v>45659.497650462959</v>
      </c>
      <c r="C8131">
        <v>60006</v>
      </c>
      <c r="D8131" t="s">
        <v>3521</v>
      </c>
    </row>
    <row r="8132" spans="2:4">
      <c r="B8132" s="594">
        <v>45659.497650462959</v>
      </c>
      <c r="C8132">
        <v>60006</v>
      </c>
      <c r="D8132" t="s">
        <v>3522</v>
      </c>
    </row>
    <row r="8133" spans="2:4">
      <c r="B8133" s="594">
        <v>45659.497662037036</v>
      </c>
      <c r="C8133">
        <v>60006</v>
      </c>
      <c r="D8133" t="s">
        <v>3524</v>
      </c>
    </row>
    <row r="8134" spans="2:4">
      <c r="B8134" s="594">
        <v>45659.497662037036</v>
      </c>
      <c r="C8134">
        <v>60006</v>
      </c>
      <c r="D8134" t="s">
        <v>4133</v>
      </c>
    </row>
    <row r="8135" spans="2:4">
      <c r="B8135" s="594">
        <v>45659.497662037036</v>
      </c>
      <c r="C8135">
        <v>60006</v>
      </c>
      <c r="D8135" t="s">
        <v>3515</v>
      </c>
    </row>
    <row r="8136" spans="2:4">
      <c r="B8136" s="594">
        <v>45659.497662037036</v>
      </c>
      <c r="C8136">
        <v>60001</v>
      </c>
      <c r="D8136" t="s">
        <v>3516</v>
      </c>
    </row>
    <row r="8137" spans="2:4">
      <c r="B8137" s="594">
        <v>45659.497662037036</v>
      </c>
      <c r="C8137">
        <v>60006</v>
      </c>
      <c r="D8137" t="s">
        <v>3517</v>
      </c>
    </row>
    <row r="8138" spans="2:4">
      <c r="B8138" s="594">
        <v>45659.497662037036</v>
      </c>
      <c r="C8138">
        <v>60006</v>
      </c>
      <c r="D8138" t="s">
        <v>3518</v>
      </c>
    </row>
    <row r="8139" spans="2:4">
      <c r="B8139" s="594">
        <v>45659.497662037036</v>
      </c>
      <c r="C8139">
        <v>60006</v>
      </c>
      <c r="D8139" t="s">
        <v>3520</v>
      </c>
    </row>
    <row r="8140" spans="2:4">
      <c r="B8140" s="594">
        <v>45659.497662037036</v>
      </c>
      <c r="C8140">
        <v>60006</v>
      </c>
      <c r="D8140" t="s">
        <v>3521</v>
      </c>
    </row>
    <row r="8141" spans="2:4">
      <c r="B8141" s="594">
        <v>45659.497662037036</v>
      </c>
      <c r="C8141">
        <v>60006</v>
      </c>
      <c r="D8141" t="s">
        <v>3522</v>
      </c>
    </row>
    <row r="8142" spans="2:4">
      <c r="B8142" s="594">
        <v>45659.497662037036</v>
      </c>
      <c r="C8142">
        <v>60006</v>
      </c>
      <c r="D8142" t="s">
        <v>3524</v>
      </c>
    </row>
    <row r="8143" spans="2:4">
      <c r="B8143" s="594">
        <v>45659.497662037036</v>
      </c>
      <c r="C8143">
        <v>60006</v>
      </c>
      <c r="D8143" t="s">
        <v>4133</v>
      </c>
    </row>
    <row r="8144" spans="2:4">
      <c r="B8144" s="594">
        <v>45659.497662037036</v>
      </c>
      <c r="C8144">
        <v>60006</v>
      </c>
      <c r="D8144" t="s">
        <v>3515</v>
      </c>
    </row>
    <row r="8145" spans="2:4">
      <c r="B8145" s="594">
        <v>45659.497662037036</v>
      </c>
      <c r="C8145">
        <v>60001</v>
      </c>
      <c r="D8145" t="s">
        <v>3516</v>
      </c>
    </row>
    <row r="8146" spans="2:4">
      <c r="B8146" s="594">
        <v>45659.497662037036</v>
      </c>
      <c r="C8146">
        <v>60006</v>
      </c>
      <c r="D8146" t="s">
        <v>3517</v>
      </c>
    </row>
    <row r="8147" spans="2:4">
      <c r="B8147" s="594">
        <v>45659.497662037036</v>
      </c>
      <c r="C8147">
        <v>60006</v>
      </c>
      <c r="D8147" t="s">
        <v>3518</v>
      </c>
    </row>
    <row r="8148" spans="2:4">
      <c r="B8148" s="594">
        <v>45659.497662037036</v>
      </c>
      <c r="C8148">
        <v>60006</v>
      </c>
      <c r="D8148" t="s">
        <v>3520</v>
      </c>
    </row>
    <row r="8149" spans="2:4">
      <c r="B8149" s="594">
        <v>45659.497662037036</v>
      </c>
      <c r="C8149">
        <v>60006</v>
      </c>
      <c r="D8149" t="s">
        <v>3521</v>
      </c>
    </row>
    <row r="8150" spans="2:4">
      <c r="B8150" s="594">
        <v>45659.497662037036</v>
      </c>
      <c r="C8150">
        <v>60006</v>
      </c>
      <c r="D8150" t="s">
        <v>3522</v>
      </c>
    </row>
    <row r="8151" spans="2:4">
      <c r="B8151" s="594">
        <v>45659.497662037036</v>
      </c>
      <c r="C8151">
        <v>60006</v>
      </c>
      <c r="D8151" t="s">
        <v>3524</v>
      </c>
    </row>
    <row r="8152" spans="2:4">
      <c r="B8152" s="594">
        <v>45659.497662037036</v>
      </c>
      <c r="C8152">
        <v>60006</v>
      </c>
      <c r="D8152" t="s">
        <v>4133</v>
      </c>
    </row>
    <row r="8153" spans="2:4">
      <c r="B8153" s="594">
        <v>45659.497662037036</v>
      </c>
      <c r="C8153">
        <v>60006</v>
      </c>
      <c r="D8153" t="s">
        <v>3515</v>
      </c>
    </row>
    <row r="8154" spans="2:4">
      <c r="B8154" s="594">
        <v>45659.497662037036</v>
      </c>
      <c r="C8154">
        <v>60001</v>
      </c>
      <c r="D8154" t="s">
        <v>3516</v>
      </c>
    </row>
    <row r="8155" spans="2:4">
      <c r="B8155" s="594">
        <v>45659.497662037036</v>
      </c>
      <c r="C8155">
        <v>60006</v>
      </c>
      <c r="D8155" t="s">
        <v>3517</v>
      </c>
    </row>
    <row r="8156" spans="2:4">
      <c r="B8156" s="594">
        <v>45659.497662037036</v>
      </c>
      <c r="C8156">
        <v>60006</v>
      </c>
      <c r="D8156" t="s">
        <v>3518</v>
      </c>
    </row>
    <row r="8157" spans="2:4">
      <c r="B8157" s="594">
        <v>45659.497662037036</v>
      </c>
      <c r="C8157">
        <v>60006</v>
      </c>
      <c r="D8157" t="s">
        <v>3520</v>
      </c>
    </row>
    <row r="8158" spans="2:4">
      <c r="B8158" s="594">
        <v>45659.497662037036</v>
      </c>
      <c r="C8158">
        <v>60006</v>
      </c>
      <c r="D8158" t="s">
        <v>3521</v>
      </c>
    </row>
    <row r="8159" spans="2:4">
      <c r="B8159" s="594">
        <v>45659.497662037036</v>
      </c>
      <c r="C8159">
        <v>60006</v>
      </c>
      <c r="D8159" t="s">
        <v>3522</v>
      </c>
    </row>
    <row r="8160" spans="2:4">
      <c r="B8160" s="594">
        <v>45659.497662037036</v>
      </c>
      <c r="C8160">
        <v>60006</v>
      </c>
      <c r="D8160" t="s">
        <v>3524</v>
      </c>
    </row>
    <row r="8161" spans="2:4">
      <c r="B8161" s="594">
        <v>45659.497673611113</v>
      </c>
      <c r="C8161">
        <v>60006</v>
      </c>
      <c r="D8161" t="s">
        <v>4133</v>
      </c>
    </row>
    <row r="8162" spans="2:4">
      <c r="B8162" s="594">
        <v>45659.497673611113</v>
      </c>
      <c r="C8162">
        <v>60006</v>
      </c>
      <c r="D8162" t="s">
        <v>3515</v>
      </c>
    </row>
    <row r="8163" spans="2:4">
      <c r="B8163" s="594">
        <v>45659.497673611113</v>
      </c>
      <c r="C8163">
        <v>60001</v>
      </c>
      <c r="D8163" t="s">
        <v>3516</v>
      </c>
    </row>
    <row r="8164" spans="2:4">
      <c r="B8164" s="594">
        <v>45659.497673611113</v>
      </c>
      <c r="C8164">
        <v>60006</v>
      </c>
      <c r="D8164" t="s">
        <v>3517</v>
      </c>
    </row>
    <row r="8165" spans="2:4">
      <c r="B8165" s="594">
        <v>45659.497673611113</v>
      </c>
      <c r="C8165">
        <v>60006</v>
      </c>
      <c r="D8165" t="s">
        <v>3518</v>
      </c>
    </row>
    <row r="8166" spans="2:4">
      <c r="B8166" s="594">
        <v>45659.497673611113</v>
      </c>
      <c r="C8166">
        <v>60006</v>
      </c>
      <c r="D8166" t="s">
        <v>3520</v>
      </c>
    </row>
    <row r="8167" spans="2:4">
      <c r="B8167" s="594">
        <v>45659.497673611113</v>
      </c>
      <c r="C8167">
        <v>60006</v>
      </c>
      <c r="D8167" t="s">
        <v>3521</v>
      </c>
    </row>
    <row r="8168" spans="2:4">
      <c r="B8168" s="594">
        <v>45659.497673611113</v>
      </c>
      <c r="C8168">
        <v>60006</v>
      </c>
      <c r="D8168" t="s">
        <v>3522</v>
      </c>
    </row>
    <row r="8169" spans="2:4">
      <c r="B8169" s="594">
        <v>45659.497673611113</v>
      </c>
      <c r="C8169">
        <v>60006</v>
      </c>
      <c r="D8169" t="s">
        <v>3524</v>
      </c>
    </row>
    <row r="8170" spans="2:4">
      <c r="B8170" s="594">
        <v>45659.497673611113</v>
      </c>
      <c r="C8170">
        <v>60006</v>
      </c>
      <c r="D8170" t="s">
        <v>4133</v>
      </c>
    </row>
    <row r="8171" spans="2:4">
      <c r="B8171" s="594">
        <v>45659.497673611113</v>
      </c>
      <c r="C8171">
        <v>60006</v>
      </c>
      <c r="D8171" t="s">
        <v>3515</v>
      </c>
    </row>
    <row r="8172" spans="2:4">
      <c r="B8172" s="594">
        <v>45659.497673611113</v>
      </c>
      <c r="C8172">
        <v>60001</v>
      </c>
      <c r="D8172" t="s">
        <v>3516</v>
      </c>
    </row>
    <row r="8173" spans="2:4">
      <c r="B8173" s="594">
        <v>45659.497673611113</v>
      </c>
      <c r="C8173">
        <v>60006</v>
      </c>
      <c r="D8173" t="s">
        <v>3517</v>
      </c>
    </row>
    <row r="8174" spans="2:4">
      <c r="B8174" s="594">
        <v>45659.497673611113</v>
      </c>
      <c r="C8174">
        <v>60006</v>
      </c>
      <c r="D8174" t="s">
        <v>3518</v>
      </c>
    </row>
    <row r="8175" spans="2:4">
      <c r="B8175" s="594">
        <v>45659.497673611113</v>
      </c>
      <c r="C8175">
        <v>60006</v>
      </c>
      <c r="D8175" t="s">
        <v>3520</v>
      </c>
    </row>
    <row r="8176" spans="2:4">
      <c r="B8176" s="594">
        <v>45659.497673611113</v>
      </c>
      <c r="C8176">
        <v>60006</v>
      </c>
      <c r="D8176" t="s">
        <v>3521</v>
      </c>
    </row>
    <row r="8177" spans="2:4">
      <c r="B8177" s="594">
        <v>45659.497673611113</v>
      </c>
      <c r="C8177">
        <v>60006</v>
      </c>
      <c r="D8177" t="s">
        <v>3522</v>
      </c>
    </row>
    <row r="8178" spans="2:4">
      <c r="B8178" s="594">
        <v>45659.497673611113</v>
      </c>
      <c r="C8178">
        <v>60006</v>
      </c>
      <c r="D8178" t="s">
        <v>3524</v>
      </c>
    </row>
    <row r="8179" spans="2:4">
      <c r="B8179" s="594">
        <v>45659.497673611113</v>
      </c>
      <c r="C8179">
        <v>60006</v>
      </c>
      <c r="D8179" t="s">
        <v>4133</v>
      </c>
    </row>
    <row r="8180" spans="2:4">
      <c r="B8180" s="594">
        <v>45659.497673611113</v>
      </c>
      <c r="C8180">
        <v>60006</v>
      </c>
      <c r="D8180" t="s">
        <v>3515</v>
      </c>
    </row>
    <row r="8181" spans="2:4">
      <c r="B8181" s="594">
        <v>45659.497673611113</v>
      </c>
      <c r="C8181">
        <v>60001</v>
      </c>
      <c r="D8181" t="s">
        <v>3516</v>
      </c>
    </row>
    <row r="8182" spans="2:4">
      <c r="B8182" s="594">
        <v>45659.497673611113</v>
      </c>
      <c r="C8182">
        <v>60006</v>
      </c>
      <c r="D8182" t="s">
        <v>3517</v>
      </c>
    </row>
    <row r="8183" spans="2:4">
      <c r="B8183" s="594">
        <v>45659.497673611113</v>
      </c>
      <c r="C8183">
        <v>60006</v>
      </c>
      <c r="D8183" t="s">
        <v>3518</v>
      </c>
    </row>
    <row r="8184" spans="2:4">
      <c r="B8184" s="594">
        <v>45659.497673611113</v>
      </c>
      <c r="C8184">
        <v>60006</v>
      </c>
      <c r="D8184" t="s">
        <v>3520</v>
      </c>
    </row>
    <row r="8185" spans="2:4">
      <c r="B8185" s="594">
        <v>45659.497673611113</v>
      </c>
      <c r="C8185">
        <v>60006</v>
      </c>
      <c r="D8185" t="s">
        <v>3521</v>
      </c>
    </row>
    <row r="8186" spans="2:4">
      <c r="B8186" s="594">
        <v>45659.497673611113</v>
      </c>
      <c r="C8186">
        <v>60006</v>
      </c>
      <c r="D8186" t="s">
        <v>3522</v>
      </c>
    </row>
    <row r="8187" spans="2:4">
      <c r="B8187" s="594">
        <v>45659.497673611113</v>
      </c>
      <c r="C8187">
        <v>60006</v>
      </c>
      <c r="D8187" t="s">
        <v>3524</v>
      </c>
    </row>
    <row r="8188" spans="2:4">
      <c r="B8188" s="594">
        <v>45659.497673611113</v>
      </c>
      <c r="C8188">
        <v>60006</v>
      </c>
      <c r="D8188" t="s">
        <v>4133</v>
      </c>
    </row>
    <row r="8189" spans="2:4">
      <c r="B8189" s="594">
        <v>45659.497673611113</v>
      </c>
      <c r="C8189">
        <v>60006</v>
      </c>
      <c r="D8189" t="s">
        <v>3515</v>
      </c>
    </row>
    <row r="8190" spans="2:4">
      <c r="B8190" s="594">
        <v>45659.497673611113</v>
      </c>
      <c r="C8190">
        <v>60001</v>
      </c>
      <c r="D8190" t="s">
        <v>3516</v>
      </c>
    </row>
    <row r="8191" spans="2:4">
      <c r="B8191" s="594">
        <v>45659.497673611113</v>
      </c>
      <c r="C8191">
        <v>60006</v>
      </c>
      <c r="D8191" t="s">
        <v>3517</v>
      </c>
    </row>
    <row r="8192" spans="2:4">
      <c r="B8192" s="594">
        <v>45659.497673611113</v>
      </c>
      <c r="C8192">
        <v>60006</v>
      </c>
      <c r="D8192" t="s">
        <v>3518</v>
      </c>
    </row>
    <row r="8193" spans="2:4">
      <c r="B8193" s="594">
        <v>45659.497673611113</v>
      </c>
      <c r="C8193">
        <v>60006</v>
      </c>
      <c r="D8193" t="s">
        <v>3520</v>
      </c>
    </row>
    <row r="8194" spans="2:4">
      <c r="B8194" s="594">
        <v>45659.497673611113</v>
      </c>
      <c r="C8194">
        <v>60006</v>
      </c>
      <c r="D8194" t="s">
        <v>3521</v>
      </c>
    </row>
    <row r="8195" spans="2:4">
      <c r="B8195" s="594">
        <v>45659.497673611113</v>
      </c>
      <c r="C8195">
        <v>60006</v>
      </c>
      <c r="D8195" t="s">
        <v>3522</v>
      </c>
    </row>
    <row r="8196" spans="2:4">
      <c r="B8196" s="594">
        <v>45659.497673611113</v>
      </c>
      <c r="C8196">
        <v>60006</v>
      </c>
      <c r="D8196" t="s">
        <v>3524</v>
      </c>
    </row>
    <row r="8197" spans="2:4">
      <c r="B8197" s="594">
        <v>45659.497673611113</v>
      </c>
      <c r="C8197">
        <v>60006</v>
      </c>
      <c r="D8197" t="s">
        <v>4133</v>
      </c>
    </row>
    <row r="8198" spans="2:4">
      <c r="B8198" s="594">
        <v>45659.497673611113</v>
      </c>
      <c r="C8198">
        <v>60006</v>
      </c>
      <c r="D8198" t="s">
        <v>3515</v>
      </c>
    </row>
    <row r="8199" spans="2:4">
      <c r="B8199" s="594">
        <v>45659.497673611113</v>
      </c>
      <c r="C8199">
        <v>60001</v>
      </c>
      <c r="D8199" t="s">
        <v>3516</v>
      </c>
    </row>
    <row r="8200" spans="2:4">
      <c r="B8200" s="594">
        <v>45659.497685185182</v>
      </c>
      <c r="C8200">
        <v>60006</v>
      </c>
      <c r="D8200" t="s">
        <v>3517</v>
      </c>
    </row>
    <row r="8201" spans="2:4">
      <c r="B8201" s="594">
        <v>45659.497685185182</v>
      </c>
      <c r="C8201">
        <v>60006</v>
      </c>
      <c r="D8201" t="s">
        <v>3518</v>
      </c>
    </row>
    <row r="8202" spans="2:4">
      <c r="B8202" s="594">
        <v>45659.497685185182</v>
      </c>
      <c r="C8202">
        <v>60006</v>
      </c>
      <c r="D8202" t="s">
        <v>3520</v>
      </c>
    </row>
    <row r="8203" spans="2:4">
      <c r="B8203" s="594">
        <v>45659.497685185182</v>
      </c>
      <c r="C8203">
        <v>60006</v>
      </c>
      <c r="D8203" t="s">
        <v>3521</v>
      </c>
    </row>
    <row r="8204" spans="2:4">
      <c r="B8204" s="594">
        <v>45659.497685185182</v>
      </c>
      <c r="C8204">
        <v>60006</v>
      </c>
      <c r="D8204" t="s">
        <v>3522</v>
      </c>
    </row>
    <row r="8205" spans="2:4">
      <c r="B8205" s="594">
        <v>45659.497685185182</v>
      </c>
      <c r="C8205">
        <v>60006</v>
      </c>
      <c r="D8205" t="s">
        <v>3524</v>
      </c>
    </row>
    <row r="8206" spans="2:4">
      <c r="B8206" s="594">
        <v>45659.497685185182</v>
      </c>
      <c r="C8206">
        <v>60006</v>
      </c>
      <c r="D8206" t="s">
        <v>4133</v>
      </c>
    </row>
    <row r="8207" spans="2:4">
      <c r="B8207" s="594">
        <v>45659.497685185182</v>
      </c>
      <c r="C8207">
        <v>60006</v>
      </c>
      <c r="D8207" t="s">
        <v>3515</v>
      </c>
    </row>
    <row r="8208" spans="2:4">
      <c r="B8208" s="594">
        <v>45659.497685185182</v>
      </c>
      <c r="C8208">
        <v>60001</v>
      </c>
      <c r="D8208" t="s">
        <v>3516</v>
      </c>
    </row>
    <row r="8209" spans="2:4">
      <c r="B8209" s="594">
        <v>45659.497685185182</v>
      </c>
      <c r="C8209">
        <v>60006</v>
      </c>
      <c r="D8209" t="s">
        <v>3517</v>
      </c>
    </row>
    <row r="8210" spans="2:4">
      <c r="B8210" s="594">
        <v>45659.497685185182</v>
      </c>
      <c r="C8210">
        <v>60006</v>
      </c>
      <c r="D8210" t="s">
        <v>3518</v>
      </c>
    </row>
    <row r="8211" spans="2:4">
      <c r="B8211" s="594">
        <v>45659.497685185182</v>
      </c>
      <c r="C8211">
        <v>60006</v>
      </c>
      <c r="D8211" t="s">
        <v>3520</v>
      </c>
    </row>
    <row r="8212" spans="2:4">
      <c r="B8212" s="594">
        <v>45659.497685185182</v>
      </c>
      <c r="C8212">
        <v>60006</v>
      </c>
      <c r="D8212" t="s">
        <v>3521</v>
      </c>
    </row>
    <row r="8213" spans="2:4">
      <c r="B8213" s="594">
        <v>45659.497685185182</v>
      </c>
      <c r="C8213">
        <v>60006</v>
      </c>
      <c r="D8213" t="s">
        <v>3522</v>
      </c>
    </row>
    <row r="8214" spans="2:4">
      <c r="B8214" s="594">
        <v>45659.497685185182</v>
      </c>
      <c r="C8214">
        <v>60006</v>
      </c>
      <c r="D8214" t="s">
        <v>3524</v>
      </c>
    </row>
    <row r="8215" spans="2:4">
      <c r="B8215" s="594">
        <v>45659.497685185182</v>
      </c>
      <c r="C8215">
        <v>60006</v>
      </c>
      <c r="D8215" t="s">
        <v>4133</v>
      </c>
    </row>
    <row r="8216" spans="2:4">
      <c r="B8216" s="594">
        <v>45659.497685185182</v>
      </c>
      <c r="C8216">
        <v>60006</v>
      </c>
      <c r="D8216" t="s">
        <v>3515</v>
      </c>
    </row>
    <row r="8217" spans="2:4">
      <c r="B8217" s="594">
        <v>45659.497685185182</v>
      </c>
      <c r="C8217">
        <v>60001</v>
      </c>
      <c r="D8217" t="s">
        <v>3516</v>
      </c>
    </row>
    <row r="8218" spans="2:4">
      <c r="B8218" s="594">
        <v>45659.497685185182</v>
      </c>
      <c r="C8218">
        <v>60006</v>
      </c>
      <c r="D8218" t="s">
        <v>3517</v>
      </c>
    </row>
    <row r="8219" spans="2:4">
      <c r="B8219" s="594">
        <v>45659.497685185182</v>
      </c>
      <c r="C8219">
        <v>60006</v>
      </c>
      <c r="D8219" t="s">
        <v>3518</v>
      </c>
    </row>
    <row r="8220" spans="2:4">
      <c r="B8220" s="594">
        <v>45659.497685185182</v>
      </c>
      <c r="C8220">
        <v>60006</v>
      </c>
      <c r="D8220" t="s">
        <v>3520</v>
      </c>
    </row>
    <row r="8221" spans="2:4">
      <c r="B8221" s="594">
        <v>45659.497685185182</v>
      </c>
      <c r="C8221">
        <v>60006</v>
      </c>
      <c r="D8221" t="s">
        <v>3521</v>
      </c>
    </row>
    <row r="8222" spans="2:4">
      <c r="B8222" s="594">
        <v>45659.497696759259</v>
      </c>
      <c r="C8222">
        <v>60006</v>
      </c>
      <c r="D8222" t="s">
        <v>3522</v>
      </c>
    </row>
    <row r="8223" spans="2:4">
      <c r="B8223" s="594">
        <v>45659.497696759259</v>
      </c>
      <c r="C8223">
        <v>60006</v>
      </c>
      <c r="D8223" t="s">
        <v>3524</v>
      </c>
    </row>
    <row r="8224" spans="2:4">
      <c r="B8224" s="594">
        <v>45659.497696759259</v>
      </c>
      <c r="C8224">
        <v>60006</v>
      </c>
      <c r="D8224" t="s">
        <v>4133</v>
      </c>
    </row>
    <row r="8225" spans="2:4">
      <c r="B8225" s="594">
        <v>45659.497696759259</v>
      </c>
      <c r="C8225">
        <v>60006</v>
      </c>
      <c r="D8225" t="s">
        <v>3515</v>
      </c>
    </row>
    <row r="8226" spans="2:4">
      <c r="B8226" s="594">
        <v>45659.497696759259</v>
      </c>
      <c r="C8226">
        <v>60001</v>
      </c>
      <c r="D8226" t="s">
        <v>3516</v>
      </c>
    </row>
    <row r="8227" spans="2:4">
      <c r="B8227" s="594">
        <v>45659.497696759259</v>
      </c>
      <c r="C8227">
        <v>60006</v>
      </c>
      <c r="D8227" t="s">
        <v>3517</v>
      </c>
    </row>
    <row r="8228" spans="2:4">
      <c r="B8228" s="594">
        <v>45659.497696759259</v>
      </c>
      <c r="C8228">
        <v>60006</v>
      </c>
      <c r="D8228" t="s">
        <v>3518</v>
      </c>
    </row>
    <row r="8229" spans="2:4">
      <c r="B8229" s="594">
        <v>45659.497696759259</v>
      </c>
      <c r="C8229">
        <v>60006</v>
      </c>
      <c r="D8229" t="s">
        <v>3520</v>
      </c>
    </row>
    <row r="8230" spans="2:4">
      <c r="B8230" s="594">
        <v>45659.497696759259</v>
      </c>
      <c r="C8230">
        <v>60006</v>
      </c>
      <c r="D8230" t="s">
        <v>3521</v>
      </c>
    </row>
    <row r="8231" spans="2:4">
      <c r="B8231" s="594">
        <v>45659.497696759259</v>
      </c>
      <c r="C8231">
        <v>60006</v>
      </c>
      <c r="D8231" t="s">
        <v>3522</v>
      </c>
    </row>
    <row r="8232" spans="2:4">
      <c r="B8232" s="594">
        <v>45659.497696759259</v>
      </c>
      <c r="C8232">
        <v>60006</v>
      </c>
      <c r="D8232" t="s">
        <v>3524</v>
      </c>
    </row>
    <row r="8233" spans="2:4">
      <c r="B8233" s="594">
        <v>45659.497696759259</v>
      </c>
      <c r="C8233">
        <v>60006</v>
      </c>
      <c r="D8233" t="s">
        <v>4133</v>
      </c>
    </row>
    <row r="8234" spans="2:4">
      <c r="B8234" s="594">
        <v>45659.497696759259</v>
      </c>
      <c r="C8234">
        <v>60006</v>
      </c>
      <c r="D8234" t="s">
        <v>3515</v>
      </c>
    </row>
    <row r="8235" spans="2:4">
      <c r="B8235" s="594">
        <v>45659.497696759259</v>
      </c>
      <c r="C8235">
        <v>60001</v>
      </c>
      <c r="D8235" t="s">
        <v>3516</v>
      </c>
    </row>
    <row r="8236" spans="2:4">
      <c r="B8236" s="594">
        <v>45659.497696759259</v>
      </c>
      <c r="C8236">
        <v>60006</v>
      </c>
      <c r="D8236" t="s">
        <v>3517</v>
      </c>
    </row>
    <row r="8237" spans="2:4">
      <c r="B8237" s="594">
        <v>45659.497696759259</v>
      </c>
      <c r="C8237">
        <v>60006</v>
      </c>
      <c r="D8237" t="s">
        <v>3518</v>
      </c>
    </row>
    <row r="8238" spans="2:4">
      <c r="B8238" s="594">
        <v>45659.497696759259</v>
      </c>
      <c r="C8238">
        <v>60006</v>
      </c>
      <c r="D8238" t="s">
        <v>3520</v>
      </c>
    </row>
    <row r="8239" spans="2:4">
      <c r="B8239" s="594">
        <v>45659.497696759259</v>
      </c>
      <c r="C8239">
        <v>60006</v>
      </c>
      <c r="D8239" t="s">
        <v>3521</v>
      </c>
    </row>
    <row r="8240" spans="2:4">
      <c r="B8240" s="594">
        <v>45659.497696759259</v>
      </c>
      <c r="C8240">
        <v>60006</v>
      </c>
      <c r="D8240" t="s">
        <v>3522</v>
      </c>
    </row>
    <row r="8241" spans="2:4">
      <c r="B8241" s="594">
        <v>45659.497696759259</v>
      </c>
      <c r="C8241">
        <v>60006</v>
      </c>
      <c r="D8241" t="s">
        <v>3524</v>
      </c>
    </row>
    <row r="8242" spans="2:4">
      <c r="B8242" s="594">
        <v>45659.497696759259</v>
      </c>
      <c r="C8242">
        <v>60006</v>
      </c>
      <c r="D8242" t="s">
        <v>4133</v>
      </c>
    </row>
    <row r="8243" spans="2:4">
      <c r="B8243" s="594">
        <v>45659.497696759259</v>
      </c>
      <c r="C8243">
        <v>60006</v>
      </c>
      <c r="D8243" t="s">
        <v>3515</v>
      </c>
    </row>
    <row r="8244" spans="2:4">
      <c r="B8244" s="594">
        <v>45659.497696759259</v>
      </c>
      <c r="C8244">
        <v>60001</v>
      </c>
      <c r="D8244" t="s">
        <v>3516</v>
      </c>
    </row>
    <row r="8245" spans="2:4">
      <c r="B8245" s="594">
        <v>45659.497696759259</v>
      </c>
      <c r="C8245">
        <v>60006</v>
      </c>
      <c r="D8245" t="s">
        <v>3517</v>
      </c>
    </row>
    <row r="8246" spans="2:4">
      <c r="B8246" s="594">
        <v>45659.497696759259</v>
      </c>
      <c r="C8246">
        <v>60006</v>
      </c>
      <c r="D8246" t="s">
        <v>3518</v>
      </c>
    </row>
    <row r="8247" spans="2:4">
      <c r="B8247" s="594">
        <v>45659.497696759259</v>
      </c>
      <c r="C8247">
        <v>60006</v>
      </c>
      <c r="D8247" t="s">
        <v>3520</v>
      </c>
    </row>
    <row r="8248" spans="2:4">
      <c r="B8248" s="594">
        <v>45659.497696759259</v>
      </c>
      <c r="C8248">
        <v>60006</v>
      </c>
      <c r="D8248" t="s">
        <v>3521</v>
      </c>
    </row>
    <row r="8249" spans="2:4">
      <c r="B8249" s="594">
        <v>45659.497696759259</v>
      </c>
      <c r="C8249">
        <v>60006</v>
      </c>
      <c r="D8249" t="s">
        <v>3522</v>
      </c>
    </row>
    <row r="8250" spans="2:4">
      <c r="B8250" s="594">
        <v>45659.497696759259</v>
      </c>
      <c r="C8250">
        <v>60006</v>
      </c>
      <c r="D8250" t="s">
        <v>3524</v>
      </c>
    </row>
    <row r="8251" spans="2:4">
      <c r="B8251" s="594">
        <v>45659.497696759259</v>
      </c>
      <c r="C8251">
        <v>60006</v>
      </c>
      <c r="D8251" t="s">
        <v>4133</v>
      </c>
    </row>
    <row r="8252" spans="2:4">
      <c r="B8252" s="594">
        <v>45659.497696759259</v>
      </c>
      <c r="C8252">
        <v>60006</v>
      </c>
      <c r="D8252" t="s">
        <v>3515</v>
      </c>
    </row>
    <row r="8253" spans="2:4">
      <c r="B8253" s="594">
        <v>45659.497696759259</v>
      </c>
      <c r="C8253">
        <v>60001</v>
      </c>
      <c r="D8253" t="s">
        <v>3516</v>
      </c>
    </row>
    <row r="8254" spans="2:4">
      <c r="B8254" s="594">
        <v>45659.497696759259</v>
      </c>
      <c r="C8254">
        <v>60006</v>
      </c>
      <c r="D8254" t="s">
        <v>3517</v>
      </c>
    </row>
    <row r="8255" spans="2:4">
      <c r="B8255" s="594">
        <v>45659.497696759259</v>
      </c>
      <c r="C8255">
        <v>60006</v>
      </c>
      <c r="D8255" t="s">
        <v>3518</v>
      </c>
    </row>
    <row r="8256" spans="2:4">
      <c r="B8256" s="594">
        <v>45659.497696759259</v>
      </c>
      <c r="C8256">
        <v>60006</v>
      </c>
      <c r="D8256" t="s">
        <v>3520</v>
      </c>
    </row>
    <row r="8257" spans="2:4">
      <c r="B8257" s="594">
        <v>45659.497696759259</v>
      </c>
      <c r="C8257">
        <v>60006</v>
      </c>
      <c r="D8257" t="s">
        <v>3521</v>
      </c>
    </row>
    <row r="8258" spans="2:4">
      <c r="B8258" s="594">
        <v>45659.497696759259</v>
      </c>
      <c r="C8258">
        <v>60006</v>
      </c>
      <c r="D8258" t="s">
        <v>3522</v>
      </c>
    </row>
    <row r="8259" spans="2:4">
      <c r="B8259" s="594">
        <v>45659.497696759259</v>
      </c>
      <c r="C8259">
        <v>60006</v>
      </c>
      <c r="D8259" t="s">
        <v>3524</v>
      </c>
    </row>
    <row r="8260" spans="2:4">
      <c r="B8260" s="594">
        <v>45659.497708333336</v>
      </c>
      <c r="C8260">
        <v>60006</v>
      </c>
      <c r="D8260" t="s">
        <v>4133</v>
      </c>
    </row>
    <row r="8261" spans="2:4">
      <c r="B8261" s="594">
        <v>45659.497708333336</v>
      </c>
      <c r="C8261">
        <v>60006</v>
      </c>
      <c r="D8261" t="s">
        <v>3515</v>
      </c>
    </row>
    <row r="8262" spans="2:4">
      <c r="B8262" s="594">
        <v>45659.497708333336</v>
      </c>
      <c r="C8262">
        <v>60001</v>
      </c>
      <c r="D8262" t="s">
        <v>3516</v>
      </c>
    </row>
    <row r="8263" spans="2:4">
      <c r="B8263" s="594">
        <v>45659.497708333336</v>
      </c>
      <c r="C8263">
        <v>60006</v>
      </c>
      <c r="D8263" t="s">
        <v>3517</v>
      </c>
    </row>
    <row r="8264" spans="2:4">
      <c r="B8264" s="594">
        <v>45659.497708333336</v>
      </c>
      <c r="C8264">
        <v>60006</v>
      </c>
      <c r="D8264" t="s">
        <v>3518</v>
      </c>
    </row>
    <row r="8265" spans="2:4">
      <c r="B8265" s="594">
        <v>45659.497708333336</v>
      </c>
      <c r="C8265">
        <v>60006</v>
      </c>
      <c r="D8265" t="s">
        <v>3520</v>
      </c>
    </row>
    <row r="8266" spans="2:4">
      <c r="B8266" s="594">
        <v>45659.497708333336</v>
      </c>
      <c r="C8266">
        <v>60006</v>
      </c>
      <c r="D8266" t="s">
        <v>3521</v>
      </c>
    </row>
    <row r="8267" spans="2:4">
      <c r="B8267" s="594">
        <v>45659.497708333336</v>
      </c>
      <c r="C8267">
        <v>60006</v>
      </c>
      <c r="D8267" t="s">
        <v>3522</v>
      </c>
    </row>
    <row r="8268" spans="2:4">
      <c r="B8268" s="594">
        <v>45659.497708333336</v>
      </c>
      <c r="C8268">
        <v>60006</v>
      </c>
      <c r="D8268" t="s">
        <v>3524</v>
      </c>
    </row>
    <row r="8269" spans="2:4">
      <c r="B8269" s="594">
        <v>45659.497708333336</v>
      </c>
      <c r="C8269">
        <v>60006</v>
      </c>
      <c r="D8269" t="s">
        <v>4133</v>
      </c>
    </row>
    <row r="8270" spans="2:4">
      <c r="B8270" s="594">
        <v>45659.497708333336</v>
      </c>
      <c r="C8270">
        <v>60006</v>
      </c>
      <c r="D8270" t="s">
        <v>3515</v>
      </c>
    </row>
    <row r="8271" spans="2:4">
      <c r="B8271" s="594">
        <v>45659.497708333336</v>
      </c>
      <c r="C8271">
        <v>60001</v>
      </c>
      <c r="D8271" t="s">
        <v>3516</v>
      </c>
    </row>
    <row r="8272" spans="2:4">
      <c r="B8272" s="594">
        <v>45659.497708333336</v>
      </c>
      <c r="C8272">
        <v>60006</v>
      </c>
      <c r="D8272" t="s">
        <v>3517</v>
      </c>
    </row>
    <row r="8273" spans="2:4">
      <c r="B8273" s="594">
        <v>45659.497708333336</v>
      </c>
      <c r="C8273">
        <v>60006</v>
      </c>
      <c r="D8273" t="s">
        <v>3518</v>
      </c>
    </row>
    <row r="8274" spans="2:4">
      <c r="B8274" s="594">
        <v>45659.497708333336</v>
      </c>
      <c r="C8274">
        <v>60006</v>
      </c>
      <c r="D8274" t="s">
        <v>3520</v>
      </c>
    </row>
    <row r="8275" spans="2:4">
      <c r="B8275" s="594">
        <v>45659.497708333336</v>
      </c>
      <c r="C8275">
        <v>60006</v>
      </c>
      <c r="D8275" t="s">
        <v>3521</v>
      </c>
    </row>
    <row r="8276" spans="2:4">
      <c r="B8276" s="594">
        <v>45659.497708333336</v>
      </c>
      <c r="C8276">
        <v>60006</v>
      </c>
      <c r="D8276" t="s">
        <v>3522</v>
      </c>
    </row>
    <row r="8277" spans="2:4">
      <c r="B8277" s="594">
        <v>45659.497708333336</v>
      </c>
      <c r="C8277">
        <v>60006</v>
      </c>
      <c r="D8277" t="s">
        <v>3524</v>
      </c>
    </row>
    <row r="8278" spans="2:4">
      <c r="B8278" s="594">
        <v>45659.497708333336</v>
      </c>
      <c r="C8278">
        <v>60006</v>
      </c>
      <c r="D8278" t="s">
        <v>4133</v>
      </c>
    </row>
    <row r="8279" spans="2:4">
      <c r="B8279" s="594">
        <v>45659.497708333336</v>
      </c>
      <c r="C8279">
        <v>60006</v>
      </c>
      <c r="D8279" t="s">
        <v>3515</v>
      </c>
    </row>
    <row r="8280" spans="2:4">
      <c r="B8280" s="594">
        <v>45659.497708333336</v>
      </c>
      <c r="C8280">
        <v>60001</v>
      </c>
      <c r="D8280" t="s">
        <v>3516</v>
      </c>
    </row>
    <row r="8281" spans="2:4">
      <c r="B8281" s="594">
        <v>45659.497708333336</v>
      </c>
      <c r="C8281">
        <v>60006</v>
      </c>
      <c r="D8281" t="s">
        <v>3517</v>
      </c>
    </row>
    <row r="8282" spans="2:4">
      <c r="B8282" s="594">
        <v>45659.497708333336</v>
      </c>
      <c r="C8282">
        <v>60006</v>
      </c>
      <c r="D8282" t="s">
        <v>3518</v>
      </c>
    </row>
    <row r="8283" spans="2:4">
      <c r="B8283" s="594">
        <v>45659.497708333336</v>
      </c>
      <c r="C8283">
        <v>60006</v>
      </c>
      <c r="D8283" t="s">
        <v>3520</v>
      </c>
    </row>
    <row r="8284" spans="2:4">
      <c r="B8284" s="594">
        <v>45659.497708333336</v>
      </c>
      <c r="C8284">
        <v>60006</v>
      </c>
      <c r="D8284" t="s">
        <v>3521</v>
      </c>
    </row>
    <row r="8285" spans="2:4">
      <c r="B8285" s="594">
        <v>45659.497708333336</v>
      </c>
      <c r="C8285">
        <v>60006</v>
      </c>
      <c r="D8285" t="s">
        <v>3522</v>
      </c>
    </row>
    <row r="8286" spans="2:4">
      <c r="B8286" s="594">
        <v>45659.497708333336</v>
      </c>
      <c r="C8286">
        <v>60006</v>
      </c>
      <c r="D8286" t="s">
        <v>3524</v>
      </c>
    </row>
    <row r="8287" spans="2:4">
      <c r="B8287" s="594">
        <v>45659.497708333336</v>
      </c>
      <c r="C8287">
        <v>60006</v>
      </c>
      <c r="D8287" t="s">
        <v>4133</v>
      </c>
    </row>
    <row r="8288" spans="2:4">
      <c r="B8288" s="594">
        <v>45659.497708333336</v>
      </c>
      <c r="C8288">
        <v>60006</v>
      </c>
      <c r="D8288" t="s">
        <v>3515</v>
      </c>
    </row>
    <row r="8289" spans="2:4">
      <c r="B8289" s="594">
        <v>45659.497708333336</v>
      </c>
      <c r="C8289">
        <v>60001</v>
      </c>
      <c r="D8289" t="s">
        <v>3516</v>
      </c>
    </row>
    <row r="8290" spans="2:4">
      <c r="B8290" s="594">
        <v>45659.497708333336</v>
      </c>
      <c r="C8290">
        <v>60006</v>
      </c>
      <c r="D8290" t="s">
        <v>3517</v>
      </c>
    </row>
    <row r="8291" spans="2:4">
      <c r="B8291" s="594">
        <v>45659.497708333336</v>
      </c>
      <c r="C8291">
        <v>60006</v>
      </c>
      <c r="D8291" t="s">
        <v>3518</v>
      </c>
    </row>
    <row r="8292" spans="2:4">
      <c r="B8292" s="594">
        <v>45659.497708333336</v>
      </c>
      <c r="C8292">
        <v>60006</v>
      </c>
      <c r="D8292" t="s">
        <v>3520</v>
      </c>
    </row>
    <row r="8293" spans="2:4">
      <c r="B8293" s="594">
        <v>45659.497708333336</v>
      </c>
      <c r="C8293">
        <v>60006</v>
      </c>
      <c r="D8293" t="s">
        <v>3521</v>
      </c>
    </row>
    <row r="8294" spans="2:4">
      <c r="B8294" s="594">
        <v>45659.497708333336</v>
      </c>
      <c r="C8294">
        <v>60006</v>
      </c>
      <c r="D8294" t="s">
        <v>3522</v>
      </c>
    </row>
    <row r="8295" spans="2:4">
      <c r="B8295" s="594">
        <v>45659.497708333336</v>
      </c>
      <c r="C8295">
        <v>60006</v>
      </c>
      <c r="D8295" t="s">
        <v>3524</v>
      </c>
    </row>
    <row r="8296" spans="2:4">
      <c r="B8296" s="594">
        <v>45659.497708333336</v>
      </c>
      <c r="C8296">
        <v>60006</v>
      </c>
      <c r="D8296" t="s">
        <v>4133</v>
      </c>
    </row>
    <row r="8297" spans="2:4">
      <c r="B8297" s="594">
        <v>45659.497708333336</v>
      </c>
      <c r="C8297">
        <v>60006</v>
      </c>
      <c r="D8297" t="s">
        <v>3515</v>
      </c>
    </row>
    <row r="8298" spans="2:4">
      <c r="B8298" s="594">
        <v>45659.497708333336</v>
      </c>
      <c r="C8298">
        <v>60001</v>
      </c>
      <c r="D8298" t="s">
        <v>3516</v>
      </c>
    </row>
    <row r="8299" spans="2:4">
      <c r="B8299" s="594">
        <v>45659.497708333336</v>
      </c>
      <c r="C8299">
        <v>60006</v>
      </c>
      <c r="D8299" t="s">
        <v>3517</v>
      </c>
    </row>
    <row r="8300" spans="2:4">
      <c r="B8300" s="594">
        <v>45659.497708333336</v>
      </c>
      <c r="C8300">
        <v>60006</v>
      </c>
      <c r="D8300" t="s">
        <v>3518</v>
      </c>
    </row>
    <row r="8301" spans="2:4">
      <c r="B8301" s="594">
        <v>45659.497708333336</v>
      </c>
      <c r="C8301">
        <v>60006</v>
      </c>
      <c r="D8301" t="s">
        <v>3520</v>
      </c>
    </row>
    <row r="8302" spans="2:4">
      <c r="B8302" s="594">
        <v>45659.497708333336</v>
      </c>
      <c r="C8302">
        <v>60006</v>
      </c>
      <c r="D8302" t="s">
        <v>3521</v>
      </c>
    </row>
    <row r="8303" spans="2:4">
      <c r="B8303" s="594">
        <v>45659.497708333336</v>
      </c>
      <c r="C8303">
        <v>60006</v>
      </c>
      <c r="D8303" t="s">
        <v>3522</v>
      </c>
    </row>
    <row r="8304" spans="2:4">
      <c r="B8304" s="594">
        <v>45659.497719907406</v>
      </c>
      <c r="C8304">
        <v>60006</v>
      </c>
      <c r="D8304" t="s">
        <v>3524</v>
      </c>
    </row>
    <row r="8305" spans="2:4">
      <c r="B8305" s="594">
        <v>45659.497719907406</v>
      </c>
      <c r="C8305">
        <v>60006</v>
      </c>
      <c r="D8305" t="s">
        <v>4133</v>
      </c>
    </row>
    <row r="8306" spans="2:4">
      <c r="B8306" s="594">
        <v>45659.497719907406</v>
      </c>
      <c r="C8306">
        <v>60006</v>
      </c>
      <c r="D8306" t="s">
        <v>3515</v>
      </c>
    </row>
    <row r="8307" spans="2:4">
      <c r="B8307" s="594">
        <v>45659.497719907406</v>
      </c>
      <c r="C8307">
        <v>60001</v>
      </c>
      <c r="D8307" t="s">
        <v>3516</v>
      </c>
    </row>
    <row r="8308" spans="2:4">
      <c r="B8308" s="594">
        <v>45659.497719907406</v>
      </c>
      <c r="C8308">
        <v>60006</v>
      </c>
      <c r="D8308" t="s">
        <v>3517</v>
      </c>
    </row>
    <row r="8309" spans="2:4">
      <c r="B8309" s="594">
        <v>45659.497719907406</v>
      </c>
      <c r="C8309">
        <v>60006</v>
      </c>
      <c r="D8309" t="s">
        <v>3518</v>
      </c>
    </row>
    <row r="8310" spans="2:4">
      <c r="B8310" s="594">
        <v>45659.497719907406</v>
      </c>
      <c r="C8310">
        <v>60006</v>
      </c>
      <c r="D8310" t="s">
        <v>3520</v>
      </c>
    </row>
    <row r="8311" spans="2:4">
      <c r="B8311" s="594">
        <v>45659.497719907406</v>
      </c>
      <c r="C8311">
        <v>60006</v>
      </c>
      <c r="D8311" t="s">
        <v>3521</v>
      </c>
    </row>
    <row r="8312" spans="2:4">
      <c r="B8312" s="594">
        <v>45659.497719907406</v>
      </c>
      <c r="C8312">
        <v>60006</v>
      </c>
      <c r="D8312" t="s">
        <v>3522</v>
      </c>
    </row>
    <row r="8313" spans="2:4">
      <c r="B8313" s="594">
        <v>45659.497719907406</v>
      </c>
      <c r="C8313">
        <v>60006</v>
      </c>
      <c r="D8313" t="s">
        <v>3524</v>
      </c>
    </row>
    <row r="8314" spans="2:4">
      <c r="B8314" s="594">
        <v>45659.497719907406</v>
      </c>
      <c r="C8314">
        <v>60006</v>
      </c>
      <c r="D8314" t="s">
        <v>4133</v>
      </c>
    </row>
    <row r="8315" spans="2:4">
      <c r="B8315" s="594">
        <v>45659.497719907406</v>
      </c>
      <c r="C8315">
        <v>60006</v>
      </c>
      <c r="D8315" t="s">
        <v>3515</v>
      </c>
    </row>
    <row r="8316" spans="2:4">
      <c r="B8316" s="594">
        <v>45659.497719907406</v>
      </c>
      <c r="C8316">
        <v>60001</v>
      </c>
      <c r="D8316" t="s">
        <v>3516</v>
      </c>
    </row>
    <row r="8317" spans="2:4">
      <c r="B8317" s="594">
        <v>45659.497719907406</v>
      </c>
      <c r="C8317">
        <v>60006</v>
      </c>
      <c r="D8317" t="s">
        <v>3517</v>
      </c>
    </row>
    <row r="8318" spans="2:4">
      <c r="B8318" s="594">
        <v>45659.497719907406</v>
      </c>
      <c r="C8318">
        <v>60006</v>
      </c>
      <c r="D8318" t="s">
        <v>3518</v>
      </c>
    </row>
    <row r="8319" spans="2:4">
      <c r="B8319" s="594">
        <v>45659.497719907406</v>
      </c>
      <c r="C8319">
        <v>60006</v>
      </c>
      <c r="D8319" t="s">
        <v>3520</v>
      </c>
    </row>
    <row r="8320" spans="2:4">
      <c r="B8320" s="594">
        <v>45659.497719907406</v>
      </c>
      <c r="C8320">
        <v>60006</v>
      </c>
      <c r="D8320" t="s">
        <v>3521</v>
      </c>
    </row>
    <row r="8321" spans="2:4">
      <c r="B8321" s="594">
        <v>45659.497719907406</v>
      </c>
      <c r="C8321">
        <v>60006</v>
      </c>
      <c r="D8321" t="s">
        <v>3522</v>
      </c>
    </row>
    <row r="8322" spans="2:4">
      <c r="B8322" s="594">
        <v>45659.497731481482</v>
      </c>
      <c r="C8322">
        <v>60006</v>
      </c>
      <c r="D8322" t="s">
        <v>3524</v>
      </c>
    </row>
    <row r="8323" spans="2:4">
      <c r="B8323" s="594">
        <v>45659.497731481482</v>
      </c>
      <c r="C8323">
        <v>60006</v>
      </c>
      <c r="D8323" t="s">
        <v>4133</v>
      </c>
    </row>
    <row r="8324" spans="2:4">
      <c r="B8324" s="594">
        <v>45659.497731481482</v>
      </c>
      <c r="C8324">
        <v>60006</v>
      </c>
      <c r="D8324" t="s">
        <v>3515</v>
      </c>
    </row>
    <row r="8325" spans="2:4">
      <c r="B8325" s="594">
        <v>45659.497731481482</v>
      </c>
      <c r="C8325">
        <v>60001</v>
      </c>
      <c r="D8325" t="s">
        <v>3516</v>
      </c>
    </row>
    <row r="8326" spans="2:4">
      <c r="B8326" s="594">
        <v>45659.497731481482</v>
      </c>
      <c r="C8326">
        <v>60006</v>
      </c>
      <c r="D8326" t="s">
        <v>3517</v>
      </c>
    </row>
    <row r="8327" spans="2:4">
      <c r="B8327" s="594">
        <v>45659.497731481482</v>
      </c>
      <c r="C8327">
        <v>60006</v>
      </c>
      <c r="D8327" t="s">
        <v>3518</v>
      </c>
    </row>
    <row r="8328" spans="2:4">
      <c r="B8328" s="594">
        <v>45659.497731481482</v>
      </c>
      <c r="C8328">
        <v>60006</v>
      </c>
      <c r="D8328" t="s">
        <v>3520</v>
      </c>
    </row>
    <row r="8329" spans="2:4">
      <c r="B8329" s="594">
        <v>45659.497731481482</v>
      </c>
      <c r="C8329">
        <v>60006</v>
      </c>
      <c r="D8329" t="s">
        <v>3521</v>
      </c>
    </row>
    <row r="8330" spans="2:4">
      <c r="B8330" s="594">
        <v>45659.497731481482</v>
      </c>
      <c r="C8330">
        <v>60006</v>
      </c>
      <c r="D8330" t="s">
        <v>3522</v>
      </c>
    </row>
    <row r="8331" spans="2:4">
      <c r="B8331" s="594">
        <v>45659.497731481482</v>
      </c>
      <c r="C8331">
        <v>60006</v>
      </c>
      <c r="D8331" t="s">
        <v>3524</v>
      </c>
    </row>
    <row r="8332" spans="2:4">
      <c r="B8332" s="594">
        <v>45659.497731481482</v>
      </c>
      <c r="C8332">
        <v>60006</v>
      </c>
      <c r="D8332" t="s">
        <v>4133</v>
      </c>
    </row>
    <row r="8333" spans="2:4">
      <c r="B8333" s="594">
        <v>45659.497731481482</v>
      </c>
      <c r="C8333">
        <v>60006</v>
      </c>
      <c r="D8333" t="s">
        <v>3515</v>
      </c>
    </row>
    <row r="8334" spans="2:4">
      <c r="B8334" s="594">
        <v>45659.497731481482</v>
      </c>
      <c r="C8334">
        <v>60001</v>
      </c>
      <c r="D8334" t="s">
        <v>3516</v>
      </c>
    </row>
    <row r="8335" spans="2:4">
      <c r="B8335" s="594">
        <v>45659.497731481482</v>
      </c>
      <c r="C8335">
        <v>60006</v>
      </c>
      <c r="D8335" t="s">
        <v>3517</v>
      </c>
    </row>
    <row r="8336" spans="2:4">
      <c r="B8336" s="594">
        <v>45659.497731481482</v>
      </c>
      <c r="C8336">
        <v>60006</v>
      </c>
      <c r="D8336" t="s">
        <v>3518</v>
      </c>
    </row>
    <row r="8337" spans="2:4">
      <c r="B8337" s="594">
        <v>45659.497731481482</v>
      </c>
      <c r="C8337">
        <v>60006</v>
      </c>
      <c r="D8337" t="s">
        <v>3520</v>
      </c>
    </row>
    <row r="8338" spans="2:4">
      <c r="B8338" s="594">
        <v>45659.497731481482</v>
      </c>
      <c r="C8338">
        <v>60006</v>
      </c>
      <c r="D8338" t="s">
        <v>3521</v>
      </c>
    </row>
    <row r="8339" spans="2:4">
      <c r="B8339" s="594">
        <v>45659.497731481482</v>
      </c>
      <c r="C8339">
        <v>60006</v>
      </c>
      <c r="D8339" t="s">
        <v>3522</v>
      </c>
    </row>
    <row r="8340" spans="2:4">
      <c r="B8340" s="594">
        <v>45659.497731481482</v>
      </c>
      <c r="C8340">
        <v>60006</v>
      </c>
      <c r="D8340" t="s">
        <v>3524</v>
      </c>
    </row>
    <row r="8341" spans="2:4">
      <c r="B8341" s="594">
        <v>45659.497731481482</v>
      </c>
      <c r="C8341">
        <v>60006</v>
      </c>
      <c r="D8341" t="s">
        <v>4133</v>
      </c>
    </row>
    <row r="8342" spans="2:4">
      <c r="B8342" s="594">
        <v>45659.497743055559</v>
      </c>
      <c r="C8342">
        <v>60006</v>
      </c>
      <c r="D8342" t="s">
        <v>3515</v>
      </c>
    </row>
    <row r="8343" spans="2:4">
      <c r="B8343" s="594">
        <v>45659.497743055559</v>
      </c>
      <c r="C8343">
        <v>60001</v>
      </c>
      <c r="D8343" t="s">
        <v>3516</v>
      </c>
    </row>
    <row r="8344" spans="2:4">
      <c r="B8344" s="594">
        <v>45659.497743055559</v>
      </c>
      <c r="C8344">
        <v>60006</v>
      </c>
      <c r="D8344" t="s">
        <v>3517</v>
      </c>
    </row>
    <row r="8345" spans="2:4">
      <c r="B8345" s="594">
        <v>45659.497743055559</v>
      </c>
      <c r="C8345">
        <v>60006</v>
      </c>
      <c r="D8345" t="s">
        <v>3518</v>
      </c>
    </row>
    <row r="8346" spans="2:4">
      <c r="B8346" s="594">
        <v>45659.497743055559</v>
      </c>
      <c r="C8346">
        <v>60006</v>
      </c>
      <c r="D8346" t="s">
        <v>3520</v>
      </c>
    </row>
    <row r="8347" spans="2:4">
      <c r="B8347" s="594">
        <v>45659.497743055559</v>
      </c>
      <c r="C8347">
        <v>60006</v>
      </c>
      <c r="D8347" t="s">
        <v>3521</v>
      </c>
    </row>
    <row r="8348" spans="2:4">
      <c r="B8348" s="594">
        <v>45659.497743055559</v>
      </c>
      <c r="C8348">
        <v>60006</v>
      </c>
      <c r="D8348" t="s">
        <v>3522</v>
      </c>
    </row>
    <row r="8349" spans="2:4">
      <c r="B8349" s="594">
        <v>45659.497743055559</v>
      </c>
      <c r="C8349">
        <v>60006</v>
      </c>
      <c r="D8349" t="s">
        <v>3524</v>
      </c>
    </row>
    <row r="8350" spans="2:4">
      <c r="B8350" s="594">
        <v>45659.497743055559</v>
      </c>
      <c r="C8350">
        <v>60006</v>
      </c>
      <c r="D8350" t="s">
        <v>4133</v>
      </c>
    </row>
    <row r="8351" spans="2:4">
      <c r="B8351" s="594">
        <v>45659.497743055559</v>
      </c>
      <c r="C8351">
        <v>60006</v>
      </c>
      <c r="D8351" t="s">
        <v>3515</v>
      </c>
    </row>
    <row r="8352" spans="2:4">
      <c r="B8352" s="594">
        <v>45659.497743055559</v>
      </c>
      <c r="C8352">
        <v>60001</v>
      </c>
      <c r="D8352" t="s">
        <v>3516</v>
      </c>
    </row>
    <row r="8353" spans="2:4">
      <c r="B8353" s="594">
        <v>45659.497743055559</v>
      </c>
      <c r="C8353">
        <v>60006</v>
      </c>
      <c r="D8353" t="s">
        <v>3517</v>
      </c>
    </row>
    <row r="8354" spans="2:4">
      <c r="B8354" s="594">
        <v>45659.497743055559</v>
      </c>
      <c r="C8354">
        <v>60006</v>
      </c>
      <c r="D8354" t="s">
        <v>3518</v>
      </c>
    </row>
    <row r="8355" spans="2:4">
      <c r="B8355" s="594">
        <v>45659.497743055559</v>
      </c>
      <c r="C8355">
        <v>60006</v>
      </c>
      <c r="D8355" t="s">
        <v>3520</v>
      </c>
    </row>
    <row r="8356" spans="2:4">
      <c r="B8356" s="594">
        <v>45659.497743055559</v>
      </c>
      <c r="C8356">
        <v>60006</v>
      </c>
      <c r="D8356" t="s">
        <v>3521</v>
      </c>
    </row>
    <row r="8357" spans="2:4">
      <c r="B8357" s="594">
        <v>45659.497743055559</v>
      </c>
      <c r="C8357">
        <v>60006</v>
      </c>
      <c r="D8357" t="s">
        <v>3522</v>
      </c>
    </row>
    <row r="8358" spans="2:4">
      <c r="B8358" s="594">
        <v>45659.497743055559</v>
      </c>
      <c r="C8358">
        <v>60006</v>
      </c>
      <c r="D8358" t="s">
        <v>3524</v>
      </c>
    </row>
    <row r="8359" spans="2:4">
      <c r="B8359" s="594">
        <v>45659.497743055559</v>
      </c>
      <c r="C8359">
        <v>60006</v>
      </c>
      <c r="D8359" t="s">
        <v>4133</v>
      </c>
    </row>
    <row r="8360" spans="2:4">
      <c r="B8360" s="594">
        <v>45659.497743055559</v>
      </c>
      <c r="C8360">
        <v>60006</v>
      </c>
      <c r="D8360" t="s">
        <v>3515</v>
      </c>
    </row>
    <row r="8361" spans="2:4">
      <c r="B8361" s="594">
        <v>45659.497743055559</v>
      </c>
      <c r="C8361">
        <v>60001</v>
      </c>
      <c r="D8361" t="s">
        <v>3516</v>
      </c>
    </row>
    <row r="8362" spans="2:4">
      <c r="B8362" s="594">
        <v>45659.497743055559</v>
      </c>
      <c r="C8362">
        <v>60006</v>
      </c>
      <c r="D8362" t="s">
        <v>3517</v>
      </c>
    </row>
    <row r="8363" spans="2:4">
      <c r="B8363" s="594">
        <v>45659.497743055559</v>
      </c>
      <c r="C8363">
        <v>60006</v>
      </c>
      <c r="D8363" t="s">
        <v>3518</v>
      </c>
    </row>
    <row r="8364" spans="2:4">
      <c r="B8364" s="594">
        <v>45659.497743055559</v>
      </c>
      <c r="C8364">
        <v>60006</v>
      </c>
      <c r="D8364" t="s">
        <v>3520</v>
      </c>
    </row>
    <row r="8365" spans="2:4">
      <c r="B8365" s="594">
        <v>45659.497743055559</v>
      </c>
      <c r="C8365">
        <v>60006</v>
      </c>
      <c r="D8365" t="s">
        <v>3521</v>
      </c>
    </row>
    <row r="8366" spans="2:4">
      <c r="B8366" s="594">
        <v>45659.497754629629</v>
      </c>
      <c r="C8366">
        <v>60006</v>
      </c>
      <c r="D8366" t="s">
        <v>3522</v>
      </c>
    </row>
    <row r="8367" spans="2:4">
      <c r="B8367" s="594">
        <v>45659.497754629629</v>
      </c>
      <c r="C8367">
        <v>60006</v>
      </c>
      <c r="D8367" t="s">
        <v>3524</v>
      </c>
    </row>
    <row r="8368" spans="2:4">
      <c r="B8368" s="594">
        <v>45659.497754629629</v>
      </c>
      <c r="C8368">
        <v>60006</v>
      </c>
      <c r="D8368" t="s">
        <v>4133</v>
      </c>
    </row>
    <row r="8369" spans="2:4">
      <c r="B8369" s="594">
        <v>45659.497754629629</v>
      </c>
      <c r="C8369">
        <v>60006</v>
      </c>
      <c r="D8369" t="s">
        <v>3515</v>
      </c>
    </row>
    <row r="8370" spans="2:4">
      <c r="B8370" s="594">
        <v>45659.497754629629</v>
      </c>
      <c r="C8370">
        <v>60001</v>
      </c>
      <c r="D8370" t="s">
        <v>3516</v>
      </c>
    </row>
    <row r="8371" spans="2:4">
      <c r="B8371" s="594">
        <v>45659.497754629629</v>
      </c>
      <c r="C8371">
        <v>60006</v>
      </c>
      <c r="D8371" t="s">
        <v>3517</v>
      </c>
    </row>
    <row r="8372" spans="2:4">
      <c r="B8372" s="594">
        <v>45659.497754629629</v>
      </c>
      <c r="C8372">
        <v>60006</v>
      </c>
      <c r="D8372" t="s">
        <v>3518</v>
      </c>
    </row>
    <row r="8373" spans="2:4">
      <c r="B8373" s="594">
        <v>45659.497754629629</v>
      </c>
      <c r="C8373">
        <v>60006</v>
      </c>
      <c r="D8373" t="s">
        <v>3520</v>
      </c>
    </row>
    <row r="8374" spans="2:4">
      <c r="B8374" s="594">
        <v>45659.497754629629</v>
      </c>
      <c r="C8374">
        <v>60006</v>
      </c>
      <c r="D8374" t="s">
        <v>3521</v>
      </c>
    </row>
    <row r="8375" spans="2:4">
      <c r="B8375" s="594">
        <v>45659.497754629629</v>
      </c>
      <c r="C8375">
        <v>60006</v>
      </c>
      <c r="D8375" t="s">
        <v>3522</v>
      </c>
    </row>
    <row r="8376" spans="2:4">
      <c r="B8376" s="594">
        <v>45659.497754629629</v>
      </c>
      <c r="C8376">
        <v>60006</v>
      </c>
      <c r="D8376" t="s">
        <v>3524</v>
      </c>
    </row>
    <row r="8377" spans="2:4">
      <c r="B8377" s="594">
        <v>45659.497754629629</v>
      </c>
      <c r="C8377">
        <v>60006</v>
      </c>
      <c r="D8377" t="s">
        <v>4133</v>
      </c>
    </row>
    <row r="8378" spans="2:4">
      <c r="B8378" s="594">
        <v>45659.497754629629</v>
      </c>
      <c r="C8378">
        <v>60006</v>
      </c>
      <c r="D8378" t="s">
        <v>3515</v>
      </c>
    </row>
    <row r="8379" spans="2:4">
      <c r="B8379" s="594">
        <v>45659.497754629629</v>
      </c>
      <c r="C8379">
        <v>60001</v>
      </c>
      <c r="D8379" t="s">
        <v>3516</v>
      </c>
    </row>
    <row r="8380" spans="2:4">
      <c r="B8380" s="594">
        <v>45659.497754629629</v>
      </c>
      <c r="C8380">
        <v>60006</v>
      </c>
      <c r="D8380" t="s">
        <v>3517</v>
      </c>
    </row>
    <row r="8381" spans="2:4">
      <c r="B8381" s="594">
        <v>45659.497754629629</v>
      </c>
      <c r="C8381">
        <v>60006</v>
      </c>
      <c r="D8381" t="s">
        <v>3518</v>
      </c>
    </row>
    <row r="8382" spans="2:4">
      <c r="B8382" s="594">
        <v>45659.497754629629</v>
      </c>
      <c r="C8382">
        <v>60006</v>
      </c>
      <c r="D8382" t="s">
        <v>3520</v>
      </c>
    </row>
    <row r="8383" spans="2:4">
      <c r="B8383" s="594">
        <v>45659.497754629629</v>
      </c>
      <c r="C8383">
        <v>60006</v>
      </c>
      <c r="D8383" t="s">
        <v>3521</v>
      </c>
    </row>
    <row r="8384" spans="2:4">
      <c r="B8384" s="594">
        <v>45659.497754629629</v>
      </c>
      <c r="C8384">
        <v>60006</v>
      </c>
      <c r="D8384" t="s">
        <v>3522</v>
      </c>
    </row>
    <row r="8385" spans="2:4">
      <c r="B8385" s="594">
        <v>45659.497754629629</v>
      </c>
      <c r="C8385">
        <v>60006</v>
      </c>
      <c r="D8385" t="s">
        <v>3524</v>
      </c>
    </row>
    <row r="8386" spans="2:4">
      <c r="B8386" s="594">
        <v>45659.497754629629</v>
      </c>
      <c r="C8386">
        <v>60006</v>
      </c>
      <c r="D8386" t="s">
        <v>4133</v>
      </c>
    </row>
    <row r="8387" spans="2:4">
      <c r="B8387" s="594">
        <v>45659.497754629629</v>
      </c>
      <c r="C8387">
        <v>60006</v>
      </c>
      <c r="D8387" t="s">
        <v>3515</v>
      </c>
    </row>
    <row r="8388" spans="2:4">
      <c r="B8388" s="594">
        <v>45659.497754629629</v>
      </c>
      <c r="C8388">
        <v>60001</v>
      </c>
      <c r="D8388" t="s">
        <v>3516</v>
      </c>
    </row>
    <row r="8389" spans="2:4">
      <c r="B8389" s="594">
        <v>45659.497754629629</v>
      </c>
      <c r="C8389">
        <v>60006</v>
      </c>
      <c r="D8389" t="s">
        <v>3517</v>
      </c>
    </row>
    <row r="8390" spans="2:4">
      <c r="B8390" s="594">
        <v>45659.497754629629</v>
      </c>
      <c r="C8390">
        <v>60006</v>
      </c>
      <c r="D8390" t="s">
        <v>3518</v>
      </c>
    </row>
    <row r="8391" spans="2:4">
      <c r="B8391" s="594">
        <v>45659.497754629629</v>
      </c>
      <c r="C8391">
        <v>60006</v>
      </c>
      <c r="D8391" t="s">
        <v>3520</v>
      </c>
    </row>
    <row r="8392" spans="2:4">
      <c r="B8392" s="594">
        <v>45659.497754629629</v>
      </c>
      <c r="C8392">
        <v>60006</v>
      </c>
      <c r="D8392" t="s">
        <v>3521</v>
      </c>
    </row>
    <row r="8393" spans="2:4">
      <c r="B8393" s="594">
        <v>45659.497754629629</v>
      </c>
      <c r="C8393">
        <v>60006</v>
      </c>
      <c r="D8393" t="s">
        <v>3522</v>
      </c>
    </row>
    <row r="8394" spans="2:4">
      <c r="B8394" s="594">
        <v>45659.497754629629</v>
      </c>
      <c r="C8394">
        <v>60006</v>
      </c>
      <c r="D8394" t="s">
        <v>3524</v>
      </c>
    </row>
    <row r="8395" spans="2:4">
      <c r="B8395" s="594">
        <v>45659.497754629629</v>
      </c>
      <c r="C8395">
        <v>60006</v>
      </c>
      <c r="D8395" t="s">
        <v>4133</v>
      </c>
    </row>
    <row r="8396" spans="2:4">
      <c r="B8396" s="594">
        <v>45659.497754629629</v>
      </c>
      <c r="C8396">
        <v>60006</v>
      </c>
      <c r="D8396" t="s">
        <v>3515</v>
      </c>
    </row>
    <row r="8397" spans="2:4">
      <c r="B8397" s="594">
        <v>45659.497754629629</v>
      </c>
      <c r="C8397">
        <v>60001</v>
      </c>
      <c r="D8397" t="s">
        <v>3516</v>
      </c>
    </row>
    <row r="8398" spans="2:4">
      <c r="B8398" s="594">
        <v>45659.497754629629</v>
      </c>
      <c r="C8398">
        <v>60006</v>
      </c>
      <c r="D8398" t="s">
        <v>3517</v>
      </c>
    </row>
    <row r="8399" spans="2:4">
      <c r="B8399" s="594">
        <v>45659.497754629629</v>
      </c>
      <c r="C8399">
        <v>60006</v>
      </c>
      <c r="D8399" t="s">
        <v>3518</v>
      </c>
    </row>
    <row r="8400" spans="2:4">
      <c r="B8400" s="594">
        <v>45659.497754629629</v>
      </c>
      <c r="C8400">
        <v>60006</v>
      </c>
      <c r="D8400" t="s">
        <v>3520</v>
      </c>
    </row>
    <row r="8401" spans="2:4">
      <c r="B8401" s="594">
        <v>45659.497754629629</v>
      </c>
      <c r="C8401">
        <v>60006</v>
      </c>
      <c r="D8401" t="s">
        <v>3521</v>
      </c>
    </row>
    <row r="8402" spans="2:4">
      <c r="B8402" s="594">
        <v>45659.497754629629</v>
      </c>
      <c r="C8402">
        <v>60006</v>
      </c>
      <c r="D8402" t="s">
        <v>3522</v>
      </c>
    </row>
    <row r="8403" spans="2:4">
      <c r="B8403" s="594">
        <v>45659.497754629629</v>
      </c>
      <c r="C8403">
        <v>60006</v>
      </c>
      <c r="D8403" t="s">
        <v>3524</v>
      </c>
    </row>
    <row r="8404" spans="2:4">
      <c r="B8404" s="594">
        <v>45659.497754629629</v>
      </c>
      <c r="C8404">
        <v>60006</v>
      </c>
      <c r="D8404" t="s">
        <v>4133</v>
      </c>
    </row>
    <row r="8405" spans="2:4">
      <c r="B8405" s="594">
        <v>45659.497754629629</v>
      </c>
      <c r="C8405">
        <v>60006</v>
      </c>
      <c r="D8405" t="s">
        <v>3515</v>
      </c>
    </row>
    <row r="8406" spans="2:4">
      <c r="B8406" s="594">
        <v>45659.497754629629</v>
      </c>
      <c r="C8406">
        <v>60001</v>
      </c>
      <c r="D8406" t="s">
        <v>3516</v>
      </c>
    </row>
    <row r="8407" spans="2:4">
      <c r="B8407" s="594">
        <v>45659.497754629629</v>
      </c>
      <c r="C8407">
        <v>60006</v>
      </c>
      <c r="D8407" t="s">
        <v>3517</v>
      </c>
    </row>
    <row r="8408" spans="2:4">
      <c r="B8408" s="594">
        <v>45659.497754629629</v>
      </c>
      <c r="C8408">
        <v>60006</v>
      </c>
      <c r="D8408" t="s">
        <v>3518</v>
      </c>
    </row>
    <row r="8409" spans="2:4">
      <c r="B8409" s="594">
        <v>45659.497754629629</v>
      </c>
      <c r="C8409">
        <v>60006</v>
      </c>
      <c r="D8409" t="s">
        <v>3520</v>
      </c>
    </row>
    <row r="8410" spans="2:4">
      <c r="B8410" s="594">
        <v>45659.497754629629</v>
      </c>
      <c r="C8410">
        <v>60006</v>
      </c>
      <c r="D8410" t="s">
        <v>3521</v>
      </c>
    </row>
    <row r="8411" spans="2:4">
      <c r="B8411" s="594">
        <v>45659.497754629629</v>
      </c>
      <c r="C8411">
        <v>60006</v>
      </c>
      <c r="D8411" t="s">
        <v>3522</v>
      </c>
    </row>
    <row r="8412" spans="2:4">
      <c r="B8412" s="594">
        <v>45659.497754629629</v>
      </c>
      <c r="C8412">
        <v>60006</v>
      </c>
      <c r="D8412" t="s">
        <v>3524</v>
      </c>
    </row>
    <row r="8413" spans="2:4">
      <c r="B8413" s="594">
        <v>45659.497754629629</v>
      </c>
      <c r="C8413">
        <v>60006</v>
      </c>
      <c r="D8413" t="s">
        <v>4133</v>
      </c>
    </row>
    <row r="8414" spans="2:4">
      <c r="B8414" s="594">
        <v>45659.497754629629</v>
      </c>
      <c r="C8414">
        <v>60006</v>
      </c>
      <c r="D8414" t="s">
        <v>3515</v>
      </c>
    </row>
    <row r="8415" spans="2:4">
      <c r="B8415" s="594">
        <v>45659.497754629629</v>
      </c>
      <c r="C8415">
        <v>60001</v>
      </c>
      <c r="D8415" t="s">
        <v>3516</v>
      </c>
    </row>
    <row r="8416" spans="2:4">
      <c r="B8416" s="594">
        <v>45659.497754629629</v>
      </c>
      <c r="C8416">
        <v>60006</v>
      </c>
      <c r="D8416" t="s">
        <v>3517</v>
      </c>
    </row>
    <row r="8417" spans="2:4">
      <c r="B8417" s="594">
        <v>45659.497754629629</v>
      </c>
      <c r="C8417">
        <v>60006</v>
      </c>
      <c r="D8417" t="s">
        <v>3518</v>
      </c>
    </row>
    <row r="8418" spans="2:4">
      <c r="B8418" s="594">
        <v>45659.497754629629</v>
      </c>
      <c r="C8418">
        <v>60006</v>
      </c>
      <c r="D8418" t="s">
        <v>3520</v>
      </c>
    </row>
    <row r="8419" spans="2:4">
      <c r="B8419" s="594">
        <v>45659.497754629629</v>
      </c>
      <c r="C8419">
        <v>60006</v>
      </c>
      <c r="D8419" t="s">
        <v>3521</v>
      </c>
    </row>
    <row r="8420" spans="2:4">
      <c r="B8420" s="594">
        <v>45659.497766203705</v>
      </c>
      <c r="C8420">
        <v>60006</v>
      </c>
      <c r="D8420" t="s">
        <v>3522</v>
      </c>
    </row>
    <row r="8421" spans="2:4">
      <c r="B8421" s="594">
        <v>45659.497766203705</v>
      </c>
      <c r="C8421">
        <v>60006</v>
      </c>
      <c r="D8421" t="s">
        <v>3524</v>
      </c>
    </row>
    <row r="8422" spans="2:4">
      <c r="B8422" s="594">
        <v>45659.497766203705</v>
      </c>
      <c r="C8422">
        <v>60006</v>
      </c>
      <c r="D8422" t="s">
        <v>4133</v>
      </c>
    </row>
    <row r="8423" spans="2:4">
      <c r="B8423" s="594">
        <v>45659.497766203705</v>
      </c>
      <c r="C8423">
        <v>60006</v>
      </c>
      <c r="D8423" t="s">
        <v>3515</v>
      </c>
    </row>
    <row r="8424" spans="2:4">
      <c r="B8424" s="594">
        <v>45659.497766203705</v>
      </c>
      <c r="C8424">
        <v>60001</v>
      </c>
      <c r="D8424" t="s">
        <v>3516</v>
      </c>
    </row>
    <row r="8425" spans="2:4">
      <c r="B8425" s="594">
        <v>45659.497766203705</v>
      </c>
      <c r="C8425">
        <v>60006</v>
      </c>
      <c r="D8425" t="s">
        <v>3517</v>
      </c>
    </row>
    <row r="8426" spans="2:4">
      <c r="B8426" s="594">
        <v>45659.497766203705</v>
      </c>
      <c r="C8426">
        <v>60006</v>
      </c>
      <c r="D8426" t="s">
        <v>3518</v>
      </c>
    </row>
    <row r="8427" spans="2:4">
      <c r="B8427" s="594">
        <v>45659.497766203705</v>
      </c>
      <c r="C8427">
        <v>60006</v>
      </c>
      <c r="D8427" t="s">
        <v>3520</v>
      </c>
    </row>
    <row r="8428" spans="2:4">
      <c r="B8428" s="594">
        <v>45659.497766203705</v>
      </c>
      <c r="C8428">
        <v>60006</v>
      </c>
      <c r="D8428" t="s">
        <v>3521</v>
      </c>
    </row>
    <row r="8429" spans="2:4">
      <c r="B8429" s="594">
        <v>45659.497766203705</v>
      </c>
      <c r="C8429">
        <v>60006</v>
      </c>
      <c r="D8429" t="s">
        <v>3522</v>
      </c>
    </row>
    <row r="8430" spans="2:4">
      <c r="B8430" s="594">
        <v>45659.497766203705</v>
      </c>
      <c r="C8430">
        <v>60006</v>
      </c>
      <c r="D8430" t="s">
        <v>3524</v>
      </c>
    </row>
    <row r="8431" spans="2:4">
      <c r="B8431" s="594">
        <v>45659.497766203705</v>
      </c>
      <c r="C8431">
        <v>60006</v>
      </c>
      <c r="D8431" t="s">
        <v>4133</v>
      </c>
    </row>
    <row r="8432" spans="2:4">
      <c r="B8432" s="594">
        <v>45659.497766203705</v>
      </c>
      <c r="C8432">
        <v>60006</v>
      </c>
      <c r="D8432" t="s">
        <v>3515</v>
      </c>
    </row>
    <row r="8433" spans="2:4">
      <c r="B8433" s="594">
        <v>45659.497766203705</v>
      </c>
      <c r="C8433">
        <v>60001</v>
      </c>
      <c r="D8433" t="s">
        <v>3516</v>
      </c>
    </row>
    <row r="8434" spans="2:4">
      <c r="B8434" s="594">
        <v>45659.497766203705</v>
      </c>
      <c r="C8434">
        <v>60006</v>
      </c>
      <c r="D8434" t="s">
        <v>3517</v>
      </c>
    </row>
    <row r="8435" spans="2:4">
      <c r="B8435" s="594">
        <v>45659.497766203705</v>
      </c>
      <c r="C8435">
        <v>60006</v>
      </c>
      <c r="D8435" t="s">
        <v>3518</v>
      </c>
    </row>
    <row r="8436" spans="2:4">
      <c r="B8436" s="594">
        <v>45659.497766203705</v>
      </c>
      <c r="C8436">
        <v>60006</v>
      </c>
      <c r="D8436" t="s">
        <v>3520</v>
      </c>
    </row>
    <row r="8437" spans="2:4">
      <c r="B8437" s="594">
        <v>45659.497766203705</v>
      </c>
      <c r="C8437">
        <v>60006</v>
      </c>
      <c r="D8437" t="s">
        <v>3521</v>
      </c>
    </row>
    <row r="8438" spans="2:4">
      <c r="B8438" s="594">
        <v>45659.497766203705</v>
      </c>
      <c r="C8438">
        <v>60006</v>
      </c>
      <c r="D8438" t="s">
        <v>3522</v>
      </c>
    </row>
    <row r="8439" spans="2:4">
      <c r="B8439" s="594">
        <v>45659.497766203705</v>
      </c>
      <c r="C8439">
        <v>60006</v>
      </c>
      <c r="D8439" t="s">
        <v>3524</v>
      </c>
    </row>
    <row r="8440" spans="2:4">
      <c r="B8440" s="594">
        <v>45659.497766203705</v>
      </c>
      <c r="C8440">
        <v>60006</v>
      </c>
      <c r="D8440" t="s">
        <v>4133</v>
      </c>
    </row>
    <row r="8441" spans="2:4">
      <c r="B8441" s="594">
        <v>45659.497766203705</v>
      </c>
      <c r="C8441">
        <v>60006</v>
      </c>
      <c r="D8441" t="s">
        <v>3515</v>
      </c>
    </row>
    <row r="8442" spans="2:4">
      <c r="B8442" s="594">
        <v>45659.497766203705</v>
      </c>
      <c r="C8442">
        <v>60001</v>
      </c>
      <c r="D8442" t="s">
        <v>3516</v>
      </c>
    </row>
    <row r="8443" spans="2:4">
      <c r="B8443" s="594">
        <v>45659.497766203705</v>
      </c>
      <c r="C8443">
        <v>60006</v>
      </c>
      <c r="D8443" t="s">
        <v>3517</v>
      </c>
    </row>
    <row r="8444" spans="2:4">
      <c r="B8444" s="594">
        <v>45659.497766203705</v>
      </c>
      <c r="C8444">
        <v>60006</v>
      </c>
      <c r="D8444" t="s">
        <v>3518</v>
      </c>
    </row>
    <row r="8445" spans="2:4">
      <c r="B8445" s="594">
        <v>45659.497766203705</v>
      </c>
      <c r="C8445">
        <v>60006</v>
      </c>
      <c r="D8445" t="s">
        <v>3520</v>
      </c>
    </row>
    <row r="8446" spans="2:4">
      <c r="B8446" s="594">
        <v>45659.497766203705</v>
      </c>
      <c r="C8446">
        <v>60006</v>
      </c>
      <c r="D8446" t="s">
        <v>3521</v>
      </c>
    </row>
    <row r="8447" spans="2:4">
      <c r="B8447" s="594">
        <v>45659.497766203705</v>
      </c>
      <c r="C8447">
        <v>60006</v>
      </c>
      <c r="D8447" t="s">
        <v>3522</v>
      </c>
    </row>
    <row r="8448" spans="2:4">
      <c r="B8448" s="594">
        <v>45659.497766203705</v>
      </c>
      <c r="C8448">
        <v>60006</v>
      </c>
      <c r="D8448" t="s">
        <v>3524</v>
      </c>
    </row>
    <row r="8449" spans="2:4">
      <c r="B8449" s="594">
        <v>45659.497766203705</v>
      </c>
      <c r="C8449">
        <v>60006</v>
      </c>
      <c r="D8449" t="s">
        <v>4133</v>
      </c>
    </row>
    <row r="8450" spans="2:4">
      <c r="B8450" s="594">
        <v>45659.497766203705</v>
      </c>
      <c r="C8450">
        <v>60006</v>
      </c>
      <c r="D8450" t="s">
        <v>3515</v>
      </c>
    </row>
    <row r="8451" spans="2:4">
      <c r="B8451" s="594">
        <v>45659.497766203705</v>
      </c>
      <c r="C8451">
        <v>60001</v>
      </c>
      <c r="D8451" t="s">
        <v>3516</v>
      </c>
    </row>
    <row r="8452" spans="2:4">
      <c r="B8452" s="594">
        <v>45659.497766203705</v>
      </c>
      <c r="C8452">
        <v>60006</v>
      </c>
      <c r="D8452" t="s">
        <v>3517</v>
      </c>
    </row>
    <row r="8453" spans="2:4">
      <c r="B8453" s="594">
        <v>45659.497766203705</v>
      </c>
      <c r="C8453">
        <v>60006</v>
      </c>
      <c r="D8453" t="s">
        <v>3518</v>
      </c>
    </row>
    <row r="8454" spans="2:4">
      <c r="B8454" s="594">
        <v>45659.497766203705</v>
      </c>
      <c r="C8454">
        <v>60006</v>
      </c>
      <c r="D8454" t="s">
        <v>3520</v>
      </c>
    </row>
    <row r="8455" spans="2:4">
      <c r="B8455" s="594">
        <v>45659.497766203705</v>
      </c>
      <c r="C8455">
        <v>60006</v>
      </c>
      <c r="D8455" t="s">
        <v>3521</v>
      </c>
    </row>
    <row r="8456" spans="2:4">
      <c r="B8456" s="594">
        <v>45659.497766203705</v>
      </c>
      <c r="C8456">
        <v>60006</v>
      </c>
      <c r="D8456" t="s">
        <v>3522</v>
      </c>
    </row>
    <row r="8457" spans="2:4">
      <c r="B8457" s="594">
        <v>45659.497766203705</v>
      </c>
      <c r="C8457">
        <v>60006</v>
      </c>
      <c r="D8457" t="s">
        <v>3524</v>
      </c>
    </row>
    <row r="8458" spans="2:4">
      <c r="B8458" s="594">
        <v>45659.497766203705</v>
      </c>
      <c r="C8458">
        <v>60006</v>
      </c>
      <c r="D8458" t="s">
        <v>4133</v>
      </c>
    </row>
    <row r="8459" spans="2:4">
      <c r="B8459" s="594">
        <v>45659.497766203705</v>
      </c>
      <c r="C8459">
        <v>60006</v>
      </c>
      <c r="D8459" t="s">
        <v>3515</v>
      </c>
    </row>
    <row r="8460" spans="2:4">
      <c r="B8460" s="594">
        <v>45659.497766203705</v>
      </c>
      <c r="C8460">
        <v>60001</v>
      </c>
      <c r="D8460" t="s">
        <v>3516</v>
      </c>
    </row>
    <row r="8461" spans="2:4">
      <c r="B8461" s="594">
        <v>45659.497766203705</v>
      </c>
      <c r="C8461">
        <v>60006</v>
      </c>
      <c r="D8461" t="s">
        <v>3517</v>
      </c>
    </row>
    <row r="8462" spans="2:4">
      <c r="B8462" s="594">
        <v>45659.497777777775</v>
      </c>
      <c r="C8462">
        <v>60006</v>
      </c>
      <c r="D8462" t="s">
        <v>3518</v>
      </c>
    </row>
    <row r="8463" spans="2:4">
      <c r="B8463" s="594">
        <v>45659.497777777775</v>
      </c>
      <c r="C8463">
        <v>60006</v>
      </c>
      <c r="D8463" t="s">
        <v>3520</v>
      </c>
    </row>
    <row r="8464" spans="2:4">
      <c r="B8464" s="594">
        <v>45659.497777777775</v>
      </c>
      <c r="C8464">
        <v>60006</v>
      </c>
      <c r="D8464" t="s">
        <v>3521</v>
      </c>
    </row>
    <row r="8465" spans="2:4">
      <c r="B8465" s="594">
        <v>45659.497777777775</v>
      </c>
      <c r="C8465">
        <v>60006</v>
      </c>
      <c r="D8465" t="s">
        <v>3522</v>
      </c>
    </row>
    <row r="8466" spans="2:4">
      <c r="B8466" s="594">
        <v>45659.497777777775</v>
      </c>
      <c r="C8466">
        <v>60006</v>
      </c>
      <c r="D8466" t="s">
        <v>3524</v>
      </c>
    </row>
    <row r="8467" spans="2:4">
      <c r="B8467" s="594">
        <v>45659.497777777775</v>
      </c>
      <c r="C8467">
        <v>60006</v>
      </c>
      <c r="D8467" t="s">
        <v>4133</v>
      </c>
    </row>
    <row r="8468" spans="2:4">
      <c r="B8468" s="594">
        <v>45659.497777777775</v>
      </c>
      <c r="C8468">
        <v>60006</v>
      </c>
      <c r="D8468" t="s">
        <v>3515</v>
      </c>
    </row>
    <row r="8469" spans="2:4">
      <c r="B8469" s="594">
        <v>45659.497777777775</v>
      </c>
      <c r="C8469">
        <v>60001</v>
      </c>
      <c r="D8469" t="s">
        <v>3516</v>
      </c>
    </row>
    <row r="8470" spans="2:4">
      <c r="B8470" s="594">
        <v>45659.497777777775</v>
      </c>
      <c r="C8470">
        <v>60006</v>
      </c>
      <c r="D8470" t="s">
        <v>3517</v>
      </c>
    </row>
    <row r="8471" spans="2:4">
      <c r="B8471" s="594">
        <v>45659.497777777775</v>
      </c>
      <c r="C8471">
        <v>60006</v>
      </c>
      <c r="D8471" t="s">
        <v>3518</v>
      </c>
    </row>
    <row r="8472" spans="2:4">
      <c r="B8472" s="594">
        <v>45659.497777777775</v>
      </c>
      <c r="C8472">
        <v>60006</v>
      </c>
      <c r="D8472" t="s">
        <v>3520</v>
      </c>
    </row>
    <row r="8473" spans="2:4">
      <c r="B8473" s="594">
        <v>45659.497777777775</v>
      </c>
      <c r="C8473">
        <v>60006</v>
      </c>
      <c r="D8473" t="s">
        <v>3521</v>
      </c>
    </row>
    <row r="8474" spans="2:4">
      <c r="B8474" s="594">
        <v>45659.497777777775</v>
      </c>
      <c r="C8474">
        <v>60006</v>
      </c>
      <c r="D8474" t="s">
        <v>3522</v>
      </c>
    </row>
    <row r="8475" spans="2:4">
      <c r="B8475" s="594">
        <v>45659.497777777775</v>
      </c>
      <c r="C8475">
        <v>60006</v>
      </c>
      <c r="D8475" t="s">
        <v>3524</v>
      </c>
    </row>
    <row r="8476" spans="2:4">
      <c r="B8476" s="594">
        <v>45659.497777777775</v>
      </c>
      <c r="C8476">
        <v>60006</v>
      </c>
      <c r="D8476" t="s">
        <v>4133</v>
      </c>
    </row>
    <row r="8477" spans="2:4">
      <c r="B8477" s="594">
        <v>45659.497777777775</v>
      </c>
      <c r="C8477">
        <v>60006</v>
      </c>
      <c r="D8477" t="s">
        <v>3515</v>
      </c>
    </row>
    <row r="8478" spans="2:4">
      <c r="B8478" s="594">
        <v>45659.497777777775</v>
      </c>
      <c r="C8478">
        <v>60001</v>
      </c>
      <c r="D8478" t="s">
        <v>3516</v>
      </c>
    </row>
    <row r="8479" spans="2:4">
      <c r="B8479" s="594">
        <v>45659.497777777775</v>
      </c>
      <c r="C8479">
        <v>60006</v>
      </c>
      <c r="D8479" t="s">
        <v>3517</v>
      </c>
    </row>
    <row r="8480" spans="2:4">
      <c r="B8480" s="594">
        <v>45659.497777777775</v>
      </c>
      <c r="C8480">
        <v>60006</v>
      </c>
      <c r="D8480" t="s">
        <v>3518</v>
      </c>
    </row>
    <row r="8481" spans="2:4">
      <c r="B8481" s="594">
        <v>45659.497777777775</v>
      </c>
      <c r="C8481">
        <v>60006</v>
      </c>
      <c r="D8481" t="s">
        <v>3520</v>
      </c>
    </row>
    <row r="8482" spans="2:4">
      <c r="B8482" s="594">
        <v>45659.497777777775</v>
      </c>
      <c r="C8482">
        <v>60006</v>
      </c>
      <c r="D8482" t="s">
        <v>3521</v>
      </c>
    </row>
    <row r="8483" spans="2:4">
      <c r="B8483" s="594">
        <v>45659.497777777775</v>
      </c>
      <c r="C8483">
        <v>60006</v>
      </c>
      <c r="D8483" t="s">
        <v>3522</v>
      </c>
    </row>
    <row r="8484" spans="2:4">
      <c r="B8484" s="594">
        <v>45659.497777777775</v>
      </c>
      <c r="C8484">
        <v>60006</v>
      </c>
      <c r="D8484" t="s">
        <v>3524</v>
      </c>
    </row>
    <row r="8485" spans="2:4">
      <c r="B8485" s="594">
        <v>45659.497777777775</v>
      </c>
      <c r="C8485">
        <v>60006</v>
      </c>
      <c r="D8485" t="s">
        <v>4133</v>
      </c>
    </row>
    <row r="8486" spans="2:4">
      <c r="B8486" s="594">
        <v>45659.497789351852</v>
      </c>
      <c r="C8486">
        <v>60006</v>
      </c>
      <c r="D8486" t="s">
        <v>3515</v>
      </c>
    </row>
    <row r="8487" spans="2:4">
      <c r="B8487" s="594">
        <v>45659.497789351852</v>
      </c>
      <c r="C8487">
        <v>60001</v>
      </c>
      <c r="D8487" t="s">
        <v>3516</v>
      </c>
    </row>
    <row r="8488" spans="2:4">
      <c r="B8488" s="594">
        <v>45659.497789351852</v>
      </c>
      <c r="C8488">
        <v>60006</v>
      </c>
      <c r="D8488" t="s">
        <v>3517</v>
      </c>
    </row>
    <row r="8489" spans="2:4">
      <c r="B8489" s="594">
        <v>45659.497789351852</v>
      </c>
      <c r="C8489">
        <v>60006</v>
      </c>
      <c r="D8489" t="s">
        <v>3518</v>
      </c>
    </row>
    <row r="8490" spans="2:4">
      <c r="B8490" s="594">
        <v>45659.497789351852</v>
      </c>
      <c r="C8490">
        <v>60006</v>
      </c>
      <c r="D8490" t="s">
        <v>3520</v>
      </c>
    </row>
    <row r="8491" spans="2:4">
      <c r="B8491" s="594">
        <v>45659.497789351852</v>
      </c>
      <c r="C8491">
        <v>60006</v>
      </c>
      <c r="D8491" t="s">
        <v>3521</v>
      </c>
    </row>
    <row r="8492" spans="2:4">
      <c r="B8492" s="594">
        <v>45659.497789351852</v>
      </c>
      <c r="C8492">
        <v>60006</v>
      </c>
      <c r="D8492" t="s">
        <v>3522</v>
      </c>
    </row>
    <row r="8493" spans="2:4">
      <c r="B8493" s="594">
        <v>45659.497789351852</v>
      </c>
      <c r="C8493">
        <v>60006</v>
      </c>
      <c r="D8493" t="s">
        <v>3524</v>
      </c>
    </row>
    <row r="8494" spans="2:4">
      <c r="B8494" s="594">
        <v>45659.497789351852</v>
      </c>
      <c r="C8494">
        <v>60006</v>
      </c>
      <c r="D8494" t="s">
        <v>4133</v>
      </c>
    </row>
    <row r="8495" spans="2:4">
      <c r="B8495" s="594">
        <v>45659.497789351852</v>
      </c>
      <c r="C8495">
        <v>60006</v>
      </c>
      <c r="D8495" t="s">
        <v>3515</v>
      </c>
    </row>
    <row r="8496" spans="2:4">
      <c r="B8496" s="594">
        <v>45659.497789351852</v>
      </c>
      <c r="C8496">
        <v>60001</v>
      </c>
      <c r="D8496" t="s">
        <v>3516</v>
      </c>
    </row>
    <row r="8497" spans="2:4">
      <c r="B8497" s="594">
        <v>45659.497789351852</v>
      </c>
      <c r="C8497">
        <v>60006</v>
      </c>
      <c r="D8497" t="s">
        <v>3517</v>
      </c>
    </row>
    <row r="8498" spans="2:4">
      <c r="B8498" s="594">
        <v>45659.497789351852</v>
      </c>
      <c r="C8498">
        <v>60006</v>
      </c>
      <c r="D8498" t="s">
        <v>3518</v>
      </c>
    </row>
    <row r="8499" spans="2:4">
      <c r="B8499" s="594">
        <v>45659.497789351852</v>
      </c>
      <c r="C8499">
        <v>60006</v>
      </c>
      <c r="D8499" t="s">
        <v>3520</v>
      </c>
    </row>
    <row r="8500" spans="2:4">
      <c r="B8500" s="594">
        <v>45659.497789351852</v>
      </c>
      <c r="C8500">
        <v>60006</v>
      </c>
      <c r="D8500" t="s">
        <v>3521</v>
      </c>
    </row>
    <row r="8501" spans="2:4">
      <c r="B8501" s="594">
        <v>45659.497789351852</v>
      </c>
      <c r="C8501">
        <v>60006</v>
      </c>
      <c r="D8501" t="s">
        <v>3522</v>
      </c>
    </row>
    <row r="8502" spans="2:4">
      <c r="B8502" s="594">
        <v>45659.497789351852</v>
      </c>
      <c r="C8502">
        <v>60006</v>
      </c>
      <c r="D8502" t="s">
        <v>3524</v>
      </c>
    </row>
    <row r="8503" spans="2:4">
      <c r="B8503" s="594">
        <v>45659.497789351852</v>
      </c>
      <c r="C8503">
        <v>60006</v>
      </c>
      <c r="D8503" t="s">
        <v>4133</v>
      </c>
    </row>
    <row r="8504" spans="2:4">
      <c r="B8504" s="594">
        <v>45659.497789351852</v>
      </c>
      <c r="C8504">
        <v>60006</v>
      </c>
      <c r="D8504" t="s">
        <v>3515</v>
      </c>
    </row>
    <row r="8505" spans="2:4">
      <c r="B8505" s="594">
        <v>45659.497789351852</v>
      </c>
      <c r="C8505">
        <v>60001</v>
      </c>
      <c r="D8505" t="s">
        <v>3516</v>
      </c>
    </row>
    <row r="8506" spans="2:4">
      <c r="B8506" s="594">
        <v>45659.497789351852</v>
      </c>
      <c r="C8506">
        <v>60006</v>
      </c>
      <c r="D8506" t="s">
        <v>3517</v>
      </c>
    </row>
    <row r="8507" spans="2:4">
      <c r="B8507" s="594">
        <v>45659.497789351852</v>
      </c>
      <c r="C8507">
        <v>60006</v>
      </c>
      <c r="D8507" t="s">
        <v>3518</v>
      </c>
    </row>
    <row r="8508" spans="2:4">
      <c r="B8508" s="594">
        <v>45659.497789351852</v>
      </c>
      <c r="C8508">
        <v>60006</v>
      </c>
      <c r="D8508" t="s">
        <v>3520</v>
      </c>
    </row>
    <row r="8509" spans="2:4">
      <c r="B8509" s="594">
        <v>45659.497789351852</v>
      </c>
      <c r="C8509">
        <v>60006</v>
      </c>
      <c r="D8509" t="s">
        <v>3521</v>
      </c>
    </row>
    <row r="8510" spans="2:4">
      <c r="B8510" s="594">
        <v>45659.497789351852</v>
      </c>
      <c r="C8510">
        <v>60006</v>
      </c>
      <c r="D8510" t="s">
        <v>3522</v>
      </c>
    </row>
    <row r="8511" spans="2:4">
      <c r="B8511" s="594">
        <v>45659.497789351852</v>
      </c>
      <c r="C8511">
        <v>60006</v>
      </c>
      <c r="D8511" t="s">
        <v>3524</v>
      </c>
    </row>
    <row r="8512" spans="2:4">
      <c r="B8512" s="594">
        <v>45659.497789351852</v>
      </c>
      <c r="C8512">
        <v>60006</v>
      </c>
      <c r="D8512" t="s">
        <v>4133</v>
      </c>
    </row>
    <row r="8513" spans="2:4">
      <c r="B8513" s="594">
        <v>45659.497789351852</v>
      </c>
      <c r="C8513">
        <v>60006</v>
      </c>
      <c r="D8513" t="s">
        <v>3515</v>
      </c>
    </row>
    <row r="8514" spans="2:4">
      <c r="B8514" s="594">
        <v>45659.497789351852</v>
      </c>
      <c r="C8514">
        <v>60001</v>
      </c>
      <c r="D8514" t="s">
        <v>3516</v>
      </c>
    </row>
    <row r="8515" spans="2:4">
      <c r="B8515" s="594">
        <v>45659.497789351852</v>
      </c>
      <c r="C8515">
        <v>60006</v>
      </c>
      <c r="D8515" t="s">
        <v>3517</v>
      </c>
    </row>
    <row r="8516" spans="2:4">
      <c r="B8516" s="594">
        <v>45659.497789351852</v>
      </c>
      <c r="C8516">
        <v>60006</v>
      </c>
      <c r="D8516" t="s">
        <v>3518</v>
      </c>
    </row>
    <row r="8517" spans="2:4">
      <c r="B8517" s="594">
        <v>45659.497789351852</v>
      </c>
      <c r="C8517">
        <v>60006</v>
      </c>
      <c r="D8517" t="s">
        <v>3520</v>
      </c>
    </row>
    <row r="8518" spans="2:4">
      <c r="B8518" s="594">
        <v>45659.497789351852</v>
      </c>
      <c r="C8518">
        <v>60006</v>
      </c>
      <c r="D8518" t="s">
        <v>3521</v>
      </c>
    </row>
    <row r="8519" spans="2:4">
      <c r="B8519" s="594">
        <v>45659.497789351852</v>
      </c>
      <c r="C8519">
        <v>60006</v>
      </c>
      <c r="D8519" t="s">
        <v>3522</v>
      </c>
    </row>
    <row r="8520" spans="2:4">
      <c r="B8520" s="594">
        <v>45659.497789351852</v>
      </c>
      <c r="C8520">
        <v>60006</v>
      </c>
      <c r="D8520" t="s">
        <v>3524</v>
      </c>
    </row>
    <row r="8521" spans="2:4">
      <c r="B8521" s="594">
        <v>45659.497789351852</v>
      </c>
      <c r="C8521">
        <v>60006</v>
      </c>
      <c r="D8521" t="s">
        <v>4133</v>
      </c>
    </row>
    <row r="8522" spans="2:4">
      <c r="B8522" s="594">
        <v>45659.497789351852</v>
      </c>
      <c r="C8522">
        <v>60006</v>
      </c>
      <c r="D8522" t="s">
        <v>3515</v>
      </c>
    </row>
    <row r="8523" spans="2:4">
      <c r="B8523" s="594">
        <v>45659.497789351852</v>
      </c>
      <c r="C8523">
        <v>60001</v>
      </c>
      <c r="D8523" t="s">
        <v>3516</v>
      </c>
    </row>
    <row r="8524" spans="2:4">
      <c r="B8524" s="594">
        <v>45659.497789351852</v>
      </c>
      <c r="C8524">
        <v>60006</v>
      </c>
      <c r="D8524" t="s">
        <v>3517</v>
      </c>
    </row>
    <row r="8525" spans="2:4">
      <c r="B8525" s="594">
        <v>45659.497789351852</v>
      </c>
      <c r="C8525">
        <v>60006</v>
      </c>
      <c r="D8525" t="s">
        <v>3518</v>
      </c>
    </row>
    <row r="8526" spans="2:4">
      <c r="B8526" s="594">
        <v>45659.497789351852</v>
      </c>
      <c r="C8526">
        <v>60006</v>
      </c>
      <c r="D8526" t="s">
        <v>3520</v>
      </c>
    </row>
    <row r="8527" spans="2:4">
      <c r="B8527" s="594">
        <v>45659.497789351852</v>
      </c>
      <c r="C8527">
        <v>60006</v>
      </c>
      <c r="D8527" t="s">
        <v>3521</v>
      </c>
    </row>
    <row r="8528" spans="2:4">
      <c r="B8528" s="594">
        <v>45659.497789351852</v>
      </c>
      <c r="C8528">
        <v>60006</v>
      </c>
      <c r="D8528" t="s">
        <v>3522</v>
      </c>
    </row>
    <row r="8529" spans="2:4">
      <c r="B8529" s="594">
        <v>45659.497789351852</v>
      </c>
      <c r="C8529">
        <v>60006</v>
      </c>
      <c r="D8529" t="s">
        <v>3524</v>
      </c>
    </row>
    <row r="8530" spans="2:4">
      <c r="B8530" s="594">
        <v>45659.497789351852</v>
      </c>
      <c r="C8530">
        <v>60006</v>
      </c>
      <c r="D8530" t="s">
        <v>4133</v>
      </c>
    </row>
    <row r="8531" spans="2:4">
      <c r="B8531" s="594">
        <v>45659.497789351852</v>
      </c>
      <c r="C8531">
        <v>60006</v>
      </c>
      <c r="D8531" t="s">
        <v>3515</v>
      </c>
    </row>
    <row r="8532" spans="2:4">
      <c r="B8532" s="594">
        <v>45659.497789351852</v>
      </c>
      <c r="C8532">
        <v>60001</v>
      </c>
      <c r="D8532" t="s">
        <v>3516</v>
      </c>
    </row>
    <row r="8533" spans="2:4">
      <c r="B8533" s="594">
        <v>45659.497789351852</v>
      </c>
      <c r="C8533">
        <v>60006</v>
      </c>
      <c r="D8533" t="s">
        <v>3517</v>
      </c>
    </row>
    <row r="8534" spans="2:4">
      <c r="B8534" s="594">
        <v>45659.497789351852</v>
      </c>
      <c r="C8534">
        <v>60006</v>
      </c>
      <c r="D8534" t="s">
        <v>3518</v>
      </c>
    </row>
    <row r="8535" spans="2:4">
      <c r="B8535" s="594">
        <v>45659.497789351852</v>
      </c>
      <c r="C8535">
        <v>60006</v>
      </c>
      <c r="D8535" t="s">
        <v>3520</v>
      </c>
    </row>
    <row r="8536" spans="2:4">
      <c r="B8536" s="594">
        <v>45659.497789351852</v>
      </c>
      <c r="C8536">
        <v>60006</v>
      </c>
      <c r="D8536" t="s">
        <v>3521</v>
      </c>
    </row>
    <row r="8537" spans="2:4">
      <c r="B8537" s="594">
        <v>45659.497789351852</v>
      </c>
      <c r="C8537">
        <v>60006</v>
      </c>
      <c r="D8537" t="s">
        <v>3522</v>
      </c>
    </row>
    <row r="8538" spans="2:4">
      <c r="B8538" s="594">
        <v>45659.497789351852</v>
      </c>
      <c r="C8538">
        <v>60006</v>
      </c>
      <c r="D8538" t="s">
        <v>3524</v>
      </c>
    </row>
    <row r="8539" spans="2:4">
      <c r="B8539" s="594">
        <v>45659.497789351852</v>
      </c>
      <c r="C8539">
        <v>60006</v>
      </c>
      <c r="D8539" t="s">
        <v>4133</v>
      </c>
    </row>
    <row r="8540" spans="2:4">
      <c r="B8540" s="594">
        <v>45659.497800925928</v>
      </c>
      <c r="C8540">
        <v>60006</v>
      </c>
      <c r="D8540" t="s">
        <v>3515</v>
      </c>
    </row>
    <row r="8541" spans="2:4">
      <c r="B8541" s="594">
        <v>45659.497800925928</v>
      </c>
      <c r="C8541">
        <v>60001</v>
      </c>
      <c r="D8541" t="s">
        <v>3516</v>
      </c>
    </row>
    <row r="8542" spans="2:4">
      <c r="B8542" s="594">
        <v>45659.497800925928</v>
      </c>
      <c r="C8542">
        <v>60006</v>
      </c>
      <c r="D8542" t="s">
        <v>3517</v>
      </c>
    </row>
    <row r="8543" spans="2:4">
      <c r="B8543" s="594">
        <v>45659.497800925928</v>
      </c>
      <c r="C8543">
        <v>60006</v>
      </c>
      <c r="D8543" t="s">
        <v>3518</v>
      </c>
    </row>
    <row r="8544" spans="2:4">
      <c r="B8544" s="594">
        <v>45659.497800925928</v>
      </c>
      <c r="C8544">
        <v>60006</v>
      </c>
      <c r="D8544" t="s">
        <v>3520</v>
      </c>
    </row>
    <row r="8545" spans="2:4">
      <c r="B8545" s="594">
        <v>45659.497800925928</v>
      </c>
      <c r="C8545">
        <v>60006</v>
      </c>
      <c r="D8545" t="s">
        <v>3521</v>
      </c>
    </row>
    <row r="8546" spans="2:4">
      <c r="B8546" s="594">
        <v>45659.497800925928</v>
      </c>
      <c r="C8546">
        <v>60006</v>
      </c>
      <c r="D8546" t="s">
        <v>3522</v>
      </c>
    </row>
    <row r="8547" spans="2:4">
      <c r="B8547" s="594">
        <v>45659.497800925928</v>
      </c>
      <c r="C8547">
        <v>60006</v>
      </c>
      <c r="D8547" t="s">
        <v>3524</v>
      </c>
    </row>
    <row r="8548" spans="2:4">
      <c r="B8548" s="594">
        <v>45659.497800925928</v>
      </c>
      <c r="C8548">
        <v>60006</v>
      </c>
      <c r="D8548" t="s">
        <v>4133</v>
      </c>
    </row>
    <row r="8549" spans="2:4">
      <c r="B8549" s="594">
        <v>45659.497800925928</v>
      </c>
      <c r="C8549">
        <v>60006</v>
      </c>
      <c r="D8549" t="s">
        <v>3515</v>
      </c>
    </row>
    <row r="8550" spans="2:4">
      <c r="B8550" s="594">
        <v>45659.497800925928</v>
      </c>
      <c r="C8550">
        <v>60001</v>
      </c>
      <c r="D8550" t="s">
        <v>3516</v>
      </c>
    </row>
    <row r="8551" spans="2:4">
      <c r="B8551" s="594">
        <v>45659.497800925928</v>
      </c>
      <c r="C8551">
        <v>60006</v>
      </c>
      <c r="D8551" t="s">
        <v>3517</v>
      </c>
    </row>
    <row r="8552" spans="2:4">
      <c r="B8552" s="594">
        <v>45659.497800925928</v>
      </c>
      <c r="C8552">
        <v>60006</v>
      </c>
      <c r="D8552" t="s">
        <v>3518</v>
      </c>
    </row>
    <row r="8553" spans="2:4">
      <c r="B8553" s="594">
        <v>45659.497800925928</v>
      </c>
      <c r="C8553">
        <v>60006</v>
      </c>
      <c r="D8553" t="s">
        <v>3520</v>
      </c>
    </row>
    <row r="8554" spans="2:4">
      <c r="B8554" s="594">
        <v>45659.497800925928</v>
      </c>
      <c r="C8554">
        <v>60006</v>
      </c>
      <c r="D8554" t="s">
        <v>3521</v>
      </c>
    </row>
    <row r="8555" spans="2:4">
      <c r="B8555" s="594">
        <v>45659.497800925928</v>
      </c>
      <c r="C8555">
        <v>60006</v>
      </c>
      <c r="D8555" t="s">
        <v>3522</v>
      </c>
    </row>
    <row r="8556" spans="2:4">
      <c r="B8556" s="594">
        <v>45659.497800925928</v>
      </c>
      <c r="C8556">
        <v>60006</v>
      </c>
      <c r="D8556" t="s">
        <v>3524</v>
      </c>
    </row>
    <row r="8557" spans="2:4">
      <c r="B8557" s="594">
        <v>45659.497800925928</v>
      </c>
      <c r="C8557">
        <v>60006</v>
      </c>
      <c r="D8557" t="s">
        <v>4133</v>
      </c>
    </row>
    <row r="8558" spans="2:4">
      <c r="B8558" s="594">
        <v>45659.497800925928</v>
      </c>
      <c r="C8558">
        <v>60006</v>
      </c>
      <c r="D8558" t="s">
        <v>3515</v>
      </c>
    </row>
    <row r="8559" spans="2:4">
      <c r="B8559" s="594">
        <v>45659.497800925928</v>
      </c>
      <c r="C8559">
        <v>60001</v>
      </c>
      <c r="D8559" t="s">
        <v>3516</v>
      </c>
    </row>
    <row r="8560" spans="2:4">
      <c r="B8560" s="594">
        <v>45659.497800925928</v>
      </c>
      <c r="C8560">
        <v>60006</v>
      </c>
      <c r="D8560" t="s">
        <v>3517</v>
      </c>
    </row>
    <row r="8561" spans="2:4">
      <c r="B8561" s="594">
        <v>45659.497800925928</v>
      </c>
      <c r="C8561">
        <v>60006</v>
      </c>
      <c r="D8561" t="s">
        <v>3518</v>
      </c>
    </row>
    <row r="8562" spans="2:4">
      <c r="B8562" s="594">
        <v>45659.497800925928</v>
      </c>
      <c r="C8562">
        <v>60006</v>
      </c>
      <c r="D8562" t="s">
        <v>3520</v>
      </c>
    </row>
    <row r="8563" spans="2:4">
      <c r="B8563" s="594">
        <v>45659.497800925928</v>
      </c>
      <c r="C8563">
        <v>60006</v>
      </c>
      <c r="D8563" t="s">
        <v>3521</v>
      </c>
    </row>
    <row r="8564" spans="2:4">
      <c r="B8564" s="594">
        <v>45659.497800925928</v>
      </c>
      <c r="C8564">
        <v>60006</v>
      </c>
      <c r="D8564" t="s">
        <v>3522</v>
      </c>
    </row>
    <row r="8565" spans="2:4">
      <c r="B8565" s="594">
        <v>45659.497800925928</v>
      </c>
      <c r="C8565">
        <v>60006</v>
      </c>
      <c r="D8565" t="s">
        <v>3524</v>
      </c>
    </row>
    <row r="8566" spans="2:4">
      <c r="B8566" s="594">
        <v>45659.497800925928</v>
      </c>
      <c r="C8566">
        <v>60006</v>
      </c>
      <c r="D8566" t="s">
        <v>4133</v>
      </c>
    </row>
    <row r="8567" spans="2:4">
      <c r="B8567" s="594">
        <v>45659.497800925928</v>
      </c>
      <c r="C8567">
        <v>60006</v>
      </c>
      <c r="D8567" t="s">
        <v>3515</v>
      </c>
    </row>
    <row r="8568" spans="2:4">
      <c r="B8568" s="594">
        <v>45659.497800925928</v>
      </c>
      <c r="C8568">
        <v>60001</v>
      </c>
      <c r="D8568" t="s">
        <v>3516</v>
      </c>
    </row>
    <row r="8569" spans="2:4">
      <c r="B8569" s="594">
        <v>45659.497800925928</v>
      </c>
      <c r="C8569">
        <v>60006</v>
      </c>
      <c r="D8569" t="s">
        <v>3517</v>
      </c>
    </row>
    <row r="8570" spans="2:4">
      <c r="B8570" s="594">
        <v>45659.497800925928</v>
      </c>
      <c r="C8570">
        <v>60006</v>
      </c>
      <c r="D8570" t="s">
        <v>3518</v>
      </c>
    </row>
    <row r="8571" spans="2:4">
      <c r="B8571" s="594">
        <v>45659.497800925928</v>
      </c>
      <c r="C8571">
        <v>60006</v>
      </c>
      <c r="D8571" t="s">
        <v>3520</v>
      </c>
    </row>
    <row r="8572" spans="2:4">
      <c r="B8572" s="594">
        <v>45659.497800925928</v>
      </c>
      <c r="C8572">
        <v>60006</v>
      </c>
      <c r="D8572" t="s">
        <v>3521</v>
      </c>
    </row>
    <row r="8573" spans="2:4">
      <c r="B8573" s="594">
        <v>45659.497800925928</v>
      </c>
      <c r="C8573">
        <v>60006</v>
      </c>
      <c r="D8573" t="s">
        <v>3522</v>
      </c>
    </row>
    <row r="8574" spans="2:4">
      <c r="B8574" s="594">
        <v>45659.497800925928</v>
      </c>
      <c r="C8574">
        <v>60006</v>
      </c>
      <c r="D8574" t="s">
        <v>3524</v>
      </c>
    </row>
    <row r="8575" spans="2:4">
      <c r="B8575" s="594">
        <v>45659.497800925928</v>
      </c>
      <c r="C8575">
        <v>60006</v>
      </c>
      <c r="D8575" t="s">
        <v>4133</v>
      </c>
    </row>
    <row r="8576" spans="2:4">
      <c r="B8576" s="594">
        <v>45659.497800925928</v>
      </c>
      <c r="C8576">
        <v>60006</v>
      </c>
      <c r="D8576" t="s">
        <v>3515</v>
      </c>
    </row>
    <row r="8577" spans="2:4">
      <c r="B8577" s="594">
        <v>45659.497800925928</v>
      </c>
      <c r="C8577">
        <v>60001</v>
      </c>
      <c r="D8577" t="s">
        <v>3516</v>
      </c>
    </row>
    <row r="8578" spans="2:4">
      <c r="B8578" s="594">
        <v>45659.497800925928</v>
      </c>
      <c r="C8578">
        <v>60006</v>
      </c>
      <c r="D8578" t="s">
        <v>3517</v>
      </c>
    </row>
    <row r="8579" spans="2:4">
      <c r="B8579" s="594">
        <v>45659.497800925928</v>
      </c>
      <c r="C8579">
        <v>60006</v>
      </c>
      <c r="D8579" t="s">
        <v>3518</v>
      </c>
    </row>
    <row r="8580" spans="2:4">
      <c r="B8580" s="594">
        <v>45659.497800925928</v>
      </c>
      <c r="C8580">
        <v>60006</v>
      </c>
      <c r="D8580" t="s">
        <v>3520</v>
      </c>
    </row>
    <row r="8581" spans="2:4">
      <c r="B8581" s="594">
        <v>45659.497800925928</v>
      </c>
      <c r="C8581">
        <v>60006</v>
      </c>
      <c r="D8581" t="s">
        <v>3521</v>
      </c>
    </row>
    <row r="8582" spans="2:4">
      <c r="B8582" s="594">
        <v>45659.497812499998</v>
      </c>
      <c r="C8582">
        <v>60006</v>
      </c>
      <c r="D8582" t="s">
        <v>3522</v>
      </c>
    </row>
    <row r="8583" spans="2:4">
      <c r="B8583" s="594">
        <v>45659.497812499998</v>
      </c>
      <c r="C8583">
        <v>60006</v>
      </c>
      <c r="D8583" t="s">
        <v>3524</v>
      </c>
    </row>
    <row r="8584" spans="2:4">
      <c r="B8584" s="594">
        <v>45659.497812499998</v>
      </c>
      <c r="C8584">
        <v>60006</v>
      </c>
      <c r="D8584" t="s">
        <v>4133</v>
      </c>
    </row>
    <row r="8585" spans="2:4">
      <c r="B8585" s="594">
        <v>45659.497812499998</v>
      </c>
      <c r="C8585">
        <v>60006</v>
      </c>
      <c r="D8585" t="s">
        <v>3515</v>
      </c>
    </row>
    <row r="8586" spans="2:4">
      <c r="B8586" s="594">
        <v>45659.497812499998</v>
      </c>
      <c r="C8586">
        <v>60001</v>
      </c>
      <c r="D8586" t="s">
        <v>3516</v>
      </c>
    </row>
    <row r="8587" spans="2:4">
      <c r="B8587" s="594">
        <v>45659.497812499998</v>
      </c>
      <c r="C8587">
        <v>60006</v>
      </c>
      <c r="D8587" t="s">
        <v>3517</v>
      </c>
    </row>
    <row r="8588" spans="2:4">
      <c r="B8588" s="594">
        <v>45659.497812499998</v>
      </c>
      <c r="C8588">
        <v>60006</v>
      </c>
      <c r="D8588" t="s">
        <v>3518</v>
      </c>
    </row>
    <row r="8589" spans="2:4">
      <c r="B8589" s="594">
        <v>45659.497812499998</v>
      </c>
      <c r="C8589">
        <v>60006</v>
      </c>
      <c r="D8589" t="s">
        <v>3520</v>
      </c>
    </row>
    <row r="8590" spans="2:4">
      <c r="B8590" s="594">
        <v>45659.497812499998</v>
      </c>
      <c r="C8590">
        <v>60006</v>
      </c>
      <c r="D8590" t="s">
        <v>3521</v>
      </c>
    </row>
    <row r="8591" spans="2:4">
      <c r="B8591" s="594">
        <v>45659.497812499998</v>
      </c>
      <c r="C8591">
        <v>60006</v>
      </c>
      <c r="D8591" t="s">
        <v>3522</v>
      </c>
    </row>
    <row r="8592" spans="2:4">
      <c r="B8592" s="594">
        <v>45659.497812499998</v>
      </c>
      <c r="C8592">
        <v>60006</v>
      </c>
      <c r="D8592" t="s">
        <v>3524</v>
      </c>
    </row>
    <row r="8593" spans="2:4">
      <c r="B8593" s="594">
        <v>45659.497812499998</v>
      </c>
      <c r="C8593">
        <v>60006</v>
      </c>
      <c r="D8593" t="s">
        <v>4133</v>
      </c>
    </row>
    <row r="8594" spans="2:4">
      <c r="B8594" s="594">
        <v>45659.497812499998</v>
      </c>
      <c r="C8594">
        <v>60006</v>
      </c>
      <c r="D8594" t="s">
        <v>3515</v>
      </c>
    </row>
    <row r="8595" spans="2:4">
      <c r="B8595" s="594">
        <v>45659.497812499998</v>
      </c>
      <c r="C8595">
        <v>60001</v>
      </c>
      <c r="D8595" t="s">
        <v>3516</v>
      </c>
    </row>
    <row r="8596" spans="2:4">
      <c r="B8596" s="594">
        <v>45659.497812499998</v>
      </c>
      <c r="C8596">
        <v>60006</v>
      </c>
      <c r="D8596" t="s">
        <v>3517</v>
      </c>
    </row>
    <row r="8597" spans="2:4">
      <c r="B8597" s="594">
        <v>45659.497812499998</v>
      </c>
      <c r="C8597">
        <v>60006</v>
      </c>
      <c r="D8597" t="s">
        <v>3518</v>
      </c>
    </row>
    <row r="8598" spans="2:4">
      <c r="B8598" s="594">
        <v>45659.497812499998</v>
      </c>
      <c r="C8598">
        <v>60006</v>
      </c>
      <c r="D8598" t="s">
        <v>3520</v>
      </c>
    </row>
    <row r="8599" spans="2:4">
      <c r="B8599" s="594">
        <v>45659.497812499998</v>
      </c>
      <c r="C8599">
        <v>60006</v>
      </c>
      <c r="D8599" t="s">
        <v>3521</v>
      </c>
    </row>
    <row r="8600" spans="2:4">
      <c r="B8600" s="594">
        <v>45659.497812499998</v>
      </c>
      <c r="C8600">
        <v>60006</v>
      </c>
      <c r="D8600" t="s">
        <v>3522</v>
      </c>
    </row>
    <row r="8601" spans="2:4">
      <c r="B8601" s="594">
        <v>45659.497824074075</v>
      </c>
      <c r="C8601">
        <v>60006</v>
      </c>
      <c r="D8601" t="s">
        <v>3524</v>
      </c>
    </row>
    <row r="8602" spans="2:4">
      <c r="B8602" s="594">
        <v>45659.497824074075</v>
      </c>
      <c r="C8602">
        <v>60006</v>
      </c>
      <c r="D8602" t="s">
        <v>4133</v>
      </c>
    </row>
    <row r="8603" spans="2:4">
      <c r="B8603" s="594">
        <v>45659.497824074075</v>
      </c>
      <c r="C8603">
        <v>60006</v>
      </c>
      <c r="D8603" t="s">
        <v>3515</v>
      </c>
    </row>
    <row r="8604" spans="2:4">
      <c r="B8604" s="594">
        <v>45659.497824074075</v>
      </c>
      <c r="C8604">
        <v>60001</v>
      </c>
      <c r="D8604" t="s">
        <v>3516</v>
      </c>
    </row>
    <row r="8605" spans="2:4">
      <c r="B8605" s="594">
        <v>45659.497824074075</v>
      </c>
      <c r="C8605">
        <v>60006</v>
      </c>
      <c r="D8605" t="s">
        <v>3517</v>
      </c>
    </row>
    <row r="8606" spans="2:4">
      <c r="B8606" s="594">
        <v>45659.497824074075</v>
      </c>
      <c r="C8606">
        <v>60006</v>
      </c>
      <c r="D8606" t="s">
        <v>3518</v>
      </c>
    </row>
    <row r="8607" spans="2:4">
      <c r="B8607" s="594">
        <v>45659.497824074075</v>
      </c>
      <c r="C8607">
        <v>60006</v>
      </c>
      <c r="D8607" t="s">
        <v>3520</v>
      </c>
    </row>
    <row r="8608" spans="2:4">
      <c r="B8608" s="594">
        <v>45659.497824074075</v>
      </c>
      <c r="C8608">
        <v>60006</v>
      </c>
      <c r="D8608" t="s">
        <v>3521</v>
      </c>
    </row>
    <row r="8609" spans="2:4">
      <c r="B8609" s="594">
        <v>45659.497824074075</v>
      </c>
      <c r="C8609">
        <v>60006</v>
      </c>
      <c r="D8609" t="s">
        <v>3522</v>
      </c>
    </row>
    <row r="8610" spans="2:4">
      <c r="B8610" s="594">
        <v>45659.497824074075</v>
      </c>
      <c r="C8610">
        <v>60006</v>
      </c>
      <c r="D8610" t="s">
        <v>3524</v>
      </c>
    </row>
    <row r="8611" spans="2:4">
      <c r="B8611" s="594">
        <v>45659.497824074075</v>
      </c>
      <c r="C8611">
        <v>60006</v>
      </c>
      <c r="D8611" t="s">
        <v>4133</v>
      </c>
    </row>
    <row r="8612" spans="2:4">
      <c r="B8612" s="594">
        <v>45659.497824074075</v>
      </c>
      <c r="C8612">
        <v>60006</v>
      </c>
      <c r="D8612" t="s">
        <v>3515</v>
      </c>
    </row>
    <row r="8613" spans="2:4">
      <c r="B8613" s="594">
        <v>45659.497824074075</v>
      </c>
      <c r="C8613">
        <v>60001</v>
      </c>
      <c r="D8613" t="s">
        <v>3516</v>
      </c>
    </row>
    <row r="8614" spans="2:4">
      <c r="B8614" s="594">
        <v>45659.497824074075</v>
      </c>
      <c r="C8614">
        <v>60006</v>
      </c>
      <c r="D8614" t="s">
        <v>3517</v>
      </c>
    </row>
    <row r="8615" spans="2:4">
      <c r="B8615" s="594">
        <v>45659.497824074075</v>
      </c>
      <c r="C8615">
        <v>60006</v>
      </c>
      <c r="D8615" t="s">
        <v>3518</v>
      </c>
    </row>
    <row r="8616" spans="2:4">
      <c r="B8616" s="594">
        <v>45659.497824074075</v>
      </c>
      <c r="C8616">
        <v>60006</v>
      </c>
      <c r="D8616" t="s">
        <v>3520</v>
      </c>
    </row>
    <row r="8617" spans="2:4">
      <c r="B8617" s="594">
        <v>45659.497824074075</v>
      </c>
      <c r="C8617">
        <v>60006</v>
      </c>
      <c r="D8617" t="s">
        <v>3521</v>
      </c>
    </row>
    <row r="8618" spans="2:4">
      <c r="B8618" s="594">
        <v>45659.497835648152</v>
      </c>
      <c r="C8618">
        <v>60006</v>
      </c>
      <c r="D8618" t="s">
        <v>3522</v>
      </c>
    </row>
    <row r="8619" spans="2:4">
      <c r="B8619" s="594">
        <v>45659.497835648152</v>
      </c>
      <c r="C8619">
        <v>60006</v>
      </c>
      <c r="D8619" t="s">
        <v>3524</v>
      </c>
    </row>
    <row r="8620" spans="2:4">
      <c r="B8620" s="594">
        <v>45659.497835648152</v>
      </c>
      <c r="C8620">
        <v>60006</v>
      </c>
      <c r="D8620" t="s">
        <v>4133</v>
      </c>
    </row>
    <row r="8621" spans="2:4">
      <c r="B8621" s="594">
        <v>45659.497835648152</v>
      </c>
      <c r="C8621">
        <v>60006</v>
      </c>
      <c r="D8621" t="s">
        <v>3515</v>
      </c>
    </row>
    <row r="8622" spans="2:4">
      <c r="B8622" s="594">
        <v>45659.497835648152</v>
      </c>
      <c r="C8622">
        <v>60001</v>
      </c>
      <c r="D8622" t="s">
        <v>3516</v>
      </c>
    </row>
    <row r="8623" spans="2:4">
      <c r="B8623" s="594">
        <v>45659.497835648152</v>
      </c>
      <c r="C8623">
        <v>60006</v>
      </c>
      <c r="D8623" t="s">
        <v>3517</v>
      </c>
    </row>
    <row r="8624" spans="2:4">
      <c r="B8624" s="594">
        <v>45659.497835648152</v>
      </c>
      <c r="C8624">
        <v>60006</v>
      </c>
      <c r="D8624" t="s">
        <v>3518</v>
      </c>
    </row>
    <row r="8625" spans="2:4">
      <c r="B8625" s="594">
        <v>45659.497835648152</v>
      </c>
      <c r="C8625">
        <v>60006</v>
      </c>
      <c r="D8625" t="s">
        <v>3520</v>
      </c>
    </row>
    <row r="8626" spans="2:4">
      <c r="B8626" s="594">
        <v>45659.497835648152</v>
      </c>
      <c r="C8626">
        <v>60006</v>
      </c>
      <c r="D8626" t="s">
        <v>3521</v>
      </c>
    </row>
    <row r="8627" spans="2:4">
      <c r="B8627" s="594">
        <v>45659.497835648152</v>
      </c>
      <c r="C8627">
        <v>60006</v>
      </c>
      <c r="D8627" t="s">
        <v>3522</v>
      </c>
    </row>
    <row r="8628" spans="2:4">
      <c r="B8628" s="594">
        <v>45659.497835648152</v>
      </c>
      <c r="C8628">
        <v>60006</v>
      </c>
      <c r="D8628" t="s">
        <v>3524</v>
      </c>
    </row>
    <row r="8629" spans="2:4">
      <c r="B8629" s="594">
        <v>45659.497835648152</v>
      </c>
      <c r="C8629">
        <v>60006</v>
      </c>
      <c r="D8629" t="s">
        <v>4133</v>
      </c>
    </row>
    <row r="8630" spans="2:4">
      <c r="B8630" s="594">
        <v>45659.497835648152</v>
      </c>
      <c r="C8630">
        <v>60006</v>
      </c>
      <c r="D8630" t="s">
        <v>3515</v>
      </c>
    </row>
    <row r="8631" spans="2:4">
      <c r="B8631" s="594">
        <v>45659.497835648152</v>
      </c>
      <c r="C8631">
        <v>60001</v>
      </c>
      <c r="D8631" t="s">
        <v>3516</v>
      </c>
    </row>
    <row r="8632" spans="2:4">
      <c r="B8632" s="594">
        <v>45659.497835648152</v>
      </c>
      <c r="C8632">
        <v>60006</v>
      </c>
      <c r="D8632" t="s">
        <v>3517</v>
      </c>
    </row>
    <row r="8633" spans="2:4">
      <c r="B8633" s="594">
        <v>45659.497835648152</v>
      </c>
      <c r="C8633">
        <v>60006</v>
      </c>
      <c r="D8633" t="s">
        <v>3518</v>
      </c>
    </row>
    <row r="8634" spans="2:4">
      <c r="B8634" s="594">
        <v>45659.497835648152</v>
      </c>
      <c r="C8634">
        <v>60006</v>
      </c>
      <c r="D8634" t="s">
        <v>3520</v>
      </c>
    </row>
    <row r="8635" spans="2:4">
      <c r="B8635" s="594">
        <v>45659.497835648152</v>
      </c>
      <c r="C8635">
        <v>60006</v>
      </c>
      <c r="D8635" t="s">
        <v>3521</v>
      </c>
    </row>
    <row r="8636" spans="2:4">
      <c r="B8636" s="594">
        <v>45659.497835648152</v>
      </c>
      <c r="C8636">
        <v>60006</v>
      </c>
      <c r="D8636" t="s">
        <v>3522</v>
      </c>
    </row>
    <row r="8637" spans="2:4">
      <c r="B8637" s="594">
        <v>45659.497835648152</v>
      </c>
      <c r="C8637">
        <v>60006</v>
      </c>
      <c r="D8637" t="s">
        <v>3524</v>
      </c>
    </row>
    <row r="8638" spans="2:4">
      <c r="B8638" s="594">
        <v>45659.497835648152</v>
      </c>
      <c r="C8638">
        <v>60006</v>
      </c>
      <c r="D8638" t="s">
        <v>4133</v>
      </c>
    </row>
    <row r="8639" spans="2:4">
      <c r="B8639" s="594">
        <v>45659.497835648152</v>
      </c>
      <c r="C8639">
        <v>60006</v>
      </c>
      <c r="D8639" t="s">
        <v>3515</v>
      </c>
    </row>
    <row r="8640" spans="2:4">
      <c r="B8640" s="594">
        <v>45659.497835648152</v>
      </c>
      <c r="C8640">
        <v>60001</v>
      </c>
      <c r="D8640" t="s">
        <v>3516</v>
      </c>
    </row>
    <row r="8641" spans="2:4">
      <c r="B8641" s="594">
        <v>45659.497835648152</v>
      </c>
      <c r="C8641">
        <v>60006</v>
      </c>
      <c r="D8641" t="s">
        <v>3517</v>
      </c>
    </row>
    <row r="8642" spans="2:4">
      <c r="B8642" s="594">
        <v>45659.497835648152</v>
      </c>
      <c r="C8642">
        <v>60006</v>
      </c>
      <c r="D8642" t="s">
        <v>3518</v>
      </c>
    </row>
    <row r="8643" spans="2:4">
      <c r="B8643" s="594">
        <v>45659.497835648152</v>
      </c>
      <c r="C8643">
        <v>60006</v>
      </c>
      <c r="D8643" t="s">
        <v>3520</v>
      </c>
    </row>
    <row r="8644" spans="2:4">
      <c r="B8644" s="594">
        <v>45659.497835648152</v>
      </c>
      <c r="C8644">
        <v>60006</v>
      </c>
      <c r="D8644" t="s">
        <v>3521</v>
      </c>
    </row>
    <row r="8645" spans="2:4">
      <c r="B8645" s="594">
        <v>45659.497835648152</v>
      </c>
      <c r="C8645">
        <v>60006</v>
      </c>
      <c r="D8645" t="s">
        <v>3522</v>
      </c>
    </row>
    <row r="8646" spans="2:4">
      <c r="B8646" s="594">
        <v>45659.497835648152</v>
      </c>
      <c r="C8646">
        <v>60006</v>
      </c>
      <c r="D8646" t="s">
        <v>3524</v>
      </c>
    </row>
    <row r="8647" spans="2:4">
      <c r="B8647" s="594">
        <v>45659.497835648152</v>
      </c>
      <c r="C8647">
        <v>60006</v>
      </c>
      <c r="D8647" t="s">
        <v>4133</v>
      </c>
    </row>
    <row r="8648" spans="2:4">
      <c r="B8648" s="594">
        <v>45659.497835648152</v>
      </c>
      <c r="C8648">
        <v>60006</v>
      </c>
      <c r="D8648" t="s">
        <v>3515</v>
      </c>
    </row>
    <row r="8649" spans="2:4">
      <c r="B8649" s="594">
        <v>45659.497835648152</v>
      </c>
      <c r="C8649">
        <v>60001</v>
      </c>
      <c r="D8649" t="s">
        <v>3516</v>
      </c>
    </row>
    <row r="8650" spans="2:4">
      <c r="B8650" s="594">
        <v>45659.497835648152</v>
      </c>
      <c r="C8650">
        <v>60006</v>
      </c>
      <c r="D8650" t="s">
        <v>3517</v>
      </c>
    </row>
    <row r="8651" spans="2:4">
      <c r="B8651" s="594">
        <v>45659.497847222221</v>
      </c>
      <c r="C8651">
        <v>60006</v>
      </c>
      <c r="D8651" t="s">
        <v>3518</v>
      </c>
    </row>
    <row r="8652" spans="2:4">
      <c r="B8652" s="594">
        <v>45659.497847222221</v>
      </c>
      <c r="C8652">
        <v>60006</v>
      </c>
      <c r="D8652" t="s">
        <v>3520</v>
      </c>
    </row>
    <row r="8653" spans="2:4">
      <c r="B8653" s="594">
        <v>45659.497847222221</v>
      </c>
      <c r="C8653">
        <v>60006</v>
      </c>
      <c r="D8653" t="s">
        <v>3521</v>
      </c>
    </row>
    <row r="8654" spans="2:4">
      <c r="B8654" s="594">
        <v>45659.497847222221</v>
      </c>
      <c r="C8654">
        <v>60006</v>
      </c>
      <c r="D8654" t="s">
        <v>3522</v>
      </c>
    </row>
    <row r="8655" spans="2:4">
      <c r="B8655" s="594">
        <v>45659.497847222221</v>
      </c>
      <c r="C8655">
        <v>60006</v>
      </c>
      <c r="D8655" t="s">
        <v>3524</v>
      </c>
    </row>
    <row r="8656" spans="2:4">
      <c r="B8656" s="594">
        <v>45659.497847222221</v>
      </c>
      <c r="C8656">
        <v>60006</v>
      </c>
      <c r="D8656" t="s">
        <v>4133</v>
      </c>
    </row>
    <row r="8657" spans="2:4">
      <c r="B8657" s="594">
        <v>45659.497847222221</v>
      </c>
      <c r="C8657">
        <v>60006</v>
      </c>
      <c r="D8657" t="s">
        <v>3515</v>
      </c>
    </row>
    <row r="8658" spans="2:4">
      <c r="B8658" s="594">
        <v>45659.497847222221</v>
      </c>
      <c r="C8658">
        <v>60001</v>
      </c>
      <c r="D8658" t="s">
        <v>3516</v>
      </c>
    </row>
    <row r="8659" spans="2:4">
      <c r="B8659" s="594">
        <v>45659.497847222221</v>
      </c>
      <c r="C8659">
        <v>60006</v>
      </c>
      <c r="D8659" t="s">
        <v>3517</v>
      </c>
    </row>
    <row r="8660" spans="2:4">
      <c r="B8660" s="594">
        <v>45659.497847222221</v>
      </c>
      <c r="C8660">
        <v>60006</v>
      </c>
      <c r="D8660" t="s">
        <v>3518</v>
      </c>
    </row>
    <row r="8661" spans="2:4">
      <c r="B8661" s="594">
        <v>45659.497847222221</v>
      </c>
      <c r="C8661">
        <v>60006</v>
      </c>
      <c r="D8661" t="s">
        <v>3520</v>
      </c>
    </row>
    <row r="8662" spans="2:4">
      <c r="B8662" s="594">
        <v>45659.497847222221</v>
      </c>
      <c r="C8662">
        <v>60006</v>
      </c>
      <c r="D8662" t="s">
        <v>3521</v>
      </c>
    </row>
    <row r="8663" spans="2:4">
      <c r="B8663" s="594">
        <v>45659.497847222221</v>
      </c>
      <c r="C8663">
        <v>60006</v>
      </c>
      <c r="D8663" t="s">
        <v>3522</v>
      </c>
    </row>
    <row r="8664" spans="2:4">
      <c r="B8664" s="594">
        <v>45659.497847222221</v>
      </c>
      <c r="C8664">
        <v>60006</v>
      </c>
      <c r="D8664" t="s">
        <v>3524</v>
      </c>
    </row>
    <row r="8665" spans="2:4">
      <c r="B8665" s="594">
        <v>45659.497847222221</v>
      </c>
      <c r="C8665">
        <v>60006</v>
      </c>
      <c r="D8665" t="s">
        <v>4133</v>
      </c>
    </row>
    <row r="8666" spans="2:4">
      <c r="B8666" s="594">
        <v>45659.497847222221</v>
      </c>
      <c r="C8666">
        <v>60006</v>
      </c>
      <c r="D8666" t="s">
        <v>3515</v>
      </c>
    </row>
    <row r="8667" spans="2:4">
      <c r="B8667" s="594">
        <v>45659.497847222221</v>
      </c>
      <c r="C8667">
        <v>60001</v>
      </c>
      <c r="D8667" t="s">
        <v>3516</v>
      </c>
    </row>
    <row r="8668" spans="2:4">
      <c r="B8668" s="594">
        <v>45659.497847222221</v>
      </c>
      <c r="C8668">
        <v>60006</v>
      </c>
      <c r="D8668" t="s">
        <v>3517</v>
      </c>
    </row>
    <row r="8669" spans="2:4">
      <c r="B8669" s="594">
        <v>45659.497847222221</v>
      </c>
      <c r="C8669">
        <v>60006</v>
      </c>
      <c r="D8669" t="s">
        <v>3518</v>
      </c>
    </row>
    <row r="8670" spans="2:4">
      <c r="B8670" s="594">
        <v>45659.497847222221</v>
      </c>
      <c r="C8670">
        <v>60006</v>
      </c>
      <c r="D8670" t="s">
        <v>3520</v>
      </c>
    </row>
    <row r="8671" spans="2:4">
      <c r="B8671" s="594">
        <v>45659.497858796298</v>
      </c>
      <c r="C8671">
        <v>60006</v>
      </c>
      <c r="D8671" t="s">
        <v>3521</v>
      </c>
    </row>
    <row r="8672" spans="2:4">
      <c r="B8672" s="594">
        <v>45659.497858796298</v>
      </c>
      <c r="C8672">
        <v>60006</v>
      </c>
      <c r="D8672" t="s">
        <v>3522</v>
      </c>
    </row>
    <row r="8673" spans="2:4">
      <c r="B8673" s="594">
        <v>45659.497858796298</v>
      </c>
      <c r="C8673">
        <v>60006</v>
      </c>
      <c r="D8673" t="s">
        <v>3524</v>
      </c>
    </row>
    <row r="8674" spans="2:4">
      <c r="B8674" s="594">
        <v>45659.497858796298</v>
      </c>
      <c r="C8674">
        <v>60006</v>
      </c>
      <c r="D8674" t="s">
        <v>4133</v>
      </c>
    </row>
    <row r="8675" spans="2:4">
      <c r="B8675" s="594">
        <v>45659.497858796298</v>
      </c>
      <c r="C8675">
        <v>60006</v>
      </c>
      <c r="D8675" t="s">
        <v>3515</v>
      </c>
    </row>
    <row r="8676" spans="2:4">
      <c r="B8676" s="594">
        <v>45659.497858796298</v>
      </c>
      <c r="C8676">
        <v>60001</v>
      </c>
      <c r="D8676" t="s">
        <v>3516</v>
      </c>
    </row>
    <row r="8677" spans="2:4">
      <c r="B8677" s="594">
        <v>45659.497858796298</v>
      </c>
      <c r="C8677">
        <v>60006</v>
      </c>
      <c r="D8677" t="s">
        <v>3517</v>
      </c>
    </row>
    <row r="8678" spans="2:4">
      <c r="B8678" s="594">
        <v>45659.497858796298</v>
      </c>
      <c r="C8678">
        <v>60006</v>
      </c>
      <c r="D8678" t="s">
        <v>3518</v>
      </c>
    </row>
    <row r="8679" spans="2:4">
      <c r="B8679" s="594">
        <v>45659.497858796298</v>
      </c>
      <c r="C8679">
        <v>60006</v>
      </c>
      <c r="D8679" t="s">
        <v>3520</v>
      </c>
    </row>
    <row r="8680" spans="2:4">
      <c r="B8680" s="594">
        <v>45659.497858796298</v>
      </c>
      <c r="C8680">
        <v>60006</v>
      </c>
      <c r="D8680" t="s">
        <v>3521</v>
      </c>
    </row>
    <row r="8681" spans="2:4">
      <c r="B8681" s="594">
        <v>45659.497858796298</v>
      </c>
      <c r="C8681">
        <v>60006</v>
      </c>
      <c r="D8681" t="s">
        <v>3522</v>
      </c>
    </row>
    <row r="8682" spans="2:4">
      <c r="B8682" s="594">
        <v>45659.497858796298</v>
      </c>
      <c r="C8682">
        <v>60006</v>
      </c>
      <c r="D8682" t="s">
        <v>3524</v>
      </c>
    </row>
    <row r="8683" spans="2:4">
      <c r="B8683" s="594">
        <v>45659.497858796298</v>
      </c>
      <c r="C8683">
        <v>60006</v>
      </c>
      <c r="D8683" t="s">
        <v>4133</v>
      </c>
    </row>
    <row r="8684" spans="2:4">
      <c r="B8684" s="594">
        <v>45659.497858796298</v>
      </c>
      <c r="C8684">
        <v>60006</v>
      </c>
      <c r="D8684" t="s">
        <v>3515</v>
      </c>
    </row>
    <row r="8685" spans="2:4">
      <c r="B8685" s="594">
        <v>45659.497858796298</v>
      </c>
      <c r="C8685">
        <v>60001</v>
      </c>
      <c r="D8685" t="s">
        <v>3516</v>
      </c>
    </row>
    <row r="8686" spans="2:4">
      <c r="B8686" s="594">
        <v>45659.497858796298</v>
      </c>
      <c r="C8686">
        <v>60006</v>
      </c>
      <c r="D8686" t="s">
        <v>3517</v>
      </c>
    </row>
    <row r="8687" spans="2:4">
      <c r="B8687" s="594">
        <v>45659.497858796298</v>
      </c>
      <c r="C8687">
        <v>60006</v>
      </c>
      <c r="D8687" t="s">
        <v>3518</v>
      </c>
    </row>
    <row r="8688" spans="2:4">
      <c r="B8688" s="594">
        <v>45659.497858796298</v>
      </c>
      <c r="C8688">
        <v>60006</v>
      </c>
      <c r="D8688" t="s">
        <v>3520</v>
      </c>
    </row>
    <row r="8689" spans="2:4">
      <c r="B8689" s="594">
        <v>45659.497858796298</v>
      </c>
      <c r="C8689">
        <v>60006</v>
      </c>
      <c r="D8689" t="s">
        <v>3521</v>
      </c>
    </row>
    <row r="8690" spans="2:4">
      <c r="B8690" s="594">
        <v>45659.497858796298</v>
      </c>
      <c r="C8690">
        <v>60006</v>
      </c>
      <c r="D8690" t="s">
        <v>3522</v>
      </c>
    </row>
    <row r="8691" spans="2:4">
      <c r="B8691" s="594">
        <v>45659.497858796298</v>
      </c>
      <c r="C8691">
        <v>60006</v>
      </c>
      <c r="D8691" t="s">
        <v>3524</v>
      </c>
    </row>
    <row r="8692" spans="2:4">
      <c r="B8692" s="594">
        <v>45659.497870370367</v>
      </c>
      <c r="C8692">
        <v>60006</v>
      </c>
      <c r="D8692" t="s">
        <v>4133</v>
      </c>
    </row>
    <row r="8693" spans="2:4">
      <c r="B8693" s="594">
        <v>45659.497870370367</v>
      </c>
      <c r="C8693">
        <v>60006</v>
      </c>
      <c r="D8693" t="s">
        <v>3515</v>
      </c>
    </row>
    <row r="8694" spans="2:4">
      <c r="B8694" s="594">
        <v>45659.497870370367</v>
      </c>
      <c r="C8694">
        <v>60001</v>
      </c>
      <c r="D8694" t="s">
        <v>3516</v>
      </c>
    </row>
    <row r="8695" spans="2:4">
      <c r="B8695" s="594">
        <v>45659.497870370367</v>
      </c>
      <c r="C8695">
        <v>60006</v>
      </c>
      <c r="D8695" t="s">
        <v>3517</v>
      </c>
    </row>
    <row r="8696" spans="2:4">
      <c r="B8696" s="594">
        <v>45659.497870370367</v>
      </c>
      <c r="C8696">
        <v>60006</v>
      </c>
      <c r="D8696" t="s">
        <v>3518</v>
      </c>
    </row>
    <row r="8697" spans="2:4">
      <c r="B8697" s="594">
        <v>45659.497870370367</v>
      </c>
      <c r="C8697">
        <v>60006</v>
      </c>
      <c r="D8697" t="s">
        <v>3520</v>
      </c>
    </row>
    <row r="8698" spans="2:4">
      <c r="B8698" s="594">
        <v>45659.497870370367</v>
      </c>
      <c r="C8698">
        <v>60006</v>
      </c>
      <c r="D8698" t="s">
        <v>3521</v>
      </c>
    </row>
    <row r="8699" spans="2:4">
      <c r="B8699" s="594">
        <v>45659.497870370367</v>
      </c>
      <c r="C8699">
        <v>60006</v>
      </c>
      <c r="D8699" t="s">
        <v>3522</v>
      </c>
    </row>
    <row r="8700" spans="2:4">
      <c r="B8700" s="594">
        <v>45659.497870370367</v>
      </c>
      <c r="C8700">
        <v>60006</v>
      </c>
      <c r="D8700" t="s">
        <v>3524</v>
      </c>
    </row>
    <row r="8701" spans="2:4">
      <c r="B8701" s="594">
        <v>45659.497870370367</v>
      </c>
      <c r="C8701">
        <v>60006</v>
      </c>
      <c r="D8701" t="s">
        <v>4133</v>
      </c>
    </row>
    <row r="8702" spans="2:4">
      <c r="B8702" s="594">
        <v>45659.497870370367</v>
      </c>
      <c r="C8702">
        <v>60006</v>
      </c>
      <c r="D8702" t="s">
        <v>3515</v>
      </c>
    </row>
    <row r="8703" spans="2:4">
      <c r="B8703" s="594">
        <v>45659.497870370367</v>
      </c>
      <c r="C8703">
        <v>60001</v>
      </c>
      <c r="D8703" t="s">
        <v>3516</v>
      </c>
    </row>
    <row r="8704" spans="2:4">
      <c r="B8704" s="594">
        <v>45659.497870370367</v>
      </c>
      <c r="C8704">
        <v>60006</v>
      </c>
      <c r="D8704" t="s">
        <v>3517</v>
      </c>
    </row>
    <row r="8705" spans="2:4">
      <c r="B8705" s="594">
        <v>45659.497870370367</v>
      </c>
      <c r="C8705">
        <v>60006</v>
      </c>
      <c r="D8705" t="s">
        <v>3518</v>
      </c>
    </row>
    <row r="8706" spans="2:4">
      <c r="B8706" s="594">
        <v>45659.497870370367</v>
      </c>
      <c r="C8706">
        <v>60006</v>
      </c>
      <c r="D8706" t="s">
        <v>3520</v>
      </c>
    </row>
    <row r="8707" spans="2:4">
      <c r="B8707" s="594">
        <v>45659.497870370367</v>
      </c>
      <c r="C8707">
        <v>60006</v>
      </c>
      <c r="D8707" t="s">
        <v>3521</v>
      </c>
    </row>
    <row r="8708" spans="2:4">
      <c r="B8708" s="594">
        <v>45659.497870370367</v>
      </c>
      <c r="C8708">
        <v>60006</v>
      </c>
      <c r="D8708" t="s">
        <v>3522</v>
      </c>
    </row>
    <row r="8709" spans="2:4">
      <c r="B8709" s="594">
        <v>45659.497870370367</v>
      </c>
      <c r="C8709">
        <v>60006</v>
      </c>
      <c r="D8709" t="s">
        <v>3524</v>
      </c>
    </row>
    <row r="8710" spans="2:4">
      <c r="B8710" s="594">
        <v>45659.497870370367</v>
      </c>
      <c r="C8710">
        <v>60006</v>
      </c>
      <c r="D8710" t="s">
        <v>4133</v>
      </c>
    </row>
    <row r="8711" spans="2:4">
      <c r="B8711" s="594">
        <v>45659.497870370367</v>
      </c>
      <c r="C8711">
        <v>60006</v>
      </c>
      <c r="D8711" t="s">
        <v>3515</v>
      </c>
    </row>
    <row r="8712" spans="2:4">
      <c r="B8712" s="594">
        <v>45659.497870370367</v>
      </c>
      <c r="C8712">
        <v>60001</v>
      </c>
      <c r="D8712" t="s">
        <v>3516</v>
      </c>
    </row>
    <row r="8713" spans="2:4">
      <c r="B8713" s="594">
        <v>45659.497870370367</v>
      </c>
      <c r="C8713">
        <v>60006</v>
      </c>
      <c r="D8713" t="s">
        <v>3517</v>
      </c>
    </row>
    <row r="8714" spans="2:4">
      <c r="B8714" s="594">
        <v>45659.497870370367</v>
      </c>
      <c r="C8714">
        <v>60006</v>
      </c>
      <c r="D8714" t="s">
        <v>3518</v>
      </c>
    </row>
    <row r="8715" spans="2:4">
      <c r="B8715" s="594">
        <v>45659.497870370367</v>
      </c>
      <c r="C8715">
        <v>60006</v>
      </c>
      <c r="D8715" t="s">
        <v>3520</v>
      </c>
    </row>
    <row r="8716" spans="2:4">
      <c r="B8716" s="594">
        <v>45659.497870370367</v>
      </c>
      <c r="C8716">
        <v>60006</v>
      </c>
      <c r="D8716" t="s">
        <v>3521</v>
      </c>
    </row>
    <row r="8717" spans="2:4">
      <c r="B8717" s="594">
        <v>45659.497870370367</v>
      </c>
      <c r="C8717">
        <v>60006</v>
      </c>
      <c r="D8717" t="s">
        <v>3522</v>
      </c>
    </row>
    <row r="8718" spans="2:4">
      <c r="B8718" s="594">
        <v>45659.497870370367</v>
      </c>
      <c r="C8718">
        <v>60006</v>
      </c>
      <c r="D8718" t="s">
        <v>3524</v>
      </c>
    </row>
    <row r="8719" spans="2:4">
      <c r="B8719" s="594">
        <v>45659.497870370367</v>
      </c>
      <c r="C8719">
        <v>60006</v>
      </c>
      <c r="D8719" t="s">
        <v>4133</v>
      </c>
    </row>
    <row r="8720" spans="2:4">
      <c r="B8720" s="594">
        <v>45659.497870370367</v>
      </c>
      <c r="C8720">
        <v>60006</v>
      </c>
      <c r="D8720" t="s">
        <v>3515</v>
      </c>
    </row>
    <row r="8721" spans="2:4">
      <c r="B8721" s="594">
        <v>45659.497881944444</v>
      </c>
      <c r="C8721">
        <v>60001</v>
      </c>
      <c r="D8721" t="s">
        <v>3516</v>
      </c>
    </row>
    <row r="8722" spans="2:4">
      <c r="B8722" s="594">
        <v>45659.497881944444</v>
      </c>
      <c r="C8722">
        <v>60006</v>
      </c>
      <c r="D8722" t="s">
        <v>3517</v>
      </c>
    </row>
    <row r="8723" spans="2:4">
      <c r="B8723" s="594">
        <v>45659.497881944444</v>
      </c>
      <c r="C8723">
        <v>60006</v>
      </c>
      <c r="D8723" t="s">
        <v>3518</v>
      </c>
    </row>
    <row r="8724" spans="2:4">
      <c r="B8724" s="594">
        <v>45659.497881944444</v>
      </c>
      <c r="C8724">
        <v>60006</v>
      </c>
      <c r="D8724" t="s">
        <v>3520</v>
      </c>
    </row>
    <row r="8725" spans="2:4">
      <c r="B8725" s="594">
        <v>45659.497881944444</v>
      </c>
      <c r="C8725">
        <v>60006</v>
      </c>
      <c r="D8725" t="s">
        <v>3521</v>
      </c>
    </row>
    <row r="8726" spans="2:4">
      <c r="B8726" s="594">
        <v>45659.497881944444</v>
      </c>
      <c r="C8726">
        <v>60006</v>
      </c>
      <c r="D8726" t="s">
        <v>3522</v>
      </c>
    </row>
    <row r="8727" spans="2:4">
      <c r="B8727" s="594">
        <v>45659.497881944444</v>
      </c>
      <c r="C8727">
        <v>60006</v>
      </c>
      <c r="D8727" t="s">
        <v>3524</v>
      </c>
    </row>
    <row r="8728" spans="2:4">
      <c r="B8728" s="594">
        <v>45659.497881944444</v>
      </c>
      <c r="C8728">
        <v>60006</v>
      </c>
      <c r="D8728" t="s">
        <v>4133</v>
      </c>
    </row>
    <row r="8729" spans="2:4">
      <c r="B8729" s="594">
        <v>45659.497881944444</v>
      </c>
      <c r="C8729">
        <v>60006</v>
      </c>
      <c r="D8729" t="s">
        <v>3515</v>
      </c>
    </row>
    <row r="8730" spans="2:4">
      <c r="B8730" s="594">
        <v>45659.497881944444</v>
      </c>
      <c r="C8730">
        <v>60001</v>
      </c>
      <c r="D8730" t="s">
        <v>3516</v>
      </c>
    </row>
    <row r="8731" spans="2:4">
      <c r="B8731" s="594">
        <v>45659.497881944444</v>
      </c>
      <c r="C8731">
        <v>60006</v>
      </c>
      <c r="D8731" t="s">
        <v>3517</v>
      </c>
    </row>
    <row r="8732" spans="2:4">
      <c r="B8732" s="594">
        <v>45659.497881944444</v>
      </c>
      <c r="C8732">
        <v>60006</v>
      </c>
      <c r="D8732" t="s">
        <v>3518</v>
      </c>
    </row>
    <row r="8733" spans="2:4">
      <c r="B8733" s="594">
        <v>45659.497881944444</v>
      </c>
      <c r="C8733">
        <v>60006</v>
      </c>
      <c r="D8733" t="s">
        <v>3520</v>
      </c>
    </row>
    <row r="8734" spans="2:4">
      <c r="B8734" s="594">
        <v>45659.497881944444</v>
      </c>
      <c r="C8734">
        <v>60006</v>
      </c>
      <c r="D8734" t="s">
        <v>3521</v>
      </c>
    </row>
    <row r="8735" spans="2:4">
      <c r="B8735" s="594">
        <v>45659.497881944444</v>
      </c>
      <c r="C8735">
        <v>60006</v>
      </c>
      <c r="D8735" t="s">
        <v>3522</v>
      </c>
    </row>
    <row r="8736" spans="2:4">
      <c r="B8736" s="594">
        <v>45659.497881944444</v>
      </c>
      <c r="C8736">
        <v>60006</v>
      </c>
      <c r="D8736" t="s">
        <v>3524</v>
      </c>
    </row>
    <row r="8737" spans="2:4">
      <c r="B8737" s="594">
        <v>45659.497881944444</v>
      </c>
      <c r="C8737">
        <v>60006</v>
      </c>
      <c r="D8737" t="s">
        <v>4133</v>
      </c>
    </row>
    <row r="8738" spans="2:4">
      <c r="B8738" s="594">
        <v>45659.497881944444</v>
      </c>
      <c r="C8738">
        <v>60006</v>
      </c>
      <c r="D8738" t="s">
        <v>3515</v>
      </c>
    </row>
    <row r="8739" spans="2:4">
      <c r="B8739" s="594">
        <v>45659.497881944444</v>
      </c>
      <c r="C8739">
        <v>60001</v>
      </c>
      <c r="D8739" t="s">
        <v>3516</v>
      </c>
    </row>
    <row r="8740" spans="2:4">
      <c r="B8740" s="594">
        <v>45659.497881944444</v>
      </c>
      <c r="C8740">
        <v>60006</v>
      </c>
      <c r="D8740" t="s">
        <v>3517</v>
      </c>
    </row>
    <row r="8741" spans="2:4">
      <c r="B8741" s="594">
        <v>45659.497881944444</v>
      </c>
      <c r="C8741">
        <v>60006</v>
      </c>
      <c r="D8741" t="s">
        <v>3518</v>
      </c>
    </row>
    <row r="8742" spans="2:4">
      <c r="B8742" s="594">
        <v>45659.497881944444</v>
      </c>
      <c r="C8742">
        <v>60006</v>
      </c>
      <c r="D8742" t="s">
        <v>3520</v>
      </c>
    </row>
    <row r="8743" spans="2:4">
      <c r="B8743" s="594">
        <v>45659.497881944444</v>
      </c>
      <c r="C8743">
        <v>60006</v>
      </c>
      <c r="D8743" t="s">
        <v>3521</v>
      </c>
    </row>
    <row r="8744" spans="2:4">
      <c r="B8744" s="594">
        <v>45659.497881944444</v>
      </c>
      <c r="C8744">
        <v>60006</v>
      </c>
      <c r="D8744" t="s">
        <v>3522</v>
      </c>
    </row>
    <row r="8745" spans="2:4">
      <c r="B8745" s="594">
        <v>45659.497881944444</v>
      </c>
      <c r="C8745">
        <v>60006</v>
      </c>
      <c r="D8745" t="s">
        <v>3524</v>
      </c>
    </row>
    <row r="8746" spans="2:4">
      <c r="B8746" s="594">
        <v>45659.497881944444</v>
      </c>
      <c r="C8746">
        <v>60006</v>
      </c>
      <c r="D8746" t="s">
        <v>4133</v>
      </c>
    </row>
    <row r="8747" spans="2:4">
      <c r="B8747" s="594">
        <v>45659.497881944444</v>
      </c>
      <c r="C8747">
        <v>60006</v>
      </c>
      <c r="D8747" t="s">
        <v>3515</v>
      </c>
    </row>
    <row r="8748" spans="2:4">
      <c r="B8748" s="594">
        <v>45659.497881944444</v>
      </c>
      <c r="C8748">
        <v>60001</v>
      </c>
      <c r="D8748" t="s">
        <v>3516</v>
      </c>
    </row>
    <row r="8749" spans="2:4">
      <c r="B8749" s="594">
        <v>45659.497881944444</v>
      </c>
      <c r="C8749">
        <v>60006</v>
      </c>
      <c r="D8749" t="s">
        <v>3517</v>
      </c>
    </row>
    <row r="8750" spans="2:4">
      <c r="B8750" s="594">
        <v>45659.497881944444</v>
      </c>
      <c r="C8750">
        <v>60006</v>
      </c>
      <c r="D8750" t="s">
        <v>3518</v>
      </c>
    </row>
    <row r="8751" spans="2:4">
      <c r="B8751" s="594">
        <v>45659.497881944444</v>
      </c>
      <c r="C8751">
        <v>60006</v>
      </c>
      <c r="D8751" t="s">
        <v>3520</v>
      </c>
    </row>
    <row r="8752" spans="2:4">
      <c r="B8752" s="594">
        <v>45659.497881944444</v>
      </c>
      <c r="C8752">
        <v>60006</v>
      </c>
      <c r="D8752" t="s">
        <v>3521</v>
      </c>
    </row>
    <row r="8753" spans="2:4">
      <c r="B8753" s="594">
        <v>45659.497881944444</v>
      </c>
      <c r="C8753">
        <v>60006</v>
      </c>
      <c r="D8753" t="s">
        <v>3522</v>
      </c>
    </row>
    <row r="8754" spans="2:4">
      <c r="B8754" s="594">
        <v>45659.497881944444</v>
      </c>
      <c r="C8754">
        <v>60006</v>
      </c>
      <c r="D8754" t="s">
        <v>3524</v>
      </c>
    </row>
    <row r="8755" spans="2:4">
      <c r="B8755" s="594">
        <v>45659.497881944444</v>
      </c>
      <c r="C8755">
        <v>60006</v>
      </c>
      <c r="D8755" t="s">
        <v>4133</v>
      </c>
    </row>
    <row r="8756" spans="2:4">
      <c r="B8756" s="594">
        <v>45659.497881944444</v>
      </c>
      <c r="C8756">
        <v>60006</v>
      </c>
      <c r="D8756" t="s">
        <v>3515</v>
      </c>
    </row>
    <row r="8757" spans="2:4">
      <c r="B8757" s="594">
        <v>45659.497881944444</v>
      </c>
      <c r="C8757">
        <v>60001</v>
      </c>
      <c r="D8757" t="s">
        <v>3516</v>
      </c>
    </row>
    <row r="8758" spans="2:4">
      <c r="B8758" s="594">
        <v>45659.497881944444</v>
      </c>
      <c r="C8758">
        <v>60006</v>
      </c>
      <c r="D8758" t="s">
        <v>3517</v>
      </c>
    </row>
    <row r="8759" spans="2:4">
      <c r="B8759" s="594">
        <v>45659.497881944444</v>
      </c>
      <c r="C8759">
        <v>60006</v>
      </c>
      <c r="D8759" t="s">
        <v>3518</v>
      </c>
    </row>
    <row r="8760" spans="2:4">
      <c r="B8760" s="594">
        <v>45659.497881944444</v>
      </c>
      <c r="C8760">
        <v>60006</v>
      </c>
      <c r="D8760" t="s">
        <v>3520</v>
      </c>
    </row>
    <row r="8761" spans="2:4">
      <c r="B8761" s="594">
        <v>45659.497881944444</v>
      </c>
      <c r="C8761">
        <v>60006</v>
      </c>
      <c r="D8761" t="s">
        <v>3521</v>
      </c>
    </row>
    <row r="8762" spans="2:4">
      <c r="B8762" s="594">
        <v>45659.497881944444</v>
      </c>
      <c r="C8762">
        <v>60006</v>
      </c>
      <c r="D8762" t="s">
        <v>3522</v>
      </c>
    </row>
    <row r="8763" spans="2:4">
      <c r="B8763" s="594">
        <v>45659.497881944444</v>
      </c>
      <c r="C8763">
        <v>60006</v>
      </c>
      <c r="D8763" t="s">
        <v>3524</v>
      </c>
    </row>
    <row r="8764" spans="2:4">
      <c r="B8764" s="594">
        <v>45659.497881944444</v>
      </c>
      <c r="C8764">
        <v>60006</v>
      </c>
      <c r="D8764" t="s">
        <v>4133</v>
      </c>
    </row>
    <row r="8765" spans="2:4">
      <c r="B8765" s="594">
        <v>45659.497893518521</v>
      </c>
      <c r="C8765">
        <v>60006</v>
      </c>
      <c r="D8765" t="s">
        <v>3515</v>
      </c>
    </row>
    <row r="8766" spans="2:4">
      <c r="B8766" s="594">
        <v>45659.497893518521</v>
      </c>
      <c r="C8766">
        <v>60001</v>
      </c>
      <c r="D8766" t="s">
        <v>3516</v>
      </c>
    </row>
    <row r="8767" spans="2:4">
      <c r="B8767" s="594">
        <v>45659.497893518521</v>
      </c>
      <c r="C8767">
        <v>60006</v>
      </c>
      <c r="D8767" t="s">
        <v>3517</v>
      </c>
    </row>
    <row r="8768" spans="2:4">
      <c r="B8768" s="594">
        <v>45659.497893518521</v>
      </c>
      <c r="C8768">
        <v>60006</v>
      </c>
      <c r="D8768" t="s">
        <v>3518</v>
      </c>
    </row>
    <row r="8769" spans="2:4">
      <c r="B8769" s="594">
        <v>45659.497893518521</v>
      </c>
      <c r="C8769">
        <v>60006</v>
      </c>
      <c r="D8769" t="s">
        <v>3520</v>
      </c>
    </row>
    <row r="8770" spans="2:4">
      <c r="B8770" s="594">
        <v>45659.497893518521</v>
      </c>
      <c r="C8770">
        <v>60006</v>
      </c>
      <c r="D8770" t="s">
        <v>3521</v>
      </c>
    </row>
    <row r="8771" spans="2:4">
      <c r="B8771" s="594">
        <v>45659.497893518521</v>
      </c>
      <c r="C8771">
        <v>60006</v>
      </c>
      <c r="D8771" t="s">
        <v>3522</v>
      </c>
    </row>
    <row r="8772" spans="2:4">
      <c r="B8772" s="594">
        <v>45659.497893518521</v>
      </c>
      <c r="C8772">
        <v>60006</v>
      </c>
      <c r="D8772" t="s">
        <v>3524</v>
      </c>
    </row>
    <row r="8773" spans="2:4">
      <c r="B8773" s="594">
        <v>45659.497893518521</v>
      </c>
      <c r="C8773">
        <v>60006</v>
      </c>
      <c r="D8773" t="s">
        <v>4133</v>
      </c>
    </row>
    <row r="8774" spans="2:4">
      <c r="B8774" s="594">
        <v>45659.497893518521</v>
      </c>
      <c r="C8774">
        <v>60006</v>
      </c>
      <c r="D8774" t="s">
        <v>3515</v>
      </c>
    </row>
    <row r="8775" spans="2:4">
      <c r="B8775" s="594">
        <v>45659.497893518521</v>
      </c>
      <c r="C8775">
        <v>60001</v>
      </c>
      <c r="D8775" t="s">
        <v>3516</v>
      </c>
    </row>
    <row r="8776" spans="2:4">
      <c r="B8776" s="594">
        <v>45659.497893518521</v>
      </c>
      <c r="C8776">
        <v>60006</v>
      </c>
      <c r="D8776" t="s">
        <v>3517</v>
      </c>
    </row>
    <row r="8777" spans="2:4">
      <c r="B8777" s="594">
        <v>45659.497893518521</v>
      </c>
      <c r="C8777">
        <v>60006</v>
      </c>
      <c r="D8777" t="s">
        <v>3518</v>
      </c>
    </row>
    <row r="8778" spans="2:4">
      <c r="B8778" s="594">
        <v>45659.497893518521</v>
      </c>
      <c r="C8778">
        <v>60006</v>
      </c>
      <c r="D8778" t="s">
        <v>3520</v>
      </c>
    </row>
    <row r="8779" spans="2:4">
      <c r="B8779" s="594">
        <v>45659.497893518521</v>
      </c>
      <c r="C8779">
        <v>60006</v>
      </c>
      <c r="D8779" t="s">
        <v>3521</v>
      </c>
    </row>
    <row r="8780" spans="2:4">
      <c r="B8780" s="594">
        <v>45659.497893518521</v>
      </c>
      <c r="C8780">
        <v>60006</v>
      </c>
      <c r="D8780" t="s">
        <v>3522</v>
      </c>
    </row>
    <row r="8781" spans="2:4">
      <c r="B8781" s="594">
        <v>45659.497893518521</v>
      </c>
      <c r="C8781">
        <v>60006</v>
      </c>
      <c r="D8781" t="s">
        <v>3524</v>
      </c>
    </row>
    <row r="8782" spans="2:4">
      <c r="B8782" s="594">
        <v>45659.497893518521</v>
      </c>
      <c r="C8782">
        <v>60006</v>
      </c>
      <c r="D8782" t="s">
        <v>4133</v>
      </c>
    </row>
    <row r="8783" spans="2:4">
      <c r="B8783" s="594">
        <v>45659.497893518521</v>
      </c>
      <c r="C8783">
        <v>60006</v>
      </c>
      <c r="D8783" t="s">
        <v>3515</v>
      </c>
    </row>
    <row r="8784" spans="2:4">
      <c r="B8784" s="594">
        <v>45659.497893518521</v>
      </c>
      <c r="C8784">
        <v>60001</v>
      </c>
      <c r="D8784" t="s">
        <v>3516</v>
      </c>
    </row>
    <row r="8785" spans="2:4">
      <c r="B8785" s="594">
        <v>45659.497893518521</v>
      </c>
      <c r="C8785">
        <v>60006</v>
      </c>
      <c r="D8785" t="s">
        <v>3517</v>
      </c>
    </row>
    <row r="8786" spans="2:4">
      <c r="B8786" s="594">
        <v>45659.497893518521</v>
      </c>
      <c r="C8786">
        <v>60006</v>
      </c>
      <c r="D8786" t="s">
        <v>3518</v>
      </c>
    </row>
    <row r="8787" spans="2:4">
      <c r="B8787" s="594">
        <v>45659.497893518521</v>
      </c>
      <c r="C8787">
        <v>60006</v>
      </c>
      <c r="D8787" t="s">
        <v>3520</v>
      </c>
    </row>
    <row r="8788" spans="2:4">
      <c r="B8788" s="594">
        <v>45659.497893518521</v>
      </c>
      <c r="C8788">
        <v>60006</v>
      </c>
      <c r="D8788" t="s">
        <v>3521</v>
      </c>
    </row>
    <row r="8789" spans="2:4">
      <c r="B8789" s="594">
        <v>45659.497893518521</v>
      </c>
      <c r="C8789">
        <v>60006</v>
      </c>
      <c r="D8789" t="s">
        <v>3522</v>
      </c>
    </row>
    <row r="8790" spans="2:4">
      <c r="B8790" s="594">
        <v>45659.497893518521</v>
      </c>
      <c r="C8790">
        <v>60006</v>
      </c>
      <c r="D8790" t="s">
        <v>3524</v>
      </c>
    </row>
    <row r="8791" spans="2:4">
      <c r="B8791" s="594">
        <v>45659.49790509259</v>
      </c>
      <c r="C8791">
        <v>60006</v>
      </c>
      <c r="D8791" t="s">
        <v>4133</v>
      </c>
    </row>
    <row r="8792" spans="2:4">
      <c r="B8792" s="594">
        <v>45659.49790509259</v>
      </c>
      <c r="C8792">
        <v>60006</v>
      </c>
      <c r="D8792" t="s">
        <v>3515</v>
      </c>
    </row>
    <row r="8793" spans="2:4">
      <c r="B8793" s="594">
        <v>45659.49790509259</v>
      </c>
      <c r="C8793">
        <v>60001</v>
      </c>
      <c r="D8793" t="s">
        <v>3516</v>
      </c>
    </row>
    <row r="8794" spans="2:4">
      <c r="B8794" s="594">
        <v>45659.49790509259</v>
      </c>
      <c r="C8794">
        <v>60006</v>
      </c>
      <c r="D8794" t="s">
        <v>3517</v>
      </c>
    </row>
    <row r="8795" spans="2:4">
      <c r="B8795" s="594">
        <v>45659.49790509259</v>
      </c>
      <c r="C8795">
        <v>60006</v>
      </c>
      <c r="D8795" t="s">
        <v>3518</v>
      </c>
    </row>
    <row r="8796" spans="2:4">
      <c r="B8796" s="594">
        <v>45659.49790509259</v>
      </c>
      <c r="C8796">
        <v>60006</v>
      </c>
      <c r="D8796" t="s">
        <v>3520</v>
      </c>
    </row>
    <row r="8797" spans="2:4">
      <c r="B8797" s="594">
        <v>45659.49790509259</v>
      </c>
      <c r="C8797">
        <v>60006</v>
      </c>
      <c r="D8797" t="s">
        <v>3521</v>
      </c>
    </row>
    <row r="8798" spans="2:4">
      <c r="B8798" s="594">
        <v>45659.49790509259</v>
      </c>
      <c r="C8798">
        <v>60006</v>
      </c>
      <c r="D8798" t="s">
        <v>3522</v>
      </c>
    </row>
    <row r="8799" spans="2:4">
      <c r="B8799" s="594">
        <v>45659.49790509259</v>
      </c>
      <c r="C8799">
        <v>60006</v>
      </c>
      <c r="D8799" t="s">
        <v>3524</v>
      </c>
    </row>
    <row r="8800" spans="2:4">
      <c r="B8800" s="594">
        <v>45659.49790509259</v>
      </c>
      <c r="C8800">
        <v>60006</v>
      </c>
      <c r="D8800" t="s">
        <v>4133</v>
      </c>
    </row>
    <row r="8801" spans="2:4">
      <c r="B8801" s="594">
        <v>45659.49790509259</v>
      </c>
      <c r="C8801">
        <v>60006</v>
      </c>
      <c r="D8801" t="s">
        <v>3515</v>
      </c>
    </row>
    <row r="8802" spans="2:4">
      <c r="B8802" s="594">
        <v>45659.49790509259</v>
      </c>
      <c r="C8802">
        <v>60001</v>
      </c>
      <c r="D8802" t="s">
        <v>3516</v>
      </c>
    </row>
    <row r="8803" spans="2:4">
      <c r="B8803" s="594">
        <v>45659.49790509259</v>
      </c>
      <c r="C8803">
        <v>60006</v>
      </c>
      <c r="D8803" t="s">
        <v>3517</v>
      </c>
    </row>
    <row r="8804" spans="2:4">
      <c r="B8804" s="594">
        <v>45659.49790509259</v>
      </c>
      <c r="C8804">
        <v>60006</v>
      </c>
      <c r="D8804" t="s">
        <v>3518</v>
      </c>
    </row>
    <row r="8805" spans="2:4">
      <c r="B8805" s="594">
        <v>45659.49790509259</v>
      </c>
      <c r="C8805">
        <v>60006</v>
      </c>
      <c r="D8805" t="s">
        <v>3520</v>
      </c>
    </row>
    <row r="8806" spans="2:4">
      <c r="B8806" s="594">
        <v>45659.49790509259</v>
      </c>
      <c r="C8806">
        <v>60006</v>
      </c>
      <c r="D8806" t="s">
        <v>3521</v>
      </c>
    </row>
    <row r="8807" spans="2:4">
      <c r="B8807" s="594">
        <v>45659.49790509259</v>
      </c>
      <c r="C8807">
        <v>60006</v>
      </c>
      <c r="D8807" t="s">
        <v>3522</v>
      </c>
    </row>
    <row r="8808" spans="2:4">
      <c r="B8808" s="594">
        <v>45659.49790509259</v>
      </c>
      <c r="C8808">
        <v>60006</v>
      </c>
      <c r="D8808" t="s">
        <v>3524</v>
      </c>
    </row>
    <row r="8809" spans="2:4">
      <c r="B8809" s="594">
        <v>45659.49790509259</v>
      </c>
      <c r="C8809">
        <v>60006</v>
      </c>
      <c r="D8809" t="s">
        <v>4133</v>
      </c>
    </row>
    <row r="8810" spans="2:4">
      <c r="B8810" s="594">
        <v>45659.49790509259</v>
      </c>
      <c r="C8810">
        <v>60006</v>
      </c>
      <c r="D8810" t="s">
        <v>3515</v>
      </c>
    </row>
    <row r="8811" spans="2:4">
      <c r="B8811" s="594">
        <v>45659.49790509259</v>
      </c>
      <c r="C8811">
        <v>60001</v>
      </c>
      <c r="D8811" t="s">
        <v>3516</v>
      </c>
    </row>
    <row r="8812" spans="2:4">
      <c r="B8812" s="594">
        <v>45659.49790509259</v>
      </c>
      <c r="C8812">
        <v>60006</v>
      </c>
      <c r="D8812" t="s">
        <v>3517</v>
      </c>
    </row>
    <row r="8813" spans="2:4">
      <c r="B8813" s="594">
        <v>45659.49790509259</v>
      </c>
      <c r="C8813">
        <v>60006</v>
      </c>
      <c r="D8813" t="s">
        <v>3518</v>
      </c>
    </row>
    <row r="8814" spans="2:4">
      <c r="B8814" s="594">
        <v>45659.49790509259</v>
      </c>
      <c r="C8814">
        <v>60006</v>
      </c>
      <c r="D8814" t="s">
        <v>3520</v>
      </c>
    </row>
    <row r="8815" spans="2:4">
      <c r="B8815" s="594">
        <v>45659.49790509259</v>
      </c>
      <c r="C8815">
        <v>60006</v>
      </c>
      <c r="D8815" t="s">
        <v>3521</v>
      </c>
    </row>
    <row r="8816" spans="2:4">
      <c r="B8816" s="594">
        <v>45659.49790509259</v>
      </c>
      <c r="C8816">
        <v>60006</v>
      </c>
      <c r="D8816" t="s">
        <v>3522</v>
      </c>
    </row>
    <row r="8817" spans="2:4">
      <c r="B8817" s="594">
        <v>45659.49790509259</v>
      </c>
      <c r="C8817">
        <v>60006</v>
      </c>
      <c r="D8817" t="s">
        <v>3524</v>
      </c>
    </row>
    <row r="8818" spans="2:4">
      <c r="B8818" s="594">
        <v>45659.49790509259</v>
      </c>
      <c r="C8818">
        <v>60006</v>
      </c>
      <c r="D8818" t="s">
        <v>4133</v>
      </c>
    </row>
    <row r="8819" spans="2:4">
      <c r="B8819" s="594">
        <v>45659.497916666667</v>
      </c>
      <c r="C8819">
        <v>60006</v>
      </c>
      <c r="D8819" t="s">
        <v>3515</v>
      </c>
    </row>
    <row r="8820" spans="2:4">
      <c r="B8820" s="594">
        <v>45659.497916666667</v>
      </c>
      <c r="C8820">
        <v>60001</v>
      </c>
      <c r="D8820" t="s">
        <v>3516</v>
      </c>
    </row>
    <row r="8821" spans="2:4">
      <c r="B8821" s="594">
        <v>45659.497916666667</v>
      </c>
      <c r="C8821">
        <v>60006</v>
      </c>
      <c r="D8821" t="s">
        <v>3517</v>
      </c>
    </row>
    <row r="8822" spans="2:4">
      <c r="B8822" s="594">
        <v>45659.497916666667</v>
      </c>
      <c r="C8822">
        <v>60006</v>
      </c>
      <c r="D8822" t="s">
        <v>3518</v>
      </c>
    </row>
    <row r="8823" spans="2:4">
      <c r="B8823" s="594">
        <v>45659.497916666667</v>
      </c>
      <c r="C8823">
        <v>60006</v>
      </c>
      <c r="D8823" t="s">
        <v>3520</v>
      </c>
    </row>
    <row r="8824" spans="2:4">
      <c r="B8824" s="594">
        <v>45659.497916666667</v>
      </c>
      <c r="C8824">
        <v>60006</v>
      </c>
      <c r="D8824" t="s">
        <v>3521</v>
      </c>
    </row>
    <row r="8825" spans="2:4">
      <c r="B8825" s="594">
        <v>45659.497916666667</v>
      </c>
      <c r="C8825">
        <v>60006</v>
      </c>
      <c r="D8825" t="s">
        <v>3522</v>
      </c>
    </row>
    <row r="8826" spans="2:4">
      <c r="B8826" s="594">
        <v>45659.497916666667</v>
      </c>
      <c r="C8826">
        <v>60006</v>
      </c>
      <c r="D8826" t="s">
        <v>3524</v>
      </c>
    </row>
    <row r="8827" spans="2:4">
      <c r="B8827" s="594">
        <v>45659.497916666667</v>
      </c>
      <c r="C8827">
        <v>60006</v>
      </c>
      <c r="D8827" t="s">
        <v>4133</v>
      </c>
    </row>
    <row r="8828" spans="2:4">
      <c r="B8828" s="594">
        <v>45659.497916666667</v>
      </c>
      <c r="C8828">
        <v>60006</v>
      </c>
      <c r="D8828" t="s">
        <v>3515</v>
      </c>
    </row>
    <row r="8829" spans="2:4">
      <c r="B8829" s="594">
        <v>45659.497916666667</v>
      </c>
      <c r="C8829">
        <v>60001</v>
      </c>
      <c r="D8829" t="s">
        <v>3516</v>
      </c>
    </row>
    <row r="8830" spans="2:4">
      <c r="B8830" s="594">
        <v>45659.497916666667</v>
      </c>
      <c r="C8830">
        <v>60006</v>
      </c>
      <c r="D8830" t="s">
        <v>3517</v>
      </c>
    </row>
    <row r="8831" spans="2:4">
      <c r="B8831" s="594">
        <v>45659.497916666667</v>
      </c>
      <c r="C8831">
        <v>60006</v>
      </c>
      <c r="D8831" t="s">
        <v>3518</v>
      </c>
    </row>
    <row r="8832" spans="2:4">
      <c r="B8832" s="594">
        <v>45659.497916666667</v>
      </c>
      <c r="C8832">
        <v>60006</v>
      </c>
      <c r="D8832" t="s">
        <v>3520</v>
      </c>
    </row>
    <row r="8833" spans="2:4">
      <c r="B8833" s="594">
        <v>45659.497916666667</v>
      </c>
      <c r="C8833">
        <v>60006</v>
      </c>
      <c r="D8833" t="s">
        <v>3521</v>
      </c>
    </row>
    <row r="8834" spans="2:4">
      <c r="B8834" s="594">
        <v>45659.497916666667</v>
      </c>
      <c r="C8834">
        <v>60006</v>
      </c>
      <c r="D8834" t="s">
        <v>3522</v>
      </c>
    </row>
    <row r="8835" spans="2:4">
      <c r="B8835" s="594">
        <v>45659.497916666667</v>
      </c>
      <c r="C8835">
        <v>60006</v>
      </c>
      <c r="D8835" t="s">
        <v>3524</v>
      </c>
    </row>
    <row r="8836" spans="2:4">
      <c r="B8836" s="594">
        <v>45659.497916666667</v>
      </c>
      <c r="C8836">
        <v>60006</v>
      </c>
      <c r="D8836" t="s">
        <v>4133</v>
      </c>
    </row>
    <row r="8837" spans="2:4">
      <c r="B8837" s="594">
        <v>45659.497916666667</v>
      </c>
      <c r="C8837">
        <v>60006</v>
      </c>
      <c r="D8837" t="s">
        <v>3515</v>
      </c>
    </row>
    <row r="8838" spans="2:4">
      <c r="B8838" s="594">
        <v>45659.497916666667</v>
      </c>
      <c r="C8838">
        <v>60001</v>
      </c>
      <c r="D8838" t="s">
        <v>3516</v>
      </c>
    </row>
    <row r="8839" spans="2:4">
      <c r="B8839" s="594">
        <v>45659.497916666667</v>
      </c>
      <c r="C8839">
        <v>60006</v>
      </c>
      <c r="D8839" t="s">
        <v>3517</v>
      </c>
    </row>
    <row r="8840" spans="2:4">
      <c r="B8840" s="594">
        <v>45659.497916666667</v>
      </c>
      <c r="C8840">
        <v>60006</v>
      </c>
      <c r="D8840" t="s">
        <v>3518</v>
      </c>
    </row>
    <row r="8841" spans="2:4">
      <c r="B8841" s="594">
        <v>45659.497916666667</v>
      </c>
      <c r="C8841">
        <v>60006</v>
      </c>
      <c r="D8841" t="s">
        <v>3520</v>
      </c>
    </row>
    <row r="8842" spans="2:4">
      <c r="B8842" s="594">
        <v>45659.497916666667</v>
      </c>
      <c r="C8842">
        <v>60006</v>
      </c>
      <c r="D8842" t="s">
        <v>3521</v>
      </c>
    </row>
    <row r="8843" spans="2:4">
      <c r="B8843" s="594">
        <v>45659.497916666667</v>
      </c>
      <c r="C8843">
        <v>60006</v>
      </c>
      <c r="D8843" t="s">
        <v>3522</v>
      </c>
    </row>
    <row r="8844" spans="2:4">
      <c r="B8844" s="594">
        <v>45659.497916666667</v>
      </c>
      <c r="C8844">
        <v>60006</v>
      </c>
      <c r="D8844" t="s">
        <v>3524</v>
      </c>
    </row>
    <row r="8845" spans="2:4">
      <c r="B8845" s="594">
        <v>45659.497916666667</v>
      </c>
      <c r="C8845">
        <v>60006</v>
      </c>
      <c r="D8845" t="s">
        <v>4133</v>
      </c>
    </row>
    <row r="8846" spans="2:4">
      <c r="B8846" s="594">
        <v>45659.497916666667</v>
      </c>
      <c r="C8846">
        <v>60006</v>
      </c>
      <c r="D8846" t="s">
        <v>3515</v>
      </c>
    </row>
    <row r="8847" spans="2:4">
      <c r="B8847" s="594">
        <v>45659.497916666667</v>
      </c>
      <c r="C8847">
        <v>60001</v>
      </c>
      <c r="D8847" t="s">
        <v>3516</v>
      </c>
    </row>
    <row r="8848" spans="2:4">
      <c r="B8848" s="594">
        <v>45659.497916666667</v>
      </c>
      <c r="C8848">
        <v>60006</v>
      </c>
      <c r="D8848" t="s">
        <v>3517</v>
      </c>
    </row>
    <row r="8849" spans="2:4">
      <c r="B8849" s="594">
        <v>45659.497916666667</v>
      </c>
      <c r="C8849">
        <v>60006</v>
      </c>
      <c r="D8849" t="s">
        <v>3518</v>
      </c>
    </row>
    <row r="8850" spans="2:4">
      <c r="B8850" s="594">
        <v>45659.497916666667</v>
      </c>
      <c r="C8850">
        <v>60006</v>
      </c>
      <c r="D8850" t="s">
        <v>3520</v>
      </c>
    </row>
    <row r="8851" spans="2:4">
      <c r="B8851" s="594">
        <v>45659.497916666667</v>
      </c>
      <c r="C8851">
        <v>60006</v>
      </c>
      <c r="D8851" t="s">
        <v>3521</v>
      </c>
    </row>
    <row r="8852" spans="2:4">
      <c r="B8852" s="594">
        <v>45659.497916666667</v>
      </c>
      <c r="C8852">
        <v>60006</v>
      </c>
      <c r="D8852" t="s">
        <v>3522</v>
      </c>
    </row>
    <row r="8853" spans="2:4">
      <c r="B8853" s="594">
        <v>45659.497916666667</v>
      </c>
      <c r="C8853">
        <v>60006</v>
      </c>
      <c r="D8853" t="s">
        <v>3524</v>
      </c>
    </row>
    <row r="8854" spans="2:4">
      <c r="B8854" s="594">
        <v>45659.497916666667</v>
      </c>
      <c r="C8854">
        <v>60006</v>
      </c>
      <c r="D8854" t="s">
        <v>4133</v>
      </c>
    </row>
    <row r="8855" spans="2:4">
      <c r="B8855" s="594">
        <v>45659.497916666667</v>
      </c>
      <c r="C8855">
        <v>60006</v>
      </c>
      <c r="D8855" t="s">
        <v>3515</v>
      </c>
    </row>
    <row r="8856" spans="2:4">
      <c r="B8856" s="594">
        <v>45659.497916666667</v>
      </c>
      <c r="C8856">
        <v>60001</v>
      </c>
      <c r="D8856" t="s">
        <v>3516</v>
      </c>
    </row>
    <row r="8857" spans="2:4">
      <c r="B8857" s="594">
        <v>45659.497916666667</v>
      </c>
      <c r="C8857">
        <v>60006</v>
      </c>
      <c r="D8857" t="s">
        <v>3517</v>
      </c>
    </row>
    <row r="8858" spans="2:4">
      <c r="B8858" s="594">
        <v>45659.497916666667</v>
      </c>
      <c r="C8858">
        <v>60006</v>
      </c>
      <c r="D8858" t="s">
        <v>3518</v>
      </c>
    </row>
    <row r="8859" spans="2:4">
      <c r="B8859" s="594">
        <v>45659.497916666667</v>
      </c>
      <c r="C8859">
        <v>60006</v>
      </c>
      <c r="D8859" t="s">
        <v>3520</v>
      </c>
    </row>
    <row r="8860" spans="2:4">
      <c r="B8860" s="594">
        <v>45659.497916666667</v>
      </c>
      <c r="C8860">
        <v>60006</v>
      </c>
      <c r="D8860" t="s">
        <v>3521</v>
      </c>
    </row>
    <row r="8861" spans="2:4">
      <c r="B8861" s="594">
        <v>45659.497928240744</v>
      </c>
      <c r="C8861">
        <v>60006</v>
      </c>
      <c r="D8861" t="s">
        <v>3522</v>
      </c>
    </row>
    <row r="8862" spans="2:4">
      <c r="B8862" s="594">
        <v>45659.497928240744</v>
      </c>
      <c r="C8862">
        <v>60006</v>
      </c>
      <c r="D8862" t="s">
        <v>3524</v>
      </c>
    </row>
    <row r="8863" spans="2:4">
      <c r="B8863" s="594">
        <v>45659.497928240744</v>
      </c>
      <c r="C8863">
        <v>60006</v>
      </c>
      <c r="D8863" t="s">
        <v>4133</v>
      </c>
    </row>
    <row r="8864" spans="2:4">
      <c r="B8864" s="594">
        <v>45659.497928240744</v>
      </c>
      <c r="C8864">
        <v>60006</v>
      </c>
      <c r="D8864" t="s">
        <v>3515</v>
      </c>
    </row>
    <row r="8865" spans="2:4">
      <c r="B8865" s="594">
        <v>45659.497928240744</v>
      </c>
      <c r="C8865">
        <v>60001</v>
      </c>
      <c r="D8865" t="s">
        <v>3516</v>
      </c>
    </row>
    <row r="8866" spans="2:4">
      <c r="B8866" s="594">
        <v>45659.497928240744</v>
      </c>
      <c r="C8866">
        <v>60006</v>
      </c>
      <c r="D8866" t="s">
        <v>3517</v>
      </c>
    </row>
    <row r="8867" spans="2:4">
      <c r="B8867" s="594">
        <v>45659.497928240744</v>
      </c>
      <c r="C8867">
        <v>60006</v>
      </c>
      <c r="D8867" t="s">
        <v>3518</v>
      </c>
    </row>
    <row r="8868" spans="2:4">
      <c r="B8868" s="594">
        <v>45659.497928240744</v>
      </c>
      <c r="C8868">
        <v>60006</v>
      </c>
      <c r="D8868" t="s">
        <v>3520</v>
      </c>
    </row>
    <row r="8869" spans="2:4">
      <c r="B8869" s="594">
        <v>45659.497928240744</v>
      </c>
      <c r="C8869">
        <v>60006</v>
      </c>
      <c r="D8869" t="s">
        <v>3521</v>
      </c>
    </row>
    <row r="8870" spans="2:4">
      <c r="B8870" s="594">
        <v>45659.497928240744</v>
      </c>
      <c r="C8870">
        <v>60006</v>
      </c>
      <c r="D8870" t="s">
        <v>3522</v>
      </c>
    </row>
    <row r="8871" spans="2:4">
      <c r="B8871" s="594">
        <v>45659.497928240744</v>
      </c>
      <c r="C8871">
        <v>60006</v>
      </c>
      <c r="D8871" t="s">
        <v>3524</v>
      </c>
    </row>
    <row r="8872" spans="2:4">
      <c r="B8872" s="594">
        <v>45659.497928240744</v>
      </c>
      <c r="C8872">
        <v>60006</v>
      </c>
      <c r="D8872" t="s">
        <v>4133</v>
      </c>
    </row>
    <row r="8873" spans="2:4">
      <c r="B8873" s="594">
        <v>45659.497928240744</v>
      </c>
      <c r="C8873">
        <v>60006</v>
      </c>
      <c r="D8873" t="s">
        <v>3515</v>
      </c>
    </row>
    <row r="8874" spans="2:4">
      <c r="B8874" s="594">
        <v>45659.497928240744</v>
      </c>
      <c r="C8874">
        <v>60001</v>
      </c>
      <c r="D8874" t="s">
        <v>3516</v>
      </c>
    </row>
    <row r="8875" spans="2:4">
      <c r="B8875" s="594">
        <v>45659.497928240744</v>
      </c>
      <c r="C8875">
        <v>60006</v>
      </c>
      <c r="D8875" t="s">
        <v>3517</v>
      </c>
    </row>
    <row r="8876" spans="2:4">
      <c r="B8876" s="594">
        <v>45659.497928240744</v>
      </c>
      <c r="C8876">
        <v>60006</v>
      </c>
      <c r="D8876" t="s">
        <v>3518</v>
      </c>
    </row>
    <row r="8877" spans="2:4">
      <c r="B8877" s="594">
        <v>45659.497928240744</v>
      </c>
      <c r="C8877">
        <v>60006</v>
      </c>
      <c r="D8877" t="s">
        <v>3520</v>
      </c>
    </row>
    <row r="8878" spans="2:4">
      <c r="B8878" s="594">
        <v>45659.497928240744</v>
      </c>
      <c r="C8878">
        <v>60006</v>
      </c>
      <c r="D8878" t="s">
        <v>3521</v>
      </c>
    </row>
    <row r="8879" spans="2:4">
      <c r="B8879" s="594">
        <v>45659.497928240744</v>
      </c>
      <c r="C8879">
        <v>60006</v>
      </c>
      <c r="D8879" t="s">
        <v>3522</v>
      </c>
    </row>
    <row r="8880" spans="2:4">
      <c r="B8880" s="594">
        <v>45659.497928240744</v>
      </c>
      <c r="C8880">
        <v>60006</v>
      </c>
      <c r="D8880" t="s">
        <v>3524</v>
      </c>
    </row>
    <row r="8881" spans="2:4">
      <c r="B8881" s="594">
        <v>45659.497928240744</v>
      </c>
      <c r="C8881">
        <v>60006</v>
      </c>
      <c r="D8881" t="s">
        <v>4133</v>
      </c>
    </row>
    <row r="8882" spans="2:4">
      <c r="B8882" s="594">
        <v>45659.497928240744</v>
      </c>
      <c r="C8882">
        <v>60006</v>
      </c>
      <c r="D8882" t="s">
        <v>3515</v>
      </c>
    </row>
    <row r="8883" spans="2:4">
      <c r="B8883" s="594">
        <v>45659.497939814813</v>
      </c>
      <c r="C8883">
        <v>60001</v>
      </c>
      <c r="D8883" t="s">
        <v>3516</v>
      </c>
    </row>
    <row r="8884" spans="2:4">
      <c r="B8884" s="594">
        <v>45659.497939814813</v>
      </c>
      <c r="C8884">
        <v>60006</v>
      </c>
      <c r="D8884" t="s">
        <v>3517</v>
      </c>
    </row>
    <row r="8885" spans="2:4">
      <c r="B8885" s="594">
        <v>45659.497939814813</v>
      </c>
      <c r="C8885">
        <v>60006</v>
      </c>
      <c r="D8885" t="s">
        <v>3518</v>
      </c>
    </row>
    <row r="8886" spans="2:4">
      <c r="B8886" s="594">
        <v>45659.497939814813</v>
      </c>
      <c r="C8886">
        <v>60006</v>
      </c>
      <c r="D8886" t="s">
        <v>3520</v>
      </c>
    </row>
    <row r="8887" spans="2:4">
      <c r="B8887" s="594">
        <v>45659.497939814813</v>
      </c>
      <c r="C8887">
        <v>60006</v>
      </c>
      <c r="D8887" t="s">
        <v>3521</v>
      </c>
    </row>
    <row r="8888" spans="2:4">
      <c r="B8888" s="594">
        <v>45659.497939814813</v>
      </c>
      <c r="C8888">
        <v>60006</v>
      </c>
      <c r="D8888" t="s">
        <v>3522</v>
      </c>
    </row>
    <row r="8889" spans="2:4">
      <c r="B8889" s="594">
        <v>45659.497939814813</v>
      </c>
      <c r="C8889">
        <v>60006</v>
      </c>
      <c r="D8889" t="s">
        <v>3524</v>
      </c>
    </row>
    <row r="8890" spans="2:4">
      <c r="B8890" s="594">
        <v>45659.497939814813</v>
      </c>
      <c r="C8890">
        <v>60006</v>
      </c>
      <c r="D8890" t="s">
        <v>4133</v>
      </c>
    </row>
    <row r="8891" spans="2:4">
      <c r="B8891" s="594">
        <v>45659.497939814813</v>
      </c>
      <c r="C8891">
        <v>60006</v>
      </c>
      <c r="D8891" t="s">
        <v>3515</v>
      </c>
    </row>
    <row r="8892" spans="2:4">
      <c r="B8892" s="594">
        <v>45659.497939814813</v>
      </c>
      <c r="C8892">
        <v>60001</v>
      </c>
      <c r="D8892" t="s">
        <v>3516</v>
      </c>
    </row>
    <row r="8893" spans="2:4">
      <c r="B8893" s="594">
        <v>45659.497939814813</v>
      </c>
      <c r="C8893">
        <v>60006</v>
      </c>
      <c r="D8893" t="s">
        <v>3517</v>
      </c>
    </row>
    <row r="8894" spans="2:4">
      <c r="B8894" s="594">
        <v>45659.497939814813</v>
      </c>
      <c r="C8894">
        <v>60006</v>
      </c>
      <c r="D8894" t="s">
        <v>3518</v>
      </c>
    </row>
    <row r="8895" spans="2:4">
      <c r="B8895" s="594">
        <v>45659.497939814813</v>
      </c>
      <c r="C8895">
        <v>60006</v>
      </c>
      <c r="D8895" t="s">
        <v>3520</v>
      </c>
    </row>
    <row r="8896" spans="2:4">
      <c r="B8896" s="594">
        <v>45659.497939814813</v>
      </c>
      <c r="C8896">
        <v>60006</v>
      </c>
      <c r="D8896" t="s">
        <v>3521</v>
      </c>
    </row>
    <row r="8897" spans="2:4">
      <c r="B8897" s="594">
        <v>45659.497939814813</v>
      </c>
      <c r="C8897">
        <v>60006</v>
      </c>
      <c r="D8897" t="s">
        <v>3522</v>
      </c>
    </row>
    <row r="8898" spans="2:4">
      <c r="B8898" s="594">
        <v>45659.497939814813</v>
      </c>
      <c r="C8898">
        <v>60006</v>
      </c>
      <c r="D8898" t="s">
        <v>3524</v>
      </c>
    </row>
    <row r="8899" spans="2:4">
      <c r="B8899" s="594">
        <v>45659.497939814813</v>
      </c>
      <c r="C8899">
        <v>60006</v>
      </c>
      <c r="D8899" t="s">
        <v>4133</v>
      </c>
    </row>
    <row r="8900" spans="2:4">
      <c r="B8900" s="594">
        <v>45659.497939814813</v>
      </c>
      <c r="C8900">
        <v>60006</v>
      </c>
      <c r="D8900" t="s">
        <v>3515</v>
      </c>
    </row>
    <row r="8901" spans="2:4">
      <c r="B8901" s="594">
        <v>45659.497939814813</v>
      </c>
      <c r="C8901">
        <v>60001</v>
      </c>
      <c r="D8901" t="s">
        <v>3516</v>
      </c>
    </row>
    <row r="8902" spans="2:4">
      <c r="B8902" s="594">
        <v>45659.497939814813</v>
      </c>
      <c r="C8902">
        <v>60006</v>
      </c>
      <c r="D8902" t="s">
        <v>3517</v>
      </c>
    </row>
    <row r="8903" spans="2:4">
      <c r="B8903" s="594">
        <v>45659.49795138889</v>
      </c>
      <c r="C8903">
        <v>60006</v>
      </c>
      <c r="D8903" t="s">
        <v>3518</v>
      </c>
    </row>
    <row r="8904" spans="2:4">
      <c r="B8904" s="594">
        <v>45659.49795138889</v>
      </c>
      <c r="C8904">
        <v>60006</v>
      </c>
      <c r="D8904" t="s">
        <v>3520</v>
      </c>
    </row>
    <row r="8905" spans="2:4">
      <c r="B8905" s="594">
        <v>45659.49795138889</v>
      </c>
      <c r="C8905">
        <v>60006</v>
      </c>
      <c r="D8905" t="s">
        <v>3521</v>
      </c>
    </row>
    <row r="8906" spans="2:4">
      <c r="B8906" s="594">
        <v>45659.49795138889</v>
      </c>
      <c r="C8906">
        <v>60006</v>
      </c>
      <c r="D8906" t="s">
        <v>3522</v>
      </c>
    </row>
    <row r="8907" spans="2:4">
      <c r="B8907" s="594">
        <v>45659.49795138889</v>
      </c>
      <c r="C8907">
        <v>60006</v>
      </c>
      <c r="D8907" t="s">
        <v>3524</v>
      </c>
    </row>
    <row r="8908" spans="2:4">
      <c r="B8908" s="594">
        <v>45659.49795138889</v>
      </c>
      <c r="C8908">
        <v>60006</v>
      </c>
      <c r="D8908" t="s">
        <v>4133</v>
      </c>
    </row>
    <row r="8909" spans="2:4">
      <c r="B8909" s="594">
        <v>45659.49795138889</v>
      </c>
      <c r="C8909">
        <v>60006</v>
      </c>
      <c r="D8909" t="s">
        <v>3515</v>
      </c>
    </row>
    <row r="8910" spans="2:4">
      <c r="B8910" s="594">
        <v>45659.49795138889</v>
      </c>
      <c r="C8910">
        <v>60001</v>
      </c>
      <c r="D8910" t="s">
        <v>3516</v>
      </c>
    </row>
    <row r="8911" spans="2:4">
      <c r="B8911" s="594">
        <v>45659.49795138889</v>
      </c>
      <c r="C8911">
        <v>60006</v>
      </c>
      <c r="D8911" t="s">
        <v>3517</v>
      </c>
    </row>
    <row r="8912" spans="2:4">
      <c r="B8912" s="594">
        <v>45659.49795138889</v>
      </c>
      <c r="C8912">
        <v>60006</v>
      </c>
      <c r="D8912" t="s">
        <v>3518</v>
      </c>
    </row>
    <row r="8913" spans="2:4">
      <c r="B8913" s="594">
        <v>45659.49795138889</v>
      </c>
      <c r="C8913">
        <v>60006</v>
      </c>
      <c r="D8913" t="s">
        <v>3520</v>
      </c>
    </row>
    <row r="8914" spans="2:4">
      <c r="B8914" s="594">
        <v>45659.49795138889</v>
      </c>
      <c r="C8914">
        <v>60006</v>
      </c>
      <c r="D8914" t="s">
        <v>3521</v>
      </c>
    </row>
    <row r="8915" spans="2:4">
      <c r="B8915" s="594">
        <v>45659.49795138889</v>
      </c>
      <c r="C8915">
        <v>60006</v>
      </c>
      <c r="D8915" t="s">
        <v>3522</v>
      </c>
    </row>
    <row r="8916" spans="2:4">
      <c r="B8916" s="594">
        <v>45659.49795138889</v>
      </c>
      <c r="C8916">
        <v>60006</v>
      </c>
      <c r="D8916" t="s">
        <v>3524</v>
      </c>
    </row>
    <row r="8917" spans="2:4">
      <c r="B8917" s="594">
        <v>45659.49795138889</v>
      </c>
      <c r="C8917">
        <v>60006</v>
      </c>
      <c r="D8917" t="s">
        <v>4133</v>
      </c>
    </row>
    <row r="8918" spans="2:4">
      <c r="B8918" s="594">
        <v>45659.49795138889</v>
      </c>
      <c r="C8918">
        <v>60006</v>
      </c>
      <c r="D8918" t="s">
        <v>3515</v>
      </c>
    </row>
    <row r="8919" spans="2:4">
      <c r="B8919" s="594">
        <v>45659.49795138889</v>
      </c>
      <c r="C8919">
        <v>60001</v>
      </c>
      <c r="D8919" t="s">
        <v>3516</v>
      </c>
    </row>
    <row r="8920" spans="2:4">
      <c r="B8920" s="594">
        <v>45659.49795138889</v>
      </c>
      <c r="C8920">
        <v>60006</v>
      </c>
      <c r="D8920" t="s">
        <v>3517</v>
      </c>
    </row>
    <row r="8921" spans="2:4">
      <c r="B8921" s="594">
        <v>45659.49795138889</v>
      </c>
      <c r="C8921">
        <v>60006</v>
      </c>
      <c r="D8921" t="s">
        <v>3518</v>
      </c>
    </row>
    <row r="8922" spans="2:4">
      <c r="B8922" s="594">
        <v>45659.49795138889</v>
      </c>
      <c r="C8922">
        <v>60006</v>
      </c>
      <c r="D8922" t="s">
        <v>3520</v>
      </c>
    </row>
    <row r="8923" spans="2:4">
      <c r="B8923" s="594">
        <v>45659.49796296296</v>
      </c>
      <c r="C8923">
        <v>60006</v>
      </c>
      <c r="D8923" t="s">
        <v>3521</v>
      </c>
    </row>
    <row r="8924" spans="2:4">
      <c r="B8924" s="594">
        <v>45659.49796296296</v>
      </c>
      <c r="C8924">
        <v>60006</v>
      </c>
      <c r="D8924" t="s">
        <v>3522</v>
      </c>
    </row>
    <row r="8925" spans="2:4">
      <c r="B8925" s="594">
        <v>45659.49796296296</v>
      </c>
      <c r="C8925">
        <v>60006</v>
      </c>
      <c r="D8925" t="s">
        <v>3524</v>
      </c>
    </row>
    <row r="8926" spans="2:4">
      <c r="B8926" s="594">
        <v>45659.49796296296</v>
      </c>
      <c r="C8926">
        <v>60006</v>
      </c>
      <c r="D8926" t="s">
        <v>4133</v>
      </c>
    </row>
    <row r="8927" spans="2:4">
      <c r="B8927" s="594">
        <v>45659.49796296296</v>
      </c>
      <c r="C8927">
        <v>60006</v>
      </c>
      <c r="D8927" t="s">
        <v>3515</v>
      </c>
    </row>
    <row r="8928" spans="2:4">
      <c r="B8928" s="594">
        <v>45659.49796296296</v>
      </c>
      <c r="C8928">
        <v>60001</v>
      </c>
      <c r="D8928" t="s">
        <v>3516</v>
      </c>
    </row>
    <row r="8929" spans="2:4">
      <c r="B8929" s="594">
        <v>45659.49796296296</v>
      </c>
      <c r="C8929">
        <v>60006</v>
      </c>
      <c r="D8929" t="s">
        <v>3517</v>
      </c>
    </row>
    <row r="8930" spans="2:4">
      <c r="B8930" s="594">
        <v>45659.49796296296</v>
      </c>
      <c r="C8930">
        <v>60006</v>
      </c>
      <c r="D8930" t="s">
        <v>3518</v>
      </c>
    </row>
    <row r="8931" spans="2:4">
      <c r="B8931" s="594">
        <v>45659.49796296296</v>
      </c>
      <c r="C8931">
        <v>60006</v>
      </c>
      <c r="D8931" t="s">
        <v>3520</v>
      </c>
    </row>
    <row r="8932" spans="2:4">
      <c r="B8932" s="594">
        <v>45659.49796296296</v>
      </c>
      <c r="C8932">
        <v>60006</v>
      </c>
      <c r="D8932" t="s">
        <v>3521</v>
      </c>
    </row>
    <row r="8933" spans="2:4">
      <c r="B8933" s="594">
        <v>45659.49796296296</v>
      </c>
      <c r="C8933">
        <v>60006</v>
      </c>
      <c r="D8933" t="s">
        <v>3522</v>
      </c>
    </row>
    <row r="8934" spans="2:4">
      <c r="B8934" s="594">
        <v>45659.49796296296</v>
      </c>
      <c r="C8934">
        <v>60006</v>
      </c>
      <c r="D8934" t="s">
        <v>3524</v>
      </c>
    </row>
    <row r="8935" spans="2:4">
      <c r="B8935" s="594">
        <v>45659.49796296296</v>
      </c>
      <c r="C8935">
        <v>60006</v>
      </c>
      <c r="D8935" t="s">
        <v>4133</v>
      </c>
    </row>
    <row r="8936" spans="2:4">
      <c r="B8936" s="594">
        <v>45659.49796296296</v>
      </c>
      <c r="C8936">
        <v>60006</v>
      </c>
      <c r="D8936" t="s">
        <v>3515</v>
      </c>
    </row>
    <row r="8937" spans="2:4">
      <c r="B8937" s="594">
        <v>45659.49796296296</v>
      </c>
      <c r="C8937">
        <v>60001</v>
      </c>
      <c r="D8937" t="s">
        <v>3516</v>
      </c>
    </row>
    <row r="8938" spans="2:4">
      <c r="B8938" s="594">
        <v>45659.49796296296</v>
      </c>
      <c r="C8938">
        <v>60006</v>
      </c>
      <c r="D8938" t="s">
        <v>3517</v>
      </c>
    </row>
    <row r="8939" spans="2:4">
      <c r="B8939" s="594">
        <v>45659.49796296296</v>
      </c>
      <c r="C8939">
        <v>60006</v>
      </c>
      <c r="D8939" t="s">
        <v>3518</v>
      </c>
    </row>
    <row r="8940" spans="2:4">
      <c r="B8940" s="594">
        <v>45659.49796296296</v>
      </c>
      <c r="C8940">
        <v>60006</v>
      </c>
      <c r="D8940" t="s">
        <v>3520</v>
      </c>
    </row>
    <row r="8941" spans="2:4">
      <c r="B8941" s="594">
        <v>45659.49796296296</v>
      </c>
      <c r="C8941">
        <v>60006</v>
      </c>
      <c r="D8941" t="s">
        <v>3521</v>
      </c>
    </row>
    <row r="8942" spans="2:4">
      <c r="B8942" s="594">
        <v>45659.49796296296</v>
      </c>
      <c r="C8942">
        <v>60006</v>
      </c>
      <c r="D8942" t="s">
        <v>3522</v>
      </c>
    </row>
    <row r="8943" spans="2:4">
      <c r="B8943" s="594">
        <v>45659.49796296296</v>
      </c>
      <c r="C8943">
        <v>60006</v>
      </c>
      <c r="D8943" t="s">
        <v>3524</v>
      </c>
    </row>
    <row r="8944" spans="2:4">
      <c r="B8944" s="594">
        <v>45659.497974537036</v>
      </c>
      <c r="C8944">
        <v>60006</v>
      </c>
      <c r="D8944" t="s">
        <v>4133</v>
      </c>
    </row>
    <row r="8945" spans="2:4">
      <c r="B8945" s="594">
        <v>45659.497974537036</v>
      </c>
      <c r="C8945">
        <v>60006</v>
      </c>
      <c r="D8945" t="s">
        <v>3515</v>
      </c>
    </row>
    <row r="8946" spans="2:4">
      <c r="B8946" s="594">
        <v>45659.497974537036</v>
      </c>
      <c r="C8946">
        <v>60001</v>
      </c>
      <c r="D8946" t="s">
        <v>3516</v>
      </c>
    </row>
    <row r="8947" spans="2:4">
      <c r="B8947" s="594">
        <v>45659.497974537036</v>
      </c>
      <c r="C8947">
        <v>60006</v>
      </c>
      <c r="D8947" t="s">
        <v>3517</v>
      </c>
    </row>
    <row r="8948" spans="2:4">
      <c r="B8948" s="594">
        <v>45659.497974537036</v>
      </c>
      <c r="C8948">
        <v>60006</v>
      </c>
      <c r="D8948" t="s">
        <v>3518</v>
      </c>
    </row>
    <row r="8949" spans="2:4">
      <c r="B8949" s="594">
        <v>45659.497974537036</v>
      </c>
      <c r="C8949">
        <v>60006</v>
      </c>
      <c r="D8949" t="s">
        <v>3520</v>
      </c>
    </row>
    <row r="8950" spans="2:4">
      <c r="B8950" s="594">
        <v>45659.497974537036</v>
      </c>
      <c r="C8950">
        <v>60006</v>
      </c>
      <c r="D8950" t="s">
        <v>3521</v>
      </c>
    </row>
    <row r="8951" spans="2:4">
      <c r="B8951" s="594">
        <v>45659.497974537036</v>
      </c>
      <c r="C8951">
        <v>60006</v>
      </c>
      <c r="D8951" t="s">
        <v>3522</v>
      </c>
    </row>
    <row r="8952" spans="2:4">
      <c r="B8952" s="594">
        <v>45659.497974537036</v>
      </c>
      <c r="C8952">
        <v>60006</v>
      </c>
      <c r="D8952" t="s">
        <v>3524</v>
      </c>
    </row>
    <row r="8953" spans="2:4">
      <c r="B8953" s="594">
        <v>45659.497974537036</v>
      </c>
      <c r="C8953">
        <v>60006</v>
      </c>
      <c r="D8953" t="s">
        <v>4133</v>
      </c>
    </row>
    <row r="8954" spans="2:4">
      <c r="B8954" s="594">
        <v>45659.497974537036</v>
      </c>
      <c r="C8954">
        <v>60006</v>
      </c>
      <c r="D8954" t="s">
        <v>3515</v>
      </c>
    </row>
    <row r="8955" spans="2:4">
      <c r="B8955" s="594">
        <v>45659.497974537036</v>
      </c>
      <c r="C8955">
        <v>60001</v>
      </c>
      <c r="D8955" t="s">
        <v>3516</v>
      </c>
    </row>
    <row r="8956" spans="2:4">
      <c r="B8956" s="594">
        <v>45659.497974537036</v>
      </c>
      <c r="C8956">
        <v>60006</v>
      </c>
      <c r="D8956" t="s">
        <v>3517</v>
      </c>
    </row>
    <row r="8957" spans="2:4">
      <c r="B8957" s="594">
        <v>45659.497974537036</v>
      </c>
      <c r="C8957">
        <v>60006</v>
      </c>
      <c r="D8957" t="s">
        <v>3518</v>
      </c>
    </row>
    <row r="8958" spans="2:4">
      <c r="B8958" s="594">
        <v>45659.497974537036</v>
      </c>
      <c r="C8958">
        <v>60006</v>
      </c>
      <c r="D8958" t="s">
        <v>3520</v>
      </c>
    </row>
    <row r="8959" spans="2:4">
      <c r="B8959" s="594">
        <v>45659.497974537036</v>
      </c>
      <c r="C8959">
        <v>60006</v>
      </c>
      <c r="D8959" t="s">
        <v>3521</v>
      </c>
    </row>
    <row r="8960" spans="2:4">
      <c r="B8960" s="594">
        <v>45659.497974537036</v>
      </c>
      <c r="C8960">
        <v>60006</v>
      </c>
      <c r="D8960" t="s">
        <v>3522</v>
      </c>
    </row>
    <row r="8961" spans="2:4">
      <c r="B8961" s="594">
        <v>45659.497974537036</v>
      </c>
      <c r="C8961">
        <v>60006</v>
      </c>
      <c r="D8961" t="s">
        <v>3524</v>
      </c>
    </row>
    <row r="8962" spans="2:4">
      <c r="B8962" s="594">
        <v>45659.497974537036</v>
      </c>
      <c r="C8962">
        <v>60006</v>
      </c>
      <c r="D8962" t="s">
        <v>4133</v>
      </c>
    </row>
    <row r="8963" spans="2:4">
      <c r="B8963" s="594">
        <v>45659.497974537036</v>
      </c>
      <c r="C8963">
        <v>60006</v>
      </c>
      <c r="D8963" t="s">
        <v>3515</v>
      </c>
    </row>
    <row r="8964" spans="2:4">
      <c r="B8964" s="594">
        <v>45659.497974537036</v>
      </c>
      <c r="C8964">
        <v>60001</v>
      </c>
      <c r="D8964" t="s">
        <v>3516</v>
      </c>
    </row>
    <row r="8965" spans="2:4">
      <c r="B8965" s="594">
        <v>45659.497974537036</v>
      </c>
      <c r="C8965">
        <v>60006</v>
      </c>
      <c r="D8965" t="s">
        <v>3517</v>
      </c>
    </row>
    <row r="8966" spans="2:4">
      <c r="B8966" s="594">
        <v>45659.497974537036</v>
      </c>
      <c r="C8966">
        <v>60006</v>
      </c>
      <c r="D8966" t="s">
        <v>3518</v>
      </c>
    </row>
    <row r="8967" spans="2:4">
      <c r="B8967" s="594">
        <v>45659.497974537036</v>
      </c>
      <c r="C8967">
        <v>60006</v>
      </c>
      <c r="D8967" t="s">
        <v>3520</v>
      </c>
    </row>
    <row r="8968" spans="2:4">
      <c r="B8968" s="594">
        <v>45659.497974537036</v>
      </c>
      <c r="C8968">
        <v>60006</v>
      </c>
      <c r="D8968" t="s">
        <v>3521</v>
      </c>
    </row>
    <row r="8969" spans="2:4">
      <c r="B8969" s="594">
        <v>45659.497974537036</v>
      </c>
      <c r="C8969">
        <v>60006</v>
      </c>
      <c r="D8969" t="s">
        <v>3522</v>
      </c>
    </row>
    <row r="8970" spans="2:4">
      <c r="B8970" s="594">
        <v>45659.497974537036</v>
      </c>
      <c r="C8970">
        <v>60006</v>
      </c>
      <c r="D8970" t="s">
        <v>3524</v>
      </c>
    </row>
    <row r="8971" spans="2:4">
      <c r="B8971" s="594">
        <v>45659.497986111113</v>
      </c>
      <c r="C8971">
        <v>60006</v>
      </c>
      <c r="D8971" t="s">
        <v>4133</v>
      </c>
    </row>
    <row r="8972" spans="2:4">
      <c r="B8972" s="594">
        <v>45659.497986111113</v>
      </c>
      <c r="C8972">
        <v>60006</v>
      </c>
      <c r="D8972" t="s">
        <v>3515</v>
      </c>
    </row>
    <row r="8973" spans="2:4">
      <c r="B8973" s="594">
        <v>45659.497986111113</v>
      </c>
      <c r="C8973">
        <v>60001</v>
      </c>
      <c r="D8973" t="s">
        <v>3516</v>
      </c>
    </row>
    <row r="8974" spans="2:4">
      <c r="B8974" s="594">
        <v>45659.497986111113</v>
      </c>
      <c r="C8974">
        <v>60006</v>
      </c>
      <c r="D8974" t="s">
        <v>3517</v>
      </c>
    </row>
    <row r="8975" spans="2:4">
      <c r="B8975" s="594">
        <v>45659.497986111113</v>
      </c>
      <c r="C8975">
        <v>60006</v>
      </c>
      <c r="D8975" t="s">
        <v>3518</v>
      </c>
    </row>
    <row r="8976" spans="2:4">
      <c r="B8976" s="594">
        <v>45659.497986111113</v>
      </c>
      <c r="C8976">
        <v>60006</v>
      </c>
      <c r="D8976" t="s">
        <v>3520</v>
      </c>
    </row>
    <row r="8977" spans="2:4">
      <c r="B8977" s="594">
        <v>45659.497986111113</v>
      </c>
      <c r="C8977">
        <v>60006</v>
      </c>
      <c r="D8977" t="s">
        <v>3521</v>
      </c>
    </row>
    <row r="8978" spans="2:4">
      <c r="B8978" s="594">
        <v>45659.497986111113</v>
      </c>
      <c r="C8978">
        <v>60006</v>
      </c>
      <c r="D8978" t="s">
        <v>3522</v>
      </c>
    </row>
    <row r="8979" spans="2:4">
      <c r="B8979" s="594">
        <v>45659.497986111113</v>
      </c>
      <c r="C8979">
        <v>60006</v>
      </c>
      <c r="D8979" t="s">
        <v>3524</v>
      </c>
    </row>
    <row r="8980" spans="2:4">
      <c r="B8980" s="594">
        <v>45659.497986111113</v>
      </c>
      <c r="C8980">
        <v>60006</v>
      </c>
      <c r="D8980" t="s">
        <v>4133</v>
      </c>
    </row>
    <row r="8981" spans="2:4">
      <c r="B8981" s="594">
        <v>45659.497986111113</v>
      </c>
      <c r="C8981">
        <v>60006</v>
      </c>
      <c r="D8981" t="s">
        <v>3515</v>
      </c>
    </row>
    <row r="8982" spans="2:4">
      <c r="B8982" s="594">
        <v>45659.497986111113</v>
      </c>
      <c r="C8982">
        <v>60001</v>
      </c>
      <c r="D8982" t="s">
        <v>3516</v>
      </c>
    </row>
    <row r="8983" spans="2:4">
      <c r="B8983" s="594">
        <v>45659.497986111113</v>
      </c>
      <c r="C8983">
        <v>60006</v>
      </c>
      <c r="D8983" t="s">
        <v>3517</v>
      </c>
    </row>
    <row r="8984" spans="2:4">
      <c r="B8984" s="594">
        <v>45659.497986111113</v>
      </c>
      <c r="C8984">
        <v>60006</v>
      </c>
      <c r="D8984" t="s">
        <v>3518</v>
      </c>
    </row>
    <row r="8985" spans="2:4">
      <c r="B8985" s="594">
        <v>45659.497986111113</v>
      </c>
      <c r="C8985">
        <v>60006</v>
      </c>
      <c r="D8985" t="s">
        <v>3520</v>
      </c>
    </row>
    <row r="8986" spans="2:4">
      <c r="B8986" s="594">
        <v>45659.497986111113</v>
      </c>
      <c r="C8986">
        <v>60006</v>
      </c>
      <c r="D8986" t="s">
        <v>3521</v>
      </c>
    </row>
    <row r="8987" spans="2:4">
      <c r="B8987" s="594">
        <v>45659.497986111113</v>
      </c>
      <c r="C8987">
        <v>60006</v>
      </c>
      <c r="D8987" t="s">
        <v>3522</v>
      </c>
    </row>
    <row r="8988" spans="2:4">
      <c r="B8988" s="594">
        <v>45659.497986111113</v>
      </c>
      <c r="C8988">
        <v>60006</v>
      </c>
      <c r="D8988" t="s">
        <v>3524</v>
      </c>
    </row>
    <row r="8989" spans="2:4">
      <c r="B8989" s="594">
        <v>45659.497986111113</v>
      </c>
      <c r="C8989">
        <v>60006</v>
      </c>
      <c r="D8989" t="s">
        <v>4133</v>
      </c>
    </row>
    <row r="8990" spans="2:4">
      <c r="B8990" s="594">
        <v>45659.497986111113</v>
      </c>
      <c r="C8990">
        <v>60006</v>
      </c>
      <c r="D8990" t="s">
        <v>3515</v>
      </c>
    </row>
    <row r="8991" spans="2:4">
      <c r="B8991" s="594">
        <v>45659.497986111113</v>
      </c>
      <c r="C8991">
        <v>60001</v>
      </c>
      <c r="D8991" t="s">
        <v>3516</v>
      </c>
    </row>
    <row r="8992" spans="2:4">
      <c r="B8992" s="594">
        <v>45659.497986111113</v>
      </c>
      <c r="C8992">
        <v>60006</v>
      </c>
      <c r="D8992" t="s">
        <v>3517</v>
      </c>
    </row>
    <row r="8993" spans="2:4">
      <c r="B8993" s="594">
        <v>45659.497986111113</v>
      </c>
      <c r="C8993">
        <v>60006</v>
      </c>
      <c r="D8993" t="s">
        <v>3518</v>
      </c>
    </row>
    <row r="8994" spans="2:4">
      <c r="B8994" s="594">
        <v>45659.497986111113</v>
      </c>
      <c r="C8994">
        <v>60006</v>
      </c>
      <c r="D8994" t="s">
        <v>3520</v>
      </c>
    </row>
    <row r="8995" spans="2:4">
      <c r="B8995" s="594">
        <v>45659.497986111113</v>
      </c>
      <c r="C8995">
        <v>60006</v>
      </c>
      <c r="D8995" t="s">
        <v>3521</v>
      </c>
    </row>
    <row r="8996" spans="2:4">
      <c r="B8996" s="594">
        <v>45659.497986111113</v>
      </c>
      <c r="C8996">
        <v>60006</v>
      </c>
      <c r="D8996" t="s">
        <v>3522</v>
      </c>
    </row>
    <row r="8997" spans="2:4">
      <c r="B8997" s="594">
        <v>45659.497986111113</v>
      </c>
      <c r="C8997">
        <v>60006</v>
      </c>
      <c r="D8997" t="s">
        <v>3524</v>
      </c>
    </row>
    <row r="8998" spans="2:4">
      <c r="B8998" s="594">
        <v>45659.497986111113</v>
      </c>
      <c r="C8998">
        <v>60006</v>
      </c>
      <c r="D8998" t="s">
        <v>4133</v>
      </c>
    </row>
    <row r="8999" spans="2:4">
      <c r="B8999" s="594">
        <v>45659.497986111113</v>
      </c>
      <c r="C8999">
        <v>60006</v>
      </c>
      <c r="D8999" t="s">
        <v>3515</v>
      </c>
    </row>
    <row r="9000" spans="2:4">
      <c r="B9000" s="594">
        <v>45659.497986111113</v>
      </c>
      <c r="C9000">
        <v>60001</v>
      </c>
      <c r="D9000" t="s">
        <v>3516</v>
      </c>
    </row>
    <row r="9001" spans="2:4">
      <c r="B9001" s="594">
        <v>45659.497986111113</v>
      </c>
      <c r="C9001">
        <v>60006</v>
      </c>
      <c r="D9001" t="s">
        <v>3517</v>
      </c>
    </row>
    <row r="9002" spans="2:4">
      <c r="B9002" s="594">
        <v>45659.497986111113</v>
      </c>
      <c r="C9002">
        <v>60006</v>
      </c>
      <c r="D9002" t="s">
        <v>3518</v>
      </c>
    </row>
    <row r="9003" spans="2:4">
      <c r="B9003" s="594">
        <v>45659.497986111113</v>
      </c>
      <c r="C9003">
        <v>60006</v>
      </c>
      <c r="D9003" t="s">
        <v>3520</v>
      </c>
    </row>
    <row r="9004" spans="2:4">
      <c r="B9004" s="594">
        <v>45659.497986111113</v>
      </c>
      <c r="C9004">
        <v>60006</v>
      </c>
      <c r="D9004" t="s">
        <v>3521</v>
      </c>
    </row>
    <row r="9005" spans="2:4">
      <c r="B9005" s="594">
        <v>45659.497986111113</v>
      </c>
      <c r="C9005">
        <v>60006</v>
      </c>
      <c r="D9005" t="s">
        <v>3522</v>
      </c>
    </row>
    <row r="9006" spans="2:4">
      <c r="B9006" s="594">
        <v>45659.497986111113</v>
      </c>
      <c r="C9006">
        <v>60006</v>
      </c>
      <c r="D9006" t="s">
        <v>3524</v>
      </c>
    </row>
    <row r="9007" spans="2:4">
      <c r="B9007" s="594">
        <v>45659.497986111113</v>
      </c>
      <c r="C9007">
        <v>60006</v>
      </c>
      <c r="D9007" t="s">
        <v>4133</v>
      </c>
    </row>
    <row r="9008" spans="2:4">
      <c r="B9008" s="594">
        <v>45659.497986111113</v>
      </c>
      <c r="C9008">
        <v>60006</v>
      </c>
      <c r="D9008" t="s">
        <v>3515</v>
      </c>
    </row>
    <row r="9009" spans="2:4">
      <c r="B9009" s="594">
        <v>45659.497986111113</v>
      </c>
      <c r="C9009">
        <v>60001</v>
      </c>
      <c r="D9009" t="s">
        <v>3516</v>
      </c>
    </row>
    <row r="9010" spans="2:4">
      <c r="B9010" s="594">
        <v>45659.497986111113</v>
      </c>
      <c r="C9010">
        <v>60006</v>
      </c>
      <c r="D9010" t="s">
        <v>3517</v>
      </c>
    </row>
    <row r="9011" spans="2:4">
      <c r="B9011" s="594">
        <v>45659.497986111113</v>
      </c>
      <c r="C9011">
        <v>60006</v>
      </c>
      <c r="D9011" t="s">
        <v>3518</v>
      </c>
    </row>
    <row r="9012" spans="2:4">
      <c r="B9012" s="594">
        <v>45659.497986111113</v>
      </c>
      <c r="C9012">
        <v>60006</v>
      </c>
      <c r="D9012" t="s">
        <v>3520</v>
      </c>
    </row>
    <row r="9013" spans="2:4">
      <c r="B9013" s="594">
        <v>45659.497986111113</v>
      </c>
      <c r="C9013">
        <v>60006</v>
      </c>
      <c r="D9013" t="s">
        <v>3521</v>
      </c>
    </row>
    <row r="9014" spans="2:4">
      <c r="B9014" s="594">
        <v>45659.497986111113</v>
      </c>
      <c r="C9014">
        <v>60006</v>
      </c>
      <c r="D9014" t="s">
        <v>3522</v>
      </c>
    </row>
    <row r="9015" spans="2:4">
      <c r="B9015" s="594">
        <v>45659.497986111113</v>
      </c>
      <c r="C9015">
        <v>60006</v>
      </c>
      <c r="D9015" t="s">
        <v>3524</v>
      </c>
    </row>
    <row r="9016" spans="2:4">
      <c r="B9016" s="594">
        <v>45659.497986111113</v>
      </c>
      <c r="C9016">
        <v>60006</v>
      </c>
      <c r="D9016" t="s">
        <v>4133</v>
      </c>
    </row>
    <row r="9017" spans="2:4">
      <c r="B9017" s="594">
        <v>45659.497997685183</v>
      </c>
      <c r="C9017">
        <v>60006</v>
      </c>
      <c r="D9017" t="s">
        <v>3515</v>
      </c>
    </row>
    <row r="9018" spans="2:4">
      <c r="B9018" s="594">
        <v>45659.497997685183</v>
      </c>
      <c r="C9018">
        <v>60001</v>
      </c>
      <c r="D9018" t="s">
        <v>3516</v>
      </c>
    </row>
    <row r="9019" spans="2:4">
      <c r="B9019" s="594">
        <v>45659.497997685183</v>
      </c>
      <c r="C9019">
        <v>60006</v>
      </c>
      <c r="D9019" t="s">
        <v>3517</v>
      </c>
    </row>
    <row r="9020" spans="2:4">
      <c r="B9020" s="594">
        <v>45659.497997685183</v>
      </c>
      <c r="C9020">
        <v>60006</v>
      </c>
      <c r="D9020" t="s">
        <v>3518</v>
      </c>
    </row>
    <row r="9021" spans="2:4">
      <c r="B9021" s="594">
        <v>45659.497997685183</v>
      </c>
      <c r="C9021">
        <v>60006</v>
      </c>
      <c r="D9021" t="s">
        <v>3520</v>
      </c>
    </row>
    <row r="9022" spans="2:4">
      <c r="B9022" s="594">
        <v>45659.497997685183</v>
      </c>
      <c r="C9022">
        <v>60006</v>
      </c>
      <c r="D9022" t="s">
        <v>3521</v>
      </c>
    </row>
    <row r="9023" spans="2:4">
      <c r="B9023" s="594">
        <v>45659.497997685183</v>
      </c>
      <c r="C9023">
        <v>60006</v>
      </c>
      <c r="D9023" t="s">
        <v>3522</v>
      </c>
    </row>
    <row r="9024" spans="2:4">
      <c r="B9024" s="594">
        <v>45659.497997685183</v>
      </c>
      <c r="C9024">
        <v>60006</v>
      </c>
      <c r="D9024" t="s">
        <v>3524</v>
      </c>
    </row>
    <row r="9025" spans="2:4">
      <c r="B9025" s="594">
        <v>45659.497997685183</v>
      </c>
      <c r="C9025">
        <v>60006</v>
      </c>
      <c r="D9025" t="s">
        <v>4133</v>
      </c>
    </row>
    <row r="9026" spans="2:4">
      <c r="B9026" s="594">
        <v>45659.497997685183</v>
      </c>
      <c r="C9026">
        <v>60006</v>
      </c>
      <c r="D9026" t="s">
        <v>3515</v>
      </c>
    </row>
    <row r="9027" spans="2:4">
      <c r="B9027" s="594">
        <v>45659.497997685183</v>
      </c>
      <c r="C9027">
        <v>60001</v>
      </c>
      <c r="D9027" t="s">
        <v>3516</v>
      </c>
    </row>
    <row r="9028" spans="2:4">
      <c r="B9028" s="594">
        <v>45659.497997685183</v>
      </c>
      <c r="C9028">
        <v>60006</v>
      </c>
      <c r="D9028" t="s">
        <v>3517</v>
      </c>
    </row>
    <row r="9029" spans="2:4">
      <c r="B9029" s="594">
        <v>45659.497997685183</v>
      </c>
      <c r="C9029">
        <v>60006</v>
      </c>
      <c r="D9029" t="s">
        <v>3518</v>
      </c>
    </row>
    <row r="9030" spans="2:4">
      <c r="B9030" s="594">
        <v>45659.497997685183</v>
      </c>
      <c r="C9030">
        <v>60006</v>
      </c>
      <c r="D9030" t="s">
        <v>3520</v>
      </c>
    </row>
    <row r="9031" spans="2:4">
      <c r="B9031" s="594">
        <v>45659.497997685183</v>
      </c>
      <c r="C9031">
        <v>60006</v>
      </c>
      <c r="D9031" t="s">
        <v>3521</v>
      </c>
    </row>
    <row r="9032" spans="2:4">
      <c r="B9032" s="594">
        <v>45659.497997685183</v>
      </c>
      <c r="C9032">
        <v>60006</v>
      </c>
      <c r="D9032" t="s">
        <v>3522</v>
      </c>
    </row>
    <row r="9033" spans="2:4">
      <c r="B9033" s="594">
        <v>45659.497997685183</v>
      </c>
      <c r="C9033">
        <v>60006</v>
      </c>
      <c r="D9033" t="s">
        <v>3524</v>
      </c>
    </row>
    <row r="9034" spans="2:4">
      <c r="B9034" s="594">
        <v>45659.497997685183</v>
      </c>
      <c r="C9034">
        <v>60006</v>
      </c>
      <c r="D9034" t="s">
        <v>4133</v>
      </c>
    </row>
    <row r="9035" spans="2:4">
      <c r="B9035" s="594">
        <v>45659.497997685183</v>
      </c>
      <c r="C9035">
        <v>60006</v>
      </c>
      <c r="D9035" t="s">
        <v>3515</v>
      </c>
    </row>
    <row r="9036" spans="2:4">
      <c r="B9036" s="594">
        <v>45659.497997685183</v>
      </c>
      <c r="C9036">
        <v>60001</v>
      </c>
      <c r="D9036" t="s">
        <v>3516</v>
      </c>
    </row>
    <row r="9037" spans="2:4">
      <c r="B9037" s="594">
        <v>45659.497997685183</v>
      </c>
      <c r="C9037">
        <v>60006</v>
      </c>
      <c r="D9037" t="s">
        <v>3517</v>
      </c>
    </row>
    <row r="9038" spans="2:4">
      <c r="B9038" s="594">
        <v>45659.497997685183</v>
      </c>
      <c r="C9038">
        <v>60006</v>
      </c>
      <c r="D9038" t="s">
        <v>3518</v>
      </c>
    </row>
    <row r="9039" spans="2:4">
      <c r="B9039" s="594">
        <v>45659.497997685183</v>
      </c>
      <c r="C9039">
        <v>60006</v>
      </c>
      <c r="D9039" t="s">
        <v>3520</v>
      </c>
    </row>
    <row r="9040" spans="2:4">
      <c r="B9040" s="594">
        <v>45659.497997685183</v>
      </c>
      <c r="C9040">
        <v>60006</v>
      </c>
      <c r="D9040" t="s">
        <v>3521</v>
      </c>
    </row>
    <row r="9041" spans="2:4">
      <c r="B9041" s="594">
        <v>45659.497997685183</v>
      </c>
      <c r="C9041">
        <v>60006</v>
      </c>
      <c r="D9041" t="s">
        <v>3522</v>
      </c>
    </row>
    <row r="9042" spans="2:4">
      <c r="B9042" s="594">
        <v>45659.497997685183</v>
      </c>
      <c r="C9042">
        <v>60006</v>
      </c>
      <c r="D9042" t="s">
        <v>3524</v>
      </c>
    </row>
    <row r="9043" spans="2:4">
      <c r="B9043" s="594">
        <v>45659.497997685183</v>
      </c>
      <c r="C9043">
        <v>60006</v>
      </c>
      <c r="D9043" t="s">
        <v>4133</v>
      </c>
    </row>
    <row r="9044" spans="2:4">
      <c r="B9044" s="594">
        <v>45659.497997685183</v>
      </c>
      <c r="C9044">
        <v>60006</v>
      </c>
      <c r="D9044" t="s">
        <v>3515</v>
      </c>
    </row>
    <row r="9045" spans="2:4">
      <c r="B9045" s="594">
        <v>45659.49800925926</v>
      </c>
      <c r="C9045">
        <v>60001</v>
      </c>
      <c r="D9045" t="s">
        <v>3516</v>
      </c>
    </row>
    <row r="9046" spans="2:4">
      <c r="B9046" s="594">
        <v>45659.49800925926</v>
      </c>
      <c r="C9046">
        <v>60006</v>
      </c>
      <c r="D9046" t="s">
        <v>3517</v>
      </c>
    </row>
    <row r="9047" spans="2:4">
      <c r="B9047" s="594">
        <v>45659.49800925926</v>
      </c>
      <c r="C9047">
        <v>60006</v>
      </c>
      <c r="D9047" t="s">
        <v>3518</v>
      </c>
    </row>
    <row r="9048" spans="2:4">
      <c r="B9048" s="594">
        <v>45659.49800925926</v>
      </c>
      <c r="C9048">
        <v>60006</v>
      </c>
      <c r="D9048" t="s">
        <v>3520</v>
      </c>
    </row>
    <row r="9049" spans="2:4">
      <c r="B9049" s="594">
        <v>45659.49800925926</v>
      </c>
      <c r="C9049">
        <v>60006</v>
      </c>
      <c r="D9049" t="s">
        <v>3521</v>
      </c>
    </row>
    <row r="9050" spans="2:4">
      <c r="B9050" s="594">
        <v>45659.49800925926</v>
      </c>
      <c r="C9050">
        <v>60006</v>
      </c>
      <c r="D9050" t="s">
        <v>3522</v>
      </c>
    </row>
    <row r="9051" spans="2:4">
      <c r="B9051" s="594">
        <v>45659.49800925926</v>
      </c>
      <c r="C9051">
        <v>60006</v>
      </c>
      <c r="D9051" t="s">
        <v>3524</v>
      </c>
    </row>
    <row r="9052" spans="2:4">
      <c r="B9052" s="594">
        <v>45659.49800925926</v>
      </c>
      <c r="C9052">
        <v>60006</v>
      </c>
      <c r="D9052" t="s">
        <v>4133</v>
      </c>
    </row>
    <row r="9053" spans="2:4">
      <c r="B9053" s="594">
        <v>45659.49800925926</v>
      </c>
      <c r="C9053">
        <v>60006</v>
      </c>
      <c r="D9053" t="s">
        <v>3515</v>
      </c>
    </row>
    <row r="9054" spans="2:4">
      <c r="B9054" s="594">
        <v>45659.49800925926</v>
      </c>
      <c r="C9054">
        <v>60001</v>
      </c>
      <c r="D9054" t="s">
        <v>3516</v>
      </c>
    </row>
    <row r="9055" spans="2:4">
      <c r="B9055" s="594">
        <v>45659.49800925926</v>
      </c>
      <c r="C9055">
        <v>60006</v>
      </c>
      <c r="D9055" t="s">
        <v>3517</v>
      </c>
    </row>
    <row r="9056" spans="2:4">
      <c r="B9056" s="594">
        <v>45659.49800925926</v>
      </c>
      <c r="C9056">
        <v>60006</v>
      </c>
      <c r="D9056" t="s">
        <v>3518</v>
      </c>
    </row>
    <row r="9057" spans="2:4">
      <c r="B9057" s="594">
        <v>45659.49800925926</v>
      </c>
      <c r="C9057">
        <v>60006</v>
      </c>
      <c r="D9057" t="s">
        <v>3520</v>
      </c>
    </row>
    <row r="9058" spans="2:4">
      <c r="B9058" s="594">
        <v>45659.49800925926</v>
      </c>
      <c r="C9058">
        <v>60006</v>
      </c>
      <c r="D9058" t="s">
        <v>3521</v>
      </c>
    </row>
    <row r="9059" spans="2:4">
      <c r="B9059" s="594">
        <v>45659.49800925926</v>
      </c>
      <c r="C9059">
        <v>60006</v>
      </c>
      <c r="D9059" t="s">
        <v>3522</v>
      </c>
    </row>
    <row r="9060" spans="2:4">
      <c r="B9060" s="594">
        <v>45659.49800925926</v>
      </c>
      <c r="C9060">
        <v>60006</v>
      </c>
      <c r="D9060" t="s">
        <v>3524</v>
      </c>
    </row>
    <row r="9061" spans="2:4">
      <c r="B9061" s="594">
        <v>45659.49800925926</v>
      </c>
      <c r="C9061">
        <v>60006</v>
      </c>
      <c r="D9061" t="s">
        <v>4133</v>
      </c>
    </row>
    <row r="9062" spans="2:4">
      <c r="B9062" s="594">
        <v>45659.49800925926</v>
      </c>
      <c r="C9062">
        <v>60006</v>
      </c>
      <c r="D9062" t="s">
        <v>3515</v>
      </c>
    </row>
    <row r="9063" spans="2:4">
      <c r="B9063" s="594">
        <v>45659.49800925926</v>
      </c>
      <c r="C9063">
        <v>60001</v>
      </c>
      <c r="D9063" t="s">
        <v>3516</v>
      </c>
    </row>
    <row r="9064" spans="2:4">
      <c r="B9064" s="594">
        <v>45659.49800925926</v>
      </c>
      <c r="C9064">
        <v>60006</v>
      </c>
      <c r="D9064" t="s">
        <v>3517</v>
      </c>
    </row>
    <row r="9065" spans="2:4">
      <c r="B9065" s="594">
        <v>45659.49800925926</v>
      </c>
      <c r="C9065">
        <v>60006</v>
      </c>
      <c r="D9065" t="s">
        <v>3518</v>
      </c>
    </row>
    <row r="9066" spans="2:4">
      <c r="B9066" s="594">
        <v>45659.498020833336</v>
      </c>
      <c r="C9066">
        <v>60006</v>
      </c>
      <c r="D9066" t="s">
        <v>3520</v>
      </c>
    </row>
    <row r="9067" spans="2:4">
      <c r="B9067" s="594">
        <v>45659.498020833336</v>
      </c>
      <c r="C9067">
        <v>60006</v>
      </c>
      <c r="D9067" t="s">
        <v>3521</v>
      </c>
    </row>
    <row r="9068" spans="2:4">
      <c r="B9068" s="594">
        <v>45659.498020833336</v>
      </c>
      <c r="C9068">
        <v>60006</v>
      </c>
      <c r="D9068" t="s">
        <v>3522</v>
      </c>
    </row>
    <row r="9069" spans="2:4">
      <c r="B9069" s="594">
        <v>45659.498020833336</v>
      </c>
      <c r="C9069">
        <v>60006</v>
      </c>
      <c r="D9069" t="s">
        <v>3524</v>
      </c>
    </row>
    <row r="9070" spans="2:4">
      <c r="B9070" s="594">
        <v>45659.498020833336</v>
      </c>
      <c r="C9070">
        <v>60006</v>
      </c>
      <c r="D9070" t="s">
        <v>4133</v>
      </c>
    </row>
    <row r="9071" spans="2:4">
      <c r="B9071" s="594">
        <v>45659.498020833336</v>
      </c>
      <c r="C9071">
        <v>60006</v>
      </c>
      <c r="D9071" t="s">
        <v>3515</v>
      </c>
    </row>
    <row r="9072" spans="2:4">
      <c r="B9072" s="594">
        <v>45659.498020833336</v>
      </c>
      <c r="C9072">
        <v>60001</v>
      </c>
      <c r="D9072" t="s">
        <v>3516</v>
      </c>
    </row>
    <row r="9073" spans="2:4">
      <c r="B9073" s="594">
        <v>45659.498020833336</v>
      </c>
      <c r="C9073">
        <v>60006</v>
      </c>
      <c r="D9073" t="s">
        <v>3517</v>
      </c>
    </row>
    <row r="9074" spans="2:4">
      <c r="B9074" s="594">
        <v>45659.498020833336</v>
      </c>
      <c r="C9074">
        <v>60006</v>
      </c>
      <c r="D9074" t="s">
        <v>3518</v>
      </c>
    </row>
    <row r="9075" spans="2:4">
      <c r="B9075" s="594">
        <v>45659.498020833336</v>
      </c>
      <c r="C9075">
        <v>60006</v>
      </c>
      <c r="D9075" t="s">
        <v>3520</v>
      </c>
    </row>
    <row r="9076" spans="2:4">
      <c r="B9076" s="594">
        <v>45659.498020833336</v>
      </c>
      <c r="C9076">
        <v>60006</v>
      </c>
      <c r="D9076" t="s">
        <v>3521</v>
      </c>
    </row>
    <row r="9077" spans="2:4">
      <c r="B9077" s="594">
        <v>45659.498020833336</v>
      </c>
      <c r="C9077">
        <v>60006</v>
      </c>
      <c r="D9077" t="s">
        <v>3522</v>
      </c>
    </row>
    <row r="9078" spans="2:4">
      <c r="B9078" s="594">
        <v>45659.498020833336</v>
      </c>
      <c r="C9078">
        <v>60006</v>
      </c>
      <c r="D9078" t="s">
        <v>3524</v>
      </c>
    </row>
    <row r="9079" spans="2:4">
      <c r="B9079" s="594">
        <v>45659.498020833336</v>
      </c>
      <c r="C9079">
        <v>60006</v>
      </c>
      <c r="D9079" t="s">
        <v>4133</v>
      </c>
    </row>
    <row r="9080" spans="2:4">
      <c r="B9080" s="594">
        <v>45659.498020833336</v>
      </c>
      <c r="C9080">
        <v>60006</v>
      </c>
      <c r="D9080" t="s">
        <v>3515</v>
      </c>
    </row>
    <row r="9081" spans="2:4">
      <c r="B9081" s="594">
        <v>45659.498020833336</v>
      </c>
      <c r="C9081">
        <v>60001</v>
      </c>
      <c r="D9081" t="s">
        <v>3516</v>
      </c>
    </row>
    <row r="9082" spans="2:4">
      <c r="B9082" s="594">
        <v>45659.498020833336</v>
      </c>
      <c r="C9082">
        <v>60006</v>
      </c>
      <c r="D9082" t="s">
        <v>3517</v>
      </c>
    </row>
    <row r="9083" spans="2:4">
      <c r="B9083" s="594">
        <v>45659.498020833336</v>
      </c>
      <c r="C9083">
        <v>60006</v>
      </c>
      <c r="D9083" t="s">
        <v>3518</v>
      </c>
    </row>
    <row r="9084" spans="2:4">
      <c r="B9084" s="594">
        <v>45659.498020833336</v>
      </c>
      <c r="C9084">
        <v>60006</v>
      </c>
      <c r="D9084" t="s">
        <v>3520</v>
      </c>
    </row>
    <row r="9085" spans="2:4">
      <c r="B9085" s="594">
        <v>45659.498020833336</v>
      </c>
      <c r="C9085">
        <v>60006</v>
      </c>
      <c r="D9085" t="s">
        <v>3521</v>
      </c>
    </row>
    <row r="9086" spans="2:4">
      <c r="B9086" s="594">
        <v>45659.498020833336</v>
      </c>
      <c r="C9086">
        <v>60006</v>
      </c>
      <c r="D9086" t="s">
        <v>3522</v>
      </c>
    </row>
    <row r="9087" spans="2:4">
      <c r="B9087" s="594">
        <v>45659.498020833336</v>
      </c>
      <c r="C9087">
        <v>60006</v>
      </c>
      <c r="D9087" t="s">
        <v>3524</v>
      </c>
    </row>
    <row r="9088" spans="2:4">
      <c r="B9088" s="594">
        <v>45659.498020833336</v>
      </c>
      <c r="C9088">
        <v>60006</v>
      </c>
      <c r="D9088" t="s">
        <v>4133</v>
      </c>
    </row>
    <row r="9089" spans="2:4">
      <c r="B9089" s="594">
        <v>45659.498020833336</v>
      </c>
      <c r="C9089">
        <v>60006</v>
      </c>
      <c r="D9089" t="s">
        <v>3515</v>
      </c>
    </row>
    <row r="9090" spans="2:4">
      <c r="B9090" s="594">
        <v>45659.498020833336</v>
      </c>
      <c r="C9090">
        <v>60001</v>
      </c>
      <c r="D9090" t="s">
        <v>3516</v>
      </c>
    </row>
    <row r="9091" spans="2:4">
      <c r="B9091" s="594">
        <v>45659.498020833336</v>
      </c>
      <c r="C9091">
        <v>60006</v>
      </c>
      <c r="D9091" t="s">
        <v>3517</v>
      </c>
    </row>
    <row r="9092" spans="2:4">
      <c r="B9092" s="594">
        <v>45659.498020833336</v>
      </c>
      <c r="C9092">
        <v>60006</v>
      </c>
      <c r="D9092" t="s">
        <v>3518</v>
      </c>
    </row>
    <row r="9093" spans="2:4">
      <c r="B9093" s="594">
        <v>45659.498020833336</v>
      </c>
      <c r="C9093">
        <v>60006</v>
      </c>
      <c r="D9093" t="s">
        <v>3520</v>
      </c>
    </row>
    <row r="9094" spans="2:4">
      <c r="B9094" s="594">
        <v>45659.498020833336</v>
      </c>
      <c r="C9094">
        <v>60006</v>
      </c>
      <c r="D9094" t="s">
        <v>3521</v>
      </c>
    </row>
    <row r="9095" spans="2:4">
      <c r="B9095" s="594">
        <v>45659.498020833336</v>
      </c>
      <c r="C9095">
        <v>60006</v>
      </c>
      <c r="D9095" t="s">
        <v>3522</v>
      </c>
    </row>
    <row r="9096" spans="2:4">
      <c r="B9096" s="594">
        <v>45659.498020833336</v>
      </c>
      <c r="C9096">
        <v>60006</v>
      </c>
      <c r="D9096" t="s">
        <v>3524</v>
      </c>
    </row>
    <row r="9097" spans="2:4">
      <c r="B9097" s="594">
        <v>45659.498020833336</v>
      </c>
      <c r="C9097">
        <v>60006</v>
      </c>
      <c r="D9097" t="s">
        <v>4133</v>
      </c>
    </row>
    <row r="9098" spans="2:4">
      <c r="B9098" s="594">
        <v>45659.498020833336</v>
      </c>
      <c r="C9098">
        <v>60006</v>
      </c>
      <c r="D9098" t="s">
        <v>3515</v>
      </c>
    </row>
    <row r="9099" spans="2:4">
      <c r="B9099" s="594">
        <v>45659.498020833336</v>
      </c>
      <c r="C9099">
        <v>60001</v>
      </c>
      <c r="D9099" t="s">
        <v>3516</v>
      </c>
    </row>
    <row r="9100" spans="2:4">
      <c r="B9100" s="594">
        <v>45659.498020833336</v>
      </c>
      <c r="C9100">
        <v>60006</v>
      </c>
      <c r="D9100" t="s">
        <v>3517</v>
      </c>
    </row>
    <row r="9101" spans="2:4">
      <c r="B9101" s="594">
        <v>45659.498020833336</v>
      </c>
      <c r="C9101">
        <v>60006</v>
      </c>
      <c r="D9101" t="s">
        <v>3518</v>
      </c>
    </row>
    <row r="9102" spans="2:4">
      <c r="B9102" s="594">
        <v>45659.498020833336</v>
      </c>
      <c r="C9102">
        <v>60006</v>
      </c>
      <c r="D9102" t="s">
        <v>3520</v>
      </c>
    </row>
    <row r="9103" spans="2:4">
      <c r="B9103" s="594">
        <v>45659.498020833336</v>
      </c>
      <c r="C9103">
        <v>60006</v>
      </c>
      <c r="D9103" t="s">
        <v>3521</v>
      </c>
    </row>
    <row r="9104" spans="2:4">
      <c r="B9104" s="594">
        <v>45659.498020833336</v>
      </c>
      <c r="C9104">
        <v>60006</v>
      </c>
      <c r="D9104" t="s">
        <v>3522</v>
      </c>
    </row>
    <row r="9105" spans="2:4">
      <c r="B9105" s="594">
        <v>45659.498020833336</v>
      </c>
      <c r="C9105">
        <v>60006</v>
      </c>
      <c r="D9105" t="s">
        <v>3524</v>
      </c>
    </row>
    <row r="9106" spans="2:4">
      <c r="B9106" s="594">
        <v>45659.498020833336</v>
      </c>
      <c r="C9106">
        <v>60006</v>
      </c>
      <c r="D9106" t="s">
        <v>4133</v>
      </c>
    </row>
    <row r="9107" spans="2:4">
      <c r="B9107" s="594">
        <v>45659.498032407406</v>
      </c>
      <c r="C9107">
        <v>60006</v>
      </c>
      <c r="D9107" t="s">
        <v>3515</v>
      </c>
    </row>
    <row r="9108" spans="2:4">
      <c r="B9108" s="594">
        <v>45659.498032407406</v>
      </c>
      <c r="C9108">
        <v>60001</v>
      </c>
      <c r="D9108" t="s">
        <v>3516</v>
      </c>
    </row>
    <row r="9109" spans="2:4">
      <c r="B9109" s="594">
        <v>45659.498032407406</v>
      </c>
      <c r="C9109">
        <v>60006</v>
      </c>
      <c r="D9109" t="s">
        <v>3517</v>
      </c>
    </row>
    <row r="9110" spans="2:4">
      <c r="B9110" s="594">
        <v>45659.498032407406</v>
      </c>
      <c r="C9110">
        <v>60006</v>
      </c>
      <c r="D9110" t="s">
        <v>3518</v>
      </c>
    </row>
    <row r="9111" spans="2:4">
      <c r="B9111" s="594">
        <v>45659.498032407406</v>
      </c>
      <c r="C9111">
        <v>60006</v>
      </c>
      <c r="D9111" t="s">
        <v>3520</v>
      </c>
    </row>
    <row r="9112" spans="2:4">
      <c r="B9112" s="594">
        <v>45659.498032407406</v>
      </c>
      <c r="C9112">
        <v>60006</v>
      </c>
      <c r="D9112" t="s">
        <v>3521</v>
      </c>
    </row>
    <row r="9113" spans="2:4">
      <c r="B9113" s="594">
        <v>45659.498032407406</v>
      </c>
      <c r="C9113">
        <v>60006</v>
      </c>
      <c r="D9113" t="s">
        <v>3522</v>
      </c>
    </row>
    <row r="9114" spans="2:4">
      <c r="B9114" s="594">
        <v>45659.498032407406</v>
      </c>
      <c r="C9114">
        <v>60006</v>
      </c>
      <c r="D9114" t="s">
        <v>3524</v>
      </c>
    </row>
    <row r="9115" spans="2:4">
      <c r="B9115" s="594">
        <v>45659.498032407406</v>
      </c>
      <c r="C9115">
        <v>60006</v>
      </c>
      <c r="D9115" t="s">
        <v>4133</v>
      </c>
    </row>
    <row r="9116" spans="2:4">
      <c r="B9116" s="594">
        <v>45659.498032407406</v>
      </c>
      <c r="C9116">
        <v>60006</v>
      </c>
      <c r="D9116" t="s">
        <v>3515</v>
      </c>
    </row>
    <row r="9117" spans="2:4">
      <c r="B9117" s="594">
        <v>45659.498032407406</v>
      </c>
      <c r="C9117">
        <v>60001</v>
      </c>
      <c r="D9117" t="s">
        <v>3516</v>
      </c>
    </row>
    <row r="9118" spans="2:4">
      <c r="B9118" s="594">
        <v>45659.498032407406</v>
      </c>
      <c r="C9118">
        <v>60006</v>
      </c>
      <c r="D9118" t="s">
        <v>3517</v>
      </c>
    </row>
    <row r="9119" spans="2:4">
      <c r="B9119" s="594">
        <v>45659.498032407406</v>
      </c>
      <c r="C9119">
        <v>60006</v>
      </c>
      <c r="D9119" t="s">
        <v>3518</v>
      </c>
    </row>
    <row r="9120" spans="2:4">
      <c r="B9120" s="594">
        <v>45659.498032407406</v>
      </c>
      <c r="C9120">
        <v>60006</v>
      </c>
      <c r="D9120" t="s">
        <v>3520</v>
      </c>
    </row>
    <row r="9121" spans="2:4">
      <c r="B9121" s="594">
        <v>45659.498032407406</v>
      </c>
      <c r="C9121">
        <v>60006</v>
      </c>
      <c r="D9121" t="s">
        <v>3521</v>
      </c>
    </row>
    <row r="9122" spans="2:4">
      <c r="B9122" s="594">
        <v>45659.498032407406</v>
      </c>
      <c r="C9122">
        <v>60006</v>
      </c>
      <c r="D9122" t="s">
        <v>3522</v>
      </c>
    </row>
    <row r="9123" spans="2:4">
      <c r="B9123" s="594">
        <v>45659.498032407406</v>
      </c>
      <c r="C9123">
        <v>60006</v>
      </c>
      <c r="D9123" t="s">
        <v>3524</v>
      </c>
    </row>
    <row r="9124" spans="2:4">
      <c r="B9124" s="594">
        <v>45659.498032407406</v>
      </c>
      <c r="C9124">
        <v>60006</v>
      </c>
      <c r="D9124" t="s">
        <v>4133</v>
      </c>
    </row>
    <row r="9125" spans="2:4">
      <c r="B9125" s="594">
        <v>45659.498032407406</v>
      </c>
      <c r="C9125">
        <v>60006</v>
      </c>
      <c r="D9125" t="s">
        <v>3515</v>
      </c>
    </row>
    <row r="9126" spans="2:4">
      <c r="B9126" s="594">
        <v>45659.498032407406</v>
      </c>
      <c r="C9126">
        <v>60001</v>
      </c>
      <c r="D9126" t="s">
        <v>3516</v>
      </c>
    </row>
    <row r="9127" spans="2:4">
      <c r="B9127" s="594">
        <v>45659.498032407406</v>
      </c>
      <c r="C9127">
        <v>60006</v>
      </c>
      <c r="D9127" t="s">
        <v>3517</v>
      </c>
    </row>
    <row r="9128" spans="2:4">
      <c r="B9128" s="594">
        <v>45659.498032407406</v>
      </c>
      <c r="C9128">
        <v>60006</v>
      </c>
      <c r="D9128" t="s">
        <v>3518</v>
      </c>
    </row>
    <row r="9129" spans="2:4">
      <c r="B9129" s="594">
        <v>45659.498032407406</v>
      </c>
      <c r="C9129">
        <v>60006</v>
      </c>
      <c r="D9129" t="s">
        <v>3520</v>
      </c>
    </row>
    <row r="9130" spans="2:4">
      <c r="B9130" s="594">
        <v>45659.498032407406</v>
      </c>
      <c r="C9130">
        <v>60006</v>
      </c>
      <c r="D9130" t="s">
        <v>3521</v>
      </c>
    </row>
    <row r="9131" spans="2:4">
      <c r="B9131" s="594">
        <v>45659.498032407406</v>
      </c>
      <c r="C9131">
        <v>60006</v>
      </c>
      <c r="D9131" t="s">
        <v>3522</v>
      </c>
    </row>
    <row r="9132" spans="2:4">
      <c r="B9132" s="594">
        <v>45659.498032407406</v>
      </c>
      <c r="C9132">
        <v>60006</v>
      </c>
      <c r="D9132" t="s">
        <v>3524</v>
      </c>
    </row>
    <row r="9133" spans="2:4">
      <c r="B9133" s="594">
        <v>45659.498032407406</v>
      </c>
      <c r="C9133">
        <v>60006</v>
      </c>
      <c r="D9133" t="s">
        <v>4133</v>
      </c>
    </row>
    <row r="9134" spans="2:4">
      <c r="B9134" s="594">
        <v>45659.498032407406</v>
      </c>
      <c r="C9134">
        <v>60006</v>
      </c>
      <c r="D9134" t="s">
        <v>3515</v>
      </c>
    </row>
    <row r="9135" spans="2:4">
      <c r="B9135" s="594">
        <v>45659.498032407406</v>
      </c>
      <c r="C9135">
        <v>60001</v>
      </c>
      <c r="D9135" t="s">
        <v>3516</v>
      </c>
    </row>
    <row r="9136" spans="2:4">
      <c r="B9136" s="594">
        <v>45659.498032407406</v>
      </c>
      <c r="C9136">
        <v>60006</v>
      </c>
      <c r="D9136" t="s">
        <v>3517</v>
      </c>
    </row>
    <row r="9137" spans="2:4">
      <c r="B9137" s="594">
        <v>45659.498043981483</v>
      </c>
      <c r="C9137">
        <v>60006</v>
      </c>
      <c r="D9137" t="s">
        <v>3518</v>
      </c>
    </row>
    <row r="9138" spans="2:4">
      <c r="B9138" s="594">
        <v>45659.498043981483</v>
      </c>
      <c r="C9138">
        <v>60006</v>
      </c>
      <c r="D9138" t="s">
        <v>3520</v>
      </c>
    </row>
    <row r="9139" spans="2:4">
      <c r="B9139" s="594">
        <v>45659.498043981483</v>
      </c>
      <c r="C9139">
        <v>60006</v>
      </c>
      <c r="D9139" t="s">
        <v>3521</v>
      </c>
    </row>
    <row r="9140" spans="2:4">
      <c r="B9140" s="594">
        <v>45659.498043981483</v>
      </c>
      <c r="C9140">
        <v>60006</v>
      </c>
      <c r="D9140" t="s">
        <v>3522</v>
      </c>
    </row>
    <row r="9141" spans="2:4">
      <c r="B9141" s="594">
        <v>45659.498043981483</v>
      </c>
      <c r="C9141">
        <v>60006</v>
      </c>
      <c r="D9141" t="s">
        <v>3524</v>
      </c>
    </row>
    <row r="9142" spans="2:4">
      <c r="B9142" s="594">
        <v>45659.498043981483</v>
      </c>
      <c r="C9142">
        <v>60006</v>
      </c>
      <c r="D9142" t="s">
        <v>4133</v>
      </c>
    </row>
    <row r="9143" spans="2:4">
      <c r="B9143" s="594">
        <v>45659.498043981483</v>
      </c>
      <c r="C9143">
        <v>60006</v>
      </c>
      <c r="D9143" t="s">
        <v>3515</v>
      </c>
    </row>
    <row r="9144" spans="2:4">
      <c r="B9144" s="594">
        <v>45659.498043981483</v>
      </c>
      <c r="C9144">
        <v>60001</v>
      </c>
      <c r="D9144" t="s">
        <v>3516</v>
      </c>
    </row>
    <row r="9145" spans="2:4">
      <c r="B9145" s="594">
        <v>45659.498043981483</v>
      </c>
      <c r="C9145">
        <v>60006</v>
      </c>
      <c r="D9145" t="s">
        <v>3517</v>
      </c>
    </row>
    <row r="9146" spans="2:4">
      <c r="B9146" s="594">
        <v>45659.498043981483</v>
      </c>
      <c r="C9146">
        <v>60006</v>
      </c>
      <c r="D9146" t="s">
        <v>3518</v>
      </c>
    </row>
    <row r="9147" spans="2:4">
      <c r="B9147" s="594">
        <v>45659.498043981483</v>
      </c>
      <c r="C9147">
        <v>60006</v>
      </c>
      <c r="D9147" t="s">
        <v>3520</v>
      </c>
    </row>
    <row r="9148" spans="2:4">
      <c r="B9148" s="594">
        <v>45659.498043981483</v>
      </c>
      <c r="C9148">
        <v>60006</v>
      </c>
      <c r="D9148" t="s">
        <v>3521</v>
      </c>
    </row>
    <row r="9149" spans="2:4">
      <c r="B9149" s="594">
        <v>45659.498043981483</v>
      </c>
      <c r="C9149">
        <v>60006</v>
      </c>
      <c r="D9149" t="s">
        <v>3522</v>
      </c>
    </row>
    <row r="9150" spans="2:4">
      <c r="B9150" s="594">
        <v>45659.498043981483</v>
      </c>
      <c r="C9150">
        <v>60006</v>
      </c>
      <c r="D9150" t="s">
        <v>3524</v>
      </c>
    </row>
    <row r="9151" spans="2:4">
      <c r="B9151" s="594">
        <v>45659.498043981483</v>
      </c>
      <c r="C9151">
        <v>60006</v>
      </c>
      <c r="D9151" t="s">
        <v>4133</v>
      </c>
    </row>
    <row r="9152" spans="2:4">
      <c r="B9152" s="594">
        <v>45659.498043981483</v>
      </c>
      <c r="C9152">
        <v>60006</v>
      </c>
      <c r="D9152" t="s">
        <v>3515</v>
      </c>
    </row>
    <row r="9153" spans="2:4">
      <c r="B9153" s="594">
        <v>45659.498043981483</v>
      </c>
      <c r="C9153">
        <v>60001</v>
      </c>
      <c r="D9153" t="s">
        <v>3516</v>
      </c>
    </row>
    <row r="9154" spans="2:4">
      <c r="B9154" s="594">
        <v>45659.498043981483</v>
      </c>
      <c r="C9154">
        <v>60006</v>
      </c>
      <c r="D9154" t="s">
        <v>3517</v>
      </c>
    </row>
    <row r="9155" spans="2:4">
      <c r="B9155" s="594">
        <v>45659.498043981483</v>
      </c>
      <c r="C9155">
        <v>60006</v>
      </c>
      <c r="D9155" t="s">
        <v>3518</v>
      </c>
    </row>
    <row r="9156" spans="2:4">
      <c r="B9156" s="594">
        <v>45659.498043981483</v>
      </c>
      <c r="C9156">
        <v>60006</v>
      </c>
      <c r="D9156" t="s">
        <v>3520</v>
      </c>
    </row>
    <row r="9157" spans="2:4">
      <c r="B9157" s="594">
        <v>45659.498043981483</v>
      </c>
      <c r="C9157">
        <v>60006</v>
      </c>
      <c r="D9157" t="s">
        <v>3521</v>
      </c>
    </row>
    <row r="9158" spans="2:4">
      <c r="B9158" s="594">
        <v>45659.498055555552</v>
      </c>
      <c r="C9158">
        <v>60006</v>
      </c>
      <c r="D9158" t="s">
        <v>3522</v>
      </c>
    </row>
    <row r="9159" spans="2:4">
      <c r="B9159" s="594">
        <v>45659.498055555552</v>
      </c>
      <c r="C9159">
        <v>60006</v>
      </c>
      <c r="D9159" t="s">
        <v>3524</v>
      </c>
    </row>
    <row r="9160" spans="2:4">
      <c r="B9160" s="594">
        <v>45659.498055555552</v>
      </c>
      <c r="C9160">
        <v>60006</v>
      </c>
      <c r="D9160" t="s">
        <v>4133</v>
      </c>
    </row>
    <row r="9161" spans="2:4">
      <c r="B9161" s="594">
        <v>45659.498055555552</v>
      </c>
      <c r="C9161">
        <v>60006</v>
      </c>
      <c r="D9161" t="s">
        <v>3515</v>
      </c>
    </row>
    <row r="9162" spans="2:4">
      <c r="B9162" s="594">
        <v>45659.498055555552</v>
      </c>
      <c r="C9162">
        <v>60001</v>
      </c>
      <c r="D9162" t="s">
        <v>3516</v>
      </c>
    </row>
    <row r="9163" spans="2:4">
      <c r="B9163" s="594">
        <v>45659.498055555552</v>
      </c>
      <c r="C9163">
        <v>60006</v>
      </c>
      <c r="D9163" t="s">
        <v>3517</v>
      </c>
    </row>
    <row r="9164" spans="2:4">
      <c r="B9164" s="594">
        <v>45659.498055555552</v>
      </c>
      <c r="C9164">
        <v>60006</v>
      </c>
      <c r="D9164" t="s">
        <v>3518</v>
      </c>
    </row>
    <row r="9165" spans="2:4">
      <c r="B9165" s="594">
        <v>45659.498055555552</v>
      </c>
      <c r="C9165">
        <v>60006</v>
      </c>
      <c r="D9165" t="s">
        <v>3520</v>
      </c>
    </row>
    <row r="9166" spans="2:4">
      <c r="B9166" s="594">
        <v>45659.498055555552</v>
      </c>
      <c r="C9166">
        <v>60006</v>
      </c>
      <c r="D9166" t="s">
        <v>3521</v>
      </c>
    </row>
    <row r="9167" spans="2:4">
      <c r="B9167" s="594">
        <v>45659.498055555552</v>
      </c>
      <c r="C9167">
        <v>60006</v>
      </c>
      <c r="D9167" t="s">
        <v>3522</v>
      </c>
    </row>
    <row r="9168" spans="2:4">
      <c r="B9168" s="594">
        <v>45659.498055555552</v>
      </c>
      <c r="C9168">
        <v>60006</v>
      </c>
      <c r="D9168" t="s">
        <v>3524</v>
      </c>
    </row>
    <row r="9169" spans="2:4">
      <c r="B9169" s="594">
        <v>45659.498055555552</v>
      </c>
      <c r="C9169">
        <v>60006</v>
      </c>
      <c r="D9169" t="s">
        <v>4133</v>
      </c>
    </row>
    <row r="9170" spans="2:4">
      <c r="B9170" s="594">
        <v>45659.498055555552</v>
      </c>
      <c r="C9170">
        <v>60006</v>
      </c>
      <c r="D9170" t="s">
        <v>3515</v>
      </c>
    </row>
    <row r="9171" spans="2:4">
      <c r="B9171" s="594">
        <v>45659.498055555552</v>
      </c>
      <c r="C9171">
        <v>60001</v>
      </c>
      <c r="D9171" t="s">
        <v>3516</v>
      </c>
    </row>
    <row r="9172" spans="2:4">
      <c r="B9172" s="594">
        <v>45659.498055555552</v>
      </c>
      <c r="C9172">
        <v>60006</v>
      </c>
      <c r="D9172" t="s">
        <v>3517</v>
      </c>
    </row>
    <row r="9173" spans="2:4">
      <c r="B9173" s="594">
        <v>45659.498067129629</v>
      </c>
      <c r="C9173">
        <v>60006</v>
      </c>
      <c r="D9173" t="s">
        <v>3518</v>
      </c>
    </row>
    <row r="9174" spans="2:4">
      <c r="B9174" s="594">
        <v>45659.498067129629</v>
      </c>
      <c r="C9174">
        <v>60006</v>
      </c>
      <c r="D9174" t="s">
        <v>3520</v>
      </c>
    </row>
    <row r="9175" spans="2:4">
      <c r="B9175" s="594">
        <v>45659.498067129629</v>
      </c>
      <c r="C9175">
        <v>60006</v>
      </c>
      <c r="D9175" t="s">
        <v>3521</v>
      </c>
    </row>
    <row r="9176" spans="2:4">
      <c r="B9176" s="594">
        <v>45659.498067129629</v>
      </c>
      <c r="C9176">
        <v>60006</v>
      </c>
      <c r="D9176" t="s">
        <v>3522</v>
      </c>
    </row>
    <row r="9177" spans="2:4">
      <c r="B9177" s="594">
        <v>45659.498067129629</v>
      </c>
      <c r="C9177">
        <v>60006</v>
      </c>
      <c r="D9177" t="s">
        <v>3524</v>
      </c>
    </row>
    <row r="9178" spans="2:4">
      <c r="B9178" s="594">
        <v>45659.498067129629</v>
      </c>
      <c r="C9178">
        <v>60006</v>
      </c>
      <c r="D9178" t="s">
        <v>4133</v>
      </c>
    </row>
    <row r="9179" spans="2:4">
      <c r="B9179" s="594">
        <v>45659.498067129629</v>
      </c>
      <c r="C9179">
        <v>60006</v>
      </c>
      <c r="D9179" t="s">
        <v>3515</v>
      </c>
    </row>
    <row r="9180" spans="2:4">
      <c r="B9180" s="594">
        <v>45659.498067129629</v>
      </c>
      <c r="C9180">
        <v>60001</v>
      </c>
      <c r="D9180" t="s">
        <v>3516</v>
      </c>
    </row>
    <row r="9181" spans="2:4">
      <c r="B9181" s="594">
        <v>45659.498067129629</v>
      </c>
      <c r="C9181">
        <v>60006</v>
      </c>
      <c r="D9181" t="s">
        <v>3517</v>
      </c>
    </row>
    <row r="9182" spans="2:4">
      <c r="B9182" s="594">
        <v>45659.498067129629</v>
      </c>
      <c r="C9182">
        <v>60006</v>
      </c>
      <c r="D9182" t="s">
        <v>3518</v>
      </c>
    </row>
    <row r="9183" spans="2:4">
      <c r="B9183" s="594">
        <v>45659.498067129629</v>
      </c>
      <c r="C9183">
        <v>60006</v>
      </c>
      <c r="D9183" t="s">
        <v>3520</v>
      </c>
    </row>
    <row r="9184" spans="2:4">
      <c r="B9184" s="594">
        <v>45659.498067129629</v>
      </c>
      <c r="C9184">
        <v>60006</v>
      </c>
      <c r="D9184" t="s">
        <v>3521</v>
      </c>
    </row>
    <row r="9185" spans="2:4">
      <c r="B9185" s="594">
        <v>45659.498067129629</v>
      </c>
      <c r="C9185">
        <v>60006</v>
      </c>
      <c r="D9185" t="s">
        <v>3522</v>
      </c>
    </row>
    <row r="9186" spans="2:4">
      <c r="B9186" s="594">
        <v>45659.498067129629</v>
      </c>
      <c r="C9186">
        <v>60006</v>
      </c>
      <c r="D9186" t="s">
        <v>3524</v>
      </c>
    </row>
    <row r="9187" spans="2:4">
      <c r="B9187" s="594">
        <v>45659.498067129629</v>
      </c>
      <c r="C9187">
        <v>60006</v>
      </c>
      <c r="D9187" t="s">
        <v>4133</v>
      </c>
    </row>
    <row r="9188" spans="2:4">
      <c r="B9188" s="594">
        <v>45659.498067129629</v>
      </c>
      <c r="C9188">
        <v>60006</v>
      </c>
      <c r="D9188" t="s">
        <v>3515</v>
      </c>
    </row>
    <row r="9189" spans="2:4">
      <c r="B9189" s="594">
        <v>45659.498067129629</v>
      </c>
      <c r="C9189">
        <v>60001</v>
      </c>
      <c r="D9189" t="s">
        <v>3516</v>
      </c>
    </row>
    <row r="9190" spans="2:4">
      <c r="B9190" s="594">
        <v>45659.498067129629</v>
      </c>
      <c r="C9190">
        <v>60006</v>
      </c>
      <c r="D9190" t="s">
        <v>3517</v>
      </c>
    </row>
    <row r="9191" spans="2:4">
      <c r="B9191" s="594">
        <v>45659.498067129629</v>
      </c>
      <c r="C9191">
        <v>60006</v>
      </c>
      <c r="D9191" t="s">
        <v>3518</v>
      </c>
    </row>
    <row r="9192" spans="2:4">
      <c r="B9192" s="594">
        <v>45659.498067129629</v>
      </c>
      <c r="C9192">
        <v>60006</v>
      </c>
      <c r="D9192" t="s">
        <v>3520</v>
      </c>
    </row>
    <row r="9193" spans="2:4">
      <c r="B9193" s="594">
        <v>45659.498067129629</v>
      </c>
      <c r="C9193">
        <v>60006</v>
      </c>
      <c r="D9193" t="s">
        <v>3521</v>
      </c>
    </row>
    <row r="9194" spans="2:4">
      <c r="B9194" s="594">
        <v>45659.498078703706</v>
      </c>
      <c r="C9194">
        <v>60006</v>
      </c>
      <c r="D9194" t="s">
        <v>3522</v>
      </c>
    </row>
    <row r="9195" spans="2:4">
      <c r="B9195" s="594">
        <v>45659.498078703706</v>
      </c>
      <c r="C9195">
        <v>60006</v>
      </c>
      <c r="D9195" t="s">
        <v>3524</v>
      </c>
    </row>
    <row r="9196" spans="2:4">
      <c r="B9196" s="594">
        <v>45659.498078703706</v>
      </c>
      <c r="C9196">
        <v>60006</v>
      </c>
      <c r="D9196" t="s">
        <v>4133</v>
      </c>
    </row>
    <row r="9197" spans="2:4">
      <c r="B9197" s="594">
        <v>45659.498078703706</v>
      </c>
      <c r="C9197">
        <v>60006</v>
      </c>
      <c r="D9197" t="s">
        <v>3515</v>
      </c>
    </row>
    <row r="9198" spans="2:4">
      <c r="B9198" s="594">
        <v>45659.498078703706</v>
      </c>
      <c r="C9198">
        <v>60001</v>
      </c>
      <c r="D9198" t="s">
        <v>3516</v>
      </c>
    </row>
    <row r="9199" spans="2:4">
      <c r="B9199" s="594">
        <v>45659.498078703706</v>
      </c>
      <c r="C9199">
        <v>60006</v>
      </c>
      <c r="D9199" t="s">
        <v>3517</v>
      </c>
    </row>
    <row r="9200" spans="2:4">
      <c r="B9200" s="594">
        <v>45659.498078703706</v>
      </c>
      <c r="C9200">
        <v>60006</v>
      </c>
      <c r="D9200" t="s">
        <v>3518</v>
      </c>
    </row>
    <row r="9201" spans="2:4">
      <c r="B9201" s="594">
        <v>45659.498078703706</v>
      </c>
      <c r="C9201">
        <v>60006</v>
      </c>
      <c r="D9201" t="s">
        <v>3520</v>
      </c>
    </row>
    <row r="9202" spans="2:4">
      <c r="B9202" s="594">
        <v>45659.498078703706</v>
      </c>
      <c r="C9202">
        <v>60006</v>
      </c>
      <c r="D9202" t="s">
        <v>3521</v>
      </c>
    </row>
    <row r="9203" spans="2:4">
      <c r="B9203" s="594">
        <v>45659.498078703706</v>
      </c>
      <c r="C9203">
        <v>60006</v>
      </c>
      <c r="D9203" t="s">
        <v>3522</v>
      </c>
    </row>
    <row r="9204" spans="2:4">
      <c r="B9204" s="594">
        <v>45659.498078703706</v>
      </c>
      <c r="C9204">
        <v>60006</v>
      </c>
      <c r="D9204" t="s">
        <v>3524</v>
      </c>
    </row>
    <row r="9205" spans="2:4">
      <c r="B9205" s="594">
        <v>45659.498078703706</v>
      </c>
      <c r="C9205">
        <v>60006</v>
      </c>
      <c r="D9205" t="s">
        <v>4133</v>
      </c>
    </row>
    <row r="9206" spans="2:4">
      <c r="B9206" s="594">
        <v>45659.498078703706</v>
      </c>
      <c r="C9206">
        <v>60006</v>
      </c>
      <c r="D9206" t="s">
        <v>3515</v>
      </c>
    </row>
    <row r="9207" spans="2:4">
      <c r="B9207" s="594">
        <v>45659.498078703706</v>
      </c>
      <c r="C9207">
        <v>60001</v>
      </c>
      <c r="D9207" t="s">
        <v>3516</v>
      </c>
    </row>
    <row r="9208" spans="2:4">
      <c r="B9208" s="594">
        <v>45659.498078703706</v>
      </c>
      <c r="C9208">
        <v>60006</v>
      </c>
      <c r="D9208" t="s">
        <v>3517</v>
      </c>
    </row>
    <row r="9209" spans="2:4">
      <c r="B9209" s="594">
        <v>45659.498078703706</v>
      </c>
      <c r="C9209">
        <v>60006</v>
      </c>
      <c r="D9209" t="s">
        <v>3518</v>
      </c>
    </row>
    <row r="9210" spans="2:4">
      <c r="B9210" s="594">
        <v>45659.498078703706</v>
      </c>
      <c r="C9210">
        <v>60006</v>
      </c>
      <c r="D9210" t="s">
        <v>3520</v>
      </c>
    </row>
    <row r="9211" spans="2:4">
      <c r="B9211" s="594">
        <v>45659.498078703706</v>
      </c>
      <c r="C9211">
        <v>60006</v>
      </c>
      <c r="D9211" t="s">
        <v>3521</v>
      </c>
    </row>
    <row r="9212" spans="2:4">
      <c r="B9212" s="594">
        <v>45659.498078703706</v>
      </c>
      <c r="C9212">
        <v>60006</v>
      </c>
      <c r="D9212" t="s">
        <v>3522</v>
      </c>
    </row>
    <row r="9213" spans="2:4">
      <c r="B9213" s="594">
        <v>45659.498078703706</v>
      </c>
      <c r="C9213">
        <v>60006</v>
      </c>
      <c r="D9213" t="s">
        <v>3524</v>
      </c>
    </row>
    <row r="9214" spans="2:4">
      <c r="B9214" s="594">
        <v>45659.498078703706</v>
      </c>
      <c r="C9214">
        <v>60006</v>
      </c>
      <c r="D9214" t="s">
        <v>4133</v>
      </c>
    </row>
    <row r="9215" spans="2:4">
      <c r="B9215" s="594">
        <v>45659.498078703706</v>
      </c>
      <c r="C9215">
        <v>60006</v>
      </c>
      <c r="D9215" t="s">
        <v>3515</v>
      </c>
    </row>
    <row r="9216" spans="2:4">
      <c r="B9216" s="594">
        <v>45659.498078703706</v>
      </c>
      <c r="C9216">
        <v>60001</v>
      </c>
      <c r="D9216" t="s">
        <v>3516</v>
      </c>
    </row>
    <row r="9217" spans="2:4">
      <c r="B9217" s="594">
        <v>45659.498078703706</v>
      </c>
      <c r="C9217">
        <v>60006</v>
      </c>
      <c r="D9217" t="s">
        <v>3517</v>
      </c>
    </row>
    <row r="9218" spans="2:4">
      <c r="B9218" s="594">
        <v>45659.498078703706</v>
      </c>
      <c r="C9218">
        <v>60006</v>
      </c>
      <c r="D9218" t="s">
        <v>3518</v>
      </c>
    </row>
    <row r="9219" spans="2:4">
      <c r="B9219" s="594">
        <v>45659.498090277775</v>
      </c>
      <c r="C9219">
        <v>60006</v>
      </c>
      <c r="D9219" t="s">
        <v>3520</v>
      </c>
    </row>
    <row r="9220" spans="2:4">
      <c r="B9220" s="594">
        <v>45659.498090277775</v>
      </c>
      <c r="C9220">
        <v>60006</v>
      </c>
      <c r="D9220" t="s">
        <v>3521</v>
      </c>
    </row>
    <row r="9221" spans="2:4">
      <c r="B9221" s="594">
        <v>45659.498090277775</v>
      </c>
      <c r="C9221">
        <v>60006</v>
      </c>
      <c r="D9221" t="s">
        <v>3522</v>
      </c>
    </row>
    <row r="9222" spans="2:4">
      <c r="B9222" s="594">
        <v>45659.498090277775</v>
      </c>
      <c r="C9222">
        <v>60006</v>
      </c>
      <c r="D9222" t="s">
        <v>3524</v>
      </c>
    </row>
    <row r="9223" spans="2:4">
      <c r="B9223" s="594">
        <v>45659.498090277775</v>
      </c>
      <c r="C9223">
        <v>60006</v>
      </c>
      <c r="D9223" t="s">
        <v>4133</v>
      </c>
    </row>
    <row r="9224" spans="2:4">
      <c r="B9224" s="594">
        <v>45659.498090277775</v>
      </c>
      <c r="C9224">
        <v>60006</v>
      </c>
      <c r="D9224" t="s">
        <v>3515</v>
      </c>
    </row>
    <row r="9225" spans="2:4">
      <c r="B9225" s="594">
        <v>45659.498090277775</v>
      </c>
      <c r="C9225">
        <v>60001</v>
      </c>
      <c r="D9225" t="s">
        <v>3516</v>
      </c>
    </row>
    <row r="9226" spans="2:4">
      <c r="B9226" s="594">
        <v>45659.498090277775</v>
      </c>
      <c r="C9226">
        <v>60006</v>
      </c>
      <c r="D9226" t="s">
        <v>3517</v>
      </c>
    </row>
    <row r="9227" spans="2:4">
      <c r="B9227" s="594">
        <v>45659.498090277775</v>
      </c>
      <c r="C9227">
        <v>60006</v>
      </c>
      <c r="D9227" t="s">
        <v>3518</v>
      </c>
    </row>
    <row r="9228" spans="2:4">
      <c r="B9228" s="594">
        <v>45659.498090277775</v>
      </c>
      <c r="C9228">
        <v>60006</v>
      </c>
      <c r="D9228" t="s">
        <v>3520</v>
      </c>
    </row>
    <row r="9229" spans="2:4">
      <c r="B9229" s="594">
        <v>45659.498090277775</v>
      </c>
      <c r="C9229">
        <v>60006</v>
      </c>
      <c r="D9229" t="s">
        <v>3521</v>
      </c>
    </row>
    <row r="9230" spans="2:4">
      <c r="B9230" s="594">
        <v>45659.498090277775</v>
      </c>
      <c r="C9230">
        <v>60006</v>
      </c>
      <c r="D9230" t="s">
        <v>3522</v>
      </c>
    </row>
    <row r="9231" spans="2:4">
      <c r="B9231" s="594">
        <v>45659.498090277775</v>
      </c>
      <c r="C9231">
        <v>60006</v>
      </c>
      <c r="D9231" t="s">
        <v>3524</v>
      </c>
    </row>
    <row r="9232" spans="2:4">
      <c r="B9232" s="594">
        <v>45659.498090277775</v>
      </c>
      <c r="C9232">
        <v>60006</v>
      </c>
      <c r="D9232" t="s">
        <v>4133</v>
      </c>
    </row>
    <row r="9233" spans="2:4">
      <c r="B9233" s="594">
        <v>45659.498090277775</v>
      </c>
      <c r="C9233">
        <v>60006</v>
      </c>
      <c r="D9233" t="s">
        <v>3515</v>
      </c>
    </row>
    <row r="9234" spans="2:4">
      <c r="B9234" s="594">
        <v>45659.498090277775</v>
      </c>
      <c r="C9234">
        <v>60001</v>
      </c>
      <c r="D9234" t="s">
        <v>3516</v>
      </c>
    </row>
    <row r="9235" spans="2:4">
      <c r="B9235" s="594">
        <v>45659.498090277775</v>
      </c>
      <c r="C9235">
        <v>60006</v>
      </c>
      <c r="D9235" t="s">
        <v>3517</v>
      </c>
    </row>
    <row r="9236" spans="2:4">
      <c r="B9236" s="594">
        <v>45659.498090277775</v>
      </c>
      <c r="C9236">
        <v>60006</v>
      </c>
      <c r="D9236" t="s">
        <v>3518</v>
      </c>
    </row>
    <row r="9237" spans="2:4">
      <c r="B9237" s="594">
        <v>45659.498090277775</v>
      </c>
      <c r="C9237">
        <v>60006</v>
      </c>
      <c r="D9237" t="s">
        <v>3520</v>
      </c>
    </row>
    <row r="9238" spans="2:4">
      <c r="B9238" s="594">
        <v>45659.498090277775</v>
      </c>
      <c r="C9238">
        <v>60006</v>
      </c>
      <c r="D9238" t="s">
        <v>3521</v>
      </c>
    </row>
    <row r="9239" spans="2:4">
      <c r="B9239" s="594">
        <v>45659.498090277775</v>
      </c>
      <c r="C9239">
        <v>60006</v>
      </c>
      <c r="D9239" t="s">
        <v>3522</v>
      </c>
    </row>
    <row r="9240" spans="2:4">
      <c r="B9240" s="594">
        <v>45659.498090277775</v>
      </c>
      <c r="C9240">
        <v>60006</v>
      </c>
      <c r="D9240" t="s">
        <v>3524</v>
      </c>
    </row>
    <row r="9241" spans="2:4">
      <c r="B9241" s="594">
        <v>45659.498090277775</v>
      </c>
      <c r="C9241">
        <v>60006</v>
      </c>
      <c r="D9241" t="s">
        <v>4133</v>
      </c>
    </row>
    <row r="9242" spans="2:4">
      <c r="B9242" s="594">
        <v>45659.498090277775</v>
      </c>
      <c r="C9242">
        <v>60006</v>
      </c>
      <c r="D9242" t="s">
        <v>3515</v>
      </c>
    </row>
    <row r="9243" spans="2:4">
      <c r="B9243" s="594">
        <v>45659.498090277775</v>
      </c>
      <c r="C9243">
        <v>60001</v>
      </c>
      <c r="D9243" t="s">
        <v>3516</v>
      </c>
    </row>
    <row r="9244" spans="2:4">
      <c r="B9244" s="594">
        <v>45659.498090277775</v>
      </c>
      <c r="C9244">
        <v>60006</v>
      </c>
      <c r="D9244" t="s">
        <v>3517</v>
      </c>
    </row>
    <row r="9245" spans="2:4">
      <c r="B9245" s="594">
        <v>45659.498090277775</v>
      </c>
      <c r="C9245">
        <v>60006</v>
      </c>
      <c r="D9245" t="s">
        <v>3518</v>
      </c>
    </row>
    <row r="9246" spans="2:4">
      <c r="B9246" s="594">
        <v>45659.498090277775</v>
      </c>
      <c r="C9246">
        <v>60006</v>
      </c>
      <c r="D9246" t="s">
        <v>3520</v>
      </c>
    </row>
    <row r="9247" spans="2:4">
      <c r="B9247" s="594">
        <v>45659.498090277775</v>
      </c>
      <c r="C9247">
        <v>60006</v>
      </c>
      <c r="D9247" t="s">
        <v>3521</v>
      </c>
    </row>
    <row r="9248" spans="2:4">
      <c r="B9248" s="594">
        <v>45659.498090277775</v>
      </c>
      <c r="C9248">
        <v>60006</v>
      </c>
      <c r="D9248" t="s">
        <v>3522</v>
      </c>
    </row>
    <row r="9249" spans="2:4">
      <c r="B9249" s="594">
        <v>45659.498090277775</v>
      </c>
      <c r="C9249">
        <v>60006</v>
      </c>
      <c r="D9249" t="s">
        <v>3524</v>
      </c>
    </row>
    <row r="9250" spans="2:4">
      <c r="B9250" s="594">
        <v>45659.498090277775</v>
      </c>
      <c r="C9250">
        <v>60006</v>
      </c>
      <c r="D9250" t="s">
        <v>4133</v>
      </c>
    </row>
    <row r="9251" spans="2:4">
      <c r="B9251" s="594">
        <v>45659.498090277775</v>
      </c>
      <c r="C9251">
        <v>60006</v>
      </c>
      <c r="D9251" t="s">
        <v>3515</v>
      </c>
    </row>
    <row r="9252" spans="2:4">
      <c r="B9252" s="594">
        <v>45659.498090277775</v>
      </c>
      <c r="C9252">
        <v>60001</v>
      </c>
      <c r="D9252" t="s">
        <v>3516</v>
      </c>
    </row>
    <row r="9253" spans="2:4">
      <c r="B9253" s="594">
        <v>45659.498090277775</v>
      </c>
      <c r="C9253">
        <v>60006</v>
      </c>
      <c r="D9253" t="s">
        <v>3517</v>
      </c>
    </row>
    <row r="9254" spans="2:4">
      <c r="B9254" s="594">
        <v>45659.498090277775</v>
      </c>
      <c r="C9254">
        <v>60006</v>
      </c>
      <c r="D9254" t="s">
        <v>3518</v>
      </c>
    </row>
    <row r="9255" spans="2:4">
      <c r="B9255" s="594">
        <v>45659.498090277775</v>
      </c>
      <c r="C9255">
        <v>60006</v>
      </c>
      <c r="D9255" t="s">
        <v>3520</v>
      </c>
    </row>
    <row r="9256" spans="2:4">
      <c r="B9256" s="594">
        <v>45659.498090277775</v>
      </c>
      <c r="C9256">
        <v>60006</v>
      </c>
      <c r="D9256" t="s">
        <v>3521</v>
      </c>
    </row>
    <row r="9257" spans="2:4">
      <c r="B9257" s="594">
        <v>45659.498090277775</v>
      </c>
      <c r="C9257">
        <v>60006</v>
      </c>
      <c r="D9257" t="s">
        <v>3522</v>
      </c>
    </row>
    <row r="9258" spans="2:4">
      <c r="B9258" s="594">
        <v>45659.498090277775</v>
      </c>
      <c r="C9258">
        <v>60006</v>
      </c>
      <c r="D9258" t="s">
        <v>3524</v>
      </c>
    </row>
    <row r="9259" spans="2:4">
      <c r="B9259" s="594">
        <v>45659.498090277775</v>
      </c>
      <c r="C9259">
        <v>60006</v>
      </c>
      <c r="D9259" t="s">
        <v>4133</v>
      </c>
    </row>
    <row r="9260" spans="2:4">
      <c r="B9260" s="594">
        <v>45659.498090277775</v>
      </c>
      <c r="C9260">
        <v>60006</v>
      </c>
      <c r="D9260" t="s">
        <v>3515</v>
      </c>
    </row>
    <row r="9261" spans="2:4">
      <c r="B9261" s="594">
        <v>45659.498090277775</v>
      </c>
      <c r="C9261">
        <v>60001</v>
      </c>
      <c r="D9261" t="s">
        <v>3516</v>
      </c>
    </row>
    <row r="9262" spans="2:4">
      <c r="B9262" s="594">
        <v>45659.498090277775</v>
      </c>
      <c r="C9262">
        <v>60006</v>
      </c>
      <c r="D9262" t="s">
        <v>3517</v>
      </c>
    </row>
    <row r="9263" spans="2:4">
      <c r="B9263" s="594">
        <v>45659.498101851852</v>
      </c>
      <c r="C9263">
        <v>60006</v>
      </c>
      <c r="D9263" t="s">
        <v>3518</v>
      </c>
    </row>
    <row r="9264" spans="2:4">
      <c r="B9264" s="594">
        <v>45659.498101851852</v>
      </c>
      <c r="C9264">
        <v>60006</v>
      </c>
      <c r="D9264" t="s">
        <v>3520</v>
      </c>
    </row>
    <row r="9265" spans="2:4">
      <c r="B9265" s="594">
        <v>45659.498101851852</v>
      </c>
      <c r="C9265">
        <v>60006</v>
      </c>
      <c r="D9265" t="s">
        <v>3521</v>
      </c>
    </row>
    <row r="9266" spans="2:4">
      <c r="B9266" s="594">
        <v>45659.498101851852</v>
      </c>
      <c r="C9266">
        <v>60006</v>
      </c>
      <c r="D9266" t="s">
        <v>3522</v>
      </c>
    </row>
    <row r="9267" spans="2:4">
      <c r="B9267" s="594">
        <v>45659.498101851852</v>
      </c>
      <c r="C9267">
        <v>60006</v>
      </c>
      <c r="D9267" t="s">
        <v>3524</v>
      </c>
    </row>
    <row r="9268" spans="2:4">
      <c r="B9268" s="594">
        <v>45659.498101851852</v>
      </c>
      <c r="C9268">
        <v>60006</v>
      </c>
      <c r="D9268" t="s">
        <v>4133</v>
      </c>
    </row>
    <row r="9269" spans="2:4">
      <c r="B9269" s="594">
        <v>45659.498101851852</v>
      </c>
      <c r="C9269">
        <v>60006</v>
      </c>
      <c r="D9269" t="s">
        <v>3515</v>
      </c>
    </row>
    <row r="9270" spans="2:4">
      <c r="B9270" s="594">
        <v>45659.498101851852</v>
      </c>
      <c r="C9270">
        <v>60001</v>
      </c>
      <c r="D9270" t="s">
        <v>3516</v>
      </c>
    </row>
    <row r="9271" spans="2:4">
      <c r="B9271" s="594">
        <v>45659.498101851852</v>
      </c>
      <c r="C9271">
        <v>60006</v>
      </c>
      <c r="D9271" t="s">
        <v>3517</v>
      </c>
    </row>
    <row r="9272" spans="2:4">
      <c r="B9272" s="594">
        <v>45659.498101851852</v>
      </c>
      <c r="C9272">
        <v>60006</v>
      </c>
      <c r="D9272" t="s">
        <v>3518</v>
      </c>
    </row>
    <row r="9273" spans="2:4">
      <c r="B9273" s="594">
        <v>45659.498101851852</v>
      </c>
      <c r="C9273">
        <v>60006</v>
      </c>
      <c r="D9273" t="s">
        <v>3520</v>
      </c>
    </row>
    <row r="9274" spans="2:4">
      <c r="B9274" s="594">
        <v>45659.498101851852</v>
      </c>
      <c r="C9274">
        <v>60006</v>
      </c>
      <c r="D9274" t="s">
        <v>3521</v>
      </c>
    </row>
    <row r="9275" spans="2:4">
      <c r="B9275" s="594">
        <v>45659.498101851852</v>
      </c>
      <c r="C9275">
        <v>60006</v>
      </c>
      <c r="D9275" t="s">
        <v>3522</v>
      </c>
    </row>
    <row r="9276" spans="2:4">
      <c r="B9276" s="594">
        <v>45659.498101851852</v>
      </c>
      <c r="C9276">
        <v>60006</v>
      </c>
      <c r="D9276" t="s">
        <v>3524</v>
      </c>
    </row>
    <row r="9277" spans="2:4">
      <c r="B9277" s="594">
        <v>45659.498101851852</v>
      </c>
      <c r="C9277">
        <v>60006</v>
      </c>
      <c r="D9277" t="s">
        <v>4133</v>
      </c>
    </row>
    <row r="9278" spans="2:4">
      <c r="B9278" s="594">
        <v>45659.498101851852</v>
      </c>
      <c r="C9278">
        <v>60006</v>
      </c>
      <c r="D9278" t="s">
        <v>3515</v>
      </c>
    </row>
    <row r="9279" spans="2:4">
      <c r="B9279" s="594">
        <v>45659.498101851852</v>
      </c>
      <c r="C9279">
        <v>60001</v>
      </c>
      <c r="D9279" t="s">
        <v>3516</v>
      </c>
    </row>
    <row r="9280" spans="2:4">
      <c r="B9280" s="594">
        <v>45659.498101851852</v>
      </c>
      <c r="C9280">
        <v>60006</v>
      </c>
      <c r="D9280" t="s">
        <v>3517</v>
      </c>
    </row>
    <row r="9281" spans="2:4">
      <c r="B9281" s="594">
        <v>45659.498101851852</v>
      </c>
      <c r="C9281">
        <v>60006</v>
      </c>
      <c r="D9281" t="s">
        <v>3518</v>
      </c>
    </row>
    <row r="9282" spans="2:4">
      <c r="B9282" s="594">
        <v>45659.498101851852</v>
      </c>
      <c r="C9282">
        <v>60006</v>
      </c>
      <c r="D9282" t="s">
        <v>3520</v>
      </c>
    </row>
    <row r="9283" spans="2:4">
      <c r="B9283" s="594">
        <v>45659.498101851852</v>
      </c>
      <c r="C9283">
        <v>60006</v>
      </c>
      <c r="D9283" t="s">
        <v>3521</v>
      </c>
    </row>
    <row r="9284" spans="2:4">
      <c r="B9284" s="594">
        <v>45659.498101851852</v>
      </c>
      <c r="C9284">
        <v>60006</v>
      </c>
      <c r="D9284" t="s">
        <v>3522</v>
      </c>
    </row>
    <row r="9285" spans="2:4">
      <c r="B9285" s="594">
        <v>45659.498101851852</v>
      </c>
      <c r="C9285">
        <v>60006</v>
      </c>
      <c r="D9285" t="s">
        <v>3524</v>
      </c>
    </row>
    <row r="9286" spans="2:4">
      <c r="B9286" s="594">
        <v>45659.498101851852</v>
      </c>
      <c r="C9286">
        <v>60006</v>
      </c>
      <c r="D9286" t="s">
        <v>4133</v>
      </c>
    </row>
    <row r="9287" spans="2:4">
      <c r="B9287" s="594">
        <v>45659.498101851852</v>
      </c>
      <c r="C9287">
        <v>60006</v>
      </c>
      <c r="D9287" t="s">
        <v>3515</v>
      </c>
    </row>
    <row r="9288" spans="2:4">
      <c r="B9288" s="594">
        <v>45659.498101851852</v>
      </c>
      <c r="C9288">
        <v>60001</v>
      </c>
      <c r="D9288" t="s">
        <v>3516</v>
      </c>
    </row>
    <row r="9289" spans="2:4">
      <c r="B9289" s="594">
        <v>45659.498101851852</v>
      </c>
      <c r="C9289">
        <v>60006</v>
      </c>
      <c r="D9289" t="s">
        <v>3517</v>
      </c>
    </row>
    <row r="9290" spans="2:4">
      <c r="B9290" s="594">
        <v>45659.498101851852</v>
      </c>
      <c r="C9290">
        <v>60006</v>
      </c>
      <c r="D9290" t="s">
        <v>3518</v>
      </c>
    </row>
    <row r="9291" spans="2:4">
      <c r="B9291" s="594">
        <v>45659.498101851852</v>
      </c>
      <c r="C9291">
        <v>60006</v>
      </c>
      <c r="D9291" t="s">
        <v>3520</v>
      </c>
    </row>
    <row r="9292" spans="2:4">
      <c r="B9292" s="594">
        <v>45659.498101851852</v>
      </c>
      <c r="C9292">
        <v>60006</v>
      </c>
      <c r="D9292" t="s">
        <v>3521</v>
      </c>
    </row>
    <row r="9293" spans="2:4">
      <c r="B9293" s="594">
        <v>45659.498101851852</v>
      </c>
      <c r="C9293">
        <v>60006</v>
      </c>
      <c r="D9293" t="s">
        <v>3522</v>
      </c>
    </row>
    <row r="9294" spans="2:4">
      <c r="B9294" s="594">
        <v>45659.498101851852</v>
      </c>
      <c r="C9294">
        <v>60006</v>
      </c>
      <c r="D9294" t="s">
        <v>3524</v>
      </c>
    </row>
    <row r="9295" spans="2:4">
      <c r="B9295" s="594">
        <v>45659.498101851852</v>
      </c>
      <c r="C9295">
        <v>60006</v>
      </c>
      <c r="D9295" t="s">
        <v>4133</v>
      </c>
    </row>
    <row r="9296" spans="2:4">
      <c r="B9296" s="594">
        <v>45659.498101851852</v>
      </c>
      <c r="C9296">
        <v>60006</v>
      </c>
      <c r="D9296" t="s">
        <v>3515</v>
      </c>
    </row>
    <row r="9297" spans="2:4">
      <c r="B9297" s="594">
        <v>45659.498113425929</v>
      </c>
      <c r="C9297">
        <v>60001</v>
      </c>
      <c r="D9297" t="s">
        <v>3516</v>
      </c>
    </row>
    <row r="9298" spans="2:4">
      <c r="B9298" s="594">
        <v>45659.498113425929</v>
      </c>
      <c r="C9298">
        <v>60006</v>
      </c>
      <c r="D9298" t="s">
        <v>3517</v>
      </c>
    </row>
    <row r="9299" spans="2:4">
      <c r="B9299" s="594">
        <v>45659.498113425929</v>
      </c>
      <c r="C9299">
        <v>60006</v>
      </c>
      <c r="D9299" t="s">
        <v>3518</v>
      </c>
    </row>
    <row r="9300" spans="2:4">
      <c r="B9300" s="594">
        <v>45659.498113425929</v>
      </c>
      <c r="C9300">
        <v>60006</v>
      </c>
      <c r="D9300" t="s">
        <v>3520</v>
      </c>
    </row>
    <row r="9301" spans="2:4">
      <c r="B9301" s="594">
        <v>45659.498113425929</v>
      </c>
      <c r="C9301">
        <v>60006</v>
      </c>
      <c r="D9301" t="s">
        <v>3521</v>
      </c>
    </row>
    <row r="9302" spans="2:4">
      <c r="B9302" s="594">
        <v>45659.498113425929</v>
      </c>
      <c r="C9302">
        <v>60006</v>
      </c>
      <c r="D9302" t="s">
        <v>3522</v>
      </c>
    </row>
    <row r="9303" spans="2:4">
      <c r="B9303" s="594">
        <v>45659.498113425929</v>
      </c>
      <c r="C9303">
        <v>60006</v>
      </c>
      <c r="D9303" t="s">
        <v>3524</v>
      </c>
    </row>
    <row r="9304" spans="2:4">
      <c r="B9304" s="594">
        <v>45659.498113425929</v>
      </c>
      <c r="C9304">
        <v>60006</v>
      </c>
      <c r="D9304" t="s">
        <v>4133</v>
      </c>
    </row>
    <row r="9305" spans="2:4">
      <c r="B9305" s="594">
        <v>45659.498113425929</v>
      </c>
      <c r="C9305">
        <v>60006</v>
      </c>
      <c r="D9305" t="s">
        <v>3515</v>
      </c>
    </row>
    <row r="9306" spans="2:4">
      <c r="B9306" s="594">
        <v>45659.498113425929</v>
      </c>
      <c r="C9306">
        <v>60001</v>
      </c>
      <c r="D9306" t="s">
        <v>3516</v>
      </c>
    </row>
    <row r="9307" spans="2:4">
      <c r="B9307" s="594">
        <v>45659.498113425929</v>
      </c>
      <c r="C9307">
        <v>60006</v>
      </c>
      <c r="D9307" t="s">
        <v>3517</v>
      </c>
    </row>
    <row r="9308" spans="2:4">
      <c r="B9308" s="594">
        <v>45659.498113425929</v>
      </c>
      <c r="C9308">
        <v>60006</v>
      </c>
      <c r="D9308" t="s">
        <v>3518</v>
      </c>
    </row>
    <row r="9309" spans="2:4">
      <c r="B9309" s="594">
        <v>45659.498113425929</v>
      </c>
      <c r="C9309">
        <v>60006</v>
      </c>
      <c r="D9309" t="s">
        <v>3520</v>
      </c>
    </row>
    <row r="9310" spans="2:4">
      <c r="B9310" s="594">
        <v>45659.498113425929</v>
      </c>
      <c r="C9310">
        <v>60006</v>
      </c>
      <c r="D9310" t="s">
        <v>3521</v>
      </c>
    </row>
    <row r="9311" spans="2:4">
      <c r="B9311" s="594">
        <v>45659.498113425929</v>
      </c>
      <c r="C9311">
        <v>60006</v>
      </c>
      <c r="D9311" t="s">
        <v>3522</v>
      </c>
    </row>
    <row r="9312" spans="2:4">
      <c r="B9312" s="594">
        <v>45659.498113425929</v>
      </c>
      <c r="C9312">
        <v>60006</v>
      </c>
      <c r="D9312" t="s">
        <v>3524</v>
      </c>
    </row>
    <row r="9313" spans="2:4">
      <c r="B9313" s="594">
        <v>45659.498113425929</v>
      </c>
      <c r="C9313">
        <v>60006</v>
      </c>
      <c r="D9313" t="s">
        <v>4133</v>
      </c>
    </row>
    <row r="9314" spans="2:4">
      <c r="B9314" s="594">
        <v>45659.498113425929</v>
      </c>
      <c r="C9314">
        <v>60006</v>
      </c>
      <c r="D9314" t="s">
        <v>3515</v>
      </c>
    </row>
    <row r="9315" spans="2:4">
      <c r="B9315" s="594">
        <v>45659.498113425929</v>
      </c>
      <c r="C9315">
        <v>60001</v>
      </c>
      <c r="D9315" t="s">
        <v>3516</v>
      </c>
    </row>
    <row r="9316" spans="2:4">
      <c r="B9316" s="594">
        <v>45659.498113425929</v>
      </c>
      <c r="C9316">
        <v>60006</v>
      </c>
      <c r="D9316" t="s">
        <v>3517</v>
      </c>
    </row>
    <row r="9317" spans="2:4">
      <c r="B9317" s="594">
        <v>45659.498113425929</v>
      </c>
      <c r="C9317">
        <v>60006</v>
      </c>
      <c r="D9317" t="s">
        <v>3518</v>
      </c>
    </row>
    <row r="9318" spans="2:4">
      <c r="B9318" s="594">
        <v>45659.498113425929</v>
      </c>
      <c r="C9318">
        <v>60006</v>
      </c>
      <c r="D9318" t="s">
        <v>3520</v>
      </c>
    </row>
    <row r="9319" spans="2:4">
      <c r="B9319" s="594">
        <v>45659.498113425929</v>
      </c>
      <c r="C9319">
        <v>60006</v>
      </c>
      <c r="D9319" t="s">
        <v>3521</v>
      </c>
    </row>
    <row r="9320" spans="2:4">
      <c r="B9320" s="594">
        <v>45659.498124999998</v>
      </c>
      <c r="C9320">
        <v>60006</v>
      </c>
      <c r="D9320" t="s">
        <v>3522</v>
      </c>
    </row>
    <row r="9321" spans="2:4">
      <c r="B9321" s="594">
        <v>45659.498124999998</v>
      </c>
      <c r="C9321">
        <v>60006</v>
      </c>
      <c r="D9321" t="s">
        <v>3524</v>
      </c>
    </row>
    <row r="9322" spans="2:4">
      <c r="B9322" s="594">
        <v>45659.498124999998</v>
      </c>
      <c r="C9322">
        <v>60006</v>
      </c>
      <c r="D9322" t="s">
        <v>4133</v>
      </c>
    </row>
    <row r="9323" spans="2:4">
      <c r="B9323" s="594">
        <v>45659.498124999998</v>
      </c>
      <c r="C9323">
        <v>60006</v>
      </c>
      <c r="D9323" t="s">
        <v>3515</v>
      </c>
    </row>
    <row r="9324" spans="2:4">
      <c r="B9324" s="594">
        <v>45659.498124999998</v>
      </c>
      <c r="C9324">
        <v>60001</v>
      </c>
      <c r="D9324" t="s">
        <v>3516</v>
      </c>
    </row>
    <row r="9325" spans="2:4">
      <c r="B9325" s="594">
        <v>45659.498124999998</v>
      </c>
      <c r="C9325">
        <v>60006</v>
      </c>
      <c r="D9325" t="s">
        <v>3517</v>
      </c>
    </row>
    <row r="9326" spans="2:4">
      <c r="B9326" s="594">
        <v>45659.498124999998</v>
      </c>
      <c r="C9326">
        <v>60006</v>
      </c>
      <c r="D9326" t="s">
        <v>3518</v>
      </c>
    </row>
    <row r="9327" spans="2:4">
      <c r="B9327" s="594">
        <v>45659.498124999998</v>
      </c>
      <c r="C9327">
        <v>60006</v>
      </c>
      <c r="D9327" t="s">
        <v>3520</v>
      </c>
    </row>
    <row r="9328" spans="2:4">
      <c r="B9328" s="594">
        <v>45659.498124999998</v>
      </c>
      <c r="C9328">
        <v>60006</v>
      </c>
      <c r="D9328" t="s">
        <v>3521</v>
      </c>
    </row>
    <row r="9329" spans="2:4">
      <c r="B9329" s="594">
        <v>45659.498124999998</v>
      </c>
      <c r="C9329">
        <v>60006</v>
      </c>
      <c r="D9329" t="s">
        <v>3522</v>
      </c>
    </row>
    <row r="9330" spans="2:4">
      <c r="B9330" s="594">
        <v>45659.498124999998</v>
      </c>
      <c r="C9330">
        <v>60006</v>
      </c>
      <c r="D9330" t="s">
        <v>3524</v>
      </c>
    </row>
    <row r="9331" spans="2:4">
      <c r="B9331" s="594">
        <v>45659.498124999998</v>
      </c>
      <c r="C9331">
        <v>60006</v>
      </c>
      <c r="D9331" t="s">
        <v>4133</v>
      </c>
    </row>
    <row r="9332" spans="2:4">
      <c r="B9332" s="594">
        <v>45659.498124999998</v>
      </c>
      <c r="C9332">
        <v>60006</v>
      </c>
      <c r="D9332" t="s">
        <v>3515</v>
      </c>
    </row>
    <row r="9333" spans="2:4">
      <c r="B9333" s="594">
        <v>45659.498124999998</v>
      </c>
      <c r="C9333">
        <v>60001</v>
      </c>
      <c r="D9333" t="s">
        <v>3516</v>
      </c>
    </row>
    <row r="9334" spans="2:4">
      <c r="B9334" s="594">
        <v>45659.498124999998</v>
      </c>
      <c r="C9334">
        <v>60006</v>
      </c>
      <c r="D9334" t="s">
        <v>3517</v>
      </c>
    </row>
    <row r="9335" spans="2:4">
      <c r="B9335" s="594">
        <v>45659.498124999998</v>
      </c>
      <c r="C9335">
        <v>60006</v>
      </c>
      <c r="D9335" t="s">
        <v>3518</v>
      </c>
    </row>
    <row r="9336" spans="2:4">
      <c r="B9336" s="594">
        <v>45659.498124999998</v>
      </c>
      <c r="C9336">
        <v>60006</v>
      </c>
      <c r="D9336" t="s">
        <v>3520</v>
      </c>
    </row>
    <row r="9337" spans="2:4">
      <c r="B9337" s="594">
        <v>45659.498124999998</v>
      </c>
      <c r="C9337">
        <v>60006</v>
      </c>
      <c r="D9337" t="s">
        <v>3521</v>
      </c>
    </row>
    <row r="9338" spans="2:4">
      <c r="B9338" s="594">
        <v>45659.498124999998</v>
      </c>
      <c r="C9338">
        <v>60006</v>
      </c>
      <c r="D9338" t="s">
        <v>3522</v>
      </c>
    </row>
    <row r="9339" spans="2:4">
      <c r="B9339" s="594">
        <v>45659.498124999998</v>
      </c>
      <c r="C9339">
        <v>60006</v>
      </c>
      <c r="D9339" t="s">
        <v>3524</v>
      </c>
    </row>
    <row r="9340" spans="2:4">
      <c r="B9340" s="594">
        <v>45659.498124999998</v>
      </c>
      <c r="C9340">
        <v>60006</v>
      </c>
      <c r="D9340" t="s">
        <v>4133</v>
      </c>
    </row>
    <row r="9341" spans="2:4">
      <c r="B9341" s="594">
        <v>45659.498124999998</v>
      </c>
      <c r="C9341">
        <v>60006</v>
      </c>
      <c r="D9341" t="s">
        <v>3515</v>
      </c>
    </row>
    <row r="9342" spans="2:4">
      <c r="B9342" s="594">
        <v>45659.498124999998</v>
      </c>
      <c r="C9342">
        <v>60001</v>
      </c>
      <c r="D9342" t="s">
        <v>3516</v>
      </c>
    </row>
    <row r="9343" spans="2:4">
      <c r="B9343" s="594">
        <v>45659.498124999998</v>
      </c>
      <c r="C9343">
        <v>60006</v>
      </c>
      <c r="D9343" t="s">
        <v>3517</v>
      </c>
    </row>
    <row r="9344" spans="2:4">
      <c r="B9344" s="594">
        <v>45659.498124999998</v>
      </c>
      <c r="C9344">
        <v>60006</v>
      </c>
      <c r="D9344" t="s">
        <v>3518</v>
      </c>
    </row>
    <row r="9345" spans="2:4">
      <c r="B9345" s="594">
        <v>45659.498124999998</v>
      </c>
      <c r="C9345">
        <v>60006</v>
      </c>
      <c r="D9345" t="s">
        <v>3520</v>
      </c>
    </row>
    <row r="9346" spans="2:4">
      <c r="B9346" s="594">
        <v>45659.498124999998</v>
      </c>
      <c r="C9346">
        <v>60006</v>
      </c>
      <c r="D9346" t="s">
        <v>3521</v>
      </c>
    </row>
    <row r="9347" spans="2:4">
      <c r="B9347" s="594">
        <v>45659.498124999998</v>
      </c>
      <c r="C9347">
        <v>60006</v>
      </c>
      <c r="D9347" t="s">
        <v>3522</v>
      </c>
    </row>
    <row r="9348" spans="2:4">
      <c r="B9348" s="594">
        <v>45659.498124999998</v>
      </c>
      <c r="C9348">
        <v>60006</v>
      </c>
      <c r="D9348" t="s">
        <v>3524</v>
      </c>
    </row>
    <row r="9349" spans="2:4">
      <c r="B9349" s="594">
        <v>45659.498124999998</v>
      </c>
      <c r="C9349">
        <v>60006</v>
      </c>
      <c r="D9349" t="s">
        <v>4133</v>
      </c>
    </row>
    <row r="9350" spans="2:4">
      <c r="B9350" s="594">
        <v>45659.498124999998</v>
      </c>
      <c r="C9350">
        <v>60006</v>
      </c>
      <c r="D9350" t="s">
        <v>3515</v>
      </c>
    </row>
    <row r="9351" spans="2:4">
      <c r="B9351" s="594">
        <v>45659.498124999998</v>
      </c>
      <c r="C9351">
        <v>60001</v>
      </c>
      <c r="D9351" t="s">
        <v>3516</v>
      </c>
    </row>
    <row r="9352" spans="2:4">
      <c r="B9352" s="594">
        <v>45659.498124999998</v>
      </c>
      <c r="C9352">
        <v>60006</v>
      </c>
      <c r="D9352" t="s">
        <v>3517</v>
      </c>
    </row>
    <row r="9353" spans="2:4">
      <c r="B9353" s="594">
        <v>45659.498124999998</v>
      </c>
      <c r="C9353">
        <v>60006</v>
      </c>
      <c r="D9353" t="s">
        <v>3518</v>
      </c>
    </row>
    <row r="9354" spans="2:4">
      <c r="B9354" s="594">
        <v>45659.498124999998</v>
      </c>
      <c r="C9354">
        <v>60006</v>
      </c>
      <c r="D9354" t="s">
        <v>3520</v>
      </c>
    </row>
    <row r="9355" spans="2:4">
      <c r="B9355" s="594">
        <v>45659.498124999998</v>
      </c>
      <c r="C9355">
        <v>60006</v>
      </c>
      <c r="D9355" t="s">
        <v>3521</v>
      </c>
    </row>
    <row r="9356" spans="2:4">
      <c r="B9356" s="594">
        <v>45659.498124999998</v>
      </c>
      <c r="C9356">
        <v>60006</v>
      </c>
      <c r="D9356" t="s">
        <v>3522</v>
      </c>
    </row>
    <row r="9357" spans="2:4">
      <c r="B9357" s="594">
        <v>45659.498124999998</v>
      </c>
      <c r="C9357">
        <v>60006</v>
      </c>
      <c r="D9357" t="s">
        <v>3524</v>
      </c>
    </row>
    <row r="9358" spans="2:4">
      <c r="B9358" s="594">
        <v>45659.498124999998</v>
      </c>
      <c r="C9358">
        <v>60006</v>
      </c>
      <c r="D9358" t="s">
        <v>4133</v>
      </c>
    </row>
    <row r="9359" spans="2:4">
      <c r="B9359" s="594">
        <v>45659.498124999998</v>
      </c>
      <c r="C9359">
        <v>60006</v>
      </c>
      <c r="D9359" t="s">
        <v>3515</v>
      </c>
    </row>
    <row r="9360" spans="2:4">
      <c r="B9360" s="594">
        <v>45659.498124999998</v>
      </c>
      <c r="C9360">
        <v>60001</v>
      </c>
      <c r="D9360" t="s">
        <v>3516</v>
      </c>
    </row>
    <row r="9361" spans="2:4">
      <c r="B9361" s="594">
        <v>45659.498124999998</v>
      </c>
      <c r="C9361">
        <v>60006</v>
      </c>
      <c r="D9361" t="s">
        <v>3517</v>
      </c>
    </row>
    <row r="9362" spans="2:4">
      <c r="B9362" s="594">
        <v>45659.498124999998</v>
      </c>
      <c r="C9362">
        <v>60006</v>
      </c>
      <c r="D9362" t="s">
        <v>3518</v>
      </c>
    </row>
    <row r="9363" spans="2:4">
      <c r="B9363" s="594">
        <v>45659.498124999998</v>
      </c>
      <c r="C9363">
        <v>60006</v>
      </c>
      <c r="D9363" t="s">
        <v>3520</v>
      </c>
    </row>
    <row r="9364" spans="2:4">
      <c r="B9364" s="594">
        <v>45659.498124999998</v>
      </c>
      <c r="C9364">
        <v>60006</v>
      </c>
      <c r="D9364" t="s">
        <v>3521</v>
      </c>
    </row>
    <row r="9365" spans="2:4">
      <c r="B9365" s="594">
        <v>45659.498124999998</v>
      </c>
      <c r="C9365">
        <v>60006</v>
      </c>
      <c r="D9365" t="s">
        <v>3522</v>
      </c>
    </row>
    <row r="9366" spans="2:4">
      <c r="B9366" s="594">
        <v>45659.498124999998</v>
      </c>
      <c r="C9366">
        <v>60006</v>
      </c>
      <c r="D9366" t="s">
        <v>3524</v>
      </c>
    </row>
    <row r="9367" spans="2:4">
      <c r="B9367" s="594">
        <v>45659.498124999998</v>
      </c>
      <c r="C9367">
        <v>60006</v>
      </c>
      <c r="D9367" t="s">
        <v>4133</v>
      </c>
    </row>
    <row r="9368" spans="2:4">
      <c r="B9368" s="594">
        <v>45659.498124999998</v>
      </c>
      <c r="C9368">
        <v>60006</v>
      </c>
      <c r="D9368" t="s">
        <v>3515</v>
      </c>
    </row>
    <row r="9369" spans="2:4">
      <c r="B9369" s="594">
        <v>45659.498124999998</v>
      </c>
      <c r="C9369">
        <v>60001</v>
      </c>
      <c r="D9369" t="s">
        <v>3516</v>
      </c>
    </row>
    <row r="9370" spans="2:4">
      <c r="B9370" s="594">
        <v>45659.498124999998</v>
      </c>
      <c r="C9370">
        <v>60006</v>
      </c>
      <c r="D9370" t="s">
        <v>3517</v>
      </c>
    </row>
    <row r="9371" spans="2:4">
      <c r="B9371" s="594">
        <v>45659.498124999998</v>
      </c>
      <c r="C9371">
        <v>60006</v>
      </c>
      <c r="D9371" t="s">
        <v>3518</v>
      </c>
    </row>
    <row r="9372" spans="2:4">
      <c r="B9372" s="594">
        <v>45659.498124999998</v>
      </c>
      <c r="C9372">
        <v>60006</v>
      </c>
      <c r="D9372" t="s">
        <v>3520</v>
      </c>
    </row>
    <row r="9373" spans="2:4">
      <c r="B9373" s="594">
        <v>45659.498136574075</v>
      </c>
      <c r="C9373">
        <v>60006</v>
      </c>
      <c r="D9373" t="s">
        <v>3521</v>
      </c>
    </row>
    <row r="9374" spans="2:4">
      <c r="B9374" s="594">
        <v>45659.498136574075</v>
      </c>
      <c r="C9374">
        <v>60006</v>
      </c>
      <c r="D9374" t="s">
        <v>3522</v>
      </c>
    </row>
    <row r="9375" spans="2:4">
      <c r="B9375" s="594">
        <v>45659.498136574075</v>
      </c>
      <c r="C9375">
        <v>60006</v>
      </c>
      <c r="D9375" t="s">
        <v>3524</v>
      </c>
    </row>
    <row r="9376" spans="2:4">
      <c r="B9376" s="594">
        <v>45659.498136574075</v>
      </c>
      <c r="C9376">
        <v>60006</v>
      </c>
      <c r="D9376" t="s">
        <v>4133</v>
      </c>
    </row>
    <row r="9377" spans="2:4">
      <c r="B9377" s="594">
        <v>45659.498136574075</v>
      </c>
      <c r="C9377">
        <v>60006</v>
      </c>
      <c r="D9377" t="s">
        <v>3515</v>
      </c>
    </row>
    <row r="9378" spans="2:4">
      <c r="B9378" s="594">
        <v>45659.498136574075</v>
      </c>
      <c r="C9378">
        <v>60001</v>
      </c>
      <c r="D9378" t="s">
        <v>3516</v>
      </c>
    </row>
    <row r="9379" spans="2:4">
      <c r="B9379" s="594">
        <v>45659.498136574075</v>
      </c>
      <c r="C9379">
        <v>60006</v>
      </c>
      <c r="D9379" t="s">
        <v>3517</v>
      </c>
    </row>
    <row r="9380" spans="2:4">
      <c r="B9380" s="594">
        <v>45659.498136574075</v>
      </c>
      <c r="C9380">
        <v>60006</v>
      </c>
      <c r="D9380" t="s">
        <v>3518</v>
      </c>
    </row>
    <row r="9381" spans="2:4">
      <c r="B9381" s="594">
        <v>45659.498136574075</v>
      </c>
      <c r="C9381">
        <v>60006</v>
      </c>
      <c r="D9381" t="s">
        <v>3520</v>
      </c>
    </row>
    <row r="9382" spans="2:4">
      <c r="B9382" s="594">
        <v>45659.498136574075</v>
      </c>
      <c r="C9382">
        <v>60006</v>
      </c>
      <c r="D9382" t="s">
        <v>3521</v>
      </c>
    </row>
    <row r="9383" spans="2:4">
      <c r="B9383" s="594">
        <v>45659.498136574075</v>
      </c>
      <c r="C9383">
        <v>60006</v>
      </c>
      <c r="D9383" t="s">
        <v>3522</v>
      </c>
    </row>
    <row r="9384" spans="2:4">
      <c r="B9384" s="594">
        <v>45659.498136574075</v>
      </c>
      <c r="C9384">
        <v>60006</v>
      </c>
      <c r="D9384" t="s">
        <v>3524</v>
      </c>
    </row>
    <row r="9385" spans="2:4">
      <c r="B9385" s="594">
        <v>45659.498136574075</v>
      </c>
      <c r="C9385">
        <v>60006</v>
      </c>
      <c r="D9385" t="s">
        <v>4133</v>
      </c>
    </row>
    <row r="9386" spans="2:4">
      <c r="B9386" s="594">
        <v>45659.498136574075</v>
      </c>
      <c r="C9386">
        <v>60006</v>
      </c>
      <c r="D9386" t="s">
        <v>3515</v>
      </c>
    </row>
    <row r="9387" spans="2:4">
      <c r="B9387" s="594">
        <v>45659.498136574075</v>
      </c>
      <c r="C9387">
        <v>60001</v>
      </c>
      <c r="D9387" t="s">
        <v>3516</v>
      </c>
    </row>
    <row r="9388" spans="2:4">
      <c r="B9388" s="594">
        <v>45659.498136574075</v>
      </c>
      <c r="C9388">
        <v>60006</v>
      </c>
      <c r="D9388" t="s">
        <v>3517</v>
      </c>
    </row>
    <row r="9389" spans="2:4">
      <c r="B9389" s="594">
        <v>45659.498136574075</v>
      </c>
      <c r="C9389">
        <v>60006</v>
      </c>
      <c r="D9389" t="s">
        <v>3518</v>
      </c>
    </row>
    <row r="9390" spans="2:4">
      <c r="B9390" s="594">
        <v>45659.498136574075</v>
      </c>
      <c r="C9390">
        <v>60006</v>
      </c>
      <c r="D9390" t="s">
        <v>3520</v>
      </c>
    </row>
    <row r="9391" spans="2:4">
      <c r="B9391" s="594">
        <v>45659.498136574075</v>
      </c>
      <c r="C9391">
        <v>60006</v>
      </c>
      <c r="D9391" t="s">
        <v>3521</v>
      </c>
    </row>
    <row r="9392" spans="2:4">
      <c r="B9392" s="594">
        <v>45659.498136574075</v>
      </c>
      <c r="C9392">
        <v>60006</v>
      </c>
      <c r="D9392" t="s">
        <v>3522</v>
      </c>
    </row>
    <row r="9393" spans="2:4">
      <c r="B9393" s="594">
        <v>45659.498136574075</v>
      </c>
      <c r="C9393">
        <v>60006</v>
      </c>
      <c r="D9393" t="s">
        <v>3524</v>
      </c>
    </row>
    <row r="9394" spans="2:4">
      <c r="B9394" s="594">
        <v>45659.498136574075</v>
      </c>
      <c r="C9394">
        <v>60006</v>
      </c>
      <c r="D9394" t="s">
        <v>4133</v>
      </c>
    </row>
    <row r="9395" spans="2:4">
      <c r="B9395" s="594">
        <v>45659.498136574075</v>
      </c>
      <c r="C9395">
        <v>60006</v>
      </c>
      <c r="D9395" t="s">
        <v>3515</v>
      </c>
    </row>
    <row r="9396" spans="2:4">
      <c r="B9396" s="594">
        <v>45659.498136574075</v>
      </c>
      <c r="C9396">
        <v>60001</v>
      </c>
      <c r="D9396" t="s">
        <v>3516</v>
      </c>
    </row>
    <row r="9397" spans="2:4">
      <c r="B9397" s="594">
        <v>45659.498136574075</v>
      </c>
      <c r="C9397">
        <v>60006</v>
      </c>
      <c r="D9397" t="s">
        <v>3517</v>
      </c>
    </row>
    <row r="9398" spans="2:4">
      <c r="B9398" s="594">
        <v>45659.498136574075</v>
      </c>
      <c r="C9398">
        <v>60006</v>
      </c>
      <c r="D9398" t="s">
        <v>3518</v>
      </c>
    </row>
    <row r="9399" spans="2:4">
      <c r="B9399" s="594">
        <v>45659.498136574075</v>
      </c>
      <c r="C9399">
        <v>60006</v>
      </c>
      <c r="D9399" t="s">
        <v>3520</v>
      </c>
    </row>
    <row r="9400" spans="2:4">
      <c r="B9400" s="594">
        <v>45659.498136574075</v>
      </c>
      <c r="C9400">
        <v>60006</v>
      </c>
      <c r="D9400" t="s">
        <v>3521</v>
      </c>
    </row>
    <row r="9401" spans="2:4">
      <c r="B9401" s="594">
        <v>45659.498136574075</v>
      </c>
      <c r="C9401">
        <v>60006</v>
      </c>
      <c r="D9401" t="s">
        <v>3522</v>
      </c>
    </row>
    <row r="9402" spans="2:4">
      <c r="B9402" s="594">
        <v>45659.498136574075</v>
      </c>
      <c r="C9402">
        <v>60006</v>
      </c>
      <c r="D9402" t="s">
        <v>3524</v>
      </c>
    </row>
    <row r="9403" spans="2:4">
      <c r="B9403" s="594">
        <v>45659.498136574075</v>
      </c>
      <c r="C9403">
        <v>60006</v>
      </c>
      <c r="D9403" t="s">
        <v>4133</v>
      </c>
    </row>
    <row r="9404" spans="2:4">
      <c r="B9404" s="594">
        <v>45659.498136574075</v>
      </c>
      <c r="C9404">
        <v>60006</v>
      </c>
      <c r="D9404" t="s">
        <v>3515</v>
      </c>
    </row>
    <row r="9405" spans="2:4">
      <c r="B9405" s="594">
        <v>45659.498136574075</v>
      </c>
      <c r="C9405">
        <v>60001</v>
      </c>
      <c r="D9405" t="s">
        <v>3516</v>
      </c>
    </row>
    <row r="9406" spans="2:4">
      <c r="B9406" s="594">
        <v>45659.498148148145</v>
      </c>
      <c r="C9406">
        <v>60006</v>
      </c>
      <c r="D9406" t="s">
        <v>3517</v>
      </c>
    </row>
    <row r="9407" spans="2:4">
      <c r="B9407" s="594">
        <v>45659.498148148145</v>
      </c>
      <c r="C9407">
        <v>60006</v>
      </c>
      <c r="D9407" t="s">
        <v>3518</v>
      </c>
    </row>
    <row r="9408" spans="2:4">
      <c r="B9408" s="594">
        <v>45659.498148148145</v>
      </c>
      <c r="C9408">
        <v>60006</v>
      </c>
      <c r="D9408" t="s">
        <v>3520</v>
      </c>
    </row>
    <row r="9409" spans="2:4">
      <c r="B9409" s="594">
        <v>45659.498148148145</v>
      </c>
      <c r="C9409">
        <v>60006</v>
      </c>
      <c r="D9409" t="s">
        <v>3521</v>
      </c>
    </row>
    <row r="9410" spans="2:4">
      <c r="B9410" s="594">
        <v>45659.498148148145</v>
      </c>
      <c r="C9410">
        <v>60006</v>
      </c>
      <c r="D9410" t="s">
        <v>3522</v>
      </c>
    </row>
    <row r="9411" spans="2:4">
      <c r="B9411" s="594">
        <v>45659.498148148145</v>
      </c>
      <c r="C9411">
        <v>60006</v>
      </c>
      <c r="D9411" t="s">
        <v>3524</v>
      </c>
    </row>
    <row r="9412" spans="2:4">
      <c r="B9412" s="594">
        <v>45659.498148148145</v>
      </c>
      <c r="C9412">
        <v>60006</v>
      </c>
      <c r="D9412" t="s">
        <v>4133</v>
      </c>
    </row>
    <row r="9413" spans="2:4">
      <c r="B9413" s="594">
        <v>45659.498148148145</v>
      </c>
      <c r="C9413">
        <v>60006</v>
      </c>
      <c r="D9413" t="s">
        <v>3515</v>
      </c>
    </row>
    <row r="9414" spans="2:4">
      <c r="B9414" s="594">
        <v>45659.498148148145</v>
      </c>
      <c r="C9414">
        <v>60001</v>
      </c>
      <c r="D9414" t="s">
        <v>3516</v>
      </c>
    </row>
    <row r="9415" spans="2:4">
      <c r="B9415" s="594">
        <v>45659.498148148145</v>
      </c>
      <c r="C9415">
        <v>60006</v>
      </c>
      <c r="D9415" t="s">
        <v>3517</v>
      </c>
    </row>
    <row r="9416" spans="2:4">
      <c r="B9416" s="594">
        <v>45659.498148148145</v>
      </c>
      <c r="C9416">
        <v>60006</v>
      </c>
      <c r="D9416" t="s">
        <v>3518</v>
      </c>
    </row>
    <row r="9417" spans="2:4">
      <c r="B9417" s="594">
        <v>45659.498148148145</v>
      </c>
      <c r="C9417">
        <v>60006</v>
      </c>
      <c r="D9417" t="s">
        <v>3520</v>
      </c>
    </row>
    <row r="9418" spans="2:4">
      <c r="B9418" s="594">
        <v>45659.498148148145</v>
      </c>
      <c r="C9418">
        <v>60006</v>
      </c>
      <c r="D9418" t="s">
        <v>3521</v>
      </c>
    </row>
    <row r="9419" spans="2:4">
      <c r="B9419" s="594">
        <v>45659.498148148145</v>
      </c>
      <c r="C9419">
        <v>60006</v>
      </c>
      <c r="D9419" t="s">
        <v>3522</v>
      </c>
    </row>
    <row r="9420" spans="2:4">
      <c r="B9420" s="594">
        <v>45659.498148148145</v>
      </c>
      <c r="C9420">
        <v>60006</v>
      </c>
      <c r="D9420" t="s">
        <v>3524</v>
      </c>
    </row>
    <row r="9421" spans="2:4">
      <c r="B9421" s="594">
        <v>45659.498148148145</v>
      </c>
      <c r="C9421">
        <v>60006</v>
      </c>
      <c r="D9421" t="s">
        <v>4133</v>
      </c>
    </row>
    <row r="9422" spans="2:4">
      <c r="B9422" s="594">
        <v>45659.498148148145</v>
      </c>
      <c r="C9422">
        <v>60006</v>
      </c>
      <c r="D9422" t="s">
        <v>3515</v>
      </c>
    </row>
    <row r="9423" spans="2:4">
      <c r="B9423" s="594">
        <v>45659.498148148145</v>
      </c>
      <c r="C9423">
        <v>60001</v>
      </c>
      <c r="D9423" t="s">
        <v>3516</v>
      </c>
    </row>
    <row r="9424" spans="2:4">
      <c r="B9424" s="594">
        <v>45659.498148148145</v>
      </c>
      <c r="C9424">
        <v>60006</v>
      </c>
      <c r="D9424" t="s">
        <v>3517</v>
      </c>
    </row>
    <row r="9425" spans="2:4">
      <c r="B9425" s="594">
        <v>45659.498148148145</v>
      </c>
      <c r="C9425">
        <v>60006</v>
      </c>
      <c r="D9425" t="s">
        <v>3518</v>
      </c>
    </row>
    <row r="9426" spans="2:4">
      <c r="B9426" s="594">
        <v>45659.498148148145</v>
      </c>
      <c r="C9426">
        <v>60006</v>
      </c>
      <c r="D9426" t="s">
        <v>3520</v>
      </c>
    </row>
    <row r="9427" spans="2:4">
      <c r="B9427" s="594">
        <v>45659.498159722221</v>
      </c>
      <c r="C9427">
        <v>60006</v>
      </c>
      <c r="D9427" t="s">
        <v>3521</v>
      </c>
    </row>
    <row r="9428" spans="2:4">
      <c r="B9428" s="594">
        <v>45659.498159722221</v>
      </c>
      <c r="C9428">
        <v>60006</v>
      </c>
      <c r="D9428" t="s">
        <v>3522</v>
      </c>
    </row>
    <row r="9429" spans="2:4">
      <c r="B9429" s="594">
        <v>45659.498159722221</v>
      </c>
      <c r="C9429">
        <v>60006</v>
      </c>
      <c r="D9429" t="s">
        <v>3524</v>
      </c>
    </row>
    <row r="9430" spans="2:4">
      <c r="B9430" s="594">
        <v>45659.498159722221</v>
      </c>
      <c r="C9430">
        <v>60006</v>
      </c>
      <c r="D9430" t="s">
        <v>4133</v>
      </c>
    </row>
    <row r="9431" spans="2:4">
      <c r="B9431" s="594">
        <v>45659.498159722221</v>
      </c>
      <c r="C9431">
        <v>60006</v>
      </c>
      <c r="D9431" t="s">
        <v>3515</v>
      </c>
    </row>
    <row r="9432" spans="2:4">
      <c r="B9432" s="594">
        <v>45659.498159722221</v>
      </c>
      <c r="C9432">
        <v>60001</v>
      </c>
      <c r="D9432" t="s">
        <v>3516</v>
      </c>
    </row>
    <row r="9433" spans="2:4">
      <c r="B9433" s="594">
        <v>45659.498159722221</v>
      </c>
      <c r="C9433">
        <v>60006</v>
      </c>
      <c r="D9433" t="s">
        <v>3517</v>
      </c>
    </row>
    <row r="9434" spans="2:4">
      <c r="B9434" s="594">
        <v>45659.498159722221</v>
      </c>
      <c r="C9434">
        <v>60006</v>
      </c>
      <c r="D9434" t="s">
        <v>3518</v>
      </c>
    </row>
    <row r="9435" spans="2:4">
      <c r="B9435" s="594">
        <v>45659.498159722221</v>
      </c>
      <c r="C9435">
        <v>60006</v>
      </c>
      <c r="D9435" t="s">
        <v>3520</v>
      </c>
    </row>
    <row r="9436" spans="2:4">
      <c r="B9436" s="594">
        <v>45659.498159722221</v>
      </c>
      <c r="C9436">
        <v>60006</v>
      </c>
      <c r="D9436" t="s">
        <v>3521</v>
      </c>
    </row>
    <row r="9437" spans="2:4">
      <c r="B9437" s="594">
        <v>45659.498159722221</v>
      </c>
      <c r="C9437">
        <v>60006</v>
      </c>
      <c r="D9437" t="s">
        <v>3522</v>
      </c>
    </row>
    <row r="9438" spans="2:4">
      <c r="B9438" s="594">
        <v>45659.498159722221</v>
      </c>
      <c r="C9438">
        <v>60006</v>
      </c>
      <c r="D9438" t="s">
        <v>3524</v>
      </c>
    </row>
    <row r="9439" spans="2:4">
      <c r="B9439" s="594">
        <v>45659.498159722221</v>
      </c>
      <c r="C9439">
        <v>60006</v>
      </c>
      <c r="D9439" t="s">
        <v>4133</v>
      </c>
    </row>
    <row r="9440" spans="2:4">
      <c r="B9440" s="594">
        <v>45659.498159722221</v>
      </c>
      <c r="C9440">
        <v>60006</v>
      </c>
      <c r="D9440" t="s">
        <v>3515</v>
      </c>
    </row>
    <row r="9441" spans="2:4">
      <c r="B9441" s="594">
        <v>45659.498159722221</v>
      </c>
      <c r="C9441">
        <v>60001</v>
      </c>
      <c r="D9441" t="s">
        <v>3516</v>
      </c>
    </row>
    <row r="9442" spans="2:4">
      <c r="B9442" s="594">
        <v>45659.498159722221</v>
      </c>
      <c r="C9442">
        <v>60006</v>
      </c>
      <c r="D9442" t="s">
        <v>3517</v>
      </c>
    </row>
    <row r="9443" spans="2:4">
      <c r="B9443" s="594">
        <v>45659.498171296298</v>
      </c>
      <c r="C9443">
        <v>60006</v>
      </c>
      <c r="D9443" t="s">
        <v>3518</v>
      </c>
    </row>
    <row r="9444" spans="2:4">
      <c r="B9444" s="594">
        <v>45659.498171296298</v>
      </c>
      <c r="C9444">
        <v>60006</v>
      </c>
      <c r="D9444" t="s">
        <v>3520</v>
      </c>
    </row>
    <row r="9445" spans="2:4">
      <c r="B9445" s="594">
        <v>45659.498171296298</v>
      </c>
      <c r="C9445">
        <v>60006</v>
      </c>
      <c r="D9445" t="s">
        <v>3521</v>
      </c>
    </row>
    <row r="9446" spans="2:4">
      <c r="B9446" s="594">
        <v>45659.498171296298</v>
      </c>
      <c r="C9446">
        <v>60006</v>
      </c>
      <c r="D9446" t="s">
        <v>3522</v>
      </c>
    </row>
    <row r="9447" spans="2:4">
      <c r="B9447" s="594">
        <v>45659.498171296298</v>
      </c>
      <c r="C9447">
        <v>60006</v>
      </c>
      <c r="D9447" t="s">
        <v>3524</v>
      </c>
    </row>
    <row r="9448" spans="2:4">
      <c r="B9448" s="594">
        <v>45659.498171296298</v>
      </c>
      <c r="C9448">
        <v>60006</v>
      </c>
      <c r="D9448" t="s">
        <v>4133</v>
      </c>
    </row>
    <row r="9449" spans="2:4">
      <c r="B9449" s="594">
        <v>45659.498171296298</v>
      </c>
      <c r="C9449">
        <v>60006</v>
      </c>
      <c r="D9449" t="s">
        <v>3515</v>
      </c>
    </row>
    <row r="9450" spans="2:4">
      <c r="B9450" s="594">
        <v>45659.498171296298</v>
      </c>
      <c r="C9450">
        <v>60001</v>
      </c>
      <c r="D9450" t="s">
        <v>3516</v>
      </c>
    </row>
    <row r="9451" spans="2:4">
      <c r="B9451" s="594">
        <v>45659.498171296298</v>
      </c>
      <c r="C9451">
        <v>60006</v>
      </c>
      <c r="D9451" t="s">
        <v>3517</v>
      </c>
    </row>
    <row r="9452" spans="2:4">
      <c r="B9452" s="594">
        <v>45659.498171296298</v>
      </c>
      <c r="C9452">
        <v>60006</v>
      </c>
      <c r="D9452" t="s">
        <v>3518</v>
      </c>
    </row>
    <row r="9453" spans="2:4">
      <c r="B9453" s="594">
        <v>45659.498171296298</v>
      </c>
      <c r="C9453">
        <v>60006</v>
      </c>
      <c r="D9453" t="s">
        <v>3520</v>
      </c>
    </row>
    <row r="9454" spans="2:4">
      <c r="B9454" s="594">
        <v>45659.498171296298</v>
      </c>
      <c r="C9454">
        <v>60006</v>
      </c>
      <c r="D9454" t="s">
        <v>3521</v>
      </c>
    </row>
    <row r="9455" spans="2:4">
      <c r="B9455" s="594">
        <v>45659.498171296298</v>
      </c>
      <c r="C9455">
        <v>60006</v>
      </c>
      <c r="D9455" t="s">
        <v>3522</v>
      </c>
    </row>
    <row r="9456" spans="2:4">
      <c r="B9456" s="594">
        <v>45659.498171296298</v>
      </c>
      <c r="C9456">
        <v>60006</v>
      </c>
      <c r="D9456" t="s">
        <v>3524</v>
      </c>
    </row>
    <row r="9457" spans="2:4">
      <c r="B9457" s="594">
        <v>45659.498171296298</v>
      </c>
      <c r="C9457">
        <v>60006</v>
      </c>
      <c r="D9457" t="s">
        <v>4133</v>
      </c>
    </row>
    <row r="9458" spans="2:4">
      <c r="B9458" s="594">
        <v>45659.498171296298</v>
      </c>
      <c r="C9458">
        <v>60006</v>
      </c>
      <c r="D9458" t="s">
        <v>3515</v>
      </c>
    </row>
    <row r="9459" spans="2:4">
      <c r="B9459" s="594">
        <v>45659.498171296298</v>
      </c>
      <c r="C9459">
        <v>60001</v>
      </c>
      <c r="D9459" t="s">
        <v>3516</v>
      </c>
    </row>
    <row r="9460" spans="2:4">
      <c r="B9460" s="594">
        <v>45659.498171296298</v>
      </c>
      <c r="C9460">
        <v>60006</v>
      </c>
      <c r="D9460" t="s">
        <v>3517</v>
      </c>
    </row>
    <row r="9461" spans="2:4">
      <c r="B9461" s="594">
        <v>45659.498171296298</v>
      </c>
      <c r="C9461">
        <v>60006</v>
      </c>
      <c r="D9461" t="s">
        <v>3518</v>
      </c>
    </row>
    <row r="9462" spans="2:4">
      <c r="B9462" s="594">
        <v>45659.498171296298</v>
      </c>
      <c r="C9462">
        <v>60006</v>
      </c>
      <c r="D9462" t="s">
        <v>3520</v>
      </c>
    </row>
    <row r="9463" spans="2:4">
      <c r="B9463" s="594">
        <v>45659.498171296298</v>
      </c>
      <c r="C9463">
        <v>60006</v>
      </c>
      <c r="D9463" t="s">
        <v>3521</v>
      </c>
    </row>
    <row r="9464" spans="2:4">
      <c r="B9464" s="594">
        <v>45659.498171296298</v>
      </c>
      <c r="C9464">
        <v>60006</v>
      </c>
      <c r="D9464" t="s">
        <v>3522</v>
      </c>
    </row>
    <row r="9465" spans="2:4">
      <c r="B9465" s="594">
        <v>45659.498171296298</v>
      </c>
      <c r="C9465">
        <v>60006</v>
      </c>
      <c r="D9465" t="s">
        <v>3524</v>
      </c>
    </row>
    <row r="9466" spans="2:4">
      <c r="B9466" s="594">
        <v>45659.498171296298</v>
      </c>
      <c r="C9466">
        <v>60006</v>
      </c>
      <c r="D9466" t="s">
        <v>4133</v>
      </c>
    </row>
    <row r="9467" spans="2:4">
      <c r="B9467" s="594">
        <v>45659.498171296298</v>
      </c>
      <c r="C9467">
        <v>60006</v>
      </c>
      <c r="D9467" t="s">
        <v>3515</v>
      </c>
    </row>
    <row r="9468" spans="2:4">
      <c r="B9468" s="594">
        <v>45659.498171296298</v>
      </c>
      <c r="C9468">
        <v>60001</v>
      </c>
      <c r="D9468" t="s">
        <v>3516</v>
      </c>
    </row>
    <row r="9469" spans="2:4">
      <c r="B9469" s="594">
        <v>45659.498171296298</v>
      </c>
      <c r="C9469">
        <v>60006</v>
      </c>
      <c r="D9469" t="s">
        <v>3517</v>
      </c>
    </row>
    <row r="9470" spans="2:4">
      <c r="B9470" s="594">
        <v>45659.498171296298</v>
      </c>
      <c r="C9470">
        <v>60006</v>
      </c>
      <c r="D9470" t="s">
        <v>3518</v>
      </c>
    </row>
    <row r="9471" spans="2:4">
      <c r="B9471" s="594">
        <v>45659.498171296298</v>
      </c>
      <c r="C9471">
        <v>60006</v>
      </c>
      <c r="D9471" t="s">
        <v>3520</v>
      </c>
    </row>
    <row r="9472" spans="2:4">
      <c r="B9472" s="594">
        <v>45659.498171296298</v>
      </c>
      <c r="C9472">
        <v>60006</v>
      </c>
      <c r="D9472" t="s">
        <v>3521</v>
      </c>
    </row>
    <row r="9473" spans="2:4">
      <c r="B9473" s="594">
        <v>45659.498171296298</v>
      </c>
      <c r="C9473">
        <v>60006</v>
      </c>
      <c r="D9473" t="s">
        <v>3522</v>
      </c>
    </row>
    <row r="9474" spans="2:4">
      <c r="B9474" s="594">
        <v>45659.498182870368</v>
      </c>
      <c r="C9474">
        <v>60006</v>
      </c>
      <c r="D9474" t="s">
        <v>3524</v>
      </c>
    </row>
    <row r="9475" spans="2:4">
      <c r="B9475" s="594">
        <v>45659.498182870368</v>
      </c>
      <c r="C9475">
        <v>60006</v>
      </c>
      <c r="D9475" t="s">
        <v>4133</v>
      </c>
    </row>
    <row r="9476" spans="2:4">
      <c r="B9476" s="594">
        <v>45659.498182870368</v>
      </c>
      <c r="C9476">
        <v>60006</v>
      </c>
      <c r="D9476" t="s">
        <v>3515</v>
      </c>
    </row>
    <row r="9477" spans="2:4">
      <c r="B9477" s="594">
        <v>45659.498182870368</v>
      </c>
      <c r="C9477">
        <v>60001</v>
      </c>
      <c r="D9477" t="s">
        <v>3516</v>
      </c>
    </row>
    <row r="9478" spans="2:4">
      <c r="B9478" s="594">
        <v>45659.498182870368</v>
      </c>
      <c r="C9478">
        <v>60006</v>
      </c>
      <c r="D9478" t="s">
        <v>3517</v>
      </c>
    </row>
    <row r="9479" spans="2:4">
      <c r="B9479" s="594">
        <v>45659.498182870368</v>
      </c>
      <c r="C9479">
        <v>60006</v>
      </c>
      <c r="D9479" t="s">
        <v>3518</v>
      </c>
    </row>
    <row r="9480" spans="2:4">
      <c r="B9480" s="594">
        <v>45659.498182870368</v>
      </c>
      <c r="C9480">
        <v>60006</v>
      </c>
      <c r="D9480" t="s">
        <v>3520</v>
      </c>
    </row>
    <row r="9481" spans="2:4">
      <c r="B9481" s="594">
        <v>45659.498182870368</v>
      </c>
      <c r="C9481">
        <v>60006</v>
      </c>
      <c r="D9481" t="s">
        <v>3521</v>
      </c>
    </row>
    <row r="9482" spans="2:4">
      <c r="B9482" s="594">
        <v>45659.498182870368</v>
      </c>
      <c r="C9482">
        <v>60006</v>
      </c>
      <c r="D9482" t="s">
        <v>3522</v>
      </c>
    </row>
    <row r="9483" spans="2:4">
      <c r="B9483" s="594">
        <v>45659.498182870368</v>
      </c>
      <c r="C9483">
        <v>60006</v>
      </c>
      <c r="D9483" t="s">
        <v>3524</v>
      </c>
    </row>
    <row r="9484" spans="2:4">
      <c r="B9484" s="594">
        <v>45659.498182870368</v>
      </c>
      <c r="C9484">
        <v>60006</v>
      </c>
      <c r="D9484" t="s">
        <v>4133</v>
      </c>
    </row>
    <row r="9485" spans="2:4">
      <c r="B9485" s="594">
        <v>45659.498182870368</v>
      </c>
      <c r="C9485">
        <v>60006</v>
      </c>
      <c r="D9485" t="s">
        <v>3515</v>
      </c>
    </row>
    <row r="9486" spans="2:4">
      <c r="B9486" s="594">
        <v>45659.498182870368</v>
      </c>
      <c r="C9486">
        <v>60001</v>
      </c>
      <c r="D9486" t="s">
        <v>3516</v>
      </c>
    </row>
    <row r="9487" spans="2:4">
      <c r="B9487" s="594">
        <v>45659.498182870368</v>
      </c>
      <c r="C9487">
        <v>60006</v>
      </c>
      <c r="D9487" t="s">
        <v>3517</v>
      </c>
    </row>
    <row r="9488" spans="2:4">
      <c r="B9488" s="594">
        <v>45659.498182870368</v>
      </c>
      <c r="C9488">
        <v>60006</v>
      </c>
      <c r="D9488" t="s">
        <v>3518</v>
      </c>
    </row>
    <row r="9489" spans="2:4">
      <c r="B9489" s="594">
        <v>45659.498182870368</v>
      </c>
      <c r="C9489">
        <v>60006</v>
      </c>
      <c r="D9489" t="s">
        <v>3520</v>
      </c>
    </row>
    <row r="9490" spans="2:4">
      <c r="B9490" s="594">
        <v>45659.498182870368</v>
      </c>
      <c r="C9490">
        <v>60006</v>
      </c>
      <c r="D9490" t="s">
        <v>3521</v>
      </c>
    </row>
    <row r="9491" spans="2:4">
      <c r="B9491" s="594">
        <v>45659.498182870368</v>
      </c>
      <c r="C9491">
        <v>60006</v>
      </c>
      <c r="D9491" t="s">
        <v>3522</v>
      </c>
    </row>
    <row r="9492" spans="2:4">
      <c r="B9492" s="594">
        <v>45659.498182870368</v>
      </c>
      <c r="C9492">
        <v>60006</v>
      </c>
      <c r="D9492" t="s">
        <v>3524</v>
      </c>
    </row>
    <row r="9493" spans="2:4">
      <c r="B9493" s="594">
        <v>45659.498182870368</v>
      </c>
      <c r="C9493">
        <v>60006</v>
      </c>
      <c r="D9493" t="s">
        <v>4133</v>
      </c>
    </row>
    <row r="9494" spans="2:4">
      <c r="B9494" s="594">
        <v>45659.498182870368</v>
      </c>
      <c r="C9494">
        <v>60006</v>
      </c>
      <c r="D9494" t="s">
        <v>3515</v>
      </c>
    </row>
    <row r="9495" spans="2:4">
      <c r="B9495" s="594">
        <v>45659.498182870368</v>
      </c>
      <c r="C9495">
        <v>60001</v>
      </c>
      <c r="D9495" t="s">
        <v>3516</v>
      </c>
    </row>
    <row r="9496" spans="2:4">
      <c r="B9496" s="594">
        <v>45659.498182870368</v>
      </c>
      <c r="C9496">
        <v>60006</v>
      </c>
      <c r="D9496" t="s">
        <v>3517</v>
      </c>
    </row>
    <row r="9497" spans="2:4">
      <c r="B9497" s="594">
        <v>45659.498182870368</v>
      </c>
      <c r="C9497">
        <v>60006</v>
      </c>
      <c r="D9497" t="s">
        <v>3518</v>
      </c>
    </row>
    <row r="9498" spans="2:4">
      <c r="B9498" s="594">
        <v>45659.498182870368</v>
      </c>
      <c r="C9498">
        <v>60006</v>
      </c>
      <c r="D9498" t="s">
        <v>3520</v>
      </c>
    </row>
    <row r="9499" spans="2:4">
      <c r="B9499" s="594">
        <v>45659.498182870368</v>
      </c>
      <c r="C9499">
        <v>60006</v>
      </c>
      <c r="D9499" t="s">
        <v>3521</v>
      </c>
    </row>
    <row r="9500" spans="2:4">
      <c r="B9500" s="594">
        <v>45659.498182870368</v>
      </c>
      <c r="C9500">
        <v>60006</v>
      </c>
      <c r="D9500" t="s">
        <v>3522</v>
      </c>
    </row>
    <row r="9501" spans="2:4">
      <c r="B9501" s="594">
        <v>45659.498182870368</v>
      </c>
      <c r="C9501">
        <v>60006</v>
      </c>
      <c r="D9501" t="s">
        <v>3524</v>
      </c>
    </row>
    <row r="9502" spans="2:4">
      <c r="B9502" s="594">
        <v>45659.498182870368</v>
      </c>
      <c r="C9502">
        <v>60006</v>
      </c>
      <c r="D9502" t="s">
        <v>4133</v>
      </c>
    </row>
    <row r="9503" spans="2:4">
      <c r="B9503" s="594">
        <v>45659.498182870368</v>
      </c>
      <c r="C9503">
        <v>60006</v>
      </c>
      <c r="D9503" t="s">
        <v>3515</v>
      </c>
    </row>
    <row r="9504" spans="2:4">
      <c r="B9504" s="594">
        <v>45659.498182870368</v>
      </c>
      <c r="C9504">
        <v>60001</v>
      </c>
      <c r="D9504" t="s">
        <v>3516</v>
      </c>
    </row>
    <row r="9505" spans="2:4">
      <c r="B9505" s="594">
        <v>45659.498182870368</v>
      </c>
      <c r="C9505">
        <v>60006</v>
      </c>
      <c r="D9505" t="s">
        <v>3517</v>
      </c>
    </row>
    <row r="9506" spans="2:4">
      <c r="B9506" s="594">
        <v>45659.498182870368</v>
      </c>
      <c r="C9506">
        <v>60006</v>
      </c>
      <c r="D9506" t="s">
        <v>3518</v>
      </c>
    </row>
    <row r="9507" spans="2:4">
      <c r="B9507" s="594">
        <v>45659.498182870368</v>
      </c>
      <c r="C9507">
        <v>60006</v>
      </c>
      <c r="D9507" t="s">
        <v>3520</v>
      </c>
    </row>
    <row r="9508" spans="2:4">
      <c r="B9508" s="594">
        <v>45659.498182870368</v>
      </c>
      <c r="C9508">
        <v>60006</v>
      </c>
      <c r="D9508" t="s">
        <v>3521</v>
      </c>
    </row>
    <row r="9509" spans="2:4">
      <c r="B9509" s="594">
        <v>45659.498182870368</v>
      </c>
      <c r="C9509">
        <v>60006</v>
      </c>
      <c r="D9509" t="s">
        <v>3522</v>
      </c>
    </row>
    <row r="9510" spans="2:4">
      <c r="B9510" s="594">
        <v>45659.498182870368</v>
      </c>
      <c r="C9510">
        <v>60006</v>
      </c>
      <c r="D9510" t="s">
        <v>3524</v>
      </c>
    </row>
    <row r="9511" spans="2:4">
      <c r="B9511" s="594">
        <v>45659.498182870368</v>
      </c>
      <c r="C9511">
        <v>60006</v>
      </c>
      <c r="D9511" t="s">
        <v>4133</v>
      </c>
    </row>
    <row r="9512" spans="2:4">
      <c r="B9512" s="594">
        <v>45659.498182870368</v>
      </c>
      <c r="C9512">
        <v>60006</v>
      </c>
      <c r="D9512" t="s">
        <v>3515</v>
      </c>
    </row>
    <row r="9513" spans="2:4">
      <c r="B9513" s="594">
        <v>45659.498182870368</v>
      </c>
      <c r="C9513">
        <v>60001</v>
      </c>
      <c r="D9513" t="s">
        <v>3516</v>
      </c>
    </row>
    <row r="9514" spans="2:4">
      <c r="B9514" s="594">
        <v>45659.498182870368</v>
      </c>
      <c r="C9514">
        <v>60006</v>
      </c>
      <c r="D9514" t="s">
        <v>3517</v>
      </c>
    </row>
    <row r="9515" spans="2:4">
      <c r="B9515" s="594">
        <v>45659.498182870368</v>
      </c>
      <c r="C9515">
        <v>60006</v>
      </c>
      <c r="D9515" t="s">
        <v>3518</v>
      </c>
    </row>
    <row r="9516" spans="2:4">
      <c r="B9516" s="594">
        <v>45659.498182870368</v>
      </c>
      <c r="C9516">
        <v>60006</v>
      </c>
      <c r="D9516" t="s">
        <v>3520</v>
      </c>
    </row>
    <row r="9517" spans="2:4">
      <c r="B9517" s="594">
        <v>45659.498182870368</v>
      </c>
      <c r="C9517">
        <v>60006</v>
      </c>
      <c r="D9517" t="s">
        <v>3521</v>
      </c>
    </row>
    <row r="9518" spans="2:4">
      <c r="B9518" s="594">
        <v>45659.498194444444</v>
      </c>
      <c r="C9518">
        <v>60006</v>
      </c>
      <c r="D9518" t="s">
        <v>3522</v>
      </c>
    </row>
    <row r="9519" spans="2:4">
      <c r="B9519" s="594">
        <v>45659.498194444444</v>
      </c>
      <c r="C9519">
        <v>60006</v>
      </c>
      <c r="D9519" t="s">
        <v>3524</v>
      </c>
    </row>
    <row r="9520" spans="2:4">
      <c r="B9520" s="594">
        <v>45659.498194444444</v>
      </c>
      <c r="C9520">
        <v>60006</v>
      </c>
      <c r="D9520" t="s">
        <v>4133</v>
      </c>
    </row>
    <row r="9521" spans="2:4">
      <c r="B9521" s="594">
        <v>45659.498194444444</v>
      </c>
      <c r="C9521">
        <v>60006</v>
      </c>
      <c r="D9521" t="s">
        <v>3515</v>
      </c>
    </row>
    <row r="9522" spans="2:4">
      <c r="B9522" s="594">
        <v>45659.498194444444</v>
      </c>
      <c r="C9522">
        <v>60001</v>
      </c>
      <c r="D9522" t="s">
        <v>3516</v>
      </c>
    </row>
    <row r="9523" spans="2:4">
      <c r="B9523" s="594">
        <v>45659.498194444444</v>
      </c>
      <c r="C9523">
        <v>60006</v>
      </c>
      <c r="D9523" t="s">
        <v>3517</v>
      </c>
    </row>
    <row r="9524" spans="2:4">
      <c r="B9524" s="594">
        <v>45659.498206018521</v>
      </c>
      <c r="C9524">
        <v>60006</v>
      </c>
      <c r="D9524" t="s">
        <v>3518</v>
      </c>
    </row>
    <row r="9525" spans="2:4">
      <c r="B9525" s="594">
        <v>45659.498206018521</v>
      </c>
      <c r="C9525">
        <v>60006</v>
      </c>
      <c r="D9525" t="s">
        <v>3520</v>
      </c>
    </row>
    <row r="9526" spans="2:4">
      <c r="B9526" s="594">
        <v>45659.498206018521</v>
      </c>
      <c r="C9526">
        <v>60006</v>
      </c>
      <c r="D9526" t="s">
        <v>3521</v>
      </c>
    </row>
    <row r="9527" spans="2:4">
      <c r="B9527" s="594">
        <v>45659.498206018521</v>
      </c>
      <c r="C9527">
        <v>60006</v>
      </c>
      <c r="D9527" t="s">
        <v>3522</v>
      </c>
    </row>
    <row r="9528" spans="2:4">
      <c r="B9528" s="594">
        <v>45659.498206018521</v>
      </c>
      <c r="C9528">
        <v>60006</v>
      </c>
      <c r="D9528" t="s">
        <v>3524</v>
      </c>
    </row>
    <row r="9529" spans="2:4">
      <c r="B9529" s="594">
        <v>45659.498206018521</v>
      </c>
      <c r="C9529">
        <v>60006</v>
      </c>
      <c r="D9529" t="s">
        <v>4133</v>
      </c>
    </row>
    <row r="9530" spans="2:4">
      <c r="B9530" s="594">
        <v>45659.498206018521</v>
      </c>
      <c r="C9530">
        <v>60006</v>
      </c>
      <c r="D9530" t="s">
        <v>3515</v>
      </c>
    </row>
    <row r="9531" spans="2:4">
      <c r="B9531" s="594">
        <v>45659.498206018521</v>
      </c>
      <c r="C9531">
        <v>60001</v>
      </c>
      <c r="D9531" t="s">
        <v>3516</v>
      </c>
    </row>
    <row r="9532" spans="2:4">
      <c r="B9532" s="594">
        <v>45659.498206018521</v>
      </c>
      <c r="C9532">
        <v>60006</v>
      </c>
      <c r="D9532" t="s">
        <v>3517</v>
      </c>
    </row>
    <row r="9533" spans="2:4">
      <c r="B9533" s="594">
        <v>45659.498206018521</v>
      </c>
      <c r="C9533">
        <v>60006</v>
      </c>
      <c r="D9533" t="s">
        <v>3518</v>
      </c>
    </row>
    <row r="9534" spans="2:4">
      <c r="B9534" s="594">
        <v>45659.498206018521</v>
      </c>
      <c r="C9534">
        <v>60006</v>
      </c>
      <c r="D9534" t="s">
        <v>3520</v>
      </c>
    </row>
    <row r="9535" spans="2:4">
      <c r="B9535" s="594">
        <v>45659.498206018521</v>
      </c>
      <c r="C9535">
        <v>60006</v>
      </c>
      <c r="D9535" t="s">
        <v>3521</v>
      </c>
    </row>
    <row r="9536" spans="2:4">
      <c r="B9536" s="594">
        <v>45659.498206018521</v>
      </c>
      <c r="C9536">
        <v>60006</v>
      </c>
      <c r="D9536" t="s">
        <v>3522</v>
      </c>
    </row>
    <row r="9537" spans="2:4">
      <c r="B9537" s="594">
        <v>45659.498206018521</v>
      </c>
      <c r="C9537">
        <v>60006</v>
      </c>
      <c r="D9537" t="s">
        <v>3524</v>
      </c>
    </row>
    <row r="9538" spans="2:4">
      <c r="B9538" s="594">
        <v>45659.498206018521</v>
      </c>
      <c r="C9538">
        <v>60006</v>
      </c>
      <c r="D9538" t="s">
        <v>4133</v>
      </c>
    </row>
    <row r="9539" spans="2:4">
      <c r="B9539" s="594">
        <v>45659.498206018521</v>
      </c>
      <c r="C9539">
        <v>60006</v>
      </c>
      <c r="D9539" t="s">
        <v>3515</v>
      </c>
    </row>
    <row r="9540" spans="2:4">
      <c r="B9540" s="594">
        <v>45659.498206018521</v>
      </c>
      <c r="C9540">
        <v>60001</v>
      </c>
      <c r="D9540" t="s">
        <v>3516</v>
      </c>
    </row>
    <row r="9541" spans="2:4">
      <c r="B9541" s="594">
        <v>45659.498206018521</v>
      </c>
      <c r="C9541">
        <v>60006</v>
      </c>
      <c r="D9541" t="s">
        <v>3517</v>
      </c>
    </row>
    <row r="9542" spans="2:4">
      <c r="B9542" s="594">
        <v>45659.498206018521</v>
      </c>
      <c r="C9542">
        <v>60006</v>
      </c>
      <c r="D9542" t="s">
        <v>3518</v>
      </c>
    </row>
    <row r="9543" spans="2:4">
      <c r="B9543" s="594">
        <v>45659.498217592591</v>
      </c>
      <c r="C9543">
        <v>60006</v>
      </c>
      <c r="D9543" t="s">
        <v>3520</v>
      </c>
    </row>
    <row r="9544" spans="2:4">
      <c r="B9544" s="594">
        <v>45659.498217592591</v>
      </c>
      <c r="C9544">
        <v>60006</v>
      </c>
      <c r="D9544" t="s">
        <v>3521</v>
      </c>
    </row>
    <row r="9545" spans="2:4">
      <c r="B9545" s="594">
        <v>45659.498217592591</v>
      </c>
      <c r="C9545">
        <v>60006</v>
      </c>
      <c r="D9545" t="s">
        <v>3522</v>
      </c>
    </row>
    <row r="9546" spans="2:4">
      <c r="B9546" s="594">
        <v>45659.498217592591</v>
      </c>
      <c r="C9546">
        <v>60006</v>
      </c>
      <c r="D9546" t="s">
        <v>3524</v>
      </c>
    </row>
    <row r="9547" spans="2:4">
      <c r="B9547" s="594">
        <v>45659.498217592591</v>
      </c>
      <c r="C9547">
        <v>60006</v>
      </c>
      <c r="D9547" t="s">
        <v>4133</v>
      </c>
    </row>
    <row r="9548" spans="2:4">
      <c r="B9548" s="594">
        <v>45659.498217592591</v>
      </c>
      <c r="C9548">
        <v>60006</v>
      </c>
      <c r="D9548" t="s">
        <v>3515</v>
      </c>
    </row>
    <row r="9549" spans="2:4">
      <c r="B9549" s="594">
        <v>45659.498217592591</v>
      </c>
      <c r="C9549">
        <v>60001</v>
      </c>
      <c r="D9549" t="s">
        <v>3516</v>
      </c>
    </row>
    <row r="9550" spans="2:4">
      <c r="B9550" s="594">
        <v>45659.498217592591</v>
      </c>
      <c r="C9550">
        <v>60006</v>
      </c>
      <c r="D9550" t="s">
        <v>3517</v>
      </c>
    </row>
    <row r="9551" spans="2:4">
      <c r="B9551" s="594">
        <v>45659.498217592591</v>
      </c>
      <c r="C9551">
        <v>60006</v>
      </c>
      <c r="D9551" t="s">
        <v>3518</v>
      </c>
    </row>
    <row r="9552" spans="2:4">
      <c r="B9552" s="594">
        <v>45659.498217592591</v>
      </c>
      <c r="C9552">
        <v>60006</v>
      </c>
      <c r="D9552" t="s">
        <v>3520</v>
      </c>
    </row>
    <row r="9553" spans="2:4">
      <c r="B9553" s="594">
        <v>45659.498217592591</v>
      </c>
      <c r="C9553">
        <v>60006</v>
      </c>
      <c r="D9553" t="s">
        <v>3521</v>
      </c>
    </row>
    <row r="9554" spans="2:4">
      <c r="B9554" s="594">
        <v>45659.498217592591</v>
      </c>
      <c r="C9554">
        <v>60006</v>
      </c>
      <c r="D9554" t="s">
        <v>3522</v>
      </c>
    </row>
    <row r="9555" spans="2:4">
      <c r="B9555" s="594">
        <v>45659.498217592591</v>
      </c>
      <c r="C9555">
        <v>60006</v>
      </c>
      <c r="D9555" t="s">
        <v>3524</v>
      </c>
    </row>
    <row r="9556" spans="2:4">
      <c r="B9556" s="594">
        <v>45659.498217592591</v>
      </c>
      <c r="C9556">
        <v>60006</v>
      </c>
      <c r="D9556" t="s">
        <v>4133</v>
      </c>
    </row>
    <row r="9557" spans="2:4">
      <c r="B9557" s="594">
        <v>45659.498217592591</v>
      </c>
      <c r="C9557">
        <v>60006</v>
      </c>
      <c r="D9557" t="s">
        <v>3515</v>
      </c>
    </row>
    <row r="9558" spans="2:4">
      <c r="B9558" s="594">
        <v>45659.498217592591</v>
      </c>
      <c r="C9558">
        <v>60001</v>
      </c>
      <c r="D9558" t="s">
        <v>3516</v>
      </c>
    </row>
    <row r="9559" spans="2:4">
      <c r="B9559" s="594">
        <v>45659.498217592591</v>
      </c>
      <c r="C9559">
        <v>60006</v>
      </c>
      <c r="D9559" t="s">
        <v>3517</v>
      </c>
    </row>
    <row r="9560" spans="2:4">
      <c r="B9560" s="594">
        <v>45659.498217592591</v>
      </c>
      <c r="C9560">
        <v>60006</v>
      </c>
      <c r="D9560" t="s">
        <v>3518</v>
      </c>
    </row>
    <row r="9561" spans="2:4">
      <c r="B9561" s="594">
        <v>45659.498217592591</v>
      </c>
      <c r="C9561">
        <v>60006</v>
      </c>
      <c r="D9561" t="s">
        <v>3520</v>
      </c>
    </row>
    <row r="9562" spans="2:4">
      <c r="B9562" s="594">
        <v>45659.498217592591</v>
      </c>
      <c r="C9562">
        <v>60006</v>
      </c>
      <c r="D9562" t="s">
        <v>3521</v>
      </c>
    </row>
    <row r="9563" spans="2:4">
      <c r="B9563" s="594">
        <v>45659.498217592591</v>
      </c>
      <c r="C9563">
        <v>60006</v>
      </c>
      <c r="D9563" t="s">
        <v>3522</v>
      </c>
    </row>
    <row r="9564" spans="2:4">
      <c r="B9564" s="594">
        <v>45659.498217592591</v>
      </c>
      <c r="C9564">
        <v>60006</v>
      </c>
      <c r="D9564" t="s">
        <v>3524</v>
      </c>
    </row>
    <row r="9565" spans="2:4">
      <c r="B9565" s="594">
        <v>45659.498217592591</v>
      </c>
      <c r="C9565">
        <v>60006</v>
      </c>
      <c r="D9565" t="s">
        <v>4133</v>
      </c>
    </row>
    <row r="9566" spans="2:4">
      <c r="B9566" s="594">
        <v>45659.498217592591</v>
      </c>
      <c r="C9566">
        <v>60006</v>
      </c>
      <c r="D9566" t="s">
        <v>3515</v>
      </c>
    </row>
    <row r="9567" spans="2:4">
      <c r="B9567" s="594">
        <v>45659.498217592591</v>
      </c>
      <c r="C9567">
        <v>60001</v>
      </c>
      <c r="D9567" t="s">
        <v>3516</v>
      </c>
    </row>
    <row r="9568" spans="2:4">
      <c r="B9568" s="594">
        <v>45659.498217592591</v>
      </c>
      <c r="C9568">
        <v>60006</v>
      </c>
      <c r="D9568" t="s">
        <v>3517</v>
      </c>
    </row>
    <row r="9569" spans="2:4">
      <c r="B9569" s="594">
        <v>45659.498217592591</v>
      </c>
      <c r="C9569">
        <v>60006</v>
      </c>
      <c r="D9569" t="s">
        <v>3518</v>
      </c>
    </row>
    <row r="9570" spans="2:4">
      <c r="B9570" s="594">
        <v>45659.498217592591</v>
      </c>
      <c r="C9570">
        <v>60006</v>
      </c>
      <c r="D9570" t="s">
        <v>3520</v>
      </c>
    </row>
    <row r="9571" spans="2:4">
      <c r="B9571" s="594">
        <v>45659.498217592591</v>
      </c>
      <c r="C9571">
        <v>60006</v>
      </c>
      <c r="D9571" t="s">
        <v>3521</v>
      </c>
    </row>
    <row r="9572" spans="2:4">
      <c r="B9572" s="594">
        <v>45659.498217592591</v>
      </c>
      <c r="C9572">
        <v>60006</v>
      </c>
      <c r="D9572" t="s">
        <v>3522</v>
      </c>
    </row>
    <row r="9573" spans="2:4">
      <c r="B9573" s="594">
        <v>45659.498217592591</v>
      </c>
      <c r="C9573">
        <v>60006</v>
      </c>
      <c r="D9573" t="s">
        <v>3524</v>
      </c>
    </row>
    <row r="9574" spans="2:4">
      <c r="B9574" s="594">
        <v>45659.498217592591</v>
      </c>
      <c r="C9574">
        <v>60006</v>
      </c>
      <c r="D9574" t="s">
        <v>4133</v>
      </c>
    </row>
    <row r="9575" spans="2:4">
      <c r="B9575" s="594">
        <v>45659.498217592591</v>
      </c>
      <c r="C9575">
        <v>60006</v>
      </c>
      <c r="D9575" t="s">
        <v>3515</v>
      </c>
    </row>
    <row r="9576" spans="2:4">
      <c r="B9576" s="594">
        <v>45659.498217592591</v>
      </c>
      <c r="C9576">
        <v>60001</v>
      </c>
      <c r="D9576" t="s">
        <v>3516</v>
      </c>
    </row>
    <row r="9577" spans="2:4">
      <c r="B9577" s="594">
        <v>45659.498217592591</v>
      </c>
      <c r="C9577">
        <v>60006</v>
      </c>
      <c r="D9577" t="s">
        <v>3517</v>
      </c>
    </row>
    <row r="9578" spans="2:4">
      <c r="B9578" s="594">
        <v>45659.498217592591</v>
      </c>
      <c r="C9578">
        <v>60006</v>
      </c>
      <c r="D9578" t="s">
        <v>3518</v>
      </c>
    </row>
    <row r="9579" spans="2:4">
      <c r="B9579" s="594">
        <v>45659.498217592591</v>
      </c>
      <c r="C9579">
        <v>60006</v>
      </c>
      <c r="D9579" t="s">
        <v>3520</v>
      </c>
    </row>
    <row r="9580" spans="2:4">
      <c r="B9580" s="594">
        <v>45659.498217592591</v>
      </c>
      <c r="C9580">
        <v>60006</v>
      </c>
      <c r="D9580" t="s">
        <v>3521</v>
      </c>
    </row>
    <row r="9581" spans="2:4">
      <c r="B9581" s="594">
        <v>45659.498217592591</v>
      </c>
      <c r="C9581">
        <v>60006</v>
      </c>
      <c r="D9581" t="s">
        <v>3522</v>
      </c>
    </row>
    <row r="9582" spans="2:4">
      <c r="B9582" s="594">
        <v>45659.498217592591</v>
      </c>
      <c r="C9582">
        <v>60006</v>
      </c>
      <c r="D9582" t="s">
        <v>3524</v>
      </c>
    </row>
    <row r="9583" spans="2:4">
      <c r="B9583" s="594">
        <v>45659.498217592591</v>
      </c>
      <c r="C9583">
        <v>60006</v>
      </c>
      <c r="D9583" t="s">
        <v>4133</v>
      </c>
    </row>
    <row r="9584" spans="2:4">
      <c r="B9584" s="594">
        <v>45659.498217592591</v>
      </c>
      <c r="C9584">
        <v>60006</v>
      </c>
      <c r="D9584" t="s">
        <v>3515</v>
      </c>
    </row>
    <row r="9585" spans="2:4">
      <c r="B9585" s="594">
        <v>45659.498217592591</v>
      </c>
      <c r="C9585">
        <v>60001</v>
      </c>
      <c r="D9585" t="s">
        <v>3516</v>
      </c>
    </row>
    <row r="9586" spans="2:4">
      <c r="B9586" s="594">
        <v>45659.498229166667</v>
      </c>
      <c r="C9586">
        <v>60006</v>
      </c>
      <c r="D9586" t="s">
        <v>3517</v>
      </c>
    </row>
    <row r="9587" spans="2:4">
      <c r="B9587" s="594">
        <v>45659.498229166667</v>
      </c>
      <c r="C9587">
        <v>60006</v>
      </c>
      <c r="D9587" t="s">
        <v>3518</v>
      </c>
    </row>
    <row r="9588" spans="2:4">
      <c r="B9588" s="594">
        <v>45659.498229166667</v>
      </c>
      <c r="C9588">
        <v>60006</v>
      </c>
      <c r="D9588" t="s">
        <v>3520</v>
      </c>
    </row>
    <row r="9589" spans="2:4">
      <c r="B9589" s="594">
        <v>45659.498229166667</v>
      </c>
      <c r="C9589">
        <v>60006</v>
      </c>
      <c r="D9589" t="s">
        <v>3521</v>
      </c>
    </row>
    <row r="9590" spans="2:4">
      <c r="B9590" s="594">
        <v>45659.498229166667</v>
      </c>
      <c r="C9590">
        <v>60006</v>
      </c>
      <c r="D9590" t="s">
        <v>3522</v>
      </c>
    </row>
    <row r="9591" spans="2:4">
      <c r="B9591" s="594">
        <v>45659.498229166667</v>
      </c>
      <c r="C9591">
        <v>60006</v>
      </c>
      <c r="D9591" t="s">
        <v>3524</v>
      </c>
    </row>
    <row r="9592" spans="2:4">
      <c r="B9592" s="594">
        <v>45659.498229166667</v>
      </c>
      <c r="C9592">
        <v>60006</v>
      </c>
      <c r="D9592" t="s">
        <v>4133</v>
      </c>
    </row>
    <row r="9593" spans="2:4">
      <c r="B9593" s="594">
        <v>45659.498229166667</v>
      </c>
      <c r="C9593">
        <v>60006</v>
      </c>
      <c r="D9593" t="s">
        <v>3515</v>
      </c>
    </row>
    <row r="9594" spans="2:4">
      <c r="B9594" s="594">
        <v>45659.498229166667</v>
      </c>
      <c r="C9594">
        <v>60001</v>
      </c>
      <c r="D9594" t="s">
        <v>3516</v>
      </c>
    </row>
    <row r="9595" spans="2:4">
      <c r="B9595" s="594">
        <v>45659.498229166667</v>
      </c>
      <c r="C9595">
        <v>60006</v>
      </c>
      <c r="D9595" t="s">
        <v>3517</v>
      </c>
    </row>
    <row r="9596" spans="2:4">
      <c r="B9596" s="594">
        <v>45659.498229166667</v>
      </c>
      <c r="C9596">
        <v>60006</v>
      </c>
      <c r="D9596" t="s">
        <v>3518</v>
      </c>
    </row>
    <row r="9597" spans="2:4">
      <c r="B9597" s="594">
        <v>45659.498229166667</v>
      </c>
      <c r="C9597">
        <v>60006</v>
      </c>
      <c r="D9597" t="s">
        <v>3520</v>
      </c>
    </row>
    <row r="9598" spans="2:4">
      <c r="B9598" s="594">
        <v>45659.498229166667</v>
      </c>
      <c r="C9598">
        <v>60006</v>
      </c>
      <c r="D9598" t="s">
        <v>3521</v>
      </c>
    </row>
    <row r="9599" spans="2:4">
      <c r="B9599" s="594">
        <v>45659.498229166667</v>
      </c>
      <c r="C9599">
        <v>60006</v>
      </c>
      <c r="D9599" t="s">
        <v>3522</v>
      </c>
    </row>
    <row r="9600" spans="2:4">
      <c r="B9600" s="594">
        <v>45659.498229166667</v>
      </c>
      <c r="C9600">
        <v>60006</v>
      </c>
      <c r="D9600" t="s">
        <v>3524</v>
      </c>
    </row>
    <row r="9601" spans="2:4">
      <c r="B9601" s="594">
        <v>45659.498229166667</v>
      </c>
      <c r="C9601">
        <v>60006</v>
      </c>
      <c r="D9601" t="s">
        <v>4133</v>
      </c>
    </row>
    <row r="9602" spans="2:4">
      <c r="B9602" s="594">
        <v>45659.498229166667</v>
      </c>
      <c r="C9602">
        <v>60006</v>
      </c>
      <c r="D9602" t="s">
        <v>3515</v>
      </c>
    </row>
    <row r="9603" spans="2:4">
      <c r="B9603" s="594">
        <v>45659.498229166667</v>
      </c>
      <c r="C9603">
        <v>60001</v>
      </c>
      <c r="D9603" t="s">
        <v>3516</v>
      </c>
    </row>
    <row r="9604" spans="2:4">
      <c r="B9604" s="594">
        <v>45659.498229166667</v>
      </c>
      <c r="C9604">
        <v>60006</v>
      </c>
      <c r="D9604" t="s">
        <v>3517</v>
      </c>
    </row>
    <row r="9605" spans="2:4">
      <c r="B9605" s="594">
        <v>45659.498229166667</v>
      </c>
      <c r="C9605">
        <v>60006</v>
      </c>
      <c r="D9605" t="s">
        <v>3518</v>
      </c>
    </row>
    <row r="9606" spans="2:4">
      <c r="B9606" s="594">
        <v>45659.498229166667</v>
      </c>
      <c r="C9606">
        <v>60006</v>
      </c>
      <c r="D9606" t="s">
        <v>3520</v>
      </c>
    </row>
    <row r="9607" spans="2:4">
      <c r="B9607" s="594">
        <v>45659.498229166667</v>
      </c>
      <c r="C9607">
        <v>60006</v>
      </c>
      <c r="D9607" t="s">
        <v>3521</v>
      </c>
    </row>
    <row r="9608" spans="2:4">
      <c r="B9608" s="594">
        <v>45659.498229166667</v>
      </c>
      <c r="C9608">
        <v>60006</v>
      </c>
      <c r="D9608" t="s">
        <v>3522</v>
      </c>
    </row>
    <row r="9609" spans="2:4">
      <c r="B9609" s="594">
        <v>45659.498240740744</v>
      </c>
      <c r="C9609">
        <v>60006</v>
      </c>
      <c r="D9609" t="s">
        <v>3524</v>
      </c>
    </row>
    <row r="9610" spans="2:4">
      <c r="B9610" s="594">
        <v>45659.498240740744</v>
      </c>
      <c r="C9610">
        <v>60006</v>
      </c>
      <c r="D9610" t="s">
        <v>4133</v>
      </c>
    </row>
    <row r="9611" spans="2:4">
      <c r="B9611" s="594">
        <v>45659.498240740744</v>
      </c>
      <c r="C9611">
        <v>60006</v>
      </c>
      <c r="D9611" t="s">
        <v>3515</v>
      </c>
    </row>
    <row r="9612" spans="2:4">
      <c r="B9612" s="594">
        <v>45659.498240740744</v>
      </c>
      <c r="C9612">
        <v>60001</v>
      </c>
      <c r="D9612" t="s">
        <v>3516</v>
      </c>
    </row>
    <row r="9613" spans="2:4">
      <c r="B9613" s="594">
        <v>45659.498240740744</v>
      </c>
      <c r="C9613">
        <v>60006</v>
      </c>
      <c r="D9613" t="s">
        <v>3517</v>
      </c>
    </row>
    <row r="9614" spans="2:4">
      <c r="B9614" s="594">
        <v>45659.498240740744</v>
      </c>
      <c r="C9614">
        <v>60006</v>
      </c>
      <c r="D9614" t="s">
        <v>3518</v>
      </c>
    </row>
    <row r="9615" spans="2:4">
      <c r="B9615" s="594">
        <v>45659.498240740744</v>
      </c>
      <c r="C9615">
        <v>60006</v>
      </c>
      <c r="D9615" t="s">
        <v>3520</v>
      </c>
    </row>
    <row r="9616" spans="2:4">
      <c r="B9616" s="594">
        <v>45659.498240740744</v>
      </c>
      <c r="C9616">
        <v>60006</v>
      </c>
      <c r="D9616" t="s">
        <v>3521</v>
      </c>
    </row>
    <row r="9617" spans="2:4">
      <c r="B9617" s="594">
        <v>45659.498240740744</v>
      </c>
      <c r="C9617">
        <v>60006</v>
      </c>
      <c r="D9617" t="s">
        <v>3522</v>
      </c>
    </row>
    <row r="9618" spans="2:4">
      <c r="B9618" s="594">
        <v>45659.498240740744</v>
      </c>
      <c r="C9618">
        <v>60006</v>
      </c>
      <c r="D9618" t="s">
        <v>3524</v>
      </c>
    </row>
    <row r="9619" spans="2:4">
      <c r="B9619" s="594">
        <v>45659.498240740744</v>
      </c>
      <c r="C9619">
        <v>60006</v>
      </c>
      <c r="D9619" t="s">
        <v>4133</v>
      </c>
    </row>
    <row r="9620" spans="2:4">
      <c r="B9620" s="594">
        <v>45659.498240740744</v>
      </c>
      <c r="C9620">
        <v>60006</v>
      </c>
      <c r="D9620" t="s">
        <v>3515</v>
      </c>
    </row>
    <row r="9621" spans="2:4">
      <c r="B9621" s="594">
        <v>45659.498240740744</v>
      </c>
      <c r="C9621">
        <v>60001</v>
      </c>
      <c r="D9621" t="s">
        <v>3516</v>
      </c>
    </row>
    <row r="9622" spans="2:4">
      <c r="B9622" s="594">
        <v>45659.498240740744</v>
      </c>
      <c r="C9622">
        <v>60006</v>
      </c>
      <c r="D9622" t="s">
        <v>3517</v>
      </c>
    </row>
    <row r="9623" spans="2:4">
      <c r="B9623" s="594">
        <v>45659.498240740744</v>
      </c>
      <c r="C9623">
        <v>60006</v>
      </c>
      <c r="D9623" t="s">
        <v>3518</v>
      </c>
    </row>
    <row r="9624" spans="2:4">
      <c r="B9624" s="594">
        <v>45659.498240740744</v>
      </c>
      <c r="C9624">
        <v>60006</v>
      </c>
      <c r="D9624" t="s">
        <v>3520</v>
      </c>
    </row>
    <row r="9625" spans="2:4">
      <c r="B9625" s="594">
        <v>45659.498240740744</v>
      </c>
      <c r="C9625">
        <v>60006</v>
      </c>
      <c r="D9625" t="s">
        <v>3521</v>
      </c>
    </row>
    <row r="9626" spans="2:4">
      <c r="B9626" s="594">
        <v>45659.498240740744</v>
      </c>
      <c r="C9626">
        <v>60006</v>
      </c>
      <c r="D9626" t="s">
        <v>3522</v>
      </c>
    </row>
    <row r="9627" spans="2:4">
      <c r="B9627" s="594">
        <v>45659.498240740744</v>
      </c>
      <c r="C9627">
        <v>60006</v>
      </c>
      <c r="D9627" t="s">
        <v>3524</v>
      </c>
    </row>
    <row r="9628" spans="2:4">
      <c r="B9628" s="594">
        <v>45659.498240740744</v>
      </c>
      <c r="C9628">
        <v>60006</v>
      </c>
      <c r="D9628" t="s">
        <v>4133</v>
      </c>
    </row>
    <row r="9629" spans="2:4">
      <c r="B9629" s="594">
        <v>45659.498240740744</v>
      </c>
      <c r="C9629">
        <v>60006</v>
      </c>
      <c r="D9629" t="s">
        <v>3515</v>
      </c>
    </row>
    <row r="9630" spans="2:4">
      <c r="B9630" s="594">
        <v>45659.498240740744</v>
      </c>
      <c r="C9630">
        <v>60001</v>
      </c>
      <c r="D9630" t="s">
        <v>3516</v>
      </c>
    </row>
    <row r="9631" spans="2:4">
      <c r="B9631" s="594">
        <v>45659.498240740744</v>
      </c>
      <c r="C9631">
        <v>60006</v>
      </c>
      <c r="D9631" t="s">
        <v>3517</v>
      </c>
    </row>
    <row r="9632" spans="2:4">
      <c r="B9632" s="594">
        <v>45659.498252314814</v>
      </c>
      <c r="C9632">
        <v>60006</v>
      </c>
      <c r="D9632" t="s">
        <v>3518</v>
      </c>
    </row>
    <row r="9633" spans="2:4">
      <c r="B9633" s="594">
        <v>45659.498252314814</v>
      </c>
      <c r="C9633">
        <v>60006</v>
      </c>
      <c r="D9633" t="s">
        <v>3520</v>
      </c>
    </row>
    <row r="9634" spans="2:4">
      <c r="B9634" s="594">
        <v>45659.498252314814</v>
      </c>
      <c r="C9634">
        <v>60006</v>
      </c>
      <c r="D9634" t="s">
        <v>3521</v>
      </c>
    </row>
    <row r="9635" spans="2:4">
      <c r="B9635" s="594">
        <v>45659.498252314814</v>
      </c>
      <c r="C9635">
        <v>60006</v>
      </c>
      <c r="D9635" t="s">
        <v>3522</v>
      </c>
    </row>
    <row r="9636" spans="2:4">
      <c r="B9636" s="594">
        <v>45659.498252314814</v>
      </c>
      <c r="C9636">
        <v>60006</v>
      </c>
      <c r="D9636" t="s">
        <v>3524</v>
      </c>
    </row>
    <row r="9637" spans="2:4">
      <c r="B9637" s="594">
        <v>45659.498252314814</v>
      </c>
      <c r="C9637">
        <v>60006</v>
      </c>
      <c r="D9637" t="s">
        <v>4133</v>
      </c>
    </row>
    <row r="9638" spans="2:4">
      <c r="B9638" s="594">
        <v>45659.498252314814</v>
      </c>
      <c r="C9638">
        <v>60006</v>
      </c>
      <c r="D9638" t="s">
        <v>3515</v>
      </c>
    </row>
    <row r="9639" spans="2:4">
      <c r="B9639" s="594">
        <v>45659.498252314814</v>
      </c>
      <c r="C9639">
        <v>60001</v>
      </c>
      <c r="D9639" t="s">
        <v>3516</v>
      </c>
    </row>
    <row r="9640" spans="2:4">
      <c r="B9640" s="594">
        <v>45659.498252314814</v>
      </c>
      <c r="C9640">
        <v>60006</v>
      </c>
      <c r="D9640" t="s">
        <v>3517</v>
      </c>
    </row>
    <row r="9641" spans="2:4">
      <c r="B9641" s="594">
        <v>45659.498252314814</v>
      </c>
      <c r="C9641">
        <v>60006</v>
      </c>
      <c r="D9641" t="s">
        <v>3518</v>
      </c>
    </row>
    <row r="9642" spans="2:4">
      <c r="B9642" s="594">
        <v>45659.498252314814</v>
      </c>
      <c r="C9642">
        <v>60006</v>
      </c>
      <c r="D9642" t="s">
        <v>3520</v>
      </c>
    </row>
    <row r="9643" spans="2:4">
      <c r="B9643" s="594">
        <v>45659.498252314814</v>
      </c>
      <c r="C9643">
        <v>60006</v>
      </c>
      <c r="D9643" t="s">
        <v>3521</v>
      </c>
    </row>
    <row r="9644" spans="2:4">
      <c r="B9644" s="594">
        <v>45659.498252314814</v>
      </c>
      <c r="C9644">
        <v>60006</v>
      </c>
      <c r="D9644" t="s">
        <v>3522</v>
      </c>
    </row>
    <row r="9645" spans="2:4">
      <c r="B9645" s="594">
        <v>45659.498252314814</v>
      </c>
      <c r="C9645">
        <v>60006</v>
      </c>
      <c r="D9645" t="s">
        <v>3524</v>
      </c>
    </row>
    <row r="9646" spans="2:4">
      <c r="B9646" s="594">
        <v>45659.498252314814</v>
      </c>
      <c r="C9646">
        <v>60006</v>
      </c>
      <c r="D9646" t="s">
        <v>4133</v>
      </c>
    </row>
    <row r="9647" spans="2:4">
      <c r="B9647" s="594">
        <v>45659.498252314814</v>
      </c>
      <c r="C9647">
        <v>60006</v>
      </c>
      <c r="D9647" t="s">
        <v>3515</v>
      </c>
    </row>
    <row r="9648" spans="2:4">
      <c r="B9648" s="594">
        <v>45659.498252314814</v>
      </c>
      <c r="C9648">
        <v>60001</v>
      </c>
      <c r="D9648" t="s">
        <v>3516</v>
      </c>
    </row>
    <row r="9649" spans="2:4">
      <c r="B9649" s="594">
        <v>45659.498252314814</v>
      </c>
      <c r="C9649">
        <v>60006</v>
      </c>
      <c r="D9649" t="s">
        <v>3517</v>
      </c>
    </row>
    <row r="9650" spans="2:4">
      <c r="B9650" s="594">
        <v>45659.498252314814</v>
      </c>
      <c r="C9650">
        <v>60006</v>
      </c>
      <c r="D9650" t="s">
        <v>3518</v>
      </c>
    </row>
    <row r="9651" spans="2:4">
      <c r="B9651" s="594">
        <v>45659.498252314814</v>
      </c>
      <c r="C9651">
        <v>60006</v>
      </c>
      <c r="D9651" t="s">
        <v>3520</v>
      </c>
    </row>
    <row r="9652" spans="2:4">
      <c r="B9652" s="594">
        <v>45659.498252314814</v>
      </c>
      <c r="C9652">
        <v>60006</v>
      </c>
      <c r="D9652" t="s">
        <v>3521</v>
      </c>
    </row>
    <row r="9653" spans="2:4">
      <c r="B9653" s="594">
        <v>45659.498252314814</v>
      </c>
      <c r="C9653">
        <v>60006</v>
      </c>
      <c r="D9653" t="s">
        <v>3522</v>
      </c>
    </row>
    <row r="9654" spans="2:4">
      <c r="B9654" s="594">
        <v>45659.498252314814</v>
      </c>
      <c r="C9654">
        <v>60006</v>
      </c>
      <c r="D9654" t="s">
        <v>3524</v>
      </c>
    </row>
    <row r="9655" spans="2:4">
      <c r="B9655" s="594">
        <v>45659.498252314814</v>
      </c>
      <c r="C9655">
        <v>60006</v>
      </c>
      <c r="D9655" t="s">
        <v>4133</v>
      </c>
    </row>
    <row r="9656" spans="2:4">
      <c r="B9656" s="594">
        <v>45659.498252314814</v>
      </c>
      <c r="C9656">
        <v>60006</v>
      </c>
      <c r="D9656" t="s">
        <v>3515</v>
      </c>
    </row>
    <row r="9657" spans="2:4">
      <c r="B9657" s="594">
        <v>45659.498252314814</v>
      </c>
      <c r="C9657">
        <v>60001</v>
      </c>
      <c r="D9657" t="s">
        <v>3516</v>
      </c>
    </row>
    <row r="9658" spans="2:4">
      <c r="B9658" s="594">
        <v>45659.498252314814</v>
      </c>
      <c r="C9658">
        <v>60006</v>
      </c>
      <c r="D9658" t="s">
        <v>3517</v>
      </c>
    </row>
    <row r="9659" spans="2:4">
      <c r="B9659" s="594">
        <v>45659.498252314814</v>
      </c>
      <c r="C9659">
        <v>60006</v>
      </c>
      <c r="D9659" t="s">
        <v>3518</v>
      </c>
    </row>
    <row r="9660" spans="2:4">
      <c r="B9660" s="594">
        <v>45659.498252314814</v>
      </c>
      <c r="C9660">
        <v>60006</v>
      </c>
      <c r="D9660" t="s">
        <v>3520</v>
      </c>
    </row>
    <row r="9661" spans="2:4">
      <c r="B9661" s="594">
        <v>45659.498252314814</v>
      </c>
      <c r="C9661">
        <v>60006</v>
      </c>
      <c r="D9661" t="s">
        <v>3521</v>
      </c>
    </row>
    <row r="9662" spans="2:4">
      <c r="B9662" s="594">
        <v>45659.498252314814</v>
      </c>
      <c r="C9662">
        <v>60006</v>
      </c>
      <c r="D9662" t="s">
        <v>3522</v>
      </c>
    </row>
    <row r="9663" spans="2:4">
      <c r="B9663" s="594">
        <v>45659.498252314814</v>
      </c>
      <c r="C9663">
        <v>60006</v>
      </c>
      <c r="D9663" t="s">
        <v>3524</v>
      </c>
    </row>
    <row r="9664" spans="2:4">
      <c r="B9664" s="594">
        <v>45659.498252314814</v>
      </c>
      <c r="C9664">
        <v>60006</v>
      </c>
      <c r="D9664" t="s">
        <v>4133</v>
      </c>
    </row>
    <row r="9665" spans="2:4">
      <c r="B9665" s="594">
        <v>45659.498252314814</v>
      </c>
      <c r="C9665">
        <v>60006</v>
      </c>
      <c r="D9665" t="s">
        <v>3515</v>
      </c>
    </row>
    <row r="9666" spans="2:4">
      <c r="B9666" s="594">
        <v>45659.498252314814</v>
      </c>
      <c r="C9666">
        <v>60001</v>
      </c>
      <c r="D9666" t="s">
        <v>3516</v>
      </c>
    </row>
    <row r="9667" spans="2:4">
      <c r="B9667" s="594">
        <v>45659.498252314814</v>
      </c>
      <c r="C9667">
        <v>60006</v>
      </c>
      <c r="D9667" t="s">
        <v>3517</v>
      </c>
    </row>
    <row r="9668" spans="2:4">
      <c r="B9668" s="594">
        <v>45659.498252314814</v>
      </c>
      <c r="C9668">
        <v>60006</v>
      </c>
      <c r="D9668" t="s">
        <v>3518</v>
      </c>
    </row>
    <row r="9669" spans="2:4">
      <c r="B9669" s="594">
        <v>45659.498252314814</v>
      </c>
      <c r="C9669">
        <v>60006</v>
      </c>
      <c r="D9669" t="s">
        <v>3520</v>
      </c>
    </row>
    <row r="9670" spans="2:4">
      <c r="B9670" s="594">
        <v>45659.498252314814</v>
      </c>
      <c r="C9670">
        <v>60006</v>
      </c>
      <c r="D9670" t="s">
        <v>3521</v>
      </c>
    </row>
    <row r="9671" spans="2:4">
      <c r="B9671" s="594">
        <v>45659.498252314814</v>
      </c>
      <c r="C9671">
        <v>60006</v>
      </c>
      <c r="D9671" t="s">
        <v>3522</v>
      </c>
    </row>
    <row r="9672" spans="2:4">
      <c r="B9672" s="594">
        <v>45659.498252314814</v>
      </c>
      <c r="C9672">
        <v>60006</v>
      </c>
      <c r="D9672" t="s">
        <v>3524</v>
      </c>
    </row>
    <row r="9673" spans="2:4">
      <c r="B9673" s="594">
        <v>45659.498263888891</v>
      </c>
      <c r="C9673">
        <v>60006</v>
      </c>
      <c r="D9673" t="s">
        <v>4133</v>
      </c>
    </row>
    <row r="9674" spans="2:4">
      <c r="B9674" s="594">
        <v>45659.498263888891</v>
      </c>
      <c r="C9674">
        <v>60006</v>
      </c>
      <c r="D9674" t="s">
        <v>3515</v>
      </c>
    </row>
    <row r="9675" spans="2:4">
      <c r="B9675" s="594">
        <v>45659.498263888891</v>
      </c>
      <c r="C9675">
        <v>60001</v>
      </c>
      <c r="D9675" t="s">
        <v>3516</v>
      </c>
    </row>
    <row r="9676" spans="2:4">
      <c r="B9676" s="594">
        <v>45659.498263888891</v>
      </c>
      <c r="C9676">
        <v>60006</v>
      </c>
      <c r="D9676" t="s">
        <v>3517</v>
      </c>
    </row>
    <row r="9677" spans="2:4">
      <c r="B9677" s="594">
        <v>45659.498263888891</v>
      </c>
      <c r="C9677">
        <v>60006</v>
      </c>
      <c r="D9677" t="s">
        <v>3518</v>
      </c>
    </row>
    <row r="9678" spans="2:4">
      <c r="B9678" s="594">
        <v>45659.498263888891</v>
      </c>
      <c r="C9678">
        <v>60006</v>
      </c>
      <c r="D9678" t="s">
        <v>3520</v>
      </c>
    </row>
    <row r="9679" spans="2:4">
      <c r="B9679" s="594">
        <v>45659.498263888891</v>
      </c>
      <c r="C9679">
        <v>60006</v>
      </c>
      <c r="D9679" t="s">
        <v>3521</v>
      </c>
    </row>
    <row r="9680" spans="2:4">
      <c r="B9680" s="594">
        <v>45659.498263888891</v>
      </c>
      <c r="C9680">
        <v>60006</v>
      </c>
      <c r="D9680" t="s">
        <v>3522</v>
      </c>
    </row>
    <row r="9681" spans="2:4">
      <c r="B9681" s="594">
        <v>45659.498263888891</v>
      </c>
      <c r="C9681">
        <v>60006</v>
      </c>
      <c r="D9681" t="s">
        <v>3524</v>
      </c>
    </row>
    <row r="9682" spans="2:4">
      <c r="B9682" s="594">
        <v>45659.498263888891</v>
      </c>
      <c r="C9682">
        <v>60006</v>
      </c>
      <c r="D9682" t="s">
        <v>4133</v>
      </c>
    </row>
    <row r="9683" spans="2:4">
      <c r="B9683" s="594">
        <v>45659.498263888891</v>
      </c>
      <c r="C9683">
        <v>60006</v>
      </c>
      <c r="D9683" t="s">
        <v>3515</v>
      </c>
    </row>
    <row r="9684" spans="2:4">
      <c r="B9684" s="594">
        <v>45659.498263888891</v>
      </c>
      <c r="C9684">
        <v>60001</v>
      </c>
      <c r="D9684" t="s">
        <v>3516</v>
      </c>
    </row>
    <row r="9685" spans="2:4">
      <c r="B9685" s="594">
        <v>45659.498263888891</v>
      </c>
      <c r="C9685">
        <v>60006</v>
      </c>
      <c r="D9685" t="s">
        <v>3517</v>
      </c>
    </row>
    <row r="9686" spans="2:4">
      <c r="B9686" s="594">
        <v>45659.498263888891</v>
      </c>
      <c r="C9686">
        <v>60006</v>
      </c>
      <c r="D9686" t="s">
        <v>3518</v>
      </c>
    </row>
    <row r="9687" spans="2:4">
      <c r="B9687" s="594">
        <v>45659.498263888891</v>
      </c>
      <c r="C9687">
        <v>60006</v>
      </c>
      <c r="D9687" t="s">
        <v>3520</v>
      </c>
    </row>
    <row r="9688" spans="2:4">
      <c r="B9688" s="594">
        <v>45659.498263888891</v>
      </c>
      <c r="C9688">
        <v>60006</v>
      </c>
      <c r="D9688" t="s">
        <v>3521</v>
      </c>
    </row>
    <row r="9689" spans="2:4">
      <c r="B9689" s="594">
        <v>45659.498263888891</v>
      </c>
      <c r="C9689">
        <v>60006</v>
      </c>
      <c r="D9689" t="s">
        <v>3522</v>
      </c>
    </row>
    <row r="9690" spans="2:4">
      <c r="B9690" s="594">
        <v>45659.498263888891</v>
      </c>
      <c r="C9690">
        <v>60006</v>
      </c>
      <c r="D9690" t="s">
        <v>3524</v>
      </c>
    </row>
    <row r="9691" spans="2:4">
      <c r="B9691" s="594">
        <v>45659.498263888891</v>
      </c>
      <c r="C9691">
        <v>60006</v>
      </c>
      <c r="D9691" t="s">
        <v>4133</v>
      </c>
    </row>
    <row r="9692" spans="2:4">
      <c r="B9692" s="594">
        <v>45659.498263888891</v>
      </c>
      <c r="C9692">
        <v>60006</v>
      </c>
      <c r="D9692" t="s">
        <v>3515</v>
      </c>
    </row>
    <row r="9693" spans="2:4">
      <c r="B9693" s="594">
        <v>45659.498263888891</v>
      </c>
      <c r="C9693">
        <v>60001</v>
      </c>
      <c r="D9693" t="s">
        <v>3516</v>
      </c>
    </row>
    <row r="9694" spans="2:4">
      <c r="B9694" s="594">
        <v>45659.498263888891</v>
      </c>
      <c r="C9694">
        <v>60006</v>
      </c>
      <c r="D9694" t="s">
        <v>3517</v>
      </c>
    </row>
    <row r="9695" spans="2:4">
      <c r="B9695" s="594">
        <v>45659.49827546296</v>
      </c>
      <c r="C9695">
        <v>60006</v>
      </c>
      <c r="D9695" t="s">
        <v>3518</v>
      </c>
    </row>
    <row r="9696" spans="2:4">
      <c r="B9696" s="594">
        <v>45659.49827546296</v>
      </c>
      <c r="C9696">
        <v>60006</v>
      </c>
      <c r="D9696" t="s">
        <v>3520</v>
      </c>
    </row>
    <row r="9697" spans="2:4">
      <c r="B9697" s="594">
        <v>45659.49827546296</v>
      </c>
      <c r="C9697">
        <v>60006</v>
      </c>
      <c r="D9697" t="s">
        <v>3521</v>
      </c>
    </row>
    <row r="9698" spans="2:4">
      <c r="B9698" s="594">
        <v>45659.49827546296</v>
      </c>
      <c r="C9698">
        <v>60006</v>
      </c>
      <c r="D9698" t="s">
        <v>3522</v>
      </c>
    </row>
    <row r="9699" spans="2:4">
      <c r="B9699" s="594">
        <v>45659.49827546296</v>
      </c>
      <c r="C9699">
        <v>60006</v>
      </c>
      <c r="D9699" t="s">
        <v>3524</v>
      </c>
    </row>
    <row r="9700" spans="2:4">
      <c r="B9700" s="594">
        <v>45659.49827546296</v>
      </c>
      <c r="C9700">
        <v>60006</v>
      </c>
      <c r="D9700" t="s">
        <v>4133</v>
      </c>
    </row>
    <row r="9701" spans="2:4">
      <c r="B9701" s="594">
        <v>45659.49827546296</v>
      </c>
      <c r="C9701">
        <v>60006</v>
      </c>
      <c r="D9701" t="s">
        <v>3515</v>
      </c>
    </row>
    <row r="9702" spans="2:4">
      <c r="B9702" s="594">
        <v>45659.49827546296</v>
      </c>
      <c r="C9702">
        <v>60001</v>
      </c>
      <c r="D9702" t="s">
        <v>3516</v>
      </c>
    </row>
    <row r="9703" spans="2:4">
      <c r="B9703" s="594">
        <v>45659.49827546296</v>
      </c>
      <c r="C9703">
        <v>60006</v>
      </c>
      <c r="D9703" t="s">
        <v>3517</v>
      </c>
    </row>
    <row r="9704" spans="2:4">
      <c r="B9704" s="594">
        <v>45659.49827546296</v>
      </c>
      <c r="C9704">
        <v>60006</v>
      </c>
      <c r="D9704" t="s">
        <v>3518</v>
      </c>
    </row>
    <row r="9705" spans="2:4">
      <c r="B9705" s="594">
        <v>45659.49827546296</v>
      </c>
      <c r="C9705">
        <v>60006</v>
      </c>
      <c r="D9705" t="s">
        <v>3520</v>
      </c>
    </row>
    <row r="9706" spans="2:4">
      <c r="B9706" s="594">
        <v>45659.49827546296</v>
      </c>
      <c r="C9706">
        <v>60006</v>
      </c>
      <c r="D9706" t="s">
        <v>3521</v>
      </c>
    </row>
    <row r="9707" spans="2:4">
      <c r="B9707" s="594">
        <v>45659.49827546296</v>
      </c>
      <c r="C9707">
        <v>60006</v>
      </c>
      <c r="D9707" t="s">
        <v>3522</v>
      </c>
    </row>
    <row r="9708" spans="2:4">
      <c r="B9708" s="594">
        <v>45659.49827546296</v>
      </c>
      <c r="C9708">
        <v>60006</v>
      </c>
      <c r="D9708" t="s">
        <v>3524</v>
      </c>
    </row>
    <row r="9709" spans="2:4">
      <c r="B9709" s="594">
        <v>45659.49827546296</v>
      </c>
      <c r="C9709">
        <v>60006</v>
      </c>
      <c r="D9709" t="s">
        <v>4133</v>
      </c>
    </row>
    <row r="9710" spans="2:4">
      <c r="B9710" s="594">
        <v>45659.49827546296</v>
      </c>
      <c r="C9710">
        <v>60006</v>
      </c>
      <c r="D9710" t="s">
        <v>3515</v>
      </c>
    </row>
    <row r="9711" spans="2:4">
      <c r="B9711" s="594">
        <v>45659.49827546296</v>
      </c>
      <c r="C9711">
        <v>60001</v>
      </c>
      <c r="D9711" t="s">
        <v>3516</v>
      </c>
    </row>
    <row r="9712" spans="2:4">
      <c r="B9712" s="594">
        <v>45659.49827546296</v>
      </c>
      <c r="C9712">
        <v>60006</v>
      </c>
      <c r="D9712" t="s">
        <v>3517</v>
      </c>
    </row>
    <row r="9713" spans="2:4">
      <c r="B9713" s="594">
        <v>45659.49827546296</v>
      </c>
      <c r="C9713">
        <v>60006</v>
      </c>
      <c r="D9713" t="s">
        <v>3518</v>
      </c>
    </row>
    <row r="9714" spans="2:4">
      <c r="B9714" s="594">
        <v>45659.49827546296</v>
      </c>
      <c r="C9714">
        <v>60006</v>
      </c>
      <c r="D9714" t="s">
        <v>3520</v>
      </c>
    </row>
    <row r="9715" spans="2:4">
      <c r="B9715" s="594">
        <v>45659.49827546296</v>
      </c>
      <c r="C9715">
        <v>60006</v>
      </c>
      <c r="D9715" t="s">
        <v>3521</v>
      </c>
    </row>
    <row r="9716" spans="2:4">
      <c r="B9716" s="594">
        <v>45659.49827546296</v>
      </c>
      <c r="C9716">
        <v>60006</v>
      </c>
      <c r="D9716" t="s">
        <v>3522</v>
      </c>
    </row>
    <row r="9717" spans="2:4">
      <c r="B9717" s="594">
        <v>45659.49827546296</v>
      </c>
      <c r="C9717">
        <v>60006</v>
      </c>
      <c r="D9717" t="s">
        <v>3524</v>
      </c>
    </row>
    <row r="9718" spans="2:4">
      <c r="B9718" s="594">
        <v>45659.49827546296</v>
      </c>
      <c r="C9718">
        <v>60006</v>
      </c>
      <c r="D9718" t="s">
        <v>4133</v>
      </c>
    </row>
    <row r="9719" spans="2:4">
      <c r="B9719" s="594">
        <v>45659.49827546296</v>
      </c>
      <c r="C9719">
        <v>60006</v>
      </c>
      <c r="D9719" t="s">
        <v>3515</v>
      </c>
    </row>
    <row r="9720" spans="2:4">
      <c r="B9720" s="594">
        <v>45659.49827546296</v>
      </c>
      <c r="C9720">
        <v>60001</v>
      </c>
      <c r="D9720" t="s">
        <v>3516</v>
      </c>
    </row>
    <row r="9721" spans="2:4">
      <c r="B9721" s="594">
        <v>45659.49827546296</v>
      </c>
      <c r="C9721">
        <v>60006</v>
      </c>
      <c r="D9721" t="s">
        <v>3517</v>
      </c>
    </row>
    <row r="9722" spans="2:4">
      <c r="B9722" s="594">
        <v>45659.49827546296</v>
      </c>
      <c r="C9722">
        <v>60006</v>
      </c>
      <c r="D9722" t="s">
        <v>3518</v>
      </c>
    </row>
    <row r="9723" spans="2:4">
      <c r="B9723" s="594">
        <v>45659.49827546296</v>
      </c>
      <c r="C9723">
        <v>60006</v>
      </c>
      <c r="D9723" t="s">
        <v>3520</v>
      </c>
    </row>
    <row r="9724" spans="2:4">
      <c r="B9724" s="594">
        <v>45659.49827546296</v>
      </c>
      <c r="C9724">
        <v>60006</v>
      </c>
      <c r="D9724" t="s">
        <v>3521</v>
      </c>
    </row>
    <row r="9725" spans="2:4">
      <c r="B9725" s="594">
        <v>45659.498287037037</v>
      </c>
      <c r="C9725">
        <v>60006</v>
      </c>
      <c r="D9725" t="s">
        <v>3522</v>
      </c>
    </row>
    <row r="9726" spans="2:4">
      <c r="B9726" s="594">
        <v>45659.498287037037</v>
      </c>
      <c r="C9726">
        <v>60006</v>
      </c>
      <c r="D9726" t="s">
        <v>3524</v>
      </c>
    </row>
    <row r="9727" spans="2:4">
      <c r="B9727" s="594">
        <v>45659.498287037037</v>
      </c>
      <c r="C9727">
        <v>60006</v>
      </c>
      <c r="D9727" t="s">
        <v>4133</v>
      </c>
    </row>
    <row r="9728" spans="2:4">
      <c r="B9728" s="594">
        <v>45659.498287037037</v>
      </c>
      <c r="C9728">
        <v>60006</v>
      </c>
      <c r="D9728" t="s">
        <v>3515</v>
      </c>
    </row>
    <row r="9729" spans="2:4">
      <c r="B9729" s="594">
        <v>45659.498287037037</v>
      </c>
      <c r="C9729">
        <v>60001</v>
      </c>
      <c r="D9729" t="s">
        <v>3516</v>
      </c>
    </row>
    <row r="9730" spans="2:4">
      <c r="B9730" s="594">
        <v>45659.498287037037</v>
      </c>
      <c r="C9730">
        <v>60006</v>
      </c>
      <c r="D9730" t="s">
        <v>3517</v>
      </c>
    </row>
    <row r="9731" spans="2:4">
      <c r="B9731" s="594">
        <v>45659.498287037037</v>
      </c>
      <c r="C9731">
        <v>60006</v>
      </c>
      <c r="D9731" t="s">
        <v>3518</v>
      </c>
    </row>
    <row r="9732" spans="2:4">
      <c r="B9732" s="594">
        <v>45659.498287037037</v>
      </c>
      <c r="C9732">
        <v>60006</v>
      </c>
      <c r="D9732" t="s">
        <v>3520</v>
      </c>
    </row>
    <row r="9733" spans="2:4">
      <c r="B9733" s="594">
        <v>45659.498287037037</v>
      </c>
      <c r="C9733">
        <v>60006</v>
      </c>
      <c r="D9733" t="s">
        <v>3521</v>
      </c>
    </row>
    <row r="9734" spans="2:4">
      <c r="B9734" s="594">
        <v>45659.498287037037</v>
      </c>
      <c r="C9734">
        <v>60006</v>
      </c>
      <c r="D9734" t="s">
        <v>3522</v>
      </c>
    </row>
    <row r="9735" spans="2:4">
      <c r="B9735" s="594">
        <v>45659.498287037037</v>
      </c>
      <c r="C9735">
        <v>60006</v>
      </c>
      <c r="D9735" t="s">
        <v>3524</v>
      </c>
    </row>
    <row r="9736" spans="2:4">
      <c r="B9736" s="594">
        <v>45659.498287037037</v>
      </c>
      <c r="C9736">
        <v>60006</v>
      </c>
      <c r="D9736" t="s">
        <v>4133</v>
      </c>
    </row>
    <row r="9737" spans="2:4">
      <c r="B9737" s="594">
        <v>45659.498287037037</v>
      </c>
      <c r="C9737">
        <v>60006</v>
      </c>
      <c r="D9737" t="s">
        <v>3515</v>
      </c>
    </row>
    <row r="9738" spans="2:4">
      <c r="B9738" s="594">
        <v>45659.498287037037</v>
      </c>
      <c r="C9738">
        <v>60001</v>
      </c>
      <c r="D9738" t="s">
        <v>3516</v>
      </c>
    </row>
    <row r="9739" spans="2:4">
      <c r="B9739" s="594">
        <v>45659.498287037037</v>
      </c>
      <c r="C9739">
        <v>60006</v>
      </c>
      <c r="D9739" t="s">
        <v>3517</v>
      </c>
    </row>
    <row r="9740" spans="2:4">
      <c r="B9740" s="594">
        <v>45659.498287037037</v>
      </c>
      <c r="C9740">
        <v>60006</v>
      </c>
      <c r="D9740" t="s">
        <v>3518</v>
      </c>
    </row>
    <row r="9741" spans="2:4">
      <c r="B9741" s="594">
        <v>45659.498287037037</v>
      </c>
      <c r="C9741">
        <v>60006</v>
      </c>
      <c r="D9741" t="s">
        <v>3520</v>
      </c>
    </row>
    <row r="9742" spans="2:4">
      <c r="B9742" s="594">
        <v>45659.498287037037</v>
      </c>
      <c r="C9742">
        <v>60006</v>
      </c>
      <c r="D9742" t="s">
        <v>3521</v>
      </c>
    </row>
    <row r="9743" spans="2:4">
      <c r="B9743" s="594">
        <v>45659.498287037037</v>
      </c>
      <c r="C9743">
        <v>60006</v>
      </c>
      <c r="D9743" t="s">
        <v>3522</v>
      </c>
    </row>
    <row r="9744" spans="2:4">
      <c r="B9744" s="594">
        <v>45659.498287037037</v>
      </c>
      <c r="C9744">
        <v>60006</v>
      </c>
      <c r="D9744" t="s">
        <v>3524</v>
      </c>
    </row>
    <row r="9745" spans="2:4">
      <c r="B9745" s="594">
        <v>45659.498287037037</v>
      </c>
      <c r="C9745">
        <v>60006</v>
      </c>
      <c r="D9745" t="s">
        <v>4133</v>
      </c>
    </row>
    <row r="9746" spans="2:4">
      <c r="B9746" s="594">
        <v>45659.498287037037</v>
      </c>
      <c r="C9746">
        <v>60006</v>
      </c>
      <c r="D9746" t="s">
        <v>3515</v>
      </c>
    </row>
    <row r="9747" spans="2:4">
      <c r="B9747" s="594">
        <v>45659.498287037037</v>
      </c>
      <c r="C9747">
        <v>60001</v>
      </c>
      <c r="D9747" t="s">
        <v>3516</v>
      </c>
    </row>
    <row r="9748" spans="2:4">
      <c r="B9748" s="594">
        <v>45659.498287037037</v>
      </c>
      <c r="C9748">
        <v>60006</v>
      </c>
      <c r="D9748" t="s">
        <v>3517</v>
      </c>
    </row>
    <row r="9749" spans="2:4">
      <c r="B9749" s="594">
        <v>45659.498287037037</v>
      </c>
      <c r="C9749">
        <v>60006</v>
      </c>
      <c r="D9749" t="s">
        <v>3518</v>
      </c>
    </row>
    <row r="9750" spans="2:4">
      <c r="B9750" s="594">
        <v>45659.498287037037</v>
      </c>
      <c r="C9750">
        <v>60006</v>
      </c>
      <c r="D9750" t="s">
        <v>3520</v>
      </c>
    </row>
    <row r="9751" spans="2:4">
      <c r="B9751" s="594">
        <v>45659.498287037037</v>
      </c>
      <c r="C9751">
        <v>60006</v>
      </c>
      <c r="D9751" t="s">
        <v>3521</v>
      </c>
    </row>
    <row r="9752" spans="2:4">
      <c r="B9752" s="594">
        <v>45659.498287037037</v>
      </c>
      <c r="C9752">
        <v>60006</v>
      </c>
      <c r="D9752" t="s">
        <v>3522</v>
      </c>
    </row>
    <row r="9753" spans="2:4">
      <c r="B9753" s="594">
        <v>45659.498287037037</v>
      </c>
      <c r="C9753">
        <v>60006</v>
      </c>
      <c r="D9753" t="s">
        <v>3524</v>
      </c>
    </row>
    <row r="9754" spans="2:4">
      <c r="B9754" s="594">
        <v>45659.498287037037</v>
      </c>
      <c r="C9754">
        <v>60006</v>
      </c>
      <c r="D9754" t="s">
        <v>4133</v>
      </c>
    </row>
    <row r="9755" spans="2:4">
      <c r="B9755" s="594">
        <v>45659.498298611114</v>
      </c>
      <c r="C9755">
        <v>60006</v>
      </c>
      <c r="D9755" t="s">
        <v>3515</v>
      </c>
    </row>
    <row r="9756" spans="2:4">
      <c r="B9756" s="594">
        <v>45659.498298611114</v>
      </c>
      <c r="C9756">
        <v>60001</v>
      </c>
      <c r="D9756" t="s">
        <v>3516</v>
      </c>
    </row>
    <row r="9757" spans="2:4">
      <c r="B9757" s="594">
        <v>45659.498298611114</v>
      </c>
      <c r="C9757">
        <v>60006</v>
      </c>
      <c r="D9757" t="s">
        <v>3517</v>
      </c>
    </row>
    <row r="9758" spans="2:4">
      <c r="B9758" s="594">
        <v>45659.498298611114</v>
      </c>
      <c r="C9758">
        <v>60006</v>
      </c>
      <c r="D9758" t="s">
        <v>3518</v>
      </c>
    </row>
    <row r="9759" spans="2:4">
      <c r="B9759" s="594">
        <v>45659.498298611114</v>
      </c>
      <c r="C9759">
        <v>60006</v>
      </c>
      <c r="D9759" t="s">
        <v>3520</v>
      </c>
    </row>
    <row r="9760" spans="2:4">
      <c r="B9760" s="594">
        <v>45659.498298611114</v>
      </c>
      <c r="C9760">
        <v>60006</v>
      </c>
      <c r="D9760" t="s">
        <v>3521</v>
      </c>
    </row>
    <row r="9761" spans="2:4">
      <c r="B9761" s="594">
        <v>45659.498298611114</v>
      </c>
      <c r="C9761">
        <v>60006</v>
      </c>
      <c r="D9761" t="s">
        <v>3522</v>
      </c>
    </row>
    <row r="9762" spans="2:4">
      <c r="B9762" s="594">
        <v>45659.498298611114</v>
      </c>
      <c r="C9762">
        <v>60006</v>
      </c>
      <c r="D9762" t="s">
        <v>3524</v>
      </c>
    </row>
    <row r="9763" spans="2:4">
      <c r="B9763" s="594">
        <v>45659.498298611114</v>
      </c>
      <c r="C9763">
        <v>60006</v>
      </c>
      <c r="D9763" t="s">
        <v>4133</v>
      </c>
    </row>
    <row r="9764" spans="2:4">
      <c r="B9764" s="594">
        <v>45659.498298611114</v>
      </c>
      <c r="C9764">
        <v>60006</v>
      </c>
      <c r="D9764" t="s">
        <v>3515</v>
      </c>
    </row>
    <row r="9765" spans="2:4">
      <c r="B9765" s="594">
        <v>45659.498298611114</v>
      </c>
      <c r="C9765">
        <v>60001</v>
      </c>
      <c r="D9765" t="s">
        <v>3516</v>
      </c>
    </row>
    <row r="9766" spans="2:4">
      <c r="B9766" s="594">
        <v>45659.498310185183</v>
      </c>
      <c r="C9766">
        <v>60006</v>
      </c>
      <c r="D9766" t="s">
        <v>3517</v>
      </c>
    </row>
    <row r="9767" spans="2:4">
      <c r="B9767" s="594">
        <v>45659.498310185183</v>
      </c>
      <c r="C9767">
        <v>60006</v>
      </c>
      <c r="D9767" t="s">
        <v>3518</v>
      </c>
    </row>
    <row r="9768" spans="2:4">
      <c r="B9768" s="594">
        <v>45659.498310185183</v>
      </c>
      <c r="C9768">
        <v>60006</v>
      </c>
      <c r="D9768" t="s">
        <v>3520</v>
      </c>
    </row>
    <row r="9769" spans="2:4">
      <c r="B9769" s="594">
        <v>45659.498310185183</v>
      </c>
      <c r="C9769">
        <v>60006</v>
      </c>
      <c r="D9769" t="s">
        <v>3521</v>
      </c>
    </row>
    <row r="9770" spans="2:4">
      <c r="B9770" s="594">
        <v>45659.498310185183</v>
      </c>
      <c r="C9770">
        <v>60006</v>
      </c>
      <c r="D9770" t="s">
        <v>3522</v>
      </c>
    </row>
    <row r="9771" spans="2:4">
      <c r="B9771" s="594">
        <v>45659.498310185183</v>
      </c>
      <c r="C9771">
        <v>60006</v>
      </c>
      <c r="D9771" t="s">
        <v>3524</v>
      </c>
    </row>
    <row r="9772" spans="2:4">
      <c r="B9772" s="594">
        <v>45659.498310185183</v>
      </c>
      <c r="C9772">
        <v>60006</v>
      </c>
      <c r="D9772" t="s">
        <v>4133</v>
      </c>
    </row>
    <row r="9773" spans="2:4">
      <c r="B9773" s="594">
        <v>45659.498310185183</v>
      </c>
      <c r="C9773">
        <v>60006</v>
      </c>
      <c r="D9773" t="s">
        <v>3515</v>
      </c>
    </row>
    <row r="9774" spans="2:4">
      <c r="B9774" s="594">
        <v>45659.498310185183</v>
      </c>
      <c r="C9774">
        <v>60001</v>
      </c>
      <c r="D9774" t="s">
        <v>3516</v>
      </c>
    </row>
    <row r="9775" spans="2:4">
      <c r="B9775" s="594">
        <v>45659.49832175926</v>
      </c>
      <c r="C9775">
        <v>60006</v>
      </c>
      <c r="D9775" t="s">
        <v>3517</v>
      </c>
    </row>
    <row r="9776" spans="2:4">
      <c r="B9776" s="594">
        <v>45659.49832175926</v>
      </c>
      <c r="C9776">
        <v>60006</v>
      </c>
      <c r="D9776" t="s">
        <v>3518</v>
      </c>
    </row>
    <row r="9777" spans="2:4">
      <c r="B9777" s="594">
        <v>45659.49832175926</v>
      </c>
      <c r="C9777">
        <v>60006</v>
      </c>
      <c r="D9777" t="s">
        <v>3520</v>
      </c>
    </row>
    <row r="9778" spans="2:4">
      <c r="B9778" s="594">
        <v>45659.49832175926</v>
      </c>
      <c r="C9778">
        <v>60006</v>
      </c>
      <c r="D9778" t="s">
        <v>3521</v>
      </c>
    </row>
    <row r="9779" spans="2:4">
      <c r="B9779" s="594">
        <v>45659.49832175926</v>
      </c>
      <c r="C9779">
        <v>60006</v>
      </c>
      <c r="D9779" t="s">
        <v>3522</v>
      </c>
    </row>
    <row r="9780" spans="2:4">
      <c r="B9780" s="594">
        <v>45659.49832175926</v>
      </c>
      <c r="C9780">
        <v>60006</v>
      </c>
      <c r="D9780" t="s">
        <v>3524</v>
      </c>
    </row>
    <row r="9781" spans="2:4">
      <c r="B9781" s="594">
        <v>45659.49832175926</v>
      </c>
      <c r="C9781">
        <v>60006</v>
      </c>
      <c r="D9781" t="s">
        <v>4133</v>
      </c>
    </row>
    <row r="9782" spans="2:4">
      <c r="B9782" s="594">
        <v>45659.498333333337</v>
      </c>
      <c r="C9782">
        <v>60006</v>
      </c>
      <c r="D9782" t="s">
        <v>3515</v>
      </c>
    </row>
    <row r="9783" spans="2:4">
      <c r="B9783" s="594">
        <v>45659.498333333337</v>
      </c>
      <c r="C9783">
        <v>60001</v>
      </c>
      <c r="D9783" t="s">
        <v>3516</v>
      </c>
    </row>
    <row r="9784" spans="2:4">
      <c r="B9784" s="594">
        <v>45659.498333333337</v>
      </c>
      <c r="C9784">
        <v>60006</v>
      </c>
      <c r="D9784" t="s">
        <v>3517</v>
      </c>
    </row>
    <row r="9785" spans="2:4">
      <c r="B9785" s="594">
        <v>45659.498333333337</v>
      </c>
      <c r="C9785">
        <v>60006</v>
      </c>
      <c r="D9785" t="s">
        <v>3518</v>
      </c>
    </row>
    <row r="9786" spans="2:4">
      <c r="B9786" s="594">
        <v>45659.498333333337</v>
      </c>
      <c r="C9786">
        <v>60006</v>
      </c>
      <c r="D9786" t="s">
        <v>3520</v>
      </c>
    </row>
    <row r="9787" spans="2:4">
      <c r="B9787" s="594">
        <v>45659.498333333337</v>
      </c>
      <c r="C9787">
        <v>60006</v>
      </c>
      <c r="D9787" t="s">
        <v>3521</v>
      </c>
    </row>
    <row r="9788" spans="2:4">
      <c r="B9788" s="594">
        <v>45659.498333333337</v>
      </c>
      <c r="C9788">
        <v>60006</v>
      </c>
      <c r="D9788" t="s">
        <v>3522</v>
      </c>
    </row>
    <row r="9789" spans="2:4">
      <c r="B9789" s="594">
        <v>45659.498333333337</v>
      </c>
      <c r="C9789">
        <v>60006</v>
      </c>
      <c r="D9789" t="s">
        <v>3524</v>
      </c>
    </row>
    <row r="9790" spans="2:4">
      <c r="B9790" s="594">
        <v>45659.498333333337</v>
      </c>
      <c r="C9790">
        <v>60006</v>
      </c>
      <c r="D9790" t="s">
        <v>4133</v>
      </c>
    </row>
    <row r="9791" spans="2:4">
      <c r="B9791" s="594">
        <v>45659.498344907406</v>
      </c>
      <c r="C9791">
        <v>60006</v>
      </c>
      <c r="D9791" t="s">
        <v>3515</v>
      </c>
    </row>
    <row r="9792" spans="2:4">
      <c r="B9792" s="594">
        <v>45659.498344907406</v>
      </c>
      <c r="C9792">
        <v>60001</v>
      </c>
      <c r="D9792" t="s">
        <v>3516</v>
      </c>
    </row>
    <row r="9793" spans="2:4">
      <c r="B9793" s="594">
        <v>45659.498344907406</v>
      </c>
      <c r="C9793">
        <v>60006</v>
      </c>
      <c r="D9793" t="s">
        <v>3517</v>
      </c>
    </row>
    <row r="9794" spans="2:4">
      <c r="B9794" s="594">
        <v>45659.498344907406</v>
      </c>
      <c r="C9794">
        <v>60006</v>
      </c>
      <c r="D9794" t="s">
        <v>3518</v>
      </c>
    </row>
    <row r="9795" spans="2:4">
      <c r="B9795" s="594">
        <v>45659.498344907406</v>
      </c>
      <c r="C9795">
        <v>60006</v>
      </c>
      <c r="D9795" t="s">
        <v>3520</v>
      </c>
    </row>
    <row r="9796" spans="2:4">
      <c r="B9796" s="594">
        <v>45659.498344907406</v>
      </c>
      <c r="C9796">
        <v>60006</v>
      </c>
      <c r="D9796" t="s">
        <v>3521</v>
      </c>
    </row>
    <row r="9797" spans="2:4">
      <c r="B9797" s="594">
        <v>45659.498344907406</v>
      </c>
      <c r="C9797">
        <v>60006</v>
      </c>
      <c r="D9797" t="s">
        <v>3522</v>
      </c>
    </row>
    <row r="9798" spans="2:4">
      <c r="B9798" s="594">
        <v>45659.498344907406</v>
      </c>
      <c r="C9798">
        <v>60006</v>
      </c>
      <c r="D9798" t="s">
        <v>3524</v>
      </c>
    </row>
    <row r="9799" spans="2:4">
      <c r="B9799" s="594">
        <v>45659.498344907406</v>
      </c>
      <c r="C9799">
        <v>60006</v>
      </c>
      <c r="D9799" t="s">
        <v>4133</v>
      </c>
    </row>
    <row r="9800" spans="2:4">
      <c r="B9800" s="594">
        <v>45659.498344907406</v>
      </c>
      <c r="C9800">
        <v>60006</v>
      </c>
      <c r="D9800" t="s">
        <v>3515</v>
      </c>
    </row>
    <row r="9801" spans="2:4">
      <c r="B9801" s="594">
        <v>45659.498344907406</v>
      </c>
      <c r="C9801">
        <v>60001</v>
      </c>
      <c r="D9801" t="s">
        <v>3516</v>
      </c>
    </row>
    <row r="9802" spans="2:4">
      <c r="B9802" s="594">
        <v>45659.498344907406</v>
      </c>
      <c r="C9802">
        <v>60006</v>
      </c>
      <c r="D9802" t="s">
        <v>3517</v>
      </c>
    </row>
    <row r="9803" spans="2:4">
      <c r="B9803" s="594">
        <v>45659.498344907406</v>
      </c>
      <c r="C9803">
        <v>60006</v>
      </c>
      <c r="D9803" t="s">
        <v>3518</v>
      </c>
    </row>
    <row r="9804" spans="2:4">
      <c r="B9804" s="594">
        <v>45659.498344907406</v>
      </c>
      <c r="C9804">
        <v>60006</v>
      </c>
      <c r="D9804" t="s">
        <v>3520</v>
      </c>
    </row>
    <row r="9805" spans="2:4">
      <c r="B9805" s="594">
        <v>45659.498344907406</v>
      </c>
      <c r="C9805">
        <v>60006</v>
      </c>
      <c r="D9805" t="s">
        <v>3521</v>
      </c>
    </row>
    <row r="9806" spans="2:4">
      <c r="B9806" s="594">
        <v>45659.498344907406</v>
      </c>
      <c r="C9806">
        <v>60006</v>
      </c>
      <c r="D9806" t="s">
        <v>3522</v>
      </c>
    </row>
    <row r="9807" spans="2:4">
      <c r="B9807" s="594">
        <v>45659.498344907406</v>
      </c>
      <c r="C9807">
        <v>60006</v>
      </c>
      <c r="D9807" t="s">
        <v>3524</v>
      </c>
    </row>
    <row r="9808" spans="2:4">
      <c r="B9808" s="594">
        <v>45659.498344907406</v>
      </c>
      <c r="C9808">
        <v>60006</v>
      </c>
      <c r="D9808" t="s">
        <v>4133</v>
      </c>
    </row>
    <row r="9809" spans="2:4">
      <c r="B9809" s="594">
        <v>45659.498344907406</v>
      </c>
      <c r="C9809">
        <v>60006</v>
      </c>
      <c r="D9809" t="s">
        <v>3515</v>
      </c>
    </row>
    <row r="9810" spans="2:4">
      <c r="B9810" s="594">
        <v>45659.498356481483</v>
      </c>
      <c r="C9810">
        <v>60001</v>
      </c>
      <c r="D9810" t="s">
        <v>3516</v>
      </c>
    </row>
    <row r="9811" spans="2:4">
      <c r="B9811" s="594">
        <v>45659.498356481483</v>
      </c>
      <c r="C9811">
        <v>60006</v>
      </c>
      <c r="D9811" t="s">
        <v>3517</v>
      </c>
    </row>
    <row r="9812" spans="2:4">
      <c r="B9812" s="594">
        <v>45659.498356481483</v>
      </c>
      <c r="C9812">
        <v>60006</v>
      </c>
      <c r="D9812" t="s">
        <v>3518</v>
      </c>
    </row>
    <row r="9813" spans="2:4">
      <c r="B9813" s="594">
        <v>45659.498356481483</v>
      </c>
      <c r="C9813">
        <v>60006</v>
      </c>
      <c r="D9813" t="s">
        <v>3520</v>
      </c>
    </row>
    <row r="9814" spans="2:4">
      <c r="B9814" s="594">
        <v>45659.498356481483</v>
      </c>
      <c r="C9814">
        <v>60006</v>
      </c>
      <c r="D9814" t="s">
        <v>3521</v>
      </c>
    </row>
    <row r="9815" spans="2:4">
      <c r="B9815" s="594">
        <v>45659.498356481483</v>
      </c>
      <c r="C9815">
        <v>60006</v>
      </c>
      <c r="D9815" t="s">
        <v>3522</v>
      </c>
    </row>
    <row r="9816" spans="2:4">
      <c r="B9816" s="594">
        <v>45659.498356481483</v>
      </c>
      <c r="C9816">
        <v>60006</v>
      </c>
      <c r="D9816" t="s">
        <v>3524</v>
      </c>
    </row>
    <row r="9817" spans="2:4">
      <c r="B9817" s="594">
        <v>45659.498356481483</v>
      </c>
      <c r="C9817">
        <v>60006</v>
      </c>
      <c r="D9817" t="s">
        <v>4133</v>
      </c>
    </row>
    <row r="9818" spans="2:4">
      <c r="B9818" s="594">
        <v>45659.498356481483</v>
      </c>
      <c r="C9818">
        <v>60006</v>
      </c>
      <c r="D9818" t="s">
        <v>3515</v>
      </c>
    </row>
    <row r="9819" spans="2:4">
      <c r="B9819" s="594">
        <v>45659.498356481483</v>
      </c>
      <c r="C9819">
        <v>60001</v>
      </c>
      <c r="D9819" t="s">
        <v>3516</v>
      </c>
    </row>
    <row r="9820" spans="2:4">
      <c r="B9820" s="594">
        <v>45659.498356481483</v>
      </c>
      <c r="C9820">
        <v>60006</v>
      </c>
      <c r="D9820" t="s">
        <v>3517</v>
      </c>
    </row>
    <row r="9821" spans="2:4">
      <c r="B9821" s="594">
        <v>45659.498356481483</v>
      </c>
      <c r="C9821">
        <v>60006</v>
      </c>
      <c r="D9821" t="s">
        <v>3518</v>
      </c>
    </row>
    <row r="9822" spans="2:4">
      <c r="B9822" s="594">
        <v>45659.498356481483</v>
      </c>
      <c r="C9822">
        <v>60006</v>
      </c>
      <c r="D9822" t="s">
        <v>3520</v>
      </c>
    </row>
    <row r="9823" spans="2:4">
      <c r="B9823" s="594">
        <v>45659.498356481483</v>
      </c>
      <c r="C9823">
        <v>60006</v>
      </c>
      <c r="D9823" t="s">
        <v>3521</v>
      </c>
    </row>
    <row r="9824" spans="2:4">
      <c r="B9824" s="594">
        <v>45659.498356481483</v>
      </c>
      <c r="C9824">
        <v>60006</v>
      </c>
      <c r="D9824" t="s">
        <v>3522</v>
      </c>
    </row>
    <row r="9825" spans="2:4">
      <c r="B9825" s="594">
        <v>45659.498356481483</v>
      </c>
      <c r="C9825">
        <v>60006</v>
      </c>
      <c r="D9825" t="s">
        <v>3524</v>
      </c>
    </row>
    <row r="9826" spans="2:4">
      <c r="B9826" s="594">
        <v>45659.498356481483</v>
      </c>
      <c r="C9826">
        <v>60006</v>
      </c>
      <c r="D9826" t="s">
        <v>4133</v>
      </c>
    </row>
    <row r="9827" spans="2:4">
      <c r="B9827" s="594">
        <v>45659.498356481483</v>
      </c>
      <c r="C9827">
        <v>60006</v>
      </c>
      <c r="D9827" t="s">
        <v>3515</v>
      </c>
    </row>
    <row r="9828" spans="2:4">
      <c r="B9828" s="594">
        <v>45659.498368055552</v>
      </c>
      <c r="C9828">
        <v>60001</v>
      </c>
      <c r="D9828" t="s">
        <v>3516</v>
      </c>
    </row>
    <row r="9829" spans="2:4">
      <c r="B9829" s="594">
        <v>45659.498368055552</v>
      </c>
      <c r="C9829">
        <v>60006</v>
      </c>
      <c r="D9829" t="s">
        <v>3517</v>
      </c>
    </row>
    <row r="9830" spans="2:4">
      <c r="B9830" s="594">
        <v>45659.498368055552</v>
      </c>
      <c r="C9830">
        <v>60006</v>
      </c>
      <c r="D9830" t="s">
        <v>3518</v>
      </c>
    </row>
    <row r="9831" spans="2:4">
      <c r="B9831" s="594">
        <v>45659.498368055552</v>
      </c>
      <c r="C9831">
        <v>60006</v>
      </c>
      <c r="D9831" t="s">
        <v>3520</v>
      </c>
    </row>
    <row r="9832" spans="2:4">
      <c r="B9832" s="594">
        <v>45659.498368055552</v>
      </c>
      <c r="C9832">
        <v>60006</v>
      </c>
      <c r="D9832" t="s">
        <v>3521</v>
      </c>
    </row>
    <row r="9833" spans="2:4">
      <c r="B9833" s="594">
        <v>45659.498368055552</v>
      </c>
      <c r="C9833">
        <v>60006</v>
      </c>
      <c r="D9833" t="s">
        <v>3522</v>
      </c>
    </row>
    <row r="9834" spans="2:4">
      <c r="B9834" s="594">
        <v>45659.498368055552</v>
      </c>
      <c r="C9834">
        <v>60006</v>
      </c>
      <c r="D9834" t="s">
        <v>3524</v>
      </c>
    </row>
    <row r="9835" spans="2:4">
      <c r="B9835" s="594">
        <v>45659.498368055552</v>
      </c>
      <c r="C9835">
        <v>60006</v>
      </c>
      <c r="D9835" t="s">
        <v>4133</v>
      </c>
    </row>
    <row r="9836" spans="2:4">
      <c r="B9836" s="594">
        <v>45659.498368055552</v>
      </c>
      <c r="C9836">
        <v>60006</v>
      </c>
      <c r="D9836" t="s">
        <v>3515</v>
      </c>
    </row>
    <row r="9837" spans="2:4">
      <c r="B9837" s="594">
        <v>45659.498368055552</v>
      </c>
      <c r="C9837">
        <v>60001</v>
      </c>
      <c r="D9837" t="s">
        <v>3516</v>
      </c>
    </row>
    <row r="9838" spans="2:4">
      <c r="B9838" s="594">
        <v>45659.498368055552</v>
      </c>
      <c r="C9838">
        <v>60006</v>
      </c>
      <c r="D9838" t="s">
        <v>3517</v>
      </c>
    </row>
    <row r="9839" spans="2:4">
      <c r="B9839" s="594">
        <v>45659.498368055552</v>
      </c>
      <c r="C9839">
        <v>60006</v>
      </c>
      <c r="D9839" t="s">
        <v>3518</v>
      </c>
    </row>
    <row r="9840" spans="2:4">
      <c r="B9840" s="594">
        <v>45659.498368055552</v>
      </c>
      <c r="C9840">
        <v>60006</v>
      </c>
      <c r="D9840" t="s">
        <v>3520</v>
      </c>
    </row>
    <row r="9841" spans="2:4">
      <c r="B9841" s="594">
        <v>45659.498368055552</v>
      </c>
      <c r="C9841">
        <v>60006</v>
      </c>
      <c r="D9841" t="s">
        <v>3521</v>
      </c>
    </row>
    <row r="9842" spans="2:4">
      <c r="B9842" s="594">
        <v>45659.498368055552</v>
      </c>
      <c r="C9842">
        <v>60006</v>
      </c>
      <c r="D9842" t="s">
        <v>3522</v>
      </c>
    </row>
    <row r="9843" spans="2:4">
      <c r="B9843" s="594">
        <v>45659.498368055552</v>
      </c>
      <c r="C9843">
        <v>60006</v>
      </c>
      <c r="D9843" t="s">
        <v>3524</v>
      </c>
    </row>
    <row r="9844" spans="2:4">
      <c r="B9844" s="594">
        <v>45659.498368055552</v>
      </c>
      <c r="C9844">
        <v>60006</v>
      </c>
      <c r="D9844" t="s">
        <v>4133</v>
      </c>
    </row>
    <row r="9845" spans="2:4">
      <c r="B9845" s="594">
        <v>45659.498368055552</v>
      </c>
      <c r="C9845">
        <v>60006</v>
      </c>
      <c r="D9845" t="s">
        <v>3515</v>
      </c>
    </row>
    <row r="9846" spans="2:4">
      <c r="B9846" s="594">
        <v>45659.498368055552</v>
      </c>
      <c r="C9846">
        <v>60001</v>
      </c>
      <c r="D9846" t="s">
        <v>3516</v>
      </c>
    </row>
    <row r="9847" spans="2:4">
      <c r="B9847" s="594">
        <v>45659.498368055552</v>
      </c>
      <c r="C9847">
        <v>60006</v>
      </c>
      <c r="D9847" t="s">
        <v>3517</v>
      </c>
    </row>
    <row r="9848" spans="2:4">
      <c r="B9848" s="594">
        <v>45659.498368055552</v>
      </c>
      <c r="C9848">
        <v>60006</v>
      </c>
      <c r="D9848" t="s">
        <v>3518</v>
      </c>
    </row>
    <row r="9849" spans="2:4">
      <c r="B9849" s="594">
        <v>45659.498368055552</v>
      </c>
      <c r="C9849">
        <v>60006</v>
      </c>
      <c r="D9849" t="s">
        <v>3520</v>
      </c>
    </row>
    <row r="9850" spans="2:4">
      <c r="B9850" s="594">
        <v>45659.498368055552</v>
      </c>
      <c r="C9850">
        <v>60006</v>
      </c>
      <c r="D9850" t="s">
        <v>3521</v>
      </c>
    </row>
    <row r="9851" spans="2:4">
      <c r="B9851" s="594">
        <v>45659.498368055552</v>
      </c>
      <c r="C9851">
        <v>60006</v>
      </c>
      <c r="D9851" t="s">
        <v>3522</v>
      </c>
    </row>
    <row r="9852" spans="2:4">
      <c r="B9852" s="594">
        <v>45659.498368055552</v>
      </c>
      <c r="C9852">
        <v>60006</v>
      </c>
      <c r="D9852" t="s">
        <v>3524</v>
      </c>
    </row>
    <row r="9853" spans="2:4">
      <c r="B9853" s="594">
        <v>45659.498368055552</v>
      </c>
      <c r="C9853">
        <v>60006</v>
      </c>
      <c r="D9853" t="s">
        <v>4133</v>
      </c>
    </row>
    <row r="9854" spans="2:4">
      <c r="B9854" s="594">
        <v>45659.498368055552</v>
      </c>
      <c r="C9854">
        <v>60006</v>
      </c>
      <c r="D9854" t="s">
        <v>3515</v>
      </c>
    </row>
    <row r="9855" spans="2:4">
      <c r="B9855" s="594">
        <v>45659.498368055552</v>
      </c>
      <c r="C9855">
        <v>60001</v>
      </c>
      <c r="D9855" t="s">
        <v>3516</v>
      </c>
    </row>
    <row r="9856" spans="2:4">
      <c r="B9856" s="594">
        <v>45659.498368055552</v>
      </c>
      <c r="C9856">
        <v>60006</v>
      </c>
      <c r="D9856" t="s">
        <v>3517</v>
      </c>
    </row>
    <row r="9857" spans="2:4">
      <c r="B9857" s="594">
        <v>45659.498368055552</v>
      </c>
      <c r="C9857">
        <v>60006</v>
      </c>
      <c r="D9857" t="s">
        <v>3518</v>
      </c>
    </row>
    <row r="9858" spans="2:4">
      <c r="B9858" s="594">
        <v>45659.498368055552</v>
      </c>
      <c r="C9858">
        <v>60006</v>
      </c>
      <c r="D9858" t="s">
        <v>3520</v>
      </c>
    </row>
    <row r="9859" spans="2:4">
      <c r="B9859" s="594">
        <v>45659.498368055552</v>
      </c>
      <c r="C9859">
        <v>60006</v>
      </c>
      <c r="D9859" t="s">
        <v>3521</v>
      </c>
    </row>
    <row r="9860" spans="2:4">
      <c r="B9860" s="594">
        <v>45659.498379629629</v>
      </c>
      <c r="C9860">
        <v>60006</v>
      </c>
      <c r="D9860" t="s">
        <v>3522</v>
      </c>
    </row>
    <row r="9861" spans="2:4">
      <c r="B9861" s="594">
        <v>45659.498379629629</v>
      </c>
      <c r="C9861">
        <v>60006</v>
      </c>
      <c r="D9861" t="s">
        <v>3524</v>
      </c>
    </row>
    <row r="9862" spans="2:4">
      <c r="B9862" s="594">
        <v>45659.498379629629</v>
      </c>
      <c r="C9862">
        <v>60006</v>
      </c>
      <c r="D9862" t="s">
        <v>4133</v>
      </c>
    </row>
    <row r="9863" spans="2:4">
      <c r="B9863" s="594">
        <v>45659.498379629629</v>
      </c>
      <c r="C9863">
        <v>60006</v>
      </c>
      <c r="D9863" t="s">
        <v>3515</v>
      </c>
    </row>
    <row r="9864" spans="2:4">
      <c r="B9864" s="594">
        <v>45659.498379629629</v>
      </c>
      <c r="C9864">
        <v>60001</v>
      </c>
      <c r="D9864" t="s">
        <v>3516</v>
      </c>
    </row>
    <row r="9865" spans="2:4">
      <c r="B9865" s="594">
        <v>45659.498379629629</v>
      </c>
      <c r="C9865">
        <v>60006</v>
      </c>
      <c r="D9865" t="s">
        <v>3517</v>
      </c>
    </row>
    <row r="9866" spans="2:4">
      <c r="B9866" s="594">
        <v>45659.498379629629</v>
      </c>
      <c r="C9866">
        <v>60006</v>
      </c>
      <c r="D9866" t="s">
        <v>3518</v>
      </c>
    </row>
    <row r="9867" spans="2:4">
      <c r="B9867" s="594">
        <v>45659.498379629629</v>
      </c>
      <c r="C9867">
        <v>60006</v>
      </c>
      <c r="D9867" t="s">
        <v>3520</v>
      </c>
    </row>
    <row r="9868" spans="2:4">
      <c r="B9868" s="594">
        <v>45659.498379629629</v>
      </c>
      <c r="C9868">
        <v>60006</v>
      </c>
      <c r="D9868" t="s">
        <v>3521</v>
      </c>
    </row>
    <row r="9869" spans="2:4">
      <c r="B9869" s="594">
        <v>45659.498379629629</v>
      </c>
      <c r="C9869">
        <v>60006</v>
      </c>
      <c r="D9869" t="s">
        <v>3522</v>
      </c>
    </row>
    <row r="9870" spans="2:4">
      <c r="B9870" s="594">
        <v>45659.498379629629</v>
      </c>
      <c r="C9870">
        <v>60006</v>
      </c>
      <c r="D9870" t="s">
        <v>3524</v>
      </c>
    </row>
    <row r="9871" spans="2:4">
      <c r="B9871" s="594">
        <v>45659.498379629629</v>
      </c>
      <c r="C9871">
        <v>60006</v>
      </c>
      <c r="D9871" t="s">
        <v>4133</v>
      </c>
    </row>
    <row r="9872" spans="2:4">
      <c r="B9872" s="594">
        <v>45659.498379629629</v>
      </c>
      <c r="C9872">
        <v>60006</v>
      </c>
      <c r="D9872" t="s">
        <v>3515</v>
      </c>
    </row>
    <row r="9873" spans="2:4">
      <c r="B9873" s="594">
        <v>45659.498379629629</v>
      </c>
      <c r="C9873">
        <v>60001</v>
      </c>
      <c r="D9873" t="s">
        <v>3516</v>
      </c>
    </row>
    <row r="9874" spans="2:4">
      <c r="B9874" s="594">
        <v>45659.498379629629</v>
      </c>
      <c r="C9874">
        <v>60006</v>
      </c>
      <c r="D9874" t="s">
        <v>3517</v>
      </c>
    </row>
    <row r="9875" spans="2:4">
      <c r="B9875" s="594">
        <v>45659.498379629629</v>
      </c>
      <c r="C9875">
        <v>60006</v>
      </c>
      <c r="D9875" t="s">
        <v>3518</v>
      </c>
    </row>
    <row r="9876" spans="2:4">
      <c r="B9876" s="594">
        <v>45659.498379629629</v>
      </c>
      <c r="C9876">
        <v>60006</v>
      </c>
      <c r="D9876" t="s">
        <v>3520</v>
      </c>
    </row>
    <row r="9877" spans="2:4">
      <c r="B9877" s="594">
        <v>45659.498379629629</v>
      </c>
      <c r="C9877">
        <v>60006</v>
      </c>
      <c r="D9877" t="s">
        <v>3521</v>
      </c>
    </row>
    <row r="9878" spans="2:4">
      <c r="B9878" s="594">
        <v>45659.498379629629</v>
      </c>
      <c r="C9878">
        <v>60006</v>
      </c>
      <c r="D9878" t="s">
        <v>3522</v>
      </c>
    </row>
    <row r="9879" spans="2:4">
      <c r="B9879" s="594">
        <v>45659.498379629629</v>
      </c>
      <c r="C9879">
        <v>60006</v>
      </c>
      <c r="D9879" t="s">
        <v>3524</v>
      </c>
    </row>
    <row r="9880" spans="2:4">
      <c r="B9880" s="594">
        <v>45659.498379629629</v>
      </c>
      <c r="C9880">
        <v>60006</v>
      </c>
      <c r="D9880" t="s">
        <v>4133</v>
      </c>
    </row>
    <row r="9881" spans="2:4">
      <c r="B9881" s="594">
        <v>45659.498379629629</v>
      </c>
      <c r="C9881">
        <v>60006</v>
      </c>
      <c r="D9881" t="s">
        <v>3515</v>
      </c>
    </row>
    <row r="9882" spans="2:4">
      <c r="B9882" s="594">
        <v>45659.498379629629</v>
      </c>
      <c r="C9882">
        <v>60001</v>
      </c>
      <c r="D9882" t="s">
        <v>3516</v>
      </c>
    </row>
    <row r="9883" spans="2:4">
      <c r="B9883" s="594">
        <v>45659.498379629629</v>
      </c>
      <c r="C9883">
        <v>60006</v>
      </c>
      <c r="D9883" t="s">
        <v>3517</v>
      </c>
    </row>
    <row r="9884" spans="2:4">
      <c r="B9884" s="594">
        <v>45659.498379629629</v>
      </c>
      <c r="C9884">
        <v>60006</v>
      </c>
      <c r="D9884" t="s">
        <v>3518</v>
      </c>
    </row>
    <row r="9885" spans="2:4">
      <c r="B9885" s="594">
        <v>45659.498391203706</v>
      </c>
      <c r="C9885">
        <v>60006</v>
      </c>
      <c r="D9885" t="s">
        <v>3520</v>
      </c>
    </row>
    <row r="9886" spans="2:4">
      <c r="B9886" s="594">
        <v>45659.498391203706</v>
      </c>
      <c r="C9886">
        <v>60006</v>
      </c>
      <c r="D9886" t="s">
        <v>3521</v>
      </c>
    </row>
    <row r="9887" spans="2:4">
      <c r="B9887" s="594">
        <v>45659.498391203706</v>
      </c>
      <c r="C9887">
        <v>60006</v>
      </c>
      <c r="D9887" t="s">
        <v>3522</v>
      </c>
    </row>
    <row r="9888" spans="2:4">
      <c r="B9888" s="594">
        <v>45659.498391203706</v>
      </c>
      <c r="C9888">
        <v>60006</v>
      </c>
      <c r="D9888" t="s">
        <v>3524</v>
      </c>
    </row>
    <row r="9889" spans="2:4">
      <c r="B9889" s="594">
        <v>45659.498391203706</v>
      </c>
      <c r="C9889">
        <v>60006</v>
      </c>
      <c r="D9889" t="s">
        <v>4133</v>
      </c>
    </row>
    <row r="9890" spans="2:4">
      <c r="B9890" s="594">
        <v>45659.498391203706</v>
      </c>
      <c r="C9890">
        <v>60006</v>
      </c>
      <c r="D9890" t="s">
        <v>3515</v>
      </c>
    </row>
    <row r="9891" spans="2:4">
      <c r="B9891" s="594">
        <v>45659.498391203706</v>
      </c>
      <c r="C9891">
        <v>60001</v>
      </c>
      <c r="D9891" t="s">
        <v>3516</v>
      </c>
    </row>
    <row r="9892" spans="2:4">
      <c r="B9892" s="594">
        <v>45659.498391203706</v>
      </c>
      <c r="C9892">
        <v>60006</v>
      </c>
      <c r="D9892" t="s">
        <v>3517</v>
      </c>
    </row>
    <row r="9893" spans="2:4">
      <c r="B9893" s="594">
        <v>45659.498391203706</v>
      </c>
      <c r="C9893">
        <v>60006</v>
      </c>
      <c r="D9893" t="s">
        <v>3518</v>
      </c>
    </row>
    <row r="9894" spans="2:4">
      <c r="B9894" s="594">
        <v>45659.498391203706</v>
      </c>
      <c r="C9894">
        <v>60006</v>
      </c>
      <c r="D9894" t="s">
        <v>3520</v>
      </c>
    </row>
    <row r="9895" spans="2:4">
      <c r="B9895" s="594">
        <v>45659.498391203706</v>
      </c>
      <c r="C9895">
        <v>60006</v>
      </c>
      <c r="D9895" t="s">
        <v>3521</v>
      </c>
    </row>
    <row r="9896" spans="2:4">
      <c r="B9896" s="594">
        <v>45659.498391203706</v>
      </c>
      <c r="C9896">
        <v>60006</v>
      </c>
      <c r="D9896" t="s">
        <v>3522</v>
      </c>
    </row>
    <row r="9897" spans="2:4">
      <c r="B9897" s="594">
        <v>45659.498391203706</v>
      </c>
      <c r="C9897">
        <v>60006</v>
      </c>
      <c r="D9897" t="s">
        <v>3524</v>
      </c>
    </row>
    <row r="9898" spans="2:4">
      <c r="B9898" s="594">
        <v>45659.498402777775</v>
      </c>
      <c r="C9898">
        <v>60006</v>
      </c>
      <c r="D9898" t="s">
        <v>4133</v>
      </c>
    </row>
    <row r="9899" spans="2:4">
      <c r="B9899" s="594">
        <v>45659.498402777775</v>
      </c>
      <c r="C9899">
        <v>60006</v>
      </c>
      <c r="D9899" t="s">
        <v>3515</v>
      </c>
    </row>
    <row r="9900" spans="2:4">
      <c r="B9900" s="594">
        <v>45659.498402777775</v>
      </c>
      <c r="C9900">
        <v>60001</v>
      </c>
      <c r="D9900" t="s">
        <v>3516</v>
      </c>
    </row>
    <row r="9901" spans="2:4">
      <c r="B9901" s="594">
        <v>45659.498402777775</v>
      </c>
      <c r="C9901">
        <v>60006</v>
      </c>
      <c r="D9901" t="s">
        <v>3517</v>
      </c>
    </row>
    <row r="9902" spans="2:4">
      <c r="B9902" s="594">
        <v>45659.498402777775</v>
      </c>
      <c r="C9902">
        <v>60006</v>
      </c>
      <c r="D9902" t="s">
        <v>3518</v>
      </c>
    </row>
    <row r="9903" spans="2:4">
      <c r="B9903" s="594">
        <v>45659.498402777775</v>
      </c>
      <c r="C9903">
        <v>60006</v>
      </c>
      <c r="D9903" t="s">
        <v>3520</v>
      </c>
    </row>
    <row r="9904" spans="2:4">
      <c r="B9904" s="594">
        <v>45659.498402777775</v>
      </c>
      <c r="C9904">
        <v>60006</v>
      </c>
      <c r="D9904" t="s">
        <v>3521</v>
      </c>
    </row>
    <row r="9905" spans="2:4">
      <c r="B9905" s="594">
        <v>45659.498402777775</v>
      </c>
      <c r="C9905">
        <v>60006</v>
      </c>
      <c r="D9905" t="s">
        <v>3522</v>
      </c>
    </row>
    <row r="9906" spans="2:4">
      <c r="B9906" s="594">
        <v>45659.498402777775</v>
      </c>
      <c r="C9906">
        <v>60006</v>
      </c>
      <c r="D9906" t="s">
        <v>3524</v>
      </c>
    </row>
    <row r="9907" spans="2:4">
      <c r="B9907" s="594">
        <v>45659.498402777775</v>
      </c>
      <c r="C9907">
        <v>60006</v>
      </c>
      <c r="D9907" t="s">
        <v>4133</v>
      </c>
    </row>
    <row r="9908" spans="2:4">
      <c r="B9908" s="594">
        <v>45659.498402777775</v>
      </c>
      <c r="C9908">
        <v>60006</v>
      </c>
      <c r="D9908" t="s">
        <v>3515</v>
      </c>
    </row>
    <row r="9909" spans="2:4">
      <c r="B9909" s="594">
        <v>45659.498402777775</v>
      </c>
      <c r="C9909">
        <v>60001</v>
      </c>
      <c r="D9909" t="s">
        <v>3516</v>
      </c>
    </row>
    <row r="9910" spans="2:4">
      <c r="B9910" s="594">
        <v>45659.498402777775</v>
      </c>
      <c r="C9910">
        <v>60006</v>
      </c>
      <c r="D9910" t="s">
        <v>3517</v>
      </c>
    </row>
    <row r="9911" spans="2:4">
      <c r="B9911" s="594">
        <v>45659.498402777775</v>
      </c>
      <c r="C9911">
        <v>60006</v>
      </c>
      <c r="D9911" t="s">
        <v>3518</v>
      </c>
    </row>
    <row r="9912" spans="2:4">
      <c r="B9912" s="594">
        <v>45659.498414351852</v>
      </c>
      <c r="C9912">
        <v>60006</v>
      </c>
      <c r="D9912" t="s">
        <v>3520</v>
      </c>
    </row>
    <row r="9913" spans="2:4">
      <c r="B9913" s="594">
        <v>45659.498414351852</v>
      </c>
      <c r="C9913">
        <v>60006</v>
      </c>
      <c r="D9913" t="s">
        <v>3521</v>
      </c>
    </row>
    <row r="9914" spans="2:4">
      <c r="B9914" s="594">
        <v>45659.498414351852</v>
      </c>
      <c r="C9914">
        <v>60006</v>
      </c>
      <c r="D9914" t="s">
        <v>3522</v>
      </c>
    </row>
    <row r="9915" spans="2:4">
      <c r="B9915" s="594">
        <v>45659.498414351852</v>
      </c>
      <c r="C9915">
        <v>60006</v>
      </c>
      <c r="D9915" t="s">
        <v>3524</v>
      </c>
    </row>
    <row r="9916" spans="2:4">
      <c r="B9916" s="594">
        <v>45659.498414351852</v>
      </c>
      <c r="C9916">
        <v>60006</v>
      </c>
      <c r="D9916" t="s">
        <v>4133</v>
      </c>
    </row>
    <row r="9917" spans="2:4">
      <c r="B9917" s="594">
        <v>45659.498414351852</v>
      </c>
      <c r="C9917">
        <v>60006</v>
      </c>
      <c r="D9917" t="s">
        <v>3515</v>
      </c>
    </row>
    <row r="9918" spans="2:4">
      <c r="B9918" s="594">
        <v>45659.498414351852</v>
      </c>
      <c r="C9918">
        <v>60001</v>
      </c>
      <c r="D9918" t="s">
        <v>3516</v>
      </c>
    </row>
    <row r="9919" spans="2:4">
      <c r="B9919" s="594">
        <v>45659.498414351852</v>
      </c>
      <c r="C9919">
        <v>60006</v>
      </c>
      <c r="D9919" t="s">
        <v>3517</v>
      </c>
    </row>
    <row r="9920" spans="2:4">
      <c r="B9920" s="594">
        <v>45659.498414351852</v>
      </c>
      <c r="C9920">
        <v>60006</v>
      </c>
      <c r="D9920" t="s">
        <v>3518</v>
      </c>
    </row>
    <row r="9921" spans="2:4">
      <c r="B9921" s="594">
        <v>45659.498414351852</v>
      </c>
      <c r="C9921">
        <v>60006</v>
      </c>
      <c r="D9921" t="s">
        <v>3520</v>
      </c>
    </row>
    <row r="9922" spans="2:4">
      <c r="B9922" s="594">
        <v>45659.498414351852</v>
      </c>
      <c r="C9922">
        <v>60006</v>
      </c>
      <c r="D9922" t="s">
        <v>3521</v>
      </c>
    </row>
    <row r="9923" spans="2:4">
      <c r="B9923" s="594">
        <v>45659.498414351852</v>
      </c>
      <c r="C9923">
        <v>60006</v>
      </c>
      <c r="D9923" t="s">
        <v>3522</v>
      </c>
    </row>
    <row r="9924" spans="2:4">
      <c r="B9924" s="594">
        <v>45659.498425925929</v>
      </c>
      <c r="C9924">
        <v>60006</v>
      </c>
      <c r="D9924" t="s">
        <v>3524</v>
      </c>
    </row>
    <row r="9925" spans="2:4">
      <c r="B9925" s="594">
        <v>45659.498425925929</v>
      </c>
      <c r="C9925">
        <v>60006</v>
      </c>
      <c r="D9925" t="s">
        <v>4133</v>
      </c>
    </row>
    <row r="9926" spans="2:4">
      <c r="B9926" s="594">
        <v>45659.498425925929</v>
      </c>
      <c r="C9926">
        <v>60006</v>
      </c>
      <c r="D9926" t="s">
        <v>3515</v>
      </c>
    </row>
    <row r="9927" spans="2:4">
      <c r="B9927" s="594">
        <v>45659.498425925929</v>
      </c>
      <c r="C9927">
        <v>60001</v>
      </c>
      <c r="D9927" t="s">
        <v>3516</v>
      </c>
    </row>
    <row r="9928" spans="2:4">
      <c r="B9928" s="594">
        <v>45659.498425925929</v>
      </c>
      <c r="C9928">
        <v>60006</v>
      </c>
      <c r="D9928" t="s">
        <v>3517</v>
      </c>
    </row>
    <row r="9929" spans="2:4">
      <c r="B9929" s="594">
        <v>45659.498425925929</v>
      </c>
      <c r="C9929">
        <v>60006</v>
      </c>
      <c r="D9929" t="s">
        <v>3518</v>
      </c>
    </row>
    <row r="9930" spans="2:4">
      <c r="B9930" s="594">
        <v>45659.498425925929</v>
      </c>
      <c r="C9930">
        <v>60006</v>
      </c>
      <c r="D9930" t="s">
        <v>3520</v>
      </c>
    </row>
    <row r="9931" spans="2:4">
      <c r="B9931" s="594">
        <v>45659.498425925929</v>
      </c>
      <c r="C9931">
        <v>60006</v>
      </c>
      <c r="D9931" t="s">
        <v>3521</v>
      </c>
    </row>
    <row r="9932" spans="2:4">
      <c r="B9932" s="594">
        <v>45659.498425925929</v>
      </c>
      <c r="C9932">
        <v>60006</v>
      </c>
      <c r="D9932" t="s">
        <v>3522</v>
      </c>
    </row>
    <row r="9933" spans="2:4">
      <c r="B9933" s="594">
        <v>45659.498425925929</v>
      </c>
      <c r="C9933">
        <v>60006</v>
      </c>
      <c r="D9933" t="s">
        <v>3524</v>
      </c>
    </row>
    <row r="9934" spans="2:4">
      <c r="B9934" s="594">
        <v>45659.498425925929</v>
      </c>
      <c r="C9934">
        <v>60006</v>
      </c>
      <c r="D9934" t="s">
        <v>4133</v>
      </c>
    </row>
    <row r="9935" spans="2:4">
      <c r="B9935" s="594">
        <v>45659.498425925929</v>
      </c>
      <c r="C9935">
        <v>60006</v>
      </c>
      <c r="D9935" t="s">
        <v>3515</v>
      </c>
    </row>
    <row r="9936" spans="2:4">
      <c r="B9936" s="594">
        <v>45659.498425925929</v>
      </c>
      <c r="C9936">
        <v>60001</v>
      </c>
      <c r="D9936" t="s">
        <v>3516</v>
      </c>
    </row>
    <row r="9937" spans="2:4">
      <c r="B9937" s="594">
        <v>45659.498425925929</v>
      </c>
      <c r="C9937">
        <v>60006</v>
      </c>
      <c r="D9937" t="s">
        <v>3517</v>
      </c>
    </row>
    <row r="9938" spans="2:4">
      <c r="B9938" s="594">
        <v>45659.498425925929</v>
      </c>
      <c r="C9938">
        <v>60006</v>
      </c>
      <c r="D9938" t="s">
        <v>3518</v>
      </c>
    </row>
    <row r="9939" spans="2:4">
      <c r="B9939" s="594">
        <v>45659.498437499999</v>
      </c>
      <c r="C9939">
        <v>60006</v>
      </c>
      <c r="D9939" t="s">
        <v>3520</v>
      </c>
    </row>
    <row r="9940" spans="2:4">
      <c r="B9940" s="594">
        <v>45659.498437499999</v>
      </c>
      <c r="C9940">
        <v>60006</v>
      </c>
      <c r="D9940" t="s">
        <v>3521</v>
      </c>
    </row>
    <row r="9941" spans="2:4">
      <c r="B9941" s="594">
        <v>45659.498437499999</v>
      </c>
      <c r="C9941">
        <v>60006</v>
      </c>
      <c r="D9941" t="s">
        <v>3522</v>
      </c>
    </row>
    <row r="9942" spans="2:4">
      <c r="B9942" s="594">
        <v>45659.498437499999</v>
      </c>
      <c r="C9942">
        <v>60006</v>
      </c>
      <c r="D9942" t="s">
        <v>3524</v>
      </c>
    </row>
    <row r="9943" spans="2:4">
      <c r="B9943" s="594">
        <v>45659.498437499999</v>
      </c>
      <c r="C9943">
        <v>60006</v>
      </c>
      <c r="D9943" t="s">
        <v>4133</v>
      </c>
    </row>
    <row r="9944" spans="2:4">
      <c r="B9944" s="594">
        <v>45659.498437499999</v>
      </c>
      <c r="C9944">
        <v>60006</v>
      </c>
      <c r="D9944" t="s">
        <v>3515</v>
      </c>
    </row>
    <row r="9945" spans="2:4">
      <c r="B9945" s="594">
        <v>45659.498437499999</v>
      </c>
      <c r="C9945">
        <v>60001</v>
      </c>
      <c r="D9945" t="s">
        <v>3516</v>
      </c>
    </row>
    <row r="9946" spans="2:4">
      <c r="B9946" s="594">
        <v>45659.498437499999</v>
      </c>
      <c r="C9946">
        <v>60006</v>
      </c>
      <c r="D9946" t="s">
        <v>3517</v>
      </c>
    </row>
    <row r="9947" spans="2:4">
      <c r="B9947" s="594">
        <v>45659.498437499999</v>
      </c>
      <c r="C9947">
        <v>60006</v>
      </c>
      <c r="D9947" t="s">
        <v>3518</v>
      </c>
    </row>
    <row r="9948" spans="2:4">
      <c r="B9948" s="594">
        <v>45659.498437499999</v>
      </c>
      <c r="C9948">
        <v>60006</v>
      </c>
      <c r="D9948" t="s">
        <v>3520</v>
      </c>
    </row>
    <row r="9949" spans="2:4">
      <c r="B9949" s="594">
        <v>45659.498437499999</v>
      </c>
      <c r="C9949">
        <v>60006</v>
      </c>
      <c r="D9949" t="s">
        <v>3521</v>
      </c>
    </row>
    <row r="9950" spans="2:4">
      <c r="B9950" s="594">
        <v>45659.498437499999</v>
      </c>
      <c r="C9950">
        <v>60006</v>
      </c>
      <c r="D9950" t="s">
        <v>3522</v>
      </c>
    </row>
    <row r="9951" spans="2:4">
      <c r="B9951" s="594">
        <v>45659.498437499999</v>
      </c>
      <c r="C9951">
        <v>60006</v>
      </c>
      <c r="D9951" t="s">
        <v>3524</v>
      </c>
    </row>
    <row r="9952" spans="2:4">
      <c r="B9952" s="594">
        <v>45659.498449074075</v>
      </c>
      <c r="C9952">
        <v>60006</v>
      </c>
      <c r="D9952" t="s">
        <v>4133</v>
      </c>
    </row>
    <row r="9953" spans="2:4">
      <c r="B9953" s="594">
        <v>45659.498449074075</v>
      </c>
      <c r="C9953">
        <v>60006</v>
      </c>
      <c r="D9953" t="s">
        <v>3515</v>
      </c>
    </row>
    <row r="9954" spans="2:4">
      <c r="B9954" s="594">
        <v>45659.498449074075</v>
      </c>
      <c r="C9954">
        <v>60001</v>
      </c>
      <c r="D9954" t="s">
        <v>3516</v>
      </c>
    </row>
    <row r="9955" spans="2:4">
      <c r="B9955" s="594">
        <v>45659.498449074075</v>
      </c>
      <c r="C9955">
        <v>60006</v>
      </c>
      <c r="D9955" t="s">
        <v>3517</v>
      </c>
    </row>
    <row r="9956" spans="2:4">
      <c r="B9956" s="594">
        <v>45659.498449074075</v>
      </c>
      <c r="C9956">
        <v>60006</v>
      </c>
      <c r="D9956" t="s">
        <v>3518</v>
      </c>
    </row>
    <row r="9957" spans="2:4">
      <c r="B9957" s="594">
        <v>45659.498449074075</v>
      </c>
      <c r="C9957">
        <v>60006</v>
      </c>
      <c r="D9957" t="s">
        <v>3520</v>
      </c>
    </row>
    <row r="9958" spans="2:4">
      <c r="B9958" s="594">
        <v>45659.498449074075</v>
      </c>
      <c r="C9958">
        <v>60006</v>
      </c>
      <c r="D9958" t="s">
        <v>3521</v>
      </c>
    </row>
    <row r="9959" spans="2:4">
      <c r="B9959" s="594">
        <v>45659.498449074075</v>
      </c>
      <c r="C9959">
        <v>60006</v>
      </c>
      <c r="D9959" t="s">
        <v>3522</v>
      </c>
    </row>
    <row r="9960" spans="2:4">
      <c r="B9960" s="594">
        <v>45659.498449074075</v>
      </c>
      <c r="C9960">
        <v>60006</v>
      </c>
      <c r="D9960" t="s">
        <v>3524</v>
      </c>
    </row>
    <row r="9961" spans="2:4">
      <c r="B9961" s="594">
        <v>45659.498449074075</v>
      </c>
      <c r="C9961">
        <v>60006</v>
      </c>
      <c r="D9961" t="s">
        <v>4133</v>
      </c>
    </row>
    <row r="9962" spans="2:4">
      <c r="B9962" s="594">
        <v>45659.498449074075</v>
      </c>
      <c r="C9962">
        <v>60006</v>
      </c>
      <c r="D9962" t="s">
        <v>3515</v>
      </c>
    </row>
    <row r="9963" spans="2:4">
      <c r="B9963" s="594">
        <v>45659.498449074075</v>
      </c>
      <c r="C9963">
        <v>60001</v>
      </c>
      <c r="D9963" t="s">
        <v>3516</v>
      </c>
    </row>
    <row r="9964" spans="2:4">
      <c r="B9964" s="594">
        <v>45659.498460648145</v>
      </c>
      <c r="C9964">
        <v>60006</v>
      </c>
      <c r="D9964" t="s">
        <v>3517</v>
      </c>
    </row>
    <row r="9965" spans="2:4">
      <c r="B9965" s="594">
        <v>45659.498460648145</v>
      </c>
      <c r="C9965">
        <v>60006</v>
      </c>
      <c r="D9965" t="s">
        <v>3518</v>
      </c>
    </row>
    <row r="9966" spans="2:4">
      <c r="B9966" s="594">
        <v>45659.498460648145</v>
      </c>
      <c r="C9966">
        <v>60006</v>
      </c>
      <c r="D9966" t="s">
        <v>3520</v>
      </c>
    </row>
    <row r="9967" spans="2:4">
      <c r="B9967" s="594">
        <v>45659.498460648145</v>
      </c>
      <c r="C9967">
        <v>60006</v>
      </c>
      <c r="D9967" t="s">
        <v>3521</v>
      </c>
    </row>
    <row r="9968" spans="2:4">
      <c r="B9968" s="594">
        <v>45659.498460648145</v>
      </c>
      <c r="C9968">
        <v>60006</v>
      </c>
      <c r="D9968" t="s">
        <v>3522</v>
      </c>
    </row>
    <row r="9969" spans="2:4">
      <c r="B9969" s="594">
        <v>45659.498460648145</v>
      </c>
      <c r="C9969">
        <v>60006</v>
      </c>
      <c r="D9969" t="s">
        <v>3524</v>
      </c>
    </row>
    <row r="9970" spans="2:4">
      <c r="B9970" s="594">
        <v>45659.498460648145</v>
      </c>
      <c r="C9970">
        <v>60006</v>
      </c>
      <c r="D9970" t="s">
        <v>4133</v>
      </c>
    </row>
    <row r="9971" spans="2:4">
      <c r="B9971" s="594">
        <v>45659.498460648145</v>
      </c>
      <c r="C9971">
        <v>60006</v>
      </c>
      <c r="D9971" t="s">
        <v>3515</v>
      </c>
    </row>
    <row r="9972" spans="2:4">
      <c r="B9972" s="594">
        <v>45659.498460648145</v>
      </c>
      <c r="C9972">
        <v>60001</v>
      </c>
      <c r="D9972" t="s">
        <v>3516</v>
      </c>
    </row>
    <row r="9973" spans="2:4">
      <c r="B9973" s="594">
        <v>45659.498460648145</v>
      </c>
      <c r="C9973">
        <v>60006</v>
      </c>
      <c r="D9973" t="s">
        <v>3517</v>
      </c>
    </row>
    <row r="9974" spans="2:4">
      <c r="B9974" s="594">
        <v>45659.498460648145</v>
      </c>
      <c r="C9974">
        <v>60006</v>
      </c>
      <c r="D9974" t="s">
        <v>3518</v>
      </c>
    </row>
    <row r="9975" spans="2:4">
      <c r="B9975" s="594">
        <v>45659.498460648145</v>
      </c>
      <c r="C9975">
        <v>60006</v>
      </c>
      <c r="D9975" t="s">
        <v>3520</v>
      </c>
    </row>
    <row r="9976" spans="2:4">
      <c r="B9976" s="594">
        <v>45659.498460648145</v>
      </c>
      <c r="C9976">
        <v>60006</v>
      </c>
      <c r="D9976" t="s">
        <v>3521</v>
      </c>
    </row>
    <row r="9977" spans="2:4">
      <c r="B9977" s="594">
        <v>45659.498460648145</v>
      </c>
      <c r="C9977">
        <v>60006</v>
      </c>
      <c r="D9977" t="s">
        <v>3522</v>
      </c>
    </row>
    <row r="9978" spans="2:4">
      <c r="B9978" s="594">
        <v>45659.498460648145</v>
      </c>
      <c r="C9978">
        <v>60006</v>
      </c>
      <c r="D9978" t="s">
        <v>3524</v>
      </c>
    </row>
    <row r="9979" spans="2:4">
      <c r="B9979" s="594">
        <v>45659.498472222222</v>
      </c>
      <c r="C9979">
        <v>60006</v>
      </c>
      <c r="D9979" t="s">
        <v>4133</v>
      </c>
    </row>
    <row r="9980" spans="2:4">
      <c r="B9980" s="594">
        <v>45659.498472222222</v>
      </c>
      <c r="C9980">
        <v>60006</v>
      </c>
      <c r="D9980" t="s">
        <v>3515</v>
      </c>
    </row>
    <row r="9981" spans="2:4">
      <c r="B9981" s="594">
        <v>45659.498472222222</v>
      </c>
      <c r="C9981">
        <v>60001</v>
      </c>
      <c r="D9981" t="s">
        <v>3516</v>
      </c>
    </row>
    <row r="9982" spans="2:4">
      <c r="B9982" s="594">
        <v>45659.498472222222</v>
      </c>
      <c r="C9982">
        <v>60006</v>
      </c>
      <c r="D9982" t="s">
        <v>3517</v>
      </c>
    </row>
    <row r="9983" spans="2:4">
      <c r="B9983" s="594">
        <v>45659.498472222222</v>
      </c>
      <c r="C9983">
        <v>60006</v>
      </c>
      <c r="D9983" t="s">
        <v>3518</v>
      </c>
    </row>
    <row r="9984" spans="2:4">
      <c r="B9984" s="594">
        <v>45659.498472222222</v>
      </c>
      <c r="C9984">
        <v>60006</v>
      </c>
      <c r="D9984" t="s">
        <v>3520</v>
      </c>
    </row>
    <row r="9985" spans="2:4">
      <c r="B9985" s="594">
        <v>45659.498472222222</v>
      </c>
      <c r="C9985">
        <v>60006</v>
      </c>
      <c r="D9985" t="s">
        <v>3521</v>
      </c>
    </row>
    <row r="9986" spans="2:4">
      <c r="B9986" s="594">
        <v>45659.498472222222</v>
      </c>
      <c r="C9986">
        <v>60006</v>
      </c>
      <c r="D9986" t="s">
        <v>3522</v>
      </c>
    </row>
    <row r="9987" spans="2:4">
      <c r="B9987" s="594">
        <v>45659.498472222222</v>
      </c>
      <c r="C9987">
        <v>60006</v>
      </c>
      <c r="D9987" t="s">
        <v>3524</v>
      </c>
    </row>
    <row r="9988" spans="2:4">
      <c r="B9988" s="594">
        <v>45659.498472222222</v>
      </c>
      <c r="C9988">
        <v>60006</v>
      </c>
      <c r="D9988" t="s">
        <v>4133</v>
      </c>
    </row>
    <row r="9989" spans="2:4">
      <c r="B9989" s="594">
        <v>45659.498472222222</v>
      </c>
      <c r="C9989">
        <v>60006</v>
      </c>
      <c r="D9989" t="s">
        <v>3515</v>
      </c>
    </row>
    <row r="9990" spans="2:4">
      <c r="B9990" s="594">
        <v>45659.498472222222</v>
      </c>
      <c r="C9990">
        <v>60001</v>
      </c>
      <c r="D9990" t="s">
        <v>3516</v>
      </c>
    </row>
    <row r="9991" spans="2:4">
      <c r="B9991" s="594">
        <v>45659.498472222222</v>
      </c>
      <c r="C9991">
        <v>60006</v>
      </c>
      <c r="D9991" t="s">
        <v>3517</v>
      </c>
    </row>
    <row r="9992" spans="2:4">
      <c r="B9992" s="594">
        <v>45659.498472222222</v>
      </c>
      <c r="C9992">
        <v>60006</v>
      </c>
      <c r="D9992" t="s">
        <v>3518</v>
      </c>
    </row>
    <row r="9993" spans="2:4">
      <c r="B9993" s="594">
        <v>45659.498472222222</v>
      </c>
      <c r="C9993">
        <v>60006</v>
      </c>
      <c r="D9993" t="s">
        <v>3520</v>
      </c>
    </row>
    <row r="9994" spans="2:4">
      <c r="B9994" s="594">
        <v>45659.498483796298</v>
      </c>
      <c r="C9994">
        <v>60006</v>
      </c>
      <c r="D9994" t="s">
        <v>3521</v>
      </c>
    </row>
    <row r="9995" spans="2:4">
      <c r="B9995" s="594">
        <v>45659.498483796298</v>
      </c>
      <c r="C9995">
        <v>60006</v>
      </c>
      <c r="D9995" t="s">
        <v>3522</v>
      </c>
    </row>
    <row r="9996" spans="2:4">
      <c r="B9996" s="594">
        <v>45659.498483796298</v>
      </c>
      <c r="C9996">
        <v>60006</v>
      </c>
      <c r="D9996" t="s">
        <v>3524</v>
      </c>
    </row>
    <row r="9997" spans="2:4">
      <c r="B9997" s="594">
        <v>45659.498483796298</v>
      </c>
      <c r="C9997">
        <v>60006</v>
      </c>
      <c r="D9997" t="s">
        <v>4133</v>
      </c>
    </row>
    <row r="9998" spans="2:4">
      <c r="B9998" s="594">
        <v>45659.498483796298</v>
      </c>
      <c r="C9998">
        <v>60006</v>
      </c>
      <c r="D9998" t="s">
        <v>3515</v>
      </c>
    </row>
    <row r="9999" spans="2:4">
      <c r="B9999" s="594">
        <v>45659.498483796298</v>
      </c>
      <c r="C9999">
        <v>60001</v>
      </c>
      <c r="D9999" t="s">
        <v>3516</v>
      </c>
    </row>
    <row r="10000" spans="2:4">
      <c r="B10000" s="594">
        <v>45659.498483796298</v>
      </c>
      <c r="C10000">
        <v>60006</v>
      </c>
      <c r="D10000" t="s">
        <v>3517</v>
      </c>
    </row>
    <row r="10001" spans="2:4">
      <c r="B10001" s="594">
        <v>45659.498483796298</v>
      </c>
      <c r="C10001">
        <v>60006</v>
      </c>
      <c r="D10001" t="s">
        <v>3518</v>
      </c>
    </row>
    <row r="10002" spans="2:4">
      <c r="B10002" s="594">
        <v>45659.498483796298</v>
      </c>
      <c r="C10002">
        <v>60006</v>
      </c>
      <c r="D10002" t="s">
        <v>3520</v>
      </c>
    </row>
    <row r="10003" spans="2:4">
      <c r="B10003" s="594">
        <v>45659.498483796298</v>
      </c>
      <c r="C10003">
        <v>60006</v>
      </c>
      <c r="D10003" t="s">
        <v>3521</v>
      </c>
    </row>
    <row r="10004" spans="2:4">
      <c r="B10004" s="594">
        <v>45659.498483796298</v>
      </c>
      <c r="C10004">
        <v>60006</v>
      </c>
      <c r="D10004" t="s">
        <v>3522</v>
      </c>
    </row>
    <row r="10005" spans="2:4">
      <c r="B10005" s="594">
        <v>45659.498483796298</v>
      </c>
      <c r="C10005">
        <v>60006</v>
      </c>
      <c r="D10005" t="s">
        <v>3524</v>
      </c>
    </row>
    <row r="10006" spans="2:4">
      <c r="B10006" s="594">
        <v>45659.498483796298</v>
      </c>
      <c r="C10006">
        <v>60006</v>
      </c>
      <c r="D10006" t="s">
        <v>4133</v>
      </c>
    </row>
    <row r="10007" spans="2:4">
      <c r="B10007" s="594">
        <v>45659.498483796298</v>
      </c>
      <c r="C10007">
        <v>60006</v>
      </c>
      <c r="D10007" t="s">
        <v>3515</v>
      </c>
    </row>
    <row r="10008" spans="2:4">
      <c r="B10008" s="594">
        <v>45659.498483796298</v>
      </c>
      <c r="C10008">
        <v>60001</v>
      </c>
      <c r="D10008" t="s">
        <v>3516</v>
      </c>
    </row>
    <row r="10009" spans="2:4">
      <c r="B10009" s="594">
        <v>45659.498483796298</v>
      </c>
      <c r="C10009">
        <v>60006</v>
      </c>
      <c r="D10009" t="s">
        <v>3517</v>
      </c>
    </row>
    <row r="10010" spans="2:4">
      <c r="B10010" s="594">
        <v>45659.498495370368</v>
      </c>
      <c r="C10010">
        <v>60006</v>
      </c>
      <c r="D10010" t="s">
        <v>3518</v>
      </c>
    </row>
    <row r="10011" spans="2:4">
      <c r="B10011" s="594">
        <v>45659.498495370368</v>
      </c>
      <c r="C10011">
        <v>60006</v>
      </c>
      <c r="D10011" t="s">
        <v>3520</v>
      </c>
    </row>
    <row r="10012" spans="2:4">
      <c r="B10012" s="594">
        <v>45659.498495370368</v>
      </c>
      <c r="C10012">
        <v>60006</v>
      </c>
      <c r="D10012" t="s">
        <v>3521</v>
      </c>
    </row>
    <row r="10013" spans="2:4">
      <c r="B10013" s="594">
        <v>45659.498495370368</v>
      </c>
      <c r="C10013">
        <v>60006</v>
      </c>
      <c r="D10013" t="s">
        <v>3522</v>
      </c>
    </row>
    <row r="10014" spans="2:4">
      <c r="B10014" s="594">
        <v>45659.498495370368</v>
      </c>
      <c r="C10014">
        <v>60006</v>
      </c>
      <c r="D10014" t="s">
        <v>3524</v>
      </c>
    </row>
    <row r="10015" spans="2:4">
      <c r="B10015" s="594">
        <v>45659.498495370368</v>
      </c>
      <c r="C10015">
        <v>60006</v>
      </c>
      <c r="D10015" t="s">
        <v>4133</v>
      </c>
    </row>
    <row r="10016" spans="2:4">
      <c r="B10016" s="594">
        <v>45659.498495370368</v>
      </c>
      <c r="C10016">
        <v>60006</v>
      </c>
      <c r="D10016" t="s">
        <v>3515</v>
      </c>
    </row>
    <row r="10017" spans="2:4">
      <c r="B10017" s="594">
        <v>45659.498495370368</v>
      </c>
      <c r="C10017">
        <v>60001</v>
      </c>
      <c r="D10017" t="s">
        <v>3516</v>
      </c>
    </row>
    <row r="10018" spans="2:4">
      <c r="B10018" s="594">
        <v>45659.498495370368</v>
      </c>
      <c r="C10018">
        <v>60006</v>
      </c>
      <c r="D10018" t="s">
        <v>3517</v>
      </c>
    </row>
    <row r="10019" spans="2:4">
      <c r="B10019" s="594">
        <v>45659.498495370368</v>
      </c>
      <c r="C10019">
        <v>60006</v>
      </c>
      <c r="D10019" t="s">
        <v>3518</v>
      </c>
    </row>
    <row r="10020" spans="2:4">
      <c r="B10020" s="594">
        <v>45659.498495370368</v>
      </c>
      <c r="C10020">
        <v>60006</v>
      </c>
      <c r="D10020" t="s">
        <v>3520</v>
      </c>
    </row>
    <row r="10021" spans="2:4">
      <c r="B10021" s="594">
        <v>45659.498506944445</v>
      </c>
      <c r="C10021">
        <v>60006</v>
      </c>
      <c r="D10021" t="s">
        <v>3521</v>
      </c>
    </row>
    <row r="10022" spans="2:4">
      <c r="B10022" s="594">
        <v>45659.498506944445</v>
      </c>
      <c r="C10022">
        <v>60006</v>
      </c>
      <c r="D10022" t="s">
        <v>3522</v>
      </c>
    </row>
    <row r="10023" spans="2:4">
      <c r="B10023" s="594">
        <v>45659.498506944445</v>
      </c>
      <c r="C10023">
        <v>60006</v>
      </c>
      <c r="D10023" t="s">
        <v>3524</v>
      </c>
    </row>
    <row r="10024" spans="2:4">
      <c r="B10024" s="594">
        <v>45659.498506944445</v>
      </c>
      <c r="C10024">
        <v>60006</v>
      </c>
      <c r="D10024" t="s">
        <v>4133</v>
      </c>
    </row>
    <row r="10025" spans="2:4">
      <c r="B10025" s="594">
        <v>45659.498506944445</v>
      </c>
      <c r="C10025">
        <v>60006</v>
      </c>
      <c r="D10025" t="s">
        <v>3515</v>
      </c>
    </row>
    <row r="10026" spans="2:4">
      <c r="B10026" s="594">
        <v>45659.498506944445</v>
      </c>
      <c r="C10026">
        <v>60001</v>
      </c>
      <c r="D10026" t="s">
        <v>3516</v>
      </c>
    </row>
    <row r="10027" spans="2:4">
      <c r="B10027" s="594">
        <v>45659.498506944445</v>
      </c>
      <c r="C10027">
        <v>60006</v>
      </c>
      <c r="D10027" t="s">
        <v>3517</v>
      </c>
    </row>
    <row r="10028" spans="2:4">
      <c r="B10028" s="594">
        <v>45659.498506944445</v>
      </c>
      <c r="C10028">
        <v>60006</v>
      </c>
      <c r="D10028" t="s">
        <v>3518</v>
      </c>
    </row>
    <row r="10029" spans="2:4">
      <c r="B10029" s="594">
        <v>45659.498506944445</v>
      </c>
      <c r="C10029">
        <v>60006</v>
      </c>
      <c r="D10029" t="s">
        <v>3520</v>
      </c>
    </row>
    <row r="10030" spans="2:4">
      <c r="B10030" s="594">
        <v>45659.498506944445</v>
      </c>
      <c r="C10030">
        <v>60006</v>
      </c>
      <c r="D10030" t="s">
        <v>3521</v>
      </c>
    </row>
    <row r="10031" spans="2:4">
      <c r="B10031" s="594">
        <v>45659.498506944445</v>
      </c>
      <c r="C10031">
        <v>60006</v>
      </c>
      <c r="D10031" t="s">
        <v>3522</v>
      </c>
    </row>
    <row r="10032" spans="2:4">
      <c r="B10032" s="594">
        <v>45659.498506944445</v>
      </c>
      <c r="C10032">
        <v>60006</v>
      </c>
      <c r="D10032" t="s">
        <v>3524</v>
      </c>
    </row>
    <row r="10033" spans="2:4">
      <c r="B10033" s="594">
        <v>45659.498506944445</v>
      </c>
      <c r="C10033">
        <v>60006</v>
      </c>
      <c r="D10033" t="s">
        <v>4133</v>
      </c>
    </row>
    <row r="10034" spans="2:4">
      <c r="B10034" s="594">
        <v>45659.498518518521</v>
      </c>
      <c r="C10034">
        <v>60006</v>
      </c>
      <c r="D10034" t="s">
        <v>3515</v>
      </c>
    </row>
    <row r="10035" spans="2:4">
      <c r="B10035" s="594">
        <v>45659.498518518521</v>
      </c>
      <c r="C10035">
        <v>60001</v>
      </c>
      <c r="D10035" t="s">
        <v>3516</v>
      </c>
    </row>
    <row r="10036" spans="2:4">
      <c r="B10036" s="594">
        <v>45659.498518518521</v>
      </c>
      <c r="C10036">
        <v>60006</v>
      </c>
      <c r="D10036" t="s">
        <v>3517</v>
      </c>
    </row>
    <row r="10037" spans="2:4">
      <c r="B10037" s="594">
        <v>45659.498518518521</v>
      </c>
      <c r="C10037">
        <v>60006</v>
      </c>
      <c r="D10037" t="s">
        <v>3518</v>
      </c>
    </row>
    <row r="10038" spans="2:4">
      <c r="B10038" s="594">
        <v>45659.498518518521</v>
      </c>
      <c r="C10038">
        <v>60006</v>
      </c>
      <c r="D10038" t="s">
        <v>3520</v>
      </c>
    </row>
    <row r="10039" spans="2:4">
      <c r="B10039" s="594">
        <v>45659.498518518521</v>
      </c>
      <c r="C10039">
        <v>60006</v>
      </c>
      <c r="D10039" t="s">
        <v>3521</v>
      </c>
    </row>
    <row r="10040" spans="2:4">
      <c r="B10040" s="594">
        <v>45659.498518518521</v>
      </c>
      <c r="C10040">
        <v>60006</v>
      </c>
      <c r="D10040" t="s">
        <v>3522</v>
      </c>
    </row>
    <row r="10041" spans="2:4">
      <c r="B10041" s="594">
        <v>45659.498518518521</v>
      </c>
      <c r="C10041">
        <v>60006</v>
      </c>
      <c r="D10041" t="s">
        <v>3524</v>
      </c>
    </row>
    <row r="10042" spans="2:4">
      <c r="B10042" s="594">
        <v>45659.498518518521</v>
      </c>
      <c r="C10042">
        <v>60006</v>
      </c>
      <c r="D10042" t="s">
        <v>4133</v>
      </c>
    </row>
    <row r="10043" spans="2:4">
      <c r="B10043" s="594">
        <v>45659.498518518521</v>
      </c>
      <c r="C10043">
        <v>60006</v>
      </c>
      <c r="D10043" t="s">
        <v>3515</v>
      </c>
    </row>
    <row r="10044" spans="2:4">
      <c r="B10044" s="594">
        <v>45659.498518518521</v>
      </c>
      <c r="C10044">
        <v>60001</v>
      </c>
      <c r="D10044" t="s">
        <v>3516</v>
      </c>
    </row>
    <row r="10045" spans="2:4">
      <c r="B10045" s="594">
        <v>45659.498518518521</v>
      </c>
      <c r="C10045">
        <v>60006</v>
      </c>
      <c r="D10045" t="s">
        <v>3517</v>
      </c>
    </row>
    <row r="10046" spans="2:4">
      <c r="B10046" s="594">
        <v>45659.498518518521</v>
      </c>
      <c r="C10046">
        <v>60006</v>
      </c>
      <c r="D10046" t="s">
        <v>3518</v>
      </c>
    </row>
    <row r="10047" spans="2:4">
      <c r="B10047" s="594">
        <v>45659.498518518521</v>
      </c>
      <c r="C10047">
        <v>60006</v>
      </c>
      <c r="D10047" t="s">
        <v>3520</v>
      </c>
    </row>
    <row r="10048" spans="2:4">
      <c r="B10048" s="594">
        <v>45659.498518518521</v>
      </c>
      <c r="C10048">
        <v>60006</v>
      </c>
      <c r="D10048" t="s">
        <v>3521</v>
      </c>
    </row>
    <row r="10049" spans="2:4">
      <c r="B10049" s="594">
        <v>45659.498530092591</v>
      </c>
      <c r="C10049">
        <v>60006</v>
      </c>
      <c r="D10049" t="s">
        <v>3522</v>
      </c>
    </row>
    <row r="10050" spans="2:4">
      <c r="B10050" s="594">
        <v>45659.498530092591</v>
      </c>
      <c r="C10050">
        <v>60006</v>
      </c>
      <c r="D10050" t="s">
        <v>3524</v>
      </c>
    </row>
    <row r="10051" spans="2:4">
      <c r="B10051" s="594">
        <v>45659.498530092591</v>
      </c>
      <c r="C10051">
        <v>60006</v>
      </c>
      <c r="D10051" t="s">
        <v>4133</v>
      </c>
    </row>
    <row r="10052" spans="2:4">
      <c r="B10052" s="594">
        <v>45659.498530092591</v>
      </c>
      <c r="C10052">
        <v>60006</v>
      </c>
      <c r="D10052" t="s">
        <v>3515</v>
      </c>
    </row>
    <row r="10053" spans="2:4">
      <c r="B10053" s="594">
        <v>45659.498530092591</v>
      </c>
      <c r="C10053">
        <v>60001</v>
      </c>
      <c r="D10053" t="s">
        <v>3516</v>
      </c>
    </row>
    <row r="10054" spans="2:4">
      <c r="B10054" s="594">
        <v>45659.498530092591</v>
      </c>
      <c r="C10054">
        <v>60006</v>
      </c>
      <c r="D10054" t="s">
        <v>3517</v>
      </c>
    </row>
    <row r="10055" spans="2:4">
      <c r="B10055" s="594">
        <v>45659.498530092591</v>
      </c>
      <c r="C10055">
        <v>60006</v>
      </c>
      <c r="D10055" t="s">
        <v>3518</v>
      </c>
    </row>
    <row r="10056" spans="2:4">
      <c r="B10056" s="594">
        <v>45659.498530092591</v>
      </c>
      <c r="C10056">
        <v>60006</v>
      </c>
      <c r="D10056" t="s">
        <v>3520</v>
      </c>
    </row>
    <row r="10057" spans="2:4">
      <c r="B10057" s="594">
        <v>45659.498530092591</v>
      </c>
      <c r="C10057">
        <v>60006</v>
      </c>
      <c r="D10057" t="s">
        <v>3521</v>
      </c>
    </row>
    <row r="10058" spans="2:4">
      <c r="B10058" s="594">
        <v>45659.498530092591</v>
      </c>
      <c r="C10058">
        <v>60006</v>
      </c>
      <c r="D10058" t="s">
        <v>3522</v>
      </c>
    </row>
    <row r="10059" spans="2:4">
      <c r="B10059" s="594">
        <v>45659.498530092591</v>
      </c>
      <c r="C10059">
        <v>60006</v>
      </c>
      <c r="D10059" t="s">
        <v>3524</v>
      </c>
    </row>
    <row r="10060" spans="2:4">
      <c r="B10060" s="594">
        <v>45659.498530092591</v>
      </c>
      <c r="C10060">
        <v>60006</v>
      </c>
      <c r="D10060" t="s">
        <v>4133</v>
      </c>
    </row>
    <row r="10061" spans="2:4">
      <c r="B10061" s="594">
        <v>45659.498530092591</v>
      </c>
      <c r="C10061">
        <v>60006</v>
      </c>
      <c r="D10061" t="s">
        <v>3515</v>
      </c>
    </row>
    <row r="10062" spans="2:4">
      <c r="B10062" s="594">
        <v>45659.498530092591</v>
      </c>
      <c r="C10062">
        <v>60001</v>
      </c>
      <c r="D10062" t="s">
        <v>3516</v>
      </c>
    </row>
    <row r="10063" spans="2:4">
      <c r="B10063" s="594">
        <v>45659.498530092591</v>
      </c>
      <c r="C10063">
        <v>60006</v>
      </c>
      <c r="D10063" t="s">
        <v>3517</v>
      </c>
    </row>
    <row r="10064" spans="2:4">
      <c r="B10064" s="594">
        <v>45659.498530092591</v>
      </c>
      <c r="C10064">
        <v>60006</v>
      </c>
      <c r="D10064" t="s">
        <v>3518</v>
      </c>
    </row>
    <row r="10065" spans="2:4">
      <c r="B10065" s="594">
        <v>45659.498530092591</v>
      </c>
      <c r="C10065">
        <v>60006</v>
      </c>
      <c r="D10065" t="s">
        <v>3520</v>
      </c>
    </row>
    <row r="10066" spans="2:4">
      <c r="B10066" s="594">
        <v>45659.498541666668</v>
      </c>
      <c r="C10066">
        <v>60006</v>
      </c>
      <c r="D10066" t="s">
        <v>3521</v>
      </c>
    </row>
    <row r="10067" spans="2:4">
      <c r="B10067" s="594">
        <v>45659.498541666668</v>
      </c>
      <c r="C10067">
        <v>60006</v>
      </c>
      <c r="D10067" t="s">
        <v>3522</v>
      </c>
    </row>
    <row r="10068" spans="2:4">
      <c r="B10068" s="594">
        <v>45659.498541666668</v>
      </c>
      <c r="C10068">
        <v>60006</v>
      </c>
      <c r="D10068" t="s">
        <v>3524</v>
      </c>
    </row>
    <row r="10069" spans="2:4">
      <c r="B10069" s="594">
        <v>45659.498541666668</v>
      </c>
      <c r="C10069">
        <v>60006</v>
      </c>
      <c r="D10069" t="s">
        <v>4133</v>
      </c>
    </row>
    <row r="10070" spans="2:4">
      <c r="B10070" s="594">
        <v>45659.498541666668</v>
      </c>
      <c r="C10070">
        <v>60006</v>
      </c>
      <c r="D10070" t="s">
        <v>3515</v>
      </c>
    </row>
    <row r="10071" spans="2:4">
      <c r="B10071" s="594">
        <v>45659.498541666668</v>
      </c>
      <c r="C10071">
        <v>60001</v>
      </c>
      <c r="D10071" t="s">
        <v>3516</v>
      </c>
    </row>
    <row r="10072" spans="2:4">
      <c r="B10072" s="594">
        <v>45659.498541666668</v>
      </c>
      <c r="C10072">
        <v>60006</v>
      </c>
      <c r="D10072" t="s">
        <v>3517</v>
      </c>
    </row>
    <row r="10073" spans="2:4">
      <c r="B10073" s="594">
        <v>45659.498541666668</v>
      </c>
      <c r="C10073">
        <v>60006</v>
      </c>
      <c r="D10073" t="s">
        <v>3518</v>
      </c>
    </row>
    <row r="10074" spans="2:4">
      <c r="B10074" s="594">
        <v>45659.498541666668</v>
      </c>
      <c r="C10074">
        <v>60006</v>
      </c>
      <c r="D10074" t="s">
        <v>3520</v>
      </c>
    </row>
    <row r="10075" spans="2:4">
      <c r="B10075" s="594">
        <v>45659.498541666668</v>
      </c>
      <c r="C10075">
        <v>60006</v>
      </c>
      <c r="D10075" t="s">
        <v>3521</v>
      </c>
    </row>
    <row r="10076" spans="2:4">
      <c r="B10076" s="594">
        <v>45659.498541666668</v>
      </c>
      <c r="C10076">
        <v>60006</v>
      </c>
      <c r="D10076" t="s">
        <v>3522</v>
      </c>
    </row>
    <row r="10077" spans="2:4">
      <c r="B10077" s="594">
        <v>45659.498541666668</v>
      </c>
      <c r="C10077">
        <v>60006</v>
      </c>
      <c r="D10077" t="s">
        <v>3524</v>
      </c>
    </row>
    <row r="10078" spans="2:4">
      <c r="B10078" s="594">
        <v>45659.498541666668</v>
      </c>
      <c r="C10078">
        <v>60006</v>
      </c>
      <c r="D10078" t="s">
        <v>4133</v>
      </c>
    </row>
    <row r="10079" spans="2:4">
      <c r="B10079" s="594">
        <v>45659.498553240737</v>
      </c>
      <c r="C10079">
        <v>60006</v>
      </c>
      <c r="D10079" t="s">
        <v>3515</v>
      </c>
    </row>
    <row r="10080" spans="2:4">
      <c r="B10080" s="594">
        <v>45659.498553240737</v>
      </c>
      <c r="C10080">
        <v>60001</v>
      </c>
      <c r="D10080" t="s">
        <v>3516</v>
      </c>
    </row>
    <row r="10081" spans="2:4">
      <c r="B10081" s="594">
        <v>45659.498553240737</v>
      </c>
      <c r="C10081">
        <v>60006</v>
      </c>
      <c r="D10081" t="s">
        <v>3517</v>
      </c>
    </row>
    <row r="10082" spans="2:4">
      <c r="B10082" s="594">
        <v>45659.498553240737</v>
      </c>
      <c r="C10082">
        <v>60006</v>
      </c>
      <c r="D10082" t="s">
        <v>3518</v>
      </c>
    </row>
    <row r="10083" spans="2:4">
      <c r="B10083" s="594">
        <v>45659.498553240737</v>
      </c>
      <c r="C10083">
        <v>60006</v>
      </c>
      <c r="D10083" t="s">
        <v>3520</v>
      </c>
    </row>
    <row r="10084" spans="2:4">
      <c r="B10084" s="594">
        <v>45659.498553240737</v>
      </c>
      <c r="C10084">
        <v>60006</v>
      </c>
      <c r="D10084" t="s">
        <v>3521</v>
      </c>
    </row>
    <row r="10085" spans="2:4">
      <c r="B10085" s="594">
        <v>45659.498553240737</v>
      </c>
      <c r="C10085">
        <v>60006</v>
      </c>
      <c r="D10085" t="s">
        <v>3522</v>
      </c>
    </row>
    <row r="10086" spans="2:4">
      <c r="B10086" s="594">
        <v>45659.498553240737</v>
      </c>
      <c r="C10086">
        <v>60006</v>
      </c>
      <c r="D10086" t="s">
        <v>3524</v>
      </c>
    </row>
    <row r="10087" spans="2:4">
      <c r="B10087" s="594">
        <v>45659.498553240737</v>
      </c>
      <c r="C10087">
        <v>60006</v>
      </c>
      <c r="D10087" t="s">
        <v>4133</v>
      </c>
    </row>
    <row r="10088" spans="2:4">
      <c r="B10088" s="594">
        <v>45659.498553240737</v>
      </c>
      <c r="C10088">
        <v>60006</v>
      </c>
      <c r="D10088" t="s">
        <v>3515</v>
      </c>
    </row>
    <row r="10089" spans="2:4">
      <c r="B10089" s="594">
        <v>45659.498553240737</v>
      </c>
      <c r="C10089">
        <v>60001</v>
      </c>
      <c r="D10089" t="s">
        <v>3516</v>
      </c>
    </row>
    <row r="10090" spans="2:4">
      <c r="B10090" s="594">
        <v>45659.498553240737</v>
      </c>
      <c r="C10090">
        <v>60006</v>
      </c>
      <c r="D10090" t="s">
        <v>3517</v>
      </c>
    </row>
    <row r="10091" spans="2:4">
      <c r="B10091" s="594">
        <v>45659.498553240737</v>
      </c>
      <c r="C10091">
        <v>60006</v>
      </c>
      <c r="D10091" t="s">
        <v>3518</v>
      </c>
    </row>
    <row r="10092" spans="2:4">
      <c r="B10092" s="594">
        <v>45659.498553240737</v>
      </c>
      <c r="C10092">
        <v>60006</v>
      </c>
      <c r="D10092" t="s">
        <v>3520</v>
      </c>
    </row>
    <row r="10093" spans="2:4">
      <c r="B10093" s="594">
        <v>45659.498564814814</v>
      </c>
      <c r="C10093">
        <v>60006</v>
      </c>
      <c r="D10093" t="s">
        <v>3521</v>
      </c>
    </row>
    <row r="10094" spans="2:4">
      <c r="B10094" s="594">
        <v>45659.498564814814</v>
      </c>
      <c r="C10094">
        <v>60006</v>
      </c>
      <c r="D10094" t="s">
        <v>3522</v>
      </c>
    </row>
    <row r="10095" spans="2:4">
      <c r="B10095" s="594">
        <v>45659.498564814814</v>
      </c>
      <c r="C10095">
        <v>60006</v>
      </c>
      <c r="D10095" t="s">
        <v>3524</v>
      </c>
    </row>
    <row r="10096" spans="2:4">
      <c r="B10096" s="594">
        <v>45659.498564814814</v>
      </c>
      <c r="C10096">
        <v>60006</v>
      </c>
      <c r="D10096" t="s">
        <v>4133</v>
      </c>
    </row>
    <row r="10097" spans="2:4">
      <c r="B10097" s="594">
        <v>45659.498564814814</v>
      </c>
      <c r="C10097">
        <v>60006</v>
      </c>
      <c r="D10097" t="s">
        <v>3515</v>
      </c>
    </row>
    <row r="10098" spans="2:4">
      <c r="B10098" s="594">
        <v>45659.498564814814</v>
      </c>
      <c r="C10098">
        <v>60001</v>
      </c>
      <c r="D10098" t="s">
        <v>3516</v>
      </c>
    </row>
    <row r="10099" spans="2:4">
      <c r="B10099" s="594">
        <v>45659.498564814814</v>
      </c>
      <c r="C10099">
        <v>60006</v>
      </c>
      <c r="D10099" t="s">
        <v>3517</v>
      </c>
    </row>
    <row r="10100" spans="2:4">
      <c r="B10100" s="594">
        <v>45659.498564814814</v>
      </c>
      <c r="C10100">
        <v>60006</v>
      </c>
      <c r="D10100" t="s">
        <v>3518</v>
      </c>
    </row>
    <row r="10101" spans="2:4">
      <c r="B10101" s="594">
        <v>45659.498564814814</v>
      </c>
      <c r="C10101">
        <v>60006</v>
      </c>
      <c r="D10101" t="s">
        <v>3520</v>
      </c>
    </row>
    <row r="10102" spans="2:4">
      <c r="B10102" s="594">
        <v>45659.498564814814</v>
      </c>
      <c r="C10102">
        <v>60006</v>
      </c>
      <c r="D10102" t="s">
        <v>3521</v>
      </c>
    </row>
    <row r="10103" spans="2:4">
      <c r="B10103" s="594">
        <v>45659.498564814814</v>
      </c>
      <c r="C10103">
        <v>60006</v>
      </c>
      <c r="D10103" t="s">
        <v>3522</v>
      </c>
    </row>
    <row r="10104" spans="2:4">
      <c r="B10104" s="594">
        <v>45659.498564814814</v>
      </c>
      <c r="C10104">
        <v>60006</v>
      </c>
      <c r="D10104" t="s">
        <v>3524</v>
      </c>
    </row>
    <row r="10105" spans="2:4">
      <c r="B10105" s="594">
        <v>45659.498564814814</v>
      </c>
      <c r="C10105">
        <v>60006</v>
      </c>
      <c r="D10105" t="s">
        <v>4133</v>
      </c>
    </row>
    <row r="10106" spans="2:4">
      <c r="B10106" s="594">
        <v>45659.498564814814</v>
      </c>
      <c r="C10106">
        <v>60006</v>
      </c>
      <c r="D10106" t="s">
        <v>3515</v>
      </c>
    </row>
    <row r="10107" spans="2:4">
      <c r="B10107" s="594">
        <v>45659.498564814814</v>
      </c>
      <c r="C10107">
        <v>60001</v>
      </c>
      <c r="D10107" t="s">
        <v>3516</v>
      </c>
    </row>
    <row r="10108" spans="2:4">
      <c r="B10108" s="594">
        <v>45659.498564814814</v>
      </c>
      <c r="C10108">
        <v>60006</v>
      </c>
      <c r="D10108" t="s">
        <v>3517</v>
      </c>
    </row>
    <row r="10109" spans="2:4">
      <c r="B10109" s="594">
        <v>45659.498576388891</v>
      </c>
      <c r="C10109">
        <v>60006</v>
      </c>
      <c r="D10109" t="s">
        <v>3518</v>
      </c>
    </row>
    <row r="10110" spans="2:4">
      <c r="B10110" s="594">
        <v>45659.498576388891</v>
      </c>
      <c r="C10110">
        <v>60006</v>
      </c>
      <c r="D10110" t="s">
        <v>3520</v>
      </c>
    </row>
    <row r="10111" spans="2:4">
      <c r="B10111" s="594">
        <v>45659.498576388891</v>
      </c>
      <c r="C10111">
        <v>60006</v>
      </c>
      <c r="D10111" t="s">
        <v>3521</v>
      </c>
    </row>
    <row r="10112" spans="2:4">
      <c r="B10112" s="594">
        <v>45659.498576388891</v>
      </c>
      <c r="C10112">
        <v>60006</v>
      </c>
      <c r="D10112" t="s">
        <v>3522</v>
      </c>
    </row>
    <row r="10113" spans="2:4">
      <c r="B10113" s="594">
        <v>45659.498576388891</v>
      </c>
      <c r="C10113">
        <v>60006</v>
      </c>
      <c r="D10113" t="s">
        <v>3524</v>
      </c>
    </row>
    <row r="10114" spans="2:4">
      <c r="B10114" s="594">
        <v>45659.498576388891</v>
      </c>
      <c r="C10114">
        <v>60006</v>
      </c>
      <c r="D10114" t="s">
        <v>4133</v>
      </c>
    </row>
    <row r="10115" spans="2:4">
      <c r="B10115" s="594">
        <v>45659.498576388891</v>
      </c>
      <c r="C10115">
        <v>60006</v>
      </c>
      <c r="D10115" t="s">
        <v>3515</v>
      </c>
    </row>
    <row r="10116" spans="2:4">
      <c r="B10116" s="594">
        <v>45659.498576388891</v>
      </c>
      <c r="C10116">
        <v>60001</v>
      </c>
      <c r="D10116" t="s">
        <v>3516</v>
      </c>
    </row>
    <row r="10117" spans="2:4">
      <c r="B10117" s="594">
        <v>45659.498576388891</v>
      </c>
      <c r="C10117">
        <v>60006</v>
      </c>
      <c r="D10117" t="s">
        <v>3517</v>
      </c>
    </row>
    <row r="10118" spans="2:4">
      <c r="B10118" s="594">
        <v>45659.498576388891</v>
      </c>
      <c r="C10118">
        <v>60006</v>
      </c>
      <c r="D10118" t="s">
        <v>3518</v>
      </c>
    </row>
    <row r="10119" spans="2:4">
      <c r="B10119" s="594">
        <v>45659.498576388891</v>
      </c>
      <c r="C10119">
        <v>60006</v>
      </c>
      <c r="D10119" t="s">
        <v>3520</v>
      </c>
    </row>
    <row r="10120" spans="2:4">
      <c r="B10120" s="594">
        <v>45659.498576388891</v>
      </c>
      <c r="C10120">
        <v>60006</v>
      </c>
      <c r="D10120" t="s">
        <v>3521</v>
      </c>
    </row>
    <row r="10121" spans="2:4">
      <c r="B10121" s="594">
        <v>45659.498576388891</v>
      </c>
      <c r="C10121">
        <v>60006</v>
      </c>
      <c r="D10121" t="s">
        <v>3522</v>
      </c>
    </row>
    <row r="10122" spans="2:4">
      <c r="B10122" s="594">
        <v>45659.498576388891</v>
      </c>
      <c r="C10122">
        <v>60006</v>
      </c>
      <c r="D10122" t="s">
        <v>3524</v>
      </c>
    </row>
    <row r="10123" spans="2:4">
      <c r="B10123" s="594">
        <v>45659.498576388891</v>
      </c>
      <c r="C10123">
        <v>60006</v>
      </c>
      <c r="D10123" t="s">
        <v>4133</v>
      </c>
    </row>
    <row r="10124" spans="2:4">
      <c r="B10124" s="594">
        <v>45659.498576388891</v>
      </c>
      <c r="C10124">
        <v>60006</v>
      </c>
      <c r="D10124" t="s">
        <v>3515</v>
      </c>
    </row>
    <row r="10125" spans="2:4">
      <c r="B10125" s="594">
        <v>45659.498576388891</v>
      </c>
      <c r="C10125">
        <v>60001</v>
      </c>
      <c r="D10125" t="s">
        <v>3516</v>
      </c>
    </row>
    <row r="10126" spans="2:4">
      <c r="B10126" s="594">
        <v>45659.49858796296</v>
      </c>
      <c r="C10126">
        <v>60006</v>
      </c>
      <c r="D10126" t="s">
        <v>3517</v>
      </c>
    </row>
    <row r="10127" spans="2:4">
      <c r="B10127" s="594">
        <v>45659.49858796296</v>
      </c>
      <c r="C10127">
        <v>60006</v>
      </c>
      <c r="D10127" t="s">
        <v>3518</v>
      </c>
    </row>
    <row r="10128" spans="2:4">
      <c r="B10128" s="594">
        <v>45659.49858796296</v>
      </c>
      <c r="C10128">
        <v>60006</v>
      </c>
      <c r="D10128" t="s">
        <v>3520</v>
      </c>
    </row>
    <row r="10129" spans="2:4">
      <c r="B10129" s="594">
        <v>45659.49858796296</v>
      </c>
      <c r="C10129">
        <v>60006</v>
      </c>
      <c r="D10129" t="s">
        <v>3521</v>
      </c>
    </row>
    <row r="10130" spans="2:4">
      <c r="B10130" s="594">
        <v>45659.49858796296</v>
      </c>
      <c r="C10130">
        <v>60006</v>
      </c>
      <c r="D10130" t="s">
        <v>3522</v>
      </c>
    </row>
    <row r="10131" spans="2:4">
      <c r="B10131" s="594">
        <v>45659.49858796296</v>
      </c>
      <c r="C10131">
        <v>60006</v>
      </c>
      <c r="D10131" t="s">
        <v>3524</v>
      </c>
    </row>
    <row r="10132" spans="2:4">
      <c r="B10132" s="594">
        <v>45659.49858796296</v>
      </c>
      <c r="C10132">
        <v>60006</v>
      </c>
      <c r="D10132" t="s">
        <v>4133</v>
      </c>
    </row>
    <row r="10133" spans="2:4">
      <c r="B10133" s="594">
        <v>45659.49858796296</v>
      </c>
      <c r="C10133">
        <v>60006</v>
      </c>
      <c r="D10133" t="s">
        <v>3515</v>
      </c>
    </row>
    <row r="10134" spans="2:4">
      <c r="B10134" s="594">
        <v>45659.49858796296</v>
      </c>
      <c r="C10134">
        <v>60001</v>
      </c>
      <c r="D10134" t="s">
        <v>3516</v>
      </c>
    </row>
    <row r="10135" spans="2:4">
      <c r="B10135" s="594">
        <v>45659.49858796296</v>
      </c>
      <c r="C10135">
        <v>60006</v>
      </c>
      <c r="D10135" t="s">
        <v>3517</v>
      </c>
    </row>
    <row r="10136" spans="2:4">
      <c r="B10136" s="594">
        <v>45659.49858796296</v>
      </c>
      <c r="C10136">
        <v>60006</v>
      </c>
      <c r="D10136" t="s">
        <v>3518</v>
      </c>
    </row>
    <row r="10137" spans="2:4">
      <c r="B10137" s="594">
        <v>45659.49858796296</v>
      </c>
      <c r="C10137">
        <v>60006</v>
      </c>
      <c r="D10137" t="s">
        <v>3520</v>
      </c>
    </row>
    <row r="10138" spans="2:4">
      <c r="B10138" s="594">
        <v>45659.49858796296</v>
      </c>
      <c r="C10138">
        <v>60006</v>
      </c>
      <c r="D10138" t="s">
        <v>3521</v>
      </c>
    </row>
    <row r="10139" spans="2:4">
      <c r="B10139" s="594">
        <v>45659.49858796296</v>
      </c>
      <c r="C10139">
        <v>60006</v>
      </c>
      <c r="D10139" t="s">
        <v>3522</v>
      </c>
    </row>
    <row r="10140" spans="2:4">
      <c r="B10140" s="594">
        <v>45659.49858796296</v>
      </c>
      <c r="C10140">
        <v>60006</v>
      </c>
      <c r="D10140" t="s">
        <v>3524</v>
      </c>
    </row>
    <row r="10141" spans="2:4">
      <c r="B10141" s="594">
        <v>45659.49858796296</v>
      </c>
      <c r="C10141">
        <v>60006</v>
      </c>
      <c r="D10141" t="s">
        <v>4133</v>
      </c>
    </row>
    <row r="10142" spans="2:4">
      <c r="B10142" s="594">
        <v>45659.498599537037</v>
      </c>
      <c r="C10142">
        <v>60006</v>
      </c>
      <c r="D10142" t="s">
        <v>3515</v>
      </c>
    </row>
    <row r="10143" spans="2:4">
      <c r="B10143" s="594">
        <v>45659.498599537037</v>
      </c>
      <c r="C10143">
        <v>60001</v>
      </c>
      <c r="D10143" t="s">
        <v>3516</v>
      </c>
    </row>
    <row r="10144" spans="2:4">
      <c r="B10144" s="594">
        <v>45659.498599537037</v>
      </c>
      <c r="C10144">
        <v>60006</v>
      </c>
      <c r="D10144" t="s">
        <v>3517</v>
      </c>
    </row>
    <row r="10145" spans="2:4">
      <c r="B10145" s="594">
        <v>45659.498599537037</v>
      </c>
      <c r="C10145">
        <v>60006</v>
      </c>
      <c r="D10145" t="s">
        <v>3518</v>
      </c>
    </row>
    <row r="10146" spans="2:4">
      <c r="B10146" s="594">
        <v>45659.498599537037</v>
      </c>
      <c r="C10146">
        <v>60006</v>
      </c>
      <c r="D10146" t="s">
        <v>3520</v>
      </c>
    </row>
    <row r="10147" spans="2:4">
      <c r="B10147" s="594">
        <v>45659.498599537037</v>
      </c>
      <c r="C10147">
        <v>60006</v>
      </c>
      <c r="D10147" t="s">
        <v>3521</v>
      </c>
    </row>
    <row r="10148" spans="2:4">
      <c r="B10148" s="594">
        <v>45659.498599537037</v>
      </c>
      <c r="C10148">
        <v>60006</v>
      </c>
      <c r="D10148" t="s">
        <v>3522</v>
      </c>
    </row>
    <row r="10149" spans="2:4">
      <c r="B10149" s="594">
        <v>45659.498599537037</v>
      </c>
      <c r="C10149">
        <v>60006</v>
      </c>
      <c r="D10149" t="s">
        <v>3524</v>
      </c>
    </row>
    <row r="10150" spans="2:4">
      <c r="B10150" s="594">
        <v>45659.498599537037</v>
      </c>
      <c r="C10150">
        <v>60006</v>
      </c>
      <c r="D10150" t="s">
        <v>4133</v>
      </c>
    </row>
    <row r="10151" spans="2:4">
      <c r="B10151" s="594">
        <v>45659.498599537037</v>
      </c>
      <c r="C10151">
        <v>60006</v>
      </c>
      <c r="D10151" t="s">
        <v>3515</v>
      </c>
    </row>
    <row r="10152" spans="2:4">
      <c r="B10152" s="594">
        <v>45659.498599537037</v>
      </c>
      <c r="C10152">
        <v>60001</v>
      </c>
      <c r="D10152" t="s">
        <v>3516</v>
      </c>
    </row>
    <row r="10153" spans="2:4">
      <c r="B10153" s="594">
        <v>45659.498611111114</v>
      </c>
      <c r="C10153">
        <v>60006</v>
      </c>
      <c r="D10153" t="s">
        <v>3517</v>
      </c>
    </row>
    <row r="10154" spans="2:4">
      <c r="B10154" s="594">
        <v>45659.498611111114</v>
      </c>
      <c r="C10154">
        <v>60006</v>
      </c>
      <c r="D10154" t="s">
        <v>3518</v>
      </c>
    </row>
    <row r="10155" spans="2:4">
      <c r="B10155" s="594">
        <v>45659.498611111114</v>
      </c>
      <c r="C10155">
        <v>60006</v>
      </c>
      <c r="D10155" t="s">
        <v>3520</v>
      </c>
    </row>
    <row r="10156" spans="2:4">
      <c r="B10156" s="594">
        <v>45659.498611111114</v>
      </c>
      <c r="C10156">
        <v>60006</v>
      </c>
      <c r="D10156" t="s">
        <v>3521</v>
      </c>
    </row>
    <row r="10157" spans="2:4">
      <c r="B10157" s="594">
        <v>45659.498611111114</v>
      </c>
      <c r="C10157">
        <v>60006</v>
      </c>
      <c r="D10157" t="s">
        <v>3522</v>
      </c>
    </row>
    <row r="10158" spans="2:4">
      <c r="B10158" s="594">
        <v>45659.498611111114</v>
      </c>
      <c r="C10158">
        <v>60006</v>
      </c>
      <c r="D10158" t="s">
        <v>3524</v>
      </c>
    </row>
    <row r="10159" spans="2:4">
      <c r="B10159" s="594">
        <v>45659.498611111114</v>
      </c>
      <c r="C10159">
        <v>60006</v>
      </c>
      <c r="D10159" t="s">
        <v>4133</v>
      </c>
    </row>
    <row r="10160" spans="2:4">
      <c r="B10160" s="594">
        <v>45659.498611111114</v>
      </c>
      <c r="C10160">
        <v>60006</v>
      </c>
      <c r="D10160" t="s">
        <v>3515</v>
      </c>
    </row>
    <row r="10161" spans="2:4">
      <c r="B10161" s="594">
        <v>45659.498611111114</v>
      </c>
      <c r="C10161">
        <v>60001</v>
      </c>
      <c r="D10161" t="s">
        <v>3516</v>
      </c>
    </row>
    <row r="10162" spans="2:4">
      <c r="B10162" s="594">
        <v>45659.498611111114</v>
      </c>
      <c r="C10162">
        <v>60006</v>
      </c>
      <c r="D10162" t="s">
        <v>3517</v>
      </c>
    </row>
    <row r="10163" spans="2:4">
      <c r="B10163" s="594">
        <v>45659.498611111114</v>
      </c>
      <c r="C10163">
        <v>60006</v>
      </c>
      <c r="D10163" t="s">
        <v>3518</v>
      </c>
    </row>
    <row r="10164" spans="2:4">
      <c r="B10164" s="594">
        <v>45659.498611111114</v>
      </c>
      <c r="C10164">
        <v>60006</v>
      </c>
      <c r="D10164" t="s">
        <v>3520</v>
      </c>
    </row>
    <row r="10165" spans="2:4">
      <c r="B10165" s="594">
        <v>45659.498611111114</v>
      </c>
      <c r="C10165">
        <v>60006</v>
      </c>
      <c r="D10165" t="s">
        <v>3521</v>
      </c>
    </row>
    <row r="10166" spans="2:4">
      <c r="B10166" s="594">
        <v>45659.498611111114</v>
      </c>
      <c r="C10166">
        <v>60006</v>
      </c>
      <c r="D10166" t="s">
        <v>3522</v>
      </c>
    </row>
    <row r="10167" spans="2:4">
      <c r="B10167" s="594">
        <v>45659.498611111114</v>
      </c>
      <c r="C10167">
        <v>60006</v>
      </c>
      <c r="D10167" t="s">
        <v>3524</v>
      </c>
    </row>
    <row r="10168" spans="2:4">
      <c r="B10168" s="594">
        <v>45659.498622685183</v>
      </c>
      <c r="C10168">
        <v>60006</v>
      </c>
      <c r="D10168" t="s">
        <v>4133</v>
      </c>
    </row>
    <row r="10169" spans="2:4">
      <c r="B10169" s="594">
        <v>45659.498622685183</v>
      </c>
      <c r="C10169">
        <v>60006</v>
      </c>
      <c r="D10169" t="s">
        <v>3515</v>
      </c>
    </row>
    <row r="10170" spans="2:4">
      <c r="B10170" s="594">
        <v>45659.498622685183</v>
      </c>
      <c r="C10170">
        <v>60001</v>
      </c>
      <c r="D10170" t="s">
        <v>3516</v>
      </c>
    </row>
    <row r="10171" spans="2:4">
      <c r="B10171" s="594">
        <v>45659.498622685183</v>
      </c>
      <c r="C10171">
        <v>60006</v>
      </c>
      <c r="D10171" t="s">
        <v>3517</v>
      </c>
    </row>
    <row r="10172" spans="2:4">
      <c r="B10172" s="594">
        <v>45659.498622685183</v>
      </c>
      <c r="C10172">
        <v>60006</v>
      </c>
      <c r="D10172" t="s">
        <v>3518</v>
      </c>
    </row>
    <row r="10173" spans="2:4">
      <c r="B10173" s="594">
        <v>45659.498622685183</v>
      </c>
      <c r="C10173">
        <v>60006</v>
      </c>
      <c r="D10173" t="s">
        <v>3520</v>
      </c>
    </row>
    <row r="10174" spans="2:4">
      <c r="B10174" s="594">
        <v>45659.498622685183</v>
      </c>
      <c r="C10174">
        <v>60006</v>
      </c>
      <c r="D10174" t="s">
        <v>3521</v>
      </c>
    </row>
    <row r="10175" spans="2:4">
      <c r="B10175" s="594">
        <v>45659.498622685183</v>
      </c>
      <c r="C10175">
        <v>60006</v>
      </c>
      <c r="D10175" t="s">
        <v>3522</v>
      </c>
    </row>
    <row r="10176" spans="2:4">
      <c r="B10176" s="594">
        <v>45659.498622685183</v>
      </c>
      <c r="C10176">
        <v>60006</v>
      </c>
      <c r="D10176" t="s">
        <v>3524</v>
      </c>
    </row>
    <row r="10177" spans="2:4">
      <c r="B10177" s="594">
        <v>45659.498622685183</v>
      </c>
      <c r="C10177">
        <v>60006</v>
      </c>
      <c r="D10177" t="s">
        <v>4133</v>
      </c>
    </row>
    <row r="10178" spans="2:4">
      <c r="B10178" s="594">
        <v>45659.498622685183</v>
      </c>
      <c r="C10178">
        <v>60006</v>
      </c>
      <c r="D10178" t="s">
        <v>3515</v>
      </c>
    </row>
    <row r="10179" spans="2:4">
      <c r="B10179" s="594">
        <v>45659.498622685183</v>
      </c>
      <c r="C10179">
        <v>60001</v>
      </c>
      <c r="D10179" t="s">
        <v>3516</v>
      </c>
    </row>
    <row r="10180" spans="2:4">
      <c r="B10180" s="594">
        <v>45659.498622685183</v>
      </c>
      <c r="C10180">
        <v>60006</v>
      </c>
      <c r="D10180" t="s">
        <v>3517</v>
      </c>
    </row>
    <row r="10181" spans="2:4">
      <c r="B10181" s="594">
        <v>45659.498622685183</v>
      </c>
      <c r="C10181">
        <v>60006</v>
      </c>
      <c r="D10181" t="s">
        <v>3518</v>
      </c>
    </row>
    <row r="10182" spans="2:4">
      <c r="B10182" s="594">
        <v>45659.498622685183</v>
      </c>
      <c r="C10182">
        <v>60006</v>
      </c>
      <c r="D10182" t="s">
        <v>3520</v>
      </c>
    </row>
    <row r="10183" spans="2:4">
      <c r="B10183" s="594">
        <v>45659.498622685183</v>
      </c>
      <c r="C10183">
        <v>60006</v>
      </c>
      <c r="D10183" t="s">
        <v>3521</v>
      </c>
    </row>
    <row r="10184" spans="2:4">
      <c r="B10184" s="594">
        <v>45659.498622685183</v>
      </c>
      <c r="C10184">
        <v>60006</v>
      </c>
      <c r="D10184" t="s">
        <v>3522</v>
      </c>
    </row>
    <row r="10185" spans="2:4">
      <c r="B10185" s="594">
        <v>45659.49863425926</v>
      </c>
      <c r="C10185">
        <v>60006</v>
      </c>
      <c r="D10185" t="s">
        <v>3524</v>
      </c>
    </row>
    <row r="10186" spans="2:4">
      <c r="B10186" s="594">
        <v>45659.49863425926</v>
      </c>
      <c r="C10186">
        <v>60006</v>
      </c>
      <c r="D10186" t="s">
        <v>4133</v>
      </c>
    </row>
    <row r="10187" spans="2:4">
      <c r="B10187" s="594">
        <v>45659.49863425926</v>
      </c>
      <c r="C10187">
        <v>60006</v>
      </c>
      <c r="D10187" t="s">
        <v>3515</v>
      </c>
    </row>
    <row r="10188" spans="2:4">
      <c r="B10188" s="594">
        <v>45659.49863425926</v>
      </c>
      <c r="C10188">
        <v>60001</v>
      </c>
      <c r="D10188" t="s">
        <v>3516</v>
      </c>
    </row>
    <row r="10189" spans="2:4">
      <c r="B10189" s="594">
        <v>45659.49863425926</v>
      </c>
      <c r="C10189">
        <v>60006</v>
      </c>
      <c r="D10189" t="s">
        <v>3517</v>
      </c>
    </row>
    <row r="10190" spans="2:4">
      <c r="B10190" s="594">
        <v>45659.49863425926</v>
      </c>
      <c r="C10190">
        <v>60006</v>
      </c>
      <c r="D10190" t="s">
        <v>3518</v>
      </c>
    </row>
    <row r="10191" spans="2:4">
      <c r="B10191" s="594">
        <v>45659.49863425926</v>
      </c>
      <c r="C10191">
        <v>60006</v>
      </c>
      <c r="D10191" t="s">
        <v>3520</v>
      </c>
    </row>
    <row r="10192" spans="2:4">
      <c r="B10192" s="594">
        <v>45659.49863425926</v>
      </c>
      <c r="C10192">
        <v>60006</v>
      </c>
      <c r="D10192" t="s">
        <v>3521</v>
      </c>
    </row>
    <row r="10193" spans="2:4">
      <c r="B10193" s="594">
        <v>45659.49863425926</v>
      </c>
      <c r="C10193">
        <v>60006</v>
      </c>
      <c r="D10193" t="s">
        <v>3522</v>
      </c>
    </row>
    <row r="10194" spans="2:4">
      <c r="B10194" s="594">
        <v>45659.49863425926</v>
      </c>
      <c r="C10194">
        <v>60006</v>
      </c>
      <c r="D10194" t="s">
        <v>3524</v>
      </c>
    </row>
    <row r="10195" spans="2:4">
      <c r="B10195" s="594">
        <v>45659.49863425926</v>
      </c>
      <c r="C10195">
        <v>60006</v>
      </c>
      <c r="D10195" t="s">
        <v>4133</v>
      </c>
    </row>
    <row r="10196" spans="2:4">
      <c r="B10196" s="594">
        <v>45659.49863425926</v>
      </c>
      <c r="C10196">
        <v>60006</v>
      </c>
      <c r="D10196" t="s">
        <v>3515</v>
      </c>
    </row>
    <row r="10197" spans="2:4">
      <c r="B10197" s="594">
        <v>45659.49863425926</v>
      </c>
      <c r="C10197">
        <v>60001</v>
      </c>
      <c r="D10197" t="s">
        <v>3516</v>
      </c>
    </row>
    <row r="10198" spans="2:4">
      <c r="B10198" s="594">
        <v>45659.49863425926</v>
      </c>
      <c r="C10198">
        <v>60006</v>
      </c>
      <c r="D10198" t="s">
        <v>3517</v>
      </c>
    </row>
    <row r="10199" spans="2:4">
      <c r="B10199" s="594">
        <v>45659.49863425926</v>
      </c>
      <c r="C10199">
        <v>60006</v>
      </c>
      <c r="D10199" t="s">
        <v>3518</v>
      </c>
    </row>
    <row r="10200" spans="2:4">
      <c r="B10200" s="594">
        <v>45659.49863425926</v>
      </c>
      <c r="C10200">
        <v>60006</v>
      </c>
      <c r="D10200" t="s">
        <v>3520</v>
      </c>
    </row>
    <row r="10201" spans="2:4">
      <c r="B10201" s="594">
        <v>45659.49863425926</v>
      </c>
      <c r="C10201">
        <v>60006</v>
      </c>
      <c r="D10201" t="s">
        <v>3521</v>
      </c>
    </row>
    <row r="10202" spans="2:4">
      <c r="B10202" s="594">
        <v>45659.49863425926</v>
      </c>
      <c r="C10202">
        <v>60006</v>
      </c>
      <c r="D10202" t="s">
        <v>3522</v>
      </c>
    </row>
    <row r="10203" spans="2:4">
      <c r="B10203" s="594">
        <v>45659.49863425926</v>
      </c>
      <c r="C10203">
        <v>60006</v>
      </c>
      <c r="D10203" t="s">
        <v>3524</v>
      </c>
    </row>
    <row r="10204" spans="2:4">
      <c r="B10204" s="594">
        <v>45659.49863425926</v>
      </c>
      <c r="C10204">
        <v>60006</v>
      </c>
      <c r="D10204" t="s">
        <v>4133</v>
      </c>
    </row>
    <row r="10205" spans="2:4">
      <c r="B10205" s="594">
        <v>45659.49863425926</v>
      </c>
      <c r="C10205">
        <v>60006</v>
      </c>
      <c r="D10205" t="s">
        <v>3515</v>
      </c>
    </row>
    <row r="10206" spans="2:4">
      <c r="B10206" s="594">
        <v>45659.49863425926</v>
      </c>
      <c r="C10206">
        <v>60001</v>
      </c>
      <c r="D10206" t="s">
        <v>3516</v>
      </c>
    </row>
    <row r="10207" spans="2:4">
      <c r="B10207" s="594">
        <v>45659.49863425926</v>
      </c>
      <c r="C10207">
        <v>60006</v>
      </c>
      <c r="D10207" t="s">
        <v>3517</v>
      </c>
    </row>
    <row r="10208" spans="2:4">
      <c r="B10208" s="594">
        <v>45659.49863425926</v>
      </c>
      <c r="C10208">
        <v>60006</v>
      </c>
      <c r="D10208" t="s">
        <v>3518</v>
      </c>
    </row>
    <row r="10209" spans="2:4">
      <c r="B10209" s="594">
        <v>45659.49863425926</v>
      </c>
      <c r="C10209">
        <v>60006</v>
      </c>
      <c r="D10209" t="s">
        <v>3520</v>
      </c>
    </row>
    <row r="10210" spans="2:4">
      <c r="B10210" s="594">
        <v>45659.49863425926</v>
      </c>
      <c r="C10210">
        <v>60006</v>
      </c>
      <c r="D10210" t="s">
        <v>3521</v>
      </c>
    </row>
    <row r="10211" spans="2:4">
      <c r="B10211" s="594">
        <v>45659.49863425926</v>
      </c>
      <c r="C10211">
        <v>60006</v>
      </c>
      <c r="D10211" t="s">
        <v>3522</v>
      </c>
    </row>
    <row r="10212" spans="2:4">
      <c r="B10212" s="594">
        <v>45659.49863425926</v>
      </c>
      <c r="C10212">
        <v>60006</v>
      </c>
      <c r="D10212" t="s">
        <v>3524</v>
      </c>
    </row>
    <row r="10213" spans="2:4">
      <c r="B10213" s="594">
        <v>45659.49863425926</v>
      </c>
      <c r="C10213">
        <v>60006</v>
      </c>
      <c r="D10213" t="s">
        <v>4133</v>
      </c>
    </row>
    <row r="10214" spans="2:4">
      <c r="B10214" s="594">
        <v>45659.498645833337</v>
      </c>
      <c r="C10214">
        <v>60006</v>
      </c>
      <c r="D10214" t="s">
        <v>3515</v>
      </c>
    </row>
    <row r="10215" spans="2:4">
      <c r="B10215" s="594">
        <v>45659.498645833337</v>
      </c>
      <c r="C10215">
        <v>60001</v>
      </c>
      <c r="D10215" t="s">
        <v>3516</v>
      </c>
    </row>
    <row r="10216" spans="2:4">
      <c r="B10216" s="594">
        <v>45659.498645833337</v>
      </c>
      <c r="C10216">
        <v>60006</v>
      </c>
      <c r="D10216" t="s">
        <v>3517</v>
      </c>
    </row>
    <row r="10217" spans="2:4">
      <c r="B10217" s="594">
        <v>45659.498645833337</v>
      </c>
      <c r="C10217">
        <v>60006</v>
      </c>
      <c r="D10217" t="s">
        <v>3518</v>
      </c>
    </row>
    <row r="10218" spans="2:4">
      <c r="B10218" s="594">
        <v>45659.498645833337</v>
      </c>
      <c r="C10218">
        <v>60006</v>
      </c>
      <c r="D10218" t="s">
        <v>3520</v>
      </c>
    </row>
    <row r="10219" spans="2:4">
      <c r="B10219" s="594">
        <v>45659.498645833337</v>
      </c>
      <c r="C10219">
        <v>60006</v>
      </c>
      <c r="D10219" t="s">
        <v>3521</v>
      </c>
    </row>
    <row r="10220" spans="2:4">
      <c r="B10220" s="594">
        <v>45659.498645833337</v>
      </c>
      <c r="C10220">
        <v>60006</v>
      </c>
      <c r="D10220" t="s">
        <v>3522</v>
      </c>
    </row>
    <row r="10221" spans="2:4">
      <c r="B10221" s="594">
        <v>45659.498645833337</v>
      </c>
      <c r="C10221">
        <v>60006</v>
      </c>
      <c r="D10221" t="s">
        <v>3524</v>
      </c>
    </row>
    <row r="10222" spans="2:4">
      <c r="B10222" s="594">
        <v>45659.498645833337</v>
      </c>
      <c r="C10222">
        <v>60006</v>
      </c>
      <c r="D10222" t="s">
        <v>4133</v>
      </c>
    </row>
    <row r="10223" spans="2:4">
      <c r="B10223" s="594">
        <v>45659.498645833337</v>
      </c>
      <c r="C10223">
        <v>60006</v>
      </c>
      <c r="D10223" t="s">
        <v>3515</v>
      </c>
    </row>
    <row r="10224" spans="2:4">
      <c r="B10224" s="594">
        <v>45659.498645833337</v>
      </c>
      <c r="C10224">
        <v>60001</v>
      </c>
      <c r="D10224" t="s">
        <v>3516</v>
      </c>
    </row>
    <row r="10225" spans="2:8">
      <c r="B10225" s="594">
        <v>45659.498645833337</v>
      </c>
      <c r="C10225">
        <v>60006</v>
      </c>
      <c r="D10225" t="s">
        <v>3517</v>
      </c>
    </row>
    <row r="10226" spans="2:8">
      <c r="B10226" s="594">
        <v>45659.498645833337</v>
      </c>
      <c r="C10226">
        <v>60006</v>
      </c>
      <c r="D10226" t="s">
        <v>3518</v>
      </c>
    </row>
    <row r="10227" spans="2:8">
      <c r="B10227" s="594">
        <v>45659.498645833337</v>
      </c>
      <c r="C10227">
        <v>60006</v>
      </c>
      <c r="D10227" t="s">
        <v>3520</v>
      </c>
    </row>
    <row r="10228" spans="2:8">
      <c r="B10228" s="594">
        <v>45659.498645833337</v>
      </c>
      <c r="C10228">
        <v>60006</v>
      </c>
      <c r="D10228" t="s">
        <v>3521</v>
      </c>
    </row>
    <row r="10229" spans="2:8">
      <c r="B10229" s="594">
        <v>45659.498645833337</v>
      </c>
      <c r="C10229">
        <v>60006</v>
      </c>
      <c r="D10229" t="s">
        <v>3522</v>
      </c>
    </row>
    <row r="10230" spans="2:8">
      <c r="B10230" s="594">
        <v>45659.498645833337</v>
      </c>
      <c r="C10230">
        <v>60006</v>
      </c>
      <c r="D10230" t="s">
        <v>3524</v>
      </c>
    </row>
    <row r="10231" spans="2:8">
      <c r="B10231" s="594">
        <v>45659.498645833337</v>
      </c>
      <c r="C10231">
        <v>60006</v>
      </c>
      <c r="D10231" t="s">
        <v>4133</v>
      </c>
    </row>
    <row r="10232" spans="2:8">
      <c r="B10232" s="594">
        <v>45659.498784722222</v>
      </c>
      <c r="C10232">
        <v>60006</v>
      </c>
      <c r="D10232" t="s">
        <v>4133</v>
      </c>
    </row>
    <row r="10233" spans="2:8">
      <c r="B10233" s="594">
        <v>45659.501655092594</v>
      </c>
      <c r="D10233" t="s">
        <v>3362</v>
      </c>
    </row>
    <row r="10234" spans="2:8">
      <c r="B10234" s="594">
        <v>45659.505891203706</v>
      </c>
      <c r="D10234" t="s">
        <v>3370</v>
      </c>
      <c r="H10234" t="s">
        <v>3371</v>
      </c>
    </row>
    <row r="10235" spans="2:8">
      <c r="B10235" s="594">
        <v>45659.505891203706</v>
      </c>
      <c r="D10235" t="s">
        <v>3372</v>
      </c>
      <c r="H10235" t="s">
        <v>3371</v>
      </c>
    </row>
    <row r="10236" spans="2:8">
      <c r="B10236" s="594">
        <v>45659.505902777775</v>
      </c>
      <c r="D10236" t="s">
        <v>3370</v>
      </c>
      <c r="H10236" t="s">
        <v>3371</v>
      </c>
    </row>
    <row r="10237" spans="2:8">
      <c r="B10237" s="594">
        <v>45659.505902777775</v>
      </c>
      <c r="D10237" t="s">
        <v>3372</v>
      </c>
      <c r="H10237" t="s">
        <v>3371</v>
      </c>
    </row>
    <row r="10238" spans="2:8">
      <c r="B10238" s="594">
        <v>45659.505925925929</v>
      </c>
      <c r="D10238" t="s">
        <v>3370</v>
      </c>
      <c r="H10238" t="s">
        <v>3371</v>
      </c>
    </row>
    <row r="10239" spans="2:8">
      <c r="B10239" s="594">
        <v>45659.505925925929</v>
      </c>
      <c r="D10239" t="s">
        <v>3372</v>
      </c>
      <c r="H10239" t="s">
        <v>3371</v>
      </c>
    </row>
    <row r="10240" spans="2:8">
      <c r="B10240" s="594">
        <v>45659.505949074075</v>
      </c>
      <c r="D10240" t="s">
        <v>3370</v>
      </c>
      <c r="H10240" t="s">
        <v>3371</v>
      </c>
    </row>
    <row r="10241" spans="2:17">
      <c r="B10241" s="594">
        <v>45659.505949074075</v>
      </c>
      <c r="D10241" t="s">
        <v>3372</v>
      </c>
      <c r="H10241" t="s">
        <v>3371</v>
      </c>
    </row>
    <row r="10242" spans="2:17">
      <c r="B10242" s="594">
        <v>45659.505960648145</v>
      </c>
      <c r="D10242" t="s">
        <v>3370</v>
      </c>
      <c r="H10242" t="s">
        <v>3371</v>
      </c>
    </row>
    <row r="10243" spans="2:17">
      <c r="B10243" s="594">
        <v>45659.505960648145</v>
      </c>
      <c r="D10243" t="s">
        <v>3372</v>
      </c>
      <c r="H10243" t="s">
        <v>3371</v>
      </c>
    </row>
    <row r="10244" spans="2:17">
      <c r="B10244" s="594">
        <v>45659.505983796298</v>
      </c>
      <c r="D10244" t="s">
        <v>3362</v>
      </c>
    </row>
    <row r="10245" spans="2:17">
      <c r="B10245" s="594">
        <v>45659.520486111112</v>
      </c>
      <c r="D10245" t="s">
        <v>3362</v>
      </c>
    </row>
    <row r="10246" spans="2:17">
      <c r="B10246" s="594">
        <v>45659.530891203707</v>
      </c>
      <c r="D10246" t="s">
        <v>3370</v>
      </c>
      <c r="H10246" t="s">
        <v>3371</v>
      </c>
    </row>
    <row r="10247" spans="2:17">
      <c r="B10247" s="594">
        <v>45659.5309375</v>
      </c>
      <c r="D10247" t="s">
        <v>3373</v>
      </c>
      <c r="F10247" t="s">
        <v>4134</v>
      </c>
      <c r="H10247" t="s">
        <v>3371</v>
      </c>
      <c r="K10247">
        <v>5</v>
      </c>
      <c r="M10247" t="s">
        <v>4134</v>
      </c>
      <c r="N10247" t="s">
        <v>4135</v>
      </c>
      <c r="O10247" t="s">
        <v>4136</v>
      </c>
      <c r="P10247" t="s">
        <v>4137</v>
      </c>
      <c r="Q10247" t="s">
        <v>4138</v>
      </c>
    </row>
    <row r="10248" spans="2:17">
      <c r="B10248" s="594">
        <v>45659.5309375</v>
      </c>
      <c r="D10248" t="s">
        <v>3372</v>
      </c>
      <c r="F10248" t="s">
        <v>4134</v>
      </c>
      <c r="H10248" t="s">
        <v>3371</v>
      </c>
      <c r="K10248">
        <v>5</v>
      </c>
      <c r="M10248" t="s">
        <v>4134</v>
      </c>
      <c r="N10248" t="s">
        <v>4135</v>
      </c>
      <c r="O10248" t="s">
        <v>4136</v>
      </c>
      <c r="P10248" t="s">
        <v>4137</v>
      </c>
      <c r="Q10248" t="s">
        <v>4138</v>
      </c>
    </row>
    <row r="10249" spans="2:17">
      <c r="B10249" s="594">
        <v>45659.5309375</v>
      </c>
      <c r="D10249" t="s">
        <v>3370</v>
      </c>
      <c r="H10249" t="s">
        <v>3371</v>
      </c>
    </row>
    <row r="10250" spans="2:17">
      <c r="B10250" s="594">
        <v>45659.5309837963</v>
      </c>
      <c r="D10250" t="s">
        <v>3373</v>
      </c>
      <c r="F10250" t="s">
        <v>4139</v>
      </c>
      <c r="H10250" t="s">
        <v>3371</v>
      </c>
      <c r="K10250">
        <v>5</v>
      </c>
      <c r="M10250" t="s">
        <v>4139</v>
      </c>
      <c r="N10250" t="s">
        <v>4140</v>
      </c>
      <c r="O10250" t="s">
        <v>4141</v>
      </c>
      <c r="P10250" t="s">
        <v>4142</v>
      </c>
      <c r="Q10250" t="s">
        <v>4143</v>
      </c>
    </row>
    <row r="10251" spans="2:17">
      <c r="B10251" s="594">
        <v>45659.5309837963</v>
      </c>
      <c r="D10251" t="s">
        <v>3372</v>
      </c>
      <c r="F10251" t="s">
        <v>4139</v>
      </c>
      <c r="H10251" t="s">
        <v>3371</v>
      </c>
      <c r="K10251">
        <v>5</v>
      </c>
      <c r="M10251" t="s">
        <v>4139</v>
      </c>
      <c r="N10251" t="s">
        <v>4140</v>
      </c>
      <c r="O10251" t="s">
        <v>4141</v>
      </c>
      <c r="P10251" t="s">
        <v>4142</v>
      </c>
      <c r="Q10251" t="s">
        <v>4143</v>
      </c>
    </row>
    <row r="10252" spans="2:17">
      <c r="B10252" s="594">
        <v>45659.531006944446</v>
      </c>
      <c r="D10252" t="s">
        <v>3370</v>
      </c>
      <c r="H10252" t="s">
        <v>3371</v>
      </c>
    </row>
    <row r="10253" spans="2:17">
      <c r="B10253" s="594">
        <v>45659.531076388892</v>
      </c>
      <c r="D10253" t="s">
        <v>3373</v>
      </c>
      <c r="F10253" t="s">
        <v>4144</v>
      </c>
      <c r="H10253" t="s">
        <v>3371</v>
      </c>
      <c r="K10253">
        <v>5</v>
      </c>
      <c r="M10253" t="s">
        <v>4144</v>
      </c>
      <c r="N10253" t="s">
        <v>4145</v>
      </c>
      <c r="O10253" t="s">
        <v>4146</v>
      </c>
      <c r="P10253" t="s">
        <v>4147</v>
      </c>
      <c r="Q10253" t="s">
        <v>4148</v>
      </c>
    </row>
    <row r="10254" spans="2:17">
      <c r="B10254" s="594">
        <v>45659.531076388892</v>
      </c>
      <c r="D10254" t="s">
        <v>3372</v>
      </c>
      <c r="F10254" t="s">
        <v>4144</v>
      </c>
      <c r="H10254" t="s">
        <v>3371</v>
      </c>
      <c r="K10254">
        <v>5</v>
      </c>
      <c r="M10254" t="s">
        <v>4144</v>
      </c>
      <c r="N10254" t="s">
        <v>4145</v>
      </c>
      <c r="O10254" t="s">
        <v>4146</v>
      </c>
      <c r="P10254" t="s">
        <v>4147</v>
      </c>
      <c r="Q10254" t="s">
        <v>4148</v>
      </c>
    </row>
    <row r="10255" spans="2:17">
      <c r="B10255" s="594">
        <v>45659.531087962961</v>
      </c>
      <c r="D10255" t="s">
        <v>3370</v>
      </c>
      <c r="H10255" t="s">
        <v>3371</v>
      </c>
    </row>
    <row r="10256" spans="2:17">
      <c r="B10256" s="594">
        <v>45659.531134259261</v>
      </c>
      <c r="D10256" t="s">
        <v>3373</v>
      </c>
      <c r="F10256" t="s">
        <v>4149</v>
      </c>
      <c r="H10256" t="s">
        <v>3371</v>
      </c>
      <c r="K10256">
        <v>5</v>
      </c>
      <c r="M10256" t="s">
        <v>4149</v>
      </c>
      <c r="N10256" t="s">
        <v>4150</v>
      </c>
      <c r="O10256" t="s">
        <v>4151</v>
      </c>
      <c r="P10256" t="s">
        <v>4152</v>
      </c>
      <c r="Q10256" t="s">
        <v>4153</v>
      </c>
    </row>
    <row r="10257" spans="2:17">
      <c r="B10257" s="594">
        <v>45659.531134259261</v>
      </c>
      <c r="D10257" t="s">
        <v>3372</v>
      </c>
      <c r="F10257" t="s">
        <v>4149</v>
      </c>
      <c r="H10257" t="s">
        <v>3371</v>
      </c>
      <c r="K10257">
        <v>5</v>
      </c>
      <c r="M10257" t="s">
        <v>4149</v>
      </c>
      <c r="N10257" t="s">
        <v>4150</v>
      </c>
      <c r="O10257" t="s">
        <v>4151</v>
      </c>
      <c r="P10257" t="s">
        <v>4152</v>
      </c>
      <c r="Q10257" t="s">
        <v>4153</v>
      </c>
    </row>
    <row r="10258" spans="2:17">
      <c r="B10258" s="594">
        <v>45659.531145833331</v>
      </c>
      <c r="D10258" t="s">
        <v>3370</v>
      </c>
      <c r="H10258" t="s">
        <v>3371</v>
      </c>
    </row>
    <row r="10259" spans="2:17">
      <c r="B10259" s="594">
        <v>45659.5312037037</v>
      </c>
      <c r="D10259" t="s">
        <v>3373</v>
      </c>
      <c r="F10259" t="s">
        <v>4154</v>
      </c>
      <c r="H10259" t="s">
        <v>3371</v>
      </c>
      <c r="K10259">
        <v>5</v>
      </c>
      <c r="M10259" t="s">
        <v>4154</v>
      </c>
      <c r="N10259" t="s">
        <v>4155</v>
      </c>
      <c r="O10259" t="s">
        <v>4156</v>
      </c>
      <c r="P10259" t="s">
        <v>4157</v>
      </c>
      <c r="Q10259" t="s">
        <v>4158</v>
      </c>
    </row>
    <row r="10260" spans="2:17">
      <c r="B10260" s="594">
        <v>45659.5312037037</v>
      </c>
      <c r="D10260" t="s">
        <v>3372</v>
      </c>
      <c r="F10260" t="s">
        <v>4154</v>
      </c>
      <c r="H10260" t="s">
        <v>3371</v>
      </c>
      <c r="K10260">
        <v>5</v>
      </c>
      <c r="M10260" t="s">
        <v>4154</v>
      </c>
      <c r="N10260" t="s">
        <v>4155</v>
      </c>
      <c r="O10260" t="s">
        <v>4156</v>
      </c>
      <c r="P10260" t="s">
        <v>4157</v>
      </c>
      <c r="Q10260" t="s">
        <v>4158</v>
      </c>
    </row>
    <row r="10261" spans="2:17">
      <c r="B10261" s="594">
        <v>45659.5312962963</v>
      </c>
      <c r="D10261" t="s">
        <v>3362</v>
      </c>
    </row>
    <row r="10262" spans="2:17">
      <c r="B10262" s="594">
        <v>45664.685844907406</v>
      </c>
      <c r="D10262" t="s">
        <v>3362</v>
      </c>
    </row>
    <row r="10263" spans="2:17">
      <c r="B10263" s="594">
        <v>45664.687361111108</v>
      </c>
      <c r="D10263" t="s">
        <v>3362</v>
      </c>
    </row>
    <row r="10264" spans="2:17">
      <c r="B10264" s="594">
        <v>45664.692812499998</v>
      </c>
      <c r="D10264" t="s">
        <v>3370</v>
      </c>
      <c r="H10264" t="s">
        <v>3371</v>
      </c>
    </row>
    <row r="10265" spans="2:17">
      <c r="B10265" s="594">
        <v>45664.692824074074</v>
      </c>
      <c r="D10265" t="s">
        <v>3372</v>
      </c>
      <c r="H10265" t="s">
        <v>3371</v>
      </c>
    </row>
    <row r="10266" spans="2:17">
      <c r="B10266" s="594">
        <v>45664.692847222221</v>
      </c>
      <c r="D10266" t="s">
        <v>3370</v>
      </c>
      <c r="H10266" t="s">
        <v>3371</v>
      </c>
    </row>
    <row r="10267" spans="2:17">
      <c r="B10267" s="594">
        <v>45664.692847222221</v>
      </c>
      <c r="D10267" t="s">
        <v>3372</v>
      </c>
      <c r="H10267" t="s">
        <v>3371</v>
      </c>
    </row>
    <row r="10268" spans="2:17">
      <c r="B10268" s="594">
        <v>45664.692870370367</v>
      </c>
      <c r="D10268" t="s">
        <v>3370</v>
      </c>
      <c r="H10268" t="s">
        <v>3371</v>
      </c>
    </row>
    <row r="10269" spans="2:17">
      <c r="B10269" s="594">
        <v>45664.692870370367</v>
      </c>
      <c r="D10269" t="s">
        <v>3372</v>
      </c>
      <c r="H10269" t="s">
        <v>3371</v>
      </c>
    </row>
    <row r="10270" spans="2:17">
      <c r="B10270" s="594">
        <v>45664.692893518521</v>
      </c>
      <c r="D10270" t="s">
        <v>3370</v>
      </c>
      <c r="H10270" t="s">
        <v>3371</v>
      </c>
    </row>
    <row r="10271" spans="2:17">
      <c r="B10271" s="594">
        <v>45664.692893518521</v>
      </c>
      <c r="D10271" t="s">
        <v>3372</v>
      </c>
      <c r="H10271" t="s">
        <v>3371</v>
      </c>
    </row>
    <row r="10272" spans="2:17">
      <c r="B10272" s="594">
        <v>45664.692916666667</v>
      </c>
      <c r="D10272" t="s">
        <v>3370</v>
      </c>
      <c r="H10272" t="s">
        <v>3371</v>
      </c>
    </row>
    <row r="10273" spans="2:17">
      <c r="B10273" s="594">
        <v>45664.692916666667</v>
      </c>
      <c r="D10273" t="s">
        <v>3372</v>
      </c>
      <c r="H10273" t="s">
        <v>3371</v>
      </c>
    </row>
    <row r="10274" spans="2:17">
      <c r="B10274" s="594">
        <v>45664.692962962959</v>
      </c>
      <c r="D10274" t="s">
        <v>3362</v>
      </c>
    </row>
    <row r="10275" spans="2:17">
      <c r="B10275" s="594">
        <v>45664.696342592593</v>
      </c>
      <c r="D10275" t="s">
        <v>3362</v>
      </c>
    </row>
    <row r="10276" spans="2:17">
      <c r="B10276" s="594">
        <v>45664.703611111108</v>
      </c>
      <c r="D10276" t="s">
        <v>3362</v>
      </c>
    </row>
    <row r="10277" spans="2:17">
      <c r="B10277" s="594">
        <v>45664.706574074073</v>
      </c>
      <c r="D10277" t="s">
        <v>3370</v>
      </c>
      <c r="H10277" t="s">
        <v>3371</v>
      </c>
    </row>
    <row r="10278" spans="2:17">
      <c r="B10278" s="594">
        <v>45664.706655092596</v>
      </c>
      <c r="D10278" t="s">
        <v>3373</v>
      </c>
      <c r="F10278" t="s">
        <v>4159</v>
      </c>
      <c r="H10278" t="s">
        <v>3371</v>
      </c>
      <c r="K10278">
        <v>5</v>
      </c>
      <c r="M10278" t="s">
        <v>4159</v>
      </c>
      <c r="N10278" t="s">
        <v>4160</v>
      </c>
      <c r="O10278" t="s">
        <v>4161</v>
      </c>
      <c r="P10278" t="s">
        <v>4162</v>
      </c>
      <c r="Q10278" t="s">
        <v>4163</v>
      </c>
    </row>
    <row r="10279" spans="2:17">
      <c r="B10279" s="594">
        <v>45664.706666666665</v>
      </c>
      <c r="D10279" t="s">
        <v>3372</v>
      </c>
      <c r="F10279" t="s">
        <v>4159</v>
      </c>
      <c r="H10279" t="s">
        <v>3371</v>
      </c>
      <c r="K10279">
        <v>5</v>
      </c>
      <c r="M10279" t="s">
        <v>4159</v>
      </c>
      <c r="N10279" t="s">
        <v>4160</v>
      </c>
      <c r="O10279" t="s">
        <v>4161</v>
      </c>
      <c r="P10279" t="s">
        <v>4162</v>
      </c>
      <c r="Q10279" t="s">
        <v>4163</v>
      </c>
    </row>
    <row r="10280" spans="2:17">
      <c r="B10280" s="594">
        <v>45664.706701388888</v>
      </c>
      <c r="D10280" t="s">
        <v>3370</v>
      </c>
      <c r="H10280" t="s">
        <v>3371</v>
      </c>
    </row>
    <row r="10281" spans="2:17">
      <c r="B10281" s="594">
        <v>45664.706747685188</v>
      </c>
      <c r="D10281" t="s">
        <v>3373</v>
      </c>
      <c r="F10281" t="s">
        <v>4164</v>
      </c>
      <c r="H10281" t="s">
        <v>3371</v>
      </c>
      <c r="K10281">
        <v>5</v>
      </c>
      <c r="M10281" t="s">
        <v>4164</v>
      </c>
      <c r="N10281" t="s">
        <v>4165</v>
      </c>
      <c r="O10281" t="s">
        <v>4166</v>
      </c>
      <c r="P10281" t="s">
        <v>4167</v>
      </c>
      <c r="Q10281" t="s">
        <v>4168</v>
      </c>
    </row>
    <row r="10282" spans="2:17">
      <c r="B10282" s="594">
        <v>45664.706759259258</v>
      </c>
      <c r="D10282" t="s">
        <v>3372</v>
      </c>
      <c r="F10282" t="s">
        <v>4164</v>
      </c>
      <c r="H10282" t="s">
        <v>3371</v>
      </c>
      <c r="K10282">
        <v>5</v>
      </c>
      <c r="M10282" t="s">
        <v>4164</v>
      </c>
      <c r="N10282" t="s">
        <v>4165</v>
      </c>
      <c r="O10282" t="s">
        <v>4166</v>
      </c>
      <c r="P10282" t="s">
        <v>4167</v>
      </c>
      <c r="Q10282" t="s">
        <v>4168</v>
      </c>
    </row>
    <row r="10283" spans="2:17">
      <c r="B10283" s="594">
        <v>45664.706782407404</v>
      </c>
      <c r="D10283" t="s">
        <v>3370</v>
      </c>
      <c r="H10283" t="s">
        <v>3371</v>
      </c>
    </row>
    <row r="10284" spans="2:17">
      <c r="B10284" s="594">
        <v>45664.70684027778</v>
      </c>
      <c r="D10284" t="s">
        <v>3373</v>
      </c>
      <c r="F10284" t="s">
        <v>4169</v>
      </c>
      <c r="H10284" t="s">
        <v>3371</v>
      </c>
      <c r="K10284">
        <v>5</v>
      </c>
      <c r="M10284" t="s">
        <v>4169</v>
      </c>
      <c r="N10284" t="s">
        <v>4170</v>
      </c>
      <c r="O10284" t="s">
        <v>4171</v>
      </c>
      <c r="P10284" t="s">
        <v>4172</v>
      </c>
      <c r="Q10284" t="s">
        <v>4173</v>
      </c>
    </row>
    <row r="10285" spans="2:17">
      <c r="B10285" s="594">
        <v>45664.70684027778</v>
      </c>
      <c r="D10285" t="s">
        <v>3372</v>
      </c>
      <c r="F10285" t="s">
        <v>4169</v>
      </c>
      <c r="H10285" t="s">
        <v>3371</v>
      </c>
      <c r="K10285">
        <v>5</v>
      </c>
      <c r="M10285" t="s">
        <v>4169</v>
      </c>
      <c r="N10285" t="s">
        <v>4170</v>
      </c>
      <c r="O10285" t="s">
        <v>4171</v>
      </c>
      <c r="P10285" t="s">
        <v>4172</v>
      </c>
      <c r="Q10285" t="s">
        <v>4173</v>
      </c>
    </row>
    <row r="10286" spans="2:17">
      <c r="B10286" s="594">
        <v>45664.706863425927</v>
      </c>
      <c r="D10286" t="s">
        <v>3370</v>
      </c>
      <c r="H10286" t="s">
        <v>3371</v>
      </c>
    </row>
    <row r="10287" spans="2:17">
      <c r="B10287" s="594">
        <v>45664.706944444442</v>
      </c>
      <c r="D10287" t="s">
        <v>3373</v>
      </c>
      <c r="F10287" t="s">
        <v>4174</v>
      </c>
      <c r="H10287" t="s">
        <v>3371</v>
      </c>
      <c r="K10287">
        <v>5</v>
      </c>
      <c r="M10287" t="s">
        <v>4174</v>
      </c>
      <c r="N10287" t="s">
        <v>4175</v>
      </c>
      <c r="O10287" t="s">
        <v>4176</v>
      </c>
      <c r="P10287" t="s">
        <v>4177</v>
      </c>
      <c r="Q10287" t="s">
        <v>4178</v>
      </c>
    </row>
    <row r="10288" spans="2:17">
      <c r="B10288" s="594">
        <v>45664.706944444442</v>
      </c>
      <c r="D10288" t="s">
        <v>3372</v>
      </c>
      <c r="F10288" t="s">
        <v>4174</v>
      </c>
      <c r="H10288" t="s">
        <v>3371</v>
      </c>
      <c r="K10288">
        <v>5</v>
      </c>
      <c r="M10288" t="s">
        <v>4174</v>
      </c>
      <c r="N10288" t="s">
        <v>4175</v>
      </c>
      <c r="O10288" t="s">
        <v>4176</v>
      </c>
      <c r="P10288" t="s">
        <v>4177</v>
      </c>
      <c r="Q10288" t="s">
        <v>4178</v>
      </c>
    </row>
    <row r="10289" spans="2:17">
      <c r="B10289" s="594">
        <v>45664.707013888888</v>
      </c>
      <c r="D10289" t="s">
        <v>3370</v>
      </c>
      <c r="H10289" t="s">
        <v>3371</v>
      </c>
    </row>
    <row r="10290" spans="2:17">
      <c r="B10290" s="594">
        <v>45664.707106481481</v>
      </c>
      <c r="D10290" t="s">
        <v>3373</v>
      </c>
      <c r="F10290" t="s">
        <v>4179</v>
      </c>
      <c r="H10290" t="s">
        <v>3371</v>
      </c>
      <c r="K10290">
        <v>5</v>
      </c>
      <c r="M10290" t="s">
        <v>4179</v>
      </c>
      <c r="N10290" t="s">
        <v>4180</v>
      </c>
      <c r="O10290" t="s">
        <v>4181</v>
      </c>
      <c r="P10290" t="s">
        <v>4182</v>
      </c>
      <c r="Q10290" t="s">
        <v>4183</v>
      </c>
    </row>
    <row r="10291" spans="2:17">
      <c r="B10291" s="594">
        <v>45664.707106481481</v>
      </c>
      <c r="D10291" t="s">
        <v>3372</v>
      </c>
      <c r="F10291" t="s">
        <v>4179</v>
      </c>
      <c r="H10291" t="s">
        <v>3371</v>
      </c>
      <c r="K10291">
        <v>5</v>
      </c>
      <c r="M10291" t="s">
        <v>4179</v>
      </c>
      <c r="N10291" t="s">
        <v>4180</v>
      </c>
      <c r="O10291" t="s">
        <v>4181</v>
      </c>
      <c r="P10291" t="s">
        <v>4182</v>
      </c>
      <c r="Q10291" t="s">
        <v>4183</v>
      </c>
    </row>
    <row r="10292" spans="2:17">
      <c r="B10292" s="594">
        <v>45664.707152777781</v>
      </c>
      <c r="D10292" t="s">
        <v>3362</v>
      </c>
    </row>
    <row r="10293" spans="2:17">
      <c r="B10293" s="594">
        <v>45667.785277777781</v>
      </c>
      <c r="D10293" t="s">
        <v>3370</v>
      </c>
      <c r="F10293" t="s">
        <v>4184</v>
      </c>
      <c r="G10293" t="s">
        <v>1375</v>
      </c>
      <c r="H10293" t="s">
        <v>3606</v>
      </c>
      <c r="K10293">
        <v>1</v>
      </c>
      <c r="M10293" t="s">
        <v>4184</v>
      </c>
    </row>
    <row r="10294" spans="2:17">
      <c r="B10294" s="594">
        <v>45667.785381944443</v>
      </c>
      <c r="D10294" t="s">
        <v>3373</v>
      </c>
      <c r="F10294" t="s">
        <v>4184</v>
      </c>
      <c r="G10294" t="s">
        <v>1375</v>
      </c>
      <c r="H10294" t="s">
        <v>3606</v>
      </c>
      <c r="K10294">
        <v>1</v>
      </c>
      <c r="M10294" t="s">
        <v>4184</v>
      </c>
    </row>
    <row r="10295" spans="2:17">
      <c r="B10295" s="594">
        <v>45667.785613425927</v>
      </c>
      <c r="D10295" t="s">
        <v>3370</v>
      </c>
      <c r="F10295" t="s">
        <v>4185</v>
      </c>
      <c r="G10295" t="s">
        <v>1375</v>
      </c>
      <c r="H10295" t="s">
        <v>3609</v>
      </c>
      <c r="K10295">
        <v>1</v>
      </c>
      <c r="M10295" t="s">
        <v>4185</v>
      </c>
    </row>
    <row r="10296" spans="2:17">
      <c r="B10296" s="594">
        <v>45667.785671296297</v>
      </c>
      <c r="D10296" t="s">
        <v>3373</v>
      </c>
      <c r="F10296" t="s">
        <v>4185</v>
      </c>
      <c r="G10296" t="s">
        <v>1375</v>
      </c>
      <c r="H10296" t="s">
        <v>3609</v>
      </c>
      <c r="K10296">
        <v>1</v>
      </c>
      <c r="M10296" t="s">
        <v>4185</v>
      </c>
    </row>
    <row r="10297" spans="2:17">
      <c r="B10297" s="594">
        <v>45667.785844907405</v>
      </c>
      <c r="D10297" t="s">
        <v>3370</v>
      </c>
      <c r="F10297" t="s">
        <v>4186</v>
      </c>
      <c r="G10297" t="s">
        <v>1375</v>
      </c>
      <c r="H10297" t="s">
        <v>3796</v>
      </c>
      <c r="K10297">
        <v>1</v>
      </c>
      <c r="M10297" t="s">
        <v>4186</v>
      </c>
    </row>
    <row r="10298" spans="2:17">
      <c r="B10298" s="594">
        <v>45667.786261574074</v>
      </c>
      <c r="D10298" t="s">
        <v>3373</v>
      </c>
      <c r="F10298" t="s">
        <v>4186</v>
      </c>
      <c r="G10298" t="s">
        <v>1375</v>
      </c>
      <c r="H10298" t="s">
        <v>3796</v>
      </c>
      <c r="K10298">
        <v>1</v>
      </c>
      <c r="M10298" t="s">
        <v>4186</v>
      </c>
    </row>
    <row r="10299" spans="2:17">
      <c r="B10299" s="594">
        <v>45667.786435185182</v>
      </c>
      <c r="D10299" t="s">
        <v>3370</v>
      </c>
      <c r="F10299" t="s">
        <v>4187</v>
      </c>
      <c r="G10299" t="s">
        <v>1375</v>
      </c>
      <c r="H10299" t="s">
        <v>3615</v>
      </c>
      <c r="K10299">
        <v>1</v>
      </c>
      <c r="M10299" t="s">
        <v>4187</v>
      </c>
    </row>
    <row r="10300" spans="2:17">
      <c r="B10300" s="594">
        <v>45667.786493055559</v>
      </c>
      <c r="D10300" t="s">
        <v>3373</v>
      </c>
      <c r="F10300" t="s">
        <v>4187</v>
      </c>
      <c r="G10300" t="s">
        <v>1375</v>
      </c>
      <c r="H10300" t="s">
        <v>3615</v>
      </c>
      <c r="K10300">
        <v>1</v>
      </c>
      <c r="M10300" t="s">
        <v>4187</v>
      </c>
    </row>
    <row r="10301" spans="2:17">
      <c r="B10301" s="594">
        <v>45667.786689814813</v>
      </c>
      <c r="D10301" t="s">
        <v>3370</v>
      </c>
      <c r="F10301" t="s">
        <v>4188</v>
      </c>
      <c r="G10301" t="s">
        <v>1375</v>
      </c>
      <c r="H10301" t="s">
        <v>3618</v>
      </c>
      <c r="K10301">
        <v>1</v>
      </c>
      <c r="M10301" t="s">
        <v>4188</v>
      </c>
    </row>
    <row r="10302" spans="2:17">
      <c r="B10302" s="594">
        <v>45667.786736111113</v>
      </c>
      <c r="D10302" t="s">
        <v>3373</v>
      </c>
      <c r="F10302" t="s">
        <v>4188</v>
      </c>
      <c r="G10302" t="s">
        <v>1375</v>
      </c>
      <c r="H10302" t="s">
        <v>3618</v>
      </c>
      <c r="K10302">
        <v>1</v>
      </c>
      <c r="M10302" t="s">
        <v>4188</v>
      </c>
    </row>
    <row r="10303" spans="2:17">
      <c r="B10303" s="594">
        <v>45667.786793981482</v>
      </c>
      <c r="D10303" t="s">
        <v>3362</v>
      </c>
    </row>
    <row r="10304" spans="2:17">
      <c r="B10304" s="594">
        <v>45667.789120370369</v>
      </c>
      <c r="D10304" t="s">
        <v>3370</v>
      </c>
      <c r="F10304" t="s">
        <v>4189</v>
      </c>
      <c r="G10304" t="s">
        <v>1375</v>
      </c>
      <c r="H10304" t="s">
        <v>3606</v>
      </c>
      <c r="K10304">
        <v>1</v>
      </c>
      <c r="M10304" t="s">
        <v>4189</v>
      </c>
    </row>
    <row r="10305" spans="2:13">
      <c r="B10305" s="594">
        <v>45667.789155092592</v>
      </c>
      <c r="D10305" t="s">
        <v>3373</v>
      </c>
      <c r="F10305" t="s">
        <v>4189</v>
      </c>
      <c r="G10305" t="s">
        <v>1375</v>
      </c>
      <c r="H10305" t="s">
        <v>3606</v>
      </c>
      <c r="K10305">
        <v>1</v>
      </c>
      <c r="M10305" t="s">
        <v>4189</v>
      </c>
    </row>
    <row r="10306" spans="2:13">
      <c r="B10306" s="594">
        <v>45667.789293981485</v>
      </c>
      <c r="D10306" t="s">
        <v>3370</v>
      </c>
      <c r="F10306" t="s">
        <v>4190</v>
      </c>
      <c r="G10306" t="s">
        <v>1375</v>
      </c>
      <c r="H10306" t="s">
        <v>3609</v>
      </c>
      <c r="K10306">
        <v>1</v>
      </c>
      <c r="M10306" t="s">
        <v>4190</v>
      </c>
    </row>
    <row r="10307" spans="2:13">
      <c r="B10307" s="594">
        <v>45667.789351851854</v>
      </c>
      <c r="D10307" t="s">
        <v>3373</v>
      </c>
      <c r="F10307" t="s">
        <v>4190</v>
      </c>
      <c r="G10307" t="s">
        <v>1375</v>
      </c>
      <c r="H10307" t="s">
        <v>3609</v>
      </c>
      <c r="K10307">
        <v>1</v>
      </c>
      <c r="M10307" t="s">
        <v>4190</v>
      </c>
    </row>
    <row r="10308" spans="2:13">
      <c r="B10308" s="594">
        <v>45667.789479166669</v>
      </c>
      <c r="D10308" t="s">
        <v>3370</v>
      </c>
      <c r="F10308" t="s">
        <v>4191</v>
      </c>
      <c r="G10308" t="s">
        <v>1375</v>
      </c>
      <c r="H10308" t="s">
        <v>3796</v>
      </c>
      <c r="K10308">
        <v>1</v>
      </c>
      <c r="M10308" t="s">
        <v>4191</v>
      </c>
    </row>
    <row r="10309" spans="2:13">
      <c r="B10309" s="594">
        <v>45667.789525462962</v>
      </c>
      <c r="D10309" t="s">
        <v>3373</v>
      </c>
      <c r="F10309" t="s">
        <v>4191</v>
      </c>
      <c r="G10309" t="s">
        <v>1375</v>
      </c>
      <c r="H10309" t="s">
        <v>3796</v>
      </c>
      <c r="K10309">
        <v>1</v>
      </c>
      <c r="M10309" t="s">
        <v>4191</v>
      </c>
    </row>
    <row r="10310" spans="2:13">
      <c r="B10310" s="594">
        <v>45667.789675925924</v>
      </c>
      <c r="D10310" t="s">
        <v>3370</v>
      </c>
      <c r="F10310" t="s">
        <v>4192</v>
      </c>
      <c r="G10310" t="s">
        <v>1375</v>
      </c>
      <c r="H10310" t="s">
        <v>3615</v>
      </c>
      <c r="K10310">
        <v>1</v>
      </c>
      <c r="M10310" t="s">
        <v>4192</v>
      </c>
    </row>
    <row r="10311" spans="2:13">
      <c r="B10311" s="594">
        <v>45667.791319444441</v>
      </c>
      <c r="D10311" t="s">
        <v>3373</v>
      </c>
      <c r="F10311" t="s">
        <v>4192</v>
      </c>
      <c r="G10311" t="s">
        <v>1375</v>
      </c>
      <c r="H10311" t="s">
        <v>3615</v>
      </c>
      <c r="K10311">
        <v>1</v>
      </c>
      <c r="M10311" t="s">
        <v>4192</v>
      </c>
    </row>
    <row r="10312" spans="2:13">
      <c r="B10312" s="594">
        <v>45667.791516203702</v>
      </c>
      <c r="D10312" t="s">
        <v>3370</v>
      </c>
      <c r="F10312" t="s">
        <v>4193</v>
      </c>
      <c r="G10312" t="s">
        <v>1375</v>
      </c>
      <c r="H10312" t="s">
        <v>3618</v>
      </c>
      <c r="K10312">
        <v>1</v>
      </c>
      <c r="M10312" t="s">
        <v>4193</v>
      </c>
    </row>
    <row r="10313" spans="2:13">
      <c r="B10313" s="594">
        <v>45667.791574074072</v>
      </c>
      <c r="D10313" t="s">
        <v>3373</v>
      </c>
      <c r="F10313" t="s">
        <v>4193</v>
      </c>
      <c r="G10313" t="s">
        <v>1375</v>
      </c>
      <c r="H10313" t="s">
        <v>3618</v>
      </c>
      <c r="K10313">
        <v>1</v>
      </c>
      <c r="M10313" t="s">
        <v>4193</v>
      </c>
    </row>
    <row r="10314" spans="2:13">
      <c r="B10314" s="594">
        <v>45667.791712962964</v>
      </c>
      <c r="D10314" t="s">
        <v>3362</v>
      </c>
    </row>
    <row r="10315" spans="2:13">
      <c r="B10315" s="594">
        <v>45668.427037037036</v>
      </c>
      <c r="C10315">
        <v>60001</v>
      </c>
      <c r="D10315" t="s">
        <v>3369</v>
      </c>
    </row>
    <row r="10316" spans="2:13">
      <c r="B10316" s="594">
        <v>45668.427361111113</v>
      </c>
      <c r="C10316">
        <v>60001</v>
      </c>
      <c r="D10316" t="s">
        <v>3369</v>
      </c>
    </row>
    <row r="10317" spans="2:13">
      <c r="B10317" s="594">
        <v>45668.427824074075</v>
      </c>
      <c r="C10317">
        <v>60001</v>
      </c>
      <c r="D10317" t="s">
        <v>3369</v>
      </c>
    </row>
    <row r="10318" spans="2:13">
      <c r="B10318" s="594">
        <v>45668.42827546296</v>
      </c>
      <c r="D10318" t="s">
        <v>3370</v>
      </c>
      <c r="H10318" t="s">
        <v>3371</v>
      </c>
    </row>
    <row r="10319" spans="2:13">
      <c r="B10319" s="594">
        <v>45668.42827546296</v>
      </c>
      <c r="D10319" t="s">
        <v>3372</v>
      </c>
      <c r="F10319" t="s">
        <v>3613</v>
      </c>
      <c r="H10319" t="s">
        <v>3371</v>
      </c>
    </row>
    <row r="10320" spans="2:13">
      <c r="B10320" s="594">
        <v>45668.42832175926</v>
      </c>
      <c r="D10320" t="s">
        <v>3370</v>
      </c>
      <c r="F10320" t="s">
        <v>3616</v>
      </c>
      <c r="H10320" t="s">
        <v>3371</v>
      </c>
    </row>
    <row r="10321" spans="2:8">
      <c r="B10321" s="594">
        <v>45668.42832175926</v>
      </c>
      <c r="D10321" t="s">
        <v>3372</v>
      </c>
      <c r="H10321" t="s">
        <v>3371</v>
      </c>
    </row>
    <row r="10322" spans="2:8">
      <c r="B10322" s="594">
        <v>45668.428391203706</v>
      </c>
      <c r="D10322" t="s">
        <v>3370</v>
      </c>
      <c r="F10322" t="s">
        <v>3616</v>
      </c>
      <c r="H10322" t="s">
        <v>3371</v>
      </c>
    </row>
    <row r="10323" spans="2:8">
      <c r="B10323" s="594">
        <v>45668.428391203706</v>
      </c>
      <c r="D10323" t="s">
        <v>3372</v>
      </c>
      <c r="H10323" t="s">
        <v>3371</v>
      </c>
    </row>
    <row r="10324" spans="2:8">
      <c r="B10324" s="594">
        <v>45668.428425925929</v>
      </c>
      <c r="D10324" t="s">
        <v>3370</v>
      </c>
      <c r="H10324" t="s">
        <v>3371</v>
      </c>
    </row>
    <row r="10325" spans="2:8">
      <c r="B10325" s="594">
        <v>45668.428425925929</v>
      </c>
      <c r="D10325" t="s">
        <v>3372</v>
      </c>
      <c r="H10325" t="s">
        <v>3371</v>
      </c>
    </row>
    <row r="10326" spans="2:8">
      <c r="B10326" s="594">
        <v>45668.428460648145</v>
      </c>
      <c r="D10326" t="s">
        <v>3370</v>
      </c>
      <c r="H10326" t="s">
        <v>3371</v>
      </c>
    </row>
    <row r="10327" spans="2:8">
      <c r="B10327" s="594">
        <v>45668.428460648145</v>
      </c>
      <c r="D10327" t="s">
        <v>3372</v>
      </c>
      <c r="H10327" t="s">
        <v>3371</v>
      </c>
    </row>
    <row r="10328" spans="2:8">
      <c r="B10328" s="594">
        <v>45668.428599537037</v>
      </c>
      <c r="D10328" t="s">
        <v>3362</v>
      </c>
    </row>
    <row r="10329" spans="2:8">
      <c r="B10329" s="594">
        <v>45668.438611111109</v>
      </c>
      <c r="D10329" t="s">
        <v>3362</v>
      </c>
    </row>
    <row r="10330" spans="2:8">
      <c r="B10330" s="594">
        <v>45668.464444444442</v>
      </c>
      <c r="D10330" t="s">
        <v>3362</v>
      </c>
    </row>
    <row r="10331" spans="2:8">
      <c r="B10331" s="594">
        <v>45682.509189814817</v>
      </c>
      <c r="D10331" t="s">
        <v>3362</v>
      </c>
    </row>
    <row r="10332" spans="2:8">
      <c r="B10332" s="594">
        <v>45682.789629629631</v>
      </c>
      <c r="C10332">
        <v>60001</v>
      </c>
      <c r="D10332" t="s">
        <v>4196</v>
      </c>
    </row>
    <row r="10333" spans="2:8">
      <c r="B10333" s="594">
        <v>45682.789652777778</v>
      </c>
      <c r="C10333">
        <v>60001</v>
      </c>
      <c r="D10333" t="s">
        <v>4197</v>
      </c>
    </row>
    <row r="10334" spans="2:8">
      <c r="B10334" s="594">
        <v>45682.789652777778</v>
      </c>
      <c r="C10334">
        <v>60001</v>
      </c>
      <c r="D10334" t="s">
        <v>4196</v>
      </c>
    </row>
    <row r="10335" spans="2:8">
      <c r="B10335" s="594">
        <v>45682.789675925924</v>
      </c>
      <c r="C10335">
        <v>60001</v>
      </c>
      <c r="D10335" t="s">
        <v>4197</v>
      </c>
    </row>
    <row r="10336" spans="2:8">
      <c r="B10336" s="594">
        <v>45682.789687500001</v>
      </c>
      <c r="C10336">
        <v>60001</v>
      </c>
      <c r="D10336" t="s">
        <v>4196</v>
      </c>
    </row>
    <row r="10337" spans="2:8">
      <c r="B10337" s="594">
        <v>45682.789722222224</v>
      </c>
      <c r="C10337">
        <v>60001</v>
      </c>
      <c r="D10337" t="s">
        <v>4197</v>
      </c>
    </row>
    <row r="10338" spans="2:8">
      <c r="B10338" s="594">
        <v>45682.789722222224</v>
      </c>
      <c r="C10338">
        <v>60001</v>
      </c>
      <c r="D10338" t="s">
        <v>4196</v>
      </c>
    </row>
    <row r="10339" spans="2:8">
      <c r="B10339" s="594">
        <v>45682.789733796293</v>
      </c>
      <c r="C10339">
        <v>60001</v>
      </c>
      <c r="D10339" t="s">
        <v>4197</v>
      </c>
    </row>
    <row r="10340" spans="2:8">
      <c r="B10340" s="594">
        <v>45682.78974537037</v>
      </c>
      <c r="C10340">
        <v>60001</v>
      </c>
      <c r="D10340" t="s">
        <v>4196</v>
      </c>
    </row>
    <row r="10341" spans="2:8">
      <c r="B10341" s="594">
        <v>45682.789756944447</v>
      </c>
      <c r="C10341">
        <v>60001</v>
      </c>
      <c r="D10341" t="s">
        <v>4197</v>
      </c>
    </row>
    <row r="10342" spans="2:8">
      <c r="B10342" s="594">
        <v>45682.789768518516</v>
      </c>
      <c r="C10342">
        <v>60001</v>
      </c>
      <c r="D10342" t="s">
        <v>3365</v>
      </c>
    </row>
    <row r="10343" spans="2:8">
      <c r="B10343" s="594">
        <v>45682.789768518516</v>
      </c>
      <c r="C10343">
        <v>60001</v>
      </c>
      <c r="D10343" t="s">
        <v>4198</v>
      </c>
    </row>
    <row r="10344" spans="2:8">
      <c r="B10344" s="594">
        <v>45682.78979166667</v>
      </c>
      <c r="C10344">
        <v>60001</v>
      </c>
      <c r="D10344" t="s">
        <v>3365</v>
      </c>
    </row>
    <row r="10345" spans="2:8">
      <c r="B10345" s="594">
        <v>45682.78979166667</v>
      </c>
      <c r="C10345">
        <v>60001</v>
      </c>
      <c r="D10345" t="s">
        <v>4198</v>
      </c>
    </row>
    <row r="10346" spans="2:8">
      <c r="B10346" s="594">
        <v>45682.78979166667</v>
      </c>
      <c r="C10346">
        <v>60001</v>
      </c>
      <c r="D10346" t="s">
        <v>4196</v>
      </c>
    </row>
    <row r="10347" spans="2:8">
      <c r="B10347" s="594">
        <v>45682.789803240739</v>
      </c>
      <c r="C10347">
        <v>60001</v>
      </c>
      <c r="D10347" t="s">
        <v>4197</v>
      </c>
    </row>
    <row r="10348" spans="2:8">
      <c r="B10348" s="594">
        <v>45682.789965277778</v>
      </c>
      <c r="D10348" t="s">
        <v>3370</v>
      </c>
      <c r="H10348" t="s">
        <v>3371</v>
      </c>
    </row>
    <row r="10349" spans="2:8">
      <c r="B10349" s="594">
        <v>45682.789965277778</v>
      </c>
      <c r="D10349" t="s">
        <v>3372</v>
      </c>
      <c r="H10349" t="s">
        <v>3371</v>
      </c>
    </row>
    <row r="10350" spans="2:8">
      <c r="B10350" s="594">
        <v>45682.789988425924</v>
      </c>
      <c r="D10350" t="s">
        <v>3370</v>
      </c>
      <c r="H10350" t="s">
        <v>3371</v>
      </c>
    </row>
    <row r="10351" spans="2:8">
      <c r="B10351" s="594">
        <v>45682.789988425924</v>
      </c>
      <c r="D10351" t="s">
        <v>3372</v>
      </c>
      <c r="H10351" t="s">
        <v>3371</v>
      </c>
    </row>
    <row r="10352" spans="2:8">
      <c r="B10352" s="594">
        <v>45682.79</v>
      </c>
      <c r="D10352" t="s">
        <v>3370</v>
      </c>
      <c r="H10352" t="s">
        <v>3371</v>
      </c>
    </row>
    <row r="10353" spans="2:17">
      <c r="B10353" s="594">
        <v>45682.79</v>
      </c>
      <c r="D10353" t="s">
        <v>3372</v>
      </c>
      <c r="H10353" t="s">
        <v>3371</v>
      </c>
    </row>
    <row r="10354" spans="2:17">
      <c r="B10354" s="594">
        <v>45682.790023148147</v>
      </c>
      <c r="D10354" t="s">
        <v>3370</v>
      </c>
      <c r="H10354" t="s">
        <v>3371</v>
      </c>
    </row>
    <row r="10355" spans="2:17">
      <c r="B10355" s="594">
        <v>45682.790023148147</v>
      </c>
      <c r="D10355" t="s">
        <v>3372</v>
      </c>
      <c r="H10355" t="s">
        <v>3371</v>
      </c>
    </row>
    <row r="10356" spans="2:17">
      <c r="B10356" s="594">
        <v>45682.79011574074</v>
      </c>
      <c r="D10356" t="s">
        <v>3362</v>
      </c>
    </row>
    <row r="10357" spans="2:17">
      <c r="B10357" s="594">
        <v>45682.792604166665</v>
      </c>
      <c r="D10357" t="s">
        <v>3362</v>
      </c>
    </row>
    <row r="10358" spans="2:17">
      <c r="B10358" s="594">
        <v>45682.793333333335</v>
      </c>
      <c r="D10358" t="s">
        <v>3370</v>
      </c>
      <c r="H10358" t="s">
        <v>3371</v>
      </c>
    </row>
    <row r="10359" spans="2:17">
      <c r="B10359" s="594">
        <v>45682.793379629627</v>
      </c>
      <c r="D10359" t="s">
        <v>3373</v>
      </c>
      <c r="F10359" t="s">
        <v>4199</v>
      </c>
      <c r="H10359" t="s">
        <v>3371</v>
      </c>
      <c r="K10359">
        <v>5</v>
      </c>
      <c r="M10359" t="s">
        <v>4199</v>
      </c>
      <c r="N10359" t="s">
        <v>4200</v>
      </c>
      <c r="O10359" t="s">
        <v>4201</v>
      </c>
      <c r="P10359" t="s">
        <v>4202</v>
      </c>
      <c r="Q10359" t="s">
        <v>4203</v>
      </c>
    </row>
    <row r="10360" spans="2:17">
      <c r="B10360" s="594">
        <v>45682.793379629627</v>
      </c>
      <c r="D10360" t="s">
        <v>3372</v>
      </c>
      <c r="F10360" t="s">
        <v>4199</v>
      </c>
      <c r="H10360" t="s">
        <v>3371</v>
      </c>
      <c r="K10360">
        <v>5</v>
      </c>
      <c r="M10360" t="s">
        <v>4199</v>
      </c>
      <c r="N10360" t="s">
        <v>4200</v>
      </c>
      <c r="O10360" t="s">
        <v>4201</v>
      </c>
      <c r="P10360" t="s">
        <v>4202</v>
      </c>
      <c r="Q10360" t="s">
        <v>4203</v>
      </c>
    </row>
    <row r="10361" spans="2:17">
      <c r="B10361" s="594">
        <v>45682.793391203704</v>
      </c>
      <c r="D10361" t="s">
        <v>3370</v>
      </c>
      <c r="H10361" t="s">
        <v>3371</v>
      </c>
    </row>
    <row r="10362" spans="2:17">
      <c r="B10362" s="594">
        <v>45682.793425925927</v>
      </c>
      <c r="D10362" t="s">
        <v>3373</v>
      </c>
      <c r="F10362" t="s">
        <v>4204</v>
      </c>
      <c r="H10362" t="s">
        <v>3371</v>
      </c>
      <c r="K10362">
        <v>5</v>
      </c>
      <c r="M10362" t="s">
        <v>4204</v>
      </c>
      <c r="N10362" t="s">
        <v>4205</v>
      </c>
      <c r="O10362" t="s">
        <v>4206</v>
      </c>
      <c r="P10362" t="s">
        <v>4207</v>
      </c>
      <c r="Q10362" t="s">
        <v>4208</v>
      </c>
    </row>
    <row r="10363" spans="2:17">
      <c r="B10363" s="594">
        <v>45682.793425925927</v>
      </c>
      <c r="D10363" t="s">
        <v>3372</v>
      </c>
      <c r="F10363" t="s">
        <v>4204</v>
      </c>
      <c r="H10363" t="s">
        <v>3371</v>
      </c>
      <c r="K10363">
        <v>5</v>
      </c>
      <c r="M10363" t="s">
        <v>4204</v>
      </c>
      <c r="N10363" t="s">
        <v>4205</v>
      </c>
      <c r="O10363" t="s">
        <v>4206</v>
      </c>
      <c r="P10363" t="s">
        <v>4207</v>
      </c>
      <c r="Q10363" t="s">
        <v>4208</v>
      </c>
    </row>
    <row r="10364" spans="2:17">
      <c r="B10364" s="594">
        <v>45682.793425925927</v>
      </c>
      <c r="D10364" t="s">
        <v>3370</v>
      </c>
      <c r="H10364" t="s">
        <v>3371</v>
      </c>
    </row>
    <row r="10365" spans="2:17">
      <c r="B10365" s="594">
        <v>45682.79346064815</v>
      </c>
      <c r="D10365" t="s">
        <v>3373</v>
      </c>
      <c r="F10365" t="s">
        <v>4209</v>
      </c>
      <c r="H10365" t="s">
        <v>3371</v>
      </c>
      <c r="K10365">
        <v>5</v>
      </c>
    </row>
    <row r="10366" spans="2:17">
      <c r="B10366" s="594">
        <v>45682.79346064815</v>
      </c>
      <c r="D10366" t="s">
        <v>3372</v>
      </c>
      <c r="F10366" t="s">
        <v>4209</v>
      </c>
      <c r="H10366" t="s">
        <v>3371</v>
      </c>
      <c r="K10366">
        <v>5</v>
      </c>
    </row>
    <row r="10367" spans="2:17">
      <c r="B10367" s="594">
        <v>45682.79347222222</v>
      </c>
      <c r="D10367" t="s">
        <v>3370</v>
      </c>
      <c r="H10367" t="s">
        <v>3371</v>
      </c>
    </row>
    <row r="10368" spans="2:17">
      <c r="B10368" s="594">
        <v>45682.793506944443</v>
      </c>
      <c r="D10368" t="s">
        <v>3373</v>
      </c>
      <c r="F10368" t="s">
        <v>4210</v>
      </c>
      <c r="H10368" t="s">
        <v>3371</v>
      </c>
      <c r="K10368">
        <v>5</v>
      </c>
    </row>
    <row r="10369" spans="2:11">
      <c r="B10369" s="594">
        <v>45682.793506944443</v>
      </c>
      <c r="D10369" t="s">
        <v>3372</v>
      </c>
      <c r="F10369" t="s">
        <v>4210</v>
      </c>
      <c r="H10369" t="s">
        <v>3371</v>
      </c>
      <c r="K10369">
        <v>5</v>
      </c>
    </row>
    <row r="10370" spans="2:11">
      <c r="B10370" s="594">
        <v>45682.793587962966</v>
      </c>
      <c r="D10370" t="s">
        <v>3362</v>
      </c>
    </row>
    <row r="10371" spans="2:11">
      <c r="B10371" s="594">
        <v>45682.802430555559</v>
      </c>
      <c r="D10371" t="s">
        <v>3370</v>
      </c>
      <c r="H10371" t="s">
        <v>3371</v>
      </c>
    </row>
    <row r="10372" spans="2:11">
      <c r="B10372" s="594">
        <v>45682.802465277775</v>
      </c>
      <c r="D10372" t="s">
        <v>3373</v>
      </c>
      <c r="F10372" t="s">
        <v>4209</v>
      </c>
      <c r="H10372" t="s">
        <v>3371</v>
      </c>
      <c r="K10372">
        <v>5</v>
      </c>
    </row>
    <row r="10373" spans="2:11">
      <c r="B10373" s="594">
        <v>45682.802465277775</v>
      </c>
      <c r="D10373" t="s">
        <v>3372</v>
      </c>
      <c r="F10373" t="s">
        <v>4209</v>
      </c>
      <c r="H10373" t="s">
        <v>3371</v>
      </c>
      <c r="K10373">
        <v>5</v>
      </c>
    </row>
    <row r="10374" spans="2:11">
      <c r="B10374" s="594">
        <v>45682.802476851852</v>
      </c>
      <c r="D10374" t="s">
        <v>3370</v>
      </c>
      <c r="H10374" t="s">
        <v>3371</v>
      </c>
    </row>
    <row r="10375" spans="2:11">
      <c r="B10375" s="594">
        <v>45682.802523148152</v>
      </c>
      <c r="D10375" t="s">
        <v>3373</v>
      </c>
      <c r="F10375" t="s">
        <v>4210</v>
      </c>
      <c r="H10375" t="s">
        <v>3371</v>
      </c>
      <c r="K10375">
        <v>5</v>
      </c>
    </row>
    <row r="10376" spans="2:11">
      <c r="B10376" s="594">
        <v>45682.802523148152</v>
      </c>
      <c r="D10376" t="s">
        <v>3372</v>
      </c>
      <c r="F10376" t="s">
        <v>4210</v>
      </c>
      <c r="H10376" t="s">
        <v>3371</v>
      </c>
      <c r="K10376">
        <v>5</v>
      </c>
    </row>
    <row r="10377" spans="2:11">
      <c r="B10377" s="594">
        <v>45682.802615740744</v>
      </c>
      <c r="D10377" t="s">
        <v>3362</v>
      </c>
    </row>
    <row r="10378" spans="2:11">
      <c r="B10378" s="594">
        <v>45682.804236111115</v>
      </c>
      <c r="D10378" t="s">
        <v>3362</v>
      </c>
    </row>
    <row r="10379" spans="2:11">
      <c r="B10379" s="594">
        <v>45682.807025462964</v>
      </c>
      <c r="C10379">
        <v>60001</v>
      </c>
      <c r="D10379" t="s">
        <v>4196</v>
      </c>
    </row>
    <row r="10380" spans="2:11">
      <c r="B10380" s="594">
        <v>45682.807060185187</v>
      </c>
      <c r="C10380">
        <v>60001</v>
      </c>
      <c r="D10380" t="s">
        <v>4197</v>
      </c>
    </row>
    <row r="10381" spans="2:11">
      <c r="B10381" s="594">
        <v>45682.807071759256</v>
      </c>
      <c r="C10381">
        <v>60001</v>
      </c>
      <c r="D10381" t="s">
        <v>4196</v>
      </c>
    </row>
    <row r="10382" spans="2:11">
      <c r="B10382" s="594">
        <v>45682.807118055556</v>
      </c>
      <c r="C10382">
        <v>60001</v>
      </c>
      <c r="D10382" t="s">
        <v>4197</v>
      </c>
    </row>
    <row r="10383" spans="2:11">
      <c r="B10383" s="594">
        <v>45682.807141203702</v>
      </c>
      <c r="C10383">
        <v>60001</v>
      </c>
      <c r="D10383" t="s">
        <v>4196</v>
      </c>
    </row>
    <row r="10384" spans="2:11">
      <c r="B10384" s="594">
        <v>45682.807175925926</v>
      </c>
      <c r="C10384">
        <v>60001</v>
      </c>
      <c r="D10384" t="s">
        <v>4197</v>
      </c>
    </row>
    <row r="10385" spans="2:8">
      <c r="B10385" s="594">
        <v>45682.807187500002</v>
      </c>
      <c r="C10385">
        <v>60001</v>
      </c>
      <c r="D10385" t="s">
        <v>4196</v>
      </c>
    </row>
    <row r="10386" spans="2:8">
      <c r="B10386" s="594">
        <v>45682.807199074072</v>
      </c>
      <c r="C10386">
        <v>60001</v>
      </c>
      <c r="D10386" t="s">
        <v>4197</v>
      </c>
    </row>
    <row r="10387" spans="2:8">
      <c r="B10387" s="594">
        <v>45682.807210648149</v>
      </c>
      <c r="C10387">
        <v>60001</v>
      </c>
      <c r="D10387" t="s">
        <v>4196</v>
      </c>
    </row>
    <row r="10388" spans="2:8">
      <c r="B10388" s="594">
        <v>45682.807233796295</v>
      </c>
      <c r="C10388">
        <v>60001</v>
      </c>
      <c r="D10388" t="s">
        <v>4197</v>
      </c>
    </row>
    <row r="10389" spans="2:8">
      <c r="B10389" s="594">
        <v>45682.807291666664</v>
      </c>
      <c r="C10389">
        <v>60001</v>
      </c>
      <c r="D10389" t="s">
        <v>3365</v>
      </c>
    </row>
    <row r="10390" spans="2:8">
      <c r="B10390" s="594">
        <v>45682.807291666664</v>
      </c>
      <c r="C10390">
        <v>60001</v>
      </c>
      <c r="D10390" t="s">
        <v>4198</v>
      </c>
    </row>
    <row r="10391" spans="2:8">
      <c r="B10391" s="594">
        <v>45682.80736111111</v>
      </c>
      <c r="C10391">
        <v>60001</v>
      </c>
      <c r="D10391" t="s">
        <v>3365</v>
      </c>
    </row>
    <row r="10392" spans="2:8">
      <c r="B10392" s="594">
        <v>45682.80736111111</v>
      </c>
      <c r="C10392">
        <v>60001</v>
      </c>
      <c r="D10392" t="s">
        <v>4198</v>
      </c>
    </row>
    <row r="10393" spans="2:8">
      <c r="B10393" s="594">
        <v>45682.80736111111</v>
      </c>
      <c r="C10393">
        <v>60001</v>
      </c>
      <c r="D10393" t="s">
        <v>4196</v>
      </c>
    </row>
    <row r="10394" spans="2:8">
      <c r="B10394" s="594">
        <v>45682.807372685187</v>
      </c>
      <c r="C10394">
        <v>60001</v>
      </c>
      <c r="D10394" t="s">
        <v>4197</v>
      </c>
    </row>
    <row r="10395" spans="2:8">
      <c r="B10395" s="594">
        <v>45682.807685185187</v>
      </c>
      <c r="D10395" t="s">
        <v>3370</v>
      </c>
      <c r="H10395" t="s">
        <v>3371</v>
      </c>
    </row>
    <row r="10396" spans="2:8">
      <c r="B10396" s="594">
        <v>45682.807685185187</v>
      </c>
      <c r="D10396" t="s">
        <v>3372</v>
      </c>
      <c r="H10396" t="s">
        <v>3371</v>
      </c>
    </row>
    <row r="10397" spans="2:8">
      <c r="B10397" s="594">
        <v>45682.807719907411</v>
      </c>
      <c r="D10397" t="s">
        <v>3370</v>
      </c>
      <c r="H10397" t="s">
        <v>3371</v>
      </c>
    </row>
    <row r="10398" spans="2:8">
      <c r="B10398" s="594">
        <v>45682.807719907411</v>
      </c>
      <c r="D10398" t="s">
        <v>3372</v>
      </c>
      <c r="H10398" t="s">
        <v>3371</v>
      </c>
    </row>
    <row r="10399" spans="2:8">
      <c r="B10399" s="594">
        <v>45682.80773148148</v>
      </c>
      <c r="D10399" t="s">
        <v>3370</v>
      </c>
      <c r="H10399" t="s">
        <v>3371</v>
      </c>
    </row>
    <row r="10400" spans="2:8">
      <c r="B10400" s="594">
        <v>45682.80773148148</v>
      </c>
      <c r="D10400" t="s">
        <v>3372</v>
      </c>
      <c r="H10400" t="s">
        <v>3371</v>
      </c>
    </row>
    <row r="10401" spans="2:17">
      <c r="B10401" s="594">
        <v>45682.807754629626</v>
      </c>
      <c r="D10401" t="s">
        <v>3370</v>
      </c>
      <c r="H10401" t="s">
        <v>3371</v>
      </c>
    </row>
    <row r="10402" spans="2:17">
      <c r="B10402" s="594">
        <v>45682.807754629626</v>
      </c>
      <c r="D10402" t="s">
        <v>3372</v>
      </c>
      <c r="H10402" t="s">
        <v>3371</v>
      </c>
    </row>
    <row r="10403" spans="2:17">
      <c r="B10403" s="594">
        <v>45682.807812500003</v>
      </c>
      <c r="D10403" t="s">
        <v>3362</v>
      </c>
    </row>
    <row r="10404" spans="2:17">
      <c r="B10404" s="594">
        <v>45682.809814814813</v>
      </c>
      <c r="D10404" t="s">
        <v>3362</v>
      </c>
    </row>
    <row r="10405" spans="2:17">
      <c r="B10405" s="594">
        <v>45682.810787037037</v>
      </c>
      <c r="D10405" t="s">
        <v>3370</v>
      </c>
      <c r="H10405" t="s">
        <v>3371</v>
      </c>
    </row>
    <row r="10406" spans="2:17">
      <c r="B10406" s="594">
        <v>45682.810856481483</v>
      </c>
      <c r="D10406" t="s">
        <v>3373</v>
      </c>
      <c r="F10406" t="s">
        <v>4199</v>
      </c>
      <c r="H10406" t="s">
        <v>3371</v>
      </c>
      <c r="K10406">
        <v>5</v>
      </c>
      <c r="M10406" t="s">
        <v>4199</v>
      </c>
      <c r="N10406" t="s">
        <v>4200</v>
      </c>
      <c r="O10406" t="s">
        <v>4201</v>
      </c>
      <c r="P10406" t="s">
        <v>4202</v>
      </c>
      <c r="Q10406" t="s">
        <v>4203</v>
      </c>
    </row>
    <row r="10407" spans="2:17">
      <c r="B10407" s="594">
        <v>45682.810856481483</v>
      </c>
      <c r="D10407" t="s">
        <v>3372</v>
      </c>
      <c r="F10407" t="s">
        <v>4199</v>
      </c>
      <c r="H10407" t="s">
        <v>3371</v>
      </c>
      <c r="K10407">
        <v>5</v>
      </c>
      <c r="M10407" t="s">
        <v>4199</v>
      </c>
      <c r="N10407" t="s">
        <v>4200</v>
      </c>
      <c r="O10407" t="s">
        <v>4201</v>
      </c>
      <c r="P10407" t="s">
        <v>4202</v>
      </c>
      <c r="Q10407" t="s">
        <v>4203</v>
      </c>
    </row>
    <row r="10408" spans="2:17">
      <c r="B10408" s="594">
        <v>45682.810868055552</v>
      </c>
      <c r="D10408" t="s">
        <v>3370</v>
      </c>
      <c r="H10408" t="s">
        <v>3371</v>
      </c>
    </row>
    <row r="10409" spans="2:17">
      <c r="B10409" s="594">
        <v>45682.810914351852</v>
      </c>
      <c r="D10409" t="s">
        <v>3373</v>
      </c>
      <c r="F10409" t="s">
        <v>4204</v>
      </c>
      <c r="H10409" t="s">
        <v>3371</v>
      </c>
      <c r="K10409">
        <v>5</v>
      </c>
      <c r="M10409" t="s">
        <v>4204</v>
      </c>
      <c r="N10409" t="s">
        <v>4205</v>
      </c>
      <c r="O10409" t="s">
        <v>4206</v>
      </c>
      <c r="P10409" t="s">
        <v>4207</v>
      </c>
      <c r="Q10409" t="s">
        <v>4208</v>
      </c>
    </row>
    <row r="10410" spans="2:17">
      <c r="B10410" s="594">
        <v>45682.810914351852</v>
      </c>
      <c r="D10410" t="s">
        <v>3372</v>
      </c>
      <c r="F10410" t="s">
        <v>4204</v>
      </c>
      <c r="H10410" t="s">
        <v>3371</v>
      </c>
      <c r="K10410">
        <v>5</v>
      </c>
      <c r="M10410" t="s">
        <v>4204</v>
      </c>
      <c r="N10410" t="s">
        <v>4205</v>
      </c>
      <c r="O10410" t="s">
        <v>4206</v>
      </c>
      <c r="P10410" t="s">
        <v>4207</v>
      </c>
      <c r="Q10410" t="s">
        <v>4208</v>
      </c>
    </row>
    <row r="10411" spans="2:17">
      <c r="B10411" s="594">
        <v>45682.810925925929</v>
      </c>
      <c r="D10411" t="s">
        <v>3370</v>
      </c>
      <c r="H10411" t="s">
        <v>3371</v>
      </c>
    </row>
    <row r="10412" spans="2:17">
      <c r="B10412" s="594">
        <v>45682.810995370368</v>
      </c>
      <c r="D10412" t="s">
        <v>3373</v>
      </c>
      <c r="F10412" t="s">
        <v>4209</v>
      </c>
      <c r="H10412" t="s">
        <v>3371</v>
      </c>
      <c r="K10412">
        <v>5</v>
      </c>
      <c r="M10412" t="s">
        <v>4209</v>
      </c>
      <c r="N10412" t="s">
        <v>4211</v>
      </c>
      <c r="O10412" t="s">
        <v>4212</v>
      </c>
      <c r="P10412" t="s">
        <v>4213</v>
      </c>
      <c r="Q10412" t="s">
        <v>4214</v>
      </c>
    </row>
    <row r="10413" spans="2:17">
      <c r="B10413" s="594">
        <v>45682.810995370368</v>
      </c>
      <c r="D10413" t="s">
        <v>3372</v>
      </c>
      <c r="F10413" t="s">
        <v>4209</v>
      </c>
      <c r="H10413" t="s">
        <v>3371</v>
      </c>
      <c r="K10413">
        <v>5</v>
      </c>
      <c r="M10413" t="s">
        <v>4209</v>
      </c>
      <c r="N10413" t="s">
        <v>4211</v>
      </c>
      <c r="O10413" t="s">
        <v>4212</v>
      </c>
      <c r="P10413" t="s">
        <v>4213</v>
      </c>
      <c r="Q10413" t="s">
        <v>4214</v>
      </c>
    </row>
    <row r="10414" spans="2:17">
      <c r="B10414" s="594">
        <v>45682.811018518521</v>
      </c>
      <c r="D10414" t="s">
        <v>3370</v>
      </c>
      <c r="H10414" t="s">
        <v>3371</v>
      </c>
    </row>
    <row r="10415" spans="2:17">
      <c r="B10415" s="594">
        <v>45682.811076388891</v>
      </c>
      <c r="D10415" t="s">
        <v>3373</v>
      </c>
      <c r="F10415" t="s">
        <v>4210</v>
      </c>
      <c r="H10415" t="s">
        <v>3371</v>
      </c>
      <c r="K10415">
        <v>5</v>
      </c>
      <c r="M10415" t="s">
        <v>4210</v>
      </c>
      <c r="N10415" t="s">
        <v>4215</v>
      </c>
      <c r="O10415" t="s">
        <v>4216</v>
      </c>
      <c r="P10415" t="s">
        <v>4217</v>
      </c>
      <c r="Q10415" t="s">
        <v>4218</v>
      </c>
    </row>
    <row r="10416" spans="2:17">
      <c r="B10416" s="594">
        <v>45682.811076388891</v>
      </c>
      <c r="D10416" t="s">
        <v>3372</v>
      </c>
      <c r="F10416" t="s">
        <v>4210</v>
      </c>
      <c r="H10416" t="s">
        <v>3371</v>
      </c>
      <c r="K10416">
        <v>5</v>
      </c>
      <c r="M10416" t="s">
        <v>4210</v>
      </c>
      <c r="N10416" t="s">
        <v>4215</v>
      </c>
      <c r="O10416" t="s">
        <v>4216</v>
      </c>
      <c r="P10416" t="s">
        <v>4217</v>
      </c>
      <c r="Q10416" t="s">
        <v>4218</v>
      </c>
    </row>
    <row r="10417" spans="2:8">
      <c r="B10417" s="594">
        <v>45682.811377314814</v>
      </c>
      <c r="D10417" t="s">
        <v>3362</v>
      </c>
    </row>
    <row r="10418" spans="2:8">
      <c r="B10418" s="594">
        <v>45682.820300925923</v>
      </c>
      <c r="D10418" t="s">
        <v>3362</v>
      </c>
    </row>
    <row r="10419" spans="2:8">
      <c r="B10419" s="594">
        <v>45682.82309027778</v>
      </c>
      <c r="D10419" t="s">
        <v>3362</v>
      </c>
    </row>
    <row r="10420" spans="2:8">
      <c r="B10420" s="594">
        <v>45682.823946759258</v>
      </c>
      <c r="D10420" t="s">
        <v>3725</v>
      </c>
      <c r="F10420" t="s">
        <v>3602</v>
      </c>
    </row>
    <row r="10421" spans="2:8">
      <c r="B10421" s="594">
        <v>45682.824016203704</v>
      </c>
      <c r="D10421" t="s">
        <v>3725</v>
      </c>
    </row>
    <row r="10422" spans="2:8">
      <c r="B10422" s="594">
        <v>45682.824097222219</v>
      </c>
      <c r="D10422" t="s">
        <v>3725</v>
      </c>
      <c r="F10422" t="s">
        <v>3602</v>
      </c>
    </row>
    <row r="10423" spans="2:8">
      <c r="B10423" s="594">
        <v>45682.824189814812</v>
      </c>
      <c r="D10423" t="s">
        <v>3725</v>
      </c>
      <c r="F10423" t="s">
        <v>3607</v>
      </c>
    </row>
    <row r="10424" spans="2:8">
      <c r="B10424" s="594">
        <v>45682.824270833335</v>
      </c>
      <c r="D10424" t="s">
        <v>3725</v>
      </c>
    </row>
    <row r="10425" spans="2:8">
      <c r="B10425" s="594">
        <v>45682.824490740742</v>
      </c>
      <c r="D10425" t="s">
        <v>3362</v>
      </c>
    </row>
    <row r="10426" spans="2:8">
      <c r="B10426" s="594">
        <v>45682.830648148149</v>
      </c>
      <c r="D10426" t="s">
        <v>3362</v>
      </c>
    </row>
    <row r="10427" spans="2:8">
      <c r="B10427" s="594">
        <v>45682.840555555558</v>
      </c>
      <c r="C10427">
        <v>60001</v>
      </c>
      <c r="D10427" t="s">
        <v>3369</v>
      </c>
    </row>
    <row r="10428" spans="2:8">
      <c r="B10428" s="594">
        <v>45682.840624999997</v>
      </c>
      <c r="C10428">
        <v>60001</v>
      </c>
      <c r="D10428" t="s">
        <v>3369</v>
      </c>
    </row>
    <row r="10429" spans="2:8">
      <c r="B10429" s="594">
        <v>45682.840694444443</v>
      </c>
      <c r="C10429">
        <v>60001</v>
      </c>
      <c r="D10429" t="s">
        <v>3369</v>
      </c>
    </row>
    <row r="10430" spans="2:8">
      <c r="B10430" s="594">
        <v>45682.841134259259</v>
      </c>
      <c r="D10430" t="s">
        <v>3370</v>
      </c>
      <c r="H10430" t="s">
        <v>3371</v>
      </c>
    </row>
    <row r="10431" spans="2:8">
      <c r="B10431" s="594">
        <v>45682.841134259259</v>
      </c>
      <c r="D10431" t="s">
        <v>3372</v>
      </c>
      <c r="F10431" t="s">
        <v>3613</v>
      </c>
      <c r="H10431" t="s">
        <v>3371</v>
      </c>
    </row>
    <row r="10432" spans="2:8">
      <c r="B10432" s="594">
        <v>45682.841377314813</v>
      </c>
      <c r="D10432" t="s">
        <v>3370</v>
      </c>
      <c r="F10432" t="s">
        <v>3616</v>
      </c>
      <c r="H10432" t="s">
        <v>3371</v>
      </c>
    </row>
    <row r="10433" spans="2:17">
      <c r="B10433" s="594">
        <v>45682.841377314813</v>
      </c>
      <c r="D10433" t="s">
        <v>3372</v>
      </c>
      <c r="H10433" t="s">
        <v>3371</v>
      </c>
    </row>
    <row r="10434" spans="2:17">
      <c r="B10434" s="594">
        <v>45682.841423611113</v>
      </c>
      <c r="D10434" t="s">
        <v>3370</v>
      </c>
      <c r="F10434" t="s">
        <v>3616</v>
      </c>
      <c r="H10434" t="s">
        <v>3371</v>
      </c>
    </row>
    <row r="10435" spans="2:17">
      <c r="B10435" s="594">
        <v>45682.841423611113</v>
      </c>
      <c r="D10435" t="s">
        <v>3372</v>
      </c>
      <c r="H10435" t="s">
        <v>3371</v>
      </c>
    </row>
    <row r="10436" spans="2:17">
      <c r="B10436" s="594">
        <v>45682.841458333336</v>
      </c>
      <c r="D10436" t="s">
        <v>3370</v>
      </c>
      <c r="H10436" t="s">
        <v>3371</v>
      </c>
    </row>
    <row r="10437" spans="2:17">
      <c r="B10437" s="594">
        <v>45682.841458333336</v>
      </c>
      <c r="D10437" t="s">
        <v>3372</v>
      </c>
      <c r="H10437" t="s">
        <v>3371</v>
      </c>
    </row>
    <row r="10438" spans="2:17">
      <c r="B10438" s="594">
        <v>45682.841481481482</v>
      </c>
      <c r="D10438" t="s">
        <v>3370</v>
      </c>
      <c r="H10438" t="s">
        <v>3371</v>
      </c>
    </row>
    <row r="10439" spans="2:17">
      <c r="B10439" s="594">
        <v>45682.841481481482</v>
      </c>
      <c r="D10439" t="s">
        <v>3372</v>
      </c>
      <c r="H10439" t="s">
        <v>3371</v>
      </c>
    </row>
    <row r="10440" spans="2:17">
      <c r="B10440" s="594">
        <v>45682.841597222221</v>
      </c>
      <c r="D10440" t="s">
        <v>3362</v>
      </c>
    </row>
    <row r="10441" spans="2:17">
      <c r="B10441" s="594">
        <v>45682.845138888886</v>
      </c>
      <c r="D10441" t="s">
        <v>3362</v>
      </c>
    </row>
    <row r="10442" spans="2:17">
      <c r="B10442" s="594">
        <v>45682.853541666664</v>
      </c>
      <c r="D10442" t="s">
        <v>3362</v>
      </c>
    </row>
    <row r="10443" spans="2:17">
      <c r="B10443" s="594">
        <v>45682.854004629633</v>
      </c>
      <c r="D10443" t="s">
        <v>3370</v>
      </c>
      <c r="H10443" t="s">
        <v>3371</v>
      </c>
    </row>
    <row r="10444" spans="2:17">
      <c r="B10444" s="594">
        <v>45682.854513888888</v>
      </c>
      <c r="D10444" t="s">
        <v>3373</v>
      </c>
      <c r="F10444" t="s">
        <v>4222</v>
      </c>
      <c r="H10444" t="s">
        <v>3371</v>
      </c>
      <c r="K10444">
        <v>5</v>
      </c>
      <c r="M10444" t="s">
        <v>4222</v>
      </c>
      <c r="N10444" t="s">
        <v>4223</v>
      </c>
      <c r="O10444" t="s">
        <v>4224</v>
      </c>
      <c r="P10444" t="s">
        <v>4225</v>
      </c>
      <c r="Q10444" t="s">
        <v>4226</v>
      </c>
    </row>
    <row r="10445" spans="2:17">
      <c r="B10445" s="594">
        <v>45682.854513888888</v>
      </c>
      <c r="D10445" t="s">
        <v>3372</v>
      </c>
      <c r="F10445" t="s">
        <v>4222</v>
      </c>
      <c r="H10445" t="s">
        <v>3371</v>
      </c>
      <c r="K10445">
        <v>5</v>
      </c>
      <c r="M10445" t="s">
        <v>4222</v>
      </c>
      <c r="N10445" t="s">
        <v>4223</v>
      </c>
      <c r="O10445" t="s">
        <v>4224</v>
      </c>
      <c r="P10445" t="s">
        <v>4225</v>
      </c>
      <c r="Q10445" t="s">
        <v>4226</v>
      </c>
    </row>
    <row r="10446" spans="2:17">
      <c r="B10446" s="594">
        <v>45682.854525462964</v>
      </c>
      <c r="D10446" t="s">
        <v>3370</v>
      </c>
      <c r="H10446" t="s">
        <v>3371</v>
      </c>
    </row>
    <row r="10447" spans="2:17">
      <c r="B10447" s="594">
        <v>45682.854583333334</v>
      </c>
      <c r="D10447" t="s">
        <v>3373</v>
      </c>
      <c r="F10447" t="s">
        <v>4227</v>
      </c>
      <c r="H10447" t="s">
        <v>3371</v>
      </c>
      <c r="K10447">
        <v>5</v>
      </c>
      <c r="M10447" t="s">
        <v>4227</v>
      </c>
      <c r="N10447" t="s">
        <v>4228</v>
      </c>
      <c r="O10447" t="s">
        <v>4229</v>
      </c>
      <c r="P10447" t="s">
        <v>4230</v>
      </c>
      <c r="Q10447" t="s">
        <v>4231</v>
      </c>
    </row>
    <row r="10448" spans="2:17">
      <c r="B10448" s="594">
        <v>45682.854583333334</v>
      </c>
      <c r="D10448" t="s">
        <v>3372</v>
      </c>
      <c r="F10448" t="s">
        <v>4227</v>
      </c>
      <c r="H10448" t="s">
        <v>3371</v>
      </c>
      <c r="K10448">
        <v>5</v>
      </c>
      <c r="M10448" t="s">
        <v>4227</v>
      </c>
      <c r="N10448" t="s">
        <v>4228</v>
      </c>
      <c r="O10448" t="s">
        <v>4229</v>
      </c>
      <c r="P10448" t="s">
        <v>4230</v>
      </c>
      <c r="Q10448" t="s">
        <v>4231</v>
      </c>
    </row>
    <row r="10449" spans="2:17">
      <c r="B10449" s="594">
        <v>45682.854594907411</v>
      </c>
      <c r="D10449" t="s">
        <v>3370</v>
      </c>
      <c r="H10449" t="s">
        <v>3371</v>
      </c>
    </row>
    <row r="10450" spans="2:17">
      <c r="B10450" s="594">
        <v>45682.854664351849</v>
      </c>
      <c r="D10450" t="s">
        <v>3373</v>
      </c>
      <c r="F10450" t="s">
        <v>4232</v>
      </c>
      <c r="H10450" t="s">
        <v>3371</v>
      </c>
      <c r="K10450">
        <v>5</v>
      </c>
      <c r="M10450" t="s">
        <v>4232</v>
      </c>
      <c r="N10450" t="s">
        <v>4233</v>
      </c>
      <c r="O10450" t="s">
        <v>4234</v>
      </c>
      <c r="P10450" t="s">
        <v>4235</v>
      </c>
      <c r="Q10450" t="s">
        <v>4236</v>
      </c>
    </row>
    <row r="10451" spans="2:17">
      <c r="B10451" s="594">
        <v>45682.854664351849</v>
      </c>
      <c r="D10451" t="s">
        <v>3372</v>
      </c>
      <c r="F10451" t="s">
        <v>4232</v>
      </c>
      <c r="H10451" t="s">
        <v>3371</v>
      </c>
      <c r="K10451">
        <v>5</v>
      </c>
      <c r="M10451" t="s">
        <v>4232</v>
      </c>
      <c r="N10451" t="s">
        <v>4233</v>
      </c>
      <c r="O10451" t="s">
        <v>4234</v>
      </c>
      <c r="P10451" t="s">
        <v>4235</v>
      </c>
      <c r="Q10451" t="s">
        <v>4236</v>
      </c>
    </row>
    <row r="10452" spans="2:17">
      <c r="B10452" s="594">
        <v>45682.854733796295</v>
      </c>
      <c r="D10452" t="s">
        <v>3370</v>
      </c>
      <c r="H10452" t="s">
        <v>3371</v>
      </c>
    </row>
    <row r="10453" spans="2:17">
      <c r="B10453" s="594">
        <v>45682.854837962965</v>
      </c>
      <c r="D10453" t="s">
        <v>3373</v>
      </c>
      <c r="F10453" t="s">
        <v>4237</v>
      </c>
      <c r="H10453" t="s">
        <v>3371</v>
      </c>
      <c r="K10453">
        <v>5</v>
      </c>
      <c r="M10453" t="s">
        <v>4237</v>
      </c>
      <c r="N10453" t="s">
        <v>4238</v>
      </c>
      <c r="O10453" t="s">
        <v>4239</v>
      </c>
      <c r="P10453" t="s">
        <v>4240</v>
      </c>
      <c r="Q10453" t="s">
        <v>4241</v>
      </c>
    </row>
    <row r="10454" spans="2:17">
      <c r="B10454" s="594">
        <v>45682.854837962965</v>
      </c>
      <c r="D10454" t="s">
        <v>3372</v>
      </c>
      <c r="F10454" t="s">
        <v>4237</v>
      </c>
      <c r="H10454" t="s">
        <v>3371</v>
      </c>
      <c r="K10454">
        <v>5</v>
      </c>
      <c r="M10454" t="s">
        <v>4237</v>
      </c>
      <c r="N10454" t="s">
        <v>4238</v>
      </c>
      <c r="O10454" t="s">
        <v>4239</v>
      </c>
      <c r="P10454" t="s">
        <v>4240</v>
      </c>
      <c r="Q10454" t="s">
        <v>4241</v>
      </c>
    </row>
    <row r="10455" spans="2:17">
      <c r="B10455" s="594">
        <v>45682.85491898148</v>
      </c>
      <c r="D10455" t="s">
        <v>3362</v>
      </c>
    </row>
    <row r="10456" spans="2:17">
      <c r="B10456" s="594">
        <v>45682.85738425926</v>
      </c>
      <c r="D10456" t="s">
        <v>3370</v>
      </c>
      <c r="H10456" t="s">
        <v>3371</v>
      </c>
    </row>
    <row r="10457" spans="2:17">
      <c r="B10457" s="594">
        <v>45682.857418981483</v>
      </c>
      <c r="D10457" t="s">
        <v>3373</v>
      </c>
      <c r="F10457" t="s">
        <v>4242</v>
      </c>
      <c r="H10457" t="s">
        <v>3371</v>
      </c>
      <c r="K10457">
        <v>5</v>
      </c>
    </row>
    <row r="10458" spans="2:17">
      <c r="B10458" s="594">
        <v>45682.857418981483</v>
      </c>
      <c r="D10458" t="s">
        <v>3372</v>
      </c>
      <c r="F10458" t="s">
        <v>4242</v>
      </c>
      <c r="H10458" t="s">
        <v>3371</v>
      </c>
      <c r="K10458">
        <v>5</v>
      </c>
    </row>
    <row r="10459" spans="2:17">
      <c r="B10459" s="594">
        <v>45682.857881944445</v>
      </c>
      <c r="D10459" t="s">
        <v>3362</v>
      </c>
    </row>
    <row r="10460" spans="2:17">
      <c r="B10460" s="594">
        <v>45682.859560185185</v>
      </c>
      <c r="D10460" t="s">
        <v>3362</v>
      </c>
    </row>
    <row r="10461" spans="2:17">
      <c r="B10461" s="594">
        <v>45682.859814814816</v>
      </c>
      <c r="D10461" t="s">
        <v>3370</v>
      </c>
      <c r="H10461" t="s">
        <v>3371</v>
      </c>
    </row>
    <row r="10462" spans="2:17">
      <c r="B10462" s="594">
        <v>45682.859861111108</v>
      </c>
      <c r="D10462" t="s">
        <v>3373</v>
      </c>
      <c r="F10462" t="s">
        <v>4242</v>
      </c>
      <c r="H10462" t="s">
        <v>3371</v>
      </c>
      <c r="K10462">
        <v>5</v>
      </c>
      <c r="M10462" t="s">
        <v>4242</v>
      </c>
      <c r="N10462" t="s">
        <v>4243</v>
      </c>
      <c r="O10462" t="s">
        <v>4244</v>
      </c>
      <c r="P10462" t="s">
        <v>4245</v>
      </c>
      <c r="Q10462" t="s">
        <v>4246</v>
      </c>
    </row>
    <row r="10463" spans="2:17">
      <c r="B10463" s="594">
        <v>45682.859861111108</v>
      </c>
      <c r="D10463" t="s">
        <v>3372</v>
      </c>
      <c r="F10463" t="s">
        <v>4242</v>
      </c>
      <c r="H10463" t="s">
        <v>3371</v>
      </c>
      <c r="K10463">
        <v>5</v>
      </c>
      <c r="M10463" t="s">
        <v>4242</v>
      </c>
      <c r="N10463" t="s">
        <v>4243</v>
      </c>
      <c r="O10463" t="s">
        <v>4244</v>
      </c>
      <c r="P10463" t="s">
        <v>4245</v>
      </c>
      <c r="Q10463" t="s">
        <v>4246</v>
      </c>
    </row>
    <row r="10464" spans="2:17">
      <c r="B10464" s="594">
        <v>45682.860173611109</v>
      </c>
      <c r="D10464" t="s">
        <v>3362</v>
      </c>
    </row>
    <row r="10465" spans="2:13">
      <c r="B10465" s="594">
        <v>45682.861134259256</v>
      </c>
      <c r="D10465" t="s">
        <v>3370</v>
      </c>
      <c r="F10465" t="s">
        <v>4247</v>
      </c>
      <c r="G10465" t="s">
        <v>1375</v>
      </c>
      <c r="H10465" t="s">
        <v>3606</v>
      </c>
      <c r="K10465">
        <v>1</v>
      </c>
      <c r="M10465" t="s">
        <v>4247</v>
      </c>
    </row>
    <row r="10466" spans="2:13">
      <c r="B10466" s="594">
        <v>45682.861504629633</v>
      </c>
      <c r="D10466" t="s">
        <v>3370</v>
      </c>
      <c r="F10466" t="s">
        <v>4248</v>
      </c>
      <c r="G10466" t="s">
        <v>1375</v>
      </c>
      <c r="H10466" t="s">
        <v>3609</v>
      </c>
      <c r="K10466">
        <v>1</v>
      </c>
      <c r="M10466" t="s">
        <v>4248</v>
      </c>
    </row>
    <row r="10467" spans="2:13">
      <c r="B10467" s="594">
        <v>45682.861770833333</v>
      </c>
      <c r="D10467" t="s">
        <v>3370</v>
      </c>
      <c r="F10467" t="s">
        <v>4249</v>
      </c>
      <c r="G10467" t="s">
        <v>1375</v>
      </c>
      <c r="H10467" t="s">
        <v>3796</v>
      </c>
      <c r="K10467">
        <v>1</v>
      </c>
      <c r="M10467" t="s">
        <v>4249</v>
      </c>
    </row>
    <row r="10468" spans="2:13">
      <c r="B10468" s="594">
        <v>45682.862025462964</v>
      </c>
      <c r="D10468" t="s">
        <v>3370</v>
      </c>
      <c r="F10468" t="s">
        <v>4250</v>
      </c>
      <c r="G10468" t="s">
        <v>1375</v>
      </c>
      <c r="H10468" t="s">
        <v>3615</v>
      </c>
      <c r="K10468">
        <v>1</v>
      </c>
      <c r="M10468" t="s">
        <v>4250</v>
      </c>
    </row>
    <row r="10469" spans="2:13">
      <c r="B10469" s="594">
        <v>45682.862245370372</v>
      </c>
      <c r="D10469" t="s">
        <v>3370</v>
      </c>
      <c r="F10469" t="s">
        <v>4251</v>
      </c>
      <c r="G10469" t="s">
        <v>1375</v>
      </c>
      <c r="H10469" t="s">
        <v>3618</v>
      </c>
      <c r="K10469">
        <v>1</v>
      </c>
      <c r="M10469" t="s">
        <v>4251</v>
      </c>
    </row>
    <row r="10470" spans="2:13">
      <c r="B10470" s="594">
        <v>45682.862303240741</v>
      </c>
      <c r="D10470" t="s">
        <v>3362</v>
      </c>
    </row>
    <row r="10471" spans="2:13">
      <c r="B10471" s="594">
        <v>45682.863402777781</v>
      </c>
      <c r="D10471" t="s">
        <v>3370</v>
      </c>
      <c r="F10471" t="s">
        <v>4247</v>
      </c>
      <c r="G10471" t="s">
        <v>1375</v>
      </c>
      <c r="H10471" t="s">
        <v>3606</v>
      </c>
      <c r="K10471">
        <v>1</v>
      </c>
      <c r="M10471" t="s">
        <v>4247</v>
      </c>
    </row>
    <row r="10472" spans="2:13">
      <c r="B10472" s="594">
        <v>45682.863506944443</v>
      </c>
      <c r="D10472" t="s">
        <v>3373</v>
      </c>
      <c r="F10472" t="s">
        <v>4247</v>
      </c>
      <c r="G10472" t="s">
        <v>1375</v>
      </c>
      <c r="H10472" t="s">
        <v>3606</v>
      </c>
      <c r="K10472">
        <v>1</v>
      </c>
      <c r="M10472" t="s">
        <v>4247</v>
      </c>
    </row>
    <row r="10473" spans="2:13">
      <c r="B10473" s="594">
        <v>45682.863865740743</v>
      </c>
      <c r="D10473" t="s">
        <v>3370</v>
      </c>
      <c r="F10473" t="s">
        <v>4248</v>
      </c>
      <c r="G10473" t="s">
        <v>1375</v>
      </c>
      <c r="H10473" t="s">
        <v>3609</v>
      </c>
      <c r="K10473">
        <v>1</v>
      </c>
      <c r="M10473" t="s">
        <v>4248</v>
      </c>
    </row>
    <row r="10474" spans="2:13">
      <c r="B10474" s="594">
        <v>45682.863969907405</v>
      </c>
      <c r="D10474" t="s">
        <v>3373</v>
      </c>
      <c r="F10474" t="s">
        <v>4248</v>
      </c>
      <c r="G10474" t="s">
        <v>1375</v>
      </c>
      <c r="H10474" t="s">
        <v>3609</v>
      </c>
      <c r="K10474">
        <v>1</v>
      </c>
      <c r="M10474" t="s">
        <v>4248</v>
      </c>
    </row>
    <row r="10475" spans="2:13">
      <c r="B10475" s="594">
        <v>45682.86414351852</v>
      </c>
      <c r="D10475" t="s">
        <v>3370</v>
      </c>
      <c r="F10475" t="s">
        <v>4249</v>
      </c>
      <c r="G10475" t="s">
        <v>1375</v>
      </c>
      <c r="H10475" t="s">
        <v>3796</v>
      </c>
      <c r="K10475">
        <v>1</v>
      </c>
      <c r="M10475" t="s">
        <v>4249</v>
      </c>
    </row>
    <row r="10476" spans="2:13">
      <c r="B10476" s="594">
        <v>45682.864212962966</v>
      </c>
      <c r="D10476" t="s">
        <v>3373</v>
      </c>
      <c r="F10476" t="s">
        <v>4249</v>
      </c>
      <c r="G10476" t="s">
        <v>1375</v>
      </c>
      <c r="H10476" t="s">
        <v>3796</v>
      </c>
      <c r="K10476">
        <v>1</v>
      </c>
      <c r="M10476" t="s">
        <v>4249</v>
      </c>
    </row>
    <row r="10477" spans="2:13">
      <c r="B10477" s="594">
        <v>45682.864548611113</v>
      </c>
      <c r="D10477" t="s">
        <v>3370</v>
      </c>
      <c r="F10477" t="s">
        <v>4250</v>
      </c>
      <c r="G10477" t="s">
        <v>1375</v>
      </c>
      <c r="H10477" t="s">
        <v>3615</v>
      </c>
      <c r="K10477">
        <v>1</v>
      </c>
      <c r="M10477" t="s">
        <v>4250</v>
      </c>
    </row>
    <row r="10478" spans="2:13">
      <c r="B10478" s="594">
        <v>45682.864594907405</v>
      </c>
      <c r="D10478" t="s">
        <v>3373</v>
      </c>
      <c r="F10478" t="s">
        <v>4250</v>
      </c>
      <c r="G10478" t="s">
        <v>1375</v>
      </c>
      <c r="H10478" t="s">
        <v>3615</v>
      </c>
      <c r="K10478">
        <v>1</v>
      </c>
      <c r="M10478" t="s">
        <v>4250</v>
      </c>
    </row>
    <row r="10479" spans="2:13">
      <c r="B10479" s="594">
        <v>45682.865104166667</v>
      </c>
      <c r="D10479" t="s">
        <v>3370</v>
      </c>
      <c r="F10479" t="s">
        <v>4251</v>
      </c>
      <c r="G10479" t="s">
        <v>1375</v>
      </c>
      <c r="H10479" t="s">
        <v>3618</v>
      </c>
      <c r="K10479">
        <v>1</v>
      </c>
      <c r="M10479" t="s">
        <v>4251</v>
      </c>
    </row>
    <row r="10480" spans="2:13">
      <c r="B10480" s="594">
        <v>45682.86515046296</v>
      </c>
      <c r="D10480" t="s">
        <v>3373</v>
      </c>
      <c r="F10480" t="s">
        <v>4251</v>
      </c>
      <c r="G10480" t="s">
        <v>1375</v>
      </c>
      <c r="H10480" t="s">
        <v>3618</v>
      </c>
      <c r="K10480">
        <v>1</v>
      </c>
      <c r="M10480" t="s">
        <v>4251</v>
      </c>
    </row>
    <row r="10481" spans="2:8">
      <c r="B10481" s="594">
        <v>45682.865555555552</v>
      </c>
      <c r="D10481" t="s">
        <v>3362</v>
      </c>
    </row>
    <row r="10482" spans="2:8">
      <c r="B10482" s="594">
        <v>45682.870833333334</v>
      </c>
      <c r="D10482" t="s">
        <v>3370</v>
      </c>
      <c r="F10482" t="s">
        <v>3602</v>
      </c>
      <c r="H10482" t="s">
        <v>3371</v>
      </c>
    </row>
    <row r="10483" spans="2:8">
      <c r="B10483" s="594">
        <v>45682.870833333334</v>
      </c>
      <c r="D10483" t="s">
        <v>3372</v>
      </c>
      <c r="F10483" t="s">
        <v>3607</v>
      </c>
      <c r="H10483" t="s">
        <v>3371</v>
      </c>
    </row>
    <row r="10484" spans="2:8">
      <c r="B10484" s="594">
        <v>45682.87096064815</v>
      </c>
      <c r="D10484" t="s">
        <v>3362</v>
      </c>
    </row>
    <row r="10485" spans="2:8">
      <c r="B10485" s="594">
        <v>45682.871874999997</v>
      </c>
      <c r="D10485" t="s">
        <v>3362</v>
      </c>
    </row>
    <row r="10486" spans="2:8">
      <c r="B10486" s="594">
        <v>45682.872627314813</v>
      </c>
      <c r="D10486" t="s">
        <v>3362</v>
      </c>
    </row>
    <row r="10487" spans="2:8">
      <c r="B10487" s="594">
        <v>45684.745787037034</v>
      </c>
      <c r="C10487">
        <v>60001</v>
      </c>
      <c r="D10487" t="s">
        <v>4196</v>
      </c>
    </row>
    <row r="10488" spans="2:8">
      <c r="B10488" s="594">
        <v>45684.745798611111</v>
      </c>
      <c r="C10488">
        <v>60001</v>
      </c>
      <c r="D10488" t="s">
        <v>4197</v>
      </c>
    </row>
    <row r="10489" spans="2:8">
      <c r="B10489" s="594">
        <v>45684.745810185188</v>
      </c>
      <c r="C10489">
        <v>60001</v>
      </c>
      <c r="D10489" t="s">
        <v>4196</v>
      </c>
    </row>
    <row r="10490" spans="2:8">
      <c r="B10490" s="594">
        <v>45684.745833333334</v>
      </c>
      <c r="C10490">
        <v>60001</v>
      </c>
      <c r="D10490" t="s">
        <v>4197</v>
      </c>
    </row>
    <row r="10491" spans="2:8">
      <c r="B10491" s="594">
        <v>45684.745844907404</v>
      </c>
      <c r="C10491">
        <v>60001</v>
      </c>
      <c r="D10491" t="s">
        <v>4196</v>
      </c>
    </row>
    <row r="10492" spans="2:8">
      <c r="B10492" s="594">
        <v>45684.745856481481</v>
      </c>
      <c r="C10492">
        <v>60001</v>
      </c>
      <c r="D10492" t="s">
        <v>4197</v>
      </c>
    </row>
    <row r="10493" spans="2:8">
      <c r="B10493" s="594">
        <v>45684.745868055557</v>
      </c>
      <c r="C10493">
        <v>60001</v>
      </c>
      <c r="D10493" t="s">
        <v>4196</v>
      </c>
    </row>
    <row r="10494" spans="2:8">
      <c r="B10494" s="594">
        <v>45684.745879629627</v>
      </c>
      <c r="C10494">
        <v>60001</v>
      </c>
      <c r="D10494" t="s">
        <v>4197</v>
      </c>
    </row>
    <row r="10495" spans="2:8">
      <c r="B10495" s="594">
        <v>45684.745879629627</v>
      </c>
      <c r="C10495">
        <v>60001</v>
      </c>
      <c r="D10495" t="s">
        <v>4196</v>
      </c>
    </row>
    <row r="10496" spans="2:8">
      <c r="B10496" s="594">
        <v>45684.745891203704</v>
      </c>
      <c r="C10496">
        <v>60001</v>
      </c>
      <c r="D10496" t="s">
        <v>4197</v>
      </c>
    </row>
    <row r="10497" spans="2:17">
      <c r="B10497" s="594">
        <v>45684.74591435185</v>
      </c>
      <c r="C10497">
        <v>60001</v>
      </c>
      <c r="D10497" t="s">
        <v>3365</v>
      </c>
    </row>
    <row r="10498" spans="2:17">
      <c r="B10498" s="594">
        <v>45684.74591435185</v>
      </c>
      <c r="C10498">
        <v>60001</v>
      </c>
      <c r="D10498" t="s">
        <v>4198</v>
      </c>
    </row>
    <row r="10499" spans="2:17">
      <c r="B10499" s="594">
        <v>45684.745937500003</v>
      </c>
      <c r="C10499">
        <v>60001</v>
      </c>
      <c r="D10499" t="s">
        <v>3365</v>
      </c>
    </row>
    <row r="10500" spans="2:17">
      <c r="B10500" s="594">
        <v>45684.745937500003</v>
      </c>
      <c r="C10500">
        <v>60001</v>
      </c>
      <c r="D10500" t="s">
        <v>4198</v>
      </c>
    </row>
    <row r="10501" spans="2:17">
      <c r="B10501" s="594">
        <v>45684.745937500003</v>
      </c>
      <c r="C10501">
        <v>60001</v>
      </c>
      <c r="D10501" t="s">
        <v>4196</v>
      </c>
    </row>
    <row r="10502" spans="2:17">
      <c r="B10502" s="594">
        <v>45684.745949074073</v>
      </c>
      <c r="C10502">
        <v>60001</v>
      </c>
      <c r="D10502" t="s">
        <v>4197</v>
      </c>
    </row>
    <row r="10503" spans="2:17">
      <c r="B10503" s="594">
        <v>45684.746145833335</v>
      </c>
      <c r="D10503" t="s">
        <v>3362</v>
      </c>
    </row>
    <row r="10504" spans="2:17">
      <c r="B10504" s="594">
        <v>45684.748379629629</v>
      </c>
      <c r="D10504" t="s">
        <v>3362</v>
      </c>
    </row>
    <row r="10505" spans="2:17">
      <c r="B10505" s="594">
        <v>45684.748923611114</v>
      </c>
      <c r="D10505" t="s">
        <v>3370</v>
      </c>
      <c r="H10505" t="s">
        <v>3371</v>
      </c>
    </row>
    <row r="10506" spans="2:17">
      <c r="B10506" s="594">
        <v>45684.74895833333</v>
      </c>
      <c r="D10506" t="s">
        <v>3373</v>
      </c>
      <c r="F10506" t="s">
        <v>4252</v>
      </c>
      <c r="H10506" t="s">
        <v>3371</v>
      </c>
      <c r="K10506">
        <v>5</v>
      </c>
      <c r="M10506" t="s">
        <v>4252</v>
      </c>
      <c r="N10506" t="s">
        <v>4253</v>
      </c>
      <c r="O10506" t="s">
        <v>4254</v>
      </c>
      <c r="P10506" t="s">
        <v>4255</v>
      </c>
      <c r="Q10506" t="s">
        <v>4256</v>
      </c>
    </row>
    <row r="10507" spans="2:17">
      <c r="B10507" s="594">
        <v>45684.74895833333</v>
      </c>
      <c r="D10507" t="s">
        <v>3372</v>
      </c>
      <c r="F10507" t="s">
        <v>4252</v>
      </c>
      <c r="H10507" t="s">
        <v>3371</v>
      </c>
      <c r="K10507">
        <v>5</v>
      </c>
      <c r="M10507" t="s">
        <v>4252</v>
      </c>
      <c r="N10507" t="s">
        <v>4253</v>
      </c>
      <c r="O10507" t="s">
        <v>4254</v>
      </c>
      <c r="P10507" t="s">
        <v>4255</v>
      </c>
      <c r="Q10507" t="s">
        <v>4256</v>
      </c>
    </row>
    <row r="10508" spans="2:17">
      <c r="B10508" s="594">
        <v>45684.748969907407</v>
      </c>
      <c r="D10508" t="s">
        <v>3370</v>
      </c>
      <c r="H10508" t="s">
        <v>3371</v>
      </c>
    </row>
    <row r="10509" spans="2:17">
      <c r="B10509" s="594">
        <v>45684.7497337963</v>
      </c>
      <c r="D10509" t="s">
        <v>3373</v>
      </c>
      <c r="F10509" t="s">
        <v>4257</v>
      </c>
      <c r="H10509" t="s">
        <v>3371</v>
      </c>
      <c r="K10509">
        <v>5</v>
      </c>
      <c r="M10509" t="s">
        <v>4257</v>
      </c>
      <c r="N10509" t="s">
        <v>4258</v>
      </c>
      <c r="O10509" t="s">
        <v>4259</v>
      </c>
      <c r="P10509" t="s">
        <v>4260</v>
      </c>
      <c r="Q10509" t="s">
        <v>4261</v>
      </c>
    </row>
    <row r="10510" spans="2:17">
      <c r="B10510" s="594">
        <v>45684.7497337963</v>
      </c>
      <c r="D10510" t="s">
        <v>3372</v>
      </c>
      <c r="F10510" t="s">
        <v>4257</v>
      </c>
      <c r="H10510" t="s">
        <v>3371</v>
      </c>
      <c r="K10510">
        <v>5</v>
      </c>
      <c r="M10510" t="s">
        <v>4257</v>
      </c>
      <c r="N10510" t="s">
        <v>4258</v>
      </c>
      <c r="O10510" t="s">
        <v>4259</v>
      </c>
      <c r="P10510" t="s">
        <v>4260</v>
      </c>
      <c r="Q10510" t="s">
        <v>4261</v>
      </c>
    </row>
    <row r="10511" spans="2:17">
      <c r="B10511" s="594">
        <v>45684.750787037039</v>
      </c>
      <c r="D10511" t="s">
        <v>3362</v>
      </c>
    </row>
    <row r="10512" spans="2:17">
      <c r="B10512" s="594">
        <v>45684.75203703704</v>
      </c>
      <c r="D10512" t="s">
        <v>3370</v>
      </c>
      <c r="H10512" t="s">
        <v>3371</v>
      </c>
    </row>
    <row r="10513" spans="2:17">
      <c r="B10513" s="594">
        <v>45684.75204861111</v>
      </c>
      <c r="D10513" t="s">
        <v>3373</v>
      </c>
      <c r="F10513" t="s">
        <v>4262</v>
      </c>
      <c r="H10513" t="s">
        <v>3371</v>
      </c>
      <c r="K10513">
        <v>5</v>
      </c>
      <c r="M10513" t="s">
        <v>4262</v>
      </c>
      <c r="N10513" t="s">
        <v>4263</v>
      </c>
      <c r="O10513" t="s">
        <v>4264</v>
      </c>
      <c r="P10513" t="s">
        <v>4265</v>
      </c>
      <c r="Q10513" t="s">
        <v>4266</v>
      </c>
    </row>
    <row r="10514" spans="2:17">
      <c r="B10514" s="594">
        <v>45684.75204861111</v>
      </c>
      <c r="D10514" t="s">
        <v>3372</v>
      </c>
      <c r="F10514" t="s">
        <v>4262</v>
      </c>
      <c r="H10514" t="s">
        <v>3371</v>
      </c>
      <c r="K10514">
        <v>5</v>
      </c>
      <c r="M10514" t="s">
        <v>4262</v>
      </c>
      <c r="N10514" t="s">
        <v>4263</v>
      </c>
      <c r="O10514" t="s">
        <v>4264</v>
      </c>
      <c r="P10514" t="s">
        <v>4265</v>
      </c>
      <c r="Q10514" t="s">
        <v>4266</v>
      </c>
    </row>
    <row r="10515" spans="2:17">
      <c r="B10515" s="594">
        <v>45684.752060185187</v>
      </c>
      <c r="D10515" t="s">
        <v>3370</v>
      </c>
      <c r="H10515" t="s">
        <v>3371</v>
      </c>
    </row>
    <row r="10516" spans="2:17">
      <c r="B10516" s="594">
        <v>45684.75209490741</v>
      </c>
      <c r="D10516" t="s">
        <v>3373</v>
      </c>
      <c r="F10516" t="s">
        <v>4267</v>
      </c>
      <c r="H10516" t="s">
        <v>3371</v>
      </c>
      <c r="K10516">
        <v>5</v>
      </c>
      <c r="M10516" t="s">
        <v>4267</v>
      </c>
      <c r="N10516" t="s">
        <v>4268</v>
      </c>
      <c r="O10516" t="s">
        <v>4269</v>
      </c>
      <c r="P10516" t="s">
        <v>4270</v>
      </c>
      <c r="Q10516" t="s">
        <v>4271</v>
      </c>
    </row>
    <row r="10517" spans="2:17">
      <c r="B10517" s="594">
        <v>45684.75209490741</v>
      </c>
      <c r="D10517" t="s">
        <v>3372</v>
      </c>
      <c r="F10517" t="s">
        <v>4267</v>
      </c>
      <c r="H10517" t="s">
        <v>3371</v>
      </c>
      <c r="K10517">
        <v>5</v>
      </c>
      <c r="M10517" t="s">
        <v>4267</v>
      </c>
      <c r="N10517" t="s">
        <v>4268</v>
      </c>
      <c r="O10517" t="s">
        <v>4269</v>
      </c>
      <c r="P10517" t="s">
        <v>4270</v>
      </c>
      <c r="Q10517" t="s">
        <v>4271</v>
      </c>
    </row>
    <row r="10518" spans="2:17">
      <c r="B10518" s="594">
        <v>45684.752164351848</v>
      </c>
      <c r="D10518" t="s">
        <v>3362</v>
      </c>
    </row>
    <row r="10519" spans="2:17">
      <c r="B10519" s="594">
        <v>45693.911956018521</v>
      </c>
      <c r="D10519" t="s">
        <v>3362</v>
      </c>
    </row>
    <row r="10520" spans="2:17">
      <c r="B10520" s="594">
        <v>45693.918009259258</v>
      </c>
      <c r="D10520" t="s">
        <v>3362</v>
      </c>
    </row>
    <row r="10521" spans="2:17">
      <c r="B10521" s="594">
        <v>45693.929571759261</v>
      </c>
      <c r="D10521" t="s">
        <v>3362</v>
      </c>
    </row>
    <row r="10522" spans="2:17">
      <c r="B10522" s="594">
        <v>45693.930636574078</v>
      </c>
      <c r="D10522" t="s">
        <v>3362</v>
      </c>
    </row>
    <row r="10523" spans="2:17">
      <c r="B10523" s="594">
        <v>45693.931944444441</v>
      </c>
      <c r="D10523" t="s">
        <v>3362</v>
      </c>
    </row>
    <row r="10524" spans="2:17">
      <c r="B10524" s="594">
        <v>45693.935601851852</v>
      </c>
      <c r="D10524" t="s">
        <v>3362</v>
      </c>
    </row>
    <row r="10525" spans="2:17">
      <c r="B10525" s="594">
        <v>45693.945335648146</v>
      </c>
      <c r="D10525" t="s">
        <v>3362</v>
      </c>
    </row>
    <row r="10526" spans="2:17">
      <c r="B10526" s="594">
        <v>45693.960092592592</v>
      </c>
      <c r="D10526" t="s">
        <v>3362</v>
      </c>
    </row>
    <row r="10527" spans="2:17">
      <c r="B10527" s="594">
        <v>45694.505787037036</v>
      </c>
      <c r="C10527">
        <v>60001</v>
      </c>
      <c r="D10527" t="s">
        <v>3439</v>
      </c>
    </row>
    <row r="10528" spans="2:17">
      <c r="B10528" s="594">
        <v>45694.505787037036</v>
      </c>
      <c r="C10528">
        <v>60001</v>
      </c>
      <c r="D10528" t="s">
        <v>3368</v>
      </c>
    </row>
    <row r="10529" spans="2:8">
      <c r="B10529" s="594">
        <v>45694.505798611113</v>
      </c>
      <c r="C10529">
        <v>60001</v>
      </c>
      <c r="D10529" t="s">
        <v>3438</v>
      </c>
    </row>
    <row r="10530" spans="2:8">
      <c r="B10530" s="594">
        <v>45694.505798611113</v>
      </c>
      <c r="C10530">
        <v>60001</v>
      </c>
      <c r="D10530" t="s">
        <v>3368</v>
      </c>
    </row>
    <row r="10531" spans="2:8">
      <c r="B10531" s="594">
        <v>45694.505810185183</v>
      </c>
      <c r="C10531">
        <v>60001</v>
      </c>
      <c r="D10531" t="s">
        <v>3792</v>
      </c>
    </row>
    <row r="10532" spans="2:8">
      <c r="B10532" s="594">
        <v>45694.50582175926</v>
      </c>
      <c r="C10532">
        <v>60001</v>
      </c>
      <c r="D10532" t="s">
        <v>3438</v>
      </c>
    </row>
    <row r="10533" spans="2:8">
      <c r="B10533" s="594">
        <v>45694.50582175926</v>
      </c>
      <c r="C10533">
        <v>60001</v>
      </c>
      <c r="D10533" t="s">
        <v>3439</v>
      </c>
    </row>
    <row r="10534" spans="2:8">
      <c r="B10534" s="594">
        <v>45694.50582175926</v>
      </c>
      <c r="C10534">
        <v>60001</v>
      </c>
      <c r="D10534" t="s">
        <v>3368</v>
      </c>
    </row>
    <row r="10535" spans="2:8">
      <c r="B10535" s="594">
        <v>45694.505833333336</v>
      </c>
      <c r="C10535">
        <v>60001</v>
      </c>
      <c r="D10535" t="s">
        <v>3792</v>
      </c>
    </row>
    <row r="10536" spans="2:8">
      <c r="B10536" s="594">
        <v>45694.505833333336</v>
      </c>
      <c r="C10536">
        <v>60001</v>
      </c>
      <c r="D10536" t="s">
        <v>3438</v>
      </c>
    </row>
    <row r="10537" spans="2:8">
      <c r="B10537" s="594">
        <v>45694.505833333336</v>
      </c>
      <c r="C10537">
        <v>60001</v>
      </c>
      <c r="D10537" t="s">
        <v>3439</v>
      </c>
    </row>
    <row r="10538" spans="2:8">
      <c r="B10538" s="594">
        <v>45694.505833333336</v>
      </c>
      <c r="C10538">
        <v>60001</v>
      </c>
      <c r="D10538" t="s">
        <v>3368</v>
      </c>
    </row>
    <row r="10539" spans="2:8">
      <c r="B10539" s="594">
        <v>45694.505856481483</v>
      </c>
      <c r="C10539">
        <v>60001</v>
      </c>
      <c r="D10539" t="s">
        <v>3368</v>
      </c>
    </row>
    <row r="10540" spans="2:8">
      <c r="B10540" s="594">
        <v>45694.505914351852</v>
      </c>
      <c r="D10540" t="s">
        <v>3370</v>
      </c>
      <c r="H10540" t="s">
        <v>3371</v>
      </c>
    </row>
    <row r="10541" spans="2:8">
      <c r="B10541" s="594">
        <v>45694.505914351852</v>
      </c>
      <c r="D10541" t="s">
        <v>3372</v>
      </c>
      <c r="H10541" t="s">
        <v>3371</v>
      </c>
    </row>
    <row r="10542" spans="2:8">
      <c r="B10542" s="594">
        <v>45694.505925925929</v>
      </c>
      <c r="D10542" t="s">
        <v>3370</v>
      </c>
      <c r="H10542" t="s">
        <v>3371</v>
      </c>
    </row>
    <row r="10543" spans="2:8">
      <c r="B10543" s="594">
        <v>45694.505925925929</v>
      </c>
      <c r="D10543" t="s">
        <v>3372</v>
      </c>
      <c r="H10543" t="s">
        <v>3371</v>
      </c>
    </row>
    <row r="10544" spans="2:8">
      <c r="B10544" s="594">
        <v>45694.505925925929</v>
      </c>
      <c r="D10544" t="s">
        <v>3370</v>
      </c>
      <c r="H10544" t="s">
        <v>3371</v>
      </c>
    </row>
    <row r="10545" spans="2:8">
      <c r="B10545" s="594">
        <v>45694.505925925929</v>
      </c>
      <c r="D10545" t="s">
        <v>3372</v>
      </c>
      <c r="H10545" t="s">
        <v>3371</v>
      </c>
    </row>
    <row r="10546" spans="2:8">
      <c r="B10546" s="594">
        <v>45694.505937499998</v>
      </c>
      <c r="D10546" t="s">
        <v>3370</v>
      </c>
      <c r="H10546" t="s">
        <v>3371</v>
      </c>
    </row>
    <row r="10547" spans="2:8">
      <c r="B10547" s="594">
        <v>45694.505937499998</v>
      </c>
      <c r="D10547" t="s">
        <v>3372</v>
      </c>
      <c r="H10547" t="s">
        <v>3371</v>
      </c>
    </row>
    <row r="10548" spans="2:8">
      <c r="B10548" s="594">
        <v>45694.505972222221</v>
      </c>
      <c r="D10548" t="s">
        <v>3362</v>
      </c>
    </row>
    <row r="10549" spans="2:8">
      <c r="B10549" s="594">
        <v>45694.5078125</v>
      </c>
      <c r="C10549">
        <v>60001</v>
      </c>
      <c r="D10549" t="s">
        <v>3439</v>
      </c>
    </row>
    <row r="10550" spans="2:8">
      <c r="B10550" s="594">
        <v>45694.5078125</v>
      </c>
      <c r="C10550">
        <v>60001</v>
      </c>
      <c r="D10550" t="s">
        <v>3368</v>
      </c>
    </row>
    <row r="10551" spans="2:8">
      <c r="B10551" s="594">
        <v>45694.507835648146</v>
      </c>
      <c r="C10551">
        <v>60001</v>
      </c>
      <c r="D10551" t="s">
        <v>3438</v>
      </c>
    </row>
    <row r="10552" spans="2:8">
      <c r="B10552" s="594">
        <v>45694.507835648146</v>
      </c>
      <c r="C10552">
        <v>60001</v>
      </c>
      <c r="D10552" t="s">
        <v>3368</v>
      </c>
    </row>
    <row r="10553" spans="2:8">
      <c r="B10553" s="594">
        <v>45694.507847222223</v>
      </c>
      <c r="C10553">
        <v>60001</v>
      </c>
      <c r="D10553" t="s">
        <v>3792</v>
      </c>
    </row>
    <row r="10554" spans="2:8">
      <c r="B10554" s="594">
        <v>45694.507847222223</v>
      </c>
      <c r="C10554">
        <v>60001</v>
      </c>
      <c r="D10554" t="s">
        <v>3438</v>
      </c>
    </row>
    <row r="10555" spans="2:8">
      <c r="B10555" s="594">
        <v>45694.507847222223</v>
      </c>
      <c r="C10555">
        <v>60001</v>
      </c>
      <c r="D10555" t="s">
        <v>3439</v>
      </c>
    </row>
    <row r="10556" spans="2:8">
      <c r="B10556" s="594">
        <v>45694.5078587963</v>
      </c>
      <c r="C10556">
        <v>60001</v>
      </c>
      <c r="D10556" t="s">
        <v>3368</v>
      </c>
    </row>
    <row r="10557" spans="2:8">
      <c r="B10557" s="594">
        <v>45694.5078587963</v>
      </c>
      <c r="C10557">
        <v>60001</v>
      </c>
      <c r="D10557" t="s">
        <v>3792</v>
      </c>
    </row>
    <row r="10558" spans="2:8">
      <c r="B10558" s="594">
        <v>45694.507870370369</v>
      </c>
      <c r="C10558">
        <v>60001</v>
      </c>
      <c r="D10558" t="s">
        <v>3438</v>
      </c>
    </row>
    <row r="10559" spans="2:8">
      <c r="B10559" s="594">
        <v>45694.507870370369</v>
      </c>
      <c r="C10559">
        <v>60001</v>
      </c>
      <c r="D10559" t="s">
        <v>3439</v>
      </c>
    </row>
    <row r="10560" spans="2:8">
      <c r="B10560" s="594">
        <v>45694.507870370369</v>
      </c>
      <c r="C10560">
        <v>60001</v>
      </c>
      <c r="D10560" t="s">
        <v>3368</v>
      </c>
    </row>
    <row r="10561" spans="2:17">
      <c r="B10561" s="594">
        <v>45694.507893518516</v>
      </c>
      <c r="C10561">
        <v>60001</v>
      </c>
      <c r="D10561" t="s">
        <v>3368</v>
      </c>
    </row>
    <row r="10562" spans="2:17">
      <c r="B10562" s="594">
        <v>45694.507951388892</v>
      </c>
      <c r="D10562" t="s">
        <v>3370</v>
      </c>
      <c r="H10562" t="s">
        <v>3371</v>
      </c>
    </row>
    <row r="10563" spans="2:17">
      <c r="B10563" s="594">
        <v>45694.507951388892</v>
      </c>
      <c r="D10563" t="s">
        <v>3372</v>
      </c>
      <c r="H10563" t="s">
        <v>3371</v>
      </c>
    </row>
    <row r="10564" spans="2:17">
      <c r="B10564" s="594">
        <v>45694.507951388892</v>
      </c>
      <c r="D10564" t="s">
        <v>3370</v>
      </c>
      <c r="H10564" t="s">
        <v>3371</v>
      </c>
    </row>
    <row r="10565" spans="2:17">
      <c r="B10565" s="594">
        <v>45694.507951388892</v>
      </c>
      <c r="D10565" t="s">
        <v>3372</v>
      </c>
      <c r="H10565" t="s">
        <v>3371</v>
      </c>
    </row>
    <row r="10566" spans="2:17">
      <c r="B10566" s="594">
        <v>45694.507962962962</v>
      </c>
      <c r="D10566" t="s">
        <v>3370</v>
      </c>
      <c r="H10566" t="s">
        <v>3371</v>
      </c>
    </row>
    <row r="10567" spans="2:17">
      <c r="B10567" s="594">
        <v>45694.507962962962</v>
      </c>
      <c r="D10567" t="s">
        <v>3372</v>
      </c>
      <c r="H10567" t="s">
        <v>3371</v>
      </c>
    </row>
    <row r="10568" spans="2:17">
      <c r="B10568" s="594">
        <v>45694.507962962962</v>
      </c>
      <c r="D10568" t="s">
        <v>3370</v>
      </c>
      <c r="H10568" t="s">
        <v>3371</v>
      </c>
    </row>
    <row r="10569" spans="2:17">
      <c r="B10569" s="594">
        <v>45694.507962962962</v>
      </c>
      <c r="D10569" t="s">
        <v>3372</v>
      </c>
      <c r="H10569" t="s">
        <v>3371</v>
      </c>
    </row>
    <row r="10570" spans="2:17">
      <c r="B10570" s="594">
        <v>45694.507997685185</v>
      </c>
      <c r="D10570" t="s">
        <v>3362</v>
      </c>
    </row>
    <row r="10571" spans="2:17">
      <c r="B10571" s="594">
        <v>45694.50922453704</v>
      </c>
      <c r="D10571" t="s">
        <v>3362</v>
      </c>
    </row>
    <row r="10572" spans="2:17">
      <c r="B10572" s="594">
        <v>45694.50949074074</v>
      </c>
      <c r="D10572" t="s">
        <v>3370</v>
      </c>
      <c r="H10572" t="s">
        <v>3371</v>
      </c>
    </row>
    <row r="10573" spans="2:17">
      <c r="B10573" s="594">
        <v>45694.509525462963</v>
      </c>
      <c r="D10573" t="s">
        <v>3373</v>
      </c>
      <c r="F10573" t="s">
        <v>4273</v>
      </c>
      <c r="H10573" t="s">
        <v>3371</v>
      </c>
      <c r="K10573">
        <v>5</v>
      </c>
      <c r="M10573" t="s">
        <v>4273</v>
      </c>
      <c r="N10573" t="s">
        <v>4274</v>
      </c>
      <c r="O10573" t="s">
        <v>4275</v>
      </c>
      <c r="P10573" t="s">
        <v>4276</v>
      </c>
      <c r="Q10573" t="s">
        <v>4277</v>
      </c>
    </row>
    <row r="10574" spans="2:17">
      <c r="B10574" s="594">
        <v>45694.509525462963</v>
      </c>
      <c r="D10574" t="s">
        <v>3372</v>
      </c>
      <c r="F10574" t="s">
        <v>4273</v>
      </c>
      <c r="H10574" t="s">
        <v>3371</v>
      </c>
      <c r="K10574">
        <v>5</v>
      </c>
      <c r="M10574" t="s">
        <v>4273</v>
      </c>
      <c r="N10574" t="s">
        <v>4274</v>
      </c>
      <c r="O10574" t="s">
        <v>4275</v>
      </c>
      <c r="P10574" t="s">
        <v>4276</v>
      </c>
      <c r="Q10574" t="s">
        <v>4277</v>
      </c>
    </row>
    <row r="10575" spans="2:17">
      <c r="B10575" s="594">
        <v>45694.50953703704</v>
      </c>
      <c r="D10575" t="s">
        <v>3370</v>
      </c>
      <c r="H10575" t="s">
        <v>3371</v>
      </c>
    </row>
    <row r="10576" spans="2:17">
      <c r="B10576" s="594">
        <v>45694.509942129633</v>
      </c>
      <c r="D10576" t="s">
        <v>3373</v>
      </c>
      <c r="F10576" t="s">
        <v>4278</v>
      </c>
      <c r="H10576" t="s">
        <v>3371</v>
      </c>
      <c r="K10576">
        <v>5</v>
      </c>
      <c r="M10576" t="s">
        <v>4278</v>
      </c>
      <c r="N10576" t="s">
        <v>4279</v>
      </c>
      <c r="O10576" t="s">
        <v>4280</v>
      </c>
      <c r="P10576" t="s">
        <v>4281</v>
      </c>
      <c r="Q10576" t="s">
        <v>4282</v>
      </c>
    </row>
    <row r="10577" spans="2:17">
      <c r="B10577" s="594">
        <v>45694.509942129633</v>
      </c>
      <c r="D10577" t="s">
        <v>3372</v>
      </c>
      <c r="F10577" t="s">
        <v>4278</v>
      </c>
      <c r="H10577" t="s">
        <v>3371</v>
      </c>
      <c r="K10577">
        <v>5</v>
      </c>
      <c r="M10577" t="s">
        <v>4278</v>
      </c>
      <c r="N10577" t="s">
        <v>4279</v>
      </c>
      <c r="O10577" t="s">
        <v>4280</v>
      </c>
      <c r="P10577" t="s">
        <v>4281</v>
      </c>
      <c r="Q10577" t="s">
        <v>4282</v>
      </c>
    </row>
    <row r="10578" spans="2:17">
      <c r="B10578" s="594">
        <v>45694.509953703702</v>
      </c>
      <c r="D10578" t="s">
        <v>3370</v>
      </c>
      <c r="H10578" t="s">
        <v>3371</v>
      </c>
    </row>
    <row r="10579" spans="2:17">
      <c r="B10579" s="594">
        <v>45694.509988425925</v>
      </c>
      <c r="D10579" t="s">
        <v>3373</v>
      </c>
      <c r="F10579" t="s">
        <v>4283</v>
      </c>
      <c r="H10579" t="s">
        <v>3371</v>
      </c>
      <c r="K10579">
        <v>5</v>
      </c>
      <c r="M10579" t="s">
        <v>4283</v>
      </c>
      <c r="N10579" t="s">
        <v>4284</v>
      </c>
      <c r="O10579" t="s">
        <v>4285</v>
      </c>
      <c r="P10579" t="s">
        <v>4286</v>
      </c>
      <c r="Q10579" t="s">
        <v>4287</v>
      </c>
    </row>
    <row r="10580" spans="2:17">
      <c r="B10580" s="594">
        <v>45694.509988425925</v>
      </c>
      <c r="D10580" t="s">
        <v>3372</v>
      </c>
      <c r="F10580" t="s">
        <v>4283</v>
      </c>
      <c r="H10580" t="s">
        <v>3371</v>
      </c>
      <c r="K10580">
        <v>5</v>
      </c>
      <c r="M10580" t="s">
        <v>4283</v>
      </c>
      <c r="N10580" t="s">
        <v>4284</v>
      </c>
      <c r="O10580" t="s">
        <v>4285</v>
      </c>
      <c r="P10580" t="s">
        <v>4286</v>
      </c>
      <c r="Q10580" t="s">
        <v>4287</v>
      </c>
    </row>
    <row r="10581" spans="2:17">
      <c r="B10581" s="594">
        <v>45694.51</v>
      </c>
      <c r="D10581" t="s">
        <v>3370</v>
      </c>
      <c r="H10581" t="s">
        <v>3371</v>
      </c>
    </row>
    <row r="10582" spans="2:17">
      <c r="B10582" s="594">
        <v>45694.510046296295</v>
      </c>
      <c r="D10582" t="s">
        <v>3373</v>
      </c>
      <c r="F10582" t="s">
        <v>4288</v>
      </c>
      <c r="H10582" t="s">
        <v>3371</v>
      </c>
      <c r="K10582">
        <v>5</v>
      </c>
      <c r="M10582" t="s">
        <v>4288</v>
      </c>
      <c r="N10582" t="s">
        <v>4289</v>
      </c>
      <c r="O10582" t="s">
        <v>4290</v>
      </c>
      <c r="P10582" t="s">
        <v>4291</v>
      </c>
      <c r="Q10582" t="s">
        <v>4292</v>
      </c>
    </row>
    <row r="10583" spans="2:17">
      <c r="B10583" s="594">
        <v>45694.510046296295</v>
      </c>
      <c r="D10583" t="s">
        <v>3372</v>
      </c>
      <c r="F10583" t="s">
        <v>4288</v>
      </c>
      <c r="H10583" t="s">
        <v>3371</v>
      </c>
      <c r="K10583">
        <v>5</v>
      </c>
      <c r="M10583" t="s">
        <v>4288</v>
      </c>
      <c r="N10583" t="s">
        <v>4289</v>
      </c>
      <c r="O10583" t="s">
        <v>4290</v>
      </c>
      <c r="P10583" t="s">
        <v>4291</v>
      </c>
      <c r="Q10583" t="s">
        <v>4292</v>
      </c>
    </row>
    <row r="10584" spans="2:17">
      <c r="B10584" s="594">
        <v>45694.510104166664</v>
      </c>
      <c r="D10584" t="s">
        <v>3362</v>
      </c>
    </row>
    <row r="10585" spans="2:17">
      <c r="B10585" s="594">
        <v>45694.520810185182</v>
      </c>
      <c r="D10585" t="s">
        <v>3370</v>
      </c>
      <c r="F10585" t="s">
        <v>4293</v>
      </c>
      <c r="G10585" t="s">
        <v>1375</v>
      </c>
      <c r="H10585" t="s">
        <v>3609</v>
      </c>
      <c r="K10585">
        <v>1</v>
      </c>
      <c r="M10585" t="s">
        <v>4293</v>
      </c>
    </row>
    <row r="10586" spans="2:17">
      <c r="B10586" s="594">
        <v>45694.520844907405</v>
      </c>
      <c r="D10586" t="s">
        <v>3373</v>
      </c>
      <c r="F10586" t="s">
        <v>4293</v>
      </c>
      <c r="G10586" t="s">
        <v>1375</v>
      </c>
      <c r="H10586" t="s">
        <v>3609</v>
      </c>
      <c r="K10586">
        <v>1</v>
      </c>
      <c r="M10586" t="s">
        <v>4293</v>
      </c>
    </row>
    <row r="10587" spans="2:17">
      <c r="B10587" s="594">
        <v>45694.520972222221</v>
      </c>
      <c r="D10587" t="s">
        <v>3370</v>
      </c>
      <c r="F10587" t="s">
        <v>4294</v>
      </c>
      <c r="G10587" t="s">
        <v>1375</v>
      </c>
      <c r="H10587" t="s">
        <v>3796</v>
      </c>
      <c r="K10587">
        <v>1</v>
      </c>
      <c r="M10587" t="s">
        <v>4294</v>
      </c>
    </row>
    <row r="10588" spans="2:17">
      <c r="B10588" s="594">
        <v>45694.521006944444</v>
      </c>
      <c r="D10588" t="s">
        <v>3373</v>
      </c>
      <c r="F10588" t="s">
        <v>4294</v>
      </c>
      <c r="G10588" t="s">
        <v>1375</v>
      </c>
      <c r="H10588" t="s">
        <v>3796</v>
      </c>
      <c r="K10588">
        <v>1</v>
      </c>
      <c r="M10588" t="s">
        <v>4294</v>
      </c>
    </row>
    <row r="10589" spans="2:17">
      <c r="B10589" s="594">
        <v>45694.521122685182</v>
      </c>
      <c r="D10589" t="s">
        <v>3370</v>
      </c>
      <c r="F10589" t="s">
        <v>4295</v>
      </c>
      <c r="G10589" t="s">
        <v>1375</v>
      </c>
      <c r="H10589" t="s">
        <v>3618</v>
      </c>
      <c r="K10589">
        <v>1</v>
      </c>
      <c r="M10589" t="s">
        <v>4295</v>
      </c>
    </row>
    <row r="10590" spans="2:17">
      <c r="B10590" s="594">
        <v>45694.521157407406</v>
      </c>
      <c r="D10590" t="s">
        <v>3373</v>
      </c>
      <c r="F10590" t="s">
        <v>4295</v>
      </c>
      <c r="G10590" t="s">
        <v>1375</v>
      </c>
      <c r="H10590" t="s">
        <v>3618</v>
      </c>
      <c r="K10590">
        <v>1</v>
      </c>
      <c r="M10590" t="s">
        <v>4295</v>
      </c>
    </row>
    <row r="10591" spans="2:17">
      <c r="B10591" s="594">
        <v>45694.521215277775</v>
      </c>
      <c r="D10591" t="s">
        <v>3362</v>
      </c>
    </row>
    <row r="10592" spans="2:17">
      <c r="B10592" s="594">
        <v>45694.525717592594</v>
      </c>
      <c r="D10592" t="s">
        <v>3362</v>
      </c>
    </row>
    <row r="10593" spans="2:8">
      <c r="B10593" s="594">
        <v>45694.534513888888</v>
      </c>
      <c r="D10593" t="s">
        <v>3362</v>
      </c>
    </row>
    <row r="10594" spans="2:8">
      <c r="B10594" s="594">
        <v>45694.537280092591</v>
      </c>
      <c r="C10594">
        <v>60001</v>
      </c>
      <c r="D10594" t="s">
        <v>3439</v>
      </c>
    </row>
    <row r="10595" spans="2:8">
      <c r="B10595" s="594">
        <v>45694.537280092591</v>
      </c>
      <c r="C10595">
        <v>60001</v>
      </c>
      <c r="D10595" t="s">
        <v>3368</v>
      </c>
    </row>
    <row r="10596" spans="2:8">
      <c r="B10596" s="594">
        <v>45694.537303240744</v>
      </c>
      <c r="C10596">
        <v>60001</v>
      </c>
      <c r="D10596" t="s">
        <v>3438</v>
      </c>
    </row>
    <row r="10597" spans="2:8">
      <c r="B10597" s="594">
        <v>45694.537303240744</v>
      </c>
      <c r="C10597">
        <v>60001</v>
      </c>
      <c r="D10597" t="s">
        <v>3368</v>
      </c>
    </row>
    <row r="10598" spans="2:8">
      <c r="B10598" s="594">
        <v>45694.537314814814</v>
      </c>
      <c r="C10598">
        <v>60001</v>
      </c>
      <c r="D10598" t="s">
        <v>3792</v>
      </c>
    </row>
    <row r="10599" spans="2:8">
      <c r="B10599" s="594">
        <v>45694.537326388891</v>
      </c>
      <c r="C10599">
        <v>60001</v>
      </c>
      <c r="D10599" t="s">
        <v>3438</v>
      </c>
    </row>
    <row r="10600" spans="2:8">
      <c r="B10600" s="594">
        <v>45694.537326388891</v>
      </c>
      <c r="C10600">
        <v>60001</v>
      </c>
      <c r="D10600" t="s">
        <v>3439</v>
      </c>
    </row>
    <row r="10601" spans="2:8">
      <c r="B10601" s="594">
        <v>45694.537326388891</v>
      </c>
      <c r="C10601">
        <v>60001</v>
      </c>
      <c r="D10601" t="s">
        <v>3368</v>
      </c>
    </row>
    <row r="10602" spans="2:8">
      <c r="B10602" s="594">
        <v>45694.537349537037</v>
      </c>
      <c r="C10602">
        <v>60001</v>
      </c>
      <c r="D10602" t="s">
        <v>3792</v>
      </c>
    </row>
    <row r="10603" spans="2:8">
      <c r="B10603" s="594">
        <v>45694.537349537037</v>
      </c>
      <c r="C10603">
        <v>60001</v>
      </c>
      <c r="D10603" t="s">
        <v>3438</v>
      </c>
    </row>
    <row r="10604" spans="2:8">
      <c r="B10604" s="594">
        <v>45694.537349537037</v>
      </c>
      <c r="C10604">
        <v>60001</v>
      </c>
      <c r="D10604" t="s">
        <v>3439</v>
      </c>
    </row>
    <row r="10605" spans="2:8">
      <c r="B10605" s="594">
        <v>45694.537349537037</v>
      </c>
      <c r="C10605">
        <v>60001</v>
      </c>
      <c r="D10605" t="s">
        <v>3368</v>
      </c>
    </row>
    <row r="10606" spans="2:8">
      <c r="B10606" s="594">
        <v>45694.53738425926</v>
      </c>
      <c r="C10606">
        <v>60001</v>
      </c>
      <c r="D10606" t="s">
        <v>3368</v>
      </c>
    </row>
    <row r="10607" spans="2:8">
      <c r="B10607" s="594">
        <v>45694.537465277775</v>
      </c>
      <c r="D10607" t="s">
        <v>3370</v>
      </c>
      <c r="H10607" t="s">
        <v>3371</v>
      </c>
    </row>
    <row r="10608" spans="2:8">
      <c r="B10608" s="594">
        <v>45694.537465277775</v>
      </c>
      <c r="D10608" t="s">
        <v>3372</v>
      </c>
      <c r="H10608" t="s">
        <v>3371</v>
      </c>
    </row>
    <row r="10609" spans="2:8">
      <c r="B10609" s="594">
        <v>45694.537476851852</v>
      </c>
      <c r="D10609" t="s">
        <v>3370</v>
      </c>
      <c r="H10609" t="s">
        <v>3371</v>
      </c>
    </row>
    <row r="10610" spans="2:8">
      <c r="B10610" s="594">
        <v>45694.537476851852</v>
      </c>
      <c r="D10610" t="s">
        <v>3372</v>
      </c>
      <c r="H10610" t="s">
        <v>3371</v>
      </c>
    </row>
    <row r="10611" spans="2:8">
      <c r="B10611" s="594">
        <v>45694.537488425929</v>
      </c>
      <c r="D10611" t="s">
        <v>3370</v>
      </c>
      <c r="H10611" t="s">
        <v>3371</v>
      </c>
    </row>
    <row r="10612" spans="2:8">
      <c r="B10612" s="594">
        <v>45694.537488425929</v>
      </c>
      <c r="D10612" t="s">
        <v>3372</v>
      </c>
      <c r="H10612" t="s">
        <v>3371</v>
      </c>
    </row>
    <row r="10613" spans="2:8">
      <c r="B10613" s="594">
        <v>45694.537488425929</v>
      </c>
      <c r="D10613" t="s">
        <v>3370</v>
      </c>
      <c r="H10613" t="s">
        <v>3371</v>
      </c>
    </row>
    <row r="10614" spans="2:8">
      <c r="B10614" s="594">
        <v>45694.537488425929</v>
      </c>
      <c r="D10614" t="s">
        <v>3372</v>
      </c>
      <c r="H10614" t="s">
        <v>3371</v>
      </c>
    </row>
    <row r="10615" spans="2:8">
      <c r="B10615" s="594">
        <v>45694.537534722222</v>
      </c>
      <c r="D10615" t="s">
        <v>3362</v>
      </c>
    </row>
    <row r="10616" spans="2:8">
      <c r="B10616" s="594">
        <v>45694.539340277777</v>
      </c>
      <c r="D10616" t="s">
        <v>3362</v>
      </c>
    </row>
    <row r="10617" spans="2:8">
      <c r="B10617" s="594">
        <v>45694.54105324074</v>
      </c>
      <c r="C10617">
        <v>60001</v>
      </c>
      <c r="D10617" t="s">
        <v>3439</v>
      </c>
    </row>
    <row r="10618" spans="2:8">
      <c r="B10618" s="594">
        <v>45694.54105324074</v>
      </c>
      <c r="C10618">
        <v>60001</v>
      </c>
      <c r="D10618" t="s">
        <v>3368</v>
      </c>
    </row>
    <row r="10619" spans="2:8">
      <c r="B10619" s="594">
        <v>45694.541064814817</v>
      </c>
      <c r="C10619">
        <v>60001</v>
      </c>
      <c r="D10619" t="s">
        <v>3438</v>
      </c>
    </row>
    <row r="10620" spans="2:8">
      <c r="B10620" s="594">
        <v>45694.541064814817</v>
      </c>
      <c r="C10620">
        <v>60001</v>
      </c>
      <c r="D10620" t="s">
        <v>3368</v>
      </c>
    </row>
    <row r="10621" spans="2:8">
      <c r="B10621" s="594">
        <v>45694.541076388887</v>
      </c>
      <c r="C10621">
        <v>60001</v>
      </c>
      <c r="D10621" t="s">
        <v>3792</v>
      </c>
    </row>
    <row r="10622" spans="2:8">
      <c r="B10622" s="594">
        <v>45694.541076388887</v>
      </c>
      <c r="C10622">
        <v>60001</v>
      </c>
      <c r="D10622" t="s">
        <v>3438</v>
      </c>
    </row>
    <row r="10623" spans="2:8">
      <c r="B10623" s="594">
        <v>45694.541076388887</v>
      </c>
      <c r="C10623">
        <v>60001</v>
      </c>
      <c r="D10623" t="s">
        <v>3439</v>
      </c>
    </row>
    <row r="10624" spans="2:8">
      <c r="B10624" s="594">
        <v>45694.541087962964</v>
      </c>
      <c r="C10624">
        <v>60001</v>
      </c>
      <c r="D10624" t="s">
        <v>3368</v>
      </c>
    </row>
    <row r="10625" spans="2:13">
      <c r="B10625" s="594">
        <v>45694.541087962964</v>
      </c>
      <c r="C10625">
        <v>60001</v>
      </c>
      <c r="D10625" t="s">
        <v>3792</v>
      </c>
    </row>
    <row r="10626" spans="2:13">
      <c r="B10626" s="594">
        <v>45694.54109953704</v>
      </c>
      <c r="C10626">
        <v>60001</v>
      </c>
      <c r="D10626" t="s">
        <v>3438</v>
      </c>
    </row>
    <row r="10627" spans="2:13">
      <c r="B10627" s="594">
        <v>45694.54109953704</v>
      </c>
      <c r="C10627">
        <v>60001</v>
      </c>
      <c r="D10627" t="s">
        <v>3439</v>
      </c>
    </row>
    <row r="10628" spans="2:13">
      <c r="B10628" s="594">
        <v>45694.54109953704</v>
      </c>
      <c r="C10628">
        <v>60001</v>
      </c>
      <c r="D10628" t="s">
        <v>3368</v>
      </c>
    </row>
    <row r="10629" spans="2:13">
      <c r="B10629" s="594">
        <v>45694.541122685187</v>
      </c>
      <c r="C10629">
        <v>60001</v>
      </c>
      <c r="D10629" t="s">
        <v>3368</v>
      </c>
    </row>
    <row r="10630" spans="2:13">
      <c r="B10630" s="594">
        <v>45694.541226851848</v>
      </c>
      <c r="D10630" t="s">
        <v>3362</v>
      </c>
    </row>
    <row r="10631" spans="2:13">
      <c r="B10631" s="594">
        <v>45694.543217592596</v>
      </c>
      <c r="D10631" t="s">
        <v>3362</v>
      </c>
    </row>
    <row r="10632" spans="2:13">
      <c r="B10632" s="594">
        <v>45694.544444444444</v>
      </c>
      <c r="D10632" t="s">
        <v>3370</v>
      </c>
      <c r="F10632" t="s">
        <v>4296</v>
      </c>
      <c r="G10632" t="s">
        <v>1375</v>
      </c>
      <c r="H10632" t="s">
        <v>3609</v>
      </c>
      <c r="K10632">
        <v>1</v>
      </c>
      <c r="M10632" t="s">
        <v>4296</v>
      </c>
    </row>
    <row r="10633" spans="2:13">
      <c r="B10633" s="594">
        <v>45694.544479166667</v>
      </c>
      <c r="D10633" t="s">
        <v>3373</v>
      </c>
      <c r="F10633" t="s">
        <v>4296</v>
      </c>
      <c r="G10633" t="s">
        <v>1375</v>
      </c>
      <c r="H10633" t="s">
        <v>3609</v>
      </c>
      <c r="K10633">
        <v>1</v>
      </c>
      <c r="M10633" t="s">
        <v>4296</v>
      </c>
    </row>
    <row r="10634" spans="2:13">
      <c r="B10634" s="594">
        <v>45694.544629629629</v>
      </c>
      <c r="D10634" t="s">
        <v>3370</v>
      </c>
      <c r="F10634" t="s">
        <v>4297</v>
      </c>
      <c r="G10634" t="s">
        <v>1375</v>
      </c>
      <c r="H10634" t="s">
        <v>3796</v>
      </c>
      <c r="K10634">
        <v>1</v>
      </c>
      <c r="M10634" t="s">
        <v>4297</v>
      </c>
    </row>
    <row r="10635" spans="2:13">
      <c r="B10635" s="594">
        <v>45694.544652777775</v>
      </c>
      <c r="D10635" t="s">
        <v>3373</v>
      </c>
      <c r="F10635" t="s">
        <v>4297</v>
      </c>
      <c r="G10635" t="s">
        <v>1375</v>
      </c>
      <c r="H10635" t="s">
        <v>3796</v>
      </c>
      <c r="K10635">
        <v>1</v>
      </c>
      <c r="M10635" t="s">
        <v>4297</v>
      </c>
    </row>
    <row r="10636" spans="2:13">
      <c r="B10636" s="594">
        <v>45694.544803240744</v>
      </c>
      <c r="D10636" t="s">
        <v>3370</v>
      </c>
      <c r="F10636" t="s">
        <v>4298</v>
      </c>
      <c r="G10636" t="s">
        <v>1375</v>
      </c>
      <c r="H10636" t="s">
        <v>3615</v>
      </c>
      <c r="K10636">
        <v>1</v>
      </c>
      <c r="M10636" t="s">
        <v>4298</v>
      </c>
    </row>
    <row r="10637" spans="2:13">
      <c r="B10637" s="594">
        <v>45694.54483796296</v>
      </c>
      <c r="D10637" t="s">
        <v>3373</v>
      </c>
      <c r="F10637" t="s">
        <v>4298</v>
      </c>
      <c r="G10637" t="s">
        <v>1375</v>
      </c>
      <c r="H10637" t="s">
        <v>3615</v>
      </c>
      <c r="K10637">
        <v>1</v>
      </c>
      <c r="M10637" t="s">
        <v>4298</v>
      </c>
    </row>
    <row r="10638" spans="2:13">
      <c r="B10638" s="594">
        <v>45694.544988425929</v>
      </c>
      <c r="D10638" t="s">
        <v>3370</v>
      </c>
      <c r="F10638" t="s">
        <v>4299</v>
      </c>
      <c r="G10638" t="s">
        <v>1375</v>
      </c>
      <c r="H10638" t="s">
        <v>3618</v>
      </c>
      <c r="K10638">
        <v>1</v>
      </c>
      <c r="M10638" t="s">
        <v>4299</v>
      </c>
    </row>
    <row r="10639" spans="2:13">
      <c r="B10639" s="594">
        <v>45694.545023148145</v>
      </c>
      <c r="D10639" t="s">
        <v>3373</v>
      </c>
      <c r="F10639" t="s">
        <v>4299</v>
      </c>
      <c r="G10639" t="s">
        <v>1375</v>
      </c>
      <c r="H10639" t="s">
        <v>3618</v>
      </c>
      <c r="K10639">
        <v>1</v>
      </c>
      <c r="M10639" t="s">
        <v>4299</v>
      </c>
    </row>
    <row r="10640" spans="2:13">
      <c r="B10640" s="594">
        <v>45694.545104166667</v>
      </c>
      <c r="D10640" t="s">
        <v>3362</v>
      </c>
    </row>
    <row r="10641" spans="2:17">
      <c r="B10641" s="594">
        <v>45694.545624999999</v>
      </c>
      <c r="D10641" t="s">
        <v>3370</v>
      </c>
      <c r="F10641" t="s">
        <v>3616</v>
      </c>
      <c r="H10641" t="s">
        <v>3371</v>
      </c>
    </row>
    <row r="10642" spans="2:17">
      <c r="B10642" s="594">
        <v>45694.545648148145</v>
      </c>
      <c r="D10642" t="s">
        <v>3373</v>
      </c>
      <c r="F10642" t="s">
        <v>4300</v>
      </c>
      <c r="H10642" t="s">
        <v>3371</v>
      </c>
      <c r="K10642">
        <v>5</v>
      </c>
      <c r="M10642" t="s">
        <v>4300</v>
      </c>
      <c r="N10642" t="s">
        <v>4301</v>
      </c>
      <c r="O10642" t="s">
        <v>4302</v>
      </c>
      <c r="P10642" t="s">
        <v>4303</v>
      </c>
      <c r="Q10642" t="s">
        <v>4304</v>
      </c>
    </row>
    <row r="10643" spans="2:17">
      <c r="B10643" s="594">
        <v>45694.545648148145</v>
      </c>
      <c r="D10643" t="s">
        <v>3372</v>
      </c>
      <c r="F10643" t="s">
        <v>4300</v>
      </c>
      <c r="H10643" t="s">
        <v>3371</v>
      </c>
      <c r="K10643">
        <v>5</v>
      </c>
      <c r="M10643" t="s">
        <v>4300</v>
      </c>
      <c r="N10643" t="s">
        <v>4301</v>
      </c>
      <c r="O10643" t="s">
        <v>4302</v>
      </c>
      <c r="P10643" t="s">
        <v>4303</v>
      </c>
      <c r="Q10643" t="s">
        <v>4304</v>
      </c>
    </row>
    <row r="10644" spans="2:17">
      <c r="B10644" s="594">
        <v>45694.545659722222</v>
      </c>
      <c r="D10644" t="s">
        <v>3370</v>
      </c>
      <c r="H10644" t="s">
        <v>3371</v>
      </c>
    </row>
    <row r="10645" spans="2:17">
      <c r="B10645" s="594">
        <v>45694.545694444445</v>
      </c>
      <c r="D10645" t="s">
        <v>3373</v>
      </c>
      <c r="F10645" t="s">
        <v>4305</v>
      </c>
      <c r="H10645" t="s">
        <v>3371</v>
      </c>
      <c r="K10645">
        <v>5</v>
      </c>
      <c r="M10645" t="s">
        <v>4305</v>
      </c>
      <c r="N10645" t="s">
        <v>4306</v>
      </c>
      <c r="O10645" t="s">
        <v>4307</v>
      </c>
      <c r="P10645" t="s">
        <v>4308</v>
      </c>
      <c r="Q10645" t="s">
        <v>4309</v>
      </c>
    </row>
    <row r="10646" spans="2:17">
      <c r="B10646" s="594">
        <v>45694.545694444445</v>
      </c>
      <c r="D10646" t="s">
        <v>3372</v>
      </c>
      <c r="F10646" t="s">
        <v>4305</v>
      </c>
      <c r="H10646" t="s">
        <v>3371</v>
      </c>
      <c r="K10646">
        <v>5</v>
      </c>
      <c r="M10646" t="s">
        <v>4305</v>
      </c>
      <c r="N10646" t="s">
        <v>4306</v>
      </c>
      <c r="O10646" t="s">
        <v>4307</v>
      </c>
      <c r="P10646" t="s">
        <v>4308</v>
      </c>
      <c r="Q10646" t="s">
        <v>4309</v>
      </c>
    </row>
    <row r="10647" spans="2:17">
      <c r="B10647" s="594">
        <v>45694.545694444445</v>
      </c>
      <c r="D10647" t="s">
        <v>3370</v>
      </c>
      <c r="H10647" t="s">
        <v>3371</v>
      </c>
    </row>
    <row r="10648" spans="2:17">
      <c r="B10648" s="594">
        <v>45694.545740740738</v>
      </c>
      <c r="D10648" t="s">
        <v>3373</v>
      </c>
      <c r="F10648" t="s">
        <v>4310</v>
      </c>
      <c r="H10648" t="s">
        <v>3371</v>
      </c>
      <c r="K10648">
        <v>5</v>
      </c>
      <c r="M10648" t="s">
        <v>4310</v>
      </c>
      <c r="N10648" t="s">
        <v>4311</v>
      </c>
      <c r="O10648" t="s">
        <v>4312</v>
      </c>
      <c r="P10648" t="s">
        <v>4313</v>
      </c>
      <c r="Q10648" t="s">
        <v>4314</v>
      </c>
    </row>
    <row r="10649" spans="2:17">
      <c r="B10649" s="594">
        <v>45694.545740740738</v>
      </c>
      <c r="D10649" t="s">
        <v>3372</v>
      </c>
      <c r="F10649" t="s">
        <v>4310</v>
      </c>
      <c r="H10649" t="s">
        <v>3371</v>
      </c>
      <c r="K10649">
        <v>5</v>
      </c>
      <c r="M10649" t="s">
        <v>4310</v>
      </c>
      <c r="N10649" t="s">
        <v>4311</v>
      </c>
      <c r="O10649" t="s">
        <v>4312</v>
      </c>
      <c r="P10649" t="s">
        <v>4313</v>
      </c>
      <c r="Q10649" t="s">
        <v>4314</v>
      </c>
    </row>
    <row r="10650" spans="2:17">
      <c r="B10650" s="594">
        <v>45694.545752314814</v>
      </c>
      <c r="D10650" t="s">
        <v>3370</v>
      </c>
      <c r="H10650" t="s">
        <v>3371</v>
      </c>
    </row>
    <row r="10651" spans="2:17">
      <c r="B10651" s="594">
        <v>45694.546631944446</v>
      </c>
      <c r="D10651" t="s">
        <v>3373</v>
      </c>
      <c r="F10651" t="s">
        <v>4315</v>
      </c>
      <c r="H10651" t="s">
        <v>3371</v>
      </c>
      <c r="K10651">
        <v>5</v>
      </c>
      <c r="M10651" t="s">
        <v>4315</v>
      </c>
      <c r="N10651" t="s">
        <v>4316</v>
      </c>
      <c r="O10651" t="s">
        <v>4317</v>
      </c>
      <c r="P10651" t="s">
        <v>4318</v>
      </c>
      <c r="Q10651" t="s">
        <v>4319</v>
      </c>
    </row>
    <row r="10652" spans="2:17">
      <c r="B10652" s="594">
        <v>45694.546631944446</v>
      </c>
      <c r="D10652" t="s">
        <v>3372</v>
      </c>
      <c r="F10652" t="s">
        <v>4315</v>
      </c>
      <c r="H10652" t="s">
        <v>3371</v>
      </c>
      <c r="K10652">
        <v>5</v>
      </c>
      <c r="M10652" t="s">
        <v>4315</v>
      </c>
      <c r="N10652" t="s">
        <v>4316</v>
      </c>
      <c r="O10652" t="s">
        <v>4317</v>
      </c>
      <c r="P10652" t="s">
        <v>4318</v>
      </c>
      <c r="Q10652" t="s">
        <v>4319</v>
      </c>
    </row>
    <row r="10653" spans="2:17">
      <c r="B10653" s="594">
        <v>45694.546678240738</v>
      </c>
      <c r="D10653" t="s">
        <v>3362</v>
      </c>
    </row>
    <row r="10654" spans="2:17">
      <c r="B10654" s="594">
        <v>45694.549166666664</v>
      </c>
      <c r="D10654" t="s">
        <v>3362</v>
      </c>
    </row>
    <row r="10655" spans="2:17">
      <c r="B10655" s="594">
        <v>45694.843321759261</v>
      </c>
      <c r="D10655" t="s">
        <v>3362</v>
      </c>
    </row>
    <row r="10656" spans="2:17">
      <c r="B10656" s="594">
        <v>45694.846493055556</v>
      </c>
      <c r="D10656" t="s">
        <v>3370</v>
      </c>
      <c r="H10656" t="s">
        <v>3371</v>
      </c>
    </row>
    <row r="10657" spans="2:8">
      <c r="B10657" s="594">
        <v>45694.846493055556</v>
      </c>
      <c r="D10657" t="s">
        <v>3372</v>
      </c>
      <c r="H10657" t="s">
        <v>3371</v>
      </c>
    </row>
    <row r="10658" spans="2:8">
      <c r="B10658" s="594">
        <v>45694.846516203703</v>
      </c>
      <c r="D10658" t="s">
        <v>3370</v>
      </c>
      <c r="H10658" t="s">
        <v>3371</v>
      </c>
    </row>
    <row r="10659" spans="2:8">
      <c r="B10659" s="594">
        <v>45694.846516203703</v>
      </c>
      <c r="D10659" t="s">
        <v>3372</v>
      </c>
      <c r="H10659" t="s">
        <v>3371</v>
      </c>
    </row>
    <row r="10660" spans="2:8">
      <c r="B10660" s="594">
        <v>45694.846550925926</v>
      </c>
      <c r="D10660" t="s">
        <v>3370</v>
      </c>
      <c r="H10660" t="s">
        <v>3371</v>
      </c>
    </row>
    <row r="10661" spans="2:8">
      <c r="B10661" s="594">
        <v>45694.846550925926</v>
      </c>
      <c r="D10661" t="s">
        <v>3372</v>
      </c>
      <c r="H10661" t="s">
        <v>3371</v>
      </c>
    </row>
    <row r="10662" spans="2:8">
      <c r="B10662" s="594">
        <v>45694.846585648149</v>
      </c>
      <c r="D10662" t="s">
        <v>3370</v>
      </c>
      <c r="H10662" t="s">
        <v>3371</v>
      </c>
    </row>
    <row r="10663" spans="2:8">
      <c r="B10663" s="594">
        <v>45694.846585648149</v>
      </c>
      <c r="D10663" t="s">
        <v>3372</v>
      </c>
      <c r="H10663" t="s">
        <v>3371</v>
      </c>
    </row>
    <row r="10664" spans="2:8">
      <c r="B10664" s="594">
        <v>45694.846620370372</v>
      </c>
      <c r="D10664" t="s">
        <v>3370</v>
      </c>
      <c r="H10664" t="s">
        <v>3371</v>
      </c>
    </row>
    <row r="10665" spans="2:8">
      <c r="B10665" s="594">
        <v>45694.846620370372</v>
      </c>
      <c r="D10665" t="s">
        <v>3372</v>
      </c>
      <c r="H10665" t="s">
        <v>3371</v>
      </c>
    </row>
    <row r="10666" spans="2:8">
      <c r="B10666" s="594">
        <v>45694.846689814818</v>
      </c>
      <c r="D10666" t="s">
        <v>3362</v>
      </c>
    </row>
    <row r="10667" spans="2:8">
      <c r="B10667" s="594">
        <v>45694.862488425926</v>
      </c>
      <c r="D10667" t="s">
        <v>3370</v>
      </c>
      <c r="H10667" t="s">
        <v>3371</v>
      </c>
    </row>
    <row r="10668" spans="2:8">
      <c r="B10668" s="594">
        <v>45694.862488425926</v>
      </c>
      <c r="D10668" t="s">
        <v>3372</v>
      </c>
      <c r="H10668" t="s">
        <v>3371</v>
      </c>
    </row>
    <row r="10669" spans="2:8">
      <c r="B10669" s="594">
        <v>45694.862488425926</v>
      </c>
      <c r="D10669" t="s">
        <v>3370</v>
      </c>
      <c r="H10669" t="s">
        <v>3371</v>
      </c>
    </row>
    <row r="10670" spans="2:8">
      <c r="B10670" s="594">
        <v>45694.862488425926</v>
      </c>
      <c r="D10670" t="s">
        <v>3372</v>
      </c>
      <c r="H10670" t="s">
        <v>3371</v>
      </c>
    </row>
    <row r="10671" spans="2:8">
      <c r="B10671" s="594">
        <v>45694.862500000003</v>
      </c>
      <c r="D10671" t="s">
        <v>3370</v>
      </c>
      <c r="H10671" t="s">
        <v>3371</v>
      </c>
    </row>
    <row r="10672" spans="2:8">
      <c r="B10672" s="594">
        <v>45694.862500000003</v>
      </c>
      <c r="D10672" t="s">
        <v>3372</v>
      </c>
      <c r="H10672" t="s">
        <v>3371</v>
      </c>
    </row>
    <row r="10673" spans="2:17">
      <c r="B10673" s="594">
        <v>45694.862500000003</v>
      </c>
      <c r="D10673" t="s">
        <v>3370</v>
      </c>
      <c r="H10673" t="s">
        <v>3371</v>
      </c>
    </row>
    <row r="10674" spans="2:17">
      <c r="B10674" s="594">
        <v>45694.862500000003</v>
      </c>
      <c r="D10674" t="s">
        <v>3372</v>
      </c>
      <c r="H10674" t="s">
        <v>3371</v>
      </c>
    </row>
    <row r="10675" spans="2:17">
      <c r="B10675" s="594">
        <v>45694.862511574072</v>
      </c>
      <c r="D10675" t="s">
        <v>3370</v>
      </c>
      <c r="H10675" t="s">
        <v>3371</v>
      </c>
    </row>
    <row r="10676" spans="2:17">
      <c r="B10676" s="594">
        <v>45694.862511574072</v>
      </c>
      <c r="D10676" t="s">
        <v>3372</v>
      </c>
      <c r="H10676" t="s">
        <v>3371</v>
      </c>
    </row>
    <row r="10677" spans="2:17">
      <c r="B10677" s="594">
        <v>45694.862557870372</v>
      </c>
      <c r="D10677" t="s">
        <v>3362</v>
      </c>
    </row>
    <row r="10678" spans="2:17">
      <c r="B10678" s="594">
        <v>45694.865162037036</v>
      </c>
      <c r="D10678" t="s">
        <v>3362</v>
      </c>
    </row>
    <row r="10679" spans="2:17">
      <c r="B10679" s="594">
        <v>45694.867847222224</v>
      </c>
      <c r="D10679" t="s">
        <v>3370</v>
      </c>
      <c r="H10679" t="s">
        <v>3371</v>
      </c>
    </row>
    <row r="10680" spans="2:17">
      <c r="B10680" s="594">
        <v>45694.867893518516</v>
      </c>
      <c r="D10680" t="s">
        <v>3373</v>
      </c>
      <c r="F10680" t="s">
        <v>4320</v>
      </c>
      <c r="H10680" t="s">
        <v>3371</v>
      </c>
      <c r="K10680">
        <v>5</v>
      </c>
      <c r="M10680" t="s">
        <v>4320</v>
      </c>
      <c r="N10680" t="s">
        <v>4321</v>
      </c>
      <c r="O10680" t="s">
        <v>4322</v>
      </c>
      <c r="P10680" t="s">
        <v>4323</v>
      </c>
      <c r="Q10680" t="s">
        <v>4324</v>
      </c>
    </row>
    <row r="10681" spans="2:17">
      <c r="B10681" s="594">
        <v>45694.867893518516</v>
      </c>
      <c r="D10681" t="s">
        <v>3372</v>
      </c>
      <c r="F10681" t="s">
        <v>4320</v>
      </c>
      <c r="H10681" t="s">
        <v>3371</v>
      </c>
      <c r="K10681">
        <v>5</v>
      </c>
      <c r="M10681" t="s">
        <v>4320</v>
      </c>
      <c r="N10681" t="s">
        <v>4321</v>
      </c>
      <c r="O10681" t="s">
        <v>4322</v>
      </c>
      <c r="P10681" t="s">
        <v>4323</v>
      </c>
      <c r="Q10681" t="s">
        <v>4324</v>
      </c>
    </row>
    <row r="10682" spans="2:17">
      <c r="B10682" s="594">
        <v>45694.867893518516</v>
      </c>
      <c r="D10682" t="s">
        <v>3370</v>
      </c>
      <c r="H10682" t="s">
        <v>3371</v>
      </c>
    </row>
    <row r="10683" spans="2:17">
      <c r="B10683" s="594">
        <v>45694.867939814816</v>
      </c>
      <c r="D10683" t="s">
        <v>3373</v>
      </c>
      <c r="F10683" t="s">
        <v>4325</v>
      </c>
      <c r="H10683" t="s">
        <v>3371</v>
      </c>
      <c r="K10683">
        <v>5</v>
      </c>
      <c r="M10683" t="s">
        <v>4325</v>
      </c>
      <c r="N10683" t="s">
        <v>4326</v>
      </c>
      <c r="O10683" t="s">
        <v>4327</v>
      </c>
      <c r="P10683" t="s">
        <v>4328</v>
      </c>
      <c r="Q10683" t="s">
        <v>4329</v>
      </c>
    </row>
    <row r="10684" spans="2:17">
      <c r="B10684" s="594">
        <v>45694.867939814816</v>
      </c>
      <c r="D10684" t="s">
        <v>3372</v>
      </c>
      <c r="F10684" t="s">
        <v>4325</v>
      </c>
      <c r="H10684" t="s">
        <v>3371</v>
      </c>
      <c r="K10684">
        <v>5</v>
      </c>
      <c r="M10684" t="s">
        <v>4325</v>
      </c>
      <c r="N10684" t="s">
        <v>4326</v>
      </c>
      <c r="O10684" t="s">
        <v>4327</v>
      </c>
      <c r="P10684" t="s">
        <v>4328</v>
      </c>
      <c r="Q10684" t="s">
        <v>4329</v>
      </c>
    </row>
    <row r="10685" spans="2:17">
      <c r="B10685" s="594">
        <v>45694.867951388886</v>
      </c>
      <c r="D10685" t="s">
        <v>3370</v>
      </c>
      <c r="H10685" t="s">
        <v>3371</v>
      </c>
    </row>
    <row r="10686" spans="2:17">
      <c r="B10686" s="594">
        <v>45694.867997685185</v>
      </c>
      <c r="D10686" t="s">
        <v>3373</v>
      </c>
      <c r="F10686" t="s">
        <v>4330</v>
      </c>
      <c r="H10686" t="s">
        <v>3371</v>
      </c>
      <c r="K10686">
        <v>5</v>
      </c>
      <c r="M10686" t="s">
        <v>4330</v>
      </c>
      <c r="N10686" t="s">
        <v>4331</v>
      </c>
      <c r="O10686" t="s">
        <v>4332</v>
      </c>
      <c r="P10686" t="s">
        <v>4333</v>
      </c>
      <c r="Q10686" t="s">
        <v>4334</v>
      </c>
    </row>
    <row r="10687" spans="2:17">
      <c r="B10687" s="594">
        <v>45694.867997685185</v>
      </c>
      <c r="D10687" t="s">
        <v>3372</v>
      </c>
      <c r="F10687" t="s">
        <v>4330</v>
      </c>
      <c r="H10687" t="s">
        <v>3371</v>
      </c>
      <c r="K10687">
        <v>5</v>
      </c>
      <c r="M10687" t="s">
        <v>4330</v>
      </c>
      <c r="N10687" t="s">
        <v>4331</v>
      </c>
      <c r="O10687" t="s">
        <v>4332</v>
      </c>
      <c r="P10687" t="s">
        <v>4333</v>
      </c>
      <c r="Q10687" t="s">
        <v>4334</v>
      </c>
    </row>
    <row r="10688" spans="2:17">
      <c r="B10688" s="594">
        <v>45694.868020833332</v>
      </c>
      <c r="D10688" t="s">
        <v>3370</v>
      </c>
      <c r="H10688" t="s">
        <v>3371</v>
      </c>
    </row>
    <row r="10689" spans="2:17">
      <c r="B10689" s="594">
        <v>45694.868101851855</v>
      </c>
      <c r="D10689" t="s">
        <v>3373</v>
      </c>
      <c r="F10689" t="s">
        <v>4335</v>
      </c>
      <c r="H10689" t="s">
        <v>3371</v>
      </c>
      <c r="K10689">
        <v>5</v>
      </c>
      <c r="M10689" t="s">
        <v>4335</v>
      </c>
      <c r="N10689" t="s">
        <v>4336</v>
      </c>
      <c r="O10689" t="s">
        <v>4337</v>
      </c>
      <c r="P10689" t="s">
        <v>4338</v>
      </c>
      <c r="Q10689" t="s">
        <v>4339</v>
      </c>
    </row>
    <row r="10690" spans="2:17">
      <c r="B10690" s="594">
        <v>45694.868101851855</v>
      </c>
      <c r="D10690" t="s">
        <v>3372</v>
      </c>
      <c r="F10690" t="s">
        <v>4335</v>
      </c>
      <c r="H10690" t="s">
        <v>3371</v>
      </c>
      <c r="K10690">
        <v>5</v>
      </c>
      <c r="M10690" t="s">
        <v>4335</v>
      </c>
      <c r="N10690" t="s">
        <v>4336</v>
      </c>
      <c r="O10690" t="s">
        <v>4337</v>
      </c>
      <c r="P10690" t="s">
        <v>4338</v>
      </c>
      <c r="Q10690" t="s">
        <v>4339</v>
      </c>
    </row>
    <row r="10691" spans="2:17">
      <c r="B10691" s="594">
        <v>45694.868101851855</v>
      </c>
      <c r="D10691" t="s">
        <v>3370</v>
      </c>
      <c r="H10691" t="s">
        <v>3371</v>
      </c>
    </row>
    <row r="10692" spans="2:17">
      <c r="B10692" s="594">
        <v>45694.868136574078</v>
      </c>
      <c r="D10692" t="s">
        <v>3373</v>
      </c>
      <c r="F10692" t="s">
        <v>4340</v>
      </c>
      <c r="H10692" t="s">
        <v>3371</v>
      </c>
      <c r="K10692">
        <v>5</v>
      </c>
      <c r="M10692" t="s">
        <v>4340</v>
      </c>
      <c r="N10692" t="s">
        <v>4341</v>
      </c>
      <c r="O10692" t="s">
        <v>4342</v>
      </c>
      <c r="P10692" t="s">
        <v>4343</v>
      </c>
      <c r="Q10692" t="s">
        <v>4344</v>
      </c>
    </row>
    <row r="10693" spans="2:17">
      <c r="B10693" s="594">
        <v>45694.868136574078</v>
      </c>
      <c r="D10693" t="s">
        <v>3372</v>
      </c>
      <c r="F10693" t="s">
        <v>4340</v>
      </c>
      <c r="H10693" t="s">
        <v>3371</v>
      </c>
      <c r="K10693">
        <v>5</v>
      </c>
      <c r="M10693" t="s">
        <v>4340</v>
      </c>
      <c r="N10693" t="s">
        <v>4341</v>
      </c>
      <c r="O10693" t="s">
        <v>4342</v>
      </c>
      <c r="P10693" t="s">
        <v>4343</v>
      </c>
      <c r="Q10693" t="s">
        <v>4344</v>
      </c>
    </row>
    <row r="10694" spans="2:17">
      <c r="B10694" s="594">
        <v>45694.868217592593</v>
      </c>
      <c r="D10694" t="s">
        <v>3362</v>
      </c>
    </row>
    <row r="10695" spans="2:17">
      <c r="B10695" s="594">
        <v>45695.337465277778</v>
      </c>
      <c r="D10695" t="s">
        <v>3362</v>
      </c>
    </row>
    <row r="10696" spans="2:17">
      <c r="B10696" s="594">
        <v>45695.338460648149</v>
      </c>
      <c r="D10696" t="s">
        <v>3362</v>
      </c>
    </row>
    <row r="10697" spans="2:17">
      <c r="B10697" s="594">
        <v>45695.34070601852</v>
      </c>
      <c r="D10697" t="s">
        <v>3362</v>
      </c>
    </row>
    <row r="10698" spans="2:17">
      <c r="B10698" s="594">
        <v>45695.346759259257</v>
      </c>
      <c r="D10698" t="s">
        <v>3370</v>
      </c>
      <c r="H10698" t="s">
        <v>3371</v>
      </c>
    </row>
    <row r="10699" spans="2:17">
      <c r="B10699" s="594">
        <v>45695.34679398148</v>
      </c>
      <c r="D10699" t="s">
        <v>3373</v>
      </c>
      <c r="F10699" t="s">
        <v>4345</v>
      </c>
      <c r="H10699" t="s">
        <v>3371</v>
      </c>
      <c r="K10699">
        <v>5</v>
      </c>
      <c r="M10699" t="s">
        <v>4345</v>
      </c>
      <c r="N10699" t="s">
        <v>4346</v>
      </c>
      <c r="O10699" t="s">
        <v>4347</v>
      </c>
      <c r="P10699" t="s">
        <v>4348</v>
      </c>
      <c r="Q10699" t="s">
        <v>4349</v>
      </c>
    </row>
    <row r="10700" spans="2:17">
      <c r="B10700" s="594">
        <v>45695.34679398148</v>
      </c>
      <c r="D10700" t="s">
        <v>3372</v>
      </c>
      <c r="F10700" t="s">
        <v>4345</v>
      </c>
      <c r="H10700" t="s">
        <v>3371</v>
      </c>
      <c r="K10700">
        <v>5</v>
      </c>
      <c r="M10700" t="s">
        <v>4345</v>
      </c>
      <c r="N10700" t="s">
        <v>4346</v>
      </c>
      <c r="O10700" t="s">
        <v>4347</v>
      </c>
      <c r="P10700" t="s">
        <v>4348</v>
      </c>
      <c r="Q10700" t="s">
        <v>4349</v>
      </c>
    </row>
    <row r="10701" spans="2:17">
      <c r="B10701" s="594">
        <v>45695.34679398148</v>
      </c>
      <c r="D10701" t="s">
        <v>3370</v>
      </c>
      <c r="H10701" t="s">
        <v>3371</v>
      </c>
    </row>
    <row r="10702" spans="2:17">
      <c r="B10702" s="594">
        <v>45695.346828703703</v>
      </c>
      <c r="D10702" t="s">
        <v>3373</v>
      </c>
      <c r="F10702" t="s">
        <v>4350</v>
      </c>
      <c r="H10702" t="s">
        <v>3371</v>
      </c>
      <c r="K10702">
        <v>5</v>
      </c>
      <c r="M10702" t="s">
        <v>4350</v>
      </c>
      <c r="N10702" t="s">
        <v>4351</v>
      </c>
      <c r="O10702" t="s">
        <v>4352</v>
      </c>
      <c r="P10702" t="s">
        <v>4353</v>
      </c>
      <c r="Q10702" t="s">
        <v>4354</v>
      </c>
    </row>
    <row r="10703" spans="2:17">
      <c r="B10703" s="594">
        <v>45695.346828703703</v>
      </c>
      <c r="D10703" t="s">
        <v>3372</v>
      </c>
      <c r="F10703" t="s">
        <v>4350</v>
      </c>
      <c r="H10703" t="s">
        <v>3371</v>
      </c>
      <c r="K10703">
        <v>5</v>
      </c>
      <c r="M10703" t="s">
        <v>4350</v>
      </c>
      <c r="N10703" t="s">
        <v>4351</v>
      </c>
      <c r="O10703" t="s">
        <v>4352</v>
      </c>
      <c r="P10703" t="s">
        <v>4353</v>
      </c>
      <c r="Q10703" t="s">
        <v>4354</v>
      </c>
    </row>
    <row r="10704" spans="2:17">
      <c r="B10704" s="594">
        <v>45695.346828703703</v>
      </c>
      <c r="D10704" t="s">
        <v>3370</v>
      </c>
      <c r="H10704" t="s">
        <v>3371</v>
      </c>
    </row>
    <row r="10705" spans="2:17">
      <c r="B10705" s="594">
        <v>45695.346863425926</v>
      </c>
      <c r="D10705" t="s">
        <v>3373</v>
      </c>
      <c r="F10705" t="s">
        <v>4355</v>
      </c>
      <c r="H10705" t="s">
        <v>3371</v>
      </c>
      <c r="K10705">
        <v>5</v>
      </c>
      <c r="M10705" t="s">
        <v>4355</v>
      </c>
      <c r="N10705" t="s">
        <v>4356</v>
      </c>
      <c r="O10705" t="s">
        <v>4357</v>
      </c>
      <c r="P10705" t="s">
        <v>4358</v>
      </c>
      <c r="Q10705" t="s">
        <v>4359</v>
      </c>
    </row>
    <row r="10706" spans="2:17">
      <c r="B10706" s="594">
        <v>45695.346863425926</v>
      </c>
      <c r="D10706" t="s">
        <v>3372</v>
      </c>
      <c r="F10706" t="s">
        <v>4355</v>
      </c>
      <c r="H10706" t="s">
        <v>3371</v>
      </c>
      <c r="K10706">
        <v>5</v>
      </c>
      <c r="M10706" t="s">
        <v>4355</v>
      </c>
      <c r="N10706" t="s">
        <v>4356</v>
      </c>
      <c r="O10706" t="s">
        <v>4357</v>
      </c>
      <c r="P10706" t="s">
        <v>4358</v>
      </c>
      <c r="Q10706" t="s">
        <v>4359</v>
      </c>
    </row>
    <row r="10707" spans="2:17">
      <c r="B10707" s="594">
        <v>45695.346875000003</v>
      </c>
      <c r="D10707" t="s">
        <v>3370</v>
      </c>
      <c r="H10707" t="s">
        <v>3371</v>
      </c>
    </row>
    <row r="10708" spans="2:17">
      <c r="B10708" s="594">
        <v>45695.346979166665</v>
      </c>
      <c r="D10708" t="s">
        <v>3373</v>
      </c>
      <c r="F10708" t="s">
        <v>4360</v>
      </c>
      <c r="H10708" t="s">
        <v>3371</v>
      </c>
      <c r="K10708">
        <v>5</v>
      </c>
      <c r="M10708" t="s">
        <v>4360</v>
      </c>
      <c r="N10708" t="s">
        <v>4361</v>
      </c>
      <c r="O10708" t="s">
        <v>4362</v>
      </c>
      <c r="P10708" t="s">
        <v>4363</v>
      </c>
      <c r="Q10708" t="s">
        <v>4364</v>
      </c>
    </row>
    <row r="10709" spans="2:17">
      <c r="B10709" s="594">
        <v>45695.346979166665</v>
      </c>
      <c r="D10709" t="s">
        <v>3372</v>
      </c>
      <c r="F10709" t="s">
        <v>4360</v>
      </c>
      <c r="H10709" t="s">
        <v>3371</v>
      </c>
      <c r="K10709">
        <v>5</v>
      </c>
      <c r="M10709" t="s">
        <v>4360</v>
      </c>
      <c r="N10709" t="s">
        <v>4361</v>
      </c>
      <c r="O10709" t="s">
        <v>4362</v>
      </c>
      <c r="P10709" t="s">
        <v>4363</v>
      </c>
      <c r="Q10709" t="s">
        <v>4364</v>
      </c>
    </row>
    <row r="10710" spans="2:17">
      <c r="B10710" s="594">
        <v>45695.346990740742</v>
      </c>
      <c r="D10710" t="s">
        <v>3370</v>
      </c>
      <c r="H10710" t="s">
        <v>3371</v>
      </c>
    </row>
    <row r="10711" spans="2:17">
      <c r="B10711" s="594">
        <v>45695.347037037034</v>
      </c>
      <c r="D10711" t="s">
        <v>3373</v>
      </c>
      <c r="F10711" t="s">
        <v>4365</v>
      </c>
      <c r="H10711" t="s">
        <v>3371</v>
      </c>
      <c r="K10711">
        <v>5</v>
      </c>
      <c r="M10711" t="s">
        <v>4365</v>
      </c>
      <c r="N10711" t="s">
        <v>4366</v>
      </c>
      <c r="O10711" t="s">
        <v>4367</v>
      </c>
      <c r="P10711" t="s">
        <v>4368</v>
      </c>
      <c r="Q10711" t="s">
        <v>4369</v>
      </c>
    </row>
    <row r="10712" spans="2:17">
      <c r="B10712" s="594">
        <v>45695.347037037034</v>
      </c>
      <c r="D10712" t="s">
        <v>3372</v>
      </c>
      <c r="F10712" t="s">
        <v>4365</v>
      </c>
      <c r="H10712" t="s">
        <v>3371</v>
      </c>
      <c r="K10712">
        <v>5</v>
      </c>
      <c r="M10712" t="s">
        <v>4365</v>
      </c>
      <c r="N10712" t="s">
        <v>4366</v>
      </c>
      <c r="O10712" t="s">
        <v>4367</v>
      </c>
      <c r="P10712" t="s">
        <v>4368</v>
      </c>
      <c r="Q10712" t="s">
        <v>4369</v>
      </c>
    </row>
    <row r="10713" spans="2:17">
      <c r="B10713" s="594">
        <v>45695.34710648148</v>
      </c>
      <c r="D10713" t="s">
        <v>3362</v>
      </c>
    </row>
    <row r="10714" spans="2:17">
      <c r="B10714" s="594">
        <v>45695.783946759257</v>
      </c>
      <c r="D10714" t="s">
        <v>3370</v>
      </c>
      <c r="H10714" t="s">
        <v>3371</v>
      </c>
    </row>
    <row r="10715" spans="2:17">
      <c r="B10715" s="594">
        <v>45695.783946759257</v>
      </c>
      <c r="D10715" t="s">
        <v>3372</v>
      </c>
      <c r="H10715" t="s">
        <v>3371</v>
      </c>
    </row>
    <row r="10716" spans="2:17">
      <c r="B10716" s="594">
        <v>45695.78396990741</v>
      </c>
      <c r="D10716" t="s">
        <v>3370</v>
      </c>
      <c r="H10716" t="s">
        <v>3371</v>
      </c>
    </row>
    <row r="10717" spans="2:17">
      <c r="B10717" s="594">
        <v>45695.78396990741</v>
      </c>
      <c r="D10717" t="s">
        <v>3372</v>
      </c>
      <c r="H10717" t="s">
        <v>3371</v>
      </c>
    </row>
    <row r="10718" spans="2:17">
      <c r="B10718" s="594">
        <v>45695.78398148148</v>
      </c>
      <c r="D10718" t="s">
        <v>3370</v>
      </c>
      <c r="H10718" t="s">
        <v>3371</v>
      </c>
    </row>
    <row r="10719" spans="2:17">
      <c r="B10719" s="594">
        <v>45695.78398148148</v>
      </c>
      <c r="D10719" t="s">
        <v>3372</v>
      </c>
      <c r="H10719" t="s">
        <v>3371</v>
      </c>
    </row>
    <row r="10720" spans="2:17">
      <c r="B10720" s="594">
        <v>45695.784004629626</v>
      </c>
      <c r="D10720" t="s">
        <v>3370</v>
      </c>
      <c r="H10720" t="s">
        <v>3371</v>
      </c>
    </row>
    <row r="10721" spans="2:8">
      <c r="B10721" s="594">
        <v>45695.784004629626</v>
      </c>
      <c r="D10721" t="s">
        <v>3372</v>
      </c>
      <c r="H10721" t="s">
        <v>3371</v>
      </c>
    </row>
    <row r="10722" spans="2:8">
      <c r="B10722" s="594">
        <v>45695.784016203703</v>
      </c>
      <c r="D10722" t="s">
        <v>3370</v>
      </c>
      <c r="H10722" t="s">
        <v>3371</v>
      </c>
    </row>
    <row r="10723" spans="2:8">
      <c r="B10723" s="594">
        <v>45695.784016203703</v>
      </c>
      <c r="D10723" t="s">
        <v>3372</v>
      </c>
      <c r="H10723" t="s">
        <v>3371</v>
      </c>
    </row>
    <row r="10724" spans="2:8">
      <c r="B10724" s="594">
        <v>45695.784074074072</v>
      </c>
      <c r="D10724" t="s">
        <v>3362</v>
      </c>
    </row>
    <row r="10725" spans="2:8">
      <c r="B10725" s="594">
        <v>45695.785868055558</v>
      </c>
      <c r="D10725" t="s">
        <v>3370</v>
      </c>
      <c r="H10725" t="s">
        <v>3371</v>
      </c>
    </row>
    <row r="10726" spans="2:8">
      <c r="B10726" s="594">
        <v>45695.785868055558</v>
      </c>
      <c r="D10726" t="s">
        <v>3372</v>
      </c>
      <c r="H10726" t="s">
        <v>3371</v>
      </c>
    </row>
    <row r="10727" spans="2:8">
      <c r="B10727" s="594">
        <v>45695.785879629628</v>
      </c>
      <c r="D10727" t="s">
        <v>3370</v>
      </c>
      <c r="H10727" t="s">
        <v>3371</v>
      </c>
    </row>
    <row r="10728" spans="2:8">
      <c r="B10728" s="594">
        <v>45695.785879629628</v>
      </c>
      <c r="D10728" t="s">
        <v>3372</v>
      </c>
      <c r="H10728" t="s">
        <v>3371</v>
      </c>
    </row>
    <row r="10729" spans="2:8">
      <c r="B10729" s="594">
        <v>45695.785891203705</v>
      </c>
      <c r="D10729" t="s">
        <v>3370</v>
      </c>
      <c r="H10729" t="s">
        <v>3371</v>
      </c>
    </row>
    <row r="10730" spans="2:8">
      <c r="B10730" s="594">
        <v>45695.785891203705</v>
      </c>
      <c r="D10730" t="s">
        <v>3372</v>
      </c>
      <c r="H10730" t="s">
        <v>3371</v>
      </c>
    </row>
    <row r="10731" spans="2:8">
      <c r="B10731" s="594">
        <v>45695.785914351851</v>
      </c>
      <c r="D10731" t="s">
        <v>3370</v>
      </c>
      <c r="H10731" t="s">
        <v>3371</v>
      </c>
    </row>
    <row r="10732" spans="2:8">
      <c r="B10732" s="594">
        <v>45695.785914351851</v>
      </c>
      <c r="D10732" t="s">
        <v>3372</v>
      </c>
      <c r="H10732" t="s">
        <v>3371</v>
      </c>
    </row>
    <row r="10733" spans="2:8">
      <c r="B10733" s="594">
        <v>45695.785925925928</v>
      </c>
      <c r="D10733" t="s">
        <v>3370</v>
      </c>
      <c r="H10733" t="s">
        <v>3371</v>
      </c>
    </row>
    <row r="10734" spans="2:8">
      <c r="B10734" s="594">
        <v>45695.785925925928</v>
      </c>
      <c r="D10734" t="s">
        <v>3372</v>
      </c>
      <c r="H10734" t="s">
        <v>3371</v>
      </c>
    </row>
    <row r="10735" spans="2:8">
      <c r="B10735" s="594">
        <v>45695.785960648151</v>
      </c>
      <c r="D10735" t="s">
        <v>3362</v>
      </c>
    </row>
    <row r="10736" spans="2:8">
      <c r="B10736" s="594">
        <v>45695.788900462961</v>
      </c>
      <c r="D10736" t="s">
        <v>3362</v>
      </c>
    </row>
    <row r="10737" spans="2:17">
      <c r="B10737" s="594">
        <v>45695.789456018516</v>
      </c>
      <c r="D10737" t="s">
        <v>3370</v>
      </c>
      <c r="H10737" t="s">
        <v>3371</v>
      </c>
    </row>
    <row r="10738" spans="2:17">
      <c r="B10738" s="594">
        <v>45695.789513888885</v>
      </c>
      <c r="D10738" t="s">
        <v>3373</v>
      </c>
      <c r="F10738" t="s">
        <v>4370</v>
      </c>
      <c r="H10738" t="s">
        <v>3371</v>
      </c>
      <c r="K10738">
        <v>5</v>
      </c>
      <c r="M10738" t="s">
        <v>4370</v>
      </c>
      <c r="N10738" t="s">
        <v>4371</v>
      </c>
      <c r="O10738" t="s">
        <v>4372</v>
      </c>
      <c r="P10738" t="s">
        <v>4373</v>
      </c>
      <c r="Q10738" t="s">
        <v>4374</v>
      </c>
    </row>
    <row r="10739" spans="2:17">
      <c r="B10739" s="594">
        <v>45695.789513888885</v>
      </c>
      <c r="D10739" t="s">
        <v>3372</v>
      </c>
      <c r="F10739" t="s">
        <v>4370</v>
      </c>
      <c r="H10739" t="s">
        <v>3371</v>
      </c>
      <c r="K10739">
        <v>5</v>
      </c>
      <c r="M10739" t="s">
        <v>4370</v>
      </c>
      <c r="N10739" t="s">
        <v>4371</v>
      </c>
      <c r="O10739" t="s">
        <v>4372</v>
      </c>
      <c r="P10739" t="s">
        <v>4373</v>
      </c>
      <c r="Q10739" t="s">
        <v>4374</v>
      </c>
    </row>
    <row r="10740" spans="2:17">
      <c r="B10740" s="594">
        <v>45695.789525462962</v>
      </c>
      <c r="D10740" t="s">
        <v>3370</v>
      </c>
      <c r="H10740" t="s">
        <v>3371</v>
      </c>
    </row>
    <row r="10741" spans="2:17">
      <c r="B10741" s="594">
        <v>45695.789571759262</v>
      </c>
      <c r="D10741" t="s">
        <v>3373</v>
      </c>
      <c r="F10741" t="s">
        <v>4375</v>
      </c>
      <c r="H10741" t="s">
        <v>3371</v>
      </c>
      <c r="K10741">
        <v>5</v>
      </c>
      <c r="M10741" t="s">
        <v>4375</v>
      </c>
      <c r="N10741" t="s">
        <v>4376</v>
      </c>
      <c r="O10741" t="s">
        <v>4377</v>
      </c>
      <c r="P10741" t="s">
        <v>4378</v>
      </c>
      <c r="Q10741" t="s">
        <v>4379</v>
      </c>
    </row>
    <row r="10742" spans="2:17">
      <c r="B10742" s="594">
        <v>45695.789571759262</v>
      </c>
      <c r="D10742" t="s">
        <v>3372</v>
      </c>
      <c r="F10742" t="s">
        <v>4375</v>
      </c>
      <c r="H10742" t="s">
        <v>3371</v>
      </c>
      <c r="K10742">
        <v>5</v>
      </c>
      <c r="M10742" t="s">
        <v>4375</v>
      </c>
      <c r="N10742" t="s">
        <v>4376</v>
      </c>
      <c r="O10742" t="s">
        <v>4377</v>
      </c>
      <c r="P10742" t="s">
        <v>4378</v>
      </c>
      <c r="Q10742" t="s">
        <v>4379</v>
      </c>
    </row>
    <row r="10743" spans="2:17">
      <c r="B10743" s="594">
        <v>45695.789571759262</v>
      </c>
      <c r="D10743" t="s">
        <v>3370</v>
      </c>
      <c r="H10743" t="s">
        <v>3371</v>
      </c>
    </row>
    <row r="10744" spans="2:17">
      <c r="B10744" s="594">
        <v>45695.792812500003</v>
      </c>
      <c r="D10744" t="s">
        <v>3373</v>
      </c>
      <c r="F10744" t="s">
        <v>4380</v>
      </c>
      <c r="H10744" t="s">
        <v>3371</v>
      </c>
      <c r="K10744">
        <v>5</v>
      </c>
      <c r="M10744" t="s">
        <v>4380</v>
      </c>
      <c r="N10744" t="s">
        <v>4381</v>
      </c>
      <c r="O10744" t="s">
        <v>4382</v>
      </c>
      <c r="P10744" t="s">
        <v>4383</v>
      </c>
      <c r="Q10744" t="s">
        <v>4384</v>
      </c>
    </row>
    <row r="10745" spans="2:17">
      <c r="B10745" s="594">
        <v>45695.792812500003</v>
      </c>
      <c r="D10745" t="s">
        <v>3372</v>
      </c>
      <c r="F10745" t="s">
        <v>4380</v>
      </c>
      <c r="H10745" t="s">
        <v>3371</v>
      </c>
      <c r="K10745">
        <v>5</v>
      </c>
      <c r="M10745" t="s">
        <v>4380</v>
      </c>
      <c r="N10745" t="s">
        <v>4381</v>
      </c>
      <c r="O10745" t="s">
        <v>4382</v>
      </c>
      <c r="P10745" t="s">
        <v>4383</v>
      </c>
      <c r="Q10745" t="s">
        <v>4384</v>
      </c>
    </row>
    <row r="10746" spans="2:17">
      <c r="B10746" s="594">
        <v>45695.792824074073</v>
      </c>
      <c r="D10746" t="s">
        <v>3370</v>
      </c>
      <c r="H10746" t="s">
        <v>3371</v>
      </c>
    </row>
    <row r="10747" spans="2:17">
      <c r="B10747" s="594">
        <v>45695.792893518519</v>
      </c>
      <c r="D10747" t="s">
        <v>3373</v>
      </c>
      <c r="F10747" t="s">
        <v>4385</v>
      </c>
      <c r="H10747" t="s">
        <v>3371</v>
      </c>
      <c r="K10747">
        <v>5</v>
      </c>
      <c r="M10747" t="s">
        <v>4385</v>
      </c>
      <c r="N10747" t="s">
        <v>4386</v>
      </c>
      <c r="O10747" t="s">
        <v>4387</v>
      </c>
      <c r="P10747" t="s">
        <v>4388</v>
      </c>
      <c r="Q10747" t="s">
        <v>4389</v>
      </c>
    </row>
    <row r="10748" spans="2:17">
      <c r="B10748" s="594">
        <v>45695.792893518519</v>
      </c>
      <c r="D10748" t="s">
        <v>3372</v>
      </c>
      <c r="F10748" t="s">
        <v>4385</v>
      </c>
      <c r="H10748" t="s">
        <v>3371</v>
      </c>
      <c r="K10748">
        <v>5</v>
      </c>
      <c r="M10748" t="s">
        <v>4385</v>
      </c>
      <c r="N10748" t="s">
        <v>4386</v>
      </c>
      <c r="O10748" t="s">
        <v>4387</v>
      </c>
      <c r="P10748" t="s">
        <v>4388</v>
      </c>
      <c r="Q10748" t="s">
        <v>4389</v>
      </c>
    </row>
    <row r="10749" spans="2:17">
      <c r="B10749" s="594">
        <v>45695.792905092596</v>
      </c>
      <c r="D10749" t="s">
        <v>3370</v>
      </c>
      <c r="H10749" t="s">
        <v>3371</v>
      </c>
    </row>
    <row r="10750" spans="2:17">
      <c r="B10750" s="594">
        <v>45695.792986111112</v>
      </c>
      <c r="D10750" t="s">
        <v>3373</v>
      </c>
      <c r="F10750" t="s">
        <v>4390</v>
      </c>
      <c r="H10750" t="s">
        <v>3371</v>
      </c>
      <c r="K10750">
        <v>5</v>
      </c>
      <c r="M10750" t="s">
        <v>4390</v>
      </c>
      <c r="N10750" t="s">
        <v>4391</v>
      </c>
      <c r="O10750" t="s">
        <v>4392</v>
      </c>
      <c r="P10750" t="s">
        <v>4393</v>
      </c>
      <c r="Q10750" t="s">
        <v>4394</v>
      </c>
    </row>
    <row r="10751" spans="2:17">
      <c r="B10751" s="594">
        <v>45695.792986111112</v>
      </c>
      <c r="D10751" t="s">
        <v>3372</v>
      </c>
      <c r="F10751" t="s">
        <v>4390</v>
      </c>
      <c r="H10751" t="s">
        <v>3371</v>
      </c>
      <c r="K10751">
        <v>5</v>
      </c>
      <c r="M10751" t="s">
        <v>4390</v>
      </c>
      <c r="N10751" t="s">
        <v>4391</v>
      </c>
      <c r="O10751" t="s">
        <v>4392</v>
      </c>
      <c r="P10751" t="s">
        <v>4393</v>
      </c>
      <c r="Q10751" t="s">
        <v>4394</v>
      </c>
    </row>
    <row r="10752" spans="2:17">
      <c r="B10752" s="594">
        <v>45695.793020833335</v>
      </c>
      <c r="D10752" t="s">
        <v>3362</v>
      </c>
    </row>
    <row r="10753" spans="2:4">
      <c r="B10753" s="594">
        <v>45698.518414351849</v>
      </c>
      <c r="C10753">
        <v>60001</v>
      </c>
      <c r="D10753" t="s">
        <v>3363</v>
      </c>
    </row>
    <row r="10754" spans="2:4">
      <c r="B10754" s="594">
        <v>45698.518414351849</v>
      </c>
      <c r="C10754">
        <v>60001</v>
      </c>
      <c r="D10754" t="s">
        <v>3440</v>
      </c>
    </row>
    <row r="10755" spans="2:4">
      <c r="B10755" s="594">
        <v>45698.518414351849</v>
      </c>
      <c r="C10755">
        <v>60001</v>
      </c>
      <c r="D10755" t="s">
        <v>3365</v>
      </c>
    </row>
    <row r="10756" spans="2:4">
      <c r="B10756" s="594">
        <v>45698.518414351849</v>
      </c>
      <c r="C10756">
        <v>60001</v>
      </c>
      <c r="D10756" t="s">
        <v>3368</v>
      </c>
    </row>
    <row r="10757" spans="2:4">
      <c r="B10757" s="594">
        <v>45698.518518518518</v>
      </c>
      <c r="C10757">
        <v>60001</v>
      </c>
      <c r="D10757" t="s">
        <v>3363</v>
      </c>
    </row>
    <row r="10758" spans="2:4">
      <c r="B10758" s="594">
        <v>45698.518518518518</v>
      </c>
      <c r="C10758">
        <v>60001</v>
      </c>
      <c r="D10758" t="s">
        <v>3440</v>
      </c>
    </row>
    <row r="10759" spans="2:4">
      <c r="B10759" s="594">
        <v>45698.518518518518</v>
      </c>
      <c r="C10759">
        <v>60001</v>
      </c>
      <c r="D10759" t="s">
        <v>3365</v>
      </c>
    </row>
    <row r="10760" spans="2:4">
      <c r="B10760" s="594">
        <v>45698.518518518518</v>
      </c>
      <c r="C10760">
        <v>60001</v>
      </c>
      <c r="D10760" t="s">
        <v>3368</v>
      </c>
    </row>
    <row r="10761" spans="2:4">
      <c r="B10761" s="594">
        <v>45698.518657407411</v>
      </c>
      <c r="C10761">
        <v>60001</v>
      </c>
      <c r="D10761" t="s">
        <v>3363</v>
      </c>
    </row>
    <row r="10762" spans="2:4">
      <c r="B10762" s="594">
        <v>45698.518657407411</v>
      </c>
      <c r="C10762">
        <v>60001</v>
      </c>
      <c r="D10762" t="s">
        <v>3440</v>
      </c>
    </row>
    <row r="10763" spans="2:4">
      <c r="B10763" s="594">
        <v>45698.518657407411</v>
      </c>
      <c r="C10763">
        <v>60001</v>
      </c>
      <c r="D10763" t="s">
        <v>3365</v>
      </c>
    </row>
    <row r="10764" spans="2:4">
      <c r="B10764" s="594">
        <v>45698.518657407411</v>
      </c>
      <c r="C10764">
        <v>60001</v>
      </c>
      <c r="D10764" t="s">
        <v>3368</v>
      </c>
    </row>
    <row r="10765" spans="2:4">
      <c r="B10765" s="594">
        <v>45698.518842592595</v>
      </c>
      <c r="C10765">
        <v>60001</v>
      </c>
      <c r="D10765" t="s">
        <v>3363</v>
      </c>
    </row>
    <row r="10766" spans="2:4">
      <c r="B10766" s="594">
        <v>45698.518842592595</v>
      </c>
      <c r="C10766">
        <v>60001</v>
      </c>
      <c r="D10766" t="s">
        <v>3440</v>
      </c>
    </row>
    <row r="10767" spans="2:4">
      <c r="B10767" s="594">
        <v>45698.518842592595</v>
      </c>
      <c r="C10767">
        <v>60001</v>
      </c>
      <c r="D10767" t="s">
        <v>3365</v>
      </c>
    </row>
    <row r="10768" spans="2:4">
      <c r="B10768" s="594">
        <v>45698.518842592595</v>
      </c>
      <c r="C10768">
        <v>60001</v>
      </c>
      <c r="D10768" t="s">
        <v>3368</v>
      </c>
    </row>
    <row r="10769" spans="2:4">
      <c r="B10769" s="594">
        <v>45698.519236111111</v>
      </c>
      <c r="D10769" t="s">
        <v>3362</v>
      </c>
    </row>
    <row r="10770" spans="2:4">
      <c r="B10770" s="594">
        <v>45698.523472222223</v>
      </c>
      <c r="C10770">
        <v>60001</v>
      </c>
      <c r="D10770" t="s">
        <v>3363</v>
      </c>
    </row>
    <row r="10771" spans="2:4">
      <c r="B10771" s="594">
        <v>45698.523472222223</v>
      </c>
      <c r="C10771">
        <v>60001</v>
      </c>
      <c r="D10771" t="s">
        <v>3440</v>
      </c>
    </row>
    <row r="10772" spans="2:4">
      <c r="B10772" s="594">
        <v>45698.523472222223</v>
      </c>
      <c r="C10772">
        <v>60001</v>
      </c>
      <c r="D10772" t="s">
        <v>3365</v>
      </c>
    </row>
    <row r="10773" spans="2:4">
      <c r="B10773" s="594">
        <v>45698.523472222223</v>
      </c>
      <c r="C10773">
        <v>60001</v>
      </c>
      <c r="D10773" t="s">
        <v>3368</v>
      </c>
    </row>
    <row r="10774" spans="2:4">
      <c r="B10774" s="594">
        <v>45698.523564814815</v>
      </c>
      <c r="C10774">
        <v>60001</v>
      </c>
      <c r="D10774" t="s">
        <v>3363</v>
      </c>
    </row>
    <row r="10775" spans="2:4">
      <c r="B10775" s="594">
        <v>45698.523564814815</v>
      </c>
      <c r="C10775">
        <v>60001</v>
      </c>
      <c r="D10775" t="s">
        <v>3440</v>
      </c>
    </row>
    <row r="10776" spans="2:4">
      <c r="B10776" s="594">
        <v>45698.523564814815</v>
      </c>
      <c r="C10776">
        <v>60001</v>
      </c>
      <c r="D10776" t="s">
        <v>3365</v>
      </c>
    </row>
    <row r="10777" spans="2:4">
      <c r="B10777" s="594">
        <v>45698.523564814815</v>
      </c>
      <c r="C10777">
        <v>60001</v>
      </c>
      <c r="D10777" t="s">
        <v>3368</v>
      </c>
    </row>
    <row r="10778" spans="2:4">
      <c r="B10778" s="594">
        <v>45698.523657407408</v>
      </c>
      <c r="C10778">
        <v>60001</v>
      </c>
      <c r="D10778" t="s">
        <v>3363</v>
      </c>
    </row>
    <row r="10779" spans="2:4">
      <c r="B10779" s="594">
        <v>45698.523657407408</v>
      </c>
      <c r="C10779">
        <v>60001</v>
      </c>
      <c r="D10779" t="s">
        <v>3440</v>
      </c>
    </row>
    <row r="10780" spans="2:4">
      <c r="B10780" s="594">
        <v>45698.523657407408</v>
      </c>
      <c r="C10780">
        <v>60001</v>
      </c>
      <c r="D10780" t="s">
        <v>3365</v>
      </c>
    </row>
    <row r="10781" spans="2:4">
      <c r="B10781" s="594">
        <v>45698.523657407408</v>
      </c>
      <c r="C10781">
        <v>60001</v>
      </c>
      <c r="D10781" t="s">
        <v>3368</v>
      </c>
    </row>
    <row r="10782" spans="2:4">
      <c r="B10782" s="594">
        <v>45698.523773148147</v>
      </c>
      <c r="C10782">
        <v>60001</v>
      </c>
      <c r="D10782" t="s">
        <v>3363</v>
      </c>
    </row>
    <row r="10783" spans="2:4">
      <c r="B10783" s="594">
        <v>45698.523773148147</v>
      </c>
      <c r="C10783">
        <v>60001</v>
      </c>
      <c r="D10783" t="s">
        <v>3440</v>
      </c>
    </row>
    <row r="10784" spans="2:4">
      <c r="B10784" s="594">
        <v>45698.523773148147</v>
      </c>
      <c r="C10784">
        <v>60001</v>
      </c>
      <c r="D10784" t="s">
        <v>3365</v>
      </c>
    </row>
    <row r="10785" spans="2:17">
      <c r="B10785" s="594">
        <v>45698.523773148147</v>
      </c>
      <c r="C10785">
        <v>60001</v>
      </c>
      <c r="D10785" t="s">
        <v>3368</v>
      </c>
    </row>
    <row r="10786" spans="2:17">
      <c r="B10786" s="594">
        <v>45698.524247685185</v>
      </c>
      <c r="D10786" t="s">
        <v>3370</v>
      </c>
      <c r="H10786" t="s">
        <v>3371</v>
      </c>
    </row>
    <row r="10787" spans="2:17">
      <c r="B10787" s="594">
        <v>45698.524247685185</v>
      </c>
      <c r="D10787" t="s">
        <v>3372</v>
      </c>
      <c r="H10787" t="s">
        <v>3371</v>
      </c>
    </row>
    <row r="10788" spans="2:17">
      <c r="B10788" s="594">
        <v>45698.524305555555</v>
      </c>
      <c r="D10788" t="s">
        <v>3362</v>
      </c>
    </row>
    <row r="10789" spans="2:17">
      <c r="B10789" s="594">
        <v>45698.527361111112</v>
      </c>
      <c r="D10789" t="s">
        <v>3362</v>
      </c>
    </row>
    <row r="10790" spans="2:17">
      <c r="B10790" s="594">
        <v>45698.530104166668</v>
      </c>
      <c r="D10790" t="s">
        <v>3370</v>
      </c>
      <c r="H10790" t="s">
        <v>3371</v>
      </c>
    </row>
    <row r="10791" spans="2:17">
      <c r="B10791" s="594">
        <v>45698.530150462961</v>
      </c>
      <c r="D10791" t="s">
        <v>3373</v>
      </c>
      <c r="F10791" t="s">
        <v>4395</v>
      </c>
      <c r="H10791" t="s">
        <v>3371</v>
      </c>
      <c r="K10791">
        <v>5</v>
      </c>
      <c r="M10791" t="s">
        <v>4395</v>
      </c>
      <c r="N10791" t="s">
        <v>4396</v>
      </c>
      <c r="O10791" t="s">
        <v>4397</v>
      </c>
      <c r="P10791" t="s">
        <v>4398</v>
      </c>
      <c r="Q10791" t="s">
        <v>4399</v>
      </c>
    </row>
    <row r="10792" spans="2:17">
      <c r="B10792" s="594">
        <v>45698.530150462961</v>
      </c>
      <c r="D10792" t="s">
        <v>3372</v>
      </c>
      <c r="F10792" t="s">
        <v>4395</v>
      </c>
      <c r="H10792" t="s">
        <v>3371</v>
      </c>
      <c r="K10792">
        <v>5</v>
      </c>
      <c r="M10792" t="s">
        <v>4395</v>
      </c>
      <c r="N10792" t="s">
        <v>4396</v>
      </c>
      <c r="O10792" t="s">
        <v>4397</v>
      </c>
      <c r="P10792" t="s">
        <v>4398</v>
      </c>
      <c r="Q10792" t="s">
        <v>4399</v>
      </c>
    </row>
    <row r="10793" spans="2:17">
      <c r="B10793" s="594">
        <v>45698.530219907407</v>
      </c>
      <c r="D10793" t="s">
        <v>3362</v>
      </c>
    </row>
    <row r="10794" spans="2:17">
      <c r="B10794" s="594">
        <v>45698.536423611113</v>
      </c>
      <c r="D10794" t="s">
        <v>3362</v>
      </c>
    </row>
    <row r="10795" spans="2:17">
      <c r="B10795" s="594">
        <v>45698.54414351852</v>
      </c>
      <c r="D10795" t="s">
        <v>3370</v>
      </c>
      <c r="F10795" t="s">
        <v>4400</v>
      </c>
      <c r="G10795" t="s">
        <v>1375</v>
      </c>
      <c r="H10795" t="s">
        <v>3609</v>
      </c>
      <c r="K10795">
        <v>1</v>
      </c>
      <c r="M10795" t="s">
        <v>4400</v>
      </c>
    </row>
    <row r="10796" spans="2:17">
      <c r="B10796" s="594">
        <v>45698.544178240743</v>
      </c>
      <c r="D10796" t="s">
        <v>3373</v>
      </c>
      <c r="F10796" t="s">
        <v>4400</v>
      </c>
      <c r="G10796" t="s">
        <v>1375</v>
      </c>
      <c r="H10796" t="s">
        <v>3609</v>
      </c>
      <c r="K10796">
        <v>1</v>
      </c>
      <c r="M10796" t="s">
        <v>4400</v>
      </c>
    </row>
    <row r="10797" spans="2:17">
      <c r="B10797" s="594">
        <v>45698.544490740744</v>
      </c>
      <c r="D10797" t="s">
        <v>3370</v>
      </c>
      <c r="F10797" t="s">
        <v>4401</v>
      </c>
      <c r="G10797" t="s">
        <v>1375</v>
      </c>
      <c r="H10797" t="s">
        <v>3796</v>
      </c>
      <c r="K10797">
        <v>1</v>
      </c>
      <c r="M10797" t="s">
        <v>4401</v>
      </c>
    </row>
    <row r="10798" spans="2:17">
      <c r="B10798" s="594">
        <v>45698.544548611113</v>
      </c>
      <c r="D10798" t="s">
        <v>3373</v>
      </c>
      <c r="F10798" t="s">
        <v>4401</v>
      </c>
      <c r="G10798" t="s">
        <v>1375</v>
      </c>
      <c r="H10798" t="s">
        <v>3796</v>
      </c>
      <c r="K10798">
        <v>1</v>
      </c>
      <c r="M10798" t="s">
        <v>4401</v>
      </c>
    </row>
    <row r="10799" spans="2:17">
      <c r="B10799" s="594">
        <v>45698.546851851854</v>
      </c>
      <c r="D10799" t="s">
        <v>3370</v>
      </c>
      <c r="F10799" t="s">
        <v>4402</v>
      </c>
      <c r="G10799" t="s">
        <v>1375</v>
      </c>
      <c r="H10799" t="s">
        <v>3618</v>
      </c>
      <c r="K10799">
        <v>1</v>
      </c>
      <c r="M10799" t="s">
        <v>4402</v>
      </c>
    </row>
    <row r="10800" spans="2:17">
      <c r="B10800" s="594">
        <v>45698.546898148146</v>
      </c>
      <c r="D10800" t="s">
        <v>3373</v>
      </c>
      <c r="F10800" t="s">
        <v>4402</v>
      </c>
      <c r="G10800" t="s">
        <v>1375</v>
      </c>
      <c r="H10800" t="s">
        <v>3618</v>
      </c>
      <c r="K10800">
        <v>1</v>
      </c>
      <c r="M10800" t="s">
        <v>4402</v>
      </c>
    </row>
    <row r="10801" spans="2:13">
      <c r="B10801" s="594">
        <v>45698.547048611108</v>
      </c>
      <c r="D10801" t="s">
        <v>3362</v>
      </c>
    </row>
    <row r="10802" spans="2:13">
      <c r="B10802" s="594">
        <v>45701.641030092593</v>
      </c>
      <c r="D10802" t="s">
        <v>3370</v>
      </c>
      <c r="F10802" t="s">
        <v>4403</v>
      </c>
      <c r="G10802" t="s">
        <v>1375</v>
      </c>
      <c r="H10802" t="s">
        <v>3606</v>
      </c>
      <c r="K10802">
        <v>1</v>
      </c>
      <c r="M10802" t="s">
        <v>4403</v>
      </c>
    </row>
    <row r="10803" spans="2:13">
      <c r="B10803" s="594">
        <v>45701.641064814816</v>
      </c>
      <c r="D10803" t="s">
        <v>3373</v>
      </c>
      <c r="F10803" t="s">
        <v>4403</v>
      </c>
      <c r="G10803" t="s">
        <v>1375</v>
      </c>
      <c r="H10803" t="s">
        <v>3606</v>
      </c>
      <c r="K10803">
        <v>1</v>
      </c>
      <c r="M10803" t="s">
        <v>4403</v>
      </c>
    </row>
    <row r="10804" spans="2:13">
      <c r="B10804" s="594">
        <v>45701.641168981485</v>
      </c>
      <c r="D10804" t="s">
        <v>3370</v>
      </c>
      <c r="F10804" t="s">
        <v>4400</v>
      </c>
      <c r="G10804" t="s">
        <v>1375</v>
      </c>
      <c r="H10804" t="s">
        <v>3609</v>
      </c>
      <c r="K10804">
        <v>1</v>
      </c>
      <c r="M10804" t="s">
        <v>4400</v>
      </c>
    </row>
    <row r="10805" spans="2:13">
      <c r="B10805" s="594">
        <v>45701.641203703701</v>
      </c>
      <c r="D10805" t="s">
        <v>3373</v>
      </c>
      <c r="F10805" t="s">
        <v>4400</v>
      </c>
      <c r="G10805" t="s">
        <v>1375</v>
      </c>
      <c r="H10805" t="s">
        <v>3609</v>
      </c>
      <c r="K10805">
        <v>1</v>
      </c>
      <c r="M10805" t="s">
        <v>4400</v>
      </c>
    </row>
    <row r="10806" spans="2:13">
      <c r="B10806" s="594">
        <v>45701.64130787037</v>
      </c>
      <c r="D10806" t="s">
        <v>3370</v>
      </c>
      <c r="F10806" t="s">
        <v>4401</v>
      </c>
      <c r="G10806" t="s">
        <v>1375</v>
      </c>
      <c r="H10806" t="s">
        <v>3796</v>
      </c>
      <c r="K10806">
        <v>1</v>
      </c>
      <c r="M10806" t="s">
        <v>4401</v>
      </c>
    </row>
    <row r="10807" spans="2:13">
      <c r="B10807" s="594">
        <v>45701.641342592593</v>
      </c>
      <c r="D10807" t="s">
        <v>3373</v>
      </c>
      <c r="F10807" t="s">
        <v>4401</v>
      </c>
      <c r="G10807" t="s">
        <v>1375</v>
      </c>
      <c r="H10807" t="s">
        <v>3796</v>
      </c>
      <c r="K10807">
        <v>1</v>
      </c>
      <c r="M10807" t="s">
        <v>4401</v>
      </c>
    </row>
    <row r="10808" spans="2:13">
      <c r="B10808" s="594">
        <v>45701.641493055555</v>
      </c>
      <c r="D10808" t="s">
        <v>3370</v>
      </c>
      <c r="F10808" t="s">
        <v>4404</v>
      </c>
      <c r="G10808" t="s">
        <v>1375</v>
      </c>
      <c r="H10808" t="s">
        <v>3615</v>
      </c>
      <c r="K10808">
        <v>1</v>
      </c>
      <c r="M10808" t="s">
        <v>4404</v>
      </c>
    </row>
    <row r="10809" spans="2:13">
      <c r="B10809" s="594">
        <v>45701.641539351855</v>
      </c>
      <c r="D10809" t="s">
        <v>3373</v>
      </c>
      <c r="F10809" t="s">
        <v>4404</v>
      </c>
      <c r="G10809" t="s">
        <v>1375</v>
      </c>
      <c r="H10809" t="s">
        <v>3615</v>
      </c>
      <c r="K10809">
        <v>1</v>
      </c>
      <c r="M10809" t="s">
        <v>4404</v>
      </c>
    </row>
    <row r="10810" spans="2:13">
      <c r="B10810" s="594">
        <v>45701.64167824074</v>
      </c>
      <c r="D10810" t="s">
        <v>3370</v>
      </c>
      <c r="F10810" t="s">
        <v>4402</v>
      </c>
      <c r="G10810" t="s">
        <v>1375</v>
      </c>
      <c r="H10810" t="s">
        <v>3618</v>
      </c>
      <c r="K10810">
        <v>1</v>
      </c>
      <c r="M10810" t="s">
        <v>4402</v>
      </c>
    </row>
    <row r="10811" spans="2:13">
      <c r="B10811" s="594">
        <v>45701.641724537039</v>
      </c>
      <c r="D10811" t="s">
        <v>3373</v>
      </c>
      <c r="F10811" t="s">
        <v>4402</v>
      </c>
      <c r="G10811" t="s">
        <v>1375</v>
      </c>
      <c r="H10811" t="s">
        <v>3618</v>
      </c>
      <c r="K10811">
        <v>1</v>
      </c>
      <c r="M10811" t="s">
        <v>4402</v>
      </c>
    </row>
    <row r="10812" spans="2:13">
      <c r="B10812" s="594">
        <v>45701.641793981478</v>
      </c>
      <c r="D10812" t="s">
        <v>3362</v>
      </c>
    </row>
    <row r="10813" spans="2:13">
      <c r="B10813" s="594">
        <v>45701.645439814813</v>
      </c>
      <c r="D10813" t="s">
        <v>3370</v>
      </c>
      <c r="F10813" t="s">
        <v>4405</v>
      </c>
      <c r="G10813" t="s">
        <v>1375</v>
      </c>
      <c r="H10813" t="s">
        <v>3606</v>
      </c>
      <c r="K10813">
        <v>1</v>
      </c>
      <c r="M10813" t="s">
        <v>4405</v>
      </c>
    </row>
    <row r="10814" spans="2:13">
      <c r="B10814" s="594">
        <v>45701.645462962966</v>
      </c>
      <c r="D10814" t="s">
        <v>3373</v>
      </c>
      <c r="F10814" t="s">
        <v>4405</v>
      </c>
      <c r="G10814" t="s">
        <v>1375</v>
      </c>
      <c r="H10814" t="s">
        <v>3606</v>
      </c>
      <c r="K10814">
        <v>1</v>
      </c>
      <c r="M10814" t="s">
        <v>4405</v>
      </c>
    </row>
    <row r="10815" spans="2:13">
      <c r="B10815" s="594">
        <v>45701.645520833335</v>
      </c>
      <c r="D10815" t="s">
        <v>3362</v>
      </c>
    </row>
    <row r="10816" spans="2:13">
      <c r="B10816" s="594">
        <v>45701.646099537036</v>
      </c>
      <c r="D10816" t="s">
        <v>3370</v>
      </c>
      <c r="F10816" t="s">
        <v>4406</v>
      </c>
      <c r="G10816" t="s">
        <v>1375</v>
      </c>
      <c r="H10816" t="s">
        <v>3606</v>
      </c>
      <c r="K10816">
        <v>1</v>
      </c>
      <c r="M10816" t="s">
        <v>4406</v>
      </c>
    </row>
    <row r="10817" spans="2:13">
      <c r="B10817" s="594">
        <v>45701.646122685182</v>
      </c>
      <c r="D10817" t="s">
        <v>3373</v>
      </c>
      <c r="F10817" t="s">
        <v>4406</v>
      </c>
      <c r="G10817" t="s">
        <v>1375</v>
      </c>
      <c r="H10817" t="s">
        <v>3606</v>
      </c>
      <c r="K10817">
        <v>1</v>
      </c>
      <c r="M10817" t="s">
        <v>4406</v>
      </c>
    </row>
    <row r="10818" spans="2:13">
      <c r="B10818" s="594">
        <v>45701.646226851852</v>
      </c>
      <c r="D10818" t="s">
        <v>3370</v>
      </c>
      <c r="F10818" t="s">
        <v>4407</v>
      </c>
      <c r="G10818" t="s">
        <v>1375</v>
      </c>
      <c r="H10818" t="s">
        <v>3609</v>
      </c>
      <c r="K10818">
        <v>1</v>
      </c>
      <c r="M10818" t="s">
        <v>4407</v>
      </c>
    </row>
    <row r="10819" spans="2:13">
      <c r="B10819" s="594">
        <v>45701.646261574075</v>
      </c>
      <c r="D10819" t="s">
        <v>3373</v>
      </c>
      <c r="F10819" t="s">
        <v>4407</v>
      </c>
      <c r="G10819" t="s">
        <v>1375</v>
      </c>
      <c r="H10819" t="s">
        <v>3609</v>
      </c>
      <c r="K10819">
        <v>1</v>
      </c>
      <c r="M10819" t="s">
        <v>4407</v>
      </c>
    </row>
    <row r="10820" spans="2:13">
      <c r="B10820" s="594">
        <v>45701.646365740744</v>
      </c>
      <c r="D10820" t="s">
        <v>3370</v>
      </c>
      <c r="F10820" t="s">
        <v>4408</v>
      </c>
      <c r="G10820" t="s">
        <v>1375</v>
      </c>
      <c r="H10820" t="s">
        <v>3796</v>
      </c>
      <c r="K10820">
        <v>1</v>
      </c>
      <c r="M10820" t="s">
        <v>4408</v>
      </c>
    </row>
    <row r="10821" spans="2:13">
      <c r="B10821" s="594">
        <v>45701.64638888889</v>
      </c>
      <c r="D10821" t="s">
        <v>3373</v>
      </c>
      <c r="F10821" t="s">
        <v>4408</v>
      </c>
      <c r="G10821" t="s">
        <v>1375</v>
      </c>
      <c r="H10821" t="s">
        <v>3796</v>
      </c>
      <c r="K10821">
        <v>1</v>
      </c>
      <c r="M10821" t="s">
        <v>4408</v>
      </c>
    </row>
    <row r="10822" spans="2:13">
      <c r="B10822" s="594">
        <v>45701.646539351852</v>
      </c>
      <c r="D10822" t="s">
        <v>3370</v>
      </c>
      <c r="F10822" t="s">
        <v>4409</v>
      </c>
      <c r="G10822" t="s">
        <v>1375</v>
      </c>
      <c r="H10822" t="s">
        <v>3615</v>
      </c>
      <c r="K10822">
        <v>1</v>
      </c>
      <c r="M10822" t="s">
        <v>4409</v>
      </c>
    </row>
    <row r="10823" spans="2:13">
      <c r="B10823" s="594">
        <v>45701.646655092591</v>
      </c>
      <c r="D10823" t="s">
        <v>3373</v>
      </c>
      <c r="F10823" t="s">
        <v>4409</v>
      </c>
      <c r="G10823" t="s">
        <v>1375</v>
      </c>
      <c r="H10823" t="s">
        <v>3615</v>
      </c>
      <c r="K10823">
        <v>1</v>
      </c>
      <c r="M10823" t="s">
        <v>4409</v>
      </c>
    </row>
    <row r="10824" spans="2:13">
      <c r="B10824" s="594">
        <v>45701.646782407406</v>
      </c>
      <c r="D10824" t="s">
        <v>3370</v>
      </c>
      <c r="F10824" t="s">
        <v>4410</v>
      </c>
      <c r="G10824" t="s">
        <v>1375</v>
      </c>
      <c r="H10824" t="s">
        <v>3618</v>
      </c>
      <c r="K10824">
        <v>1</v>
      </c>
      <c r="M10824" t="s">
        <v>4410</v>
      </c>
    </row>
    <row r="10825" spans="2:13">
      <c r="B10825" s="594">
        <v>45701.646805555552</v>
      </c>
      <c r="D10825" t="s">
        <v>3373</v>
      </c>
      <c r="F10825" t="s">
        <v>4410</v>
      </c>
      <c r="G10825" t="s">
        <v>1375</v>
      </c>
      <c r="H10825" t="s">
        <v>3618</v>
      </c>
      <c r="K10825">
        <v>1</v>
      </c>
      <c r="M10825" t="s">
        <v>4410</v>
      </c>
    </row>
    <row r="10826" spans="2:13">
      <c r="B10826" s="594">
        <v>45701.646851851852</v>
      </c>
      <c r="D10826" t="s">
        <v>3362</v>
      </c>
    </row>
    <row r="10827" spans="2:13">
      <c r="B10827" s="594">
        <v>45701.670370370368</v>
      </c>
      <c r="D10827" t="s">
        <v>3362</v>
      </c>
    </row>
    <row r="10828" spans="2:13">
      <c r="B10828" s="594">
        <v>45701.681516203702</v>
      </c>
      <c r="D10828" t="s">
        <v>3362</v>
      </c>
    </row>
    <row r="10829" spans="2:13">
      <c r="B10829" s="594">
        <v>45701.696226851855</v>
      </c>
      <c r="D10829" t="s">
        <v>3362</v>
      </c>
    </row>
    <row r="10830" spans="2:13">
      <c r="B10830" s="594">
        <v>45701.720821759256</v>
      </c>
      <c r="D10830" t="s">
        <v>3362</v>
      </c>
    </row>
    <row r="10831" spans="2:13">
      <c r="B10831" s="594">
        <v>45701.733402777776</v>
      </c>
      <c r="D10831" t="s">
        <v>3362</v>
      </c>
    </row>
    <row r="10832" spans="2:13">
      <c r="B10832" s="594">
        <v>45701.758414351854</v>
      </c>
      <c r="D10832" t="s">
        <v>3362</v>
      </c>
    </row>
    <row r="10833" spans="2:4">
      <c r="B10833" s="594">
        <v>45702.442418981482</v>
      </c>
      <c r="C10833">
        <v>60001</v>
      </c>
      <c r="D10833" t="s">
        <v>3363</v>
      </c>
    </row>
    <row r="10834" spans="2:4">
      <c r="B10834" s="594">
        <v>45702.442418981482</v>
      </c>
      <c r="C10834">
        <v>60001</v>
      </c>
      <c r="D10834" t="s">
        <v>3440</v>
      </c>
    </row>
    <row r="10835" spans="2:4">
      <c r="B10835" s="594">
        <v>45702.442418981482</v>
      </c>
      <c r="C10835">
        <v>60001</v>
      </c>
      <c r="D10835" t="s">
        <v>3365</v>
      </c>
    </row>
    <row r="10836" spans="2:4">
      <c r="B10836" s="594">
        <v>45702.442418981482</v>
      </c>
      <c r="C10836">
        <v>60001</v>
      </c>
      <c r="D10836" t="s">
        <v>3368</v>
      </c>
    </row>
    <row r="10837" spans="2:4">
      <c r="B10837" s="594">
        <v>45702.442453703705</v>
      </c>
      <c r="C10837">
        <v>60001</v>
      </c>
      <c r="D10837" t="s">
        <v>3363</v>
      </c>
    </row>
    <row r="10838" spans="2:4">
      <c r="B10838" s="594">
        <v>45702.442453703705</v>
      </c>
      <c r="C10838">
        <v>60001</v>
      </c>
      <c r="D10838" t="s">
        <v>3440</v>
      </c>
    </row>
    <row r="10839" spans="2:4">
      <c r="B10839" s="594">
        <v>45702.442453703705</v>
      </c>
      <c r="C10839">
        <v>60001</v>
      </c>
      <c r="D10839" t="s">
        <v>3365</v>
      </c>
    </row>
    <row r="10840" spans="2:4">
      <c r="B10840" s="594">
        <v>45702.442453703705</v>
      </c>
      <c r="C10840">
        <v>60001</v>
      </c>
      <c r="D10840" t="s">
        <v>3368</v>
      </c>
    </row>
    <row r="10841" spans="2:4">
      <c r="B10841" s="594">
        <v>45702.442476851851</v>
      </c>
      <c r="C10841">
        <v>60001</v>
      </c>
      <c r="D10841" t="s">
        <v>3363</v>
      </c>
    </row>
    <row r="10842" spans="2:4">
      <c r="B10842" s="594">
        <v>45702.442476851851</v>
      </c>
      <c r="C10842">
        <v>60001</v>
      </c>
      <c r="D10842" t="s">
        <v>3440</v>
      </c>
    </row>
    <row r="10843" spans="2:4">
      <c r="B10843" s="594">
        <v>45702.442476851851</v>
      </c>
      <c r="C10843">
        <v>60001</v>
      </c>
      <c r="D10843" t="s">
        <v>3365</v>
      </c>
    </row>
    <row r="10844" spans="2:4">
      <c r="B10844" s="594">
        <v>45702.442488425928</v>
      </c>
      <c r="C10844">
        <v>60001</v>
      </c>
      <c r="D10844" t="s">
        <v>3368</v>
      </c>
    </row>
    <row r="10845" spans="2:4">
      <c r="B10845" s="594">
        <v>45702.442499999997</v>
      </c>
      <c r="C10845">
        <v>60001</v>
      </c>
      <c r="D10845" t="s">
        <v>3363</v>
      </c>
    </row>
    <row r="10846" spans="2:4">
      <c r="B10846" s="594">
        <v>45702.442499999997</v>
      </c>
      <c r="C10846">
        <v>60001</v>
      </c>
      <c r="D10846" t="s">
        <v>3440</v>
      </c>
    </row>
    <row r="10847" spans="2:4">
      <c r="B10847" s="594">
        <v>45702.442499999997</v>
      </c>
      <c r="C10847">
        <v>60001</v>
      </c>
      <c r="D10847" t="s">
        <v>3365</v>
      </c>
    </row>
    <row r="10848" spans="2:4">
      <c r="B10848" s="594">
        <v>45702.442499999997</v>
      </c>
      <c r="C10848">
        <v>60001</v>
      </c>
      <c r="D10848" t="s">
        <v>3368</v>
      </c>
    </row>
    <row r="10849" spans="2:4">
      <c r="B10849" s="594">
        <v>45702.442789351851</v>
      </c>
      <c r="D10849" t="s">
        <v>3362</v>
      </c>
    </row>
    <row r="10850" spans="2:4">
      <c r="B10850" s="594">
        <v>45702.44734953704</v>
      </c>
      <c r="C10850">
        <v>60001</v>
      </c>
      <c r="D10850" t="s">
        <v>3363</v>
      </c>
    </row>
    <row r="10851" spans="2:4">
      <c r="B10851" s="594">
        <v>45702.44734953704</v>
      </c>
      <c r="C10851">
        <v>60001</v>
      </c>
      <c r="D10851" t="s">
        <v>3440</v>
      </c>
    </row>
    <row r="10852" spans="2:4">
      <c r="B10852" s="594">
        <v>45702.44734953704</v>
      </c>
      <c r="C10852">
        <v>60001</v>
      </c>
      <c r="D10852" t="s">
        <v>3365</v>
      </c>
    </row>
    <row r="10853" spans="2:4">
      <c r="B10853" s="594">
        <v>45702.44734953704</v>
      </c>
      <c r="C10853">
        <v>60001</v>
      </c>
      <c r="D10853" t="s">
        <v>3368</v>
      </c>
    </row>
    <row r="10854" spans="2:4">
      <c r="B10854" s="594">
        <v>45702.44736111111</v>
      </c>
      <c r="C10854">
        <v>60001</v>
      </c>
      <c r="D10854" t="s">
        <v>3363</v>
      </c>
    </row>
    <row r="10855" spans="2:4">
      <c r="B10855" s="594">
        <v>45702.44736111111</v>
      </c>
      <c r="C10855">
        <v>60001</v>
      </c>
      <c r="D10855" t="s">
        <v>3440</v>
      </c>
    </row>
    <row r="10856" spans="2:4">
      <c r="B10856" s="594">
        <v>45702.44736111111</v>
      </c>
      <c r="C10856">
        <v>60001</v>
      </c>
      <c r="D10856" t="s">
        <v>3365</v>
      </c>
    </row>
    <row r="10857" spans="2:4">
      <c r="B10857" s="594">
        <v>45702.44736111111</v>
      </c>
      <c r="C10857">
        <v>60001</v>
      </c>
      <c r="D10857" t="s">
        <v>3368</v>
      </c>
    </row>
    <row r="10858" spans="2:4">
      <c r="B10858" s="594">
        <v>45702.447384259256</v>
      </c>
      <c r="C10858">
        <v>60001</v>
      </c>
      <c r="D10858" t="s">
        <v>3363</v>
      </c>
    </row>
    <row r="10859" spans="2:4">
      <c r="B10859" s="594">
        <v>45702.447384259256</v>
      </c>
      <c r="C10859">
        <v>60001</v>
      </c>
      <c r="D10859" t="s">
        <v>3440</v>
      </c>
    </row>
    <row r="10860" spans="2:4">
      <c r="B10860" s="594">
        <v>45702.447384259256</v>
      </c>
      <c r="C10860">
        <v>60001</v>
      </c>
      <c r="D10860" t="s">
        <v>3365</v>
      </c>
    </row>
    <row r="10861" spans="2:4">
      <c r="B10861" s="594">
        <v>45702.447384259256</v>
      </c>
      <c r="C10861">
        <v>60001</v>
      </c>
      <c r="D10861" t="s">
        <v>3368</v>
      </c>
    </row>
    <row r="10862" spans="2:4">
      <c r="B10862" s="594">
        <v>45702.447395833333</v>
      </c>
      <c r="C10862">
        <v>60001</v>
      </c>
      <c r="D10862" t="s">
        <v>3363</v>
      </c>
    </row>
    <row r="10863" spans="2:4">
      <c r="B10863" s="594">
        <v>45702.447395833333</v>
      </c>
      <c r="C10863">
        <v>60001</v>
      </c>
      <c r="D10863" t="s">
        <v>3440</v>
      </c>
    </row>
    <row r="10864" spans="2:4">
      <c r="B10864" s="594">
        <v>45702.447395833333</v>
      </c>
      <c r="C10864">
        <v>60001</v>
      </c>
      <c r="D10864" t="s">
        <v>3365</v>
      </c>
    </row>
    <row r="10865" spans="2:8">
      <c r="B10865" s="594">
        <v>45702.447395833333</v>
      </c>
      <c r="C10865">
        <v>60001</v>
      </c>
      <c r="D10865" t="s">
        <v>3368</v>
      </c>
    </row>
    <row r="10866" spans="2:8">
      <c r="B10866" s="594">
        <v>45702.447581018518</v>
      </c>
      <c r="D10866" t="s">
        <v>3370</v>
      </c>
      <c r="H10866" t="s">
        <v>3371</v>
      </c>
    </row>
    <row r="10867" spans="2:8">
      <c r="B10867" s="594">
        <v>45702.447581018518</v>
      </c>
      <c r="D10867" t="s">
        <v>3372</v>
      </c>
      <c r="H10867" t="s">
        <v>3371</v>
      </c>
    </row>
    <row r="10868" spans="2:8">
      <c r="B10868" s="594">
        <v>45702.447592592594</v>
      </c>
      <c r="D10868" t="s">
        <v>3370</v>
      </c>
      <c r="H10868" t="s">
        <v>3371</v>
      </c>
    </row>
    <row r="10869" spans="2:8">
      <c r="B10869" s="594">
        <v>45702.447592592594</v>
      </c>
      <c r="D10869" t="s">
        <v>3372</v>
      </c>
      <c r="H10869" t="s">
        <v>3371</v>
      </c>
    </row>
    <row r="10870" spans="2:8">
      <c r="B10870" s="594">
        <v>45702.447627314818</v>
      </c>
      <c r="D10870" t="s">
        <v>3370</v>
      </c>
      <c r="H10870" t="s">
        <v>3371</v>
      </c>
    </row>
    <row r="10871" spans="2:8">
      <c r="B10871" s="594">
        <v>45702.447627314818</v>
      </c>
      <c r="D10871" t="s">
        <v>3372</v>
      </c>
      <c r="H10871" t="s">
        <v>3371</v>
      </c>
    </row>
    <row r="10872" spans="2:8">
      <c r="B10872" s="594">
        <v>45702.447650462964</v>
      </c>
      <c r="D10872" t="s">
        <v>3370</v>
      </c>
      <c r="H10872" t="s">
        <v>3371</v>
      </c>
    </row>
    <row r="10873" spans="2:8">
      <c r="B10873" s="594">
        <v>45702.447650462964</v>
      </c>
      <c r="D10873" t="s">
        <v>3372</v>
      </c>
      <c r="H10873" t="s">
        <v>3371</v>
      </c>
    </row>
    <row r="10874" spans="2:8">
      <c r="B10874" s="594">
        <v>45702.44767361111</v>
      </c>
      <c r="D10874" t="s">
        <v>3370</v>
      </c>
      <c r="H10874" t="s">
        <v>3371</v>
      </c>
    </row>
    <row r="10875" spans="2:8">
      <c r="B10875" s="594">
        <v>45702.44767361111</v>
      </c>
      <c r="D10875" t="s">
        <v>3372</v>
      </c>
      <c r="H10875" t="s">
        <v>3371</v>
      </c>
    </row>
    <row r="10876" spans="2:8">
      <c r="B10876" s="594">
        <v>45702.447766203702</v>
      </c>
      <c r="D10876" t="s">
        <v>3362</v>
      </c>
    </row>
    <row r="10877" spans="2:8">
      <c r="B10877" s="594">
        <v>45702.449131944442</v>
      </c>
      <c r="C10877">
        <v>60001</v>
      </c>
      <c r="D10877" t="s">
        <v>3363</v>
      </c>
    </row>
    <row r="10878" spans="2:8">
      <c r="B10878" s="594">
        <v>45702.449131944442</v>
      </c>
      <c r="C10878">
        <v>60001</v>
      </c>
      <c r="D10878" t="s">
        <v>3440</v>
      </c>
    </row>
    <row r="10879" spans="2:8">
      <c r="B10879" s="594">
        <v>45702.449131944442</v>
      </c>
      <c r="C10879">
        <v>60001</v>
      </c>
      <c r="D10879" t="s">
        <v>3365</v>
      </c>
    </row>
    <row r="10880" spans="2:8">
      <c r="B10880" s="594">
        <v>45702.449131944442</v>
      </c>
      <c r="C10880">
        <v>60001</v>
      </c>
      <c r="D10880" t="s">
        <v>3368</v>
      </c>
    </row>
    <row r="10881" spans="2:8">
      <c r="B10881" s="594">
        <v>45702.449143518519</v>
      </c>
      <c r="C10881">
        <v>60001</v>
      </c>
      <c r="D10881" t="s">
        <v>3363</v>
      </c>
    </row>
    <row r="10882" spans="2:8">
      <c r="B10882" s="594">
        <v>45702.449143518519</v>
      </c>
      <c r="C10882">
        <v>60001</v>
      </c>
      <c r="D10882" t="s">
        <v>3440</v>
      </c>
    </row>
    <row r="10883" spans="2:8">
      <c r="B10883" s="594">
        <v>45702.449143518519</v>
      </c>
      <c r="C10883">
        <v>60001</v>
      </c>
      <c r="D10883" t="s">
        <v>3365</v>
      </c>
    </row>
    <row r="10884" spans="2:8">
      <c r="B10884" s="594">
        <v>45702.449143518519</v>
      </c>
      <c r="C10884">
        <v>60001</v>
      </c>
      <c r="D10884" t="s">
        <v>3368</v>
      </c>
    </row>
    <row r="10885" spans="2:8">
      <c r="B10885" s="594">
        <v>45702.449178240742</v>
      </c>
      <c r="C10885">
        <v>60001</v>
      </c>
      <c r="D10885" t="s">
        <v>3363</v>
      </c>
    </row>
    <row r="10886" spans="2:8">
      <c r="B10886" s="594">
        <v>45702.449178240742</v>
      </c>
      <c r="C10886">
        <v>60001</v>
      </c>
      <c r="D10886" t="s">
        <v>3440</v>
      </c>
    </row>
    <row r="10887" spans="2:8">
      <c r="B10887" s="594">
        <v>45702.449178240742</v>
      </c>
      <c r="C10887">
        <v>60001</v>
      </c>
      <c r="D10887" t="s">
        <v>3365</v>
      </c>
    </row>
    <row r="10888" spans="2:8">
      <c r="B10888" s="594">
        <v>45702.449178240742</v>
      </c>
      <c r="C10888">
        <v>60001</v>
      </c>
      <c r="D10888" t="s">
        <v>3368</v>
      </c>
    </row>
    <row r="10889" spans="2:8">
      <c r="B10889" s="594">
        <v>45702.449189814812</v>
      </c>
      <c r="C10889">
        <v>60001</v>
      </c>
      <c r="D10889" t="s">
        <v>3363</v>
      </c>
    </row>
    <row r="10890" spans="2:8">
      <c r="B10890" s="594">
        <v>45702.449189814812</v>
      </c>
      <c r="C10890">
        <v>60001</v>
      </c>
      <c r="D10890" t="s">
        <v>3440</v>
      </c>
    </row>
    <row r="10891" spans="2:8">
      <c r="B10891" s="594">
        <v>45702.449189814812</v>
      </c>
      <c r="C10891">
        <v>60001</v>
      </c>
      <c r="D10891" t="s">
        <v>3365</v>
      </c>
    </row>
    <row r="10892" spans="2:8">
      <c r="B10892" s="594">
        <v>45702.449189814812</v>
      </c>
      <c r="C10892">
        <v>60001</v>
      </c>
      <c r="D10892" t="s">
        <v>3368</v>
      </c>
    </row>
    <row r="10893" spans="2:8">
      <c r="B10893" s="594">
        <v>45702.44939814815</v>
      </c>
      <c r="D10893" t="s">
        <v>3370</v>
      </c>
      <c r="H10893" t="s">
        <v>3371</v>
      </c>
    </row>
    <row r="10894" spans="2:8">
      <c r="B10894" s="594">
        <v>45702.44939814815</v>
      </c>
      <c r="D10894" t="s">
        <v>3372</v>
      </c>
      <c r="H10894" t="s">
        <v>3371</v>
      </c>
    </row>
    <row r="10895" spans="2:8">
      <c r="B10895" s="594">
        <v>45702.449421296296</v>
      </c>
      <c r="D10895" t="s">
        <v>3370</v>
      </c>
      <c r="H10895" t="s">
        <v>3371</v>
      </c>
    </row>
    <row r="10896" spans="2:8">
      <c r="B10896" s="594">
        <v>45702.449421296296</v>
      </c>
      <c r="D10896" t="s">
        <v>3372</v>
      </c>
      <c r="H10896" t="s">
        <v>3371</v>
      </c>
    </row>
    <row r="10897" spans="2:17">
      <c r="B10897" s="594">
        <v>45702.449432870373</v>
      </c>
      <c r="D10897" t="s">
        <v>3370</v>
      </c>
      <c r="H10897" t="s">
        <v>3371</v>
      </c>
    </row>
    <row r="10898" spans="2:17">
      <c r="B10898" s="594">
        <v>45702.449432870373</v>
      </c>
      <c r="D10898" t="s">
        <v>3372</v>
      </c>
      <c r="H10898" t="s">
        <v>3371</v>
      </c>
    </row>
    <row r="10899" spans="2:17">
      <c r="B10899" s="594">
        <v>45702.449456018519</v>
      </c>
      <c r="D10899" t="s">
        <v>3370</v>
      </c>
      <c r="H10899" t="s">
        <v>3371</v>
      </c>
    </row>
    <row r="10900" spans="2:17">
      <c r="B10900" s="594">
        <v>45702.449456018519</v>
      </c>
      <c r="D10900" t="s">
        <v>3372</v>
      </c>
      <c r="H10900" t="s">
        <v>3371</v>
      </c>
    </row>
    <row r="10901" spans="2:17">
      <c r="B10901" s="594">
        <v>45702.449467592596</v>
      </c>
      <c r="D10901" t="s">
        <v>3370</v>
      </c>
      <c r="H10901" t="s">
        <v>3371</v>
      </c>
    </row>
    <row r="10902" spans="2:17">
      <c r="B10902" s="594">
        <v>45702.449467592596</v>
      </c>
      <c r="D10902" t="s">
        <v>3372</v>
      </c>
      <c r="H10902" t="s">
        <v>3371</v>
      </c>
    </row>
    <row r="10903" spans="2:17">
      <c r="B10903" s="594">
        <v>45702.449560185189</v>
      </c>
      <c r="D10903" t="s">
        <v>3362</v>
      </c>
    </row>
    <row r="10904" spans="2:17">
      <c r="B10904" s="594">
        <v>45702.453831018516</v>
      </c>
      <c r="D10904" t="s">
        <v>3362</v>
      </c>
    </row>
    <row r="10905" spans="2:17">
      <c r="B10905" s="594">
        <v>45702.465092592596</v>
      </c>
      <c r="D10905" t="s">
        <v>3370</v>
      </c>
      <c r="H10905" t="s">
        <v>3371</v>
      </c>
    </row>
    <row r="10906" spans="2:17">
      <c r="B10906" s="594">
        <v>45702.465173611112</v>
      </c>
      <c r="D10906" t="s">
        <v>3373</v>
      </c>
      <c r="F10906" t="s">
        <v>4411</v>
      </c>
      <c r="H10906" t="s">
        <v>3371</v>
      </c>
      <c r="K10906">
        <v>5</v>
      </c>
      <c r="M10906" t="s">
        <v>4411</v>
      </c>
      <c r="N10906" t="s">
        <v>4412</v>
      </c>
      <c r="O10906" t="s">
        <v>4413</v>
      </c>
      <c r="P10906" t="s">
        <v>4414</v>
      </c>
      <c r="Q10906" t="s">
        <v>4415</v>
      </c>
    </row>
    <row r="10907" spans="2:17">
      <c r="B10907" s="594">
        <v>45702.465173611112</v>
      </c>
      <c r="D10907" t="s">
        <v>3372</v>
      </c>
      <c r="F10907" t="s">
        <v>4411</v>
      </c>
      <c r="H10907" t="s">
        <v>3371</v>
      </c>
      <c r="K10907">
        <v>5</v>
      </c>
      <c r="M10907" t="s">
        <v>4411</v>
      </c>
      <c r="N10907" t="s">
        <v>4412</v>
      </c>
      <c r="O10907" t="s">
        <v>4413</v>
      </c>
      <c r="P10907" t="s">
        <v>4414</v>
      </c>
      <c r="Q10907" t="s">
        <v>4415</v>
      </c>
    </row>
    <row r="10908" spans="2:17">
      <c r="B10908" s="594">
        <v>45702.465196759258</v>
      </c>
      <c r="D10908" t="s">
        <v>3370</v>
      </c>
      <c r="H10908" t="s">
        <v>3371</v>
      </c>
    </row>
    <row r="10909" spans="2:17">
      <c r="B10909" s="594">
        <v>45702.465254629627</v>
      </c>
      <c r="D10909" t="s">
        <v>3373</v>
      </c>
      <c r="F10909" t="s">
        <v>4416</v>
      </c>
      <c r="H10909" t="s">
        <v>3371</v>
      </c>
      <c r="K10909">
        <v>5</v>
      </c>
      <c r="M10909" t="s">
        <v>4416</v>
      </c>
      <c r="N10909" t="s">
        <v>4417</v>
      </c>
      <c r="O10909" t="s">
        <v>4418</v>
      </c>
      <c r="P10909" t="s">
        <v>4419</v>
      </c>
      <c r="Q10909" t="s">
        <v>4420</v>
      </c>
    </row>
    <row r="10910" spans="2:17">
      <c r="B10910" s="594">
        <v>45702.465254629627</v>
      </c>
      <c r="D10910" t="s">
        <v>3372</v>
      </c>
      <c r="F10910" t="s">
        <v>4416</v>
      </c>
      <c r="H10910" t="s">
        <v>3371</v>
      </c>
      <c r="K10910">
        <v>5</v>
      </c>
      <c r="M10910" t="s">
        <v>4416</v>
      </c>
      <c r="N10910" t="s">
        <v>4417</v>
      </c>
      <c r="O10910" t="s">
        <v>4418</v>
      </c>
      <c r="P10910" t="s">
        <v>4419</v>
      </c>
      <c r="Q10910" t="s">
        <v>4420</v>
      </c>
    </row>
    <row r="10911" spans="2:17">
      <c r="B10911" s="594">
        <v>45702.465266203704</v>
      </c>
      <c r="D10911" t="s">
        <v>3370</v>
      </c>
      <c r="H10911" t="s">
        <v>3371</v>
      </c>
    </row>
    <row r="10912" spans="2:17">
      <c r="B10912" s="594">
        <v>45702.465300925927</v>
      </c>
      <c r="D10912" t="s">
        <v>3373</v>
      </c>
      <c r="F10912" t="s">
        <v>4421</v>
      </c>
      <c r="H10912" t="s">
        <v>3371</v>
      </c>
      <c r="K10912">
        <v>5</v>
      </c>
      <c r="M10912" t="s">
        <v>4421</v>
      </c>
      <c r="N10912" t="s">
        <v>4422</v>
      </c>
      <c r="O10912" t="s">
        <v>4423</v>
      </c>
      <c r="P10912" t="s">
        <v>4424</v>
      </c>
      <c r="Q10912" t="s">
        <v>4425</v>
      </c>
    </row>
    <row r="10913" spans="2:17">
      <c r="B10913" s="594">
        <v>45702.465300925927</v>
      </c>
      <c r="D10913" t="s">
        <v>3372</v>
      </c>
      <c r="F10913" t="s">
        <v>4421</v>
      </c>
      <c r="H10913" t="s">
        <v>3371</v>
      </c>
      <c r="K10913">
        <v>5</v>
      </c>
      <c r="M10913" t="s">
        <v>4421</v>
      </c>
      <c r="N10913" t="s">
        <v>4422</v>
      </c>
      <c r="O10913" t="s">
        <v>4423</v>
      </c>
      <c r="P10913" t="s">
        <v>4424</v>
      </c>
      <c r="Q10913" t="s">
        <v>4425</v>
      </c>
    </row>
    <row r="10914" spans="2:17">
      <c r="B10914" s="594">
        <v>45702.465312499997</v>
      </c>
      <c r="D10914" t="s">
        <v>3370</v>
      </c>
      <c r="H10914" t="s">
        <v>3371</v>
      </c>
    </row>
    <row r="10915" spans="2:17">
      <c r="B10915" s="594">
        <v>45702.465370370373</v>
      </c>
      <c r="D10915" t="s">
        <v>3373</v>
      </c>
      <c r="F10915" t="s">
        <v>4426</v>
      </c>
      <c r="H10915" t="s">
        <v>3371</v>
      </c>
      <c r="K10915">
        <v>5</v>
      </c>
      <c r="M10915" t="s">
        <v>4426</v>
      </c>
      <c r="N10915" t="s">
        <v>4427</v>
      </c>
      <c r="O10915" t="s">
        <v>4428</v>
      </c>
      <c r="P10915" t="s">
        <v>4429</v>
      </c>
      <c r="Q10915" t="s">
        <v>4430</v>
      </c>
    </row>
    <row r="10916" spans="2:17">
      <c r="B10916" s="594">
        <v>45702.465370370373</v>
      </c>
      <c r="D10916" t="s">
        <v>3372</v>
      </c>
      <c r="F10916" t="s">
        <v>4426</v>
      </c>
      <c r="H10916" t="s">
        <v>3371</v>
      </c>
      <c r="K10916">
        <v>5</v>
      </c>
      <c r="M10916" t="s">
        <v>4426</v>
      </c>
      <c r="N10916" t="s">
        <v>4427</v>
      </c>
      <c r="O10916" t="s">
        <v>4428</v>
      </c>
      <c r="P10916" t="s">
        <v>4429</v>
      </c>
      <c r="Q10916" t="s">
        <v>4430</v>
      </c>
    </row>
    <row r="10917" spans="2:17">
      <c r="B10917" s="594">
        <v>45702.465381944443</v>
      </c>
      <c r="D10917" t="s">
        <v>3370</v>
      </c>
      <c r="H10917" t="s">
        <v>3371</v>
      </c>
    </row>
    <row r="10918" spans="2:17">
      <c r="B10918" s="594">
        <v>45702.465474537035</v>
      </c>
      <c r="D10918" t="s">
        <v>3373</v>
      </c>
      <c r="F10918" t="s">
        <v>4431</v>
      </c>
      <c r="H10918" t="s">
        <v>3371</v>
      </c>
      <c r="K10918">
        <v>5</v>
      </c>
      <c r="M10918" t="s">
        <v>4431</v>
      </c>
      <c r="N10918" t="s">
        <v>4432</v>
      </c>
      <c r="O10918" t="s">
        <v>4433</v>
      </c>
      <c r="P10918" t="s">
        <v>4434</v>
      </c>
      <c r="Q10918" t="s">
        <v>4435</v>
      </c>
    </row>
    <row r="10919" spans="2:17">
      <c r="B10919" s="594">
        <v>45702.465474537035</v>
      </c>
      <c r="D10919" t="s">
        <v>3372</v>
      </c>
      <c r="F10919" t="s">
        <v>4431</v>
      </c>
      <c r="H10919" t="s">
        <v>3371</v>
      </c>
      <c r="K10919">
        <v>5</v>
      </c>
      <c r="M10919" t="s">
        <v>4431</v>
      </c>
      <c r="N10919" t="s">
        <v>4432</v>
      </c>
      <c r="O10919" t="s">
        <v>4433</v>
      </c>
      <c r="P10919" t="s">
        <v>4434</v>
      </c>
      <c r="Q10919" t="s">
        <v>4435</v>
      </c>
    </row>
    <row r="10920" spans="2:17">
      <c r="B10920" s="594">
        <v>45702.465567129628</v>
      </c>
      <c r="D10920" t="s">
        <v>3362</v>
      </c>
    </row>
    <row r="10921" spans="2:17">
      <c r="B10921" s="594">
        <v>45702.774004629631</v>
      </c>
      <c r="C10921">
        <v>60001</v>
      </c>
      <c r="D10921" t="s">
        <v>3364</v>
      </c>
    </row>
    <row r="10922" spans="2:17">
      <c r="B10922" s="594">
        <v>45702.774016203701</v>
      </c>
      <c r="C10922">
        <v>60001</v>
      </c>
      <c r="D10922" t="s">
        <v>3363</v>
      </c>
    </row>
    <row r="10923" spans="2:17">
      <c r="B10923" s="594">
        <v>45702.774016203701</v>
      </c>
      <c r="C10923">
        <v>60001</v>
      </c>
      <c r="D10923" t="s">
        <v>3440</v>
      </c>
    </row>
    <row r="10924" spans="2:17">
      <c r="B10924" s="594">
        <v>45702.774016203701</v>
      </c>
      <c r="C10924">
        <v>60001</v>
      </c>
      <c r="D10924" t="s">
        <v>3368</v>
      </c>
    </row>
    <row r="10925" spans="2:17">
      <c r="B10925" s="594">
        <v>45702.774016203701</v>
      </c>
      <c r="C10925">
        <v>60001</v>
      </c>
      <c r="D10925" t="s">
        <v>3367</v>
      </c>
    </row>
    <row r="10926" spans="2:17">
      <c r="B10926" s="594">
        <v>45702.774039351854</v>
      </c>
      <c r="C10926">
        <v>60001</v>
      </c>
      <c r="D10926" t="s">
        <v>3364</v>
      </c>
    </row>
    <row r="10927" spans="2:17">
      <c r="B10927" s="594">
        <v>45702.774050925924</v>
      </c>
      <c r="C10927">
        <v>60001</v>
      </c>
      <c r="D10927" t="s">
        <v>3363</v>
      </c>
    </row>
    <row r="10928" spans="2:17">
      <c r="B10928" s="594">
        <v>45702.774050925924</v>
      </c>
      <c r="C10928">
        <v>60001</v>
      </c>
      <c r="D10928" t="s">
        <v>3440</v>
      </c>
    </row>
    <row r="10929" spans="2:8">
      <c r="B10929" s="594">
        <v>45702.774050925924</v>
      </c>
      <c r="C10929">
        <v>60001</v>
      </c>
      <c r="D10929" t="s">
        <v>3368</v>
      </c>
    </row>
    <row r="10930" spans="2:8">
      <c r="B10930" s="594">
        <v>45702.774050925924</v>
      </c>
      <c r="C10930">
        <v>60001</v>
      </c>
      <c r="D10930" t="s">
        <v>3367</v>
      </c>
    </row>
    <row r="10931" spans="2:8">
      <c r="B10931" s="594">
        <v>45702.774097222224</v>
      </c>
      <c r="C10931">
        <v>60001</v>
      </c>
      <c r="D10931" t="s">
        <v>3364</v>
      </c>
    </row>
    <row r="10932" spans="2:8">
      <c r="B10932" s="594">
        <v>45702.774108796293</v>
      </c>
      <c r="C10932">
        <v>60001</v>
      </c>
      <c r="D10932" t="s">
        <v>3363</v>
      </c>
    </row>
    <row r="10933" spans="2:8">
      <c r="B10933" s="594">
        <v>45702.774108796293</v>
      </c>
      <c r="C10933">
        <v>60001</v>
      </c>
      <c r="D10933" t="s">
        <v>3440</v>
      </c>
    </row>
    <row r="10934" spans="2:8">
      <c r="B10934" s="594">
        <v>45702.774108796293</v>
      </c>
      <c r="C10934">
        <v>60001</v>
      </c>
      <c r="D10934" t="s">
        <v>3368</v>
      </c>
    </row>
    <row r="10935" spans="2:8">
      <c r="B10935" s="594">
        <v>45702.774108796293</v>
      </c>
      <c r="C10935">
        <v>60001</v>
      </c>
      <c r="D10935" t="s">
        <v>3367</v>
      </c>
    </row>
    <row r="10936" spans="2:8">
      <c r="B10936" s="594">
        <v>45702.774131944447</v>
      </c>
      <c r="C10936">
        <v>60001</v>
      </c>
      <c r="D10936" t="s">
        <v>3364</v>
      </c>
    </row>
    <row r="10937" spans="2:8">
      <c r="B10937" s="594">
        <v>45702.774155092593</v>
      </c>
      <c r="C10937">
        <v>60001</v>
      </c>
      <c r="D10937" t="s">
        <v>3363</v>
      </c>
    </row>
    <row r="10938" spans="2:8">
      <c r="B10938" s="594">
        <v>45702.774155092593</v>
      </c>
      <c r="C10938">
        <v>60001</v>
      </c>
      <c r="D10938" t="s">
        <v>3440</v>
      </c>
    </row>
    <row r="10939" spans="2:8">
      <c r="B10939" s="594">
        <v>45702.774155092593</v>
      </c>
      <c r="C10939">
        <v>60001</v>
      </c>
      <c r="D10939" t="s">
        <v>3368</v>
      </c>
    </row>
    <row r="10940" spans="2:8">
      <c r="B10940" s="594">
        <v>45702.774155092593</v>
      </c>
      <c r="C10940">
        <v>60001</v>
      </c>
      <c r="D10940" t="s">
        <v>3367</v>
      </c>
    </row>
    <row r="10941" spans="2:8">
      <c r="B10941" s="594">
        <v>45702.774548611109</v>
      </c>
      <c r="D10941" t="s">
        <v>3370</v>
      </c>
      <c r="H10941" t="s">
        <v>3371</v>
      </c>
    </row>
    <row r="10942" spans="2:8">
      <c r="B10942" s="594">
        <v>45702.774548611109</v>
      </c>
      <c r="D10942" t="s">
        <v>3372</v>
      </c>
      <c r="H10942" t="s">
        <v>3371</v>
      </c>
    </row>
    <row r="10943" spans="2:8">
      <c r="B10943" s="594">
        <v>45702.774594907409</v>
      </c>
      <c r="D10943" t="s">
        <v>3362</v>
      </c>
    </row>
    <row r="10944" spans="2:8">
      <c r="B10944" s="594">
        <v>45702.78</v>
      </c>
      <c r="C10944">
        <v>60001</v>
      </c>
      <c r="D10944" t="s">
        <v>3364</v>
      </c>
    </row>
    <row r="10945" spans="2:4">
      <c r="B10945" s="594">
        <v>45702.780023148145</v>
      </c>
      <c r="C10945">
        <v>60001</v>
      </c>
      <c r="D10945" t="s">
        <v>3363</v>
      </c>
    </row>
    <row r="10946" spans="2:4">
      <c r="B10946" s="594">
        <v>45702.780023148145</v>
      </c>
      <c r="C10946">
        <v>60001</v>
      </c>
      <c r="D10946" t="s">
        <v>3440</v>
      </c>
    </row>
    <row r="10947" spans="2:4">
      <c r="B10947" s="594">
        <v>45702.780023148145</v>
      </c>
      <c r="C10947">
        <v>60001</v>
      </c>
      <c r="D10947" t="s">
        <v>3368</v>
      </c>
    </row>
    <row r="10948" spans="2:4">
      <c r="B10948" s="594">
        <v>45702.780023148145</v>
      </c>
      <c r="C10948">
        <v>60001</v>
      </c>
      <c r="D10948" t="s">
        <v>3367</v>
      </c>
    </row>
    <row r="10949" spans="2:4">
      <c r="B10949" s="594">
        <v>45702.780104166668</v>
      </c>
      <c r="C10949">
        <v>60001</v>
      </c>
      <c r="D10949" t="s">
        <v>3364</v>
      </c>
    </row>
    <row r="10950" spans="2:4">
      <c r="B10950" s="594">
        <v>45702.780127314814</v>
      </c>
      <c r="C10950">
        <v>60001</v>
      </c>
      <c r="D10950" t="s">
        <v>3363</v>
      </c>
    </row>
    <row r="10951" spans="2:4">
      <c r="B10951" s="594">
        <v>45702.780127314814</v>
      </c>
      <c r="C10951">
        <v>60001</v>
      </c>
      <c r="D10951" t="s">
        <v>3440</v>
      </c>
    </row>
    <row r="10952" spans="2:4">
      <c r="B10952" s="594">
        <v>45702.780127314814</v>
      </c>
      <c r="C10952">
        <v>60001</v>
      </c>
      <c r="D10952" t="s">
        <v>3368</v>
      </c>
    </row>
    <row r="10953" spans="2:4">
      <c r="B10953" s="594">
        <v>45702.780127314814</v>
      </c>
      <c r="C10953">
        <v>60001</v>
      </c>
      <c r="D10953" t="s">
        <v>3367</v>
      </c>
    </row>
    <row r="10954" spans="2:4">
      <c r="B10954" s="594">
        <v>45702.78019675926</v>
      </c>
      <c r="C10954">
        <v>60001</v>
      </c>
      <c r="D10954" t="s">
        <v>3364</v>
      </c>
    </row>
    <row r="10955" spans="2:4">
      <c r="B10955" s="594">
        <v>45702.780219907407</v>
      </c>
      <c r="C10955">
        <v>60001</v>
      </c>
      <c r="D10955" t="s">
        <v>3363</v>
      </c>
    </row>
    <row r="10956" spans="2:4">
      <c r="B10956" s="594">
        <v>45702.780219907407</v>
      </c>
      <c r="C10956">
        <v>60001</v>
      </c>
      <c r="D10956" t="s">
        <v>3440</v>
      </c>
    </row>
    <row r="10957" spans="2:4">
      <c r="B10957" s="594">
        <v>45702.780219907407</v>
      </c>
      <c r="C10957">
        <v>60001</v>
      </c>
      <c r="D10957" t="s">
        <v>3368</v>
      </c>
    </row>
    <row r="10958" spans="2:4">
      <c r="B10958" s="594">
        <v>45702.780219907407</v>
      </c>
      <c r="C10958">
        <v>60001</v>
      </c>
      <c r="D10958" t="s">
        <v>3367</v>
      </c>
    </row>
    <row r="10959" spans="2:4">
      <c r="B10959" s="594">
        <v>45702.780277777776</v>
      </c>
      <c r="C10959">
        <v>60001</v>
      </c>
      <c r="D10959" t="s">
        <v>3364</v>
      </c>
    </row>
    <row r="10960" spans="2:4">
      <c r="B10960" s="594">
        <v>45702.780300925922</v>
      </c>
      <c r="C10960">
        <v>60001</v>
      </c>
      <c r="D10960" t="s">
        <v>3363</v>
      </c>
    </row>
    <row r="10961" spans="2:17">
      <c r="B10961" s="594">
        <v>45702.780300925922</v>
      </c>
      <c r="C10961">
        <v>60001</v>
      </c>
      <c r="D10961" t="s">
        <v>3440</v>
      </c>
    </row>
    <row r="10962" spans="2:17">
      <c r="B10962" s="594">
        <v>45702.780300925922</v>
      </c>
      <c r="C10962">
        <v>60001</v>
      </c>
      <c r="D10962" t="s">
        <v>3368</v>
      </c>
    </row>
    <row r="10963" spans="2:17">
      <c r="B10963" s="594">
        <v>45702.780300925922</v>
      </c>
      <c r="C10963">
        <v>60001</v>
      </c>
      <c r="D10963" t="s">
        <v>3367</v>
      </c>
    </row>
    <row r="10964" spans="2:17">
      <c r="B10964" s="594">
        <v>45702.780613425923</v>
      </c>
      <c r="D10964" t="s">
        <v>3370</v>
      </c>
      <c r="H10964" t="s">
        <v>3371</v>
      </c>
    </row>
    <row r="10965" spans="2:17">
      <c r="B10965" s="594">
        <v>45702.780613425923</v>
      </c>
      <c r="D10965" t="s">
        <v>3372</v>
      </c>
      <c r="H10965" t="s">
        <v>3371</v>
      </c>
    </row>
    <row r="10966" spans="2:17">
      <c r="B10966" s="594">
        <v>45702.780648148146</v>
      </c>
      <c r="D10966" t="s">
        <v>3362</v>
      </c>
    </row>
    <row r="10967" spans="2:17">
      <c r="B10967" s="594">
        <v>45702.802905092591</v>
      </c>
      <c r="D10967" t="s">
        <v>3362</v>
      </c>
    </row>
    <row r="10968" spans="2:17">
      <c r="B10968" s="594">
        <v>45702.80609953704</v>
      </c>
      <c r="D10968" t="s">
        <v>3370</v>
      </c>
      <c r="H10968" t="s">
        <v>3371</v>
      </c>
    </row>
    <row r="10969" spans="2:17">
      <c r="B10969" s="594">
        <v>45702.806145833332</v>
      </c>
      <c r="D10969" t="s">
        <v>3373</v>
      </c>
      <c r="F10969" t="s">
        <v>4436</v>
      </c>
      <c r="H10969" t="s">
        <v>3371</v>
      </c>
      <c r="K10969">
        <v>5</v>
      </c>
      <c r="M10969" t="s">
        <v>4436</v>
      </c>
      <c r="N10969" t="s">
        <v>4437</v>
      </c>
      <c r="O10969" t="s">
        <v>4438</v>
      </c>
      <c r="P10969" t="s">
        <v>4439</v>
      </c>
      <c r="Q10969" t="s">
        <v>4440</v>
      </c>
    </row>
    <row r="10970" spans="2:17">
      <c r="B10970" s="594">
        <v>45702.806145833332</v>
      </c>
      <c r="D10970" t="s">
        <v>3372</v>
      </c>
      <c r="F10970" t="s">
        <v>4436</v>
      </c>
      <c r="H10970" t="s">
        <v>3371</v>
      </c>
      <c r="K10970">
        <v>5</v>
      </c>
      <c r="M10970" t="s">
        <v>4436</v>
      </c>
      <c r="N10970" t="s">
        <v>4437</v>
      </c>
      <c r="O10970" t="s">
        <v>4438</v>
      </c>
      <c r="P10970" t="s">
        <v>4439</v>
      </c>
      <c r="Q10970" t="s">
        <v>4440</v>
      </c>
    </row>
    <row r="10971" spans="2:17">
      <c r="B10971" s="594">
        <v>45702.806203703702</v>
      </c>
      <c r="D10971" t="s">
        <v>3362</v>
      </c>
    </row>
    <row r="10972" spans="2:17">
      <c r="B10972" s="594">
        <v>45703.716412037036</v>
      </c>
      <c r="D10972" t="s">
        <v>3362</v>
      </c>
    </row>
    <row r="10973" spans="2:17">
      <c r="B10973" s="594">
        <v>45703.719965277778</v>
      </c>
      <c r="D10973" t="s">
        <v>3362</v>
      </c>
    </row>
    <row r="10974" spans="2:17">
      <c r="B10974" s="594">
        <v>45703.720370370371</v>
      </c>
      <c r="D10974" t="s">
        <v>3362</v>
      </c>
    </row>
    <row r="10975" spans="2:17">
      <c r="B10975" s="594">
        <v>45703.740208333336</v>
      </c>
      <c r="D10975" t="s">
        <v>3362</v>
      </c>
    </row>
    <row r="10976" spans="2:17">
      <c r="B10976" s="594">
        <v>45703.741064814814</v>
      </c>
      <c r="D10976" t="s">
        <v>3362</v>
      </c>
    </row>
    <row r="10977" spans="2:4">
      <c r="B10977" s="594">
        <v>45703.742025462961</v>
      </c>
      <c r="D10977" t="s">
        <v>3362</v>
      </c>
    </row>
    <row r="10978" spans="2:4">
      <c r="B10978" s="594">
        <v>45703.743020833332</v>
      </c>
      <c r="D10978" t="s">
        <v>3362</v>
      </c>
    </row>
    <row r="10979" spans="2:4">
      <c r="B10979" s="594">
        <v>45703.744560185187</v>
      </c>
      <c r="D10979" t="s">
        <v>3362</v>
      </c>
    </row>
    <row r="10980" spans="2:4">
      <c r="B10980" s="594">
        <v>45703.747071759259</v>
      </c>
      <c r="D10980" t="s">
        <v>3362</v>
      </c>
    </row>
    <row r="10981" spans="2:4">
      <c r="B10981" s="594">
        <v>45706.472708333335</v>
      </c>
      <c r="C10981">
        <v>60001</v>
      </c>
      <c r="D10981" t="s">
        <v>3364</v>
      </c>
    </row>
    <row r="10982" spans="2:4">
      <c r="B10982" s="594">
        <v>45706.472719907404</v>
      </c>
      <c r="C10982">
        <v>60001</v>
      </c>
      <c r="D10982" t="s">
        <v>3363</v>
      </c>
    </row>
    <row r="10983" spans="2:4">
      <c r="B10983" s="594">
        <v>45706.472719907404</v>
      </c>
      <c r="C10983">
        <v>60001</v>
      </c>
      <c r="D10983" t="s">
        <v>3440</v>
      </c>
    </row>
    <row r="10984" spans="2:4">
      <c r="B10984" s="594">
        <v>45706.472719907404</v>
      </c>
      <c r="C10984">
        <v>60001</v>
      </c>
      <c r="D10984" t="s">
        <v>3368</v>
      </c>
    </row>
    <row r="10985" spans="2:4">
      <c r="B10985" s="594">
        <v>45706.472719907404</v>
      </c>
      <c r="C10985">
        <v>60001</v>
      </c>
      <c r="D10985" t="s">
        <v>3367</v>
      </c>
    </row>
    <row r="10986" spans="2:4">
      <c r="B10986" s="594">
        <v>45706.472743055558</v>
      </c>
      <c r="C10986">
        <v>60001</v>
      </c>
      <c r="D10986" t="s">
        <v>3364</v>
      </c>
    </row>
    <row r="10987" spans="2:4">
      <c r="B10987" s="594">
        <v>45706.472743055558</v>
      </c>
      <c r="C10987">
        <v>60001</v>
      </c>
      <c r="D10987" t="s">
        <v>3363</v>
      </c>
    </row>
    <row r="10988" spans="2:4">
      <c r="B10988" s="594">
        <v>45706.472743055558</v>
      </c>
      <c r="C10988">
        <v>60001</v>
      </c>
      <c r="D10988" t="s">
        <v>3440</v>
      </c>
    </row>
    <row r="10989" spans="2:4">
      <c r="B10989" s="594">
        <v>45706.472743055558</v>
      </c>
      <c r="C10989">
        <v>60001</v>
      </c>
      <c r="D10989" t="s">
        <v>3368</v>
      </c>
    </row>
    <row r="10990" spans="2:4">
      <c r="B10990" s="594">
        <v>45706.472754629627</v>
      </c>
      <c r="C10990">
        <v>60001</v>
      </c>
      <c r="D10990" t="s">
        <v>3367</v>
      </c>
    </row>
    <row r="10991" spans="2:4">
      <c r="B10991" s="594">
        <v>45706.472777777781</v>
      </c>
      <c r="C10991">
        <v>60001</v>
      </c>
      <c r="D10991" t="s">
        <v>3364</v>
      </c>
    </row>
    <row r="10992" spans="2:4">
      <c r="B10992" s="594">
        <v>45706.47278935185</v>
      </c>
      <c r="C10992">
        <v>60001</v>
      </c>
      <c r="D10992" t="s">
        <v>3363</v>
      </c>
    </row>
    <row r="10993" spans="2:4">
      <c r="B10993" s="594">
        <v>45706.47278935185</v>
      </c>
      <c r="C10993">
        <v>60001</v>
      </c>
      <c r="D10993" t="s">
        <v>3440</v>
      </c>
    </row>
    <row r="10994" spans="2:4">
      <c r="B10994" s="594">
        <v>45706.47278935185</v>
      </c>
      <c r="C10994">
        <v>60001</v>
      </c>
      <c r="D10994" t="s">
        <v>3368</v>
      </c>
    </row>
    <row r="10995" spans="2:4">
      <c r="B10995" s="594">
        <v>45706.472800925927</v>
      </c>
      <c r="C10995">
        <v>60001</v>
      </c>
      <c r="D10995" t="s">
        <v>3367</v>
      </c>
    </row>
    <row r="10996" spans="2:4">
      <c r="B10996" s="594">
        <v>45706.473171296297</v>
      </c>
      <c r="D10996" t="s">
        <v>3362</v>
      </c>
    </row>
    <row r="10997" spans="2:4">
      <c r="B10997" s="594">
        <v>45706.474803240744</v>
      </c>
      <c r="C10997">
        <v>60001</v>
      </c>
      <c r="D10997" t="s">
        <v>3364</v>
      </c>
    </row>
    <row r="10998" spans="2:4">
      <c r="B10998" s="594">
        <v>45706.474803240744</v>
      </c>
      <c r="C10998">
        <v>60001</v>
      </c>
      <c r="D10998" t="s">
        <v>3363</v>
      </c>
    </row>
    <row r="10999" spans="2:4">
      <c r="B10999" s="594">
        <v>45706.474803240744</v>
      </c>
      <c r="C10999">
        <v>60001</v>
      </c>
      <c r="D10999" t="s">
        <v>3440</v>
      </c>
    </row>
    <row r="11000" spans="2:4">
      <c r="B11000" s="594">
        <v>45706.474803240744</v>
      </c>
      <c r="C11000">
        <v>60001</v>
      </c>
      <c r="D11000" t="s">
        <v>3368</v>
      </c>
    </row>
    <row r="11001" spans="2:4">
      <c r="B11001" s="594">
        <v>45706.474814814814</v>
      </c>
      <c r="C11001">
        <v>60001</v>
      </c>
      <c r="D11001" t="s">
        <v>3367</v>
      </c>
    </row>
    <row r="11002" spans="2:4">
      <c r="B11002" s="594">
        <v>45706.474826388891</v>
      </c>
      <c r="C11002">
        <v>60001</v>
      </c>
      <c r="D11002" t="s">
        <v>3364</v>
      </c>
    </row>
    <row r="11003" spans="2:4">
      <c r="B11003" s="594">
        <v>45706.47483796296</v>
      </c>
      <c r="C11003">
        <v>60001</v>
      </c>
      <c r="D11003" t="s">
        <v>3363</v>
      </c>
    </row>
    <row r="11004" spans="2:4">
      <c r="B11004" s="594">
        <v>45706.47483796296</v>
      </c>
      <c r="C11004">
        <v>60001</v>
      </c>
      <c r="D11004" t="s">
        <v>3440</v>
      </c>
    </row>
    <row r="11005" spans="2:4">
      <c r="B11005" s="594">
        <v>45706.47483796296</v>
      </c>
      <c r="C11005">
        <v>60001</v>
      </c>
      <c r="D11005" t="s">
        <v>3368</v>
      </c>
    </row>
    <row r="11006" spans="2:4">
      <c r="B11006" s="594">
        <v>45706.47483796296</v>
      </c>
      <c r="C11006">
        <v>60001</v>
      </c>
      <c r="D11006" t="s">
        <v>3367</v>
      </c>
    </row>
    <row r="11007" spans="2:4">
      <c r="B11007" s="594">
        <v>45706.474872685183</v>
      </c>
      <c r="C11007">
        <v>60001</v>
      </c>
      <c r="D11007" t="s">
        <v>3364</v>
      </c>
    </row>
    <row r="11008" spans="2:4">
      <c r="B11008" s="594">
        <v>45706.47488425926</v>
      </c>
      <c r="C11008">
        <v>60001</v>
      </c>
      <c r="D11008" t="s">
        <v>3363</v>
      </c>
    </row>
    <row r="11009" spans="2:17">
      <c r="B11009" s="594">
        <v>45706.47488425926</v>
      </c>
      <c r="C11009">
        <v>60001</v>
      </c>
      <c r="D11009" t="s">
        <v>3440</v>
      </c>
    </row>
    <row r="11010" spans="2:17">
      <c r="B11010" s="594">
        <v>45706.47488425926</v>
      </c>
      <c r="C11010">
        <v>60001</v>
      </c>
      <c r="D11010" t="s">
        <v>3368</v>
      </c>
    </row>
    <row r="11011" spans="2:17">
      <c r="B11011" s="594">
        <v>45706.47488425926</v>
      </c>
      <c r="C11011">
        <v>60001</v>
      </c>
      <c r="D11011" t="s">
        <v>3367</v>
      </c>
    </row>
    <row r="11012" spans="2:17">
      <c r="B11012" s="594">
        <v>45706.475023148145</v>
      </c>
      <c r="D11012" t="s">
        <v>3362</v>
      </c>
    </row>
    <row r="11013" spans="2:17">
      <c r="B11013" s="594">
        <v>45706.477152777778</v>
      </c>
      <c r="D11013" t="s">
        <v>3362</v>
      </c>
    </row>
    <row r="11014" spans="2:17">
      <c r="B11014" s="594">
        <v>45706.482222222221</v>
      </c>
      <c r="D11014" t="s">
        <v>3362</v>
      </c>
    </row>
    <row r="11015" spans="2:17">
      <c r="B11015" s="594">
        <v>45706.482407407406</v>
      </c>
      <c r="D11015" t="s">
        <v>3370</v>
      </c>
      <c r="H11015" t="s">
        <v>3371</v>
      </c>
    </row>
    <row r="11016" spans="2:17">
      <c r="B11016" s="594">
        <v>45706.482442129629</v>
      </c>
      <c r="D11016" t="s">
        <v>3373</v>
      </c>
      <c r="F11016" t="s">
        <v>4465</v>
      </c>
      <c r="H11016" t="s">
        <v>3371</v>
      </c>
      <c r="K11016">
        <v>5</v>
      </c>
      <c r="M11016" t="s">
        <v>4465</v>
      </c>
      <c r="N11016" t="s">
        <v>4466</v>
      </c>
      <c r="O11016" t="s">
        <v>4467</v>
      </c>
      <c r="P11016" t="s">
        <v>4468</v>
      </c>
      <c r="Q11016" t="s">
        <v>4469</v>
      </c>
    </row>
    <row r="11017" spans="2:17">
      <c r="B11017" s="594">
        <v>45706.482442129629</v>
      </c>
      <c r="D11017" t="s">
        <v>3372</v>
      </c>
      <c r="F11017" t="s">
        <v>4465</v>
      </c>
      <c r="H11017" t="s">
        <v>3371</v>
      </c>
      <c r="K11017">
        <v>5</v>
      </c>
      <c r="M11017" t="s">
        <v>4465</v>
      </c>
      <c r="N11017" t="s">
        <v>4466</v>
      </c>
      <c r="O11017" t="s">
        <v>4467</v>
      </c>
      <c r="P11017" t="s">
        <v>4468</v>
      </c>
      <c r="Q11017" t="s">
        <v>4469</v>
      </c>
    </row>
    <row r="11018" spans="2:17">
      <c r="B11018" s="594">
        <v>45706.482453703706</v>
      </c>
      <c r="D11018" t="s">
        <v>3370</v>
      </c>
      <c r="H11018" t="s">
        <v>3371</v>
      </c>
    </row>
    <row r="11019" spans="2:17">
      <c r="B11019" s="594">
        <v>45706.482499999998</v>
      </c>
      <c r="D11019" t="s">
        <v>3373</v>
      </c>
      <c r="F11019" t="s">
        <v>4470</v>
      </c>
      <c r="H11019" t="s">
        <v>3371</v>
      </c>
      <c r="K11019">
        <v>5</v>
      </c>
      <c r="M11019" t="s">
        <v>4470</v>
      </c>
      <c r="N11019" t="s">
        <v>4471</v>
      </c>
      <c r="O11019" t="s">
        <v>4472</v>
      </c>
      <c r="P11019" t="s">
        <v>4473</v>
      </c>
      <c r="Q11019" t="s">
        <v>4474</v>
      </c>
    </row>
    <row r="11020" spans="2:17">
      <c r="B11020" s="594">
        <v>45706.482499999998</v>
      </c>
      <c r="D11020" t="s">
        <v>3372</v>
      </c>
      <c r="F11020" t="s">
        <v>4470</v>
      </c>
      <c r="H11020" t="s">
        <v>3371</v>
      </c>
      <c r="K11020">
        <v>5</v>
      </c>
      <c r="M11020" t="s">
        <v>4470</v>
      </c>
      <c r="N11020" t="s">
        <v>4471</v>
      </c>
      <c r="O11020" t="s">
        <v>4472</v>
      </c>
      <c r="P11020" t="s">
        <v>4473</v>
      </c>
      <c r="Q11020" t="s">
        <v>4474</v>
      </c>
    </row>
    <row r="11021" spans="2:17">
      <c r="B11021" s="594">
        <v>45706.482511574075</v>
      </c>
      <c r="D11021" t="s">
        <v>3370</v>
      </c>
      <c r="H11021" t="s">
        <v>3371</v>
      </c>
    </row>
    <row r="11022" spans="2:17">
      <c r="B11022" s="594">
        <v>45706.482534722221</v>
      </c>
      <c r="D11022" t="s">
        <v>3373</v>
      </c>
      <c r="F11022" t="s">
        <v>4475</v>
      </c>
      <c r="H11022" t="s">
        <v>3371</v>
      </c>
      <c r="K11022">
        <v>5</v>
      </c>
      <c r="M11022" t="s">
        <v>4475</v>
      </c>
      <c r="N11022" t="s">
        <v>4476</v>
      </c>
      <c r="O11022" t="s">
        <v>4477</v>
      </c>
      <c r="P11022" t="s">
        <v>4478</v>
      </c>
      <c r="Q11022" t="s">
        <v>4479</v>
      </c>
    </row>
    <row r="11023" spans="2:17">
      <c r="B11023" s="594">
        <v>45706.482534722221</v>
      </c>
      <c r="D11023" t="s">
        <v>3372</v>
      </c>
      <c r="F11023" t="s">
        <v>4475</v>
      </c>
      <c r="H11023" t="s">
        <v>3371</v>
      </c>
      <c r="K11023">
        <v>5</v>
      </c>
      <c r="M11023" t="s">
        <v>4475</v>
      </c>
      <c r="N11023" t="s">
        <v>4476</v>
      </c>
      <c r="O11023" t="s">
        <v>4477</v>
      </c>
      <c r="P11023" t="s">
        <v>4478</v>
      </c>
      <c r="Q11023" t="s">
        <v>4479</v>
      </c>
    </row>
    <row r="11024" spans="2:17">
      <c r="B11024" s="594">
        <v>45706.482546296298</v>
      </c>
      <c r="D11024" t="s">
        <v>3370</v>
      </c>
      <c r="H11024" t="s">
        <v>3371</v>
      </c>
    </row>
    <row r="11025" spans="2:17">
      <c r="B11025" s="594">
        <v>45706.482592592591</v>
      </c>
      <c r="D11025" t="s">
        <v>3373</v>
      </c>
      <c r="F11025" t="s">
        <v>4480</v>
      </c>
      <c r="H11025" t="s">
        <v>3371</v>
      </c>
      <c r="K11025">
        <v>5</v>
      </c>
      <c r="M11025" t="s">
        <v>4480</v>
      </c>
      <c r="N11025" t="s">
        <v>4481</v>
      </c>
      <c r="O11025" t="s">
        <v>4482</v>
      </c>
      <c r="P11025" t="s">
        <v>4483</v>
      </c>
      <c r="Q11025" t="s">
        <v>4484</v>
      </c>
    </row>
    <row r="11026" spans="2:17">
      <c r="B11026" s="594">
        <v>45706.482592592591</v>
      </c>
      <c r="D11026" t="s">
        <v>3372</v>
      </c>
      <c r="F11026" t="s">
        <v>4480</v>
      </c>
      <c r="H11026" t="s">
        <v>3371</v>
      </c>
      <c r="K11026">
        <v>5</v>
      </c>
      <c r="M11026" t="s">
        <v>4480</v>
      </c>
      <c r="N11026" t="s">
        <v>4481</v>
      </c>
      <c r="O11026" t="s">
        <v>4482</v>
      </c>
      <c r="P11026" t="s">
        <v>4483</v>
      </c>
      <c r="Q11026" t="s">
        <v>4484</v>
      </c>
    </row>
    <row r="11027" spans="2:17">
      <c r="B11027" s="594">
        <v>45706.482604166667</v>
      </c>
      <c r="D11027" t="s">
        <v>3370</v>
      </c>
      <c r="H11027" t="s">
        <v>3371</v>
      </c>
    </row>
    <row r="11028" spans="2:17">
      <c r="B11028" s="594">
        <v>45706.48265046296</v>
      </c>
      <c r="D11028" t="s">
        <v>3373</v>
      </c>
      <c r="F11028" t="s">
        <v>4485</v>
      </c>
      <c r="H11028" t="s">
        <v>3371</v>
      </c>
      <c r="K11028">
        <v>5</v>
      </c>
      <c r="M11028" t="s">
        <v>4485</v>
      </c>
      <c r="N11028" t="s">
        <v>4486</v>
      </c>
      <c r="O11028" t="s">
        <v>4487</v>
      </c>
      <c r="P11028" t="s">
        <v>4488</v>
      </c>
      <c r="Q11028" t="s">
        <v>4489</v>
      </c>
    </row>
    <row r="11029" spans="2:17">
      <c r="B11029" s="594">
        <v>45706.48265046296</v>
      </c>
      <c r="D11029" t="s">
        <v>3372</v>
      </c>
      <c r="F11029" t="s">
        <v>4485</v>
      </c>
      <c r="H11029" t="s">
        <v>3371</v>
      </c>
      <c r="K11029">
        <v>5</v>
      </c>
      <c r="M11029" t="s">
        <v>4485</v>
      </c>
      <c r="N11029" t="s">
        <v>4486</v>
      </c>
      <c r="O11029" t="s">
        <v>4487</v>
      </c>
      <c r="P11029" t="s">
        <v>4488</v>
      </c>
      <c r="Q11029" t="s">
        <v>4489</v>
      </c>
    </row>
    <row r="11030" spans="2:17">
      <c r="B11030" s="594">
        <v>45706.482685185183</v>
      </c>
      <c r="D11030" t="s">
        <v>3362</v>
      </c>
    </row>
    <row r="11031" spans="2:17">
      <c r="B11031" s="594">
        <v>45706.591226851851</v>
      </c>
      <c r="D11031" t="s">
        <v>3362</v>
      </c>
    </row>
    <row r="11032" spans="2:17">
      <c r="B11032" s="594">
        <v>45706.63521990741</v>
      </c>
      <c r="D11032" t="s">
        <v>3362</v>
      </c>
    </row>
    <row r="11033" spans="2:17">
      <c r="B11033" s="594">
        <v>45706.635972222219</v>
      </c>
      <c r="D11033" t="s">
        <v>3362</v>
      </c>
    </row>
    <row r="11034" spans="2:17">
      <c r="B11034" s="594">
        <v>45706.636666666665</v>
      </c>
      <c r="C11034">
        <v>60001</v>
      </c>
      <c r="D11034" t="s">
        <v>3516</v>
      </c>
    </row>
    <row r="11035" spans="2:17">
      <c r="B11035" s="594">
        <v>45706.636666666665</v>
      </c>
      <c r="C11035">
        <v>60001</v>
      </c>
      <c r="D11035" t="s">
        <v>3439</v>
      </c>
    </row>
    <row r="11036" spans="2:17">
      <c r="B11036" s="594">
        <v>45706.636666666665</v>
      </c>
      <c r="C11036">
        <v>60001</v>
      </c>
      <c r="D11036" t="s">
        <v>3440</v>
      </c>
    </row>
    <row r="11037" spans="2:17">
      <c r="B11037" s="594">
        <v>45706.636747685188</v>
      </c>
      <c r="D11037" t="s">
        <v>3362</v>
      </c>
    </row>
    <row r="11038" spans="2:17">
      <c r="B11038" s="594">
        <v>45706.637789351851</v>
      </c>
      <c r="C11038">
        <v>60001</v>
      </c>
      <c r="D11038" t="s">
        <v>3516</v>
      </c>
    </row>
    <row r="11039" spans="2:17">
      <c r="B11039" s="594">
        <v>45706.637789351851</v>
      </c>
      <c r="C11039">
        <v>60001</v>
      </c>
      <c r="D11039" t="s">
        <v>3439</v>
      </c>
    </row>
    <row r="11040" spans="2:17">
      <c r="B11040" s="594">
        <v>45706.637789351851</v>
      </c>
      <c r="C11040">
        <v>60001</v>
      </c>
      <c r="D11040" t="s">
        <v>3440</v>
      </c>
    </row>
    <row r="11041" spans="2:13">
      <c r="B11041" s="594">
        <v>45706.637835648151</v>
      </c>
      <c r="D11041" t="s">
        <v>3362</v>
      </c>
    </row>
    <row r="11042" spans="2:13">
      <c r="B11042" s="594">
        <v>45706.639062499999</v>
      </c>
      <c r="D11042" t="s">
        <v>3362</v>
      </c>
    </row>
    <row r="11043" spans="2:13">
      <c r="B11043" s="594">
        <v>45706.639872685184</v>
      </c>
      <c r="D11043" t="s">
        <v>3370</v>
      </c>
      <c r="F11043" t="s">
        <v>4490</v>
      </c>
      <c r="G11043" t="s">
        <v>1375</v>
      </c>
      <c r="H11043" t="s">
        <v>3606</v>
      </c>
      <c r="K11043">
        <v>1</v>
      </c>
      <c r="M11043" t="s">
        <v>4490</v>
      </c>
    </row>
    <row r="11044" spans="2:13">
      <c r="B11044" s="594">
        <v>45706.639907407407</v>
      </c>
      <c r="D11044" t="s">
        <v>3373</v>
      </c>
      <c r="F11044" t="s">
        <v>4490</v>
      </c>
      <c r="G11044" t="s">
        <v>1375</v>
      </c>
      <c r="H11044" t="s">
        <v>3606</v>
      </c>
      <c r="K11044">
        <v>1</v>
      </c>
      <c r="M11044" t="s">
        <v>4490</v>
      </c>
    </row>
    <row r="11045" spans="2:13">
      <c r="B11045" s="594">
        <v>45706.640057870369</v>
      </c>
      <c r="D11045" t="s">
        <v>3370</v>
      </c>
      <c r="F11045" t="s">
        <v>4491</v>
      </c>
      <c r="G11045" t="s">
        <v>1375</v>
      </c>
      <c r="H11045" t="s">
        <v>3609</v>
      </c>
      <c r="K11045">
        <v>1</v>
      </c>
      <c r="M11045" t="s">
        <v>4491</v>
      </c>
    </row>
    <row r="11046" spans="2:13">
      <c r="B11046" s="594">
        <v>45706.640092592592</v>
      </c>
      <c r="D11046" t="s">
        <v>3373</v>
      </c>
      <c r="F11046" t="s">
        <v>4491</v>
      </c>
      <c r="G11046" t="s">
        <v>1375</v>
      </c>
      <c r="H11046" t="s">
        <v>3609</v>
      </c>
      <c r="K11046">
        <v>1</v>
      </c>
      <c r="M11046" t="s">
        <v>4491</v>
      </c>
    </row>
    <row r="11047" spans="2:13">
      <c r="B11047" s="594">
        <v>45706.640219907407</v>
      </c>
      <c r="D11047" t="s">
        <v>3370</v>
      </c>
      <c r="F11047" t="s">
        <v>4492</v>
      </c>
      <c r="G11047" t="s">
        <v>1375</v>
      </c>
      <c r="H11047" t="s">
        <v>3796</v>
      </c>
      <c r="K11047">
        <v>1</v>
      </c>
      <c r="M11047" t="s">
        <v>4492</v>
      </c>
    </row>
    <row r="11048" spans="2:13">
      <c r="B11048" s="594">
        <v>45706.640243055554</v>
      </c>
      <c r="D11048" t="s">
        <v>3373</v>
      </c>
      <c r="F11048" t="s">
        <v>4492</v>
      </c>
      <c r="G11048" t="s">
        <v>1375</v>
      </c>
      <c r="H11048" t="s">
        <v>3796</v>
      </c>
      <c r="K11048">
        <v>1</v>
      </c>
      <c r="M11048" t="s">
        <v>4492</v>
      </c>
    </row>
    <row r="11049" spans="2:13">
      <c r="B11049" s="594">
        <v>45706.640428240738</v>
      </c>
      <c r="D11049" t="s">
        <v>3370</v>
      </c>
      <c r="F11049" t="s">
        <v>4493</v>
      </c>
      <c r="G11049" t="s">
        <v>1375</v>
      </c>
      <c r="H11049" t="s">
        <v>3615</v>
      </c>
      <c r="K11049">
        <v>1</v>
      </c>
      <c r="M11049" t="s">
        <v>4493</v>
      </c>
    </row>
    <row r="11050" spans="2:13">
      <c r="B11050" s="594">
        <v>45706.640462962961</v>
      </c>
      <c r="D11050" t="s">
        <v>3373</v>
      </c>
      <c r="F11050" t="s">
        <v>4493</v>
      </c>
      <c r="G11050" t="s">
        <v>1375</v>
      </c>
      <c r="H11050" t="s">
        <v>3615</v>
      </c>
      <c r="K11050">
        <v>1</v>
      </c>
      <c r="M11050" t="s">
        <v>4493</v>
      </c>
    </row>
    <row r="11051" spans="2:13">
      <c r="B11051" s="594">
        <v>45706.640636574077</v>
      </c>
      <c r="D11051" t="s">
        <v>3370</v>
      </c>
      <c r="F11051" t="s">
        <v>4494</v>
      </c>
      <c r="G11051" t="s">
        <v>1375</v>
      </c>
      <c r="H11051" t="s">
        <v>3618</v>
      </c>
      <c r="K11051">
        <v>1</v>
      </c>
      <c r="M11051" t="s">
        <v>4494</v>
      </c>
    </row>
    <row r="11052" spans="2:13">
      <c r="B11052" s="594">
        <v>45706.640682870369</v>
      </c>
      <c r="D11052" t="s">
        <v>3373</v>
      </c>
      <c r="F11052" t="s">
        <v>4494</v>
      </c>
      <c r="G11052" t="s">
        <v>1375</v>
      </c>
      <c r="H11052" t="s">
        <v>3618</v>
      </c>
      <c r="K11052">
        <v>1</v>
      </c>
      <c r="M11052" t="s">
        <v>4494</v>
      </c>
    </row>
    <row r="11053" spans="2:13">
      <c r="B11053" s="594">
        <v>45706.640763888892</v>
      </c>
      <c r="D11053" t="s">
        <v>3362</v>
      </c>
    </row>
    <row r="11054" spans="2:13">
      <c r="B11054" s="594">
        <v>45706.641377314816</v>
      </c>
      <c r="D11054" t="s">
        <v>3725</v>
      </c>
      <c r="F11054" t="s">
        <v>3613</v>
      </c>
    </row>
    <row r="11055" spans="2:13">
      <c r="B11055" s="594">
        <v>45706.641423611109</v>
      </c>
      <c r="D11055" t="s">
        <v>3362</v>
      </c>
    </row>
    <row r="11056" spans="2:13">
      <c r="B11056" s="594">
        <v>45706.650868055556</v>
      </c>
      <c r="D11056" t="s">
        <v>3370</v>
      </c>
      <c r="F11056" t="s">
        <v>4507</v>
      </c>
      <c r="G11056" t="s">
        <v>1375</v>
      </c>
      <c r="H11056" t="s">
        <v>3606</v>
      </c>
      <c r="K11056">
        <v>1</v>
      </c>
      <c r="M11056" t="s">
        <v>4507</v>
      </c>
    </row>
    <row r="11057" spans="2:13">
      <c r="B11057" s="594">
        <v>45706.650891203702</v>
      </c>
      <c r="D11057" t="s">
        <v>3373</v>
      </c>
      <c r="F11057" t="s">
        <v>4507</v>
      </c>
      <c r="G11057" t="s">
        <v>1375</v>
      </c>
      <c r="H11057" t="s">
        <v>3606</v>
      </c>
      <c r="K11057">
        <v>1</v>
      </c>
      <c r="M11057" t="s">
        <v>4507</v>
      </c>
    </row>
    <row r="11058" spans="2:13">
      <c r="B11058" s="594">
        <v>45706.650925925926</v>
      </c>
      <c r="D11058" t="s">
        <v>3362</v>
      </c>
    </row>
    <row r="11059" spans="2:13">
      <c r="B11059" s="594">
        <v>45707.722384259258</v>
      </c>
      <c r="D11059" t="s">
        <v>3362</v>
      </c>
    </row>
    <row r="11060" spans="2:13">
      <c r="B11060" s="594">
        <v>45707.723749999997</v>
      </c>
      <c r="D11060" t="s">
        <v>3362</v>
      </c>
    </row>
    <row r="11061" spans="2:13">
      <c r="B11061" s="594">
        <v>45707.724166666667</v>
      </c>
      <c r="D11061" t="s">
        <v>3362</v>
      </c>
    </row>
    <row r="11062" spans="2:13">
      <c r="B11062" s="594">
        <v>45707.741574074076</v>
      </c>
      <c r="D11062" t="s">
        <v>3362</v>
      </c>
    </row>
    <row r="11063" spans="2:13">
      <c r="B11063" s="594">
        <v>45707.741956018515</v>
      </c>
      <c r="D11063" t="s">
        <v>3362</v>
      </c>
    </row>
    <row r="11064" spans="2:13">
      <c r="B11064" s="594">
        <v>45709.523622685185</v>
      </c>
      <c r="D11064" t="s">
        <v>3362</v>
      </c>
    </row>
    <row r="11065" spans="2:13">
      <c r="B11065" s="594">
        <v>45709.523831018516</v>
      </c>
      <c r="C11065">
        <v>60001</v>
      </c>
      <c r="D11065" t="s">
        <v>3516</v>
      </c>
    </row>
    <row r="11066" spans="2:13">
      <c r="B11066" s="594">
        <v>45709.523831018516</v>
      </c>
      <c r="C11066">
        <v>60001</v>
      </c>
      <c r="D11066" t="s">
        <v>3439</v>
      </c>
    </row>
    <row r="11067" spans="2:13">
      <c r="B11067" s="594">
        <v>45709.523831018516</v>
      </c>
      <c r="C11067">
        <v>60001</v>
      </c>
      <c r="D11067" t="s">
        <v>3440</v>
      </c>
    </row>
    <row r="11068" spans="2:13">
      <c r="B11068" s="594">
        <v>45709.523865740739</v>
      </c>
      <c r="D11068" t="s">
        <v>3370</v>
      </c>
      <c r="H11068" t="s">
        <v>3371</v>
      </c>
    </row>
    <row r="11069" spans="2:13">
      <c r="B11069" s="594">
        <v>45709.523865740739</v>
      </c>
      <c r="D11069" t="s">
        <v>3372</v>
      </c>
      <c r="H11069" t="s">
        <v>3371</v>
      </c>
    </row>
    <row r="11070" spans="2:13">
      <c r="B11070" s="594">
        <v>45709.523888888885</v>
      </c>
      <c r="D11070" t="s">
        <v>3370</v>
      </c>
      <c r="H11070" t="s">
        <v>3371</v>
      </c>
    </row>
    <row r="11071" spans="2:13">
      <c r="B11071" s="594">
        <v>45709.523888888885</v>
      </c>
      <c r="D11071" t="s">
        <v>3372</v>
      </c>
      <c r="H11071" t="s">
        <v>3371</v>
      </c>
    </row>
    <row r="11072" spans="2:13">
      <c r="B11072" s="594">
        <v>45709.523923611108</v>
      </c>
      <c r="D11072" t="s">
        <v>3362</v>
      </c>
    </row>
    <row r="11073" spans="2:17">
      <c r="B11073" s="594">
        <v>45709.525254629632</v>
      </c>
      <c r="D11073" t="s">
        <v>3362</v>
      </c>
    </row>
    <row r="11074" spans="2:17">
      <c r="B11074" s="594">
        <v>45709.525740740741</v>
      </c>
      <c r="D11074" t="s">
        <v>3370</v>
      </c>
      <c r="H11074" t="s">
        <v>3371</v>
      </c>
    </row>
    <row r="11075" spans="2:17">
      <c r="B11075" s="594">
        <v>45709.525787037041</v>
      </c>
      <c r="D11075" t="s">
        <v>3373</v>
      </c>
      <c r="F11075" t="s">
        <v>4508</v>
      </c>
      <c r="H11075" t="s">
        <v>3371</v>
      </c>
      <c r="K11075">
        <v>5</v>
      </c>
      <c r="M11075" t="s">
        <v>4508</v>
      </c>
      <c r="N11075" t="s">
        <v>4509</v>
      </c>
      <c r="O11075" t="s">
        <v>4510</v>
      </c>
      <c r="P11075" t="s">
        <v>4511</v>
      </c>
      <c r="Q11075" t="s">
        <v>4512</v>
      </c>
    </row>
    <row r="11076" spans="2:17">
      <c r="B11076" s="594">
        <v>45709.525787037041</v>
      </c>
      <c r="D11076" t="s">
        <v>3372</v>
      </c>
      <c r="F11076" t="s">
        <v>4508</v>
      </c>
      <c r="H11076" t="s">
        <v>3371</v>
      </c>
      <c r="K11076">
        <v>5</v>
      </c>
      <c r="M11076" t="s">
        <v>4508</v>
      </c>
      <c r="N11076" t="s">
        <v>4509</v>
      </c>
      <c r="O11076" t="s">
        <v>4510</v>
      </c>
      <c r="P11076" t="s">
        <v>4511</v>
      </c>
      <c r="Q11076" t="s">
        <v>4512</v>
      </c>
    </row>
    <row r="11077" spans="2:17">
      <c r="B11077" s="594">
        <v>45709.52579861111</v>
      </c>
      <c r="D11077" t="s">
        <v>3370</v>
      </c>
      <c r="H11077" t="s">
        <v>3371</v>
      </c>
    </row>
    <row r="11078" spans="2:17">
      <c r="B11078" s="594">
        <v>45709.525833333333</v>
      </c>
      <c r="D11078" t="s">
        <v>3373</v>
      </c>
      <c r="F11078" t="s">
        <v>4513</v>
      </c>
      <c r="H11078" t="s">
        <v>3371</v>
      </c>
      <c r="K11078">
        <v>5</v>
      </c>
      <c r="M11078" t="s">
        <v>4513</v>
      </c>
      <c r="N11078" t="s">
        <v>4514</v>
      </c>
      <c r="O11078" t="s">
        <v>4515</v>
      </c>
      <c r="P11078" t="s">
        <v>4516</v>
      </c>
      <c r="Q11078" t="s">
        <v>4517</v>
      </c>
    </row>
    <row r="11079" spans="2:17">
      <c r="B11079" s="594">
        <v>45709.525833333333</v>
      </c>
      <c r="D11079" t="s">
        <v>3372</v>
      </c>
      <c r="F11079" t="s">
        <v>4513</v>
      </c>
      <c r="H11079" t="s">
        <v>3371</v>
      </c>
      <c r="K11079">
        <v>5</v>
      </c>
      <c r="M11079" t="s">
        <v>4513</v>
      </c>
      <c r="N11079" t="s">
        <v>4514</v>
      </c>
      <c r="O11079" t="s">
        <v>4515</v>
      </c>
      <c r="P11079" t="s">
        <v>4516</v>
      </c>
      <c r="Q11079" t="s">
        <v>4517</v>
      </c>
    </row>
    <row r="11080" spans="2:17">
      <c r="B11080" s="594">
        <v>45709.525902777779</v>
      </c>
      <c r="D11080" t="s">
        <v>3362</v>
      </c>
    </row>
    <row r="11081" spans="2:17">
      <c r="B11081" s="594">
        <v>45709.830185185187</v>
      </c>
      <c r="C11081">
        <v>60001</v>
      </c>
      <c r="D11081" t="s">
        <v>3364</v>
      </c>
    </row>
    <row r="11082" spans="2:17">
      <c r="B11082" s="594">
        <v>45709.830208333333</v>
      </c>
      <c r="C11082">
        <v>60001</v>
      </c>
      <c r="D11082" t="s">
        <v>3363</v>
      </c>
    </row>
    <row r="11083" spans="2:17">
      <c r="B11083" s="594">
        <v>45709.830208333333</v>
      </c>
      <c r="C11083">
        <v>60001</v>
      </c>
      <c r="D11083" t="s">
        <v>3440</v>
      </c>
    </row>
    <row r="11084" spans="2:17">
      <c r="B11084" s="594">
        <v>45709.830208333333</v>
      </c>
      <c r="C11084">
        <v>60001</v>
      </c>
      <c r="D11084" t="s">
        <v>3368</v>
      </c>
    </row>
    <row r="11085" spans="2:17">
      <c r="B11085" s="594">
        <v>45709.83021990741</v>
      </c>
      <c r="C11085">
        <v>60001</v>
      </c>
      <c r="D11085" t="s">
        <v>3367</v>
      </c>
    </row>
    <row r="11086" spans="2:17">
      <c r="B11086" s="594">
        <v>45709.830324074072</v>
      </c>
      <c r="C11086">
        <v>60001</v>
      </c>
      <c r="D11086" t="s">
        <v>3364</v>
      </c>
    </row>
    <row r="11087" spans="2:17">
      <c r="B11087" s="594">
        <v>45709.830358796295</v>
      </c>
      <c r="C11087">
        <v>60001</v>
      </c>
      <c r="D11087" t="s">
        <v>3363</v>
      </c>
    </row>
    <row r="11088" spans="2:17">
      <c r="B11088" s="594">
        <v>45709.830358796295</v>
      </c>
      <c r="C11088">
        <v>60001</v>
      </c>
      <c r="D11088" t="s">
        <v>3440</v>
      </c>
    </row>
    <row r="11089" spans="2:4">
      <c r="B11089" s="594">
        <v>45709.830358796295</v>
      </c>
      <c r="C11089">
        <v>60001</v>
      </c>
      <c r="D11089" t="s">
        <v>3368</v>
      </c>
    </row>
    <row r="11090" spans="2:4">
      <c r="B11090" s="594">
        <v>45709.830358796295</v>
      </c>
      <c r="C11090">
        <v>60001</v>
      </c>
      <c r="D11090" t="s">
        <v>3367</v>
      </c>
    </row>
    <row r="11091" spans="2:4">
      <c r="B11091" s="594">
        <v>45709.830428240741</v>
      </c>
      <c r="C11091">
        <v>60001</v>
      </c>
      <c r="D11091" t="s">
        <v>3364</v>
      </c>
    </row>
    <row r="11092" spans="2:4">
      <c r="B11092" s="594">
        <v>45709.830451388887</v>
      </c>
      <c r="C11092">
        <v>60001</v>
      </c>
      <c r="D11092" t="s">
        <v>3363</v>
      </c>
    </row>
    <row r="11093" spans="2:4">
      <c r="B11093" s="594">
        <v>45709.830451388887</v>
      </c>
      <c r="C11093">
        <v>60001</v>
      </c>
      <c r="D11093" t="s">
        <v>3440</v>
      </c>
    </row>
    <row r="11094" spans="2:4">
      <c r="B11094" s="594">
        <v>45709.830451388887</v>
      </c>
      <c r="C11094">
        <v>60001</v>
      </c>
      <c r="D11094" t="s">
        <v>3368</v>
      </c>
    </row>
    <row r="11095" spans="2:4">
      <c r="B11095" s="594">
        <v>45709.830462962964</v>
      </c>
      <c r="C11095">
        <v>60001</v>
      </c>
      <c r="D11095" t="s">
        <v>3367</v>
      </c>
    </row>
    <row r="11096" spans="2:4">
      <c r="B11096" s="594">
        <v>45709.830543981479</v>
      </c>
      <c r="C11096">
        <v>60001</v>
      </c>
      <c r="D11096" t="s">
        <v>3364</v>
      </c>
    </row>
    <row r="11097" spans="2:4">
      <c r="B11097" s="594">
        <v>45709.830567129633</v>
      </c>
      <c r="C11097">
        <v>60001</v>
      </c>
      <c r="D11097" t="s">
        <v>3363</v>
      </c>
    </row>
    <row r="11098" spans="2:4">
      <c r="B11098" s="594">
        <v>45709.830567129633</v>
      </c>
      <c r="C11098">
        <v>60001</v>
      </c>
      <c r="D11098" t="s">
        <v>3440</v>
      </c>
    </row>
    <row r="11099" spans="2:4">
      <c r="B11099" s="594">
        <v>45709.830567129633</v>
      </c>
      <c r="C11099">
        <v>60001</v>
      </c>
      <c r="D11099" t="s">
        <v>3368</v>
      </c>
    </row>
    <row r="11100" spans="2:4">
      <c r="B11100" s="594">
        <v>45709.830567129633</v>
      </c>
      <c r="C11100">
        <v>60001</v>
      </c>
      <c r="D11100" t="s">
        <v>3367</v>
      </c>
    </row>
    <row r="11101" spans="2:4">
      <c r="B11101" s="594">
        <v>45709.830648148149</v>
      </c>
      <c r="C11101">
        <v>60001</v>
      </c>
      <c r="D11101" t="s">
        <v>3364</v>
      </c>
    </row>
    <row r="11102" spans="2:4">
      <c r="B11102" s="594">
        <v>45709.830682870372</v>
      </c>
      <c r="C11102">
        <v>60001</v>
      </c>
      <c r="D11102" t="s">
        <v>3363</v>
      </c>
    </row>
    <row r="11103" spans="2:4">
      <c r="B11103" s="594">
        <v>45709.830682870372</v>
      </c>
      <c r="C11103">
        <v>60001</v>
      </c>
      <c r="D11103" t="s">
        <v>3440</v>
      </c>
    </row>
    <row r="11104" spans="2:4">
      <c r="B11104" s="594">
        <v>45709.830682870372</v>
      </c>
      <c r="C11104">
        <v>60001</v>
      </c>
      <c r="D11104" t="s">
        <v>3368</v>
      </c>
    </row>
    <row r="11105" spans="2:8">
      <c r="B11105" s="594">
        <v>45709.830682870372</v>
      </c>
      <c r="C11105">
        <v>60001</v>
      </c>
      <c r="D11105" t="s">
        <v>3367</v>
      </c>
    </row>
    <row r="11106" spans="2:8">
      <c r="B11106" s="594">
        <v>45709.830775462964</v>
      </c>
      <c r="C11106">
        <v>60001</v>
      </c>
      <c r="D11106" t="s">
        <v>3364</v>
      </c>
    </row>
    <row r="11107" spans="2:8">
      <c r="B11107" s="594">
        <v>45709.830810185187</v>
      </c>
      <c r="C11107">
        <v>60001</v>
      </c>
      <c r="D11107" t="s">
        <v>3363</v>
      </c>
    </row>
    <row r="11108" spans="2:8">
      <c r="B11108" s="594">
        <v>45709.830810185187</v>
      </c>
      <c r="C11108">
        <v>60001</v>
      </c>
      <c r="D11108" t="s">
        <v>3440</v>
      </c>
    </row>
    <row r="11109" spans="2:8">
      <c r="B11109" s="594">
        <v>45709.830810185187</v>
      </c>
      <c r="C11109">
        <v>60001</v>
      </c>
      <c r="D11109" t="s">
        <v>3368</v>
      </c>
    </row>
    <row r="11110" spans="2:8">
      <c r="B11110" s="594">
        <v>45709.830810185187</v>
      </c>
      <c r="C11110">
        <v>60001</v>
      </c>
      <c r="D11110" t="s">
        <v>3367</v>
      </c>
    </row>
    <row r="11111" spans="2:8">
      <c r="B11111" s="594">
        <v>45709.831689814811</v>
      </c>
      <c r="D11111" t="s">
        <v>3370</v>
      </c>
      <c r="H11111" t="s">
        <v>3371</v>
      </c>
    </row>
    <row r="11112" spans="2:8">
      <c r="B11112" s="594">
        <v>45709.831689814811</v>
      </c>
      <c r="D11112" t="s">
        <v>3372</v>
      </c>
      <c r="H11112" t="s">
        <v>3371</v>
      </c>
    </row>
    <row r="11113" spans="2:8">
      <c r="B11113" s="594">
        <v>45709.831724537034</v>
      </c>
      <c r="D11113" t="s">
        <v>3370</v>
      </c>
      <c r="H11113" t="s">
        <v>3371</v>
      </c>
    </row>
    <row r="11114" spans="2:8">
      <c r="B11114" s="594">
        <v>45709.831724537034</v>
      </c>
      <c r="D11114" t="s">
        <v>3372</v>
      </c>
      <c r="H11114" t="s">
        <v>3371</v>
      </c>
    </row>
    <row r="11115" spans="2:8">
      <c r="B11115" s="594">
        <v>45709.831747685188</v>
      </c>
      <c r="D11115" t="s">
        <v>3370</v>
      </c>
      <c r="H11115" t="s">
        <v>3371</v>
      </c>
    </row>
    <row r="11116" spans="2:8">
      <c r="B11116" s="594">
        <v>45709.831747685188</v>
      </c>
      <c r="D11116" t="s">
        <v>3372</v>
      </c>
      <c r="H11116" t="s">
        <v>3371</v>
      </c>
    </row>
    <row r="11117" spans="2:8">
      <c r="B11117" s="594">
        <v>45709.831759259258</v>
      </c>
      <c r="D11117" t="s">
        <v>3370</v>
      </c>
      <c r="H11117" t="s">
        <v>3371</v>
      </c>
    </row>
    <row r="11118" spans="2:8">
      <c r="B11118" s="594">
        <v>45709.831759259258</v>
      </c>
      <c r="D11118" t="s">
        <v>3372</v>
      </c>
      <c r="H11118" t="s">
        <v>3371</v>
      </c>
    </row>
    <row r="11119" spans="2:8">
      <c r="B11119" s="594">
        <v>45709.831793981481</v>
      </c>
      <c r="D11119" t="s">
        <v>3370</v>
      </c>
      <c r="H11119" t="s">
        <v>3371</v>
      </c>
    </row>
    <row r="11120" spans="2:8">
      <c r="B11120" s="594">
        <v>45709.831793981481</v>
      </c>
      <c r="D11120" t="s">
        <v>3372</v>
      </c>
      <c r="H11120" t="s">
        <v>3371</v>
      </c>
    </row>
    <row r="11121" spans="2:4">
      <c r="B11121" s="594">
        <v>45709.83184027778</v>
      </c>
      <c r="D11121" t="s">
        <v>3362</v>
      </c>
    </row>
    <row r="11122" spans="2:4">
      <c r="B11122" s="594">
        <v>45709.837337962963</v>
      </c>
      <c r="C11122">
        <v>60001</v>
      </c>
      <c r="D11122" t="s">
        <v>3364</v>
      </c>
    </row>
    <row r="11123" spans="2:4">
      <c r="B11123" s="594">
        <v>45709.837395833332</v>
      </c>
      <c r="C11123">
        <v>60001</v>
      </c>
      <c r="D11123" t="s">
        <v>3363</v>
      </c>
    </row>
    <row r="11124" spans="2:4">
      <c r="B11124" s="594">
        <v>45709.837395833332</v>
      </c>
      <c r="C11124">
        <v>60001</v>
      </c>
      <c r="D11124" t="s">
        <v>3440</v>
      </c>
    </row>
    <row r="11125" spans="2:4">
      <c r="B11125" s="594">
        <v>45709.837395833332</v>
      </c>
      <c r="C11125">
        <v>60001</v>
      </c>
      <c r="D11125" t="s">
        <v>3368</v>
      </c>
    </row>
    <row r="11126" spans="2:4">
      <c r="B11126" s="594">
        <v>45709.837407407409</v>
      </c>
      <c r="C11126">
        <v>60001</v>
      </c>
      <c r="D11126" t="s">
        <v>3367</v>
      </c>
    </row>
    <row r="11127" spans="2:4">
      <c r="B11127" s="594">
        <v>45709.837511574071</v>
      </c>
      <c r="C11127">
        <v>60001</v>
      </c>
      <c r="D11127" t="s">
        <v>3364</v>
      </c>
    </row>
    <row r="11128" spans="2:4">
      <c r="B11128" s="594">
        <v>45709.837546296294</v>
      </c>
      <c r="C11128">
        <v>60001</v>
      </c>
      <c r="D11128" t="s">
        <v>3363</v>
      </c>
    </row>
    <row r="11129" spans="2:4">
      <c r="B11129" s="594">
        <v>45709.837546296294</v>
      </c>
      <c r="C11129">
        <v>60001</v>
      </c>
      <c r="D11129" t="s">
        <v>3440</v>
      </c>
    </row>
    <row r="11130" spans="2:4">
      <c r="B11130" s="594">
        <v>45709.837557870371</v>
      </c>
      <c r="C11130">
        <v>60001</v>
      </c>
      <c r="D11130" t="s">
        <v>3368</v>
      </c>
    </row>
    <row r="11131" spans="2:4">
      <c r="B11131" s="594">
        <v>45709.837557870371</v>
      </c>
      <c r="C11131">
        <v>60001</v>
      </c>
      <c r="D11131" t="s">
        <v>3367</v>
      </c>
    </row>
    <row r="11132" spans="2:4">
      <c r="B11132" s="594">
        <v>45709.837743055556</v>
      </c>
      <c r="C11132">
        <v>60001</v>
      </c>
      <c r="D11132" t="s">
        <v>3364</v>
      </c>
    </row>
    <row r="11133" spans="2:4">
      <c r="B11133" s="594">
        <v>45709.837789351855</v>
      </c>
      <c r="C11133">
        <v>60001</v>
      </c>
      <c r="D11133" t="s">
        <v>3363</v>
      </c>
    </row>
    <row r="11134" spans="2:4">
      <c r="B11134" s="594">
        <v>45709.837789351855</v>
      </c>
      <c r="C11134">
        <v>60001</v>
      </c>
      <c r="D11134" t="s">
        <v>3440</v>
      </c>
    </row>
    <row r="11135" spans="2:4">
      <c r="B11135" s="594">
        <v>45709.837789351855</v>
      </c>
      <c r="C11135">
        <v>60001</v>
      </c>
      <c r="D11135" t="s">
        <v>3368</v>
      </c>
    </row>
    <row r="11136" spans="2:4">
      <c r="B11136" s="594">
        <v>45709.837789351855</v>
      </c>
      <c r="C11136">
        <v>60001</v>
      </c>
      <c r="D11136" t="s">
        <v>3367</v>
      </c>
    </row>
    <row r="11137" spans="2:8">
      <c r="B11137" s="594">
        <v>45709.837893518517</v>
      </c>
      <c r="C11137">
        <v>60001</v>
      </c>
      <c r="D11137" t="s">
        <v>3364</v>
      </c>
    </row>
    <row r="11138" spans="2:8">
      <c r="B11138" s="594">
        <v>45709.838020833333</v>
      </c>
      <c r="C11138">
        <v>60001</v>
      </c>
      <c r="D11138" t="s">
        <v>3363</v>
      </c>
    </row>
    <row r="11139" spans="2:8">
      <c r="B11139" s="594">
        <v>45709.838020833333</v>
      </c>
      <c r="C11139">
        <v>60001</v>
      </c>
      <c r="D11139" t="s">
        <v>3440</v>
      </c>
    </row>
    <row r="11140" spans="2:8">
      <c r="B11140" s="594">
        <v>45709.838020833333</v>
      </c>
      <c r="C11140">
        <v>60001</v>
      </c>
      <c r="D11140" t="s">
        <v>3368</v>
      </c>
    </row>
    <row r="11141" spans="2:8">
      <c r="B11141" s="594">
        <v>45709.83803240741</v>
      </c>
      <c r="C11141">
        <v>60001</v>
      </c>
      <c r="D11141" t="s">
        <v>3367</v>
      </c>
    </row>
    <row r="11142" spans="2:8">
      <c r="B11142" s="594">
        <v>45709.838136574072</v>
      </c>
      <c r="C11142">
        <v>60001</v>
      </c>
      <c r="D11142" t="s">
        <v>3364</v>
      </c>
    </row>
    <row r="11143" spans="2:8">
      <c r="B11143" s="594">
        <v>45709.838171296295</v>
      </c>
      <c r="C11143">
        <v>60001</v>
      </c>
      <c r="D11143" t="s">
        <v>3363</v>
      </c>
    </row>
    <row r="11144" spans="2:8">
      <c r="B11144" s="594">
        <v>45709.838171296295</v>
      </c>
      <c r="C11144">
        <v>60001</v>
      </c>
      <c r="D11144" t="s">
        <v>3440</v>
      </c>
    </row>
    <row r="11145" spans="2:8">
      <c r="B11145" s="594">
        <v>45709.838171296295</v>
      </c>
      <c r="C11145">
        <v>60001</v>
      </c>
      <c r="D11145" t="s">
        <v>3368</v>
      </c>
    </row>
    <row r="11146" spans="2:8">
      <c r="B11146" s="594">
        <v>45709.838171296295</v>
      </c>
      <c r="C11146">
        <v>60001</v>
      </c>
      <c r="D11146" t="s">
        <v>3367</v>
      </c>
    </row>
    <row r="11147" spans="2:8">
      <c r="B11147" s="594">
        <v>45709.838321759256</v>
      </c>
      <c r="C11147">
        <v>60001</v>
      </c>
      <c r="D11147" t="s">
        <v>3364</v>
      </c>
    </row>
    <row r="11148" spans="2:8">
      <c r="B11148" s="594">
        <v>45709.838368055556</v>
      </c>
      <c r="C11148">
        <v>60001</v>
      </c>
      <c r="D11148" t="s">
        <v>3363</v>
      </c>
    </row>
    <row r="11149" spans="2:8">
      <c r="B11149" s="594">
        <v>45709.838368055556</v>
      </c>
      <c r="C11149">
        <v>60001</v>
      </c>
      <c r="D11149" t="s">
        <v>3440</v>
      </c>
    </row>
    <row r="11150" spans="2:8">
      <c r="B11150" s="594">
        <v>45709.838368055556</v>
      </c>
      <c r="C11150">
        <v>60001</v>
      </c>
      <c r="D11150" t="s">
        <v>3368</v>
      </c>
    </row>
    <row r="11151" spans="2:8">
      <c r="B11151" s="594">
        <v>45709.838368055556</v>
      </c>
      <c r="C11151">
        <v>60001</v>
      </c>
      <c r="D11151" t="s">
        <v>3367</v>
      </c>
    </row>
    <row r="11152" spans="2:8">
      <c r="B11152" s="594">
        <v>45709.839074074072</v>
      </c>
      <c r="D11152" t="s">
        <v>3370</v>
      </c>
      <c r="H11152" t="s">
        <v>3371</v>
      </c>
    </row>
    <row r="11153" spans="2:17">
      <c r="B11153" s="594">
        <v>45709.839074074072</v>
      </c>
      <c r="D11153" t="s">
        <v>3372</v>
      </c>
      <c r="H11153" t="s">
        <v>3371</v>
      </c>
    </row>
    <row r="11154" spans="2:17">
      <c r="B11154" s="594">
        <v>45709.839085648149</v>
      </c>
      <c r="D11154" t="s">
        <v>3370</v>
      </c>
      <c r="H11154" t="s">
        <v>3371</v>
      </c>
    </row>
    <row r="11155" spans="2:17">
      <c r="B11155" s="594">
        <v>45709.839085648149</v>
      </c>
      <c r="D11155" t="s">
        <v>3372</v>
      </c>
      <c r="H11155" t="s">
        <v>3371</v>
      </c>
    </row>
    <row r="11156" spans="2:17">
      <c r="B11156" s="594">
        <v>45709.839097222219</v>
      </c>
      <c r="D11156" t="s">
        <v>3370</v>
      </c>
      <c r="H11156" t="s">
        <v>3371</v>
      </c>
    </row>
    <row r="11157" spans="2:17">
      <c r="B11157" s="594">
        <v>45709.839097222219</v>
      </c>
      <c r="D11157" t="s">
        <v>3372</v>
      </c>
      <c r="H11157" t="s">
        <v>3371</v>
      </c>
    </row>
    <row r="11158" spans="2:17">
      <c r="B11158" s="594">
        <v>45709.839097222219</v>
      </c>
      <c r="D11158" t="s">
        <v>3370</v>
      </c>
      <c r="H11158" t="s">
        <v>3371</v>
      </c>
    </row>
    <row r="11159" spans="2:17">
      <c r="B11159" s="594">
        <v>45709.839097222219</v>
      </c>
      <c r="D11159" t="s">
        <v>3372</v>
      </c>
      <c r="H11159" t="s">
        <v>3371</v>
      </c>
    </row>
    <row r="11160" spans="2:17">
      <c r="B11160" s="594">
        <v>45709.839108796295</v>
      </c>
      <c r="D11160" t="s">
        <v>3370</v>
      </c>
      <c r="H11160" t="s">
        <v>3371</v>
      </c>
    </row>
    <row r="11161" spans="2:17">
      <c r="B11161" s="594">
        <v>45709.839108796295</v>
      </c>
      <c r="D11161" t="s">
        <v>3372</v>
      </c>
      <c r="H11161" t="s">
        <v>3371</v>
      </c>
    </row>
    <row r="11162" spans="2:17">
      <c r="B11162" s="594">
        <v>45709.839560185188</v>
      </c>
      <c r="D11162" t="s">
        <v>3362</v>
      </c>
    </row>
    <row r="11163" spans="2:17">
      <c r="B11163" s="594">
        <v>45709.851122685184</v>
      </c>
      <c r="D11163" t="s">
        <v>3362</v>
      </c>
    </row>
    <row r="11164" spans="2:17">
      <c r="B11164" s="594">
        <v>45709.851458333331</v>
      </c>
      <c r="D11164" t="s">
        <v>3370</v>
      </c>
      <c r="H11164" t="s">
        <v>3371</v>
      </c>
    </row>
    <row r="11165" spans="2:17">
      <c r="B11165" s="594">
        <v>45709.8515162037</v>
      </c>
      <c r="D11165" t="s">
        <v>3373</v>
      </c>
      <c r="F11165" t="s">
        <v>4518</v>
      </c>
      <c r="H11165" t="s">
        <v>3371</v>
      </c>
      <c r="K11165">
        <v>5</v>
      </c>
      <c r="M11165" t="s">
        <v>4518</v>
      </c>
      <c r="N11165" t="s">
        <v>4519</v>
      </c>
      <c r="O11165" t="s">
        <v>4520</v>
      </c>
      <c r="P11165" t="s">
        <v>4521</v>
      </c>
      <c r="Q11165" t="s">
        <v>4522</v>
      </c>
    </row>
    <row r="11166" spans="2:17">
      <c r="B11166" s="594">
        <v>45709.8515162037</v>
      </c>
      <c r="D11166" t="s">
        <v>3372</v>
      </c>
      <c r="F11166" t="s">
        <v>4518</v>
      </c>
      <c r="H11166" t="s">
        <v>3371</v>
      </c>
      <c r="K11166">
        <v>5</v>
      </c>
      <c r="M11166" t="s">
        <v>4518</v>
      </c>
      <c r="N11166" t="s">
        <v>4519</v>
      </c>
      <c r="O11166" t="s">
        <v>4520</v>
      </c>
      <c r="P11166" t="s">
        <v>4521</v>
      </c>
      <c r="Q11166" t="s">
        <v>4522</v>
      </c>
    </row>
    <row r="11167" spans="2:17">
      <c r="B11167" s="594">
        <v>45709.851655092592</v>
      </c>
      <c r="D11167" t="s">
        <v>3370</v>
      </c>
      <c r="H11167" t="s">
        <v>3371</v>
      </c>
    </row>
    <row r="11168" spans="2:17">
      <c r="B11168" s="594">
        <v>45709.851689814815</v>
      </c>
      <c r="D11168" t="s">
        <v>3373</v>
      </c>
      <c r="F11168" t="s">
        <v>4523</v>
      </c>
      <c r="H11168" t="s">
        <v>3371</v>
      </c>
      <c r="K11168">
        <v>5</v>
      </c>
      <c r="M11168" t="s">
        <v>4523</v>
      </c>
      <c r="N11168" t="s">
        <v>4524</v>
      </c>
      <c r="O11168" t="s">
        <v>4525</v>
      </c>
      <c r="P11168" t="s">
        <v>4526</v>
      </c>
      <c r="Q11168" t="s">
        <v>4527</v>
      </c>
    </row>
    <row r="11169" spans="2:17">
      <c r="B11169" s="594">
        <v>45709.851689814815</v>
      </c>
      <c r="D11169" t="s">
        <v>3372</v>
      </c>
      <c r="F11169" t="s">
        <v>4523</v>
      </c>
      <c r="H11169" t="s">
        <v>3371</v>
      </c>
      <c r="K11169">
        <v>5</v>
      </c>
      <c r="M11169" t="s">
        <v>4523</v>
      </c>
      <c r="N11169" t="s">
        <v>4524</v>
      </c>
      <c r="O11169" t="s">
        <v>4525</v>
      </c>
      <c r="P11169" t="s">
        <v>4526</v>
      </c>
      <c r="Q11169" t="s">
        <v>4527</v>
      </c>
    </row>
    <row r="11170" spans="2:17">
      <c r="B11170" s="594">
        <v>45709.851701388892</v>
      </c>
      <c r="D11170" t="s">
        <v>3370</v>
      </c>
      <c r="H11170" t="s">
        <v>3371</v>
      </c>
    </row>
    <row r="11171" spans="2:17">
      <c r="B11171" s="594">
        <v>45709.851770833331</v>
      </c>
      <c r="D11171" t="s">
        <v>3373</v>
      </c>
      <c r="F11171" t="s">
        <v>4528</v>
      </c>
      <c r="H11171" t="s">
        <v>3371</v>
      </c>
      <c r="K11171">
        <v>5</v>
      </c>
      <c r="M11171" t="s">
        <v>4528</v>
      </c>
      <c r="N11171" t="s">
        <v>4529</v>
      </c>
      <c r="O11171" t="s">
        <v>4530</v>
      </c>
      <c r="P11171" t="s">
        <v>4531</v>
      </c>
      <c r="Q11171" t="s">
        <v>4532</v>
      </c>
    </row>
    <row r="11172" spans="2:17">
      <c r="B11172" s="594">
        <v>45709.851770833331</v>
      </c>
      <c r="D11172" t="s">
        <v>3372</v>
      </c>
      <c r="F11172" t="s">
        <v>4528</v>
      </c>
      <c r="H11172" t="s">
        <v>3371</v>
      </c>
      <c r="K11172">
        <v>5</v>
      </c>
      <c r="M11172" t="s">
        <v>4528</v>
      </c>
      <c r="N11172" t="s">
        <v>4529</v>
      </c>
      <c r="O11172" t="s">
        <v>4530</v>
      </c>
      <c r="P11172" t="s">
        <v>4531</v>
      </c>
      <c r="Q11172" t="s">
        <v>4532</v>
      </c>
    </row>
    <row r="11173" spans="2:17">
      <c r="B11173" s="594">
        <v>45709.851782407408</v>
      </c>
      <c r="D11173" t="s">
        <v>3370</v>
      </c>
      <c r="H11173" t="s">
        <v>3371</v>
      </c>
    </row>
    <row r="11174" spans="2:17">
      <c r="B11174" s="594">
        <v>45709.851875</v>
      </c>
      <c r="D11174" t="s">
        <v>3373</v>
      </c>
      <c r="F11174" t="s">
        <v>4533</v>
      </c>
      <c r="H11174" t="s">
        <v>3371</v>
      </c>
      <c r="K11174">
        <v>5</v>
      </c>
      <c r="M11174" t="s">
        <v>4533</v>
      </c>
      <c r="N11174" t="s">
        <v>4534</v>
      </c>
      <c r="O11174" t="s">
        <v>4535</v>
      </c>
      <c r="P11174" t="s">
        <v>4536</v>
      </c>
      <c r="Q11174" t="s">
        <v>4537</v>
      </c>
    </row>
    <row r="11175" spans="2:17">
      <c r="B11175" s="594">
        <v>45709.851875</v>
      </c>
      <c r="D11175" t="s">
        <v>3372</v>
      </c>
      <c r="F11175" t="s">
        <v>4533</v>
      </c>
      <c r="H11175" t="s">
        <v>3371</v>
      </c>
      <c r="K11175">
        <v>5</v>
      </c>
      <c r="M11175" t="s">
        <v>4533</v>
      </c>
      <c r="N11175" t="s">
        <v>4534</v>
      </c>
      <c r="O11175" t="s">
        <v>4535</v>
      </c>
      <c r="P11175" t="s">
        <v>4536</v>
      </c>
      <c r="Q11175" t="s">
        <v>4537</v>
      </c>
    </row>
    <row r="11176" spans="2:17">
      <c r="B11176" s="594">
        <v>45709.851898148147</v>
      </c>
      <c r="D11176" t="s">
        <v>3370</v>
      </c>
      <c r="H11176" t="s">
        <v>3371</v>
      </c>
    </row>
    <row r="11177" spans="2:17">
      <c r="B11177" s="594">
        <v>45709.851979166669</v>
      </c>
      <c r="D11177" t="s">
        <v>3373</v>
      </c>
      <c r="F11177" t="s">
        <v>4538</v>
      </c>
      <c r="H11177" t="s">
        <v>3371</v>
      </c>
      <c r="K11177">
        <v>5</v>
      </c>
      <c r="M11177" t="s">
        <v>4538</v>
      </c>
      <c r="N11177" t="s">
        <v>4539</v>
      </c>
      <c r="O11177" t="s">
        <v>4540</v>
      </c>
      <c r="P11177" t="s">
        <v>4541</v>
      </c>
      <c r="Q11177" t="s">
        <v>4542</v>
      </c>
    </row>
    <row r="11178" spans="2:17">
      <c r="B11178" s="594">
        <v>45709.851979166669</v>
      </c>
      <c r="D11178" t="s">
        <v>3372</v>
      </c>
      <c r="F11178" t="s">
        <v>4538</v>
      </c>
      <c r="H11178" t="s">
        <v>3371</v>
      </c>
      <c r="K11178">
        <v>5</v>
      </c>
      <c r="M11178" t="s">
        <v>4538</v>
      </c>
      <c r="N11178" t="s">
        <v>4539</v>
      </c>
      <c r="O11178" t="s">
        <v>4540</v>
      </c>
      <c r="P11178" t="s">
        <v>4541</v>
      </c>
      <c r="Q11178" t="s">
        <v>4542</v>
      </c>
    </row>
    <row r="11179" spans="2:17">
      <c r="B11179" s="594">
        <v>45709.852071759262</v>
      </c>
      <c r="D11179" t="s">
        <v>3362</v>
      </c>
    </row>
    <row r="11180" spans="2:17">
      <c r="B11180" s="594">
        <v>45710.397905092592</v>
      </c>
      <c r="C11180">
        <v>60001</v>
      </c>
      <c r="D11180" t="s">
        <v>3364</v>
      </c>
    </row>
    <row r="11181" spans="2:17">
      <c r="B11181" s="594">
        <v>45710.397997685184</v>
      </c>
      <c r="C11181">
        <v>60001</v>
      </c>
      <c r="D11181" t="s">
        <v>3363</v>
      </c>
    </row>
    <row r="11182" spans="2:17">
      <c r="B11182" s="594">
        <v>45710.397997685184</v>
      </c>
      <c r="C11182">
        <v>60001</v>
      </c>
      <c r="D11182" t="s">
        <v>3440</v>
      </c>
    </row>
    <row r="11183" spans="2:17">
      <c r="B11183" s="594">
        <v>45710.397997685184</v>
      </c>
      <c r="C11183">
        <v>60001</v>
      </c>
      <c r="D11183" t="s">
        <v>3368</v>
      </c>
    </row>
    <row r="11184" spans="2:17">
      <c r="B11184" s="594">
        <v>45710.398009259261</v>
      </c>
      <c r="C11184">
        <v>60001</v>
      </c>
      <c r="D11184" t="s">
        <v>3367</v>
      </c>
    </row>
    <row r="11185" spans="2:4">
      <c r="B11185" s="594">
        <v>45710.398194444446</v>
      </c>
      <c r="C11185">
        <v>60001</v>
      </c>
      <c r="D11185" t="s">
        <v>3364</v>
      </c>
    </row>
    <row r="11186" spans="2:4">
      <c r="B11186" s="594">
        <v>45710.398229166669</v>
      </c>
      <c r="C11186">
        <v>60001</v>
      </c>
      <c r="D11186" t="s">
        <v>3363</v>
      </c>
    </row>
    <row r="11187" spans="2:4">
      <c r="B11187" s="594">
        <v>45710.398229166669</v>
      </c>
      <c r="C11187">
        <v>60001</v>
      </c>
      <c r="D11187" t="s">
        <v>3440</v>
      </c>
    </row>
    <row r="11188" spans="2:4">
      <c r="B11188" s="594">
        <v>45710.398229166669</v>
      </c>
      <c r="C11188">
        <v>60001</v>
      </c>
      <c r="D11188" t="s">
        <v>3368</v>
      </c>
    </row>
    <row r="11189" spans="2:4">
      <c r="B11189" s="594">
        <v>45710.398229166669</v>
      </c>
      <c r="C11189">
        <v>60001</v>
      </c>
      <c r="D11189" t="s">
        <v>3367</v>
      </c>
    </row>
    <row r="11190" spans="2:4">
      <c r="B11190" s="594">
        <v>45710.398310185185</v>
      </c>
      <c r="C11190">
        <v>60001</v>
      </c>
      <c r="D11190" t="s">
        <v>3364</v>
      </c>
    </row>
    <row r="11191" spans="2:4">
      <c r="B11191" s="594">
        <v>45710.398356481484</v>
      </c>
      <c r="C11191">
        <v>60001</v>
      </c>
      <c r="D11191" t="s">
        <v>3363</v>
      </c>
    </row>
    <row r="11192" spans="2:4">
      <c r="B11192" s="594">
        <v>45710.398356481484</v>
      </c>
      <c r="C11192">
        <v>60001</v>
      </c>
      <c r="D11192" t="s">
        <v>3440</v>
      </c>
    </row>
    <row r="11193" spans="2:4">
      <c r="B11193" s="594">
        <v>45710.398356481484</v>
      </c>
      <c r="C11193">
        <v>60001</v>
      </c>
      <c r="D11193" t="s">
        <v>3368</v>
      </c>
    </row>
    <row r="11194" spans="2:4">
      <c r="B11194" s="594">
        <v>45710.398356481484</v>
      </c>
      <c r="C11194">
        <v>60001</v>
      </c>
      <c r="D11194" t="s">
        <v>3367</v>
      </c>
    </row>
    <row r="11195" spans="2:4">
      <c r="B11195" s="594">
        <v>45710.398506944446</v>
      </c>
      <c r="C11195">
        <v>60001</v>
      </c>
      <c r="D11195" t="s">
        <v>3364</v>
      </c>
    </row>
    <row r="11196" spans="2:4">
      <c r="B11196" s="594">
        <v>45710.398587962962</v>
      </c>
      <c r="C11196">
        <v>60001</v>
      </c>
      <c r="D11196" t="s">
        <v>3363</v>
      </c>
    </row>
    <row r="11197" spans="2:4">
      <c r="B11197" s="594">
        <v>45710.398587962962</v>
      </c>
      <c r="C11197">
        <v>60001</v>
      </c>
      <c r="D11197" t="s">
        <v>3440</v>
      </c>
    </row>
    <row r="11198" spans="2:4">
      <c r="B11198" s="594">
        <v>45710.398587962962</v>
      </c>
      <c r="C11198">
        <v>60001</v>
      </c>
      <c r="D11198" t="s">
        <v>3368</v>
      </c>
    </row>
    <row r="11199" spans="2:4">
      <c r="B11199" s="594">
        <v>45710.398587962962</v>
      </c>
      <c r="C11199">
        <v>60001</v>
      </c>
      <c r="D11199" t="s">
        <v>3367</v>
      </c>
    </row>
    <row r="11200" spans="2:4">
      <c r="B11200" s="594">
        <v>45710.398761574077</v>
      </c>
      <c r="C11200">
        <v>60001</v>
      </c>
      <c r="D11200" t="s">
        <v>3364</v>
      </c>
    </row>
    <row r="11201" spans="2:4">
      <c r="B11201" s="594">
        <v>45710.398796296293</v>
      </c>
      <c r="C11201">
        <v>60001</v>
      </c>
      <c r="D11201" t="s">
        <v>3363</v>
      </c>
    </row>
    <row r="11202" spans="2:4">
      <c r="B11202" s="594">
        <v>45710.398796296293</v>
      </c>
      <c r="C11202">
        <v>60001</v>
      </c>
      <c r="D11202" t="s">
        <v>3440</v>
      </c>
    </row>
    <row r="11203" spans="2:4">
      <c r="B11203" s="594">
        <v>45710.398796296293</v>
      </c>
      <c r="C11203">
        <v>60001</v>
      </c>
      <c r="D11203" t="s">
        <v>3368</v>
      </c>
    </row>
    <row r="11204" spans="2:4">
      <c r="B11204" s="594">
        <v>45710.398796296293</v>
      </c>
      <c r="C11204">
        <v>60001</v>
      </c>
      <c r="D11204" t="s">
        <v>3367</v>
      </c>
    </row>
    <row r="11205" spans="2:4">
      <c r="B11205" s="594">
        <v>45710.398923611108</v>
      </c>
      <c r="C11205">
        <v>60001</v>
      </c>
      <c r="D11205" t="s">
        <v>3364</v>
      </c>
    </row>
    <row r="11206" spans="2:4">
      <c r="B11206" s="594">
        <v>45710.399004629631</v>
      </c>
      <c r="C11206">
        <v>60001</v>
      </c>
      <c r="D11206" t="s">
        <v>3363</v>
      </c>
    </row>
    <row r="11207" spans="2:4">
      <c r="B11207" s="594">
        <v>45710.399004629631</v>
      </c>
      <c r="C11207">
        <v>60001</v>
      </c>
      <c r="D11207" t="s">
        <v>3440</v>
      </c>
    </row>
    <row r="11208" spans="2:4">
      <c r="B11208" s="594">
        <v>45710.399004629631</v>
      </c>
      <c r="C11208">
        <v>60001</v>
      </c>
      <c r="D11208" t="s">
        <v>3368</v>
      </c>
    </row>
    <row r="11209" spans="2:4">
      <c r="B11209" s="594">
        <v>45710.399016203701</v>
      </c>
      <c r="C11209">
        <v>60001</v>
      </c>
      <c r="D11209" t="s">
        <v>3367</v>
      </c>
    </row>
    <row r="11210" spans="2:4">
      <c r="B11210" s="594">
        <v>45710.399687500001</v>
      </c>
      <c r="D11210" t="s">
        <v>3362</v>
      </c>
    </row>
    <row r="11211" spans="2:4">
      <c r="B11211" s="594">
        <v>45710.403784722221</v>
      </c>
      <c r="D11211" t="s">
        <v>3362</v>
      </c>
    </row>
    <row r="11212" spans="2:4">
      <c r="B11212" s="594">
        <v>45710.406412037039</v>
      </c>
      <c r="C11212">
        <v>60001</v>
      </c>
      <c r="D11212" t="s">
        <v>3364</v>
      </c>
    </row>
    <row r="11213" spans="2:4">
      <c r="B11213" s="594">
        <v>45710.406469907408</v>
      </c>
      <c r="C11213">
        <v>60001</v>
      </c>
      <c r="D11213" t="s">
        <v>3363</v>
      </c>
    </row>
    <row r="11214" spans="2:4">
      <c r="B11214" s="594">
        <v>45710.406481481485</v>
      </c>
      <c r="C11214">
        <v>60001</v>
      </c>
      <c r="D11214" t="s">
        <v>3440</v>
      </c>
    </row>
    <row r="11215" spans="2:4">
      <c r="B11215" s="594">
        <v>45710.406481481485</v>
      </c>
      <c r="C11215">
        <v>60001</v>
      </c>
      <c r="D11215" t="s">
        <v>3368</v>
      </c>
    </row>
    <row r="11216" spans="2:4">
      <c r="B11216" s="594">
        <v>45710.406481481485</v>
      </c>
      <c r="C11216">
        <v>60001</v>
      </c>
      <c r="D11216" t="s">
        <v>3367</v>
      </c>
    </row>
    <row r="11217" spans="2:4">
      <c r="B11217" s="594">
        <v>45710.406643518516</v>
      </c>
      <c r="C11217">
        <v>60001</v>
      </c>
      <c r="D11217" t="s">
        <v>3364</v>
      </c>
    </row>
    <row r="11218" spans="2:4">
      <c r="B11218" s="594">
        <v>45710.406701388885</v>
      </c>
      <c r="C11218">
        <v>60001</v>
      </c>
      <c r="D11218" t="s">
        <v>3363</v>
      </c>
    </row>
    <row r="11219" spans="2:4">
      <c r="B11219" s="594">
        <v>45710.406701388885</v>
      </c>
      <c r="C11219">
        <v>60001</v>
      </c>
      <c r="D11219" t="s">
        <v>3440</v>
      </c>
    </row>
    <row r="11220" spans="2:4">
      <c r="B11220" s="594">
        <v>45710.406701388885</v>
      </c>
      <c r="C11220">
        <v>60001</v>
      </c>
      <c r="D11220" t="s">
        <v>3368</v>
      </c>
    </row>
    <row r="11221" spans="2:4">
      <c r="B11221" s="594">
        <v>45710.406701388885</v>
      </c>
      <c r="C11221">
        <v>60001</v>
      </c>
      <c r="D11221" t="s">
        <v>3367</v>
      </c>
    </row>
    <row r="11222" spans="2:4">
      <c r="B11222" s="594">
        <v>45710.406863425924</v>
      </c>
      <c r="C11222">
        <v>60001</v>
      </c>
      <c r="D11222" t="s">
        <v>3364</v>
      </c>
    </row>
    <row r="11223" spans="2:4">
      <c r="B11223" s="594">
        <v>45710.406921296293</v>
      </c>
      <c r="C11223">
        <v>60001</v>
      </c>
      <c r="D11223" t="s">
        <v>3363</v>
      </c>
    </row>
    <row r="11224" spans="2:4">
      <c r="B11224" s="594">
        <v>45710.406921296293</v>
      </c>
      <c r="C11224">
        <v>60001</v>
      </c>
      <c r="D11224" t="s">
        <v>3440</v>
      </c>
    </row>
    <row r="11225" spans="2:4">
      <c r="B11225" s="594">
        <v>45710.406921296293</v>
      </c>
      <c r="C11225">
        <v>60001</v>
      </c>
      <c r="D11225" t="s">
        <v>3368</v>
      </c>
    </row>
    <row r="11226" spans="2:4">
      <c r="B11226" s="594">
        <v>45710.406921296293</v>
      </c>
      <c r="C11226">
        <v>60001</v>
      </c>
      <c r="D11226" t="s">
        <v>3367</v>
      </c>
    </row>
    <row r="11227" spans="2:4">
      <c r="B11227" s="594">
        <v>45710.407129629632</v>
      </c>
      <c r="C11227">
        <v>60001</v>
      </c>
      <c r="D11227" t="s">
        <v>3364</v>
      </c>
    </row>
    <row r="11228" spans="2:4">
      <c r="B11228" s="594">
        <v>45710.407210648147</v>
      </c>
      <c r="C11228">
        <v>60001</v>
      </c>
      <c r="D11228" t="s">
        <v>3363</v>
      </c>
    </row>
    <row r="11229" spans="2:4">
      <c r="B11229" s="594">
        <v>45710.407210648147</v>
      </c>
      <c r="C11229">
        <v>60001</v>
      </c>
      <c r="D11229" t="s">
        <v>3440</v>
      </c>
    </row>
    <row r="11230" spans="2:4">
      <c r="B11230" s="594">
        <v>45710.407210648147</v>
      </c>
      <c r="C11230">
        <v>60001</v>
      </c>
      <c r="D11230" t="s">
        <v>3368</v>
      </c>
    </row>
    <row r="11231" spans="2:4">
      <c r="B11231" s="594">
        <v>45710.407222222224</v>
      </c>
      <c r="C11231">
        <v>60001</v>
      </c>
      <c r="D11231" t="s">
        <v>3367</v>
      </c>
    </row>
    <row r="11232" spans="2:4">
      <c r="B11232" s="594">
        <v>45710.407384259262</v>
      </c>
      <c r="C11232">
        <v>60001</v>
      </c>
      <c r="D11232" t="s">
        <v>3364</v>
      </c>
    </row>
    <row r="11233" spans="2:8">
      <c r="B11233" s="594">
        <v>45710.407430555555</v>
      </c>
      <c r="C11233">
        <v>60001</v>
      </c>
      <c r="D11233" t="s">
        <v>3363</v>
      </c>
    </row>
    <row r="11234" spans="2:8">
      <c r="B11234" s="594">
        <v>45710.407430555555</v>
      </c>
      <c r="C11234">
        <v>60001</v>
      </c>
      <c r="D11234" t="s">
        <v>3440</v>
      </c>
    </row>
    <row r="11235" spans="2:8">
      <c r="B11235" s="594">
        <v>45710.407430555555</v>
      </c>
      <c r="C11235">
        <v>60001</v>
      </c>
      <c r="D11235" t="s">
        <v>3368</v>
      </c>
    </row>
    <row r="11236" spans="2:8">
      <c r="B11236" s="594">
        <v>45710.407442129632</v>
      </c>
      <c r="C11236">
        <v>60001</v>
      </c>
      <c r="D11236" t="s">
        <v>3367</v>
      </c>
    </row>
    <row r="11237" spans="2:8">
      <c r="B11237" s="594">
        <v>45710.407627314817</v>
      </c>
      <c r="C11237">
        <v>60001</v>
      </c>
      <c r="D11237" t="s">
        <v>3364</v>
      </c>
    </row>
    <row r="11238" spans="2:8">
      <c r="B11238" s="594">
        <v>45710.407673611109</v>
      </c>
      <c r="C11238">
        <v>60001</v>
      </c>
      <c r="D11238" t="s">
        <v>3363</v>
      </c>
    </row>
    <row r="11239" spans="2:8">
      <c r="B11239" s="594">
        <v>45710.407673611109</v>
      </c>
      <c r="C11239">
        <v>60001</v>
      </c>
      <c r="D11239" t="s">
        <v>3440</v>
      </c>
    </row>
    <row r="11240" spans="2:8">
      <c r="B11240" s="594">
        <v>45710.407673611109</v>
      </c>
      <c r="C11240">
        <v>60001</v>
      </c>
      <c r="D11240" t="s">
        <v>3368</v>
      </c>
    </row>
    <row r="11241" spans="2:8">
      <c r="B11241" s="594">
        <v>45710.407673611109</v>
      </c>
      <c r="C11241">
        <v>60001</v>
      </c>
      <c r="D11241" t="s">
        <v>3367</v>
      </c>
    </row>
    <row r="11242" spans="2:8">
      <c r="B11242" s="594">
        <v>45710.408356481479</v>
      </c>
      <c r="D11242" t="s">
        <v>3370</v>
      </c>
      <c r="H11242" t="s">
        <v>3371</v>
      </c>
    </row>
    <row r="11243" spans="2:8">
      <c r="B11243" s="594">
        <v>45710.408356481479</v>
      </c>
      <c r="D11243" t="s">
        <v>3372</v>
      </c>
      <c r="H11243" t="s">
        <v>3371</v>
      </c>
    </row>
    <row r="11244" spans="2:8">
      <c r="B11244" s="594">
        <v>45710.408356481479</v>
      </c>
      <c r="D11244" t="s">
        <v>3370</v>
      </c>
      <c r="H11244" t="s">
        <v>3371</v>
      </c>
    </row>
    <row r="11245" spans="2:8">
      <c r="B11245" s="594">
        <v>45710.408356481479</v>
      </c>
      <c r="D11245" t="s">
        <v>3372</v>
      </c>
      <c r="H11245" t="s">
        <v>3371</v>
      </c>
    </row>
    <row r="11246" spans="2:8">
      <c r="B11246" s="594">
        <v>45710.408368055556</v>
      </c>
      <c r="D11246" t="s">
        <v>3370</v>
      </c>
      <c r="H11246" t="s">
        <v>3371</v>
      </c>
    </row>
    <row r="11247" spans="2:8">
      <c r="B11247" s="594">
        <v>45710.408368055556</v>
      </c>
      <c r="D11247" t="s">
        <v>3372</v>
      </c>
      <c r="H11247" t="s">
        <v>3371</v>
      </c>
    </row>
    <row r="11248" spans="2:8">
      <c r="B11248" s="594">
        <v>45710.408368055556</v>
      </c>
      <c r="D11248" t="s">
        <v>3370</v>
      </c>
      <c r="H11248" t="s">
        <v>3371</v>
      </c>
    </row>
    <row r="11249" spans="2:17">
      <c r="B11249" s="594">
        <v>45710.408368055556</v>
      </c>
      <c r="D11249" t="s">
        <v>3372</v>
      </c>
      <c r="H11249" t="s">
        <v>3371</v>
      </c>
    </row>
    <row r="11250" spans="2:17">
      <c r="B11250" s="594">
        <v>45710.408379629633</v>
      </c>
      <c r="D11250" t="s">
        <v>3370</v>
      </c>
      <c r="H11250" t="s">
        <v>3371</v>
      </c>
    </row>
    <row r="11251" spans="2:17">
      <c r="B11251" s="594">
        <v>45710.408379629633</v>
      </c>
      <c r="D11251" t="s">
        <v>3372</v>
      </c>
      <c r="H11251" t="s">
        <v>3371</v>
      </c>
    </row>
    <row r="11252" spans="2:17">
      <c r="B11252" s="594">
        <v>45710.408414351848</v>
      </c>
      <c r="D11252" t="s">
        <v>3362</v>
      </c>
    </row>
    <row r="11253" spans="2:17">
      <c r="B11253" s="594">
        <v>45710.414641203701</v>
      </c>
      <c r="D11253" t="s">
        <v>3362</v>
      </c>
    </row>
    <row r="11254" spans="2:17">
      <c r="B11254" s="594">
        <v>45710.414976851855</v>
      </c>
      <c r="D11254" t="s">
        <v>3362</v>
      </c>
    </row>
    <row r="11255" spans="2:17">
      <c r="B11255" s="594">
        <v>45710.419270833336</v>
      </c>
      <c r="D11255" t="s">
        <v>3362</v>
      </c>
    </row>
    <row r="11256" spans="2:17">
      <c r="B11256" s="594">
        <v>45710.421527777777</v>
      </c>
      <c r="D11256" t="s">
        <v>3370</v>
      </c>
      <c r="H11256" t="s">
        <v>3371</v>
      </c>
    </row>
    <row r="11257" spans="2:17">
      <c r="B11257" s="594">
        <v>45710.421574074076</v>
      </c>
      <c r="D11257" t="s">
        <v>3373</v>
      </c>
      <c r="F11257" t="s">
        <v>4543</v>
      </c>
      <c r="H11257" t="s">
        <v>3371</v>
      </c>
      <c r="K11257">
        <v>5</v>
      </c>
      <c r="M11257" t="s">
        <v>4543</v>
      </c>
      <c r="N11257" t="s">
        <v>4544</v>
      </c>
      <c r="O11257" t="s">
        <v>4545</v>
      </c>
      <c r="P11257" t="s">
        <v>4546</v>
      </c>
      <c r="Q11257" t="s">
        <v>4547</v>
      </c>
    </row>
    <row r="11258" spans="2:17">
      <c r="B11258" s="594">
        <v>45710.421574074076</v>
      </c>
      <c r="D11258" t="s">
        <v>3372</v>
      </c>
      <c r="F11258" t="s">
        <v>4543</v>
      </c>
      <c r="H11258" t="s">
        <v>3371</v>
      </c>
      <c r="K11258">
        <v>5</v>
      </c>
      <c r="M11258" t="s">
        <v>4543</v>
      </c>
      <c r="N11258" t="s">
        <v>4544</v>
      </c>
      <c r="O11258" t="s">
        <v>4545</v>
      </c>
      <c r="P11258" t="s">
        <v>4546</v>
      </c>
      <c r="Q11258" t="s">
        <v>4547</v>
      </c>
    </row>
    <row r="11259" spans="2:17">
      <c r="B11259" s="594">
        <v>45710.421597222223</v>
      </c>
      <c r="D11259" t="s">
        <v>3370</v>
      </c>
      <c r="H11259" t="s">
        <v>3371</v>
      </c>
    </row>
    <row r="11260" spans="2:17">
      <c r="B11260" s="594">
        <v>45710.421631944446</v>
      </c>
      <c r="D11260" t="s">
        <v>3373</v>
      </c>
      <c r="F11260" t="s">
        <v>4548</v>
      </c>
      <c r="H11260" t="s">
        <v>3371</v>
      </c>
      <c r="K11260">
        <v>5</v>
      </c>
      <c r="M11260" t="s">
        <v>4548</v>
      </c>
      <c r="N11260" t="s">
        <v>4549</v>
      </c>
      <c r="O11260" t="s">
        <v>4550</v>
      </c>
      <c r="P11260" t="s">
        <v>4551</v>
      </c>
      <c r="Q11260" t="s">
        <v>4552</v>
      </c>
    </row>
    <row r="11261" spans="2:17">
      <c r="B11261" s="594">
        <v>45710.421631944446</v>
      </c>
      <c r="D11261" t="s">
        <v>3372</v>
      </c>
      <c r="F11261" t="s">
        <v>4548</v>
      </c>
      <c r="H11261" t="s">
        <v>3371</v>
      </c>
      <c r="K11261">
        <v>5</v>
      </c>
      <c r="M11261" t="s">
        <v>4548</v>
      </c>
      <c r="N11261" t="s">
        <v>4549</v>
      </c>
      <c r="O11261" t="s">
        <v>4550</v>
      </c>
      <c r="P11261" t="s">
        <v>4551</v>
      </c>
      <c r="Q11261" t="s">
        <v>4552</v>
      </c>
    </row>
    <row r="11262" spans="2:17">
      <c r="B11262" s="594">
        <v>45710.421643518515</v>
      </c>
      <c r="D11262" t="s">
        <v>3370</v>
      </c>
      <c r="H11262" t="s">
        <v>3371</v>
      </c>
    </row>
    <row r="11263" spans="2:17">
      <c r="B11263" s="594">
        <v>45710.421747685185</v>
      </c>
      <c r="D11263" t="s">
        <v>3373</v>
      </c>
      <c r="F11263" t="s">
        <v>4553</v>
      </c>
      <c r="H11263" t="s">
        <v>3371</v>
      </c>
      <c r="K11263">
        <v>5</v>
      </c>
      <c r="M11263" t="s">
        <v>4553</v>
      </c>
      <c r="N11263" t="s">
        <v>4554</v>
      </c>
      <c r="O11263" t="s">
        <v>4555</v>
      </c>
      <c r="P11263" t="s">
        <v>4556</v>
      </c>
      <c r="Q11263" t="s">
        <v>4557</v>
      </c>
    </row>
    <row r="11264" spans="2:17">
      <c r="B11264" s="594">
        <v>45710.421747685185</v>
      </c>
      <c r="D11264" t="s">
        <v>3372</v>
      </c>
      <c r="F11264" t="s">
        <v>4553</v>
      </c>
      <c r="H11264" t="s">
        <v>3371</v>
      </c>
      <c r="K11264">
        <v>5</v>
      </c>
      <c r="M11264" t="s">
        <v>4553</v>
      </c>
      <c r="N11264" t="s">
        <v>4554</v>
      </c>
      <c r="O11264" t="s">
        <v>4555</v>
      </c>
      <c r="P11264" t="s">
        <v>4556</v>
      </c>
      <c r="Q11264" t="s">
        <v>4557</v>
      </c>
    </row>
    <row r="11265" spans="2:17">
      <c r="B11265" s="594">
        <v>45710.421759259261</v>
      </c>
      <c r="D11265" t="s">
        <v>3370</v>
      </c>
      <c r="H11265" t="s">
        <v>3371</v>
      </c>
    </row>
    <row r="11266" spans="2:17">
      <c r="B11266" s="594">
        <v>45710.421805555554</v>
      </c>
      <c r="D11266" t="s">
        <v>3373</v>
      </c>
      <c r="F11266" t="s">
        <v>4558</v>
      </c>
      <c r="H11266" t="s">
        <v>3371</v>
      </c>
      <c r="K11266">
        <v>5</v>
      </c>
      <c r="M11266" t="s">
        <v>4558</v>
      </c>
      <c r="N11266" t="s">
        <v>4559</v>
      </c>
      <c r="O11266" t="s">
        <v>4560</v>
      </c>
      <c r="P11266" t="s">
        <v>4561</v>
      </c>
      <c r="Q11266" t="s">
        <v>4562</v>
      </c>
    </row>
    <row r="11267" spans="2:17">
      <c r="B11267" s="594">
        <v>45710.421805555554</v>
      </c>
      <c r="D11267" t="s">
        <v>3372</v>
      </c>
      <c r="F11267" t="s">
        <v>4558</v>
      </c>
      <c r="H11267" t="s">
        <v>3371</v>
      </c>
      <c r="K11267">
        <v>5</v>
      </c>
      <c r="M11267" t="s">
        <v>4558</v>
      </c>
      <c r="N11267" t="s">
        <v>4559</v>
      </c>
      <c r="O11267" t="s">
        <v>4560</v>
      </c>
      <c r="P11267" t="s">
        <v>4561</v>
      </c>
      <c r="Q11267" t="s">
        <v>4562</v>
      </c>
    </row>
    <row r="11268" spans="2:17">
      <c r="B11268" s="594">
        <v>45710.421817129631</v>
      </c>
      <c r="D11268" t="s">
        <v>3370</v>
      </c>
      <c r="H11268" t="s">
        <v>3371</v>
      </c>
    </row>
    <row r="11269" spans="2:17">
      <c r="B11269" s="594">
        <v>45710.421851851854</v>
      </c>
      <c r="D11269" t="s">
        <v>3373</v>
      </c>
      <c r="F11269" t="s">
        <v>4563</v>
      </c>
      <c r="H11269" t="s">
        <v>3371</v>
      </c>
      <c r="K11269">
        <v>5</v>
      </c>
      <c r="M11269" t="s">
        <v>4563</v>
      </c>
      <c r="N11269" t="s">
        <v>4564</v>
      </c>
      <c r="O11269" t="s">
        <v>4565</v>
      </c>
      <c r="P11269" t="s">
        <v>4566</v>
      </c>
      <c r="Q11269" t="s">
        <v>4567</v>
      </c>
    </row>
    <row r="11270" spans="2:17">
      <c r="B11270" s="594">
        <v>45710.421863425923</v>
      </c>
      <c r="D11270" t="s">
        <v>3372</v>
      </c>
      <c r="F11270" t="s">
        <v>4563</v>
      </c>
      <c r="H11270" t="s">
        <v>3371</v>
      </c>
      <c r="K11270">
        <v>5</v>
      </c>
      <c r="M11270" t="s">
        <v>4563</v>
      </c>
      <c r="N11270" t="s">
        <v>4564</v>
      </c>
      <c r="O11270" t="s">
        <v>4565</v>
      </c>
      <c r="P11270" t="s">
        <v>4566</v>
      </c>
      <c r="Q11270" t="s">
        <v>4567</v>
      </c>
    </row>
    <row r="11271" spans="2:17">
      <c r="B11271" s="594">
        <v>45710.421956018516</v>
      </c>
      <c r="D11271" t="s">
        <v>3362</v>
      </c>
    </row>
    <row r="11272" spans="2:17">
      <c r="B11272" s="594">
        <v>45710.443518518521</v>
      </c>
      <c r="D11272" t="s">
        <v>3362</v>
      </c>
    </row>
    <row r="11273" spans="2:17">
      <c r="B11273" s="594">
        <v>45710.474664351852</v>
      </c>
      <c r="D11273" t="s">
        <v>3362</v>
      </c>
    </row>
    <row r="11274" spans="2:17">
      <c r="B11274" s="594">
        <v>45710.496840277781</v>
      </c>
      <c r="D11274" t="s">
        <v>3362</v>
      </c>
    </row>
    <row r="11275" spans="2:17">
      <c r="B11275" s="594">
        <v>45711.661562499998</v>
      </c>
      <c r="C11275">
        <v>60001</v>
      </c>
      <c r="D11275" t="s">
        <v>3363</v>
      </c>
    </row>
    <row r="11276" spans="2:17">
      <c r="B11276" s="594">
        <v>45711.661562499998</v>
      </c>
      <c r="C11276">
        <v>60001</v>
      </c>
      <c r="D11276" t="s">
        <v>3440</v>
      </c>
    </row>
    <row r="11277" spans="2:17">
      <c r="B11277" s="594">
        <v>45711.661562499998</v>
      </c>
      <c r="C11277">
        <v>60001</v>
      </c>
      <c r="D11277" t="s">
        <v>3365</v>
      </c>
    </row>
    <row r="11278" spans="2:17">
      <c r="B11278" s="594">
        <v>45711.661562499998</v>
      </c>
      <c r="C11278">
        <v>60001</v>
      </c>
      <c r="D11278" t="s">
        <v>3368</v>
      </c>
    </row>
    <row r="11279" spans="2:17">
      <c r="B11279" s="594">
        <v>45711.661770833336</v>
      </c>
      <c r="D11279" t="s">
        <v>3362</v>
      </c>
    </row>
    <row r="11280" spans="2:17">
      <c r="B11280" s="594">
        <v>45711.664907407408</v>
      </c>
      <c r="C11280">
        <v>60001</v>
      </c>
      <c r="D11280" t="s">
        <v>3363</v>
      </c>
    </row>
    <row r="11281" spans="2:8">
      <c r="B11281" s="594">
        <v>45711.664907407408</v>
      </c>
      <c r="C11281">
        <v>60001</v>
      </c>
      <c r="D11281" t="s">
        <v>3440</v>
      </c>
    </row>
    <row r="11282" spans="2:8">
      <c r="B11282" s="594">
        <v>45711.664907407408</v>
      </c>
      <c r="C11282">
        <v>60001</v>
      </c>
      <c r="D11282" t="s">
        <v>3365</v>
      </c>
    </row>
    <row r="11283" spans="2:8">
      <c r="B11283" s="594">
        <v>45711.664907407408</v>
      </c>
      <c r="C11283">
        <v>60001</v>
      </c>
      <c r="D11283" t="s">
        <v>3368</v>
      </c>
    </row>
    <row r="11284" spans="2:8">
      <c r="B11284" s="594">
        <v>45711.665138888886</v>
      </c>
      <c r="D11284" t="s">
        <v>3370</v>
      </c>
      <c r="H11284" t="s">
        <v>3371</v>
      </c>
    </row>
    <row r="11285" spans="2:8">
      <c r="B11285" s="594">
        <v>45711.665138888886</v>
      </c>
      <c r="D11285" t="s">
        <v>3372</v>
      </c>
      <c r="H11285" t="s">
        <v>3371</v>
      </c>
    </row>
    <row r="11286" spans="2:8">
      <c r="B11286" s="594">
        <v>45711.665162037039</v>
      </c>
      <c r="D11286" t="s">
        <v>3370</v>
      </c>
      <c r="H11286" t="s">
        <v>3371</v>
      </c>
    </row>
    <row r="11287" spans="2:8">
      <c r="B11287" s="594">
        <v>45711.665162037039</v>
      </c>
      <c r="D11287" t="s">
        <v>3372</v>
      </c>
      <c r="H11287" t="s">
        <v>3371</v>
      </c>
    </row>
    <row r="11288" spans="2:8">
      <c r="B11288" s="594">
        <v>45711.665196759262</v>
      </c>
      <c r="D11288" t="s">
        <v>3370</v>
      </c>
      <c r="H11288" t="s">
        <v>3371</v>
      </c>
    </row>
    <row r="11289" spans="2:8">
      <c r="B11289" s="594">
        <v>45711.665196759262</v>
      </c>
      <c r="D11289" t="s">
        <v>3372</v>
      </c>
      <c r="H11289" t="s">
        <v>3371</v>
      </c>
    </row>
    <row r="11290" spans="2:8">
      <c r="B11290" s="594">
        <v>45711.665219907409</v>
      </c>
      <c r="D11290" t="s">
        <v>3370</v>
      </c>
      <c r="H11290" t="s">
        <v>3371</v>
      </c>
    </row>
    <row r="11291" spans="2:8">
      <c r="B11291" s="594">
        <v>45711.665219907409</v>
      </c>
      <c r="D11291" t="s">
        <v>3372</v>
      </c>
      <c r="H11291" t="s">
        <v>3371</v>
      </c>
    </row>
    <row r="11292" spans="2:8">
      <c r="B11292" s="594">
        <v>45711.665254629632</v>
      </c>
      <c r="D11292" t="s">
        <v>3370</v>
      </c>
      <c r="H11292" t="s">
        <v>3371</v>
      </c>
    </row>
    <row r="11293" spans="2:8">
      <c r="B11293" s="594">
        <v>45711.665254629632</v>
      </c>
      <c r="D11293" t="s">
        <v>3372</v>
      </c>
      <c r="H11293" t="s">
        <v>3371</v>
      </c>
    </row>
    <row r="11294" spans="2:8">
      <c r="B11294" s="594">
        <v>45711.665312500001</v>
      </c>
      <c r="D11294" t="s">
        <v>3362</v>
      </c>
    </row>
    <row r="11295" spans="2:8">
      <c r="B11295" s="594">
        <v>45711.667118055557</v>
      </c>
      <c r="C11295">
        <v>60001</v>
      </c>
      <c r="D11295" t="s">
        <v>3363</v>
      </c>
    </row>
    <row r="11296" spans="2:8">
      <c r="B11296" s="594">
        <v>45711.667118055557</v>
      </c>
      <c r="C11296">
        <v>60001</v>
      </c>
      <c r="D11296" t="s">
        <v>3440</v>
      </c>
    </row>
    <row r="11297" spans="2:13">
      <c r="B11297" s="594">
        <v>45711.667118055557</v>
      </c>
      <c r="C11297">
        <v>60001</v>
      </c>
      <c r="D11297" t="s">
        <v>3365</v>
      </c>
    </row>
    <row r="11298" spans="2:13">
      <c r="B11298" s="594">
        <v>45711.667118055557</v>
      </c>
      <c r="C11298">
        <v>60001</v>
      </c>
      <c r="D11298" t="s">
        <v>3368</v>
      </c>
    </row>
    <row r="11299" spans="2:13">
      <c r="B11299" s="594">
        <v>45711.667291666665</v>
      </c>
      <c r="D11299" t="s">
        <v>3370</v>
      </c>
      <c r="H11299" t="s">
        <v>3371</v>
      </c>
    </row>
    <row r="11300" spans="2:13">
      <c r="B11300" s="594">
        <v>45711.667303240742</v>
      </c>
      <c r="D11300" t="s">
        <v>3372</v>
      </c>
      <c r="H11300" t="s">
        <v>3371</v>
      </c>
    </row>
    <row r="11301" spans="2:13">
      <c r="B11301" s="594">
        <v>45711.667303240742</v>
      </c>
      <c r="D11301" t="s">
        <v>3370</v>
      </c>
      <c r="H11301" t="s">
        <v>3371</v>
      </c>
    </row>
    <row r="11302" spans="2:13">
      <c r="B11302" s="594">
        <v>45711.667303240742</v>
      </c>
      <c r="D11302" t="s">
        <v>3372</v>
      </c>
      <c r="H11302" t="s">
        <v>3371</v>
      </c>
    </row>
    <row r="11303" spans="2:13">
      <c r="B11303" s="594">
        <v>45711.667314814818</v>
      </c>
      <c r="D11303" t="s">
        <v>3370</v>
      </c>
      <c r="H11303" t="s">
        <v>3371</v>
      </c>
    </row>
    <row r="11304" spans="2:13">
      <c r="B11304" s="594">
        <v>45711.667314814818</v>
      </c>
      <c r="D11304" t="s">
        <v>3372</v>
      </c>
      <c r="H11304" t="s">
        <v>3371</v>
      </c>
    </row>
    <row r="11305" spans="2:13">
      <c r="B11305" s="594">
        <v>45711.667326388888</v>
      </c>
      <c r="D11305" t="s">
        <v>3370</v>
      </c>
      <c r="H11305" t="s">
        <v>3371</v>
      </c>
    </row>
    <row r="11306" spans="2:13">
      <c r="B11306" s="594">
        <v>45711.667326388888</v>
      </c>
      <c r="D11306" t="s">
        <v>3372</v>
      </c>
      <c r="H11306" t="s">
        <v>3371</v>
      </c>
    </row>
    <row r="11307" spans="2:13">
      <c r="B11307" s="594">
        <v>45711.667326388888</v>
      </c>
      <c r="D11307" t="s">
        <v>3370</v>
      </c>
      <c r="H11307" t="s">
        <v>3371</v>
      </c>
    </row>
    <row r="11308" spans="2:13">
      <c r="B11308" s="594">
        <v>45711.667326388888</v>
      </c>
      <c r="D11308" t="s">
        <v>3372</v>
      </c>
      <c r="H11308" t="s">
        <v>3371</v>
      </c>
    </row>
    <row r="11309" spans="2:13">
      <c r="B11309" s="594">
        <v>45711.667384259257</v>
      </c>
      <c r="D11309" t="s">
        <v>3362</v>
      </c>
    </row>
    <row r="11310" spans="2:13">
      <c r="B11310" s="594">
        <v>45711.669178240743</v>
      </c>
      <c r="D11310" t="s">
        <v>3362</v>
      </c>
    </row>
    <row r="11311" spans="2:13">
      <c r="B11311" s="594">
        <v>45711.673113425924</v>
      </c>
      <c r="D11311" t="s">
        <v>3362</v>
      </c>
    </row>
    <row r="11312" spans="2:13">
      <c r="B11312" s="594">
        <v>45712.400694444441</v>
      </c>
      <c r="D11312" t="s">
        <v>3370</v>
      </c>
      <c r="F11312" t="s">
        <v>4568</v>
      </c>
      <c r="G11312" t="s">
        <v>1375</v>
      </c>
      <c r="H11312" t="s">
        <v>3606</v>
      </c>
      <c r="K11312">
        <v>1</v>
      </c>
      <c r="M11312" t="s">
        <v>4568</v>
      </c>
    </row>
    <row r="11313" spans="2:13">
      <c r="B11313" s="594">
        <v>45712.400914351849</v>
      </c>
      <c r="D11313" t="s">
        <v>3370</v>
      </c>
      <c r="F11313" t="s">
        <v>4569</v>
      </c>
      <c r="G11313" t="s">
        <v>1375</v>
      </c>
      <c r="H11313" t="s">
        <v>3609</v>
      </c>
      <c r="K11313">
        <v>1</v>
      </c>
      <c r="M11313" t="s">
        <v>4569</v>
      </c>
    </row>
    <row r="11314" spans="2:13">
      <c r="B11314" s="594">
        <v>45712.40115740741</v>
      </c>
      <c r="D11314" t="s">
        <v>3370</v>
      </c>
      <c r="F11314" t="s">
        <v>4570</v>
      </c>
      <c r="G11314" t="s">
        <v>1375</v>
      </c>
      <c r="H11314" t="s">
        <v>3796</v>
      </c>
      <c r="K11314">
        <v>1</v>
      </c>
      <c r="M11314" t="s">
        <v>4570</v>
      </c>
    </row>
    <row r="11315" spans="2:13">
      <c r="B11315" s="594">
        <v>45712.401400462964</v>
      </c>
      <c r="D11315" t="s">
        <v>3370</v>
      </c>
      <c r="F11315" t="s">
        <v>4571</v>
      </c>
      <c r="G11315" t="s">
        <v>1375</v>
      </c>
      <c r="H11315" t="s">
        <v>3615</v>
      </c>
      <c r="K11315">
        <v>1</v>
      </c>
      <c r="M11315" t="s">
        <v>4571</v>
      </c>
    </row>
    <row r="11316" spans="2:13">
      <c r="B11316" s="594">
        <v>45712.401539351849</v>
      </c>
      <c r="D11316" t="s">
        <v>3370</v>
      </c>
      <c r="F11316" t="s">
        <v>4572</v>
      </c>
      <c r="G11316" t="s">
        <v>1375</v>
      </c>
      <c r="H11316" t="s">
        <v>3618</v>
      </c>
      <c r="K11316">
        <v>1</v>
      </c>
      <c r="M11316" t="s">
        <v>4572</v>
      </c>
    </row>
    <row r="11317" spans="2:13">
      <c r="B11317" s="594">
        <v>45712.401574074072</v>
      </c>
      <c r="D11317" t="s">
        <v>3362</v>
      </c>
    </row>
    <row r="11318" spans="2:13">
      <c r="B11318" s="594">
        <v>45712.420567129629</v>
      </c>
      <c r="D11318" t="s">
        <v>3370</v>
      </c>
      <c r="F11318" t="s">
        <v>4568</v>
      </c>
      <c r="G11318" t="s">
        <v>1375</v>
      </c>
      <c r="H11318" t="s">
        <v>3606</v>
      </c>
      <c r="K11318">
        <v>1</v>
      </c>
      <c r="M11318" t="s">
        <v>4568</v>
      </c>
    </row>
    <row r="11319" spans="2:13">
      <c r="B11319" s="594">
        <v>45712.420601851853</v>
      </c>
      <c r="D11319" t="s">
        <v>3373</v>
      </c>
      <c r="F11319" t="s">
        <v>4568</v>
      </c>
      <c r="G11319" t="s">
        <v>1375</v>
      </c>
      <c r="H11319" t="s">
        <v>3606</v>
      </c>
      <c r="K11319">
        <v>1</v>
      </c>
      <c r="M11319" t="s">
        <v>4568</v>
      </c>
    </row>
    <row r="11320" spans="2:13">
      <c r="B11320" s="594">
        <v>45712.420717592591</v>
      </c>
      <c r="D11320" t="s">
        <v>3370</v>
      </c>
      <c r="F11320" t="s">
        <v>4569</v>
      </c>
      <c r="G11320" t="s">
        <v>1375</v>
      </c>
      <c r="H11320" t="s">
        <v>3609</v>
      </c>
      <c r="K11320">
        <v>1</v>
      </c>
      <c r="M11320" t="s">
        <v>4569</v>
      </c>
    </row>
    <row r="11321" spans="2:13">
      <c r="B11321" s="594">
        <v>45712.420740740738</v>
      </c>
      <c r="D11321" t="s">
        <v>3373</v>
      </c>
      <c r="F11321" t="s">
        <v>4569</v>
      </c>
      <c r="G11321" t="s">
        <v>1375</v>
      </c>
      <c r="H11321" t="s">
        <v>3609</v>
      </c>
      <c r="K11321">
        <v>1</v>
      </c>
      <c r="M11321" t="s">
        <v>4569</v>
      </c>
    </row>
    <row r="11322" spans="2:13">
      <c r="B11322" s="594">
        <v>45712.420844907407</v>
      </c>
      <c r="D11322" t="s">
        <v>3370</v>
      </c>
      <c r="F11322" t="s">
        <v>4570</v>
      </c>
      <c r="G11322" t="s">
        <v>1375</v>
      </c>
      <c r="H11322" t="s">
        <v>3796</v>
      </c>
      <c r="K11322">
        <v>1</v>
      </c>
      <c r="M11322" t="s">
        <v>4570</v>
      </c>
    </row>
    <row r="11323" spans="2:13">
      <c r="B11323" s="594">
        <v>45712.420868055553</v>
      </c>
      <c r="D11323" t="s">
        <v>3373</v>
      </c>
      <c r="F11323" t="s">
        <v>4570</v>
      </c>
      <c r="G11323" t="s">
        <v>1375</v>
      </c>
      <c r="H11323" t="s">
        <v>3796</v>
      </c>
      <c r="K11323">
        <v>1</v>
      </c>
      <c r="M11323" t="s">
        <v>4570</v>
      </c>
    </row>
    <row r="11324" spans="2:13">
      <c r="B11324" s="594">
        <v>45712.420995370368</v>
      </c>
      <c r="D11324" t="s">
        <v>3370</v>
      </c>
      <c r="F11324" t="s">
        <v>4571</v>
      </c>
      <c r="G11324" t="s">
        <v>1375</v>
      </c>
      <c r="H11324" t="s">
        <v>3615</v>
      </c>
      <c r="K11324">
        <v>1</v>
      </c>
      <c r="M11324" t="s">
        <v>4571</v>
      </c>
    </row>
    <row r="11325" spans="2:13">
      <c r="B11325" s="594">
        <v>45712.421018518522</v>
      </c>
      <c r="D11325" t="s">
        <v>3373</v>
      </c>
      <c r="F11325" t="s">
        <v>4571</v>
      </c>
      <c r="G11325" t="s">
        <v>1375</v>
      </c>
      <c r="H11325" t="s">
        <v>3615</v>
      </c>
      <c r="K11325">
        <v>1</v>
      </c>
      <c r="M11325" t="s">
        <v>4571</v>
      </c>
    </row>
    <row r="11326" spans="2:13">
      <c r="B11326" s="594">
        <v>45712.421122685184</v>
      </c>
      <c r="D11326" t="s">
        <v>3370</v>
      </c>
      <c r="F11326" t="s">
        <v>4572</v>
      </c>
      <c r="G11326" t="s">
        <v>1375</v>
      </c>
      <c r="H11326" t="s">
        <v>3618</v>
      </c>
      <c r="K11326">
        <v>1</v>
      </c>
      <c r="M11326" t="s">
        <v>4572</v>
      </c>
    </row>
    <row r="11327" spans="2:13">
      <c r="B11327" s="594">
        <v>45712.42114583333</v>
      </c>
      <c r="D11327" t="s">
        <v>3373</v>
      </c>
      <c r="F11327" t="s">
        <v>4572</v>
      </c>
      <c r="G11327" t="s">
        <v>1375</v>
      </c>
      <c r="H11327" t="s">
        <v>3618</v>
      </c>
      <c r="K11327">
        <v>1</v>
      </c>
      <c r="M11327" t="s">
        <v>4572</v>
      </c>
    </row>
    <row r="11328" spans="2:13">
      <c r="B11328" s="594">
        <v>45712.421180555553</v>
      </c>
      <c r="D11328" t="s">
        <v>3362</v>
      </c>
    </row>
    <row r="11329" spans="2:13">
      <c r="B11329" s="594">
        <v>45714.453506944446</v>
      </c>
      <c r="D11329" t="s">
        <v>3362</v>
      </c>
    </row>
    <row r="11330" spans="2:13">
      <c r="B11330" s="594">
        <v>45714.479756944442</v>
      </c>
      <c r="D11330" t="s">
        <v>3362</v>
      </c>
    </row>
    <row r="11331" spans="2:13">
      <c r="B11331" s="594">
        <v>45714.486597222225</v>
      </c>
      <c r="D11331" t="s">
        <v>3370</v>
      </c>
      <c r="F11331" t="s">
        <v>4573</v>
      </c>
      <c r="G11331" t="s">
        <v>1375</v>
      </c>
      <c r="H11331" t="s">
        <v>3606</v>
      </c>
      <c r="K11331">
        <v>1</v>
      </c>
      <c r="M11331" t="s">
        <v>4573</v>
      </c>
    </row>
    <row r="11332" spans="2:13">
      <c r="B11332" s="594">
        <v>45714.486770833333</v>
      </c>
      <c r="D11332" t="s">
        <v>3370</v>
      </c>
      <c r="F11332" t="s">
        <v>4574</v>
      </c>
      <c r="G11332" t="s">
        <v>1375</v>
      </c>
      <c r="H11332" t="s">
        <v>3609</v>
      </c>
      <c r="K11332">
        <v>1</v>
      </c>
      <c r="M11332" t="s">
        <v>4574</v>
      </c>
    </row>
    <row r="11333" spans="2:13">
      <c r="B11333" s="594">
        <v>45714.486944444441</v>
      </c>
      <c r="D11333" t="s">
        <v>3370</v>
      </c>
      <c r="F11333" t="s">
        <v>4575</v>
      </c>
      <c r="G11333" t="s">
        <v>1375</v>
      </c>
      <c r="H11333" t="s">
        <v>3796</v>
      </c>
      <c r="K11333">
        <v>1</v>
      </c>
      <c r="M11333" t="s">
        <v>4575</v>
      </c>
    </row>
    <row r="11334" spans="2:13">
      <c r="B11334" s="594">
        <v>45714.487187500003</v>
      </c>
      <c r="D11334" t="s">
        <v>3370</v>
      </c>
      <c r="F11334" t="s">
        <v>4576</v>
      </c>
      <c r="G11334" t="s">
        <v>1375</v>
      </c>
      <c r="H11334" t="s">
        <v>3615</v>
      </c>
      <c r="K11334">
        <v>1</v>
      </c>
      <c r="M11334" t="s">
        <v>4576</v>
      </c>
    </row>
    <row r="11335" spans="2:13">
      <c r="B11335" s="594">
        <v>45714.487500000003</v>
      </c>
      <c r="D11335" t="s">
        <v>3370</v>
      </c>
      <c r="F11335" t="s">
        <v>4577</v>
      </c>
      <c r="G11335" t="s">
        <v>1375</v>
      </c>
      <c r="H11335" t="s">
        <v>3618</v>
      </c>
      <c r="K11335">
        <v>1</v>
      </c>
      <c r="M11335" t="s">
        <v>4577</v>
      </c>
    </row>
    <row r="11336" spans="2:13">
      <c r="B11336" s="594">
        <v>45714.487592592595</v>
      </c>
      <c r="D11336" t="s">
        <v>3362</v>
      </c>
    </row>
    <row r="11337" spans="2:13">
      <c r="B11337" s="594">
        <v>45714.492685185185</v>
      </c>
      <c r="D11337" t="s">
        <v>3370</v>
      </c>
      <c r="F11337" t="s">
        <v>4573</v>
      </c>
      <c r="G11337" t="s">
        <v>1375</v>
      </c>
      <c r="H11337" t="s">
        <v>3606</v>
      </c>
      <c r="K11337">
        <v>1</v>
      </c>
      <c r="M11337" t="s">
        <v>4573</v>
      </c>
    </row>
    <row r="11338" spans="2:13">
      <c r="B11338" s="594">
        <v>45714.492743055554</v>
      </c>
      <c r="D11338" t="s">
        <v>3373</v>
      </c>
      <c r="F11338" t="s">
        <v>4573</v>
      </c>
      <c r="G11338" t="s">
        <v>1375</v>
      </c>
      <c r="H11338" t="s">
        <v>3606</v>
      </c>
      <c r="K11338">
        <v>1</v>
      </c>
      <c r="M11338" t="s">
        <v>4573</v>
      </c>
    </row>
    <row r="11339" spans="2:13">
      <c r="B11339" s="594">
        <v>45714.493252314816</v>
      </c>
      <c r="D11339" t="s">
        <v>3370</v>
      </c>
      <c r="F11339" t="s">
        <v>4574</v>
      </c>
      <c r="G11339" t="s">
        <v>1375</v>
      </c>
      <c r="H11339" t="s">
        <v>3609</v>
      </c>
      <c r="K11339">
        <v>1</v>
      </c>
      <c r="M11339" t="s">
        <v>4574</v>
      </c>
    </row>
    <row r="11340" spans="2:13">
      <c r="B11340" s="594">
        <v>45714.493275462963</v>
      </c>
      <c r="D11340" t="s">
        <v>3373</v>
      </c>
      <c r="F11340" t="s">
        <v>4574</v>
      </c>
      <c r="G11340" t="s">
        <v>1375</v>
      </c>
      <c r="H11340" t="s">
        <v>3609</v>
      </c>
      <c r="K11340">
        <v>1</v>
      </c>
      <c r="M11340" t="s">
        <v>4574</v>
      </c>
    </row>
    <row r="11341" spans="2:13">
      <c r="B11341" s="594">
        <v>45714.493460648147</v>
      </c>
      <c r="D11341" t="s">
        <v>3370</v>
      </c>
      <c r="F11341" t="s">
        <v>4575</v>
      </c>
      <c r="G11341" t="s">
        <v>1375</v>
      </c>
      <c r="H11341" t="s">
        <v>3796</v>
      </c>
      <c r="K11341">
        <v>1</v>
      </c>
      <c r="M11341" t="s">
        <v>4575</v>
      </c>
    </row>
    <row r="11342" spans="2:13">
      <c r="B11342" s="594">
        <v>45714.493483796294</v>
      </c>
      <c r="D11342" t="s">
        <v>3373</v>
      </c>
      <c r="F11342" t="s">
        <v>4575</v>
      </c>
      <c r="G11342" t="s">
        <v>1375</v>
      </c>
      <c r="H11342" t="s">
        <v>3796</v>
      </c>
      <c r="K11342">
        <v>1</v>
      </c>
      <c r="M11342" t="s">
        <v>4575</v>
      </c>
    </row>
    <row r="11343" spans="2:13">
      <c r="B11343" s="594">
        <v>45714.493680555555</v>
      </c>
      <c r="D11343" t="s">
        <v>3370</v>
      </c>
      <c r="F11343" t="s">
        <v>4576</v>
      </c>
      <c r="G11343" t="s">
        <v>1375</v>
      </c>
      <c r="H11343" t="s">
        <v>3615</v>
      </c>
      <c r="K11343">
        <v>1</v>
      </c>
      <c r="M11343" t="s">
        <v>4576</v>
      </c>
    </row>
    <row r="11344" spans="2:13">
      <c r="B11344" s="594">
        <v>45714.493703703702</v>
      </c>
      <c r="D11344" t="s">
        <v>3373</v>
      </c>
      <c r="F11344" t="s">
        <v>4576</v>
      </c>
      <c r="G11344" t="s">
        <v>1375</v>
      </c>
      <c r="H11344" t="s">
        <v>3615</v>
      </c>
      <c r="K11344">
        <v>1</v>
      </c>
      <c r="M11344" t="s">
        <v>4576</v>
      </c>
    </row>
    <row r="11345" spans="2:13">
      <c r="B11345" s="594">
        <v>45714.493877314817</v>
      </c>
      <c r="D11345" t="s">
        <v>3370</v>
      </c>
      <c r="F11345" t="s">
        <v>4577</v>
      </c>
      <c r="G11345" t="s">
        <v>1375</v>
      </c>
      <c r="H11345" t="s">
        <v>3618</v>
      </c>
      <c r="K11345">
        <v>1</v>
      </c>
      <c r="M11345" t="s">
        <v>4577</v>
      </c>
    </row>
    <row r="11346" spans="2:13">
      <c r="B11346" s="594">
        <v>45714.49391203704</v>
      </c>
      <c r="D11346" t="s">
        <v>3373</v>
      </c>
      <c r="F11346" t="s">
        <v>4577</v>
      </c>
      <c r="G11346" t="s">
        <v>1375</v>
      </c>
      <c r="H11346" t="s">
        <v>3618</v>
      </c>
      <c r="K11346">
        <v>1</v>
      </c>
      <c r="M11346" t="s">
        <v>4577</v>
      </c>
    </row>
    <row r="11347" spans="2:13">
      <c r="B11347" s="594">
        <v>45714.494027777779</v>
      </c>
      <c r="D11347" t="s">
        <v>3362</v>
      </c>
    </row>
    <row r="11348" spans="2:13">
      <c r="B11348" s="594">
        <v>45714.496400462966</v>
      </c>
      <c r="D11348" t="s">
        <v>3370</v>
      </c>
      <c r="F11348" t="s">
        <v>4578</v>
      </c>
      <c r="G11348" t="s">
        <v>1375</v>
      </c>
      <c r="H11348" t="s">
        <v>3606</v>
      </c>
      <c r="K11348">
        <v>1</v>
      </c>
      <c r="M11348" t="s">
        <v>4578</v>
      </c>
    </row>
    <row r="11349" spans="2:13">
      <c r="B11349" s="594">
        <v>45714.496435185189</v>
      </c>
      <c r="D11349" t="s">
        <v>3373</v>
      </c>
      <c r="F11349" t="s">
        <v>4578</v>
      </c>
      <c r="G11349" t="s">
        <v>1375</v>
      </c>
      <c r="H11349" t="s">
        <v>3606</v>
      </c>
      <c r="K11349">
        <v>1</v>
      </c>
      <c r="M11349" t="s">
        <v>4578</v>
      </c>
    </row>
    <row r="11350" spans="2:13">
      <c r="B11350" s="594">
        <v>45714.496770833335</v>
      </c>
      <c r="D11350" t="s">
        <v>3370</v>
      </c>
      <c r="F11350" t="s">
        <v>4579</v>
      </c>
      <c r="G11350" t="s">
        <v>1375</v>
      </c>
      <c r="H11350" t="s">
        <v>3609</v>
      </c>
      <c r="K11350">
        <v>1</v>
      </c>
      <c r="M11350" t="s">
        <v>4579</v>
      </c>
    </row>
    <row r="11351" spans="2:13">
      <c r="B11351" s="594">
        <v>45714.496840277781</v>
      </c>
      <c r="D11351" t="s">
        <v>3373</v>
      </c>
      <c r="F11351" t="s">
        <v>4579</v>
      </c>
      <c r="G11351" t="s">
        <v>1375</v>
      </c>
      <c r="H11351" t="s">
        <v>3609</v>
      </c>
      <c r="K11351">
        <v>1</v>
      </c>
      <c r="M11351" t="s">
        <v>4579</v>
      </c>
    </row>
    <row r="11352" spans="2:13">
      <c r="B11352" s="594">
        <v>45714.497164351851</v>
      </c>
      <c r="D11352" t="s">
        <v>3370</v>
      </c>
      <c r="F11352" t="s">
        <v>4580</v>
      </c>
      <c r="G11352" t="s">
        <v>1375</v>
      </c>
      <c r="H11352" t="s">
        <v>3796</v>
      </c>
      <c r="K11352">
        <v>1</v>
      </c>
      <c r="M11352" t="s">
        <v>4580</v>
      </c>
    </row>
    <row r="11353" spans="2:13">
      <c r="B11353" s="594">
        <v>45714.49728009259</v>
      </c>
      <c r="D11353" t="s">
        <v>3373</v>
      </c>
      <c r="F11353" t="s">
        <v>4580</v>
      </c>
      <c r="G11353" t="s">
        <v>1375</v>
      </c>
      <c r="H11353" t="s">
        <v>3796</v>
      </c>
      <c r="K11353">
        <v>1</v>
      </c>
      <c r="M11353" t="s">
        <v>4580</v>
      </c>
    </row>
    <row r="11354" spans="2:13">
      <c r="B11354" s="594">
        <v>45714.497569444444</v>
      </c>
      <c r="D11354" t="s">
        <v>3370</v>
      </c>
      <c r="F11354" t="s">
        <v>4581</v>
      </c>
      <c r="G11354" t="s">
        <v>1375</v>
      </c>
      <c r="H11354" t="s">
        <v>3615</v>
      </c>
      <c r="K11354">
        <v>1</v>
      </c>
      <c r="M11354" t="s">
        <v>4581</v>
      </c>
    </row>
    <row r="11355" spans="2:13">
      <c r="B11355" s="594">
        <v>45714.497604166667</v>
      </c>
      <c r="D11355" t="s">
        <v>3373</v>
      </c>
      <c r="F11355" t="s">
        <v>4581</v>
      </c>
      <c r="G11355" t="s">
        <v>1375</v>
      </c>
      <c r="H11355" t="s">
        <v>3615</v>
      </c>
      <c r="K11355">
        <v>1</v>
      </c>
      <c r="M11355" t="s">
        <v>4581</v>
      </c>
    </row>
    <row r="11356" spans="2:13">
      <c r="B11356" s="594">
        <v>45714.497835648152</v>
      </c>
      <c r="D11356" t="s">
        <v>3370</v>
      </c>
      <c r="F11356" t="s">
        <v>4582</v>
      </c>
      <c r="G11356" t="s">
        <v>1375</v>
      </c>
      <c r="H11356" t="s">
        <v>3618</v>
      </c>
      <c r="K11356">
        <v>1</v>
      </c>
      <c r="M11356" t="s">
        <v>4582</v>
      </c>
    </row>
    <row r="11357" spans="2:13">
      <c r="B11357" s="594">
        <v>45714.497928240744</v>
      </c>
      <c r="D11357" t="s">
        <v>3373</v>
      </c>
      <c r="F11357" t="s">
        <v>4582</v>
      </c>
      <c r="G11357" t="s">
        <v>1375</v>
      </c>
      <c r="H11357" t="s">
        <v>3618</v>
      </c>
      <c r="K11357">
        <v>1</v>
      </c>
      <c r="M11357" t="s">
        <v>4582</v>
      </c>
    </row>
    <row r="11358" spans="2:13">
      <c r="B11358" s="594">
        <v>45714.498032407406</v>
      </c>
      <c r="D11358" t="s">
        <v>3362</v>
      </c>
    </row>
    <row r="11359" spans="2:13">
      <c r="B11359" s="594">
        <v>45714.499305555553</v>
      </c>
      <c r="D11359" t="s">
        <v>3370</v>
      </c>
      <c r="F11359" t="s">
        <v>4583</v>
      </c>
      <c r="G11359" t="s">
        <v>1375</v>
      </c>
      <c r="H11359" t="s">
        <v>3615</v>
      </c>
      <c r="K11359">
        <v>1</v>
      </c>
      <c r="M11359" t="s">
        <v>4583</v>
      </c>
    </row>
    <row r="11360" spans="2:13">
      <c r="B11360" s="594">
        <v>45714.499328703707</v>
      </c>
      <c r="D11360" t="s">
        <v>3373</v>
      </c>
      <c r="F11360" t="s">
        <v>4583</v>
      </c>
      <c r="G11360" t="s">
        <v>1375</v>
      </c>
      <c r="H11360" t="s">
        <v>3615</v>
      </c>
      <c r="K11360">
        <v>1</v>
      </c>
      <c r="M11360" t="s">
        <v>4583</v>
      </c>
    </row>
    <row r="11361" spans="2:13">
      <c r="B11361" s="594">
        <v>45714.499571759261</v>
      </c>
      <c r="D11361" t="s">
        <v>3370</v>
      </c>
      <c r="F11361" t="s">
        <v>4584</v>
      </c>
      <c r="G11361" t="s">
        <v>1375</v>
      </c>
      <c r="H11361" t="s">
        <v>3606</v>
      </c>
      <c r="K11361">
        <v>1</v>
      </c>
      <c r="M11361" t="s">
        <v>4584</v>
      </c>
    </row>
    <row r="11362" spans="2:13">
      <c r="B11362" s="594">
        <v>45714.499618055554</v>
      </c>
      <c r="D11362" t="s">
        <v>3373</v>
      </c>
      <c r="F11362" t="s">
        <v>4584</v>
      </c>
      <c r="G11362" t="s">
        <v>1375</v>
      </c>
      <c r="H11362" t="s">
        <v>3606</v>
      </c>
      <c r="K11362">
        <v>1</v>
      </c>
      <c r="M11362" t="s">
        <v>4584</v>
      </c>
    </row>
    <row r="11363" spans="2:13">
      <c r="B11363" s="594">
        <v>45714.499652777777</v>
      </c>
      <c r="D11363" t="s">
        <v>3362</v>
      </c>
    </row>
    <row r="11364" spans="2:13">
      <c r="B11364" s="594">
        <v>45716.638020833336</v>
      </c>
      <c r="D11364" t="s">
        <v>3362</v>
      </c>
    </row>
    <row r="11365" spans="2:13">
      <c r="B11365" s="594">
        <v>45716.640428240738</v>
      </c>
      <c r="D11365" t="s">
        <v>3362</v>
      </c>
    </row>
    <row r="11366" spans="2:13">
      <c r="B11366" s="594">
        <v>45717.538912037038</v>
      </c>
      <c r="D11366" t="s">
        <v>3362</v>
      </c>
    </row>
    <row r="11367" spans="2:13">
      <c r="B11367" s="594">
        <v>45717.540046296293</v>
      </c>
      <c r="D11367" t="s">
        <v>3362</v>
      </c>
    </row>
    <row r="11368" spans="2:13">
      <c r="B11368" s="594">
        <v>45717.551203703704</v>
      </c>
      <c r="D11368" t="s">
        <v>3362</v>
      </c>
    </row>
    <row r="11369" spans="2:13">
      <c r="B11369" s="594">
        <v>45765.527743055558</v>
      </c>
      <c r="D11369" t="s">
        <v>3362</v>
      </c>
    </row>
    <row r="11370" spans="2:13">
      <c r="B11370" s="594">
        <v>45765.53628472222</v>
      </c>
      <c r="D11370" t="s">
        <v>3362</v>
      </c>
    </row>
    <row r="11371" spans="2:13">
      <c r="B11371" s="594">
        <v>45765.587627314817</v>
      </c>
      <c r="D11371" t="s">
        <v>3362</v>
      </c>
    </row>
    <row r="11372" spans="2:13">
      <c r="B11372" s="594">
        <v>45765.58866898148</v>
      </c>
      <c r="D11372" t="s">
        <v>3362</v>
      </c>
    </row>
    <row r="11373" spans="2:13">
      <c r="B11373" s="594">
        <v>45765.590462962966</v>
      </c>
      <c r="D11373" t="s">
        <v>3362</v>
      </c>
    </row>
    <row r="11374" spans="2:13">
      <c r="B11374" s="594">
        <v>45765.59233796296</v>
      </c>
      <c r="D11374" t="s">
        <v>3362</v>
      </c>
    </row>
    <row r="11375" spans="2:13">
      <c r="B11375" s="594">
        <v>45765.593344907407</v>
      </c>
      <c r="D11375" t="s">
        <v>3362</v>
      </c>
    </row>
    <row r="11376" spans="2:13">
      <c r="B11376" s="594">
        <v>45765.603993055556</v>
      </c>
      <c r="D11376" t="s">
        <v>3362</v>
      </c>
    </row>
    <row r="11377" spans="2:8">
      <c r="B11377" s="594">
        <v>45768.735497685186</v>
      </c>
      <c r="D11377" t="s">
        <v>3362</v>
      </c>
    </row>
    <row r="11378" spans="2:8">
      <c r="B11378" s="594">
        <v>45768.737476851849</v>
      </c>
      <c r="D11378" t="s">
        <v>3362</v>
      </c>
    </row>
    <row r="11379" spans="2:8">
      <c r="B11379" s="594">
        <v>45768.751215277778</v>
      </c>
      <c r="D11379" t="s">
        <v>3362</v>
      </c>
    </row>
    <row r="11380" spans="2:8">
      <c r="B11380" s="594">
        <v>45768.751840277779</v>
      </c>
      <c r="D11380" t="s">
        <v>3362</v>
      </c>
    </row>
    <row r="11381" spans="2:8">
      <c r="B11381" s="594">
        <v>45768.752534722225</v>
      </c>
      <c r="D11381" t="s">
        <v>3362</v>
      </c>
    </row>
    <row r="11382" spans="2:8">
      <c r="B11382" s="594">
        <v>45768.753182870372</v>
      </c>
      <c r="D11382" t="s">
        <v>3362</v>
      </c>
    </row>
    <row r="11383" spans="2:8">
      <c r="B11383" s="594">
        <v>45768.762152777781</v>
      </c>
      <c r="D11383" t="s">
        <v>3362</v>
      </c>
    </row>
    <row r="11384" spans="2:8">
      <c r="B11384" s="594">
        <v>45768.763344907406</v>
      </c>
      <c r="D11384" t="s">
        <v>3362</v>
      </c>
    </row>
    <row r="11385" spans="2:8">
      <c r="B11385" s="594">
        <v>45768.768125000002</v>
      </c>
      <c r="D11385" t="s">
        <v>3362</v>
      </c>
    </row>
    <row r="11386" spans="2:8">
      <c r="B11386" s="594">
        <v>45770.40488425926</v>
      </c>
      <c r="D11386" t="s">
        <v>3362</v>
      </c>
    </row>
    <row r="11387" spans="2:8">
      <c r="B11387" s="594">
        <v>45770.406284722223</v>
      </c>
      <c r="D11387" t="s">
        <v>3362</v>
      </c>
    </row>
    <row r="11388" spans="2:8">
      <c r="B11388" s="594">
        <v>45770.406759259262</v>
      </c>
      <c r="D11388" t="s">
        <v>3362</v>
      </c>
    </row>
    <row r="11389" spans="2:8">
      <c r="B11389" s="594">
        <v>45770.407152777778</v>
      </c>
      <c r="D11389" t="s">
        <v>3362</v>
      </c>
    </row>
    <row r="11390" spans="2:8">
      <c r="B11390" s="594">
        <v>45770.408831018518</v>
      </c>
      <c r="D11390" t="s">
        <v>3370</v>
      </c>
      <c r="F11390" t="s">
        <v>3602</v>
      </c>
      <c r="H11390" t="s">
        <v>3371</v>
      </c>
    </row>
    <row r="11391" spans="2:8">
      <c r="B11391" s="594">
        <v>45770.408831018518</v>
      </c>
      <c r="D11391" t="s">
        <v>3372</v>
      </c>
      <c r="H11391" t="s">
        <v>3371</v>
      </c>
    </row>
    <row r="11392" spans="2:8">
      <c r="B11392" s="594">
        <v>45770.408842592595</v>
      </c>
      <c r="D11392" t="s">
        <v>3370</v>
      </c>
      <c r="F11392" t="s">
        <v>3602</v>
      </c>
      <c r="H11392" t="s">
        <v>3371</v>
      </c>
    </row>
    <row r="11393" spans="2:17">
      <c r="B11393" s="594">
        <v>45770.408842592595</v>
      </c>
      <c r="D11393" t="s">
        <v>3372</v>
      </c>
      <c r="H11393" t="s">
        <v>3371</v>
      </c>
    </row>
    <row r="11394" spans="2:17">
      <c r="B11394" s="594">
        <v>45770.408865740741</v>
      </c>
      <c r="D11394" t="s">
        <v>3370</v>
      </c>
      <c r="H11394" t="s">
        <v>3371</v>
      </c>
    </row>
    <row r="11395" spans="2:17">
      <c r="B11395" s="594">
        <v>45770.408865740741</v>
      </c>
      <c r="D11395" t="s">
        <v>3372</v>
      </c>
      <c r="H11395" t="s">
        <v>3371</v>
      </c>
    </row>
    <row r="11396" spans="2:17">
      <c r="B11396" s="594">
        <v>45770.408888888887</v>
      </c>
      <c r="D11396" t="s">
        <v>3370</v>
      </c>
      <c r="H11396" t="s">
        <v>3371</v>
      </c>
    </row>
    <row r="11397" spans="2:17">
      <c r="B11397" s="594">
        <v>45770.408888888887</v>
      </c>
      <c r="D11397" t="s">
        <v>3372</v>
      </c>
      <c r="H11397" t="s">
        <v>3371</v>
      </c>
    </row>
    <row r="11398" spans="2:17">
      <c r="B11398" s="594">
        <v>45770.408900462964</v>
      </c>
      <c r="D11398" t="s">
        <v>3370</v>
      </c>
      <c r="H11398" t="s">
        <v>3371</v>
      </c>
    </row>
    <row r="11399" spans="2:17">
      <c r="B11399" s="594">
        <v>45770.408900462964</v>
      </c>
      <c r="D11399" t="s">
        <v>3372</v>
      </c>
      <c r="H11399" t="s">
        <v>3371</v>
      </c>
    </row>
    <row r="11400" spans="2:17">
      <c r="B11400" s="594">
        <v>45770.408958333333</v>
      </c>
      <c r="D11400" t="s">
        <v>3362</v>
      </c>
    </row>
    <row r="11401" spans="2:17">
      <c r="B11401" s="594">
        <v>45770.420810185184</v>
      </c>
      <c r="D11401" t="s">
        <v>3362</v>
      </c>
    </row>
    <row r="11402" spans="2:17">
      <c r="B11402" s="594">
        <v>45770.426099537035</v>
      </c>
      <c r="D11402" t="s">
        <v>3370</v>
      </c>
      <c r="H11402" t="s">
        <v>3371</v>
      </c>
    </row>
    <row r="11403" spans="2:17">
      <c r="B11403" s="594">
        <v>45770.426134259258</v>
      </c>
      <c r="D11403" t="s">
        <v>3373</v>
      </c>
      <c r="F11403" t="s">
        <v>4602</v>
      </c>
      <c r="H11403" t="s">
        <v>3371</v>
      </c>
      <c r="K11403">
        <v>5</v>
      </c>
      <c r="M11403" t="s">
        <v>4602</v>
      </c>
      <c r="N11403" t="s">
        <v>4603</v>
      </c>
      <c r="O11403" t="s">
        <v>4604</v>
      </c>
      <c r="P11403" t="s">
        <v>4605</v>
      </c>
      <c r="Q11403" t="s">
        <v>4606</v>
      </c>
    </row>
    <row r="11404" spans="2:17">
      <c r="B11404" s="594">
        <v>45770.426134259258</v>
      </c>
      <c r="D11404" t="s">
        <v>3372</v>
      </c>
      <c r="F11404" t="s">
        <v>4602</v>
      </c>
      <c r="H11404" t="s">
        <v>3371</v>
      </c>
      <c r="K11404">
        <v>5</v>
      </c>
      <c r="M11404" t="s">
        <v>4602</v>
      </c>
      <c r="N11404" t="s">
        <v>4603</v>
      </c>
      <c r="O11404" t="s">
        <v>4604</v>
      </c>
      <c r="P11404" t="s">
        <v>4605</v>
      </c>
      <c r="Q11404" t="s">
        <v>4606</v>
      </c>
    </row>
    <row r="11405" spans="2:17">
      <c r="B11405" s="594">
        <v>45770.426145833335</v>
      </c>
      <c r="D11405" t="s">
        <v>3370</v>
      </c>
      <c r="H11405" t="s">
        <v>3371</v>
      </c>
    </row>
    <row r="11406" spans="2:17">
      <c r="B11406" s="594">
        <v>45770.426180555558</v>
      </c>
      <c r="D11406" t="s">
        <v>3373</v>
      </c>
      <c r="F11406" t="s">
        <v>4607</v>
      </c>
      <c r="H11406" t="s">
        <v>3371</v>
      </c>
      <c r="K11406">
        <v>5</v>
      </c>
      <c r="M11406" t="s">
        <v>4607</v>
      </c>
      <c r="N11406" t="s">
        <v>4608</v>
      </c>
      <c r="O11406" t="s">
        <v>4609</v>
      </c>
      <c r="P11406" t="s">
        <v>4610</v>
      </c>
      <c r="Q11406" t="s">
        <v>4611</v>
      </c>
    </row>
    <row r="11407" spans="2:17">
      <c r="B11407" s="594">
        <v>45770.426180555558</v>
      </c>
      <c r="D11407" t="s">
        <v>3372</v>
      </c>
      <c r="F11407" t="s">
        <v>4607</v>
      </c>
      <c r="H11407" t="s">
        <v>3371</v>
      </c>
      <c r="K11407">
        <v>5</v>
      </c>
      <c r="M11407" t="s">
        <v>4607</v>
      </c>
      <c r="N11407" t="s">
        <v>4608</v>
      </c>
      <c r="O11407" t="s">
        <v>4609</v>
      </c>
      <c r="P11407" t="s">
        <v>4610</v>
      </c>
      <c r="Q11407" t="s">
        <v>4611</v>
      </c>
    </row>
    <row r="11408" spans="2:17">
      <c r="B11408" s="594">
        <v>45770.426192129627</v>
      </c>
      <c r="D11408" t="s">
        <v>3370</v>
      </c>
      <c r="H11408" t="s">
        <v>3371</v>
      </c>
    </row>
    <row r="11409" spans="2:17">
      <c r="B11409" s="594">
        <v>45770.426238425927</v>
      </c>
      <c r="D11409" t="s">
        <v>3373</v>
      </c>
      <c r="F11409" t="s">
        <v>4612</v>
      </c>
      <c r="H11409" t="s">
        <v>3371</v>
      </c>
      <c r="K11409">
        <v>5</v>
      </c>
      <c r="M11409" t="s">
        <v>4612</v>
      </c>
      <c r="N11409" t="s">
        <v>4613</v>
      </c>
      <c r="O11409" t="s">
        <v>4614</v>
      </c>
      <c r="P11409" t="s">
        <v>4615</v>
      </c>
      <c r="Q11409" t="s">
        <v>4616</v>
      </c>
    </row>
    <row r="11410" spans="2:17">
      <c r="B11410" s="594">
        <v>45770.426238425927</v>
      </c>
      <c r="D11410" t="s">
        <v>3372</v>
      </c>
      <c r="F11410" t="s">
        <v>4612</v>
      </c>
      <c r="H11410" t="s">
        <v>3371</v>
      </c>
      <c r="K11410">
        <v>5</v>
      </c>
      <c r="M11410" t="s">
        <v>4612</v>
      </c>
      <c r="N11410" t="s">
        <v>4613</v>
      </c>
      <c r="O11410" t="s">
        <v>4614</v>
      </c>
      <c r="P11410" t="s">
        <v>4615</v>
      </c>
      <c r="Q11410" t="s">
        <v>4616</v>
      </c>
    </row>
    <row r="11411" spans="2:17">
      <c r="B11411" s="594">
        <v>45770.426261574074</v>
      </c>
      <c r="D11411" t="s">
        <v>3370</v>
      </c>
      <c r="H11411" t="s">
        <v>3371</v>
      </c>
    </row>
    <row r="11412" spans="2:17">
      <c r="B11412" s="594">
        <v>45770.426319444443</v>
      </c>
      <c r="D11412" t="s">
        <v>3373</v>
      </c>
      <c r="F11412" t="s">
        <v>4617</v>
      </c>
      <c r="H11412" t="s">
        <v>3371</v>
      </c>
      <c r="K11412">
        <v>5</v>
      </c>
      <c r="M11412" t="s">
        <v>4617</v>
      </c>
      <c r="N11412" t="s">
        <v>4618</v>
      </c>
      <c r="O11412" t="s">
        <v>4619</v>
      </c>
      <c r="P11412" t="s">
        <v>4620</v>
      </c>
      <c r="Q11412" t="s">
        <v>4621</v>
      </c>
    </row>
    <row r="11413" spans="2:17">
      <c r="B11413" s="594">
        <v>45770.426319444443</v>
      </c>
      <c r="D11413" t="s">
        <v>3372</v>
      </c>
      <c r="F11413" t="s">
        <v>4617</v>
      </c>
      <c r="H11413" t="s">
        <v>3371</v>
      </c>
      <c r="K11413">
        <v>5</v>
      </c>
      <c r="M11413" t="s">
        <v>4617</v>
      </c>
      <c r="N11413" t="s">
        <v>4618</v>
      </c>
      <c r="O11413" t="s">
        <v>4619</v>
      </c>
      <c r="P11413" t="s">
        <v>4620</v>
      </c>
      <c r="Q11413" t="s">
        <v>4621</v>
      </c>
    </row>
    <row r="11414" spans="2:17">
      <c r="B11414" s="594">
        <v>45770.42633101852</v>
      </c>
      <c r="D11414" t="s">
        <v>3370</v>
      </c>
      <c r="H11414" t="s">
        <v>3371</v>
      </c>
    </row>
    <row r="11415" spans="2:17">
      <c r="B11415" s="594">
        <v>45770.426354166666</v>
      </c>
      <c r="D11415" t="s">
        <v>3373</v>
      </c>
      <c r="F11415" t="s">
        <v>4622</v>
      </c>
      <c r="H11415" t="s">
        <v>3371</v>
      </c>
      <c r="K11415">
        <v>5</v>
      </c>
      <c r="M11415" t="s">
        <v>4622</v>
      </c>
      <c r="N11415" t="s">
        <v>4623</v>
      </c>
      <c r="O11415" t="s">
        <v>4624</v>
      </c>
      <c r="P11415" t="s">
        <v>4625</v>
      </c>
      <c r="Q11415" t="s">
        <v>4626</v>
      </c>
    </row>
    <row r="11416" spans="2:17">
      <c r="B11416" s="594">
        <v>45770.426354166666</v>
      </c>
      <c r="D11416" t="s">
        <v>3372</v>
      </c>
      <c r="F11416" t="s">
        <v>4622</v>
      </c>
      <c r="H11416" t="s">
        <v>3371</v>
      </c>
      <c r="K11416">
        <v>5</v>
      </c>
      <c r="M11416" t="s">
        <v>4622</v>
      </c>
      <c r="N11416" t="s">
        <v>4623</v>
      </c>
      <c r="O11416" t="s">
        <v>4624</v>
      </c>
      <c r="P11416" t="s">
        <v>4625</v>
      </c>
      <c r="Q11416" t="s">
        <v>4626</v>
      </c>
    </row>
    <row r="11417" spans="2:17">
      <c r="B11417" s="594">
        <v>45770.426388888889</v>
      </c>
      <c r="D11417" t="s">
        <v>3362</v>
      </c>
    </row>
    <row r="11418" spans="2:17">
      <c r="B11418" s="594">
        <v>45770.439328703702</v>
      </c>
      <c r="D11418" t="s">
        <v>3362</v>
      </c>
    </row>
    <row r="11419" spans="2:17">
      <c r="B11419" s="594">
        <v>45770.440497685187</v>
      </c>
      <c r="D11419" t="s">
        <v>3362</v>
      </c>
    </row>
    <row r="11420" spans="2:17">
      <c r="B11420" s="594">
        <v>45770.440648148149</v>
      </c>
      <c r="D11420" t="s">
        <v>3362</v>
      </c>
    </row>
    <row r="11421" spans="2:17">
      <c r="B11421" s="594">
        <v>45770.44091435185</v>
      </c>
      <c r="D11421" t="s">
        <v>3362</v>
      </c>
    </row>
    <row r="11422" spans="2:17">
      <c r="B11422" s="594">
        <v>45770.441423611112</v>
      </c>
      <c r="D11422" t="s">
        <v>3362</v>
      </c>
    </row>
    <row r="11423" spans="2:17">
      <c r="B11423" s="594">
        <v>45770.441655092596</v>
      </c>
      <c r="D11423" t="s">
        <v>3362</v>
      </c>
    </row>
    <row r="11424" spans="2:17">
      <c r="B11424" s="594">
        <v>45770.441967592589</v>
      </c>
      <c r="D11424" t="s">
        <v>3362</v>
      </c>
    </row>
    <row r="11425" spans="2:17">
      <c r="B11425" s="594">
        <v>45770.442291666666</v>
      </c>
      <c r="D11425" t="s">
        <v>3362</v>
      </c>
    </row>
    <row r="11426" spans="2:17">
      <c r="B11426" s="594">
        <v>45770.442777777775</v>
      </c>
      <c r="D11426" t="s">
        <v>3362</v>
      </c>
    </row>
    <row r="11427" spans="2:17">
      <c r="B11427" s="594">
        <v>45770.443483796298</v>
      </c>
      <c r="D11427" t="s">
        <v>3362</v>
      </c>
    </row>
    <row r="11428" spans="2:17">
      <c r="B11428" s="594">
        <v>45770.444305555553</v>
      </c>
      <c r="D11428" t="s">
        <v>3362</v>
      </c>
    </row>
    <row r="11429" spans="2:17">
      <c r="B11429" s="594">
        <v>45770.444791666669</v>
      </c>
      <c r="D11429" t="s">
        <v>3362</v>
      </c>
    </row>
    <row r="11430" spans="2:17">
      <c r="B11430" s="594">
        <v>45770.445011574076</v>
      </c>
      <c r="D11430" t="s">
        <v>3362</v>
      </c>
    </row>
    <row r="11431" spans="2:17">
      <c r="B11431" s="594">
        <v>45770.445706018516</v>
      </c>
      <c r="D11431" t="s">
        <v>3362</v>
      </c>
    </row>
    <row r="11432" spans="2:17">
      <c r="B11432" s="594">
        <v>45770.447268518517</v>
      </c>
      <c r="D11432" t="s">
        <v>3370</v>
      </c>
      <c r="H11432" t="s">
        <v>3371</v>
      </c>
    </row>
    <row r="11433" spans="2:17">
      <c r="B11433" s="594">
        <v>45770.447268518517</v>
      </c>
      <c r="D11433" t="s">
        <v>3372</v>
      </c>
      <c r="H11433" t="s">
        <v>3371</v>
      </c>
    </row>
    <row r="11434" spans="2:17">
      <c r="B11434" s="594">
        <v>45770.447314814817</v>
      </c>
      <c r="D11434" t="s">
        <v>3362</v>
      </c>
    </row>
    <row r="11435" spans="2:17">
      <c r="B11435" s="594">
        <v>45770.447916666664</v>
      </c>
      <c r="D11435" t="s">
        <v>3362</v>
      </c>
    </row>
    <row r="11436" spans="2:17">
      <c r="B11436" s="594">
        <v>45770.448333333334</v>
      </c>
      <c r="D11436" t="s">
        <v>3370</v>
      </c>
      <c r="H11436" t="s">
        <v>3371</v>
      </c>
    </row>
    <row r="11437" spans="2:17">
      <c r="B11437" s="594">
        <v>45770.44835648148</v>
      </c>
      <c r="D11437" t="s">
        <v>3373</v>
      </c>
      <c r="F11437" t="s">
        <v>4627</v>
      </c>
      <c r="H11437" t="s">
        <v>3371</v>
      </c>
      <c r="K11437">
        <v>5</v>
      </c>
      <c r="M11437" t="s">
        <v>4627</v>
      </c>
      <c r="N11437" t="s">
        <v>4628</v>
      </c>
      <c r="O11437" t="s">
        <v>4629</v>
      </c>
      <c r="P11437" t="s">
        <v>4630</v>
      </c>
      <c r="Q11437" t="s">
        <v>4631</v>
      </c>
    </row>
    <row r="11438" spans="2:17">
      <c r="B11438" s="594">
        <v>45770.44835648148</v>
      </c>
      <c r="D11438" t="s">
        <v>3372</v>
      </c>
      <c r="F11438" t="s">
        <v>4627</v>
      </c>
      <c r="H11438" t="s">
        <v>3371</v>
      </c>
      <c r="K11438">
        <v>5</v>
      </c>
      <c r="M11438" t="s">
        <v>4627</v>
      </c>
      <c r="N11438" t="s">
        <v>4628</v>
      </c>
      <c r="O11438" t="s">
        <v>4629</v>
      </c>
      <c r="P11438" t="s">
        <v>4630</v>
      </c>
      <c r="Q11438" t="s">
        <v>4631</v>
      </c>
    </row>
    <row r="11439" spans="2:17">
      <c r="B11439" s="594">
        <v>45770.448391203703</v>
      </c>
      <c r="D11439" t="s">
        <v>3362</v>
      </c>
    </row>
    <row r="11440" spans="2:17">
      <c r="B11440" s="594">
        <v>45770.751296296294</v>
      </c>
      <c r="D11440" t="s">
        <v>3362</v>
      </c>
    </row>
    <row r="11441" spans="2:4">
      <c r="B11441" s="594">
        <v>45770.752500000002</v>
      </c>
      <c r="D11441" t="s">
        <v>3362</v>
      </c>
    </row>
    <row r="11442" spans="2:4">
      <c r="B11442" s="594">
        <v>45770.754259259258</v>
      </c>
      <c r="D11442" t="s">
        <v>3362</v>
      </c>
    </row>
    <row r="11443" spans="2:4">
      <c r="B11443" s="594">
        <v>45770.757662037038</v>
      </c>
      <c r="D11443" t="s">
        <v>3362</v>
      </c>
    </row>
    <row r="11444" spans="2:4">
      <c r="B11444" s="594">
        <v>45772.619837962964</v>
      </c>
      <c r="D11444" t="s">
        <v>3362</v>
      </c>
    </row>
    <row r="11445" spans="2:4">
      <c r="B11445" s="594">
        <v>45779.457025462965</v>
      </c>
      <c r="D11445" t="s">
        <v>3362</v>
      </c>
    </row>
    <row r="11446" spans="2:4">
      <c r="B11446" s="594">
        <v>45779.457430555558</v>
      </c>
      <c r="C11446">
        <v>60006</v>
      </c>
      <c r="D11446" t="s">
        <v>4634</v>
      </c>
    </row>
    <row r="11447" spans="2:4">
      <c r="B11447" s="594">
        <v>45779.457430555558</v>
      </c>
      <c r="C11447">
        <v>60006</v>
      </c>
      <c r="D11447" t="s">
        <v>4635</v>
      </c>
    </row>
    <row r="11448" spans="2:4">
      <c r="B11448" s="594">
        <v>45779.457430555558</v>
      </c>
      <c r="C11448">
        <v>60006</v>
      </c>
      <c r="D11448" t="s">
        <v>4636</v>
      </c>
    </row>
    <row r="11449" spans="2:4">
      <c r="B11449" s="594">
        <v>45779.457430555558</v>
      </c>
      <c r="C11449">
        <v>60006</v>
      </c>
      <c r="D11449" t="s">
        <v>4637</v>
      </c>
    </row>
    <row r="11450" spans="2:4">
      <c r="B11450" s="594">
        <v>45779.457430555558</v>
      </c>
      <c r="C11450">
        <v>60006</v>
      </c>
      <c r="D11450" t="s">
        <v>4638</v>
      </c>
    </row>
    <row r="11451" spans="2:4">
      <c r="B11451" s="594">
        <v>45779.457430555558</v>
      </c>
      <c r="C11451">
        <v>60006</v>
      </c>
      <c r="D11451" t="s">
        <v>4639</v>
      </c>
    </row>
    <row r="11452" spans="2:4">
      <c r="B11452" s="594">
        <v>45779.457430555558</v>
      </c>
      <c r="C11452">
        <v>60006</v>
      </c>
      <c r="D11452" t="s">
        <v>4634</v>
      </c>
    </row>
    <row r="11453" spans="2:4">
      <c r="B11453" s="594">
        <v>45779.457430555558</v>
      </c>
      <c r="C11453">
        <v>60006</v>
      </c>
      <c r="D11453" t="s">
        <v>4635</v>
      </c>
    </row>
    <row r="11454" spans="2:4">
      <c r="B11454" s="594">
        <v>45779.457430555558</v>
      </c>
      <c r="C11454">
        <v>60006</v>
      </c>
      <c r="D11454" t="s">
        <v>4636</v>
      </c>
    </row>
    <row r="11455" spans="2:4">
      <c r="B11455" s="594">
        <v>45779.457430555558</v>
      </c>
      <c r="C11455">
        <v>60006</v>
      </c>
      <c r="D11455" t="s">
        <v>4637</v>
      </c>
    </row>
    <row r="11456" spans="2:4">
      <c r="B11456" s="594">
        <v>45779.457430555558</v>
      </c>
      <c r="C11456">
        <v>60006</v>
      </c>
      <c r="D11456" t="s">
        <v>4638</v>
      </c>
    </row>
    <row r="11457" spans="2:4">
      <c r="B11457" s="594">
        <v>45779.457430555558</v>
      </c>
      <c r="C11457">
        <v>60006</v>
      </c>
      <c r="D11457" t="s">
        <v>4639</v>
      </c>
    </row>
    <row r="11458" spans="2:4">
      <c r="B11458" s="594">
        <v>45779.457442129627</v>
      </c>
      <c r="C11458">
        <v>60006</v>
      </c>
      <c r="D11458" t="s">
        <v>4634</v>
      </c>
    </row>
    <row r="11459" spans="2:4">
      <c r="B11459" s="594">
        <v>45779.457442129627</v>
      </c>
      <c r="C11459">
        <v>60006</v>
      </c>
      <c r="D11459" t="s">
        <v>4635</v>
      </c>
    </row>
    <row r="11460" spans="2:4">
      <c r="B11460" s="594">
        <v>45779.457442129627</v>
      </c>
      <c r="C11460">
        <v>60006</v>
      </c>
      <c r="D11460" t="s">
        <v>4636</v>
      </c>
    </row>
    <row r="11461" spans="2:4">
      <c r="B11461" s="594">
        <v>45779.457442129627</v>
      </c>
      <c r="C11461">
        <v>60006</v>
      </c>
      <c r="D11461" t="s">
        <v>4637</v>
      </c>
    </row>
    <row r="11462" spans="2:4">
      <c r="B11462" s="594">
        <v>45779.457442129627</v>
      </c>
      <c r="C11462">
        <v>60006</v>
      </c>
      <c r="D11462" t="s">
        <v>4638</v>
      </c>
    </row>
    <row r="11463" spans="2:4">
      <c r="B11463" s="594">
        <v>45779.457442129627</v>
      </c>
      <c r="C11463">
        <v>60006</v>
      </c>
      <c r="D11463" t="s">
        <v>4639</v>
      </c>
    </row>
    <row r="11464" spans="2:4">
      <c r="B11464" s="594">
        <v>45779.457442129627</v>
      </c>
      <c r="C11464">
        <v>60006</v>
      </c>
      <c r="D11464" t="s">
        <v>4634</v>
      </c>
    </row>
    <row r="11465" spans="2:4">
      <c r="B11465" s="594">
        <v>45779.457442129627</v>
      </c>
      <c r="C11465">
        <v>60006</v>
      </c>
      <c r="D11465" t="s">
        <v>4635</v>
      </c>
    </row>
    <row r="11466" spans="2:4">
      <c r="B11466" s="594">
        <v>45779.457442129627</v>
      </c>
      <c r="C11466">
        <v>60006</v>
      </c>
      <c r="D11466" t="s">
        <v>4636</v>
      </c>
    </row>
    <row r="11467" spans="2:4">
      <c r="B11467" s="594">
        <v>45779.457442129627</v>
      </c>
      <c r="C11467">
        <v>60006</v>
      </c>
      <c r="D11467" t="s">
        <v>4637</v>
      </c>
    </row>
    <row r="11468" spans="2:4">
      <c r="B11468" s="594">
        <v>45779.457442129627</v>
      </c>
      <c r="C11468">
        <v>60006</v>
      </c>
      <c r="D11468" t="s">
        <v>4638</v>
      </c>
    </row>
    <row r="11469" spans="2:4">
      <c r="B11469" s="594">
        <v>45779.457442129627</v>
      </c>
      <c r="C11469">
        <v>60006</v>
      </c>
      <c r="D11469" t="s">
        <v>4639</v>
      </c>
    </row>
    <row r="11470" spans="2:4">
      <c r="B11470" s="594">
        <v>45779.457442129627</v>
      </c>
      <c r="C11470">
        <v>60006</v>
      </c>
      <c r="D11470" t="s">
        <v>4634</v>
      </c>
    </row>
    <row r="11471" spans="2:4">
      <c r="B11471" s="594">
        <v>45779.457442129627</v>
      </c>
      <c r="C11471">
        <v>60006</v>
      </c>
      <c r="D11471" t="s">
        <v>4635</v>
      </c>
    </row>
    <row r="11472" spans="2:4">
      <c r="B11472" s="594">
        <v>45779.457442129627</v>
      </c>
      <c r="C11472">
        <v>60006</v>
      </c>
      <c r="D11472" t="s">
        <v>4636</v>
      </c>
    </row>
    <row r="11473" spans="2:4">
      <c r="B11473" s="594">
        <v>45779.457442129627</v>
      </c>
      <c r="C11473">
        <v>60006</v>
      </c>
      <c r="D11473" t="s">
        <v>4637</v>
      </c>
    </row>
    <row r="11474" spans="2:4">
      <c r="B11474" s="594">
        <v>45779.457442129627</v>
      </c>
      <c r="C11474">
        <v>60006</v>
      </c>
      <c r="D11474" t="s">
        <v>4638</v>
      </c>
    </row>
    <row r="11475" spans="2:4">
      <c r="B11475" s="594">
        <v>45779.457442129627</v>
      </c>
      <c r="C11475">
        <v>60006</v>
      </c>
      <c r="D11475" t="s">
        <v>4639</v>
      </c>
    </row>
    <row r="11476" spans="2:4">
      <c r="B11476" s="594">
        <v>45779.457442129627</v>
      </c>
      <c r="C11476">
        <v>60006</v>
      </c>
      <c r="D11476" t="s">
        <v>4634</v>
      </c>
    </row>
    <row r="11477" spans="2:4">
      <c r="B11477" s="594">
        <v>45779.457442129627</v>
      </c>
      <c r="C11477">
        <v>60006</v>
      </c>
      <c r="D11477" t="s">
        <v>4635</v>
      </c>
    </row>
    <row r="11478" spans="2:4">
      <c r="B11478" s="594">
        <v>45779.457442129627</v>
      </c>
      <c r="C11478">
        <v>60006</v>
      </c>
      <c r="D11478" t="s">
        <v>4636</v>
      </c>
    </row>
    <row r="11479" spans="2:4">
      <c r="B11479" s="594">
        <v>45779.457442129627</v>
      </c>
      <c r="C11479">
        <v>60006</v>
      </c>
      <c r="D11479" t="s">
        <v>4637</v>
      </c>
    </row>
    <row r="11480" spans="2:4">
      <c r="B11480" s="594">
        <v>45779.457442129627</v>
      </c>
      <c r="C11480">
        <v>60006</v>
      </c>
      <c r="D11480" t="s">
        <v>4638</v>
      </c>
    </row>
    <row r="11481" spans="2:4">
      <c r="B11481" s="594">
        <v>45779.457442129627</v>
      </c>
      <c r="C11481">
        <v>60006</v>
      </c>
      <c r="D11481" t="s">
        <v>4639</v>
      </c>
    </row>
    <row r="11482" spans="2:4">
      <c r="B11482" s="594">
        <v>45779.457442129627</v>
      </c>
      <c r="C11482">
        <v>60006</v>
      </c>
      <c r="D11482" t="s">
        <v>4634</v>
      </c>
    </row>
    <row r="11483" spans="2:4">
      <c r="B11483" s="594">
        <v>45779.457442129627</v>
      </c>
      <c r="C11483">
        <v>60006</v>
      </c>
      <c r="D11483" t="s">
        <v>4635</v>
      </c>
    </row>
    <row r="11484" spans="2:4">
      <c r="B11484" s="594">
        <v>45779.457442129627</v>
      </c>
      <c r="C11484">
        <v>60006</v>
      </c>
      <c r="D11484" t="s">
        <v>4636</v>
      </c>
    </row>
    <row r="11485" spans="2:4">
      <c r="B11485" s="594">
        <v>45779.457442129627</v>
      </c>
      <c r="C11485">
        <v>60006</v>
      </c>
      <c r="D11485" t="s">
        <v>4637</v>
      </c>
    </row>
    <row r="11486" spans="2:4">
      <c r="B11486" s="594">
        <v>45779.457442129627</v>
      </c>
      <c r="C11486">
        <v>60006</v>
      </c>
      <c r="D11486" t="s">
        <v>4638</v>
      </c>
    </row>
    <row r="11487" spans="2:4">
      <c r="B11487" s="594">
        <v>45779.457442129627</v>
      </c>
      <c r="C11487">
        <v>60006</v>
      </c>
      <c r="D11487" t="s">
        <v>4639</v>
      </c>
    </row>
    <row r="11488" spans="2:4">
      <c r="B11488" s="594">
        <v>45779.457442129627</v>
      </c>
      <c r="C11488">
        <v>60006</v>
      </c>
      <c r="D11488" t="s">
        <v>4634</v>
      </c>
    </row>
    <row r="11489" spans="2:4">
      <c r="B11489" s="594">
        <v>45779.457442129627</v>
      </c>
      <c r="C11489">
        <v>60006</v>
      </c>
      <c r="D11489" t="s">
        <v>4635</v>
      </c>
    </row>
    <row r="11490" spans="2:4">
      <c r="B11490" s="594">
        <v>45779.457442129627</v>
      </c>
      <c r="C11490">
        <v>60006</v>
      </c>
      <c r="D11490" t="s">
        <v>4636</v>
      </c>
    </row>
    <row r="11491" spans="2:4">
      <c r="B11491" s="594">
        <v>45779.457442129627</v>
      </c>
      <c r="C11491">
        <v>60006</v>
      </c>
      <c r="D11491" t="s">
        <v>4637</v>
      </c>
    </row>
    <row r="11492" spans="2:4">
      <c r="B11492" s="594">
        <v>45779.457442129627</v>
      </c>
      <c r="C11492">
        <v>60006</v>
      </c>
      <c r="D11492" t="s">
        <v>4638</v>
      </c>
    </row>
    <row r="11493" spans="2:4">
      <c r="B11493" s="594">
        <v>45779.457442129627</v>
      </c>
      <c r="C11493">
        <v>60006</v>
      </c>
      <c r="D11493" t="s">
        <v>4639</v>
      </c>
    </row>
    <row r="11494" spans="2:4">
      <c r="B11494" s="594">
        <v>45779.457442129627</v>
      </c>
      <c r="C11494">
        <v>60006</v>
      </c>
      <c r="D11494" t="s">
        <v>4639</v>
      </c>
    </row>
    <row r="11495" spans="2:4">
      <c r="B11495" s="594">
        <v>45779.457511574074</v>
      </c>
      <c r="D11495" t="s">
        <v>3362</v>
      </c>
    </row>
    <row r="11496" spans="2:4">
      <c r="B11496" s="594">
        <v>45779.461053240739</v>
      </c>
      <c r="C11496">
        <v>60006</v>
      </c>
      <c r="D11496" t="s">
        <v>4640</v>
      </c>
    </row>
    <row r="11497" spans="2:4">
      <c r="B11497" s="594">
        <v>45779.461053240739</v>
      </c>
      <c r="C11497">
        <v>60006</v>
      </c>
      <c r="D11497" t="s">
        <v>4641</v>
      </c>
    </row>
    <row r="11498" spans="2:4">
      <c r="B11498" s="594">
        <v>45779.461053240739</v>
      </c>
      <c r="C11498">
        <v>60006</v>
      </c>
      <c r="D11498" t="s">
        <v>4642</v>
      </c>
    </row>
    <row r="11499" spans="2:4">
      <c r="B11499" s="594">
        <v>45779.461053240739</v>
      </c>
      <c r="C11499">
        <v>60006</v>
      </c>
      <c r="D11499" t="s">
        <v>4643</v>
      </c>
    </row>
    <row r="11500" spans="2:4">
      <c r="B11500" s="594">
        <v>45779.461053240739</v>
      </c>
      <c r="C11500">
        <v>60006</v>
      </c>
      <c r="D11500" t="s">
        <v>4644</v>
      </c>
    </row>
    <row r="11501" spans="2:4">
      <c r="B11501" s="594">
        <v>45779.461053240739</v>
      </c>
      <c r="C11501">
        <v>60006</v>
      </c>
      <c r="D11501" t="s">
        <v>4645</v>
      </c>
    </row>
    <row r="11502" spans="2:4">
      <c r="B11502" s="594">
        <v>45779.461053240739</v>
      </c>
      <c r="C11502">
        <v>60006</v>
      </c>
      <c r="D11502" t="s">
        <v>4646</v>
      </c>
    </row>
    <row r="11503" spans="2:4">
      <c r="B11503" s="594">
        <v>45779.461053240739</v>
      </c>
      <c r="C11503">
        <v>60006</v>
      </c>
      <c r="D11503" t="s">
        <v>4647</v>
      </c>
    </row>
    <row r="11504" spans="2:4">
      <c r="B11504" s="594">
        <v>45779.461053240739</v>
      </c>
      <c r="C11504">
        <v>60006</v>
      </c>
      <c r="D11504" t="s">
        <v>4648</v>
      </c>
    </row>
    <row r="11505" spans="2:4">
      <c r="B11505" s="594">
        <v>45779.461053240739</v>
      </c>
      <c r="C11505">
        <v>60006</v>
      </c>
      <c r="D11505" t="s">
        <v>4649</v>
      </c>
    </row>
    <row r="11506" spans="2:4">
      <c r="B11506" s="594">
        <v>45779.461053240739</v>
      </c>
      <c r="C11506">
        <v>60006</v>
      </c>
      <c r="D11506" t="s">
        <v>4650</v>
      </c>
    </row>
    <row r="11507" spans="2:4">
      <c r="B11507" s="594">
        <v>45779.461053240739</v>
      </c>
      <c r="C11507">
        <v>60006</v>
      </c>
      <c r="D11507" t="s">
        <v>4651</v>
      </c>
    </row>
    <row r="11508" spans="2:4">
      <c r="B11508" s="594">
        <v>45779.461053240739</v>
      </c>
      <c r="C11508">
        <v>60006</v>
      </c>
      <c r="D11508" t="s">
        <v>4640</v>
      </c>
    </row>
    <row r="11509" spans="2:4">
      <c r="B11509" s="594">
        <v>45779.461053240739</v>
      </c>
      <c r="C11509">
        <v>60006</v>
      </c>
      <c r="D11509" t="s">
        <v>4641</v>
      </c>
    </row>
    <row r="11510" spans="2:4">
      <c r="B11510" s="594">
        <v>45779.461053240739</v>
      </c>
      <c r="C11510">
        <v>60006</v>
      </c>
      <c r="D11510" t="s">
        <v>4642</v>
      </c>
    </row>
    <row r="11511" spans="2:4">
      <c r="B11511" s="594">
        <v>45779.461053240739</v>
      </c>
      <c r="C11511">
        <v>60006</v>
      </c>
      <c r="D11511" t="s">
        <v>4643</v>
      </c>
    </row>
    <row r="11512" spans="2:4">
      <c r="B11512" s="594">
        <v>45779.461053240739</v>
      </c>
      <c r="C11512">
        <v>60006</v>
      </c>
      <c r="D11512" t="s">
        <v>4644</v>
      </c>
    </row>
    <row r="11513" spans="2:4">
      <c r="B11513" s="594">
        <v>45779.461053240739</v>
      </c>
      <c r="C11513">
        <v>60006</v>
      </c>
      <c r="D11513" t="s">
        <v>4645</v>
      </c>
    </row>
    <row r="11514" spans="2:4">
      <c r="B11514" s="594">
        <v>45779.461053240739</v>
      </c>
      <c r="C11514">
        <v>60006</v>
      </c>
      <c r="D11514" t="s">
        <v>4646</v>
      </c>
    </row>
    <row r="11515" spans="2:4">
      <c r="B11515" s="594">
        <v>45779.461053240739</v>
      </c>
      <c r="C11515">
        <v>60006</v>
      </c>
      <c r="D11515" t="s">
        <v>4647</v>
      </c>
    </row>
    <row r="11516" spans="2:4">
      <c r="B11516" s="594">
        <v>45779.461053240739</v>
      </c>
      <c r="C11516">
        <v>60006</v>
      </c>
      <c r="D11516" t="s">
        <v>4648</v>
      </c>
    </row>
    <row r="11517" spans="2:4">
      <c r="B11517" s="594">
        <v>45779.461053240739</v>
      </c>
      <c r="C11517">
        <v>60006</v>
      </c>
      <c r="D11517" t="s">
        <v>4649</v>
      </c>
    </row>
    <row r="11518" spans="2:4">
      <c r="B11518" s="594">
        <v>45779.461053240739</v>
      </c>
      <c r="C11518">
        <v>60006</v>
      </c>
      <c r="D11518" t="s">
        <v>4650</v>
      </c>
    </row>
    <row r="11519" spans="2:4">
      <c r="B11519" s="594">
        <v>45779.461053240739</v>
      </c>
      <c r="C11519">
        <v>60006</v>
      </c>
      <c r="D11519" t="s">
        <v>4651</v>
      </c>
    </row>
    <row r="11520" spans="2:4">
      <c r="B11520" s="594">
        <v>45779.461053240739</v>
      </c>
      <c r="C11520">
        <v>60006</v>
      </c>
      <c r="D11520" t="s">
        <v>4640</v>
      </c>
    </row>
    <row r="11521" spans="2:4">
      <c r="B11521" s="594">
        <v>45779.461053240739</v>
      </c>
      <c r="C11521">
        <v>60006</v>
      </c>
      <c r="D11521" t="s">
        <v>4641</v>
      </c>
    </row>
    <row r="11522" spans="2:4">
      <c r="B11522" s="594">
        <v>45779.461053240739</v>
      </c>
      <c r="C11522">
        <v>60006</v>
      </c>
      <c r="D11522" t="s">
        <v>4642</v>
      </c>
    </row>
    <row r="11523" spans="2:4">
      <c r="B11523" s="594">
        <v>45779.461053240739</v>
      </c>
      <c r="C11523">
        <v>60006</v>
      </c>
      <c r="D11523" t="s">
        <v>4643</v>
      </c>
    </row>
    <row r="11524" spans="2:4">
      <c r="B11524" s="594">
        <v>45779.461053240739</v>
      </c>
      <c r="C11524">
        <v>60006</v>
      </c>
      <c r="D11524" t="s">
        <v>4644</v>
      </c>
    </row>
    <row r="11525" spans="2:4">
      <c r="B11525" s="594">
        <v>45779.461053240739</v>
      </c>
      <c r="C11525">
        <v>60006</v>
      </c>
      <c r="D11525" t="s">
        <v>4645</v>
      </c>
    </row>
    <row r="11526" spans="2:4">
      <c r="B11526" s="594">
        <v>45779.461053240739</v>
      </c>
      <c r="C11526">
        <v>60006</v>
      </c>
      <c r="D11526" t="s">
        <v>4646</v>
      </c>
    </row>
    <row r="11527" spans="2:4">
      <c r="B11527" s="594">
        <v>45779.461053240739</v>
      </c>
      <c r="C11527">
        <v>60006</v>
      </c>
      <c r="D11527" t="s">
        <v>4647</v>
      </c>
    </row>
    <row r="11528" spans="2:4">
      <c r="B11528" s="594">
        <v>45779.461053240739</v>
      </c>
      <c r="C11528">
        <v>60006</v>
      </c>
      <c r="D11528" t="s">
        <v>4648</v>
      </c>
    </row>
    <row r="11529" spans="2:4">
      <c r="B11529" s="594">
        <v>45779.461053240739</v>
      </c>
      <c r="C11529">
        <v>60006</v>
      </c>
      <c r="D11529" t="s">
        <v>4649</v>
      </c>
    </row>
    <row r="11530" spans="2:4">
      <c r="B11530" s="594">
        <v>45779.461053240739</v>
      </c>
      <c r="C11530">
        <v>60006</v>
      </c>
      <c r="D11530" t="s">
        <v>4650</v>
      </c>
    </row>
    <row r="11531" spans="2:4">
      <c r="B11531" s="594">
        <v>45779.461053240739</v>
      </c>
      <c r="C11531">
        <v>60006</v>
      </c>
      <c r="D11531" t="s">
        <v>4651</v>
      </c>
    </row>
    <row r="11532" spans="2:4">
      <c r="B11532" s="594">
        <v>45779.461053240739</v>
      </c>
      <c r="C11532">
        <v>60006</v>
      </c>
      <c r="D11532" t="s">
        <v>4640</v>
      </c>
    </row>
    <row r="11533" spans="2:4">
      <c r="B11533" s="594">
        <v>45779.461053240739</v>
      </c>
      <c r="C11533">
        <v>60006</v>
      </c>
      <c r="D11533" t="s">
        <v>4641</v>
      </c>
    </row>
    <row r="11534" spans="2:4">
      <c r="B11534" s="594">
        <v>45779.461053240739</v>
      </c>
      <c r="C11534">
        <v>60006</v>
      </c>
      <c r="D11534" t="s">
        <v>4642</v>
      </c>
    </row>
    <row r="11535" spans="2:4">
      <c r="B11535" s="594">
        <v>45779.461064814815</v>
      </c>
      <c r="C11535">
        <v>60006</v>
      </c>
      <c r="D11535" t="s">
        <v>4643</v>
      </c>
    </row>
    <row r="11536" spans="2:4">
      <c r="B11536" s="594">
        <v>45779.461064814815</v>
      </c>
      <c r="C11536">
        <v>60006</v>
      </c>
      <c r="D11536" t="s">
        <v>4644</v>
      </c>
    </row>
    <row r="11537" spans="2:4">
      <c r="B11537" s="594">
        <v>45779.461064814815</v>
      </c>
      <c r="C11537">
        <v>60006</v>
      </c>
      <c r="D11537" t="s">
        <v>4645</v>
      </c>
    </row>
    <row r="11538" spans="2:4">
      <c r="B11538" s="594">
        <v>45779.461064814815</v>
      </c>
      <c r="C11538">
        <v>60006</v>
      </c>
      <c r="D11538" t="s">
        <v>4646</v>
      </c>
    </row>
    <row r="11539" spans="2:4">
      <c r="B11539" s="594">
        <v>45779.461064814815</v>
      </c>
      <c r="C11539">
        <v>60006</v>
      </c>
      <c r="D11539" t="s">
        <v>4647</v>
      </c>
    </row>
    <row r="11540" spans="2:4">
      <c r="B11540" s="594">
        <v>45779.461064814815</v>
      </c>
      <c r="C11540">
        <v>60006</v>
      </c>
      <c r="D11540" t="s">
        <v>4648</v>
      </c>
    </row>
    <row r="11541" spans="2:4">
      <c r="B11541" s="594">
        <v>45779.461064814815</v>
      </c>
      <c r="C11541">
        <v>60006</v>
      </c>
      <c r="D11541" t="s">
        <v>4649</v>
      </c>
    </row>
    <row r="11542" spans="2:4">
      <c r="B11542" s="594">
        <v>45779.461064814815</v>
      </c>
      <c r="C11542">
        <v>60006</v>
      </c>
      <c r="D11542" t="s">
        <v>4650</v>
      </c>
    </row>
    <row r="11543" spans="2:4">
      <c r="B11543" s="594">
        <v>45779.461064814815</v>
      </c>
      <c r="C11543">
        <v>60006</v>
      </c>
      <c r="D11543" t="s">
        <v>4651</v>
      </c>
    </row>
    <row r="11544" spans="2:4">
      <c r="B11544" s="594">
        <v>45779.461064814815</v>
      </c>
      <c r="C11544">
        <v>60006</v>
      </c>
      <c r="D11544" t="s">
        <v>4640</v>
      </c>
    </row>
    <row r="11545" spans="2:4">
      <c r="B11545" s="594">
        <v>45779.461064814815</v>
      </c>
      <c r="C11545">
        <v>60006</v>
      </c>
      <c r="D11545" t="s">
        <v>4641</v>
      </c>
    </row>
    <row r="11546" spans="2:4">
      <c r="B11546" s="594">
        <v>45779.461064814815</v>
      </c>
      <c r="C11546">
        <v>60006</v>
      </c>
      <c r="D11546" t="s">
        <v>4642</v>
      </c>
    </row>
    <row r="11547" spans="2:4">
      <c r="B11547" s="594">
        <v>45779.461064814815</v>
      </c>
      <c r="C11547">
        <v>60006</v>
      </c>
      <c r="D11547" t="s">
        <v>4643</v>
      </c>
    </row>
    <row r="11548" spans="2:4">
      <c r="B11548" s="594">
        <v>45779.461064814815</v>
      </c>
      <c r="C11548">
        <v>60006</v>
      </c>
      <c r="D11548" t="s">
        <v>4644</v>
      </c>
    </row>
    <row r="11549" spans="2:4">
      <c r="B11549" s="594">
        <v>45779.461064814815</v>
      </c>
      <c r="C11549">
        <v>60006</v>
      </c>
      <c r="D11549" t="s">
        <v>4645</v>
      </c>
    </row>
    <row r="11550" spans="2:4">
      <c r="B11550" s="594">
        <v>45779.461064814815</v>
      </c>
      <c r="C11550">
        <v>60006</v>
      </c>
      <c r="D11550" t="s">
        <v>4646</v>
      </c>
    </row>
    <row r="11551" spans="2:4">
      <c r="B11551" s="594">
        <v>45779.461064814815</v>
      </c>
      <c r="C11551">
        <v>60006</v>
      </c>
      <c r="D11551" t="s">
        <v>4647</v>
      </c>
    </row>
    <row r="11552" spans="2:4">
      <c r="B11552" s="594">
        <v>45779.461064814815</v>
      </c>
      <c r="C11552">
        <v>60006</v>
      </c>
      <c r="D11552" t="s">
        <v>4648</v>
      </c>
    </row>
    <row r="11553" spans="2:4">
      <c r="B11553" s="594">
        <v>45779.461064814815</v>
      </c>
      <c r="C11553">
        <v>60006</v>
      </c>
      <c r="D11553" t="s">
        <v>4649</v>
      </c>
    </row>
    <row r="11554" spans="2:4">
      <c r="B11554" s="594">
        <v>45779.461064814815</v>
      </c>
      <c r="C11554">
        <v>60006</v>
      </c>
      <c r="D11554" t="s">
        <v>4650</v>
      </c>
    </row>
    <row r="11555" spans="2:4">
      <c r="B11555" s="594">
        <v>45779.461064814815</v>
      </c>
      <c r="C11555">
        <v>60006</v>
      </c>
      <c r="D11555" t="s">
        <v>4651</v>
      </c>
    </row>
    <row r="11556" spans="2:4">
      <c r="B11556" s="594">
        <v>45779.461064814815</v>
      </c>
      <c r="C11556">
        <v>60006</v>
      </c>
      <c r="D11556" t="s">
        <v>4640</v>
      </c>
    </row>
    <row r="11557" spans="2:4">
      <c r="B11557" s="594">
        <v>45779.461064814815</v>
      </c>
      <c r="C11557">
        <v>60006</v>
      </c>
      <c r="D11557" t="s">
        <v>4641</v>
      </c>
    </row>
    <row r="11558" spans="2:4">
      <c r="B11558" s="594">
        <v>45779.461064814815</v>
      </c>
      <c r="C11558">
        <v>60006</v>
      </c>
      <c r="D11558" t="s">
        <v>4642</v>
      </c>
    </row>
    <row r="11559" spans="2:4">
      <c r="B11559" s="594">
        <v>45779.461064814815</v>
      </c>
      <c r="C11559">
        <v>60006</v>
      </c>
      <c r="D11559" t="s">
        <v>4643</v>
      </c>
    </row>
    <row r="11560" spans="2:4">
      <c r="B11560" s="594">
        <v>45779.461064814815</v>
      </c>
      <c r="C11560">
        <v>60006</v>
      </c>
      <c r="D11560" t="s">
        <v>4644</v>
      </c>
    </row>
    <row r="11561" spans="2:4">
      <c r="B11561" s="594">
        <v>45779.461064814815</v>
      </c>
      <c r="C11561">
        <v>60006</v>
      </c>
      <c r="D11561" t="s">
        <v>4645</v>
      </c>
    </row>
    <row r="11562" spans="2:4">
      <c r="B11562" s="594">
        <v>45779.461064814815</v>
      </c>
      <c r="C11562">
        <v>60006</v>
      </c>
      <c r="D11562" t="s">
        <v>4646</v>
      </c>
    </row>
    <row r="11563" spans="2:4">
      <c r="B11563" s="594">
        <v>45779.461064814815</v>
      </c>
      <c r="C11563">
        <v>60006</v>
      </c>
      <c r="D11563" t="s">
        <v>4647</v>
      </c>
    </row>
    <row r="11564" spans="2:4">
      <c r="B11564" s="594">
        <v>45779.461064814815</v>
      </c>
      <c r="C11564">
        <v>60006</v>
      </c>
      <c r="D11564" t="s">
        <v>4648</v>
      </c>
    </row>
    <row r="11565" spans="2:4">
      <c r="B11565" s="594">
        <v>45779.461064814815</v>
      </c>
      <c r="C11565">
        <v>60006</v>
      </c>
      <c r="D11565" t="s">
        <v>4649</v>
      </c>
    </row>
    <row r="11566" spans="2:4">
      <c r="B11566" s="594">
        <v>45779.461064814815</v>
      </c>
      <c r="C11566">
        <v>60006</v>
      </c>
      <c r="D11566" t="s">
        <v>4650</v>
      </c>
    </row>
    <row r="11567" spans="2:4">
      <c r="B11567" s="594">
        <v>45779.461064814815</v>
      </c>
      <c r="C11567">
        <v>60006</v>
      </c>
      <c r="D11567" t="s">
        <v>4651</v>
      </c>
    </row>
    <row r="11568" spans="2:4">
      <c r="B11568" s="594">
        <v>45779.461064814815</v>
      </c>
      <c r="C11568">
        <v>60006</v>
      </c>
      <c r="D11568" t="s">
        <v>4640</v>
      </c>
    </row>
    <row r="11569" spans="2:4">
      <c r="B11569" s="594">
        <v>45779.461064814815</v>
      </c>
      <c r="C11569">
        <v>60006</v>
      </c>
      <c r="D11569" t="s">
        <v>4641</v>
      </c>
    </row>
    <row r="11570" spans="2:4">
      <c r="B11570" s="594">
        <v>45779.461064814815</v>
      </c>
      <c r="C11570">
        <v>60006</v>
      </c>
      <c r="D11570" t="s">
        <v>4642</v>
      </c>
    </row>
    <row r="11571" spans="2:4">
      <c r="B11571" s="594">
        <v>45779.461064814815</v>
      </c>
      <c r="C11571">
        <v>60006</v>
      </c>
      <c r="D11571" t="s">
        <v>4643</v>
      </c>
    </row>
    <row r="11572" spans="2:4">
      <c r="B11572" s="594">
        <v>45779.461064814815</v>
      </c>
      <c r="C11572">
        <v>60006</v>
      </c>
      <c r="D11572" t="s">
        <v>4644</v>
      </c>
    </row>
    <row r="11573" spans="2:4">
      <c r="B11573" s="594">
        <v>45779.461064814815</v>
      </c>
      <c r="C11573">
        <v>60006</v>
      </c>
      <c r="D11573" t="s">
        <v>4645</v>
      </c>
    </row>
    <row r="11574" spans="2:4">
      <c r="B11574" s="594">
        <v>45779.461064814815</v>
      </c>
      <c r="C11574">
        <v>60006</v>
      </c>
      <c r="D11574" t="s">
        <v>4646</v>
      </c>
    </row>
    <row r="11575" spans="2:4">
      <c r="B11575" s="594">
        <v>45779.461064814815</v>
      </c>
      <c r="C11575">
        <v>60006</v>
      </c>
      <c r="D11575" t="s">
        <v>4647</v>
      </c>
    </row>
    <row r="11576" spans="2:4">
      <c r="B11576" s="594">
        <v>45779.461064814815</v>
      </c>
      <c r="C11576">
        <v>60006</v>
      </c>
      <c r="D11576" t="s">
        <v>4648</v>
      </c>
    </row>
    <row r="11577" spans="2:4">
      <c r="B11577" s="594">
        <v>45779.461064814815</v>
      </c>
      <c r="C11577">
        <v>60006</v>
      </c>
      <c r="D11577" t="s">
        <v>4649</v>
      </c>
    </row>
    <row r="11578" spans="2:4">
      <c r="B11578" s="594">
        <v>45779.461064814815</v>
      </c>
      <c r="C11578">
        <v>60006</v>
      </c>
      <c r="D11578" t="s">
        <v>4650</v>
      </c>
    </row>
    <row r="11579" spans="2:4">
      <c r="B11579" s="594">
        <v>45779.461064814815</v>
      </c>
      <c r="C11579">
        <v>60006</v>
      </c>
      <c r="D11579" t="s">
        <v>4651</v>
      </c>
    </row>
    <row r="11580" spans="2:4">
      <c r="B11580" s="594">
        <v>45779.461064814815</v>
      </c>
      <c r="C11580">
        <v>60006</v>
      </c>
      <c r="D11580" t="s">
        <v>4640</v>
      </c>
    </row>
    <row r="11581" spans="2:4">
      <c r="B11581" s="594">
        <v>45779.461064814815</v>
      </c>
      <c r="C11581">
        <v>60006</v>
      </c>
      <c r="D11581" t="s">
        <v>4641</v>
      </c>
    </row>
    <row r="11582" spans="2:4">
      <c r="B11582" s="594">
        <v>45779.461064814815</v>
      </c>
      <c r="C11582">
        <v>60006</v>
      </c>
      <c r="D11582" t="s">
        <v>4642</v>
      </c>
    </row>
    <row r="11583" spans="2:4">
      <c r="B11583" s="594">
        <v>45779.461064814815</v>
      </c>
      <c r="C11583">
        <v>60006</v>
      </c>
      <c r="D11583" t="s">
        <v>4643</v>
      </c>
    </row>
    <row r="11584" spans="2:4">
      <c r="B11584" s="594">
        <v>45779.461064814815</v>
      </c>
      <c r="C11584">
        <v>60006</v>
      </c>
      <c r="D11584" t="s">
        <v>4644</v>
      </c>
    </row>
    <row r="11585" spans="2:4">
      <c r="B11585" s="594">
        <v>45779.461064814815</v>
      </c>
      <c r="C11585">
        <v>60006</v>
      </c>
      <c r="D11585" t="s">
        <v>4645</v>
      </c>
    </row>
    <row r="11586" spans="2:4">
      <c r="B11586" s="594">
        <v>45779.461064814815</v>
      </c>
      <c r="C11586">
        <v>60006</v>
      </c>
      <c r="D11586" t="s">
        <v>4646</v>
      </c>
    </row>
    <row r="11587" spans="2:4">
      <c r="B11587" s="594">
        <v>45779.461064814815</v>
      </c>
      <c r="C11587">
        <v>60006</v>
      </c>
      <c r="D11587" t="s">
        <v>4647</v>
      </c>
    </row>
    <row r="11588" spans="2:4">
      <c r="B11588" s="594">
        <v>45779.461064814815</v>
      </c>
      <c r="C11588">
        <v>60006</v>
      </c>
      <c r="D11588" t="s">
        <v>4648</v>
      </c>
    </row>
    <row r="11589" spans="2:4">
      <c r="B11589" s="594">
        <v>45779.461064814815</v>
      </c>
      <c r="C11589">
        <v>60006</v>
      </c>
      <c r="D11589" t="s">
        <v>4649</v>
      </c>
    </row>
    <row r="11590" spans="2:4">
      <c r="B11590" s="594">
        <v>45779.461064814815</v>
      </c>
      <c r="C11590">
        <v>60006</v>
      </c>
      <c r="D11590" t="s">
        <v>4650</v>
      </c>
    </row>
    <row r="11591" spans="2:4">
      <c r="B11591" s="594">
        <v>45779.461064814815</v>
      </c>
      <c r="C11591">
        <v>60006</v>
      </c>
      <c r="D11591" t="s">
        <v>4651</v>
      </c>
    </row>
    <row r="11592" spans="2:4">
      <c r="B11592" s="594">
        <v>45779.461064814815</v>
      </c>
      <c r="C11592">
        <v>60006</v>
      </c>
      <c r="D11592" t="s">
        <v>4651</v>
      </c>
    </row>
    <row r="11593" spans="2:4">
      <c r="B11593" s="594">
        <v>45779.461122685185</v>
      </c>
      <c r="D11593" t="s">
        <v>3362</v>
      </c>
    </row>
    <row r="11594" spans="2:4">
      <c r="B11594" s="594">
        <v>45779.461504629631</v>
      </c>
      <c r="C11594">
        <v>60006</v>
      </c>
      <c r="D11594" t="s">
        <v>4640</v>
      </c>
    </row>
    <row r="11595" spans="2:4">
      <c r="B11595" s="594">
        <v>45779.461504629631</v>
      </c>
      <c r="C11595">
        <v>60006</v>
      </c>
      <c r="D11595" t="s">
        <v>4641</v>
      </c>
    </row>
    <row r="11596" spans="2:4">
      <c r="B11596" s="594">
        <v>45779.461504629631</v>
      </c>
      <c r="C11596">
        <v>60006</v>
      </c>
      <c r="D11596" t="s">
        <v>4642</v>
      </c>
    </row>
    <row r="11597" spans="2:4">
      <c r="B11597" s="594">
        <v>45779.461504629631</v>
      </c>
      <c r="C11597">
        <v>60006</v>
      </c>
      <c r="D11597" t="s">
        <v>4643</v>
      </c>
    </row>
    <row r="11598" spans="2:4">
      <c r="B11598" s="594">
        <v>45779.461504629631</v>
      </c>
      <c r="C11598">
        <v>60006</v>
      </c>
      <c r="D11598" t="s">
        <v>4644</v>
      </c>
    </row>
    <row r="11599" spans="2:4">
      <c r="B11599" s="594">
        <v>45779.461516203701</v>
      </c>
      <c r="C11599">
        <v>60006</v>
      </c>
      <c r="D11599" t="s">
        <v>4645</v>
      </c>
    </row>
    <row r="11600" spans="2:4">
      <c r="B11600" s="594">
        <v>45779.461516203701</v>
      </c>
      <c r="C11600">
        <v>60006</v>
      </c>
      <c r="D11600" t="s">
        <v>4646</v>
      </c>
    </row>
    <row r="11601" spans="2:4">
      <c r="B11601" s="594">
        <v>45779.461516203701</v>
      </c>
      <c r="C11601">
        <v>60006</v>
      </c>
      <c r="D11601" t="s">
        <v>4647</v>
      </c>
    </row>
    <row r="11602" spans="2:4">
      <c r="B11602" s="594">
        <v>45779.461516203701</v>
      </c>
      <c r="C11602">
        <v>60006</v>
      </c>
      <c r="D11602" t="s">
        <v>4648</v>
      </c>
    </row>
    <row r="11603" spans="2:4">
      <c r="B11603" s="594">
        <v>45779.461516203701</v>
      </c>
      <c r="C11603">
        <v>60006</v>
      </c>
      <c r="D11603" t="s">
        <v>4649</v>
      </c>
    </row>
    <row r="11604" spans="2:4">
      <c r="B11604" s="594">
        <v>45779.461516203701</v>
      </c>
      <c r="C11604">
        <v>60006</v>
      </c>
      <c r="D11604" t="s">
        <v>4650</v>
      </c>
    </row>
    <row r="11605" spans="2:4">
      <c r="B11605" s="594">
        <v>45779.461516203701</v>
      </c>
      <c r="C11605">
        <v>60006</v>
      </c>
      <c r="D11605" t="s">
        <v>4651</v>
      </c>
    </row>
    <row r="11606" spans="2:4">
      <c r="B11606" s="594">
        <v>45779.461516203701</v>
      </c>
      <c r="C11606">
        <v>60006</v>
      </c>
      <c r="D11606" t="s">
        <v>4640</v>
      </c>
    </row>
    <row r="11607" spans="2:4">
      <c r="B11607" s="594">
        <v>45779.461516203701</v>
      </c>
      <c r="C11607">
        <v>60006</v>
      </c>
      <c r="D11607" t="s">
        <v>4641</v>
      </c>
    </row>
    <row r="11608" spans="2:4">
      <c r="B11608" s="594">
        <v>45779.461516203701</v>
      </c>
      <c r="C11608">
        <v>60006</v>
      </c>
      <c r="D11608" t="s">
        <v>4642</v>
      </c>
    </row>
    <row r="11609" spans="2:4">
      <c r="B11609" s="594">
        <v>45779.461516203701</v>
      </c>
      <c r="C11609">
        <v>60006</v>
      </c>
      <c r="D11609" t="s">
        <v>4643</v>
      </c>
    </row>
    <row r="11610" spans="2:4">
      <c r="B11610" s="594">
        <v>45779.461516203701</v>
      </c>
      <c r="C11610">
        <v>60006</v>
      </c>
      <c r="D11610" t="s">
        <v>4644</v>
      </c>
    </row>
    <row r="11611" spans="2:4">
      <c r="B11611" s="594">
        <v>45779.461516203701</v>
      </c>
      <c r="C11611">
        <v>60006</v>
      </c>
      <c r="D11611" t="s">
        <v>4645</v>
      </c>
    </row>
    <row r="11612" spans="2:4">
      <c r="B11612" s="594">
        <v>45779.461516203701</v>
      </c>
      <c r="C11612">
        <v>60006</v>
      </c>
      <c r="D11612" t="s">
        <v>4646</v>
      </c>
    </row>
    <row r="11613" spans="2:4">
      <c r="B11613" s="594">
        <v>45779.461516203701</v>
      </c>
      <c r="C11613">
        <v>60006</v>
      </c>
      <c r="D11613" t="s">
        <v>4647</v>
      </c>
    </row>
    <row r="11614" spans="2:4">
      <c r="B11614" s="594">
        <v>45779.461516203701</v>
      </c>
      <c r="C11614">
        <v>60006</v>
      </c>
      <c r="D11614" t="s">
        <v>4648</v>
      </c>
    </row>
    <row r="11615" spans="2:4">
      <c r="B11615" s="594">
        <v>45779.461516203701</v>
      </c>
      <c r="C11615">
        <v>60006</v>
      </c>
      <c r="D11615" t="s">
        <v>4649</v>
      </c>
    </row>
    <row r="11616" spans="2:4">
      <c r="B11616" s="594">
        <v>45779.461516203701</v>
      </c>
      <c r="C11616">
        <v>60006</v>
      </c>
      <c r="D11616" t="s">
        <v>4650</v>
      </c>
    </row>
    <row r="11617" spans="2:4">
      <c r="B11617" s="594">
        <v>45779.461516203701</v>
      </c>
      <c r="C11617">
        <v>60006</v>
      </c>
      <c r="D11617" t="s">
        <v>4651</v>
      </c>
    </row>
    <row r="11618" spans="2:4">
      <c r="B11618" s="594">
        <v>45779.461516203701</v>
      </c>
      <c r="C11618">
        <v>60006</v>
      </c>
      <c r="D11618" t="s">
        <v>4640</v>
      </c>
    </row>
    <row r="11619" spans="2:4">
      <c r="B11619" s="594">
        <v>45779.461516203701</v>
      </c>
      <c r="C11619">
        <v>60006</v>
      </c>
      <c r="D11619" t="s">
        <v>4641</v>
      </c>
    </row>
    <row r="11620" spans="2:4">
      <c r="B11620" s="594">
        <v>45779.461516203701</v>
      </c>
      <c r="C11620">
        <v>60006</v>
      </c>
      <c r="D11620" t="s">
        <v>4642</v>
      </c>
    </row>
    <row r="11621" spans="2:4">
      <c r="B11621" s="594">
        <v>45779.461516203701</v>
      </c>
      <c r="C11621">
        <v>60006</v>
      </c>
      <c r="D11621" t="s">
        <v>4643</v>
      </c>
    </row>
    <row r="11622" spans="2:4">
      <c r="B11622" s="594">
        <v>45779.461516203701</v>
      </c>
      <c r="C11622">
        <v>60006</v>
      </c>
      <c r="D11622" t="s">
        <v>4644</v>
      </c>
    </row>
    <row r="11623" spans="2:4">
      <c r="B11623" s="594">
        <v>45779.461516203701</v>
      </c>
      <c r="C11623">
        <v>60006</v>
      </c>
      <c r="D11623" t="s">
        <v>4645</v>
      </c>
    </row>
    <row r="11624" spans="2:4">
      <c r="B11624" s="594">
        <v>45779.461516203701</v>
      </c>
      <c r="C11624">
        <v>60006</v>
      </c>
      <c r="D11624" t="s">
        <v>4646</v>
      </c>
    </row>
    <row r="11625" spans="2:4">
      <c r="B11625" s="594">
        <v>45779.461516203701</v>
      </c>
      <c r="C11625">
        <v>60006</v>
      </c>
      <c r="D11625" t="s">
        <v>4647</v>
      </c>
    </row>
    <row r="11626" spans="2:4">
      <c r="B11626" s="594">
        <v>45779.461516203701</v>
      </c>
      <c r="C11626">
        <v>60006</v>
      </c>
      <c r="D11626" t="s">
        <v>4648</v>
      </c>
    </row>
    <row r="11627" spans="2:4">
      <c r="B11627" s="594">
        <v>45779.461516203701</v>
      </c>
      <c r="C11627">
        <v>60006</v>
      </c>
      <c r="D11627" t="s">
        <v>4649</v>
      </c>
    </row>
    <row r="11628" spans="2:4">
      <c r="B11628" s="594">
        <v>45779.461516203701</v>
      </c>
      <c r="C11628">
        <v>60006</v>
      </c>
      <c r="D11628" t="s">
        <v>4650</v>
      </c>
    </row>
    <row r="11629" spans="2:4">
      <c r="B11629" s="594">
        <v>45779.461516203701</v>
      </c>
      <c r="C11629">
        <v>60006</v>
      </c>
      <c r="D11629" t="s">
        <v>4651</v>
      </c>
    </row>
    <row r="11630" spans="2:4">
      <c r="B11630" s="594">
        <v>45779.461516203701</v>
      </c>
      <c r="C11630">
        <v>60006</v>
      </c>
      <c r="D11630" t="s">
        <v>4640</v>
      </c>
    </row>
    <row r="11631" spans="2:4">
      <c r="B11631" s="594">
        <v>45779.461516203701</v>
      </c>
      <c r="C11631">
        <v>60006</v>
      </c>
      <c r="D11631" t="s">
        <v>4641</v>
      </c>
    </row>
    <row r="11632" spans="2:4">
      <c r="B11632" s="594">
        <v>45779.461516203701</v>
      </c>
      <c r="C11632">
        <v>60006</v>
      </c>
      <c r="D11632" t="s">
        <v>4642</v>
      </c>
    </row>
    <row r="11633" spans="2:4">
      <c r="B11633" s="594">
        <v>45779.461516203701</v>
      </c>
      <c r="C11633">
        <v>60006</v>
      </c>
      <c r="D11633" t="s">
        <v>4643</v>
      </c>
    </row>
    <row r="11634" spans="2:4">
      <c r="B11634" s="594">
        <v>45779.461516203701</v>
      </c>
      <c r="C11634">
        <v>60006</v>
      </c>
      <c r="D11634" t="s">
        <v>4644</v>
      </c>
    </row>
    <row r="11635" spans="2:4">
      <c r="B11635" s="594">
        <v>45779.461516203701</v>
      </c>
      <c r="C11635">
        <v>60006</v>
      </c>
      <c r="D11635" t="s">
        <v>4645</v>
      </c>
    </row>
    <row r="11636" spans="2:4">
      <c r="B11636" s="594">
        <v>45779.461516203701</v>
      </c>
      <c r="C11636">
        <v>60006</v>
      </c>
      <c r="D11636" t="s">
        <v>4646</v>
      </c>
    </row>
    <row r="11637" spans="2:4">
      <c r="B11637" s="594">
        <v>45779.461516203701</v>
      </c>
      <c r="C11637">
        <v>60006</v>
      </c>
      <c r="D11637" t="s">
        <v>4647</v>
      </c>
    </row>
    <row r="11638" spans="2:4">
      <c r="B11638" s="594">
        <v>45779.461516203701</v>
      </c>
      <c r="C11638">
        <v>60006</v>
      </c>
      <c r="D11638" t="s">
        <v>4648</v>
      </c>
    </row>
    <row r="11639" spans="2:4">
      <c r="B11639" s="594">
        <v>45779.461516203701</v>
      </c>
      <c r="C11639">
        <v>60006</v>
      </c>
      <c r="D11639" t="s">
        <v>4649</v>
      </c>
    </row>
    <row r="11640" spans="2:4">
      <c r="B11640" s="594">
        <v>45779.461516203701</v>
      </c>
      <c r="C11640">
        <v>60006</v>
      </c>
      <c r="D11640" t="s">
        <v>4650</v>
      </c>
    </row>
    <row r="11641" spans="2:4">
      <c r="B11641" s="594">
        <v>45779.461516203701</v>
      </c>
      <c r="C11641">
        <v>60006</v>
      </c>
      <c r="D11641" t="s">
        <v>4651</v>
      </c>
    </row>
    <row r="11642" spans="2:4">
      <c r="B11642" s="594">
        <v>45779.461516203701</v>
      </c>
      <c r="C11642">
        <v>60006</v>
      </c>
      <c r="D11642" t="s">
        <v>4640</v>
      </c>
    </row>
    <row r="11643" spans="2:4">
      <c r="B11643" s="594">
        <v>45779.461516203701</v>
      </c>
      <c r="C11643">
        <v>60006</v>
      </c>
      <c r="D11643" t="s">
        <v>4641</v>
      </c>
    </row>
    <row r="11644" spans="2:4">
      <c r="B11644" s="594">
        <v>45779.461516203701</v>
      </c>
      <c r="C11644">
        <v>60006</v>
      </c>
      <c r="D11644" t="s">
        <v>4642</v>
      </c>
    </row>
    <row r="11645" spans="2:4">
      <c r="B11645" s="594">
        <v>45779.461516203701</v>
      </c>
      <c r="C11645">
        <v>60006</v>
      </c>
      <c r="D11645" t="s">
        <v>4643</v>
      </c>
    </row>
    <row r="11646" spans="2:4">
      <c r="B11646" s="594">
        <v>45779.461516203701</v>
      </c>
      <c r="C11646">
        <v>60006</v>
      </c>
      <c r="D11646" t="s">
        <v>4644</v>
      </c>
    </row>
    <row r="11647" spans="2:4">
      <c r="B11647" s="594">
        <v>45779.461516203701</v>
      </c>
      <c r="C11647">
        <v>60006</v>
      </c>
      <c r="D11647" t="s">
        <v>4645</v>
      </c>
    </row>
    <row r="11648" spans="2:4">
      <c r="B11648" s="594">
        <v>45779.461516203701</v>
      </c>
      <c r="C11648">
        <v>60006</v>
      </c>
      <c r="D11648" t="s">
        <v>4646</v>
      </c>
    </row>
    <row r="11649" spans="2:4">
      <c r="B11649" s="594">
        <v>45779.461516203701</v>
      </c>
      <c r="C11649">
        <v>60006</v>
      </c>
      <c r="D11649" t="s">
        <v>4647</v>
      </c>
    </row>
    <row r="11650" spans="2:4">
      <c r="B11650" s="594">
        <v>45779.461516203701</v>
      </c>
      <c r="C11650">
        <v>60006</v>
      </c>
      <c r="D11650" t="s">
        <v>4648</v>
      </c>
    </row>
    <row r="11651" spans="2:4">
      <c r="B11651" s="594">
        <v>45779.461516203701</v>
      </c>
      <c r="C11651">
        <v>60006</v>
      </c>
      <c r="D11651" t="s">
        <v>4649</v>
      </c>
    </row>
    <row r="11652" spans="2:4">
      <c r="B11652" s="594">
        <v>45779.461516203701</v>
      </c>
      <c r="C11652">
        <v>60006</v>
      </c>
      <c r="D11652" t="s">
        <v>4650</v>
      </c>
    </row>
    <row r="11653" spans="2:4">
      <c r="B11653" s="594">
        <v>45779.461516203701</v>
      </c>
      <c r="C11653">
        <v>60006</v>
      </c>
      <c r="D11653" t="s">
        <v>4651</v>
      </c>
    </row>
    <row r="11654" spans="2:4">
      <c r="B11654" s="594">
        <v>45779.461516203701</v>
      </c>
      <c r="C11654">
        <v>60006</v>
      </c>
      <c r="D11654" t="s">
        <v>4640</v>
      </c>
    </row>
    <row r="11655" spans="2:4">
      <c r="B11655" s="594">
        <v>45779.461516203701</v>
      </c>
      <c r="C11655">
        <v>60006</v>
      </c>
      <c r="D11655" t="s">
        <v>4641</v>
      </c>
    </row>
    <row r="11656" spans="2:4">
      <c r="B11656" s="594">
        <v>45779.461516203701</v>
      </c>
      <c r="C11656">
        <v>60006</v>
      </c>
      <c r="D11656" t="s">
        <v>4642</v>
      </c>
    </row>
    <row r="11657" spans="2:4">
      <c r="B11657" s="594">
        <v>45779.461516203701</v>
      </c>
      <c r="C11657">
        <v>60006</v>
      </c>
      <c r="D11657" t="s">
        <v>4643</v>
      </c>
    </row>
    <row r="11658" spans="2:4">
      <c r="B11658" s="594">
        <v>45779.461516203701</v>
      </c>
      <c r="C11658">
        <v>60006</v>
      </c>
      <c r="D11658" t="s">
        <v>4644</v>
      </c>
    </row>
    <row r="11659" spans="2:4">
      <c r="B11659" s="594">
        <v>45779.461516203701</v>
      </c>
      <c r="C11659">
        <v>60006</v>
      </c>
      <c r="D11659" t="s">
        <v>4645</v>
      </c>
    </row>
    <row r="11660" spans="2:4">
      <c r="B11660" s="594">
        <v>45779.461516203701</v>
      </c>
      <c r="C11660">
        <v>60006</v>
      </c>
      <c r="D11660" t="s">
        <v>4646</v>
      </c>
    </row>
    <row r="11661" spans="2:4">
      <c r="B11661" s="594">
        <v>45779.461516203701</v>
      </c>
      <c r="C11661">
        <v>60006</v>
      </c>
      <c r="D11661" t="s">
        <v>4647</v>
      </c>
    </row>
    <row r="11662" spans="2:4">
      <c r="B11662" s="594">
        <v>45779.461516203701</v>
      </c>
      <c r="C11662">
        <v>60006</v>
      </c>
      <c r="D11662" t="s">
        <v>4648</v>
      </c>
    </row>
    <row r="11663" spans="2:4">
      <c r="B11663" s="594">
        <v>45779.461516203701</v>
      </c>
      <c r="C11663">
        <v>60006</v>
      </c>
      <c r="D11663" t="s">
        <v>4649</v>
      </c>
    </row>
    <row r="11664" spans="2:4">
      <c r="B11664" s="594">
        <v>45779.461516203701</v>
      </c>
      <c r="C11664">
        <v>60006</v>
      </c>
      <c r="D11664" t="s">
        <v>4650</v>
      </c>
    </row>
    <row r="11665" spans="2:4">
      <c r="B11665" s="594">
        <v>45779.461516203701</v>
      </c>
      <c r="C11665">
        <v>60006</v>
      </c>
      <c r="D11665" t="s">
        <v>4651</v>
      </c>
    </row>
    <row r="11666" spans="2:4">
      <c r="B11666" s="594">
        <v>45779.461516203701</v>
      </c>
      <c r="C11666">
        <v>60006</v>
      </c>
      <c r="D11666" t="s">
        <v>4640</v>
      </c>
    </row>
    <row r="11667" spans="2:4">
      <c r="B11667" s="594">
        <v>45779.461516203701</v>
      </c>
      <c r="C11667">
        <v>60006</v>
      </c>
      <c r="D11667" t="s">
        <v>4641</v>
      </c>
    </row>
    <row r="11668" spans="2:4">
      <c r="B11668" s="594">
        <v>45779.461516203701</v>
      </c>
      <c r="C11668">
        <v>60006</v>
      </c>
      <c r="D11668" t="s">
        <v>4642</v>
      </c>
    </row>
    <row r="11669" spans="2:4">
      <c r="B11669" s="594">
        <v>45779.461516203701</v>
      </c>
      <c r="C11669">
        <v>60006</v>
      </c>
      <c r="D11669" t="s">
        <v>4643</v>
      </c>
    </row>
    <row r="11670" spans="2:4">
      <c r="B11670" s="594">
        <v>45779.461516203701</v>
      </c>
      <c r="C11670">
        <v>60006</v>
      </c>
      <c r="D11670" t="s">
        <v>4644</v>
      </c>
    </row>
    <row r="11671" spans="2:4">
      <c r="B11671" s="594">
        <v>45779.461516203701</v>
      </c>
      <c r="C11671">
        <v>60006</v>
      </c>
      <c r="D11671" t="s">
        <v>4645</v>
      </c>
    </row>
    <row r="11672" spans="2:4">
      <c r="B11672" s="594">
        <v>45779.461516203701</v>
      </c>
      <c r="C11672">
        <v>60006</v>
      </c>
      <c r="D11672" t="s">
        <v>4646</v>
      </c>
    </row>
    <row r="11673" spans="2:4">
      <c r="B11673" s="594">
        <v>45779.461516203701</v>
      </c>
      <c r="C11673">
        <v>60006</v>
      </c>
      <c r="D11673" t="s">
        <v>4647</v>
      </c>
    </row>
    <row r="11674" spans="2:4">
      <c r="B11674" s="594">
        <v>45779.461516203701</v>
      </c>
      <c r="C11674">
        <v>60006</v>
      </c>
      <c r="D11674" t="s">
        <v>4648</v>
      </c>
    </row>
    <row r="11675" spans="2:4">
      <c r="B11675" s="594">
        <v>45779.461516203701</v>
      </c>
      <c r="C11675">
        <v>60006</v>
      </c>
      <c r="D11675" t="s">
        <v>4649</v>
      </c>
    </row>
    <row r="11676" spans="2:4">
      <c r="B11676" s="594">
        <v>45779.461516203701</v>
      </c>
      <c r="C11676">
        <v>60006</v>
      </c>
      <c r="D11676" t="s">
        <v>4650</v>
      </c>
    </row>
    <row r="11677" spans="2:4">
      <c r="B11677" s="594">
        <v>45779.461516203701</v>
      </c>
      <c r="C11677">
        <v>60006</v>
      </c>
      <c r="D11677" t="s">
        <v>4651</v>
      </c>
    </row>
    <row r="11678" spans="2:4">
      <c r="B11678" s="594">
        <v>45779.461516203701</v>
      </c>
      <c r="C11678">
        <v>60006</v>
      </c>
      <c r="D11678" t="s">
        <v>4640</v>
      </c>
    </row>
    <row r="11679" spans="2:4">
      <c r="B11679" s="594">
        <v>45779.461516203701</v>
      </c>
      <c r="C11679">
        <v>60006</v>
      </c>
      <c r="D11679" t="s">
        <v>4641</v>
      </c>
    </row>
    <row r="11680" spans="2:4">
      <c r="B11680" s="594">
        <v>45779.461516203701</v>
      </c>
      <c r="C11680">
        <v>60006</v>
      </c>
      <c r="D11680" t="s">
        <v>4642</v>
      </c>
    </row>
    <row r="11681" spans="2:4">
      <c r="B11681" s="594">
        <v>45779.461516203701</v>
      </c>
      <c r="C11681">
        <v>60006</v>
      </c>
      <c r="D11681" t="s">
        <v>4643</v>
      </c>
    </row>
    <row r="11682" spans="2:4">
      <c r="B11682" s="594">
        <v>45779.461516203701</v>
      </c>
      <c r="C11682">
        <v>60006</v>
      </c>
      <c r="D11682" t="s">
        <v>4644</v>
      </c>
    </row>
    <row r="11683" spans="2:4">
      <c r="B11683" s="594">
        <v>45779.461516203701</v>
      </c>
      <c r="C11683">
        <v>60006</v>
      </c>
      <c r="D11683" t="s">
        <v>4645</v>
      </c>
    </row>
    <row r="11684" spans="2:4">
      <c r="B11684" s="594">
        <v>45779.461516203701</v>
      </c>
      <c r="C11684">
        <v>60006</v>
      </c>
      <c r="D11684" t="s">
        <v>4646</v>
      </c>
    </row>
    <row r="11685" spans="2:4">
      <c r="B11685" s="594">
        <v>45779.461516203701</v>
      </c>
      <c r="C11685">
        <v>60006</v>
      </c>
      <c r="D11685" t="s">
        <v>4647</v>
      </c>
    </row>
    <row r="11686" spans="2:4">
      <c r="B11686" s="594">
        <v>45779.461516203701</v>
      </c>
      <c r="C11686">
        <v>60006</v>
      </c>
      <c r="D11686" t="s">
        <v>4648</v>
      </c>
    </row>
    <row r="11687" spans="2:4">
      <c r="B11687" s="594">
        <v>45779.461516203701</v>
      </c>
      <c r="C11687">
        <v>60006</v>
      </c>
      <c r="D11687" t="s">
        <v>4649</v>
      </c>
    </row>
    <row r="11688" spans="2:4">
      <c r="B11688" s="594">
        <v>45779.461516203701</v>
      </c>
      <c r="C11688">
        <v>60006</v>
      </c>
      <c r="D11688" t="s">
        <v>4650</v>
      </c>
    </row>
    <row r="11689" spans="2:4">
      <c r="B11689" s="594">
        <v>45779.461516203701</v>
      </c>
      <c r="C11689">
        <v>60006</v>
      </c>
      <c r="D11689" t="s">
        <v>4651</v>
      </c>
    </row>
    <row r="11690" spans="2:4">
      <c r="B11690" s="594">
        <v>45779.461516203701</v>
      </c>
      <c r="C11690">
        <v>60006</v>
      </c>
      <c r="D11690" t="s">
        <v>4651</v>
      </c>
    </row>
    <row r="11691" spans="2:4">
      <c r="B11691" s="594">
        <v>45779.461562500001</v>
      </c>
      <c r="D11691" t="s">
        <v>3362</v>
      </c>
    </row>
    <row r="11692" spans="2:4">
      <c r="B11692" s="594">
        <v>45779.461851851855</v>
      </c>
      <c r="D11692" t="s">
        <v>3362</v>
      </c>
    </row>
    <row r="11693" spans="2:4">
      <c r="B11693" s="594">
        <v>45779.463055555556</v>
      </c>
      <c r="D11693" t="s">
        <v>3362</v>
      </c>
    </row>
    <row r="11694" spans="2:4">
      <c r="B11694" s="594">
        <v>45779.463877314818</v>
      </c>
      <c r="D11694" t="s">
        <v>3362</v>
      </c>
    </row>
    <row r="11695" spans="2:4">
      <c r="B11695" s="594">
        <v>45779.46502314815</v>
      </c>
      <c r="D11695" t="s">
        <v>3362</v>
      </c>
    </row>
    <row r="11696" spans="2:4">
      <c r="B11696" s="594">
        <v>45779.465717592589</v>
      </c>
      <c r="D11696" t="s">
        <v>3362</v>
      </c>
    </row>
    <row r="11697" spans="2:4">
      <c r="B11697" s="594">
        <v>45779.476967592593</v>
      </c>
      <c r="D11697" t="s">
        <v>3362</v>
      </c>
    </row>
    <row r="11698" spans="2:4">
      <c r="B11698" s="594">
        <v>45779.477476851855</v>
      </c>
      <c r="D11698" t="s">
        <v>3362</v>
      </c>
    </row>
    <row r="11699" spans="2:4">
      <c r="B11699" s="594">
        <v>45779.478402777779</v>
      </c>
      <c r="D11699" t="s">
        <v>3362</v>
      </c>
    </row>
    <row r="11700" spans="2:4">
      <c r="B11700" s="594">
        <v>45779.481921296298</v>
      </c>
      <c r="D11700" t="s">
        <v>3362</v>
      </c>
    </row>
    <row r="11701" spans="2:4">
      <c r="B11701" s="594">
        <v>45779.483726851853</v>
      </c>
      <c r="D11701" t="s">
        <v>3362</v>
      </c>
    </row>
    <row r="11702" spans="2:4">
      <c r="B11702" s="594">
        <v>45779.484016203707</v>
      </c>
      <c r="D11702" t="s">
        <v>3362</v>
      </c>
    </row>
    <row r="11703" spans="2:4">
      <c r="B11703" s="594">
        <v>45779.484548611108</v>
      </c>
      <c r="D11703" t="s">
        <v>3362</v>
      </c>
    </row>
    <row r="11704" spans="2:4">
      <c r="B11704" s="594">
        <v>45779.485115740739</v>
      </c>
      <c r="D11704" t="s">
        <v>3362</v>
      </c>
    </row>
    <row r="11705" spans="2:4">
      <c r="B11705" s="594">
        <v>45779.490937499999</v>
      </c>
      <c r="D11705" t="s">
        <v>3362</v>
      </c>
    </row>
    <row r="11706" spans="2:4">
      <c r="B11706" s="594">
        <v>45779.50576388889</v>
      </c>
      <c r="D11706" t="s">
        <v>3362</v>
      </c>
    </row>
    <row r="11707" spans="2:4">
      <c r="B11707" s="594">
        <v>45779.50681712963</v>
      </c>
      <c r="D11707" t="s">
        <v>3362</v>
      </c>
    </row>
    <row r="11708" spans="2:4">
      <c r="B11708" s="594">
        <v>45779.508773148147</v>
      </c>
      <c r="D11708" t="s">
        <v>3362</v>
      </c>
    </row>
    <row r="11709" spans="2:4">
      <c r="B11709" s="594">
        <v>45779.509027777778</v>
      </c>
      <c r="D11709" t="s">
        <v>3362</v>
      </c>
    </row>
    <row r="11710" spans="2:4">
      <c r="B11710" s="594">
        <v>45779.510462962964</v>
      </c>
      <c r="D11710" t="s">
        <v>3362</v>
      </c>
    </row>
    <row r="11711" spans="2:4">
      <c r="B11711" s="594">
        <v>45779.516273148147</v>
      </c>
      <c r="D11711" t="s">
        <v>3362</v>
      </c>
    </row>
    <row r="11712" spans="2:4">
      <c r="B11712" s="594">
        <v>45779.520798611113</v>
      </c>
      <c r="D11712" t="s">
        <v>3362</v>
      </c>
    </row>
    <row r="11713" spans="2:13">
      <c r="B11713" s="594">
        <v>45779.529826388891</v>
      </c>
      <c r="D11713" t="s">
        <v>3362</v>
      </c>
    </row>
    <row r="11714" spans="2:13">
      <c r="B11714" s="594">
        <v>45779.530821759261</v>
      </c>
      <c r="D11714" t="s">
        <v>3362</v>
      </c>
    </row>
    <row r="11715" spans="2:13">
      <c r="B11715" s="594">
        <v>45779.531180555554</v>
      </c>
      <c r="D11715" t="s">
        <v>3362</v>
      </c>
    </row>
    <row r="11716" spans="2:13">
      <c r="B11716" s="594">
        <v>45780.533078703702</v>
      </c>
      <c r="D11716" t="s">
        <v>3362</v>
      </c>
    </row>
    <row r="11717" spans="2:13">
      <c r="B11717" s="594">
        <v>45780.537881944445</v>
      </c>
      <c r="D11717" t="s">
        <v>3362</v>
      </c>
    </row>
    <row r="11718" spans="2:13">
      <c r="B11718" s="594">
        <v>45782.614988425928</v>
      </c>
      <c r="D11718" t="s">
        <v>3362</v>
      </c>
    </row>
    <row r="11719" spans="2:13">
      <c r="B11719" s="594">
        <v>45782.617546296293</v>
      </c>
      <c r="D11719" t="s">
        <v>3362</v>
      </c>
    </row>
    <row r="11720" spans="2:13">
      <c r="B11720" s="594">
        <v>45782.620358796295</v>
      </c>
      <c r="D11720" t="s">
        <v>3362</v>
      </c>
    </row>
    <row r="11721" spans="2:13">
      <c r="B11721" s="594">
        <v>45782.621724537035</v>
      </c>
      <c r="D11721" t="s">
        <v>3362</v>
      </c>
    </row>
    <row r="11722" spans="2:13">
      <c r="B11722" s="594">
        <v>45782.633171296293</v>
      </c>
      <c r="D11722" t="s">
        <v>3370</v>
      </c>
      <c r="F11722" t="s">
        <v>4676</v>
      </c>
      <c r="G11722" t="s">
        <v>1375</v>
      </c>
      <c r="H11722" t="s">
        <v>3609</v>
      </c>
      <c r="K11722">
        <v>1</v>
      </c>
      <c r="M11722" t="s">
        <v>4676</v>
      </c>
    </row>
    <row r="11723" spans="2:13">
      <c r="B11723" s="594">
        <v>45782.633206018516</v>
      </c>
      <c r="D11723" t="s">
        <v>3373</v>
      </c>
      <c r="F11723" t="s">
        <v>4676</v>
      </c>
      <c r="G11723" t="s">
        <v>1375</v>
      </c>
      <c r="H11723" t="s">
        <v>3609</v>
      </c>
      <c r="K11723">
        <v>1</v>
      </c>
      <c r="M11723" t="s">
        <v>4676</v>
      </c>
    </row>
    <row r="11724" spans="2:13">
      <c r="B11724" s="594">
        <v>45782.633402777778</v>
      </c>
      <c r="D11724" t="s">
        <v>3370</v>
      </c>
      <c r="F11724" t="s">
        <v>4677</v>
      </c>
      <c r="G11724" t="s">
        <v>1375</v>
      </c>
      <c r="H11724" t="s">
        <v>3615</v>
      </c>
      <c r="K11724">
        <v>1</v>
      </c>
      <c r="M11724" t="s">
        <v>4677</v>
      </c>
    </row>
    <row r="11725" spans="2:13">
      <c r="B11725" s="594">
        <v>45782.633425925924</v>
      </c>
      <c r="D11725" t="s">
        <v>3373</v>
      </c>
      <c r="F11725" t="s">
        <v>4677</v>
      </c>
      <c r="G11725" t="s">
        <v>1375</v>
      </c>
      <c r="H11725" t="s">
        <v>3615</v>
      </c>
      <c r="K11725">
        <v>1</v>
      </c>
      <c r="M11725" t="s">
        <v>4677</v>
      </c>
    </row>
    <row r="11726" spans="2:13">
      <c r="B11726" s="594">
        <v>45782.63386574074</v>
      </c>
      <c r="D11726" t="s">
        <v>3370</v>
      </c>
      <c r="F11726" t="s">
        <v>4678</v>
      </c>
      <c r="G11726" t="s">
        <v>1375</v>
      </c>
      <c r="H11726" t="s">
        <v>3606</v>
      </c>
      <c r="K11726">
        <v>1</v>
      </c>
      <c r="M11726" t="s">
        <v>4678</v>
      </c>
    </row>
    <row r="11727" spans="2:13">
      <c r="B11727" s="594">
        <v>45782.633888888886</v>
      </c>
      <c r="D11727" t="s">
        <v>3373</v>
      </c>
      <c r="F11727" t="s">
        <v>4678</v>
      </c>
      <c r="G11727" t="s">
        <v>1375</v>
      </c>
      <c r="H11727" t="s">
        <v>3606</v>
      </c>
      <c r="K11727">
        <v>1</v>
      </c>
      <c r="M11727" t="s">
        <v>4678</v>
      </c>
    </row>
    <row r="11728" spans="2:13">
      <c r="B11728" s="594">
        <v>45782.634027777778</v>
      </c>
      <c r="D11728" t="s">
        <v>3370</v>
      </c>
      <c r="F11728" t="s">
        <v>4679</v>
      </c>
      <c r="G11728" t="s">
        <v>1375</v>
      </c>
      <c r="H11728" t="s">
        <v>3796</v>
      </c>
      <c r="K11728">
        <v>1</v>
      </c>
      <c r="M11728" t="s">
        <v>4679</v>
      </c>
    </row>
    <row r="11729" spans="2:13">
      <c r="B11729" s="594">
        <v>45782.634074074071</v>
      </c>
      <c r="D11729" t="s">
        <v>3373</v>
      </c>
      <c r="F11729" t="s">
        <v>4679</v>
      </c>
      <c r="G11729" t="s">
        <v>1375</v>
      </c>
      <c r="H11729" t="s">
        <v>3796</v>
      </c>
      <c r="K11729">
        <v>1</v>
      </c>
      <c r="M11729" t="s">
        <v>4679</v>
      </c>
    </row>
    <row r="11730" spans="2:13">
      <c r="B11730" s="594">
        <v>45782.634236111109</v>
      </c>
      <c r="D11730" t="s">
        <v>3370</v>
      </c>
      <c r="F11730" t="s">
        <v>4680</v>
      </c>
      <c r="G11730" t="s">
        <v>1375</v>
      </c>
      <c r="H11730" t="s">
        <v>3618</v>
      </c>
      <c r="K11730">
        <v>1</v>
      </c>
      <c r="M11730" t="s">
        <v>4680</v>
      </c>
    </row>
    <row r="11731" spans="2:13">
      <c r="B11731" s="594">
        <v>45782.634270833332</v>
      </c>
      <c r="D11731" t="s">
        <v>3373</v>
      </c>
      <c r="F11731" t="s">
        <v>4680</v>
      </c>
      <c r="G11731" t="s">
        <v>1375</v>
      </c>
      <c r="H11731" t="s">
        <v>3618</v>
      </c>
      <c r="K11731">
        <v>1</v>
      </c>
      <c r="M11731" t="s">
        <v>4680</v>
      </c>
    </row>
    <row r="11732" spans="2:13">
      <c r="B11732" s="594">
        <v>45782.634363425925</v>
      </c>
      <c r="D11732" t="s">
        <v>3362</v>
      </c>
    </row>
    <row r="11733" spans="2:13">
      <c r="B11733" s="594">
        <v>45782.646215277775</v>
      </c>
      <c r="D11733" t="s">
        <v>3370</v>
      </c>
      <c r="F11733" t="s">
        <v>4681</v>
      </c>
      <c r="G11733" t="s">
        <v>1375</v>
      </c>
      <c r="H11733" t="s">
        <v>3606</v>
      </c>
      <c r="K11733">
        <v>1</v>
      </c>
      <c r="M11733" t="s">
        <v>4681</v>
      </c>
    </row>
    <row r="11734" spans="2:13">
      <c r="B11734" s="594">
        <v>45782.646261574075</v>
      </c>
      <c r="D11734" t="s">
        <v>3373</v>
      </c>
      <c r="F11734" t="s">
        <v>4681</v>
      </c>
      <c r="G11734" t="s">
        <v>1375</v>
      </c>
      <c r="H11734" t="s">
        <v>3606</v>
      </c>
      <c r="K11734">
        <v>1</v>
      </c>
      <c r="M11734" t="s">
        <v>4681</v>
      </c>
    </row>
    <row r="11735" spans="2:13">
      <c r="B11735" s="594">
        <v>45782.64644675926</v>
      </c>
      <c r="D11735" t="s">
        <v>3370</v>
      </c>
      <c r="F11735" t="s">
        <v>4682</v>
      </c>
      <c r="G11735" t="s">
        <v>1375</v>
      </c>
      <c r="H11735" t="s">
        <v>3609</v>
      </c>
      <c r="K11735">
        <v>1</v>
      </c>
      <c r="M11735" t="s">
        <v>4682</v>
      </c>
    </row>
    <row r="11736" spans="2:13">
      <c r="B11736" s="594">
        <v>45782.646516203706</v>
      </c>
      <c r="D11736" t="s">
        <v>3373</v>
      </c>
      <c r="F11736" t="s">
        <v>4682</v>
      </c>
      <c r="G11736" t="s">
        <v>1375</v>
      </c>
      <c r="H11736" t="s">
        <v>3609</v>
      </c>
      <c r="K11736">
        <v>1</v>
      </c>
      <c r="M11736" t="s">
        <v>4682</v>
      </c>
    </row>
    <row r="11737" spans="2:13">
      <c r="B11737" s="594">
        <v>45782.646643518521</v>
      </c>
      <c r="D11737" t="s">
        <v>3370</v>
      </c>
      <c r="F11737" t="s">
        <v>4683</v>
      </c>
      <c r="G11737" t="s">
        <v>1375</v>
      </c>
      <c r="H11737" t="s">
        <v>3796</v>
      </c>
      <c r="K11737">
        <v>1</v>
      </c>
      <c r="M11737" t="s">
        <v>4683</v>
      </c>
    </row>
    <row r="11738" spans="2:13">
      <c r="B11738" s="594">
        <v>45782.646678240744</v>
      </c>
      <c r="D11738" t="s">
        <v>3373</v>
      </c>
      <c r="F11738" t="s">
        <v>4683</v>
      </c>
      <c r="G11738" t="s">
        <v>1375</v>
      </c>
      <c r="H11738" t="s">
        <v>3796</v>
      </c>
      <c r="K11738">
        <v>1</v>
      </c>
      <c r="M11738" t="s">
        <v>4683</v>
      </c>
    </row>
    <row r="11739" spans="2:13">
      <c r="B11739" s="594">
        <v>45782.646828703706</v>
      </c>
      <c r="D11739" t="s">
        <v>3370</v>
      </c>
      <c r="F11739" t="s">
        <v>4684</v>
      </c>
      <c r="G11739" t="s">
        <v>1375</v>
      </c>
      <c r="H11739" t="s">
        <v>3615</v>
      </c>
      <c r="K11739">
        <v>1</v>
      </c>
      <c r="M11739" t="s">
        <v>4684</v>
      </c>
    </row>
    <row r="11740" spans="2:13">
      <c r="B11740" s="594">
        <v>45782.646863425929</v>
      </c>
      <c r="D11740" t="s">
        <v>3373</v>
      </c>
      <c r="F11740" t="s">
        <v>4684</v>
      </c>
      <c r="G11740" t="s">
        <v>1375</v>
      </c>
      <c r="H11740" t="s">
        <v>3615</v>
      </c>
      <c r="K11740">
        <v>1</v>
      </c>
      <c r="M11740" t="s">
        <v>4684</v>
      </c>
    </row>
    <row r="11741" spans="2:13">
      <c r="B11741" s="594">
        <v>45782.64702546296</v>
      </c>
      <c r="D11741" t="s">
        <v>3370</v>
      </c>
      <c r="F11741" t="s">
        <v>4685</v>
      </c>
      <c r="G11741" t="s">
        <v>1375</v>
      </c>
      <c r="H11741" t="s">
        <v>3618</v>
      </c>
      <c r="K11741">
        <v>1</v>
      </c>
      <c r="M11741" t="s">
        <v>4685</v>
      </c>
    </row>
    <row r="11742" spans="2:13">
      <c r="B11742" s="594">
        <v>45782.647048611114</v>
      </c>
      <c r="D11742" t="s">
        <v>3373</v>
      </c>
      <c r="F11742" t="s">
        <v>4685</v>
      </c>
      <c r="G11742" t="s">
        <v>1375</v>
      </c>
      <c r="H11742" t="s">
        <v>3618</v>
      </c>
      <c r="K11742">
        <v>1</v>
      </c>
      <c r="M11742" t="s">
        <v>4685</v>
      </c>
    </row>
    <row r="11743" spans="2:13">
      <c r="B11743" s="594">
        <v>45782.647129629629</v>
      </c>
      <c r="D11743" t="s">
        <v>3362</v>
      </c>
    </row>
    <row r="11744" spans="2:13">
      <c r="B11744" s="594">
        <v>45782.647650462961</v>
      </c>
      <c r="D11744" t="s">
        <v>3725</v>
      </c>
    </row>
    <row r="11745" spans="2:6">
      <c r="B11745" s="594">
        <v>45782.647685185184</v>
      </c>
      <c r="D11745" t="s">
        <v>3725</v>
      </c>
      <c r="F11745" t="s">
        <v>3610</v>
      </c>
    </row>
    <row r="11746" spans="2:6">
      <c r="B11746" s="594">
        <v>45782.647719907407</v>
      </c>
      <c r="D11746" t="s">
        <v>3725</v>
      </c>
      <c r="F11746" t="s">
        <v>3613</v>
      </c>
    </row>
    <row r="11747" spans="2:6">
      <c r="B11747" s="594">
        <v>45782.64775462963</v>
      </c>
      <c r="D11747" t="s">
        <v>3725</v>
      </c>
    </row>
    <row r="11748" spans="2:6">
      <c r="B11748" s="594">
        <v>45782.647812499999</v>
      </c>
      <c r="D11748" t="s">
        <v>3362</v>
      </c>
    </row>
    <row r="11749" spans="2:6">
      <c r="B11749" s="594">
        <v>45782.65011574074</v>
      </c>
      <c r="D11749" t="s">
        <v>3725</v>
      </c>
      <c r="F11749" t="s">
        <v>3616</v>
      </c>
    </row>
    <row r="11750" spans="2:6">
      <c r="B11750" s="594">
        <v>45782.650150462963</v>
      </c>
      <c r="D11750" t="s">
        <v>3725</v>
      </c>
    </row>
    <row r="11751" spans="2:6">
      <c r="B11751" s="594">
        <v>45782.650173611109</v>
      </c>
      <c r="D11751" t="s">
        <v>3725</v>
      </c>
      <c r="F11751" t="s">
        <v>3616</v>
      </c>
    </row>
    <row r="11752" spans="2:6">
      <c r="B11752" s="594">
        <v>45782.650196759256</v>
      </c>
      <c r="D11752" t="s">
        <v>3725</v>
      </c>
      <c r="F11752" t="s">
        <v>3607</v>
      </c>
    </row>
    <row r="11753" spans="2:6">
      <c r="B11753" s="594">
        <v>45782.650243055556</v>
      </c>
      <c r="D11753" t="s">
        <v>3362</v>
      </c>
    </row>
    <row r="11754" spans="2:6">
      <c r="B11754" s="594">
        <v>45818.607789351852</v>
      </c>
      <c r="D11754" t="s">
        <v>3362</v>
      </c>
    </row>
    <row r="11755" spans="2:6">
      <c r="B11755" s="594">
        <v>45818.608483796299</v>
      </c>
      <c r="D11755" t="s">
        <v>3362</v>
      </c>
    </row>
    <row r="11756" spans="2:6">
      <c r="B11756" s="594">
        <v>45818.609965277778</v>
      </c>
      <c r="D11756" t="s">
        <v>3362</v>
      </c>
    </row>
    <row r="11757" spans="2:6">
      <c r="B11757" s="594">
        <v>45820.903865740744</v>
      </c>
      <c r="C11757">
        <v>60006</v>
      </c>
      <c r="D11757" t="s">
        <v>4692</v>
      </c>
    </row>
    <row r="11758" spans="2:6">
      <c r="B11758" s="594">
        <v>45820.90421296296</v>
      </c>
      <c r="C11758">
        <v>60006</v>
      </c>
      <c r="D11758" t="s">
        <v>4692</v>
      </c>
    </row>
    <row r="11759" spans="2:6">
      <c r="B11759" s="594">
        <v>45820.904537037037</v>
      </c>
      <c r="C11759">
        <v>60006</v>
      </c>
      <c r="D11759" t="s">
        <v>4692</v>
      </c>
    </row>
    <row r="11760" spans="2:6">
      <c r="B11760" s="594">
        <v>45820.904976851853</v>
      </c>
      <c r="C11760">
        <v>60006</v>
      </c>
      <c r="D11760" t="s">
        <v>4692</v>
      </c>
    </row>
    <row r="11761" spans="2:8">
      <c r="B11761" s="594">
        <v>45820.905393518522</v>
      </c>
      <c r="C11761">
        <v>60006</v>
      </c>
      <c r="D11761" t="s">
        <v>4692</v>
      </c>
    </row>
    <row r="11762" spans="2:8">
      <c r="B11762" s="594">
        <v>45820.906261574077</v>
      </c>
      <c r="C11762">
        <v>60006</v>
      </c>
      <c r="D11762" t="s">
        <v>4692</v>
      </c>
    </row>
    <row r="11763" spans="2:8">
      <c r="B11763" s="594">
        <v>45820.906909722224</v>
      </c>
      <c r="D11763" t="s">
        <v>3370</v>
      </c>
      <c r="F11763" t="s">
        <v>3616</v>
      </c>
      <c r="H11763" t="s">
        <v>3371</v>
      </c>
    </row>
    <row r="11764" spans="2:8">
      <c r="B11764" s="594">
        <v>45820.906909722224</v>
      </c>
      <c r="D11764" t="s">
        <v>3372</v>
      </c>
      <c r="F11764" t="s">
        <v>3607</v>
      </c>
      <c r="H11764" t="s">
        <v>3371</v>
      </c>
    </row>
    <row r="11765" spans="2:8">
      <c r="B11765" s="594">
        <v>45820.907280092593</v>
      </c>
      <c r="D11765" t="s">
        <v>3370</v>
      </c>
      <c r="H11765" t="s">
        <v>3371</v>
      </c>
    </row>
    <row r="11766" spans="2:8">
      <c r="B11766" s="594">
        <v>45820.907280092593</v>
      </c>
      <c r="D11766" t="s">
        <v>3372</v>
      </c>
      <c r="F11766" t="s">
        <v>3607</v>
      </c>
      <c r="H11766" t="s">
        <v>3371</v>
      </c>
    </row>
    <row r="11767" spans="2:8">
      <c r="B11767" s="594">
        <v>45820.907314814816</v>
      </c>
      <c r="D11767" t="s">
        <v>3370</v>
      </c>
      <c r="F11767" t="s">
        <v>3613</v>
      </c>
      <c r="H11767" t="s">
        <v>3371</v>
      </c>
    </row>
    <row r="11768" spans="2:8">
      <c r="B11768" s="594">
        <v>45820.907314814816</v>
      </c>
      <c r="D11768" t="s">
        <v>3372</v>
      </c>
      <c r="H11768" t="s">
        <v>3371</v>
      </c>
    </row>
    <row r="11769" spans="2:8">
      <c r="B11769" s="594">
        <v>45820.907349537039</v>
      </c>
      <c r="D11769" t="s">
        <v>3370</v>
      </c>
      <c r="F11769" t="s">
        <v>3613</v>
      </c>
      <c r="H11769" t="s">
        <v>3371</v>
      </c>
    </row>
    <row r="11770" spans="2:8">
      <c r="B11770" s="594">
        <v>45820.907349537039</v>
      </c>
      <c r="D11770" t="s">
        <v>3372</v>
      </c>
      <c r="F11770" t="s">
        <v>3602</v>
      </c>
      <c r="H11770" t="s">
        <v>3371</v>
      </c>
    </row>
    <row r="11771" spans="2:8">
      <c r="B11771" s="594">
        <v>45820.907384259262</v>
      </c>
      <c r="D11771" t="s">
        <v>3370</v>
      </c>
      <c r="H11771" t="s">
        <v>3371</v>
      </c>
    </row>
    <row r="11772" spans="2:8">
      <c r="B11772" s="594">
        <v>45820.907384259262</v>
      </c>
      <c r="D11772" t="s">
        <v>3372</v>
      </c>
      <c r="F11772" t="s">
        <v>3602</v>
      </c>
      <c r="H11772" t="s">
        <v>3371</v>
      </c>
    </row>
    <row r="11773" spans="2:8">
      <c r="B11773" s="594">
        <v>45820.907465277778</v>
      </c>
      <c r="D11773" t="s">
        <v>3362</v>
      </c>
    </row>
    <row r="11774" spans="2:8">
      <c r="B11774" s="594">
        <v>45820.915046296293</v>
      </c>
      <c r="D11774" t="s">
        <v>3370</v>
      </c>
      <c r="H11774" t="s">
        <v>3371</v>
      </c>
    </row>
    <row r="11775" spans="2:8">
      <c r="B11775" s="594">
        <v>45820.915046296293</v>
      </c>
      <c r="D11775" t="s">
        <v>3372</v>
      </c>
      <c r="F11775" t="s">
        <v>3616</v>
      </c>
      <c r="H11775" t="s">
        <v>3371</v>
      </c>
    </row>
    <row r="11776" spans="2:8">
      <c r="B11776" s="594">
        <v>45820.915081018517</v>
      </c>
      <c r="D11776" t="s">
        <v>3370</v>
      </c>
      <c r="H11776" t="s">
        <v>3371</v>
      </c>
    </row>
    <row r="11777" spans="2:8">
      <c r="B11777" s="594">
        <v>45820.915081018517</v>
      </c>
      <c r="D11777" t="s">
        <v>3372</v>
      </c>
      <c r="H11777" t="s">
        <v>3371</v>
      </c>
    </row>
    <row r="11778" spans="2:8">
      <c r="B11778" s="594">
        <v>45820.915127314816</v>
      </c>
      <c r="D11778" t="s">
        <v>3370</v>
      </c>
      <c r="H11778" t="s">
        <v>3371</v>
      </c>
    </row>
    <row r="11779" spans="2:8">
      <c r="B11779" s="594">
        <v>45820.915127314816</v>
      </c>
      <c r="D11779" t="s">
        <v>3372</v>
      </c>
      <c r="H11779" t="s">
        <v>3371</v>
      </c>
    </row>
    <row r="11780" spans="2:8">
      <c r="B11780" s="594">
        <v>45820.915150462963</v>
      </c>
      <c r="D11780" t="s">
        <v>3370</v>
      </c>
      <c r="H11780" t="s">
        <v>3371</v>
      </c>
    </row>
    <row r="11781" spans="2:8">
      <c r="B11781" s="594">
        <v>45820.915150462963</v>
      </c>
      <c r="D11781" t="s">
        <v>3372</v>
      </c>
      <c r="H11781" t="s">
        <v>3371</v>
      </c>
    </row>
    <row r="11782" spans="2:8">
      <c r="B11782" s="594">
        <v>45820.915173611109</v>
      </c>
      <c r="D11782" t="s">
        <v>3370</v>
      </c>
      <c r="H11782" t="s">
        <v>3371</v>
      </c>
    </row>
    <row r="11783" spans="2:8">
      <c r="B11783" s="594">
        <v>45820.915173611109</v>
      </c>
      <c r="D11783" t="s">
        <v>3372</v>
      </c>
      <c r="H11783" t="s">
        <v>3371</v>
      </c>
    </row>
    <row r="11784" spans="2:8">
      <c r="B11784" s="594">
        <v>45820.915277777778</v>
      </c>
      <c r="D11784" t="s">
        <v>3362</v>
      </c>
    </row>
    <row r="11785" spans="2:8">
      <c r="B11785" s="594">
        <v>45820.924386574072</v>
      </c>
      <c r="D11785" t="s">
        <v>3362</v>
      </c>
    </row>
    <row r="11786" spans="2:8">
      <c r="B11786" s="594">
        <v>45821.491296296299</v>
      </c>
      <c r="D11786" t="s">
        <v>3362</v>
      </c>
    </row>
    <row r="11787" spans="2:8">
      <c r="B11787" s="594">
        <v>45821.618321759262</v>
      </c>
      <c r="D11787" t="s">
        <v>3370</v>
      </c>
      <c r="H11787" t="s">
        <v>3371</v>
      </c>
    </row>
    <row r="11788" spans="2:8">
      <c r="B11788" s="594">
        <v>45821.618321759262</v>
      </c>
      <c r="D11788" t="s">
        <v>3372</v>
      </c>
      <c r="H11788" t="s">
        <v>3371</v>
      </c>
    </row>
    <row r="11789" spans="2:8">
      <c r="B11789" s="594">
        <v>45821.618344907409</v>
      </c>
      <c r="D11789" t="s">
        <v>3370</v>
      </c>
      <c r="H11789" t="s">
        <v>3371</v>
      </c>
    </row>
    <row r="11790" spans="2:8">
      <c r="B11790" s="594">
        <v>45821.618344907409</v>
      </c>
      <c r="D11790" t="s">
        <v>3372</v>
      </c>
      <c r="H11790" t="s">
        <v>3371</v>
      </c>
    </row>
    <row r="11791" spans="2:8">
      <c r="B11791" s="594">
        <v>45821.618391203701</v>
      </c>
      <c r="D11791" t="s">
        <v>3370</v>
      </c>
      <c r="H11791" t="s">
        <v>3371</v>
      </c>
    </row>
    <row r="11792" spans="2:8">
      <c r="B11792" s="594">
        <v>45821.618391203701</v>
      </c>
      <c r="D11792" t="s">
        <v>3372</v>
      </c>
      <c r="H11792" t="s">
        <v>3371</v>
      </c>
    </row>
    <row r="11793" spans="2:8">
      <c r="B11793" s="594">
        <v>45821.618425925924</v>
      </c>
      <c r="D11793" t="s">
        <v>3370</v>
      </c>
      <c r="H11793" t="s">
        <v>3371</v>
      </c>
    </row>
    <row r="11794" spans="2:8">
      <c r="B11794" s="594">
        <v>45821.618437500001</v>
      </c>
      <c r="D11794" t="s">
        <v>3372</v>
      </c>
      <c r="H11794" t="s">
        <v>3371</v>
      </c>
    </row>
    <row r="11795" spans="2:8">
      <c r="B11795" s="594">
        <v>45821.618449074071</v>
      </c>
      <c r="D11795" t="s">
        <v>3370</v>
      </c>
      <c r="H11795" t="s">
        <v>3371</v>
      </c>
    </row>
    <row r="11796" spans="2:8">
      <c r="B11796" s="594">
        <v>45821.618449074071</v>
      </c>
      <c r="D11796" t="s">
        <v>3372</v>
      </c>
      <c r="H11796" t="s">
        <v>3371</v>
      </c>
    </row>
    <row r="11797" spans="2:8">
      <c r="B11797" s="594">
        <v>45821.618495370371</v>
      </c>
      <c r="D11797" t="s">
        <v>3362</v>
      </c>
    </row>
    <row r="11798" spans="2:8">
      <c r="B11798" s="594">
        <v>45821.620891203704</v>
      </c>
      <c r="D11798" t="s">
        <v>3362</v>
      </c>
    </row>
    <row r="11799" spans="2:8">
      <c r="B11799" s="594">
        <v>45824.536030092589</v>
      </c>
      <c r="D11799" t="s">
        <v>3362</v>
      </c>
    </row>
    <row r="11800" spans="2:8">
      <c r="B11800" s="594">
        <v>45824.539004629631</v>
      </c>
      <c r="D11800" t="s">
        <v>3362</v>
      </c>
    </row>
    <row r="11801" spans="2:8">
      <c r="B11801" s="594">
        <v>45824.539618055554</v>
      </c>
      <c r="D11801" t="s">
        <v>3362</v>
      </c>
    </row>
    <row r="11802" spans="2:8">
      <c r="B11802" s="594">
        <v>45824.540381944447</v>
      </c>
      <c r="D11802" t="s">
        <v>3362</v>
      </c>
    </row>
    <row r="11803" spans="2:8">
      <c r="B11803" s="594">
        <v>45824.540625000001</v>
      </c>
      <c r="D11803" t="s">
        <v>3362</v>
      </c>
    </row>
    <row r="11804" spans="2:8">
      <c r="B11804" s="594">
        <v>45824.543043981481</v>
      </c>
      <c r="D11804" t="s">
        <v>3362</v>
      </c>
    </row>
    <row r="11805" spans="2:8">
      <c r="B11805" s="594">
        <v>45824.547060185185</v>
      </c>
      <c r="D11805" t="s">
        <v>3370</v>
      </c>
      <c r="H11805" t="s">
        <v>3371</v>
      </c>
    </row>
    <row r="11806" spans="2:8">
      <c r="B11806" s="594">
        <v>45824.547060185185</v>
      </c>
      <c r="D11806" t="s">
        <v>3372</v>
      </c>
      <c r="H11806" t="s">
        <v>3371</v>
      </c>
    </row>
    <row r="11807" spans="2:8">
      <c r="B11807" s="594">
        <v>45824.547106481485</v>
      </c>
      <c r="D11807" t="s">
        <v>3370</v>
      </c>
      <c r="H11807" t="s">
        <v>3371</v>
      </c>
    </row>
    <row r="11808" spans="2:8">
      <c r="B11808" s="594">
        <v>45824.547106481485</v>
      </c>
      <c r="D11808" t="s">
        <v>3372</v>
      </c>
      <c r="H11808" t="s">
        <v>3371</v>
      </c>
    </row>
    <row r="11809" spans="2:8">
      <c r="B11809" s="594">
        <v>45824.5471412037</v>
      </c>
      <c r="D11809" t="s">
        <v>3370</v>
      </c>
      <c r="H11809" t="s">
        <v>3371</v>
      </c>
    </row>
    <row r="11810" spans="2:8">
      <c r="B11810" s="594">
        <v>45824.5471412037</v>
      </c>
      <c r="D11810" t="s">
        <v>3372</v>
      </c>
      <c r="H11810" t="s">
        <v>3371</v>
      </c>
    </row>
    <row r="11811" spans="2:8">
      <c r="B11811" s="594">
        <v>45824.547175925924</v>
      </c>
      <c r="D11811" t="s">
        <v>3362</v>
      </c>
    </row>
    <row r="11812" spans="2:8">
      <c r="B11812" s="594">
        <v>45824.549351851849</v>
      </c>
      <c r="D11812" t="s">
        <v>3362</v>
      </c>
    </row>
    <row r="11813" spans="2:8">
      <c r="B11813" s="594">
        <v>45824.562013888892</v>
      </c>
      <c r="D11813" t="s">
        <v>3362</v>
      </c>
    </row>
    <row r="11814" spans="2:8">
      <c r="B11814" s="594">
        <v>45824.562337962961</v>
      </c>
      <c r="D11814" t="s">
        <v>3725</v>
      </c>
      <c r="F11814" t="s">
        <v>3602</v>
      </c>
    </row>
    <row r="11815" spans="2:8">
      <c r="B11815" s="594">
        <v>45824.562372685185</v>
      </c>
      <c r="D11815" t="s">
        <v>3725</v>
      </c>
    </row>
    <row r="11816" spans="2:8">
      <c r="B11816" s="594">
        <v>45824.562430555554</v>
      </c>
      <c r="D11816" t="s">
        <v>3725</v>
      </c>
      <c r="F11816" t="s">
        <v>3602</v>
      </c>
    </row>
    <row r="11817" spans="2:8">
      <c r="B11817" s="594">
        <v>45824.562488425923</v>
      </c>
      <c r="D11817" t="s">
        <v>3725</v>
      </c>
      <c r="F11817" t="s">
        <v>3607</v>
      </c>
    </row>
    <row r="11818" spans="2:8">
      <c r="B11818" s="594">
        <v>45824.562557870369</v>
      </c>
      <c r="D11818" t="s">
        <v>3725</v>
      </c>
    </row>
    <row r="11819" spans="2:8">
      <c r="B11819" s="594">
        <v>45824.562696759262</v>
      </c>
      <c r="D11819" t="s">
        <v>3362</v>
      </c>
    </row>
    <row r="11820" spans="2:8">
      <c r="B11820" s="594">
        <v>45824.566331018519</v>
      </c>
      <c r="D11820" t="s">
        <v>3725</v>
      </c>
      <c r="F11820" t="s">
        <v>3610</v>
      </c>
    </row>
    <row r="11821" spans="2:8">
      <c r="B11821" s="594">
        <v>45824.566354166665</v>
      </c>
      <c r="D11821" t="s">
        <v>3725</v>
      </c>
    </row>
    <row r="11822" spans="2:8">
      <c r="B11822" s="594">
        <v>45824.566377314812</v>
      </c>
      <c r="D11822" t="s">
        <v>3725</v>
      </c>
      <c r="F11822" t="s">
        <v>3610</v>
      </c>
    </row>
    <row r="11823" spans="2:8">
      <c r="B11823" s="594">
        <v>45824.566400462965</v>
      </c>
      <c r="D11823" t="s">
        <v>3725</v>
      </c>
      <c r="F11823" t="s">
        <v>3613</v>
      </c>
    </row>
    <row r="11824" spans="2:8">
      <c r="B11824" s="594">
        <v>45824.566423611112</v>
      </c>
      <c r="D11824" t="s">
        <v>3725</v>
      </c>
    </row>
    <row r="11825" spans="2:13">
      <c r="B11825" s="594">
        <v>45824.566469907404</v>
      </c>
      <c r="D11825" t="s">
        <v>3362</v>
      </c>
    </row>
    <row r="11826" spans="2:13">
      <c r="B11826" s="594">
        <v>45824.567997685182</v>
      </c>
      <c r="D11826" t="s">
        <v>3370</v>
      </c>
      <c r="F11826" t="s">
        <v>4699</v>
      </c>
      <c r="G11826" t="s">
        <v>1375</v>
      </c>
      <c r="H11826" t="s">
        <v>3606</v>
      </c>
      <c r="K11826">
        <v>1</v>
      </c>
      <c r="M11826" t="s">
        <v>4699</v>
      </c>
    </row>
    <row r="11827" spans="2:13">
      <c r="B11827" s="594">
        <v>45824.568124999998</v>
      </c>
      <c r="D11827" t="s">
        <v>3370</v>
      </c>
      <c r="F11827" t="s">
        <v>4700</v>
      </c>
      <c r="G11827" t="s">
        <v>1375</v>
      </c>
      <c r="H11827" t="s">
        <v>3609</v>
      </c>
      <c r="K11827">
        <v>1</v>
      </c>
      <c r="M11827" t="s">
        <v>4700</v>
      </c>
    </row>
    <row r="11828" spans="2:13">
      <c r="B11828" s="594">
        <v>45824.568298611113</v>
      </c>
      <c r="D11828" t="s">
        <v>3370</v>
      </c>
      <c r="F11828" t="s">
        <v>4701</v>
      </c>
      <c r="G11828" t="s">
        <v>1375</v>
      </c>
      <c r="H11828" t="s">
        <v>3796</v>
      </c>
      <c r="K11828">
        <v>1</v>
      </c>
      <c r="M11828" t="s">
        <v>4701</v>
      </c>
    </row>
    <row r="11829" spans="2:13">
      <c r="B11829" s="594">
        <v>45824.568506944444</v>
      </c>
      <c r="D11829" t="s">
        <v>3370</v>
      </c>
      <c r="F11829" t="s">
        <v>4702</v>
      </c>
      <c r="G11829" t="s">
        <v>1375</v>
      </c>
      <c r="H11829" t="s">
        <v>3615</v>
      </c>
      <c r="K11829">
        <v>1</v>
      </c>
      <c r="M11829" t="s">
        <v>4702</v>
      </c>
    </row>
    <row r="11830" spans="2:13">
      <c r="B11830" s="594">
        <v>45824.56863425926</v>
      </c>
      <c r="D11830" t="s">
        <v>3370</v>
      </c>
      <c r="F11830" t="s">
        <v>4703</v>
      </c>
      <c r="G11830" t="s">
        <v>1375</v>
      </c>
      <c r="H11830" t="s">
        <v>3618</v>
      </c>
      <c r="K11830">
        <v>1</v>
      </c>
      <c r="M11830" t="s">
        <v>4703</v>
      </c>
    </row>
    <row r="11831" spans="2:13">
      <c r="B11831" s="594">
        <v>45824.568668981483</v>
      </c>
      <c r="D11831" t="s">
        <v>3362</v>
      </c>
    </row>
    <row r="11832" spans="2:13">
      <c r="B11832" s="594">
        <v>45844.432453703703</v>
      </c>
      <c r="D11832" t="s">
        <v>3362</v>
      </c>
    </row>
    <row r="11833" spans="2:13">
      <c r="B11833" s="594">
        <v>45844.45758101852</v>
      </c>
      <c r="D11833" t="s">
        <v>3362</v>
      </c>
    </row>
    <row r="11834" spans="2:13">
      <c r="B11834" s="594">
        <v>45844.464236111111</v>
      </c>
      <c r="C11834">
        <v>60006</v>
      </c>
      <c r="D11834" t="s">
        <v>3515</v>
      </c>
    </row>
    <row r="11835" spans="2:13">
      <c r="B11835" s="594">
        <v>45844.464247685188</v>
      </c>
      <c r="C11835">
        <v>60001</v>
      </c>
      <c r="D11835" t="s">
        <v>3516</v>
      </c>
    </row>
    <row r="11836" spans="2:13">
      <c r="B11836" s="594">
        <v>45844.464247685188</v>
      </c>
      <c r="C11836">
        <v>60006</v>
      </c>
      <c r="D11836" t="s">
        <v>3517</v>
      </c>
    </row>
    <row r="11837" spans="2:13">
      <c r="B11837" s="594">
        <v>45844.464247685188</v>
      </c>
      <c r="C11837">
        <v>60006</v>
      </c>
      <c r="D11837" t="s">
        <v>3518</v>
      </c>
    </row>
    <row r="11838" spans="2:13">
      <c r="B11838" s="594">
        <v>45844.464247685188</v>
      </c>
      <c r="C11838">
        <v>60006</v>
      </c>
      <c r="D11838" t="s">
        <v>3519</v>
      </c>
    </row>
    <row r="11839" spans="2:13">
      <c r="B11839" s="594">
        <v>45844.464259259257</v>
      </c>
      <c r="C11839">
        <v>60006</v>
      </c>
      <c r="D11839" t="s">
        <v>3520</v>
      </c>
    </row>
    <row r="11840" spans="2:13">
      <c r="B11840" s="594">
        <v>45844.464259259257</v>
      </c>
      <c r="C11840">
        <v>60006</v>
      </c>
      <c r="D11840" t="s">
        <v>3521</v>
      </c>
    </row>
    <row r="11841" spans="2:4">
      <c r="B11841" s="594">
        <v>45844.464259259257</v>
      </c>
      <c r="C11841">
        <v>60006</v>
      </c>
      <c r="D11841" t="s">
        <v>3522</v>
      </c>
    </row>
    <row r="11842" spans="2:4">
      <c r="B11842" s="594">
        <v>45844.464259259257</v>
      </c>
      <c r="C11842">
        <v>60006</v>
      </c>
      <c r="D11842" t="s">
        <v>3523</v>
      </c>
    </row>
    <row r="11843" spans="2:4">
      <c r="B11843" s="594">
        <v>45844.464259259257</v>
      </c>
      <c r="C11843">
        <v>60006</v>
      </c>
      <c r="D11843" t="s">
        <v>3524</v>
      </c>
    </row>
    <row r="11844" spans="2:4">
      <c r="B11844" s="594">
        <v>45844.464259259257</v>
      </c>
      <c r="C11844">
        <v>60006</v>
      </c>
      <c r="D11844" t="s">
        <v>3525</v>
      </c>
    </row>
    <row r="11845" spans="2:4">
      <c r="B11845" s="594">
        <v>45844.464259259257</v>
      </c>
      <c r="C11845">
        <v>60006</v>
      </c>
      <c r="D11845" t="s">
        <v>4133</v>
      </c>
    </row>
    <row r="11846" spans="2:4">
      <c r="B11846" s="594">
        <v>45844.464270833334</v>
      </c>
      <c r="C11846">
        <v>60006</v>
      </c>
      <c r="D11846" t="s">
        <v>4711</v>
      </c>
    </row>
    <row r="11847" spans="2:4">
      <c r="B11847" s="594">
        <v>45844.464270833334</v>
      </c>
      <c r="C11847">
        <v>60006</v>
      </c>
      <c r="D11847" t="s">
        <v>3515</v>
      </c>
    </row>
    <row r="11848" spans="2:4">
      <c r="B11848" s="594">
        <v>45844.464270833334</v>
      </c>
      <c r="C11848">
        <v>60001</v>
      </c>
      <c r="D11848" t="s">
        <v>3516</v>
      </c>
    </row>
    <row r="11849" spans="2:4">
      <c r="B11849" s="594">
        <v>45844.464270833334</v>
      </c>
      <c r="C11849">
        <v>60006</v>
      </c>
      <c r="D11849" t="s">
        <v>3517</v>
      </c>
    </row>
    <row r="11850" spans="2:4">
      <c r="B11850" s="594">
        <v>45844.464270833334</v>
      </c>
      <c r="C11850">
        <v>60006</v>
      </c>
      <c r="D11850" t="s">
        <v>3518</v>
      </c>
    </row>
    <row r="11851" spans="2:4">
      <c r="B11851" s="594">
        <v>45844.464270833334</v>
      </c>
      <c r="C11851">
        <v>60006</v>
      </c>
      <c r="D11851" t="s">
        <v>3519</v>
      </c>
    </row>
    <row r="11852" spans="2:4">
      <c r="B11852" s="594">
        <v>45844.464270833334</v>
      </c>
      <c r="C11852">
        <v>60006</v>
      </c>
      <c r="D11852" t="s">
        <v>3520</v>
      </c>
    </row>
    <row r="11853" spans="2:4">
      <c r="B11853" s="594">
        <v>45844.464282407411</v>
      </c>
      <c r="C11853">
        <v>60006</v>
      </c>
      <c r="D11853" t="s">
        <v>3521</v>
      </c>
    </row>
    <row r="11854" spans="2:4">
      <c r="B11854" s="594">
        <v>45844.464282407411</v>
      </c>
      <c r="C11854">
        <v>60006</v>
      </c>
      <c r="D11854" t="s">
        <v>3522</v>
      </c>
    </row>
    <row r="11855" spans="2:4">
      <c r="B11855" s="594">
        <v>45844.464282407411</v>
      </c>
      <c r="C11855">
        <v>60006</v>
      </c>
      <c r="D11855" t="s">
        <v>3523</v>
      </c>
    </row>
    <row r="11856" spans="2:4">
      <c r="B11856" s="594">
        <v>45844.46429398148</v>
      </c>
      <c r="C11856">
        <v>60006</v>
      </c>
      <c r="D11856" t="s">
        <v>3524</v>
      </c>
    </row>
    <row r="11857" spans="2:8">
      <c r="B11857" s="594">
        <v>45844.46429398148</v>
      </c>
      <c r="C11857">
        <v>60006</v>
      </c>
      <c r="D11857" t="s">
        <v>3525</v>
      </c>
    </row>
    <row r="11858" spans="2:8">
      <c r="B11858" s="594">
        <v>45844.46429398148</v>
      </c>
      <c r="C11858">
        <v>60006</v>
      </c>
      <c r="D11858" t="s">
        <v>4133</v>
      </c>
    </row>
    <row r="11859" spans="2:8">
      <c r="B11859" s="594">
        <v>45844.46429398148</v>
      </c>
      <c r="C11859">
        <v>60006</v>
      </c>
      <c r="D11859" t="s">
        <v>4711</v>
      </c>
    </row>
    <row r="11860" spans="2:8">
      <c r="B11860" s="594">
        <v>45844.469699074078</v>
      </c>
      <c r="D11860" t="s">
        <v>3362</v>
      </c>
    </row>
    <row r="11861" spans="2:8">
      <c r="B11861" s="594">
        <v>45844.470138888886</v>
      </c>
      <c r="D11861" t="s">
        <v>3362</v>
      </c>
    </row>
    <row r="11862" spans="2:8">
      <c r="B11862" s="594">
        <v>45844.470462962963</v>
      </c>
      <c r="D11862" t="s">
        <v>3362</v>
      </c>
    </row>
    <row r="11863" spans="2:8">
      <c r="B11863" s="594">
        <v>45844.489872685182</v>
      </c>
      <c r="D11863" t="s">
        <v>3362</v>
      </c>
    </row>
    <row r="11864" spans="2:8">
      <c r="B11864" s="594">
        <v>45844.508298611108</v>
      </c>
      <c r="D11864" t="s">
        <v>3362</v>
      </c>
    </row>
    <row r="11865" spans="2:8">
      <c r="B11865" s="594">
        <v>45844.532986111109</v>
      </c>
      <c r="D11865" t="s">
        <v>3370</v>
      </c>
      <c r="H11865" t="s">
        <v>3371</v>
      </c>
    </row>
    <row r="11866" spans="2:8">
      <c r="B11866" s="594">
        <v>45844.533009259256</v>
      </c>
      <c r="D11866" t="s">
        <v>3372</v>
      </c>
      <c r="H11866" t="s">
        <v>3371</v>
      </c>
    </row>
    <row r="11867" spans="2:8">
      <c r="B11867" s="594">
        <v>45844.533067129632</v>
      </c>
      <c r="D11867" t="s">
        <v>3370</v>
      </c>
      <c r="H11867" t="s">
        <v>3371</v>
      </c>
    </row>
    <row r="11868" spans="2:8">
      <c r="B11868" s="594">
        <v>45844.533078703702</v>
      </c>
      <c r="D11868" t="s">
        <v>3372</v>
      </c>
      <c r="H11868" t="s">
        <v>3371</v>
      </c>
    </row>
    <row r="11869" spans="2:8">
      <c r="B11869" s="594">
        <v>45844.533136574071</v>
      </c>
      <c r="D11869" t="s">
        <v>3370</v>
      </c>
      <c r="H11869" t="s">
        <v>3371</v>
      </c>
    </row>
    <row r="11870" spans="2:8">
      <c r="B11870" s="594">
        <v>45844.533136574071</v>
      </c>
      <c r="D11870" t="s">
        <v>3372</v>
      </c>
      <c r="H11870" t="s">
        <v>3371</v>
      </c>
    </row>
    <row r="11871" spans="2:8">
      <c r="B11871" s="594">
        <v>45844.533194444448</v>
      </c>
      <c r="D11871" t="s">
        <v>3370</v>
      </c>
      <c r="H11871" t="s">
        <v>3371</v>
      </c>
    </row>
    <row r="11872" spans="2:8">
      <c r="B11872" s="594">
        <v>45844.533206018517</v>
      </c>
      <c r="D11872" t="s">
        <v>3372</v>
      </c>
      <c r="H11872" t="s">
        <v>3371</v>
      </c>
    </row>
    <row r="11873" spans="2:13">
      <c r="B11873" s="594">
        <v>45844.533263888887</v>
      </c>
      <c r="D11873" t="s">
        <v>3370</v>
      </c>
      <c r="H11873" t="s">
        <v>3371</v>
      </c>
    </row>
    <row r="11874" spans="2:13">
      <c r="B11874" s="594">
        <v>45844.533263888887</v>
      </c>
      <c r="D11874" t="s">
        <v>3372</v>
      </c>
      <c r="H11874" t="s">
        <v>3371</v>
      </c>
    </row>
    <row r="11875" spans="2:13">
      <c r="B11875" s="594">
        <v>45844.533321759256</v>
      </c>
      <c r="D11875" t="s">
        <v>3362</v>
      </c>
    </row>
    <row r="11876" spans="2:13">
      <c r="B11876" s="594">
        <v>45844.545787037037</v>
      </c>
      <c r="D11876" t="s">
        <v>3362</v>
      </c>
    </row>
    <row r="11877" spans="2:13">
      <c r="B11877" s="594">
        <v>45844.582175925927</v>
      </c>
      <c r="D11877" t="s">
        <v>3362</v>
      </c>
    </row>
    <row r="11878" spans="2:13">
      <c r="B11878" s="594">
        <v>45844.583333333336</v>
      </c>
      <c r="D11878" t="s">
        <v>3362</v>
      </c>
    </row>
    <row r="11879" spans="2:13">
      <c r="B11879" s="594">
        <v>45844.585243055553</v>
      </c>
      <c r="D11879" t="s">
        <v>3725</v>
      </c>
      <c r="F11879" t="s">
        <v>3602</v>
      </c>
    </row>
    <row r="11880" spans="2:13">
      <c r="B11880" s="594">
        <v>45844.585300925923</v>
      </c>
      <c r="D11880" t="s">
        <v>3725</v>
      </c>
    </row>
    <row r="11881" spans="2:13">
      <c r="B11881" s="594">
        <v>45844.585381944446</v>
      </c>
      <c r="D11881" t="s">
        <v>3725</v>
      </c>
      <c r="F11881" t="s">
        <v>3602</v>
      </c>
    </row>
    <row r="11882" spans="2:13">
      <c r="B11882" s="594">
        <v>45844.585486111115</v>
      </c>
      <c r="D11882" t="s">
        <v>3725</v>
      </c>
      <c r="F11882" t="s">
        <v>3607</v>
      </c>
    </row>
    <row r="11883" spans="2:13">
      <c r="B11883" s="594">
        <v>45844.585590277777</v>
      </c>
      <c r="D11883" t="s">
        <v>3725</v>
      </c>
    </row>
    <row r="11884" spans="2:13">
      <c r="B11884" s="594">
        <v>45844.585636574076</v>
      </c>
      <c r="D11884" t="s">
        <v>3362</v>
      </c>
    </row>
    <row r="11885" spans="2:13">
      <c r="B11885" s="594">
        <v>45844.594363425924</v>
      </c>
      <c r="D11885" t="s">
        <v>3370</v>
      </c>
      <c r="F11885" t="s">
        <v>4730</v>
      </c>
      <c r="G11885" t="s">
        <v>1375</v>
      </c>
      <c r="H11885" t="s">
        <v>3606</v>
      </c>
      <c r="K11885">
        <v>1</v>
      </c>
      <c r="M11885" t="s">
        <v>4730</v>
      </c>
    </row>
    <row r="11886" spans="2:13">
      <c r="B11886" s="594">
        <v>45844.594618055555</v>
      </c>
      <c r="D11886" t="s">
        <v>3370</v>
      </c>
      <c r="F11886" t="s">
        <v>4731</v>
      </c>
      <c r="G11886" t="s">
        <v>1375</v>
      </c>
      <c r="H11886" t="s">
        <v>3609</v>
      </c>
      <c r="K11886">
        <v>1</v>
      </c>
      <c r="M11886" t="s">
        <v>4731</v>
      </c>
    </row>
    <row r="11887" spans="2:13">
      <c r="B11887" s="594">
        <v>45844.59578703704</v>
      </c>
      <c r="D11887" t="s">
        <v>3370</v>
      </c>
      <c r="F11887" t="s">
        <v>4732</v>
      </c>
      <c r="G11887" t="s">
        <v>1375</v>
      </c>
      <c r="H11887" t="s">
        <v>3796</v>
      </c>
      <c r="K11887">
        <v>1</v>
      </c>
      <c r="M11887" t="s">
        <v>4732</v>
      </c>
    </row>
    <row r="11888" spans="2:13">
      <c r="B11888" s="594">
        <v>45844.596307870372</v>
      </c>
      <c r="D11888" t="s">
        <v>3370</v>
      </c>
      <c r="F11888" t="s">
        <v>4733</v>
      </c>
      <c r="G11888" t="s">
        <v>1375</v>
      </c>
      <c r="H11888" t="s">
        <v>3615</v>
      </c>
      <c r="K11888">
        <v>1</v>
      </c>
      <c r="M11888" t="s">
        <v>4733</v>
      </c>
    </row>
    <row r="11889" spans="2:13">
      <c r="B11889" s="594">
        <v>45844.596562500003</v>
      </c>
      <c r="D11889" t="s">
        <v>3370</v>
      </c>
      <c r="F11889" t="s">
        <v>4734</v>
      </c>
      <c r="G11889" t="s">
        <v>1375</v>
      </c>
      <c r="H11889" t="s">
        <v>3618</v>
      </c>
      <c r="K11889">
        <v>1</v>
      </c>
      <c r="M11889" t="s">
        <v>4734</v>
      </c>
    </row>
    <row r="11890" spans="2:13">
      <c r="B11890" s="594">
        <v>45844.596620370372</v>
      </c>
      <c r="D11890" t="s">
        <v>3362</v>
      </c>
    </row>
    <row r="11891" spans="2:13">
      <c r="B11891" s="594">
        <v>45845.628958333335</v>
      </c>
      <c r="D11891" t="s">
        <v>3362</v>
      </c>
    </row>
    <row r="11892" spans="2:13">
      <c r="B11892" s="594">
        <v>45845.650104166663</v>
      </c>
      <c r="D11892" t="s">
        <v>3362</v>
      </c>
    </row>
    <row r="11893" spans="2:13">
      <c r="B11893" s="594">
        <v>45845.68304398148</v>
      </c>
      <c r="D11893" t="s">
        <v>3725</v>
      </c>
      <c r="F11893" t="s">
        <v>3616</v>
      </c>
    </row>
    <row r="11894" spans="2:13">
      <c r="B11894" s="594">
        <v>45845.683171296296</v>
      </c>
      <c r="D11894" t="s">
        <v>3725</v>
      </c>
      <c r="F11894" t="s">
        <v>3602</v>
      </c>
    </row>
    <row r="11895" spans="2:13">
      <c r="B11895" s="594">
        <v>45845.683252314811</v>
      </c>
      <c r="D11895" t="s">
        <v>3725</v>
      </c>
    </row>
    <row r="11896" spans="2:13">
      <c r="B11896" s="594">
        <v>45845.68340277778</v>
      </c>
      <c r="D11896" t="s">
        <v>3725</v>
      </c>
      <c r="F11896" t="s">
        <v>3602</v>
      </c>
    </row>
    <row r="11897" spans="2:13">
      <c r="B11897" s="594">
        <v>45845.683495370373</v>
      </c>
      <c r="D11897" t="s">
        <v>3725</v>
      </c>
      <c r="F11897" t="s">
        <v>3607</v>
      </c>
    </row>
    <row r="11898" spans="2:13">
      <c r="B11898" s="594">
        <v>45845.683611111112</v>
      </c>
      <c r="D11898" t="s">
        <v>3362</v>
      </c>
    </row>
    <row r="11899" spans="2:13">
      <c r="B11899" s="594">
        <v>45845.717372685183</v>
      </c>
      <c r="D11899" t="s">
        <v>3725</v>
      </c>
      <c r="F11899" t="s">
        <v>3607</v>
      </c>
    </row>
    <row r="11900" spans="2:13">
      <c r="B11900" s="594">
        <v>45845.717523148145</v>
      </c>
      <c r="D11900" t="s">
        <v>3725</v>
      </c>
      <c r="F11900" t="s">
        <v>3610</v>
      </c>
    </row>
    <row r="11901" spans="2:13">
      <c r="B11901" s="594">
        <v>45845.71769675926</v>
      </c>
      <c r="D11901" t="s">
        <v>3725</v>
      </c>
    </row>
    <row r="11902" spans="2:13">
      <c r="B11902" s="594">
        <v>45845.717812499999</v>
      </c>
      <c r="D11902" t="s">
        <v>3725</v>
      </c>
      <c r="F11902" t="s">
        <v>3610</v>
      </c>
    </row>
    <row r="11903" spans="2:13">
      <c r="B11903" s="594">
        <v>45845.717928240738</v>
      </c>
      <c r="D11903" t="s">
        <v>3725</v>
      </c>
      <c r="F11903" t="s">
        <v>3613</v>
      </c>
    </row>
    <row r="11904" spans="2:13">
      <c r="B11904" s="594">
        <v>45845.718009259261</v>
      </c>
      <c r="D11904" t="s">
        <v>3362</v>
      </c>
    </row>
    <row r="11905" spans="2:6">
      <c r="B11905" s="594">
        <v>45845.719849537039</v>
      </c>
      <c r="D11905" t="s">
        <v>3725</v>
      </c>
      <c r="F11905" t="s">
        <v>3613</v>
      </c>
    </row>
    <row r="11906" spans="2:6">
      <c r="B11906" s="594">
        <v>45845.719976851855</v>
      </c>
      <c r="D11906" t="s">
        <v>3725</v>
      </c>
      <c r="F11906" t="s">
        <v>3616</v>
      </c>
    </row>
    <row r="11907" spans="2:6">
      <c r="B11907" s="594">
        <v>45845.720034722224</v>
      </c>
      <c r="D11907" t="s">
        <v>3725</v>
      </c>
    </row>
    <row r="11908" spans="2:6">
      <c r="B11908" s="594">
        <v>45845.720138888886</v>
      </c>
      <c r="D11908" t="s">
        <v>3725</v>
      </c>
      <c r="F11908" t="s">
        <v>3616</v>
      </c>
    </row>
    <row r="11909" spans="2:6">
      <c r="B11909" s="594">
        <v>45845.720231481479</v>
      </c>
      <c r="D11909" t="s">
        <v>3725</v>
      </c>
      <c r="F11909" t="s">
        <v>3607</v>
      </c>
    </row>
    <row r="11910" spans="2:6">
      <c r="B11910" s="594">
        <v>45845.720289351855</v>
      </c>
      <c r="D11910" t="s">
        <v>3362</v>
      </c>
    </row>
    <row r="11911" spans="2:6">
      <c r="B11911" s="594">
        <v>45845.721435185187</v>
      </c>
      <c r="D11911" t="s">
        <v>3725</v>
      </c>
      <c r="F11911" t="s">
        <v>3607</v>
      </c>
    </row>
    <row r="11912" spans="2:6">
      <c r="B11912" s="594">
        <v>45845.721550925926</v>
      </c>
      <c r="D11912" t="s">
        <v>3725</v>
      </c>
      <c r="F11912" t="s">
        <v>3613</v>
      </c>
    </row>
    <row r="11913" spans="2:6">
      <c r="B11913" s="594">
        <v>45845.721631944441</v>
      </c>
      <c r="D11913" t="s">
        <v>3725</v>
      </c>
    </row>
    <row r="11914" spans="2:6">
      <c r="B11914" s="594">
        <v>45845.721736111111</v>
      </c>
      <c r="D11914" t="s">
        <v>3725</v>
      </c>
      <c r="F11914" t="s">
        <v>3613</v>
      </c>
    </row>
    <row r="11915" spans="2:6">
      <c r="B11915" s="594">
        <v>45845.72184027778</v>
      </c>
      <c r="D11915" t="s">
        <v>3725</v>
      </c>
      <c r="F11915" t="s">
        <v>3602</v>
      </c>
    </row>
    <row r="11916" spans="2:6">
      <c r="B11916" s="594">
        <v>45845.721898148149</v>
      </c>
      <c r="D11916" t="s">
        <v>3362</v>
      </c>
    </row>
    <row r="11917" spans="2:6">
      <c r="B11917" s="594">
        <v>45845.722696759258</v>
      </c>
      <c r="D11917" t="s">
        <v>3725</v>
      </c>
      <c r="F11917" t="s">
        <v>3602</v>
      </c>
    </row>
    <row r="11918" spans="2:6">
      <c r="B11918" s="594">
        <v>45845.722824074073</v>
      </c>
      <c r="D11918" t="s">
        <v>3725</v>
      </c>
      <c r="F11918" t="s">
        <v>3610</v>
      </c>
    </row>
    <row r="11919" spans="2:6">
      <c r="B11919" s="594">
        <v>45845.722893518519</v>
      </c>
      <c r="D11919" t="s">
        <v>3725</v>
      </c>
    </row>
    <row r="11920" spans="2:6">
      <c r="B11920" s="594">
        <v>45845.723020833335</v>
      </c>
      <c r="D11920" t="s">
        <v>3725</v>
      </c>
      <c r="F11920" t="s">
        <v>3610</v>
      </c>
    </row>
    <row r="11921" spans="2:13">
      <c r="B11921" s="594">
        <v>45845.723101851851</v>
      </c>
      <c r="D11921" t="s">
        <v>3725</v>
      </c>
      <c r="F11921" t="s">
        <v>3616</v>
      </c>
    </row>
    <row r="11922" spans="2:13">
      <c r="B11922" s="594">
        <v>45845.72314814815</v>
      </c>
      <c r="D11922" t="s">
        <v>3362</v>
      </c>
    </row>
    <row r="11923" spans="2:13">
      <c r="B11923" s="594">
        <v>45845.724305555559</v>
      </c>
      <c r="D11923" t="s">
        <v>3725</v>
      </c>
      <c r="F11923" t="s">
        <v>3616</v>
      </c>
    </row>
    <row r="11924" spans="2:13">
      <c r="B11924" s="594">
        <v>45845.72446759259</v>
      </c>
      <c r="D11924" t="s">
        <v>3725</v>
      </c>
      <c r="F11924" t="s">
        <v>3607</v>
      </c>
    </row>
    <row r="11925" spans="2:13">
      <c r="B11925" s="594">
        <v>45845.72457175926</v>
      </c>
      <c r="D11925" t="s">
        <v>3725</v>
      </c>
    </row>
    <row r="11926" spans="2:13">
      <c r="B11926" s="594">
        <v>45845.726261574076</v>
      </c>
      <c r="D11926" t="s">
        <v>3370</v>
      </c>
      <c r="F11926" t="s">
        <v>4736</v>
      </c>
      <c r="G11926" t="s">
        <v>1375</v>
      </c>
      <c r="H11926" t="s">
        <v>3609</v>
      </c>
      <c r="K11926">
        <v>1</v>
      </c>
      <c r="M11926" t="s">
        <v>4736</v>
      </c>
    </row>
    <row r="11927" spans="2:13">
      <c r="B11927" s="594">
        <v>45845.726527777777</v>
      </c>
      <c r="D11927" t="s">
        <v>3370</v>
      </c>
      <c r="F11927" t="s">
        <v>4737</v>
      </c>
      <c r="G11927" t="s">
        <v>1375</v>
      </c>
      <c r="H11927" t="s">
        <v>3615</v>
      </c>
      <c r="K11927">
        <v>1</v>
      </c>
      <c r="M11927" t="s">
        <v>4737</v>
      </c>
    </row>
    <row r="11928" spans="2:13">
      <c r="B11928" s="594">
        <v>45845.727743055555</v>
      </c>
      <c r="D11928" t="s">
        <v>3370</v>
      </c>
      <c r="F11928" t="s">
        <v>4738</v>
      </c>
      <c r="G11928" t="s">
        <v>1375</v>
      </c>
      <c r="H11928" t="s">
        <v>3606</v>
      </c>
      <c r="K11928">
        <v>1</v>
      </c>
      <c r="M11928" t="s">
        <v>4738</v>
      </c>
    </row>
    <row r="11929" spans="2:13">
      <c r="B11929" s="594">
        <v>45845.728032407409</v>
      </c>
      <c r="D11929" t="s">
        <v>3370</v>
      </c>
      <c r="F11929" t="s">
        <v>4739</v>
      </c>
      <c r="G11929" t="s">
        <v>1375</v>
      </c>
      <c r="H11929" t="s">
        <v>3796</v>
      </c>
      <c r="K11929">
        <v>1</v>
      </c>
      <c r="M11929" t="s">
        <v>4739</v>
      </c>
    </row>
    <row r="11930" spans="2:13">
      <c r="B11930" s="594">
        <v>45845.728483796294</v>
      </c>
      <c r="D11930" t="s">
        <v>3370</v>
      </c>
      <c r="F11930" t="s">
        <v>4740</v>
      </c>
      <c r="G11930" t="s">
        <v>1375</v>
      </c>
      <c r="H11930" t="s">
        <v>3618</v>
      </c>
      <c r="K11930">
        <v>1</v>
      </c>
      <c r="M11930" t="s">
        <v>4740</v>
      </c>
    </row>
    <row r="11931" spans="2:13">
      <c r="B11931" s="594">
        <v>45845.72855324074</v>
      </c>
      <c r="D11931" t="s">
        <v>3362</v>
      </c>
    </row>
    <row r="11932" spans="2:13">
      <c r="B11932" s="594">
        <v>45862.743310185186</v>
      </c>
      <c r="D11932" t="s">
        <v>3362</v>
      </c>
    </row>
    <row r="11933" spans="2:13">
      <c r="B11933" s="594">
        <v>45862.750509259262</v>
      </c>
      <c r="D11933" t="s">
        <v>3362</v>
      </c>
    </row>
    <row r="11934" spans="2:13">
      <c r="B11934" s="594">
        <v>45862.752858796295</v>
      </c>
      <c r="D11934" t="s">
        <v>3362</v>
      </c>
    </row>
    <row r="11935" spans="2:13">
      <c r="B11935" s="594">
        <v>45862.754976851851</v>
      </c>
      <c r="D11935" t="s">
        <v>3362</v>
      </c>
    </row>
    <row r="11936" spans="2:13">
      <c r="B11936" s="594">
        <v>45862.757060185184</v>
      </c>
      <c r="D11936" t="s">
        <v>3362</v>
      </c>
    </row>
    <row r="11937" spans="2:4">
      <c r="B11937" s="594">
        <v>45862.766076388885</v>
      </c>
      <c r="D11937" t="s">
        <v>3362</v>
      </c>
    </row>
    <row r="11938" spans="2:4">
      <c r="B11938" s="594">
        <v>45862.768993055557</v>
      </c>
      <c r="D11938" t="s">
        <v>3362</v>
      </c>
    </row>
    <row r="11939" spans="2:4">
      <c r="B11939" s="594">
        <v>45862.778055555558</v>
      </c>
      <c r="D11939" t="s">
        <v>3362</v>
      </c>
    </row>
    <row r="11940" spans="2:4">
      <c r="B11940" s="594">
        <v>45871.829583333332</v>
      </c>
      <c r="C11940">
        <v>60001</v>
      </c>
      <c r="D11940" t="s">
        <v>3792</v>
      </c>
    </row>
    <row r="11941" spans="2:4">
      <c r="B11941" s="594">
        <v>45871.829583333332</v>
      </c>
      <c r="C11941">
        <v>60001</v>
      </c>
      <c r="D11941" t="s">
        <v>3516</v>
      </c>
    </row>
    <row r="11942" spans="2:4">
      <c r="B11942" s="594">
        <v>45871.829583333332</v>
      </c>
      <c r="C11942">
        <v>60001</v>
      </c>
      <c r="D11942" t="s">
        <v>3438</v>
      </c>
    </row>
    <row r="11943" spans="2:4">
      <c r="B11943" s="594">
        <v>45871.829583333332</v>
      </c>
      <c r="C11943">
        <v>60001</v>
      </c>
      <c r="D11943" t="s">
        <v>3439</v>
      </c>
    </row>
    <row r="11944" spans="2:4">
      <c r="B11944" s="594">
        <v>45871.829583333332</v>
      </c>
      <c r="C11944">
        <v>60001</v>
      </c>
      <c r="D11944" t="s">
        <v>3364</v>
      </c>
    </row>
    <row r="11945" spans="2:4">
      <c r="B11945" s="594">
        <v>45871.829583333332</v>
      </c>
      <c r="C11945">
        <v>60001</v>
      </c>
      <c r="D11945" t="s">
        <v>4743</v>
      </c>
    </row>
    <row r="11946" spans="2:4">
      <c r="B11946" s="594">
        <v>45871.829594907409</v>
      </c>
      <c r="C11946">
        <v>60001</v>
      </c>
      <c r="D11946" t="s">
        <v>3368</v>
      </c>
    </row>
    <row r="11947" spans="2:4">
      <c r="B11947" s="594">
        <v>45871.829594907409</v>
      </c>
      <c r="C11947">
        <v>60001</v>
      </c>
      <c r="D11947" t="s">
        <v>3367</v>
      </c>
    </row>
    <row r="11948" spans="2:4">
      <c r="B11948" s="594">
        <v>45871.829606481479</v>
      </c>
      <c r="C11948">
        <v>60001</v>
      </c>
      <c r="D11948" t="s">
        <v>3366</v>
      </c>
    </row>
    <row r="11949" spans="2:4">
      <c r="B11949" s="594">
        <v>45871.829606481479</v>
      </c>
      <c r="C11949">
        <v>60001</v>
      </c>
      <c r="D11949" t="s">
        <v>3792</v>
      </c>
    </row>
    <row r="11950" spans="2:4">
      <c r="B11950" s="594">
        <v>45871.829606481479</v>
      </c>
      <c r="C11950">
        <v>60001</v>
      </c>
      <c r="D11950" t="s">
        <v>3516</v>
      </c>
    </row>
    <row r="11951" spans="2:4">
      <c r="B11951" s="594">
        <v>45871.829606481479</v>
      </c>
      <c r="C11951">
        <v>60001</v>
      </c>
      <c r="D11951" t="s">
        <v>3438</v>
      </c>
    </row>
    <row r="11952" spans="2:4">
      <c r="B11952" s="594">
        <v>45871.829606481479</v>
      </c>
      <c r="C11952">
        <v>60001</v>
      </c>
      <c r="D11952" t="s">
        <v>3439</v>
      </c>
    </row>
    <row r="11953" spans="2:4">
      <c r="B11953" s="594">
        <v>45871.829606481479</v>
      </c>
      <c r="C11953">
        <v>60001</v>
      </c>
      <c r="D11953" t="s">
        <v>3364</v>
      </c>
    </row>
    <row r="11954" spans="2:4">
      <c r="B11954" s="594">
        <v>45871.829606481479</v>
      </c>
      <c r="C11954">
        <v>60001</v>
      </c>
      <c r="D11954" t="s">
        <v>4743</v>
      </c>
    </row>
    <row r="11955" spans="2:4">
      <c r="B11955" s="594">
        <v>45871.829606481479</v>
      </c>
      <c r="C11955">
        <v>60001</v>
      </c>
      <c r="D11955" t="s">
        <v>3368</v>
      </c>
    </row>
    <row r="11956" spans="2:4">
      <c r="B11956" s="594">
        <v>45871.829606481479</v>
      </c>
      <c r="C11956">
        <v>60001</v>
      </c>
      <c r="D11956" t="s">
        <v>3367</v>
      </c>
    </row>
    <row r="11957" spans="2:4">
      <c r="B11957" s="594">
        <v>45871.829618055555</v>
      </c>
      <c r="C11957">
        <v>60001</v>
      </c>
      <c r="D11957" t="s">
        <v>3366</v>
      </c>
    </row>
    <row r="11958" spans="2:4">
      <c r="B11958" s="594">
        <v>45871.829699074071</v>
      </c>
      <c r="C11958">
        <v>60001</v>
      </c>
      <c r="D11958" t="s">
        <v>3363</v>
      </c>
    </row>
    <row r="11959" spans="2:4">
      <c r="B11959" s="594">
        <v>45871.829699074071</v>
      </c>
      <c r="C11959">
        <v>60001</v>
      </c>
      <c r="D11959" t="s">
        <v>3440</v>
      </c>
    </row>
    <row r="11960" spans="2:4">
      <c r="B11960" s="594">
        <v>45871.829710648148</v>
      </c>
      <c r="C11960">
        <v>60001</v>
      </c>
      <c r="D11960" t="s">
        <v>4744</v>
      </c>
    </row>
    <row r="11961" spans="2:4">
      <c r="B11961" s="594">
        <v>45871.829710648148</v>
      </c>
      <c r="C11961">
        <v>60001</v>
      </c>
      <c r="D11961" t="s">
        <v>3366</v>
      </c>
    </row>
    <row r="11962" spans="2:4">
      <c r="B11962" s="594">
        <v>45871.82984953704</v>
      </c>
      <c r="C11962">
        <v>60001</v>
      </c>
      <c r="D11962" t="s">
        <v>3363</v>
      </c>
    </row>
    <row r="11963" spans="2:4">
      <c r="B11963" s="594">
        <v>45871.82984953704</v>
      </c>
      <c r="C11963">
        <v>60001</v>
      </c>
      <c r="D11963" t="s">
        <v>3440</v>
      </c>
    </row>
    <row r="11964" spans="2:4">
      <c r="B11964" s="594">
        <v>45871.829872685186</v>
      </c>
      <c r="C11964">
        <v>60001</v>
      </c>
      <c r="D11964" t="s">
        <v>4744</v>
      </c>
    </row>
    <row r="11965" spans="2:4">
      <c r="B11965" s="594">
        <v>45871.829872685186</v>
      </c>
      <c r="C11965">
        <v>60001</v>
      </c>
      <c r="D11965" t="s">
        <v>3366</v>
      </c>
    </row>
    <row r="11966" spans="2:4">
      <c r="B11966" s="594">
        <v>45871.829872685186</v>
      </c>
      <c r="C11966">
        <v>60006</v>
      </c>
      <c r="D11966" t="s">
        <v>3515</v>
      </c>
    </row>
    <row r="11967" spans="2:4">
      <c r="B11967" s="594">
        <v>45871.829872685186</v>
      </c>
      <c r="C11967">
        <v>60001</v>
      </c>
      <c r="D11967" t="s">
        <v>3516</v>
      </c>
    </row>
    <row r="11968" spans="2:4">
      <c r="B11968" s="594">
        <v>45871.829872685186</v>
      </c>
      <c r="C11968">
        <v>60006</v>
      </c>
      <c r="D11968" t="s">
        <v>3517</v>
      </c>
    </row>
    <row r="11969" spans="2:8">
      <c r="B11969" s="594">
        <v>45871.829872685186</v>
      </c>
      <c r="C11969">
        <v>60006</v>
      </c>
      <c r="D11969" t="s">
        <v>3518</v>
      </c>
    </row>
    <row r="11970" spans="2:8">
      <c r="B11970" s="594">
        <v>45871.829872685186</v>
      </c>
      <c r="C11970">
        <v>60006</v>
      </c>
      <c r="D11970" t="s">
        <v>3519</v>
      </c>
    </row>
    <row r="11971" spans="2:8">
      <c r="B11971" s="594">
        <v>45871.829872685186</v>
      </c>
      <c r="C11971">
        <v>60006</v>
      </c>
      <c r="D11971" t="s">
        <v>3520</v>
      </c>
    </row>
    <row r="11972" spans="2:8">
      <c r="B11972" s="594">
        <v>45871.829872685186</v>
      </c>
      <c r="C11972">
        <v>60006</v>
      </c>
      <c r="D11972" t="s">
        <v>3521</v>
      </c>
    </row>
    <row r="11973" spans="2:8">
      <c r="B11973" s="594">
        <v>45871.829872685186</v>
      </c>
      <c r="C11973">
        <v>60006</v>
      </c>
      <c r="D11973" t="s">
        <v>3522</v>
      </c>
    </row>
    <row r="11974" spans="2:8">
      <c r="B11974" s="594">
        <v>45871.829872685186</v>
      </c>
      <c r="C11974">
        <v>60006</v>
      </c>
      <c r="D11974" t="s">
        <v>3523</v>
      </c>
    </row>
    <row r="11975" spans="2:8">
      <c r="B11975" s="594">
        <v>45871.829884259256</v>
      </c>
      <c r="C11975">
        <v>60006</v>
      </c>
      <c r="D11975" t="s">
        <v>3524</v>
      </c>
    </row>
    <row r="11976" spans="2:8">
      <c r="B11976" s="594">
        <v>45871.829884259256</v>
      </c>
      <c r="C11976">
        <v>60006</v>
      </c>
      <c r="D11976" t="s">
        <v>3525</v>
      </c>
    </row>
    <row r="11977" spans="2:8">
      <c r="B11977" s="594">
        <v>45871.829884259256</v>
      </c>
      <c r="C11977">
        <v>60006</v>
      </c>
      <c r="D11977" t="s">
        <v>4133</v>
      </c>
    </row>
    <row r="11978" spans="2:8">
      <c r="B11978" s="594">
        <v>45871.829884259256</v>
      </c>
      <c r="C11978">
        <v>60006</v>
      </c>
      <c r="D11978" t="s">
        <v>4711</v>
      </c>
    </row>
    <row r="11979" spans="2:8">
      <c r="B11979" s="594">
        <v>45871.830023148148</v>
      </c>
      <c r="C11979">
        <v>60006</v>
      </c>
      <c r="D11979" t="s">
        <v>4711</v>
      </c>
    </row>
    <row r="11980" spans="2:8">
      <c r="B11980" s="594">
        <v>45871.830439814818</v>
      </c>
      <c r="D11980" t="s">
        <v>3370</v>
      </c>
      <c r="F11980" t="s">
        <v>3610</v>
      </c>
      <c r="H11980" t="s">
        <v>3371</v>
      </c>
    </row>
    <row r="11981" spans="2:8">
      <c r="B11981" s="594">
        <v>45871.830439814818</v>
      </c>
      <c r="D11981" t="s">
        <v>3372</v>
      </c>
      <c r="F11981" t="s">
        <v>3616</v>
      </c>
      <c r="H11981" t="s">
        <v>3371</v>
      </c>
    </row>
    <row r="11982" spans="2:8">
      <c r="B11982" s="594">
        <v>45871.830451388887</v>
      </c>
      <c r="D11982" t="s">
        <v>3370</v>
      </c>
      <c r="H11982" t="s">
        <v>3371</v>
      </c>
    </row>
    <row r="11983" spans="2:8">
      <c r="B11983" s="594">
        <v>45871.830451388887</v>
      </c>
      <c r="D11983" t="s">
        <v>3372</v>
      </c>
      <c r="F11983" t="s">
        <v>3616</v>
      </c>
      <c r="H11983" t="s">
        <v>3371</v>
      </c>
    </row>
    <row r="11984" spans="2:8">
      <c r="B11984" s="594">
        <v>45871.83048611111</v>
      </c>
      <c r="D11984" t="s">
        <v>3370</v>
      </c>
      <c r="F11984" t="s">
        <v>3607</v>
      </c>
      <c r="H11984" t="s">
        <v>3371</v>
      </c>
    </row>
    <row r="11985" spans="2:8">
      <c r="B11985" s="594">
        <v>45871.83048611111</v>
      </c>
      <c r="D11985" t="s">
        <v>3372</v>
      </c>
      <c r="H11985" t="s">
        <v>3371</v>
      </c>
    </row>
    <row r="11986" spans="2:8">
      <c r="B11986" s="594">
        <v>45871.83053240741</v>
      </c>
      <c r="D11986" t="s">
        <v>3362</v>
      </c>
    </row>
    <row r="11987" spans="2:8">
      <c r="B11987" s="594">
        <v>45871.833634259259</v>
      </c>
      <c r="C11987">
        <v>60001</v>
      </c>
      <c r="D11987" t="s">
        <v>3792</v>
      </c>
    </row>
    <row r="11988" spans="2:8">
      <c r="B11988" s="594">
        <v>45871.833634259259</v>
      </c>
      <c r="C11988">
        <v>60001</v>
      </c>
      <c r="D11988" t="s">
        <v>3516</v>
      </c>
    </row>
    <row r="11989" spans="2:8">
      <c r="B11989" s="594">
        <v>45871.833634259259</v>
      </c>
      <c r="C11989">
        <v>60001</v>
      </c>
      <c r="D11989" t="s">
        <v>3438</v>
      </c>
    </row>
    <row r="11990" spans="2:8">
      <c r="B11990" s="594">
        <v>45871.833634259259</v>
      </c>
      <c r="C11990">
        <v>60001</v>
      </c>
      <c r="D11990" t="s">
        <v>3439</v>
      </c>
    </row>
    <row r="11991" spans="2:8">
      <c r="B11991" s="594">
        <v>45871.833634259259</v>
      </c>
      <c r="C11991">
        <v>60001</v>
      </c>
      <c r="D11991" t="s">
        <v>3364</v>
      </c>
    </row>
    <row r="11992" spans="2:8">
      <c r="B11992" s="594">
        <v>45871.833634259259</v>
      </c>
      <c r="C11992">
        <v>60001</v>
      </c>
      <c r="D11992" t="s">
        <v>4743</v>
      </c>
    </row>
    <row r="11993" spans="2:8">
      <c r="B11993" s="594">
        <v>45871.833645833336</v>
      </c>
      <c r="C11993">
        <v>60001</v>
      </c>
      <c r="D11993" t="s">
        <v>3368</v>
      </c>
    </row>
    <row r="11994" spans="2:8">
      <c r="B11994" s="594">
        <v>45871.833657407406</v>
      </c>
      <c r="C11994">
        <v>60001</v>
      </c>
      <c r="D11994" t="s">
        <v>3367</v>
      </c>
    </row>
    <row r="11995" spans="2:8">
      <c r="B11995" s="594">
        <v>45871.833668981482</v>
      </c>
      <c r="C11995">
        <v>60001</v>
      </c>
      <c r="D11995" t="s">
        <v>3792</v>
      </c>
    </row>
    <row r="11996" spans="2:8">
      <c r="B11996" s="594">
        <v>45871.833668981482</v>
      </c>
      <c r="C11996">
        <v>60001</v>
      </c>
      <c r="D11996" t="s">
        <v>3516</v>
      </c>
    </row>
    <row r="11997" spans="2:8">
      <c r="B11997" s="594">
        <v>45871.833668981482</v>
      </c>
      <c r="C11997">
        <v>60001</v>
      </c>
      <c r="D11997" t="s">
        <v>3438</v>
      </c>
    </row>
    <row r="11998" spans="2:8">
      <c r="B11998" s="594">
        <v>45871.833668981482</v>
      </c>
      <c r="C11998">
        <v>60001</v>
      </c>
      <c r="D11998" t="s">
        <v>3439</v>
      </c>
    </row>
    <row r="11999" spans="2:8">
      <c r="B11999" s="594">
        <v>45871.833668981482</v>
      </c>
      <c r="C11999">
        <v>60001</v>
      </c>
      <c r="D11999" t="s">
        <v>3364</v>
      </c>
    </row>
    <row r="12000" spans="2:8">
      <c r="B12000" s="594">
        <v>45871.833668981482</v>
      </c>
      <c r="C12000">
        <v>60001</v>
      </c>
      <c r="D12000" t="s">
        <v>4743</v>
      </c>
    </row>
    <row r="12001" spans="2:4">
      <c r="B12001" s="594">
        <v>45871.833680555559</v>
      </c>
      <c r="C12001">
        <v>60001</v>
      </c>
      <c r="D12001" t="s">
        <v>3368</v>
      </c>
    </row>
    <row r="12002" spans="2:4">
      <c r="B12002" s="594">
        <v>45871.833680555559</v>
      </c>
      <c r="C12002">
        <v>60001</v>
      </c>
      <c r="D12002" t="s">
        <v>3367</v>
      </c>
    </row>
    <row r="12003" spans="2:4">
      <c r="B12003" s="594">
        <v>45871.833831018521</v>
      </c>
      <c r="C12003">
        <v>60001</v>
      </c>
      <c r="D12003" t="s">
        <v>3363</v>
      </c>
    </row>
    <row r="12004" spans="2:4">
      <c r="B12004" s="594">
        <v>45871.833831018521</v>
      </c>
      <c r="C12004">
        <v>60001</v>
      </c>
      <c r="D12004" t="s">
        <v>3440</v>
      </c>
    </row>
    <row r="12005" spans="2:4">
      <c r="B12005" s="594">
        <v>45871.833854166667</v>
      </c>
      <c r="C12005">
        <v>60001</v>
      </c>
      <c r="D12005" t="s">
        <v>4744</v>
      </c>
    </row>
    <row r="12006" spans="2:4">
      <c r="B12006" s="594">
        <v>45871.834027777775</v>
      </c>
      <c r="C12006">
        <v>60001</v>
      </c>
      <c r="D12006" t="s">
        <v>3363</v>
      </c>
    </row>
    <row r="12007" spans="2:4">
      <c r="B12007" s="594">
        <v>45871.834027777775</v>
      </c>
      <c r="C12007">
        <v>60001</v>
      </c>
      <c r="D12007" t="s">
        <v>3440</v>
      </c>
    </row>
    <row r="12008" spans="2:4">
      <c r="B12008" s="594">
        <v>45871.834062499998</v>
      </c>
      <c r="C12008">
        <v>60001</v>
      </c>
      <c r="D12008" t="s">
        <v>4744</v>
      </c>
    </row>
    <row r="12009" spans="2:4">
      <c r="B12009" s="594">
        <v>45871.834062499998</v>
      </c>
      <c r="C12009">
        <v>60006</v>
      </c>
      <c r="D12009" t="s">
        <v>3515</v>
      </c>
    </row>
    <row r="12010" spans="2:4">
      <c r="B12010" s="594">
        <v>45871.834062499998</v>
      </c>
      <c r="C12010">
        <v>60001</v>
      </c>
      <c r="D12010" t="s">
        <v>3516</v>
      </c>
    </row>
    <row r="12011" spans="2:4">
      <c r="B12011" s="594">
        <v>45871.834062499998</v>
      </c>
      <c r="C12011">
        <v>60006</v>
      </c>
      <c r="D12011" t="s">
        <v>3517</v>
      </c>
    </row>
    <row r="12012" spans="2:4">
      <c r="B12012" s="594">
        <v>45871.834062499998</v>
      </c>
      <c r="C12012">
        <v>60006</v>
      </c>
      <c r="D12012" t="s">
        <v>3518</v>
      </c>
    </row>
    <row r="12013" spans="2:4">
      <c r="B12013" s="594">
        <v>45871.834062499998</v>
      </c>
      <c r="C12013">
        <v>60006</v>
      </c>
      <c r="D12013" t="s">
        <v>3519</v>
      </c>
    </row>
    <row r="12014" spans="2:4">
      <c r="B12014" s="594">
        <v>45871.834062499998</v>
      </c>
      <c r="C12014">
        <v>60006</v>
      </c>
      <c r="D12014" t="s">
        <v>3520</v>
      </c>
    </row>
    <row r="12015" spans="2:4">
      <c r="B12015" s="594">
        <v>45871.834062499998</v>
      </c>
      <c r="C12015">
        <v>60006</v>
      </c>
      <c r="D12015" t="s">
        <v>3521</v>
      </c>
    </row>
    <row r="12016" spans="2:4">
      <c r="B12016" s="594">
        <v>45871.834062499998</v>
      </c>
      <c r="C12016">
        <v>60006</v>
      </c>
      <c r="D12016" t="s">
        <v>3522</v>
      </c>
    </row>
    <row r="12017" spans="2:17">
      <c r="B12017" s="594">
        <v>45871.834062499998</v>
      </c>
      <c r="C12017">
        <v>60006</v>
      </c>
      <c r="D12017" t="s">
        <v>3523</v>
      </c>
    </row>
    <row r="12018" spans="2:17">
      <c r="B12018" s="594">
        <v>45871.834074074075</v>
      </c>
      <c r="C12018">
        <v>60006</v>
      </c>
      <c r="D12018" t="s">
        <v>3524</v>
      </c>
    </row>
    <row r="12019" spans="2:17">
      <c r="B12019" s="594">
        <v>45871.834074074075</v>
      </c>
      <c r="C12019">
        <v>60006</v>
      </c>
      <c r="D12019" t="s">
        <v>3525</v>
      </c>
    </row>
    <row r="12020" spans="2:17">
      <c r="B12020" s="594">
        <v>45871.834074074075</v>
      </c>
      <c r="C12020">
        <v>60006</v>
      </c>
      <c r="D12020" t="s">
        <v>4133</v>
      </c>
    </row>
    <row r="12021" spans="2:17">
      <c r="B12021" s="594">
        <v>45871.834224537037</v>
      </c>
      <c r="C12021">
        <v>60006</v>
      </c>
      <c r="D12021" t="s">
        <v>4133</v>
      </c>
    </row>
    <row r="12022" spans="2:17">
      <c r="B12022" s="594">
        <v>45871.834305555552</v>
      </c>
      <c r="D12022" t="s">
        <v>3362</v>
      </c>
    </row>
    <row r="12023" spans="2:17">
      <c r="B12023" s="594">
        <v>45871.836180555554</v>
      </c>
      <c r="D12023" t="s">
        <v>3362</v>
      </c>
    </row>
    <row r="12024" spans="2:17">
      <c r="B12024" s="594">
        <v>45871.836458333331</v>
      </c>
      <c r="D12024" t="s">
        <v>3370</v>
      </c>
      <c r="H12024" t="s">
        <v>3371</v>
      </c>
    </row>
    <row r="12025" spans="2:17">
      <c r="B12025" s="594">
        <v>45871.836516203701</v>
      </c>
      <c r="D12025" t="s">
        <v>3373</v>
      </c>
      <c r="F12025" t="s">
        <v>4745</v>
      </c>
      <c r="H12025" t="s">
        <v>3371</v>
      </c>
      <c r="K12025">
        <v>5</v>
      </c>
      <c r="M12025" t="s">
        <v>4745</v>
      </c>
      <c r="N12025" t="s">
        <v>4746</v>
      </c>
      <c r="O12025" t="s">
        <v>4747</v>
      </c>
      <c r="P12025" t="s">
        <v>4748</v>
      </c>
      <c r="Q12025" t="s">
        <v>4749</v>
      </c>
    </row>
    <row r="12026" spans="2:17">
      <c r="B12026" s="594">
        <v>45871.836516203701</v>
      </c>
      <c r="D12026" t="s">
        <v>3372</v>
      </c>
      <c r="F12026" t="s">
        <v>4745</v>
      </c>
      <c r="H12026" t="s">
        <v>3371</v>
      </c>
      <c r="K12026">
        <v>5</v>
      </c>
      <c r="M12026" t="s">
        <v>4745</v>
      </c>
      <c r="N12026" t="s">
        <v>4746</v>
      </c>
      <c r="O12026" t="s">
        <v>4747</v>
      </c>
      <c r="P12026" t="s">
        <v>4748</v>
      </c>
      <c r="Q12026" t="s">
        <v>4749</v>
      </c>
    </row>
    <row r="12027" spans="2:17">
      <c r="B12027" s="594">
        <v>45871.836527777778</v>
      </c>
      <c r="D12027" t="s">
        <v>3370</v>
      </c>
      <c r="H12027" t="s">
        <v>3371</v>
      </c>
    </row>
    <row r="12028" spans="2:17">
      <c r="B12028" s="594">
        <v>45871.84306712963</v>
      </c>
      <c r="D12028" t="s">
        <v>3373</v>
      </c>
      <c r="F12028" t="s">
        <v>4750</v>
      </c>
      <c r="H12028" t="s">
        <v>3371</v>
      </c>
      <c r="K12028">
        <v>5</v>
      </c>
      <c r="M12028" t="s">
        <v>4750</v>
      </c>
      <c r="N12028" t="s">
        <v>4751</v>
      </c>
      <c r="O12028" t="s">
        <v>4752</v>
      </c>
      <c r="P12028" t="s">
        <v>4753</v>
      </c>
      <c r="Q12028" t="s">
        <v>4754</v>
      </c>
    </row>
    <row r="12029" spans="2:17">
      <c r="B12029" s="594">
        <v>45871.843078703707</v>
      </c>
      <c r="D12029" t="s">
        <v>3372</v>
      </c>
      <c r="F12029" t="s">
        <v>4750</v>
      </c>
      <c r="H12029" t="s">
        <v>3371</v>
      </c>
      <c r="K12029">
        <v>5</v>
      </c>
      <c r="M12029" t="s">
        <v>4750</v>
      </c>
      <c r="N12029" t="s">
        <v>4751</v>
      </c>
      <c r="O12029" t="s">
        <v>4752</v>
      </c>
      <c r="P12029" t="s">
        <v>4753</v>
      </c>
      <c r="Q12029" t="s">
        <v>4754</v>
      </c>
    </row>
    <row r="12030" spans="2:17">
      <c r="B12030" s="594">
        <v>45871.843101851853</v>
      </c>
      <c r="D12030" t="s">
        <v>3370</v>
      </c>
      <c r="H12030" t="s">
        <v>3371</v>
      </c>
    </row>
    <row r="12031" spans="2:17">
      <c r="B12031" s="594">
        <v>45871.843368055554</v>
      </c>
      <c r="F12031" t="s">
        <v>3487</v>
      </c>
    </row>
    <row r="12032" spans="2:17">
      <c r="B12032" s="594">
        <v>45871.843368055554</v>
      </c>
      <c r="D12032" t="s">
        <v>3373</v>
      </c>
      <c r="F12032" t="s">
        <v>4755</v>
      </c>
      <c r="H12032" t="s">
        <v>3371</v>
      </c>
      <c r="K12032">
        <v>5</v>
      </c>
      <c r="M12032" t="s">
        <v>4755</v>
      </c>
      <c r="N12032" t="s">
        <v>4756</v>
      </c>
      <c r="O12032" t="s">
        <v>4757</v>
      </c>
      <c r="P12032" t="s">
        <v>4758</v>
      </c>
      <c r="Q12032" t="s">
        <v>4759</v>
      </c>
    </row>
    <row r="12033" spans="2:17">
      <c r="B12033" s="594">
        <v>45871.84337962963</v>
      </c>
      <c r="D12033" t="s">
        <v>3372</v>
      </c>
      <c r="F12033" t="s">
        <v>4755</v>
      </c>
      <c r="H12033" t="s">
        <v>3371</v>
      </c>
      <c r="K12033">
        <v>5</v>
      </c>
      <c r="M12033" t="s">
        <v>4755</v>
      </c>
      <c r="N12033" t="s">
        <v>4756</v>
      </c>
      <c r="O12033" t="s">
        <v>4757</v>
      </c>
      <c r="P12033" t="s">
        <v>4758</v>
      </c>
      <c r="Q12033" t="s">
        <v>4759</v>
      </c>
    </row>
    <row r="12034" spans="2:17">
      <c r="B12034" s="594">
        <v>45871.843425925923</v>
      </c>
      <c r="D12034" t="s">
        <v>3362</v>
      </c>
    </row>
    <row r="12035" spans="2:17">
      <c r="B12035" s="594">
        <v>45871.852650462963</v>
      </c>
      <c r="D12035" t="s">
        <v>3370</v>
      </c>
      <c r="H12035" t="s">
        <v>3371</v>
      </c>
    </row>
    <row r="12036" spans="2:17">
      <c r="B12036" s="594">
        <v>45871.852685185186</v>
      </c>
      <c r="D12036" t="s">
        <v>3373</v>
      </c>
      <c r="F12036" t="s">
        <v>4755</v>
      </c>
      <c r="H12036" t="s">
        <v>3371</v>
      </c>
      <c r="K12036">
        <v>5</v>
      </c>
      <c r="M12036" t="s">
        <v>4755</v>
      </c>
      <c r="N12036" t="s">
        <v>4756</v>
      </c>
      <c r="O12036" t="s">
        <v>4757</v>
      </c>
      <c r="P12036" t="s">
        <v>4758</v>
      </c>
      <c r="Q12036" t="s">
        <v>4759</v>
      </c>
    </row>
    <row r="12037" spans="2:17">
      <c r="B12037" s="594">
        <v>45871.852685185186</v>
      </c>
      <c r="D12037" t="s">
        <v>3372</v>
      </c>
      <c r="F12037" t="s">
        <v>4755</v>
      </c>
      <c r="H12037" t="s">
        <v>3371</v>
      </c>
      <c r="K12037">
        <v>5</v>
      </c>
      <c r="M12037" t="s">
        <v>4755</v>
      </c>
      <c r="N12037" t="s">
        <v>4756</v>
      </c>
      <c r="O12037" t="s">
        <v>4757</v>
      </c>
      <c r="P12037" t="s">
        <v>4758</v>
      </c>
      <c r="Q12037" t="s">
        <v>4759</v>
      </c>
    </row>
    <row r="12038" spans="2:17">
      <c r="B12038" s="594">
        <v>45871.852731481478</v>
      </c>
      <c r="D12038" t="s">
        <v>3362</v>
      </c>
    </row>
    <row r="12039" spans="2:17">
      <c r="B12039" s="594">
        <v>45873.946273148147</v>
      </c>
      <c r="C12039">
        <v>60006</v>
      </c>
      <c r="D12039" t="s">
        <v>3515</v>
      </c>
    </row>
    <row r="12040" spans="2:17">
      <c r="B12040" s="594">
        <v>45873.946273148147</v>
      </c>
      <c r="C12040">
        <v>60006</v>
      </c>
      <c r="D12040" t="s">
        <v>4760</v>
      </c>
    </row>
    <row r="12041" spans="2:17">
      <c r="B12041" s="594">
        <v>45873.946273148147</v>
      </c>
      <c r="C12041">
        <v>60006</v>
      </c>
      <c r="D12041" t="s">
        <v>3517</v>
      </c>
    </row>
    <row r="12042" spans="2:17">
      <c r="B12042" s="594">
        <v>45873.946273148147</v>
      </c>
      <c r="C12042">
        <v>60006</v>
      </c>
      <c r="D12042" t="s">
        <v>3518</v>
      </c>
    </row>
    <row r="12043" spans="2:17">
      <c r="B12043" s="594">
        <v>45873.946273148147</v>
      </c>
      <c r="C12043">
        <v>60006</v>
      </c>
      <c r="D12043" t="s">
        <v>3519</v>
      </c>
    </row>
    <row r="12044" spans="2:17">
      <c r="B12044" s="594">
        <v>45873.946284722224</v>
      </c>
      <c r="C12044">
        <v>60006</v>
      </c>
      <c r="D12044" t="s">
        <v>3520</v>
      </c>
    </row>
    <row r="12045" spans="2:17">
      <c r="B12045" s="594">
        <v>45873.946284722224</v>
      </c>
      <c r="C12045">
        <v>60006</v>
      </c>
      <c r="D12045" t="s">
        <v>3521</v>
      </c>
    </row>
    <row r="12046" spans="2:17">
      <c r="B12046" s="594">
        <v>45873.946284722224</v>
      </c>
      <c r="C12046">
        <v>60006</v>
      </c>
      <c r="D12046" t="s">
        <v>3522</v>
      </c>
    </row>
    <row r="12047" spans="2:17">
      <c r="B12047" s="594">
        <v>45873.946284722224</v>
      </c>
      <c r="C12047">
        <v>60006</v>
      </c>
      <c r="D12047" t="s">
        <v>3523</v>
      </c>
    </row>
    <row r="12048" spans="2:17">
      <c r="B12048" s="594">
        <v>45873.946284722224</v>
      </c>
      <c r="C12048">
        <v>60006</v>
      </c>
      <c r="D12048" t="s">
        <v>3524</v>
      </c>
    </row>
    <row r="12049" spans="2:4">
      <c r="B12049" s="594">
        <v>45873.946284722224</v>
      </c>
      <c r="C12049">
        <v>60006</v>
      </c>
      <c r="D12049" t="s">
        <v>3525</v>
      </c>
    </row>
    <row r="12050" spans="2:4">
      <c r="B12050" s="594">
        <v>45873.946284722224</v>
      </c>
      <c r="C12050">
        <v>60006</v>
      </c>
      <c r="D12050" t="s">
        <v>4133</v>
      </c>
    </row>
    <row r="12051" spans="2:4">
      <c r="B12051" s="594">
        <v>45873.946284722224</v>
      </c>
      <c r="C12051">
        <v>60006</v>
      </c>
      <c r="D12051" t="s">
        <v>4711</v>
      </c>
    </row>
    <row r="12052" spans="2:4">
      <c r="B12052" s="594">
        <v>45873.946284722224</v>
      </c>
      <c r="C12052">
        <v>60006</v>
      </c>
      <c r="D12052" t="s">
        <v>3515</v>
      </c>
    </row>
    <row r="12053" spans="2:4">
      <c r="B12053" s="594">
        <v>45873.946284722224</v>
      </c>
      <c r="C12053">
        <v>60006</v>
      </c>
      <c r="D12053" t="s">
        <v>4760</v>
      </c>
    </row>
    <row r="12054" spans="2:4">
      <c r="B12054" s="594">
        <v>45873.946284722224</v>
      </c>
      <c r="C12054">
        <v>60006</v>
      </c>
      <c r="D12054" t="s">
        <v>3517</v>
      </c>
    </row>
    <row r="12055" spans="2:4">
      <c r="B12055" s="594">
        <v>45873.946284722224</v>
      </c>
      <c r="C12055">
        <v>60006</v>
      </c>
      <c r="D12055" t="s">
        <v>3518</v>
      </c>
    </row>
    <row r="12056" spans="2:4">
      <c r="B12056" s="594">
        <v>45873.946284722224</v>
      </c>
      <c r="C12056">
        <v>60006</v>
      </c>
      <c r="D12056" t="s">
        <v>3519</v>
      </c>
    </row>
    <row r="12057" spans="2:4">
      <c r="B12057" s="594">
        <v>45873.946284722224</v>
      </c>
      <c r="C12057">
        <v>60006</v>
      </c>
      <c r="D12057" t="s">
        <v>3520</v>
      </c>
    </row>
    <row r="12058" spans="2:4">
      <c r="B12058" s="594">
        <v>45873.946284722224</v>
      </c>
      <c r="C12058">
        <v>60006</v>
      </c>
      <c r="D12058" t="s">
        <v>3521</v>
      </c>
    </row>
    <row r="12059" spans="2:4">
      <c r="B12059" s="594">
        <v>45873.946284722224</v>
      </c>
      <c r="C12059">
        <v>60006</v>
      </c>
      <c r="D12059" t="s">
        <v>3522</v>
      </c>
    </row>
    <row r="12060" spans="2:4">
      <c r="B12060" s="594">
        <v>45873.946284722224</v>
      </c>
      <c r="C12060">
        <v>60006</v>
      </c>
      <c r="D12060" t="s">
        <v>3523</v>
      </c>
    </row>
    <row r="12061" spans="2:4">
      <c r="B12061" s="594">
        <v>45873.946284722224</v>
      </c>
      <c r="C12061">
        <v>60006</v>
      </c>
      <c r="D12061" t="s">
        <v>3524</v>
      </c>
    </row>
    <row r="12062" spans="2:4">
      <c r="B12062" s="594">
        <v>45873.946284722224</v>
      </c>
      <c r="C12062">
        <v>60006</v>
      </c>
      <c r="D12062" t="s">
        <v>3525</v>
      </c>
    </row>
    <row r="12063" spans="2:4">
      <c r="B12063" s="594">
        <v>45873.946296296293</v>
      </c>
      <c r="C12063">
        <v>60006</v>
      </c>
      <c r="D12063" t="s">
        <v>4133</v>
      </c>
    </row>
    <row r="12064" spans="2:4">
      <c r="B12064" s="594">
        <v>45873.946296296293</v>
      </c>
      <c r="C12064">
        <v>60006</v>
      </c>
      <c r="D12064" t="s">
        <v>4711</v>
      </c>
    </row>
    <row r="12065" spans="2:4">
      <c r="B12065" s="594">
        <v>45873.946296296293</v>
      </c>
      <c r="C12065">
        <v>60006</v>
      </c>
      <c r="D12065" t="s">
        <v>3515</v>
      </c>
    </row>
    <row r="12066" spans="2:4">
      <c r="B12066" s="594">
        <v>45873.946296296293</v>
      </c>
      <c r="C12066">
        <v>60006</v>
      </c>
      <c r="D12066" t="s">
        <v>4760</v>
      </c>
    </row>
    <row r="12067" spans="2:4">
      <c r="B12067" s="594">
        <v>45873.946296296293</v>
      </c>
      <c r="C12067">
        <v>60006</v>
      </c>
      <c r="D12067" t="s">
        <v>3517</v>
      </c>
    </row>
    <row r="12068" spans="2:4">
      <c r="B12068" s="594">
        <v>45873.946296296293</v>
      </c>
      <c r="C12068">
        <v>60006</v>
      </c>
      <c r="D12068" t="s">
        <v>3518</v>
      </c>
    </row>
    <row r="12069" spans="2:4">
      <c r="B12069" s="594">
        <v>45873.946296296293</v>
      </c>
      <c r="C12069">
        <v>60006</v>
      </c>
      <c r="D12069" t="s">
        <v>3519</v>
      </c>
    </row>
    <row r="12070" spans="2:4">
      <c r="B12070" s="594">
        <v>45873.946296296293</v>
      </c>
      <c r="C12070">
        <v>60006</v>
      </c>
      <c r="D12070" t="s">
        <v>3520</v>
      </c>
    </row>
    <row r="12071" spans="2:4">
      <c r="B12071" s="594">
        <v>45873.946296296293</v>
      </c>
      <c r="C12071">
        <v>60006</v>
      </c>
      <c r="D12071" t="s">
        <v>3521</v>
      </c>
    </row>
    <row r="12072" spans="2:4">
      <c r="B12072" s="594">
        <v>45873.946296296293</v>
      </c>
      <c r="C12072">
        <v>60006</v>
      </c>
      <c r="D12072" t="s">
        <v>3522</v>
      </c>
    </row>
    <row r="12073" spans="2:4">
      <c r="B12073" s="594">
        <v>45873.946296296293</v>
      </c>
      <c r="C12073">
        <v>60006</v>
      </c>
      <c r="D12073" t="s">
        <v>3523</v>
      </c>
    </row>
    <row r="12074" spans="2:4">
      <c r="B12074" s="594">
        <v>45873.946296296293</v>
      </c>
      <c r="C12074">
        <v>60006</v>
      </c>
      <c r="D12074" t="s">
        <v>3524</v>
      </c>
    </row>
    <row r="12075" spans="2:4">
      <c r="B12075" s="594">
        <v>45873.946296296293</v>
      </c>
      <c r="C12075">
        <v>60006</v>
      </c>
      <c r="D12075" t="s">
        <v>3525</v>
      </c>
    </row>
    <row r="12076" spans="2:4">
      <c r="B12076" s="594">
        <v>45873.946296296293</v>
      </c>
      <c r="C12076">
        <v>60006</v>
      </c>
      <c r="D12076" t="s">
        <v>4133</v>
      </c>
    </row>
    <row r="12077" spans="2:4">
      <c r="B12077" s="594">
        <v>45873.946296296293</v>
      </c>
      <c r="C12077">
        <v>60006</v>
      </c>
      <c r="D12077" t="s">
        <v>4711</v>
      </c>
    </row>
    <row r="12078" spans="2:4">
      <c r="B12078" s="594">
        <v>45873.946296296293</v>
      </c>
      <c r="C12078">
        <v>60006</v>
      </c>
      <c r="D12078" t="s">
        <v>3515</v>
      </c>
    </row>
    <row r="12079" spans="2:4">
      <c r="B12079" s="594">
        <v>45873.946296296293</v>
      </c>
      <c r="C12079">
        <v>60006</v>
      </c>
      <c r="D12079" t="s">
        <v>4760</v>
      </c>
    </row>
    <row r="12080" spans="2:4">
      <c r="B12080" s="594">
        <v>45873.94630787037</v>
      </c>
      <c r="C12080">
        <v>60006</v>
      </c>
      <c r="D12080" t="s">
        <v>3517</v>
      </c>
    </row>
    <row r="12081" spans="2:4">
      <c r="B12081" s="594">
        <v>45873.94630787037</v>
      </c>
      <c r="C12081">
        <v>60006</v>
      </c>
      <c r="D12081" t="s">
        <v>3518</v>
      </c>
    </row>
    <row r="12082" spans="2:4">
      <c r="B12082" s="594">
        <v>45873.94630787037</v>
      </c>
      <c r="C12082">
        <v>60006</v>
      </c>
      <c r="D12082" t="s">
        <v>3519</v>
      </c>
    </row>
    <row r="12083" spans="2:4">
      <c r="B12083" s="594">
        <v>45873.94630787037</v>
      </c>
      <c r="C12083">
        <v>60006</v>
      </c>
      <c r="D12083" t="s">
        <v>3520</v>
      </c>
    </row>
    <row r="12084" spans="2:4">
      <c r="B12084" s="594">
        <v>45873.94630787037</v>
      </c>
      <c r="C12084">
        <v>60006</v>
      </c>
      <c r="D12084" t="s">
        <v>3521</v>
      </c>
    </row>
    <row r="12085" spans="2:4">
      <c r="B12085" s="594">
        <v>45873.946319444447</v>
      </c>
      <c r="C12085">
        <v>60006</v>
      </c>
      <c r="D12085" t="s">
        <v>3522</v>
      </c>
    </row>
    <row r="12086" spans="2:4">
      <c r="B12086" s="594">
        <v>45873.946319444447</v>
      </c>
      <c r="C12086">
        <v>60006</v>
      </c>
      <c r="D12086" t="s">
        <v>3523</v>
      </c>
    </row>
    <row r="12087" spans="2:4">
      <c r="B12087" s="594">
        <v>45873.946319444447</v>
      </c>
      <c r="C12087">
        <v>60006</v>
      </c>
      <c r="D12087" t="s">
        <v>3524</v>
      </c>
    </row>
    <row r="12088" spans="2:4">
      <c r="B12088" s="594">
        <v>45873.946319444447</v>
      </c>
      <c r="C12088">
        <v>60006</v>
      </c>
      <c r="D12088" t="s">
        <v>3525</v>
      </c>
    </row>
    <row r="12089" spans="2:4">
      <c r="B12089" s="594">
        <v>45873.946319444447</v>
      </c>
      <c r="C12089">
        <v>60006</v>
      </c>
      <c r="D12089" t="s">
        <v>4133</v>
      </c>
    </row>
    <row r="12090" spans="2:4">
      <c r="B12090" s="594">
        <v>45873.946319444447</v>
      </c>
      <c r="C12090">
        <v>60006</v>
      </c>
      <c r="D12090" t="s">
        <v>4711</v>
      </c>
    </row>
    <row r="12091" spans="2:4">
      <c r="B12091" s="594">
        <v>45873.946319444447</v>
      </c>
      <c r="C12091">
        <v>60006</v>
      </c>
      <c r="D12091" t="s">
        <v>3515</v>
      </c>
    </row>
    <row r="12092" spans="2:4">
      <c r="B12092" s="594">
        <v>45873.946319444447</v>
      </c>
      <c r="C12092">
        <v>60006</v>
      </c>
      <c r="D12092" t="s">
        <v>4760</v>
      </c>
    </row>
    <row r="12093" spans="2:4">
      <c r="B12093" s="594">
        <v>45873.946319444447</v>
      </c>
      <c r="C12093">
        <v>60006</v>
      </c>
      <c r="D12093" t="s">
        <v>3517</v>
      </c>
    </row>
    <row r="12094" spans="2:4">
      <c r="B12094" s="594">
        <v>45873.946331018517</v>
      </c>
      <c r="C12094">
        <v>60006</v>
      </c>
      <c r="D12094" t="s">
        <v>3518</v>
      </c>
    </row>
    <row r="12095" spans="2:4">
      <c r="B12095" s="594">
        <v>45873.946331018517</v>
      </c>
      <c r="C12095">
        <v>60006</v>
      </c>
      <c r="D12095" t="s">
        <v>3519</v>
      </c>
    </row>
    <row r="12096" spans="2:4">
      <c r="B12096" s="594">
        <v>45873.946331018517</v>
      </c>
      <c r="C12096">
        <v>60006</v>
      </c>
      <c r="D12096" t="s">
        <v>3520</v>
      </c>
    </row>
    <row r="12097" spans="2:8">
      <c r="B12097" s="594">
        <v>45873.946331018517</v>
      </c>
      <c r="C12097">
        <v>60006</v>
      </c>
      <c r="D12097" t="s">
        <v>3521</v>
      </c>
    </row>
    <row r="12098" spans="2:8">
      <c r="B12098" s="594">
        <v>45873.946331018517</v>
      </c>
      <c r="C12098">
        <v>60006</v>
      </c>
      <c r="D12098" t="s">
        <v>3522</v>
      </c>
    </row>
    <row r="12099" spans="2:8">
      <c r="B12099" s="594">
        <v>45873.946331018517</v>
      </c>
      <c r="C12099">
        <v>60006</v>
      </c>
      <c r="D12099" t="s">
        <v>3523</v>
      </c>
    </row>
    <row r="12100" spans="2:8">
      <c r="B12100" s="594">
        <v>45873.946331018517</v>
      </c>
      <c r="C12100">
        <v>60006</v>
      </c>
      <c r="D12100" t="s">
        <v>3524</v>
      </c>
    </row>
    <row r="12101" spans="2:8">
      <c r="B12101" s="594">
        <v>45873.946331018517</v>
      </c>
      <c r="C12101">
        <v>60006</v>
      </c>
      <c r="D12101" t="s">
        <v>3525</v>
      </c>
    </row>
    <row r="12102" spans="2:8">
      <c r="B12102" s="594">
        <v>45873.946331018517</v>
      </c>
      <c r="C12102">
        <v>60006</v>
      </c>
      <c r="D12102" t="s">
        <v>4133</v>
      </c>
    </row>
    <row r="12103" spans="2:8">
      <c r="B12103" s="594">
        <v>45873.946331018517</v>
      </c>
      <c r="C12103">
        <v>60006</v>
      </c>
      <c r="D12103" t="s">
        <v>4711</v>
      </c>
    </row>
    <row r="12104" spans="2:8">
      <c r="B12104" s="594">
        <v>45873.946331018517</v>
      </c>
      <c r="C12104">
        <v>60006</v>
      </c>
      <c r="D12104" t="s">
        <v>4711</v>
      </c>
    </row>
    <row r="12105" spans="2:8">
      <c r="B12105" s="594">
        <v>45873.946828703702</v>
      </c>
      <c r="D12105" t="s">
        <v>3362</v>
      </c>
    </row>
    <row r="12106" spans="2:8">
      <c r="B12106" s="594">
        <v>45873.952546296299</v>
      </c>
      <c r="D12106" t="s">
        <v>3362</v>
      </c>
    </row>
    <row r="12107" spans="2:8">
      <c r="B12107" s="594">
        <v>45873.96361111111</v>
      </c>
      <c r="D12107" t="s">
        <v>3362</v>
      </c>
    </row>
    <row r="12108" spans="2:8">
      <c r="B12108" s="594">
        <v>45873.970497685186</v>
      </c>
      <c r="D12108" t="s">
        <v>3370</v>
      </c>
      <c r="H12108" t="s">
        <v>3371</v>
      </c>
    </row>
    <row r="12109" spans="2:8">
      <c r="B12109" s="594">
        <v>45873.970497685186</v>
      </c>
      <c r="D12109" t="s">
        <v>3372</v>
      </c>
      <c r="H12109" t="s">
        <v>3371</v>
      </c>
    </row>
    <row r="12110" spans="2:8">
      <c r="B12110" s="594">
        <v>45873.970601851855</v>
      </c>
      <c r="D12110" t="s">
        <v>3370</v>
      </c>
      <c r="H12110" t="s">
        <v>3371</v>
      </c>
    </row>
    <row r="12111" spans="2:8">
      <c r="B12111" s="594">
        <v>45873.970601851855</v>
      </c>
      <c r="D12111" t="s">
        <v>3372</v>
      </c>
      <c r="H12111" t="s">
        <v>3371</v>
      </c>
    </row>
    <row r="12112" spans="2:8">
      <c r="B12112" s="594">
        <v>45873.970648148148</v>
      </c>
      <c r="D12112" t="s">
        <v>3370</v>
      </c>
      <c r="H12112" t="s">
        <v>3371</v>
      </c>
    </row>
    <row r="12113" spans="2:17">
      <c r="B12113" s="594">
        <v>45873.970648148148</v>
      </c>
      <c r="D12113" t="s">
        <v>3372</v>
      </c>
      <c r="H12113" t="s">
        <v>3371</v>
      </c>
    </row>
    <row r="12114" spans="2:17">
      <c r="B12114" s="594">
        <v>45873.970706018517</v>
      </c>
      <c r="D12114" t="s">
        <v>3370</v>
      </c>
      <c r="H12114" t="s">
        <v>3371</v>
      </c>
    </row>
    <row r="12115" spans="2:17">
      <c r="B12115" s="594">
        <v>45873.970706018517</v>
      </c>
      <c r="D12115" t="s">
        <v>3372</v>
      </c>
      <c r="H12115" t="s">
        <v>3371</v>
      </c>
    </row>
    <row r="12116" spans="2:17">
      <c r="B12116" s="594">
        <v>45873.970752314817</v>
      </c>
      <c r="D12116" t="s">
        <v>3370</v>
      </c>
      <c r="H12116" t="s">
        <v>3371</v>
      </c>
    </row>
    <row r="12117" spans="2:17">
      <c r="B12117" s="594">
        <v>45873.970752314817</v>
      </c>
      <c r="D12117" t="s">
        <v>3372</v>
      </c>
      <c r="H12117" t="s">
        <v>3371</v>
      </c>
    </row>
    <row r="12118" spans="2:17">
      <c r="B12118" s="594">
        <v>45873.970833333333</v>
      </c>
      <c r="D12118" t="s">
        <v>3362</v>
      </c>
    </row>
    <row r="12119" spans="2:17">
      <c r="B12119" s="594">
        <v>45873.979664351849</v>
      </c>
      <c r="D12119" t="s">
        <v>3362</v>
      </c>
    </row>
    <row r="12120" spans="2:17">
      <c r="B12120" s="594">
        <v>45873.981412037036</v>
      </c>
      <c r="D12120" t="s">
        <v>3370</v>
      </c>
      <c r="H12120" t="s">
        <v>3371</v>
      </c>
    </row>
    <row r="12121" spans="2:17">
      <c r="B12121" s="594">
        <v>45873.981493055559</v>
      </c>
      <c r="D12121" t="s">
        <v>3373</v>
      </c>
      <c r="F12121" t="s">
        <v>4761</v>
      </c>
      <c r="H12121" t="s">
        <v>3371</v>
      </c>
      <c r="K12121">
        <v>5</v>
      </c>
      <c r="M12121" t="s">
        <v>4761</v>
      </c>
      <c r="N12121" t="s">
        <v>4762</v>
      </c>
      <c r="O12121" t="s">
        <v>4763</v>
      </c>
      <c r="P12121" t="s">
        <v>4764</v>
      </c>
      <c r="Q12121" t="s">
        <v>4765</v>
      </c>
    </row>
    <row r="12122" spans="2:17">
      <c r="B12122" s="594">
        <v>45873.981493055559</v>
      </c>
      <c r="D12122" t="s">
        <v>3372</v>
      </c>
      <c r="F12122" t="s">
        <v>4761</v>
      </c>
      <c r="H12122" t="s">
        <v>3371</v>
      </c>
      <c r="K12122">
        <v>5</v>
      </c>
      <c r="M12122" t="s">
        <v>4761</v>
      </c>
      <c r="N12122" t="s">
        <v>4762</v>
      </c>
      <c r="O12122" t="s">
        <v>4763</v>
      </c>
      <c r="P12122" t="s">
        <v>4764</v>
      </c>
      <c r="Q12122" t="s">
        <v>4765</v>
      </c>
    </row>
    <row r="12123" spans="2:17">
      <c r="B12123" s="594">
        <v>45873.981527777774</v>
      </c>
      <c r="D12123" t="s">
        <v>3370</v>
      </c>
      <c r="H12123" t="s">
        <v>3371</v>
      </c>
    </row>
    <row r="12124" spans="2:17">
      <c r="B12124" s="594">
        <v>45873.98159722222</v>
      </c>
      <c r="D12124" t="s">
        <v>3373</v>
      </c>
      <c r="F12124" t="s">
        <v>4766</v>
      </c>
      <c r="H12124" t="s">
        <v>3371</v>
      </c>
      <c r="K12124">
        <v>5</v>
      </c>
      <c r="M12124" t="s">
        <v>4766</v>
      </c>
      <c r="N12124" t="s">
        <v>4767</v>
      </c>
      <c r="O12124" t="s">
        <v>4768</v>
      </c>
      <c r="P12124" t="s">
        <v>4769</v>
      </c>
      <c r="Q12124" t="s">
        <v>4770</v>
      </c>
    </row>
    <row r="12125" spans="2:17">
      <c r="B12125" s="594">
        <v>45873.98159722222</v>
      </c>
      <c r="D12125" t="s">
        <v>3372</v>
      </c>
      <c r="F12125" t="s">
        <v>4766</v>
      </c>
      <c r="H12125" t="s">
        <v>3371</v>
      </c>
      <c r="K12125">
        <v>5</v>
      </c>
      <c r="M12125" t="s">
        <v>4766</v>
      </c>
      <c r="N12125" t="s">
        <v>4767</v>
      </c>
      <c r="O12125" t="s">
        <v>4768</v>
      </c>
      <c r="P12125" t="s">
        <v>4769</v>
      </c>
      <c r="Q12125" t="s">
        <v>4770</v>
      </c>
    </row>
    <row r="12126" spans="2:17">
      <c r="B12126" s="594">
        <v>45873.981608796297</v>
      </c>
      <c r="D12126" t="s">
        <v>3370</v>
      </c>
      <c r="H12126" t="s">
        <v>3371</v>
      </c>
    </row>
    <row r="12127" spans="2:17">
      <c r="B12127" s="594">
        <v>45873.981666666667</v>
      </c>
      <c r="D12127" t="s">
        <v>3373</v>
      </c>
      <c r="F12127" t="s">
        <v>4771</v>
      </c>
      <c r="H12127" t="s">
        <v>3371</v>
      </c>
      <c r="K12127">
        <v>5</v>
      </c>
      <c r="M12127" t="s">
        <v>4771</v>
      </c>
      <c r="N12127" t="s">
        <v>4772</v>
      </c>
      <c r="O12127" t="s">
        <v>4773</v>
      </c>
      <c r="P12127" t="s">
        <v>4774</v>
      </c>
      <c r="Q12127" t="s">
        <v>4775</v>
      </c>
    </row>
    <row r="12128" spans="2:17">
      <c r="B12128" s="594">
        <v>45873.981666666667</v>
      </c>
      <c r="D12128" t="s">
        <v>3372</v>
      </c>
      <c r="F12128" t="s">
        <v>4771</v>
      </c>
      <c r="H12128" t="s">
        <v>3371</v>
      </c>
      <c r="K12128">
        <v>5</v>
      </c>
      <c r="M12128" t="s">
        <v>4771</v>
      </c>
      <c r="N12128" t="s">
        <v>4772</v>
      </c>
      <c r="O12128" t="s">
        <v>4773</v>
      </c>
      <c r="P12128" t="s">
        <v>4774</v>
      </c>
      <c r="Q12128" t="s">
        <v>4775</v>
      </c>
    </row>
    <row r="12129" spans="2:17">
      <c r="B12129" s="594">
        <v>45873.981724537036</v>
      </c>
      <c r="D12129" t="s">
        <v>3370</v>
      </c>
      <c r="H12129" t="s">
        <v>3371</v>
      </c>
    </row>
    <row r="12130" spans="2:17">
      <c r="B12130" s="594">
        <v>45873.981805555559</v>
      </c>
      <c r="D12130" t="s">
        <v>3373</v>
      </c>
      <c r="F12130" t="s">
        <v>4776</v>
      </c>
      <c r="H12130" t="s">
        <v>3371</v>
      </c>
      <c r="K12130">
        <v>5</v>
      </c>
      <c r="M12130" t="s">
        <v>4776</v>
      </c>
      <c r="N12130" t="s">
        <v>4777</v>
      </c>
      <c r="O12130" t="s">
        <v>4778</v>
      </c>
      <c r="P12130" t="s">
        <v>4779</v>
      </c>
      <c r="Q12130" t="s">
        <v>4780</v>
      </c>
    </row>
    <row r="12131" spans="2:17">
      <c r="B12131" s="594">
        <v>45873.981805555559</v>
      </c>
      <c r="D12131" t="s">
        <v>3372</v>
      </c>
      <c r="F12131" t="s">
        <v>4776</v>
      </c>
      <c r="H12131" t="s">
        <v>3371</v>
      </c>
      <c r="K12131">
        <v>5</v>
      </c>
      <c r="M12131" t="s">
        <v>4776</v>
      </c>
      <c r="N12131" t="s">
        <v>4777</v>
      </c>
      <c r="O12131" t="s">
        <v>4778</v>
      </c>
      <c r="P12131" t="s">
        <v>4779</v>
      </c>
      <c r="Q12131" t="s">
        <v>4780</v>
      </c>
    </row>
    <row r="12132" spans="2:17">
      <c r="B12132" s="594">
        <v>45873.981828703705</v>
      </c>
      <c r="D12132" t="s">
        <v>3370</v>
      </c>
      <c r="H12132" t="s">
        <v>3371</v>
      </c>
    </row>
    <row r="12133" spans="2:17">
      <c r="B12133" s="594">
        <v>45873.981909722221</v>
      </c>
      <c r="D12133" t="s">
        <v>3373</v>
      </c>
      <c r="F12133" t="s">
        <v>4781</v>
      </c>
      <c r="H12133" t="s">
        <v>3371</v>
      </c>
      <c r="K12133">
        <v>5</v>
      </c>
      <c r="M12133" t="s">
        <v>4781</v>
      </c>
      <c r="N12133" t="s">
        <v>4782</v>
      </c>
      <c r="O12133" t="s">
        <v>4783</v>
      </c>
      <c r="P12133" t="s">
        <v>4784</v>
      </c>
      <c r="Q12133" t="s">
        <v>4785</v>
      </c>
    </row>
    <row r="12134" spans="2:17">
      <c r="B12134" s="594">
        <v>45873.981909722221</v>
      </c>
      <c r="D12134" t="s">
        <v>3372</v>
      </c>
      <c r="F12134" t="s">
        <v>4781</v>
      </c>
      <c r="H12134" t="s">
        <v>3371</v>
      </c>
      <c r="K12134">
        <v>5</v>
      </c>
      <c r="M12134" t="s">
        <v>4781</v>
      </c>
      <c r="N12134" t="s">
        <v>4782</v>
      </c>
      <c r="O12134" t="s">
        <v>4783</v>
      </c>
      <c r="P12134" t="s">
        <v>4784</v>
      </c>
      <c r="Q12134" t="s">
        <v>4785</v>
      </c>
    </row>
    <row r="12135" spans="2:17">
      <c r="B12135" s="594">
        <v>45873.982083333336</v>
      </c>
      <c r="D12135" t="s">
        <v>3362</v>
      </c>
    </row>
    <row r="12136" spans="2:17">
      <c r="B12136" s="594">
        <v>45873.984236111108</v>
      </c>
      <c r="D12136" t="s">
        <v>3370</v>
      </c>
      <c r="H12136" t="s">
        <v>3371</v>
      </c>
    </row>
    <row r="12137" spans="2:17">
      <c r="B12137" s="594">
        <v>45873.984270833331</v>
      </c>
      <c r="D12137" t="s">
        <v>3373</v>
      </c>
      <c r="F12137" t="s">
        <v>4761</v>
      </c>
      <c r="H12137" t="s">
        <v>3371</v>
      </c>
      <c r="K12137">
        <v>5</v>
      </c>
      <c r="M12137" t="s">
        <v>4761</v>
      </c>
      <c r="N12137" t="s">
        <v>4762</v>
      </c>
      <c r="O12137" t="s">
        <v>4763</v>
      </c>
      <c r="P12137" t="s">
        <v>4764</v>
      </c>
      <c r="Q12137" t="s">
        <v>4765</v>
      </c>
    </row>
    <row r="12138" spans="2:17">
      <c r="B12138" s="594">
        <v>45873.984270833331</v>
      </c>
      <c r="D12138" t="s">
        <v>3372</v>
      </c>
      <c r="F12138" t="s">
        <v>4761</v>
      </c>
      <c r="H12138" t="s">
        <v>3371</v>
      </c>
      <c r="K12138">
        <v>5</v>
      </c>
      <c r="M12138" t="s">
        <v>4761</v>
      </c>
      <c r="N12138" t="s">
        <v>4762</v>
      </c>
      <c r="O12138" t="s">
        <v>4763</v>
      </c>
      <c r="P12138" t="s">
        <v>4764</v>
      </c>
      <c r="Q12138" t="s">
        <v>4765</v>
      </c>
    </row>
    <row r="12139" spans="2:17">
      <c r="B12139" s="594">
        <v>45873.984293981484</v>
      </c>
      <c r="D12139" t="s">
        <v>3370</v>
      </c>
      <c r="H12139" t="s">
        <v>3371</v>
      </c>
    </row>
    <row r="12140" spans="2:17">
      <c r="B12140" s="594">
        <v>45873.9843287037</v>
      </c>
      <c r="D12140" t="s">
        <v>3373</v>
      </c>
      <c r="F12140" t="s">
        <v>4766</v>
      </c>
      <c r="H12140" t="s">
        <v>3371</v>
      </c>
      <c r="K12140">
        <v>5</v>
      </c>
      <c r="M12140" t="s">
        <v>4766</v>
      </c>
      <c r="N12140" t="s">
        <v>4767</v>
      </c>
      <c r="O12140" t="s">
        <v>4768</v>
      </c>
      <c r="P12140" t="s">
        <v>4769</v>
      </c>
      <c r="Q12140" t="s">
        <v>4770</v>
      </c>
    </row>
    <row r="12141" spans="2:17">
      <c r="B12141" s="594">
        <v>45873.984340277777</v>
      </c>
      <c r="D12141" t="s">
        <v>3372</v>
      </c>
      <c r="F12141" t="s">
        <v>4766</v>
      </c>
      <c r="H12141" t="s">
        <v>3371</v>
      </c>
      <c r="K12141">
        <v>5</v>
      </c>
      <c r="M12141" t="s">
        <v>4766</v>
      </c>
      <c r="N12141" t="s">
        <v>4767</v>
      </c>
      <c r="O12141" t="s">
        <v>4768</v>
      </c>
      <c r="P12141" t="s">
        <v>4769</v>
      </c>
      <c r="Q12141" t="s">
        <v>4770</v>
      </c>
    </row>
    <row r="12142" spans="2:17">
      <c r="B12142" s="594">
        <v>45873.984351851854</v>
      </c>
      <c r="D12142" t="s">
        <v>3370</v>
      </c>
      <c r="H12142" t="s">
        <v>3371</v>
      </c>
    </row>
    <row r="12143" spans="2:17">
      <c r="B12143" s="594">
        <v>45873.984375</v>
      </c>
      <c r="D12143" t="s">
        <v>3373</v>
      </c>
      <c r="F12143" t="s">
        <v>4771</v>
      </c>
      <c r="H12143" t="s">
        <v>3371</v>
      </c>
      <c r="K12143">
        <v>5</v>
      </c>
      <c r="M12143" t="s">
        <v>4771</v>
      </c>
      <c r="N12143" t="s">
        <v>4772</v>
      </c>
      <c r="O12143" t="s">
        <v>4773</v>
      </c>
      <c r="P12143" t="s">
        <v>4774</v>
      </c>
      <c r="Q12143" t="s">
        <v>4775</v>
      </c>
    </row>
    <row r="12144" spans="2:17">
      <c r="B12144" s="594">
        <v>45873.984375</v>
      </c>
      <c r="D12144" t="s">
        <v>3372</v>
      </c>
      <c r="F12144" t="s">
        <v>4771</v>
      </c>
      <c r="H12144" t="s">
        <v>3371</v>
      </c>
      <c r="K12144">
        <v>5</v>
      </c>
      <c r="M12144" t="s">
        <v>4771</v>
      </c>
      <c r="N12144" t="s">
        <v>4772</v>
      </c>
      <c r="O12144" t="s">
        <v>4773</v>
      </c>
      <c r="P12144" t="s">
        <v>4774</v>
      </c>
      <c r="Q12144" t="s">
        <v>4775</v>
      </c>
    </row>
    <row r="12145" spans="2:17">
      <c r="B12145" s="594">
        <v>45873.984398148146</v>
      </c>
      <c r="D12145" t="s">
        <v>3370</v>
      </c>
      <c r="H12145" t="s">
        <v>3371</v>
      </c>
    </row>
    <row r="12146" spans="2:17">
      <c r="B12146" s="594">
        <v>45873.984444444446</v>
      </c>
      <c r="D12146" t="s">
        <v>3373</v>
      </c>
      <c r="F12146" t="s">
        <v>4776</v>
      </c>
      <c r="H12146" t="s">
        <v>3371</v>
      </c>
      <c r="K12146">
        <v>5</v>
      </c>
      <c r="M12146" t="s">
        <v>4776</v>
      </c>
      <c r="N12146" t="s">
        <v>4777</v>
      </c>
      <c r="O12146" t="s">
        <v>4778</v>
      </c>
      <c r="P12146" t="s">
        <v>4779</v>
      </c>
      <c r="Q12146" t="s">
        <v>4780</v>
      </c>
    </row>
    <row r="12147" spans="2:17">
      <c r="B12147" s="594">
        <v>45873.984444444446</v>
      </c>
      <c r="D12147" t="s">
        <v>3372</v>
      </c>
      <c r="F12147" t="s">
        <v>4776</v>
      </c>
      <c r="H12147" t="s">
        <v>3371</v>
      </c>
      <c r="K12147">
        <v>5</v>
      </c>
      <c r="M12147" t="s">
        <v>4776</v>
      </c>
      <c r="N12147" t="s">
        <v>4777</v>
      </c>
      <c r="O12147" t="s">
        <v>4778</v>
      </c>
      <c r="P12147" t="s">
        <v>4779</v>
      </c>
      <c r="Q12147" t="s">
        <v>4780</v>
      </c>
    </row>
    <row r="12148" spans="2:17">
      <c r="B12148" s="594">
        <v>45873.984467592592</v>
      </c>
      <c r="D12148" t="s">
        <v>3370</v>
      </c>
      <c r="H12148" t="s">
        <v>3371</v>
      </c>
    </row>
    <row r="12149" spans="2:17">
      <c r="B12149" s="594">
        <v>45873.984571759262</v>
      </c>
      <c r="D12149" t="s">
        <v>3373</v>
      </c>
      <c r="F12149" t="s">
        <v>4781</v>
      </c>
      <c r="H12149" t="s">
        <v>3371</v>
      </c>
      <c r="K12149">
        <v>5</v>
      </c>
      <c r="M12149" t="s">
        <v>4781</v>
      </c>
      <c r="N12149" t="s">
        <v>4782</v>
      </c>
      <c r="O12149" t="s">
        <v>4783</v>
      </c>
      <c r="P12149" t="s">
        <v>4784</v>
      </c>
      <c r="Q12149" t="s">
        <v>4785</v>
      </c>
    </row>
    <row r="12150" spans="2:17">
      <c r="B12150" s="594">
        <v>45873.984571759262</v>
      </c>
      <c r="D12150" t="s">
        <v>3372</v>
      </c>
      <c r="F12150" t="s">
        <v>4781</v>
      </c>
      <c r="H12150" t="s">
        <v>3371</v>
      </c>
      <c r="K12150">
        <v>5</v>
      </c>
      <c r="M12150" t="s">
        <v>4781</v>
      </c>
      <c r="N12150" t="s">
        <v>4782</v>
      </c>
      <c r="O12150" t="s">
        <v>4783</v>
      </c>
      <c r="P12150" t="s">
        <v>4784</v>
      </c>
      <c r="Q12150" t="s">
        <v>4785</v>
      </c>
    </row>
    <row r="12151" spans="2:17">
      <c r="B12151" s="594">
        <v>45873.98474537037</v>
      </c>
      <c r="D12151" t="s">
        <v>3362</v>
      </c>
    </row>
    <row r="12152" spans="2:17">
      <c r="B12152" s="594">
        <v>45875.608819444446</v>
      </c>
      <c r="D12152" t="s">
        <v>3370</v>
      </c>
      <c r="F12152" t="s">
        <v>4786</v>
      </c>
      <c r="G12152" t="s">
        <v>1375</v>
      </c>
      <c r="H12152" t="s">
        <v>3606</v>
      </c>
      <c r="K12152">
        <v>1</v>
      </c>
      <c r="M12152" t="s">
        <v>4786</v>
      </c>
    </row>
    <row r="12153" spans="2:17">
      <c r="B12153" s="594">
        <v>45875.608946759261</v>
      </c>
      <c r="D12153" t="s">
        <v>3370</v>
      </c>
      <c r="F12153" t="s">
        <v>4787</v>
      </c>
      <c r="G12153" t="s">
        <v>1375</v>
      </c>
      <c r="H12153" t="s">
        <v>3609</v>
      </c>
      <c r="K12153">
        <v>1</v>
      </c>
      <c r="M12153" t="s">
        <v>4787</v>
      </c>
    </row>
    <row r="12154" spans="2:17">
      <c r="B12154" s="594">
        <v>45875.6091087963</v>
      </c>
      <c r="D12154" t="s">
        <v>3370</v>
      </c>
      <c r="F12154" t="s">
        <v>4788</v>
      </c>
      <c r="G12154" t="s">
        <v>1375</v>
      </c>
      <c r="H12154" t="s">
        <v>3615</v>
      </c>
      <c r="K12154">
        <v>1</v>
      </c>
      <c r="M12154" t="s">
        <v>4788</v>
      </c>
    </row>
    <row r="12155" spans="2:17">
      <c r="B12155" s="594">
        <v>45875.609236111108</v>
      </c>
      <c r="D12155" t="s">
        <v>3370</v>
      </c>
      <c r="F12155" t="s">
        <v>4789</v>
      </c>
      <c r="G12155" t="s">
        <v>1375</v>
      </c>
      <c r="H12155" t="s">
        <v>3618</v>
      </c>
      <c r="K12155">
        <v>1</v>
      </c>
      <c r="M12155" t="s">
        <v>4789</v>
      </c>
    </row>
    <row r="12156" spans="2:17">
      <c r="B12156" s="594">
        <v>45875.609305555554</v>
      </c>
      <c r="D12156" t="s">
        <v>3362</v>
      </c>
    </row>
    <row r="12157" spans="2:17">
      <c r="B12157" s="594">
        <v>45875.610289351855</v>
      </c>
      <c r="D12157" t="s">
        <v>3370</v>
      </c>
      <c r="F12157" t="s">
        <v>4786</v>
      </c>
      <c r="G12157" t="s">
        <v>1375</v>
      </c>
      <c r="H12157" t="s">
        <v>3606</v>
      </c>
      <c r="K12157">
        <v>1</v>
      </c>
      <c r="M12157" t="s">
        <v>4786</v>
      </c>
    </row>
    <row r="12158" spans="2:17">
      <c r="B12158" s="594">
        <v>45875.610335648147</v>
      </c>
      <c r="D12158" t="s">
        <v>3373</v>
      </c>
      <c r="F12158" t="s">
        <v>4786</v>
      </c>
      <c r="G12158" t="s">
        <v>1375</v>
      </c>
      <c r="H12158" t="s">
        <v>3606</v>
      </c>
      <c r="K12158">
        <v>1</v>
      </c>
      <c r="M12158" t="s">
        <v>4786</v>
      </c>
    </row>
    <row r="12159" spans="2:17">
      <c r="B12159" s="594">
        <v>45875.610613425924</v>
      </c>
      <c r="D12159" t="s">
        <v>3370</v>
      </c>
      <c r="F12159" t="s">
        <v>4787</v>
      </c>
      <c r="G12159" t="s">
        <v>1375</v>
      </c>
      <c r="H12159" t="s">
        <v>3609</v>
      </c>
      <c r="K12159">
        <v>1</v>
      </c>
      <c r="M12159" t="s">
        <v>4787</v>
      </c>
    </row>
    <row r="12160" spans="2:17">
      <c r="B12160" s="594">
        <v>45875.610648148147</v>
      </c>
      <c r="D12160" t="s">
        <v>3373</v>
      </c>
      <c r="F12160" t="s">
        <v>4787</v>
      </c>
      <c r="G12160" t="s">
        <v>1375</v>
      </c>
      <c r="H12160" t="s">
        <v>3609</v>
      </c>
      <c r="K12160">
        <v>1</v>
      </c>
      <c r="M12160" t="s">
        <v>4787</v>
      </c>
    </row>
    <row r="12161" spans="2:13">
      <c r="B12161" s="594">
        <v>45875.610960648148</v>
      </c>
      <c r="D12161" t="s">
        <v>3370</v>
      </c>
      <c r="F12161" t="s">
        <v>4788</v>
      </c>
      <c r="G12161" t="s">
        <v>1375</v>
      </c>
      <c r="H12161" t="s">
        <v>3615</v>
      </c>
      <c r="K12161">
        <v>1</v>
      </c>
      <c r="M12161" t="s">
        <v>4788</v>
      </c>
    </row>
    <row r="12162" spans="2:13">
      <c r="B12162" s="594">
        <v>45875.611018518517</v>
      </c>
      <c r="D12162" t="s">
        <v>3373</v>
      </c>
      <c r="F12162" t="s">
        <v>4788</v>
      </c>
      <c r="G12162" t="s">
        <v>1375</v>
      </c>
      <c r="H12162" t="s">
        <v>3615</v>
      </c>
      <c r="K12162">
        <v>1</v>
      </c>
      <c r="M12162" t="s">
        <v>4788</v>
      </c>
    </row>
    <row r="12163" spans="2:13">
      <c r="B12163" s="594">
        <v>45875.611307870371</v>
      </c>
      <c r="D12163" t="s">
        <v>3370</v>
      </c>
      <c r="F12163" t="s">
        <v>4789</v>
      </c>
      <c r="G12163" t="s">
        <v>1375</v>
      </c>
      <c r="H12163" t="s">
        <v>3618</v>
      </c>
      <c r="K12163">
        <v>1</v>
      </c>
      <c r="M12163" t="s">
        <v>4789</v>
      </c>
    </row>
    <row r="12164" spans="2:13">
      <c r="B12164" s="594">
        <v>45875.611504629633</v>
      </c>
      <c r="D12164" t="s">
        <v>3373</v>
      </c>
      <c r="F12164" t="s">
        <v>4789</v>
      </c>
      <c r="G12164" t="s">
        <v>1375</v>
      </c>
      <c r="H12164" t="s">
        <v>3618</v>
      </c>
      <c r="K12164">
        <v>1</v>
      </c>
      <c r="M12164" t="s">
        <v>4789</v>
      </c>
    </row>
    <row r="12165" spans="2:13">
      <c r="B12165" s="594">
        <v>45875.611585648148</v>
      </c>
      <c r="D12165" t="s">
        <v>3362</v>
      </c>
    </row>
    <row r="12166" spans="2:13">
      <c r="B12166" s="594">
        <v>45875.612523148149</v>
      </c>
      <c r="D12166" t="s">
        <v>3370</v>
      </c>
      <c r="F12166" t="s">
        <v>4790</v>
      </c>
      <c r="G12166" t="s">
        <v>1375</v>
      </c>
      <c r="H12166" t="s">
        <v>3606</v>
      </c>
      <c r="K12166">
        <v>1</v>
      </c>
      <c r="M12166" t="s">
        <v>4790</v>
      </c>
    </row>
    <row r="12167" spans="2:13">
      <c r="B12167" s="594">
        <v>45875.612569444442</v>
      </c>
      <c r="D12167" t="s">
        <v>3373</v>
      </c>
      <c r="F12167" t="s">
        <v>4790</v>
      </c>
      <c r="G12167" t="s">
        <v>1375</v>
      </c>
      <c r="H12167" t="s">
        <v>3606</v>
      </c>
      <c r="K12167">
        <v>1</v>
      </c>
      <c r="M12167" t="s">
        <v>4790</v>
      </c>
    </row>
    <row r="12168" spans="2:13">
      <c r="B12168" s="594">
        <v>45875.612835648149</v>
      </c>
      <c r="D12168" t="s">
        <v>3370</v>
      </c>
      <c r="F12168" t="s">
        <v>4791</v>
      </c>
      <c r="G12168" t="s">
        <v>1375</v>
      </c>
      <c r="H12168" t="s">
        <v>3609</v>
      </c>
      <c r="K12168">
        <v>1</v>
      </c>
      <c r="M12168" t="s">
        <v>4791</v>
      </c>
    </row>
    <row r="12169" spans="2:13">
      <c r="B12169" s="594">
        <v>45875.612881944442</v>
      </c>
      <c r="D12169" t="s">
        <v>3373</v>
      </c>
      <c r="F12169" t="s">
        <v>4791</v>
      </c>
      <c r="G12169" t="s">
        <v>1375</v>
      </c>
      <c r="H12169" t="s">
        <v>3609</v>
      </c>
      <c r="K12169">
        <v>1</v>
      </c>
      <c r="M12169" t="s">
        <v>4791</v>
      </c>
    </row>
    <row r="12170" spans="2:13">
      <c r="B12170" s="594">
        <v>45875.61309027778</v>
      </c>
      <c r="D12170" t="s">
        <v>3370</v>
      </c>
      <c r="F12170" t="s">
        <v>4792</v>
      </c>
      <c r="G12170" t="s">
        <v>1375</v>
      </c>
      <c r="H12170" t="s">
        <v>3615</v>
      </c>
      <c r="K12170">
        <v>1</v>
      </c>
      <c r="M12170" t="s">
        <v>4792</v>
      </c>
    </row>
    <row r="12171" spans="2:13">
      <c r="B12171" s="594">
        <v>45875.613125000003</v>
      </c>
      <c r="D12171" t="s">
        <v>3373</v>
      </c>
      <c r="F12171" t="s">
        <v>4792</v>
      </c>
      <c r="G12171" t="s">
        <v>1375</v>
      </c>
      <c r="H12171" t="s">
        <v>3615</v>
      </c>
      <c r="K12171">
        <v>1</v>
      </c>
      <c r="M12171" t="s">
        <v>4792</v>
      </c>
    </row>
    <row r="12172" spans="2:13">
      <c r="B12172" s="594">
        <v>45875.613275462965</v>
      </c>
      <c r="D12172" t="s">
        <v>3362</v>
      </c>
    </row>
    <row r="12173" spans="2:13">
      <c r="B12173" s="594">
        <v>45875.640474537038</v>
      </c>
      <c r="D12173" t="s">
        <v>3362</v>
      </c>
    </row>
    <row r="12174" spans="2:13">
      <c r="B12174" s="594">
        <v>45875.654976851853</v>
      </c>
      <c r="D12174" t="s">
        <v>3362</v>
      </c>
    </row>
    <row r="12175" spans="2:13">
      <c r="B12175" s="594">
        <v>45875.665567129632</v>
      </c>
      <c r="D12175" t="s">
        <v>3362</v>
      </c>
    </row>
    <row r="12176" spans="2:13">
      <c r="B12176" s="594">
        <v>45878.523333333331</v>
      </c>
      <c r="D12176" t="s">
        <v>3362</v>
      </c>
    </row>
    <row r="12177" spans="2:4">
      <c r="B12177" s="594">
        <v>45878.524687500001</v>
      </c>
      <c r="D12177" t="s">
        <v>3362</v>
      </c>
    </row>
    <row r="12178" spans="2:4">
      <c r="B12178" s="594">
        <v>45878.525185185186</v>
      </c>
      <c r="D12178" t="s">
        <v>3362</v>
      </c>
    </row>
    <row r="12179" spans="2:4">
      <c r="B12179" s="594">
        <v>45884.440763888888</v>
      </c>
      <c r="D12179" t="s">
        <v>3362</v>
      </c>
    </row>
    <row r="12180" spans="2:4">
      <c r="B12180" s="594">
        <v>45884.625</v>
      </c>
      <c r="D12180" t="s">
        <v>3362</v>
      </c>
    </row>
    <row r="12181" spans="2:4">
      <c r="B12181" s="594">
        <v>45884.63386574074</v>
      </c>
      <c r="D12181" t="s">
        <v>3362</v>
      </c>
    </row>
    <row r="12182" spans="2:4">
      <c r="B12182" s="594">
        <v>45885.512256944443</v>
      </c>
      <c r="D12182" t="s">
        <v>3362</v>
      </c>
    </row>
    <row r="12183" spans="2:4">
      <c r="B12183" s="594">
        <v>45885.514293981483</v>
      </c>
      <c r="D12183" t="s">
        <v>3362</v>
      </c>
    </row>
    <row r="12184" spans="2:4">
      <c r="B12184" s="594">
        <v>45885.515821759262</v>
      </c>
      <c r="D12184" t="s">
        <v>3362</v>
      </c>
    </row>
    <row r="12185" spans="2:4">
      <c r="B12185" s="594">
        <v>45885.517557870371</v>
      </c>
      <c r="D12185" t="s">
        <v>3362</v>
      </c>
    </row>
    <row r="12186" spans="2:4">
      <c r="B12186" s="594">
        <v>45885.519062500003</v>
      </c>
      <c r="D12186" t="s">
        <v>3362</v>
      </c>
    </row>
    <row r="12187" spans="2:4">
      <c r="B12187" s="594">
        <v>45885.522847222222</v>
      </c>
      <c r="D12187" t="s">
        <v>3362</v>
      </c>
    </row>
    <row r="12188" spans="2:4">
      <c r="B12188" s="594">
        <v>45885.527708333335</v>
      </c>
      <c r="D12188" t="s">
        <v>3362</v>
      </c>
    </row>
    <row r="12189" spans="2:4">
      <c r="B12189" s="594">
        <v>45885.529409722221</v>
      </c>
      <c r="D12189" t="s">
        <v>3362</v>
      </c>
    </row>
    <row r="12190" spans="2:4">
      <c r="B12190" s="594">
        <v>45885.530671296299</v>
      </c>
      <c r="D12190" t="s">
        <v>3362</v>
      </c>
    </row>
    <row r="12191" spans="2:4">
      <c r="B12191" s="594">
        <v>45885.531724537039</v>
      </c>
      <c r="D12191" t="s">
        <v>3362</v>
      </c>
    </row>
    <row r="12192" spans="2:4">
      <c r="B12192" s="594">
        <v>45885.532627314817</v>
      </c>
      <c r="D12192" t="s">
        <v>3362</v>
      </c>
    </row>
    <row r="12193" spans="2:4">
      <c r="B12193" s="594">
        <v>45885.533495370371</v>
      </c>
      <c r="D12193" t="s">
        <v>3362</v>
      </c>
    </row>
    <row r="12194" spans="2:4">
      <c r="B12194" s="594">
        <v>45885.535324074073</v>
      </c>
      <c r="D12194" t="s">
        <v>3362</v>
      </c>
    </row>
    <row r="12195" spans="2:4">
      <c r="B12195" s="594">
        <v>45885.536944444444</v>
      </c>
      <c r="D12195" t="s">
        <v>3362</v>
      </c>
    </row>
    <row r="12196" spans="2:4">
      <c r="B12196" s="594">
        <v>45885.538981481484</v>
      </c>
      <c r="D12196" t="s">
        <v>3362</v>
      </c>
    </row>
    <row r="12197" spans="2:4">
      <c r="B12197" s="594">
        <v>45885.539201388892</v>
      </c>
      <c r="D12197" t="s">
        <v>3362</v>
      </c>
    </row>
    <row r="12198" spans="2:4">
      <c r="B12198" s="594">
        <v>45885.541585648149</v>
      </c>
      <c r="D12198" t="s">
        <v>3362</v>
      </c>
    </row>
    <row r="12199" spans="2:4">
      <c r="B12199" s="594">
        <v>45885.542511574073</v>
      </c>
      <c r="D12199" t="s">
        <v>3362</v>
      </c>
    </row>
    <row r="12200" spans="2:4">
      <c r="B12200" s="594">
        <v>45885.57916666667</v>
      </c>
      <c r="D12200" t="s">
        <v>3362</v>
      </c>
    </row>
    <row r="12201" spans="2:4">
      <c r="B12201" s="594">
        <v>45885.581724537034</v>
      </c>
      <c r="D12201" t="s">
        <v>3362</v>
      </c>
    </row>
    <row r="12202" spans="2:4">
      <c r="B12202" s="594">
        <v>45885.589247685188</v>
      </c>
      <c r="D12202" t="s">
        <v>3362</v>
      </c>
    </row>
    <row r="12203" spans="2:4">
      <c r="B12203" s="594">
        <v>45885.591874999998</v>
      </c>
      <c r="D12203" t="s">
        <v>3362</v>
      </c>
    </row>
    <row r="12204" spans="2:4">
      <c r="B12204" s="594">
        <v>45885.593668981484</v>
      </c>
      <c r="D12204" t="s">
        <v>3362</v>
      </c>
    </row>
    <row r="12205" spans="2:4">
      <c r="B12205" s="594">
        <v>45885.610393518517</v>
      </c>
      <c r="D12205" t="s">
        <v>3362</v>
      </c>
    </row>
    <row r="12206" spans="2:4">
      <c r="B12206" s="594">
        <v>45885.611747685187</v>
      </c>
      <c r="D12206" t="s">
        <v>3362</v>
      </c>
    </row>
    <row r="12207" spans="2:4">
      <c r="B12207" s="594">
        <v>45885.618321759262</v>
      </c>
      <c r="D12207" t="s">
        <v>3362</v>
      </c>
    </row>
    <row r="12208" spans="2:4">
      <c r="B12208" s="594">
        <v>45885.619166666664</v>
      </c>
      <c r="D12208" t="s">
        <v>3362</v>
      </c>
    </row>
    <row r="12209" spans="2:8">
      <c r="B12209" s="594">
        <v>45885.620312500003</v>
      </c>
      <c r="D12209" t="s">
        <v>3362</v>
      </c>
    </row>
    <row r="12210" spans="2:8">
      <c r="B12210" s="594">
        <v>45885.626168981478</v>
      </c>
      <c r="D12210" t="s">
        <v>3362</v>
      </c>
    </row>
    <row r="12211" spans="2:8">
      <c r="B12211" s="594">
        <v>45885.62771990741</v>
      </c>
      <c r="D12211" t="s">
        <v>3362</v>
      </c>
    </row>
    <row r="12212" spans="2:8">
      <c r="B12212" s="594">
        <v>45885.628993055558</v>
      </c>
      <c r="D12212" t="s">
        <v>3362</v>
      </c>
    </row>
    <row r="12213" spans="2:8">
      <c r="B12213" s="594">
        <v>45887.446539351855</v>
      </c>
      <c r="D12213" t="s">
        <v>3362</v>
      </c>
    </row>
    <row r="12214" spans="2:8">
      <c r="B12214" s="594">
        <v>45887.453657407408</v>
      </c>
      <c r="D12214" t="s">
        <v>3362</v>
      </c>
    </row>
    <row r="12215" spans="2:8">
      <c r="B12215" s="594">
        <v>45887.457696759258</v>
      </c>
      <c r="D12215" t="s">
        <v>3370</v>
      </c>
      <c r="H12215" t="s">
        <v>3371</v>
      </c>
    </row>
    <row r="12216" spans="2:8">
      <c r="B12216" s="594">
        <v>45887.457696759258</v>
      </c>
      <c r="D12216" t="s">
        <v>3372</v>
      </c>
      <c r="H12216" t="s">
        <v>3371</v>
      </c>
    </row>
    <row r="12217" spans="2:8">
      <c r="B12217" s="594">
        <v>45887.457789351851</v>
      </c>
      <c r="D12217" t="s">
        <v>3362</v>
      </c>
    </row>
    <row r="12218" spans="2:8">
      <c r="B12218" s="594">
        <v>45887.458668981482</v>
      </c>
      <c r="D12218" t="s">
        <v>3362</v>
      </c>
    </row>
    <row r="12219" spans="2:8">
      <c r="B12219" s="594">
        <v>45887.476342592592</v>
      </c>
      <c r="D12219" t="s">
        <v>3362</v>
      </c>
    </row>
    <row r="12220" spans="2:8">
      <c r="B12220" s="594">
        <v>45887.538703703707</v>
      </c>
      <c r="D12220" t="s">
        <v>3362</v>
      </c>
    </row>
    <row r="12221" spans="2:8">
      <c r="B12221" s="594">
        <v>45887.538807870369</v>
      </c>
      <c r="D12221" t="s">
        <v>3362</v>
      </c>
    </row>
    <row r="12222" spans="2:8">
      <c r="B12222" s="594">
        <v>45887.5393287037</v>
      </c>
      <c r="D12222" t="s">
        <v>3362</v>
      </c>
    </row>
    <row r="12223" spans="2:8">
      <c r="B12223" s="594">
        <v>45887.539548611108</v>
      </c>
      <c r="D12223" t="s">
        <v>3362</v>
      </c>
    </row>
    <row r="12224" spans="2:8">
      <c r="B12224" s="594">
        <v>45888.605208333334</v>
      </c>
      <c r="D12224" t="s">
        <v>3362</v>
      </c>
    </row>
    <row r="12225" spans="2:8">
      <c r="B12225" s="594">
        <v>45889.562662037039</v>
      </c>
      <c r="D12225" t="s">
        <v>3362</v>
      </c>
    </row>
    <row r="12226" spans="2:8">
      <c r="B12226" s="594">
        <v>45889.566655092596</v>
      </c>
      <c r="D12226" t="s">
        <v>3362</v>
      </c>
    </row>
    <row r="12227" spans="2:8">
      <c r="B12227" s="594">
        <v>45889.573877314811</v>
      </c>
      <c r="D12227" t="s">
        <v>3362</v>
      </c>
    </row>
    <row r="12228" spans="2:8">
      <c r="B12228" s="594">
        <v>45890.533946759257</v>
      </c>
      <c r="D12228" t="s">
        <v>3362</v>
      </c>
    </row>
    <row r="12229" spans="2:8">
      <c r="B12229" s="594">
        <v>45890.605104166665</v>
      </c>
      <c r="D12229" t="s">
        <v>3362</v>
      </c>
    </row>
    <row r="12230" spans="2:8">
      <c r="B12230" s="594">
        <v>45891.503923611112</v>
      </c>
      <c r="D12230" t="s">
        <v>3362</v>
      </c>
    </row>
    <row r="12231" spans="2:8">
      <c r="B12231" s="594">
        <v>45891.507349537038</v>
      </c>
      <c r="D12231" t="s">
        <v>3362</v>
      </c>
    </row>
    <row r="12232" spans="2:8">
      <c r="B12232" s="594">
        <v>45891.508125</v>
      </c>
      <c r="D12232" t="s">
        <v>3362</v>
      </c>
    </row>
    <row r="12233" spans="2:8">
      <c r="B12233" s="594">
        <v>45891.584733796299</v>
      </c>
      <c r="D12233" t="s">
        <v>3362</v>
      </c>
    </row>
    <row r="12234" spans="2:8">
      <c r="B12234" s="594">
        <v>45894.468449074076</v>
      </c>
      <c r="D12234" t="s">
        <v>3362</v>
      </c>
    </row>
    <row r="12235" spans="2:8">
      <c r="B12235" s="594">
        <v>45894.475381944445</v>
      </c>
      <c r="D12235" t="s">
        <v>3362</v>
      </c>
    </row>
    <row r="12236" spans="2:8">
      <c r="B12236" s="594">
        <v>45894.481041666666</v>
      </c>
      <c r="D12236" t="s">
        <v>3362</v>
      </c>
    </row>
    <row r="12237" spans="2:8">
      <c r="B12237" s="594">
        <v>45894.489861111113</v>
      </c>
      <c r="D12237" t="s">
        <v>3370</v>
      </c>
      <c r="H12237" t="s">
        <v>3371</v>
      </c>
    </row>
    <row r="12238" spans="2:8">
      <c r="B12238" s="594">
        <v>45894.489861111113</v>
      </c>
      <c r="D12238" t="s">
        <v>3372</v>
      </c>
      <c r="H12238" t="s">
        <v>3371</v>
      </c>
    </row>
    <row r="12239" spans="2:8">
      <c r="B12239" s="594">
        <v>45894.489895833336</v>
      </c>
      <c r="D12239" t="s">
        <v>3362</v>
      </c>
    </row>
    <row r="12240" spans="2:8">
      <c r="B12240" s="594">
        <v>45894.496944444443</v>
      </c>
      <c r="D12240" t="s">
        <v>3362</v>
      </c>
    </row>
    <row r="12241" spans="2:17">
      <c r="B12241" s="594">
        <v>45894.500393518516</v>
      </c>
      <c r="D12241" t="s">
        <v>3370</v>
      </c>
      <c r="H12241" t="s">
        <v>3371</v>
      </c>
    </row>
    <row r="12242" spans="2:17">
      <c r="B12242" s="594">
        <v>45894.500439814816</v>
      </c>
      <c r="D12242" t="s">
        <v>3373</v>
      </c>
      <c r="F12242" t="s">
        <v>4824</v>
      </c>
      <c r="H12242" t="s">
        <v>3371</v>
      </c>
      <c r="K12242">
        <v>5</v>
      </c>
      <c r="M12242" t="s">
        <v>4824</v>
      </c>
      <c r="N12242" t="s">
        <v>4825</v>
      </c>
      <c r="O12242" t="s">
        <v>4826</v>
      </c>
      <c r="P12242" t="s">
        <v>4827</v>
      </c>
      <c r="Q12242" t="s">
        <v>4828</v>
      </c>
    </row>
    <row r="12243" spans="2:17">
      <c r="B12243" s="594">
        <v>45894.500439814816</v>
      </c>
      <c r="D12243" t="s">
        <v>3372</v>
      </c>
      <c r="F12243" t="s">
        <v>4824</v>
      </c>
      <c r="H12243" t="s">
        <v>3371</v>
      </c>
      <c r="K12243">
        <v>5</v>
      </c>
      <c r="M12243" t="s">
        <v>4824</v>
      </c>
      <c r="N12243" t="s">
        <v>4825</v>
      </c>
      <c r="O12243" t="s">
        <v>4826</v>
      </c>
      <c r="P12243" t="s">
        <v>4827</v>
      </c>
      <c r="Q12243" t="s">
        <v>4828</v>
      </c>
    </row>
    <row r="12244" spans="2:17">
      <c r="B12244" s="594">
        <v>45894.500509259262</v>
      </c>
      <c r="D12244" t="s">
        <v>3362</v>
      </c>
    </row>
    <row r="12245" spans="2:17">
      <c r="B12245" s="594">
        <v>45895.640127314815</v>
      </c>
      <c r="D12245" t="s">
        <v>3362</v>
      </c>
    </row>
    <row r="12246" spans="2:17">
      <c r="B12246" s="594">
        <v>45895.642511574071</v>
      </c>
      <c r="D12246" t="s">
        <v>3362</v>
      </c>
    </row>
    <row r="12247" spans="2:17">
      <c r="B12247" s="594">
        <v>45895.647210648145</v>
      </c>
      <c r="D12247" t="s">
        <v>3362</v>
      </c>
    </row>
    <row r="12248" spans="2:17">
      <c r="B12248" s="594">
        <v>45895.648877314816</v>
      </c>
      <c r="D12248" t="s">
        <v>3362</v>
      </c>
    </row>
    <row r="12249" spans="2:17">
      <c r="B12249" s="594">
        <v>45895.649560185186</v>
      </c>
      <c r="D12249" t="s">
        <v>3362</v>
      </c>
    </row>
    <row r="12250" spans="2:17">
      <c r="B12250" s="594">
        <v>45895.719618055555</v>
      </c>
      <c r="D12250" t="s">
        <v>3362</v>
      </c>
    </row>
    <row r="12251" spans="2:17">
      <c r="B12251" s="594">
        <v>45895.723402777781</v>
      </c>
      <c r="D12251" t="s">
        <v>3362</v>
      </c>
    </row>
    <row r="12252" spans="2:17">
      <c r="B12252" s="594">
        <v>45895.72415509259</v>
      </c>
      <c r="D12252" t="s">
        <v>3362</v>
      </c>
    </row>
    <row r="12253" spans="2:17">
      <c r="B12253" s="594">
        <v>45895.757870370369</v>
      </c>
      <c r="D12253" t="s">
        <v>3362</v>
      </c>
    </row>
    <row r="12254" spans="2:17">
      <c r="B12254" s="594">
        <v>45895.764791666668</v>
      </c>
      <c r="D12254" t="s">
        <v>3362</v>
      </c>
    </row>
    <row r="12255" spans="2:17">
      <c r="B12255" s="594">
        <v>45895.766469907408</v>
      </c>
      <c r="D12255" t="s">
        <v>3362</v>
      </c>
    </row>
    <row r="12256" spans="2:17">
      <c r="B12256" s="594">
        <v>45896.445763888885</v>
      </c>
      <c r="D12256" t="s">
        <v>3362</v>
      </c>
    </row>
    <row r="12257" spans="2:17">
      <c r="B12257" s="594">
        <v>45903.635636574072</v>
      </c>
      <c r="C12257">
        <v>60001</v>
      </c>
      <c r="D12257" t="s">
        <v>3363</v>
      </c>
    </row>
    <row r="12258" spans="2:17">
      <c r="B12258" s="594">
        <v>45903.635636574072</v>
      </c>
      <c r="C12258">
        <v>60001</v>
      </c>
      <c r="D12258" t="s">
        <v>3440</v>
      </c>
    </row>
    <row r="12259" spans="2:17">
      <c r="B12259" s="594">
        <v>45903.635706018518</v>
      </c>
      <c r="C12259">
        <v>60001</v>
      </c>
      <c r="D12259" t="s">
        <v>3363</v>
      </c>
    </row>
    <row r="12260" spans="2:17">
      <c r="B12260" s="594">
        <v>45903.635706018518</v>
      </c>
      <c r="C12260">
        <v>60001</v>
      </c>
      <c r="D12260" t="s">
        <v>3440</v>
      </c>
    </row>
    <row r="12261" spans="2:17">
      <c r="B12261" s="594">
        <v>45903.635763888888</v>
      </c>
      <c r="C12261">
        <v>60001</v>
      </c>
      <c r="D12261" t="s">
        <v>3363</v>
      </c>
    </row>
    <row r="12262" spans="2:17">
      <c r="B12262" s="594">
        <v>45903.635775462964</v>
      </c>
      <c r="C12262">
        <v>60001</v>
      </c>
      <c r="D12262" t="s">
        <v>3440</v>
      </c>
    </row>
    <row r="12263" spans="2:17">
      <c r="B12263" s="594">
        <v>45903.635937500003</v>
      </c>
      <c r="D12263" t="s">
        <v>3370</v>
      </c>
      <c r="H12263" t="s">
        <v>3371</v>
      </c>
    </row>
    <row r="12264" spans="2:17">
      <c r="B12264" s="594">
        <v>45903.635937500003</v>
      </c>
      <c r="D12264" t="s">
        <v>3372</v>
      </c>
      <c r="H12264" t="s">
        <v>3371</v>
      </c>
    </row>
    <row r="12265" spans="2:17">
      <c r="B12265" s="594">
        <v>45903.635983796295</v>
      </c>
      <c r="D12265" t="s">
        <v>3362</v>
      </c>
    </row>
    <row r="12266" spans="2:17">
      <c r="B12266" s="594">
        <v>45903.636874999997</v>
      </c>
      <c r="D12266" t="s">
        <v>3362</v>
      </c>
    </row>
    <row r="12267" spans="2:17">
      <c r="B12267" s="594">
        <v>45903.637164351851</v>
      </c>
      <c r="D12267" t="s">
        <v>3370</v>
      </c>
      <c r="H12267" t="s">
        <v>3371</v>
      </c>
    </row>
    <row r="12268" spans="2:17">
      <c r="B12268" s="594">
        <v>45903.63721064815</v>
      </c>
      <c r="D12268" t="s">
        <v>3373</v>
      </c>
      <c r="F12268" t="s">
        <v>4841</v>
      </c>
      <c r="H12268" t="s">
        <v>3371</v>
      </c>
      <c r="K12268">
        <v>5</v>
      </c>
      <c r="M12268" t="s">
        <v>4841</v>
      </c>
      <c r="N12268" t="s">
        <v>4842</v>
      </c>
      <c r="O12268" t="s">
        <v>4843</v>
      </c>
      <c r="P12268" t="s">
        <v>4844</v>
      </c>
      <c r="Q12268" t="s">
        <v>4845</v>
      </c>
    </row>
    <row r="12269" spans="2:17">
      <c r="B12269" s="594">
        <v>45903.63721064815</v>
      </c>
      <c r="D12269" t="s">
        <v>3372</v>
      </c>
      <c r="F12269" t="s">
        <v>4841</v>
      </c>
      <c r="H12269" t="s">
        <v>3371</v>
      </c>
      <c r="K12269">
        <v>5</v>
      </c>
      <c r="M12269" t="s">
        <v>4841</v>
      </c>
      <c r="N12269" t="s">
        <v>4842</v>
      </c>
      <c r="O12269" t="s">
        <v>4843</v>
      </c>
      <c r="P12269" t="s">
        <v>4844</v>
      </c>
      <c r="Q12269" t="s">
        <v>4845</v>
      </c>
    </row>
    <row r="12270" spans="2:17">
      <c r="B12270" s="594">
        <v>45903.63726851852</v>
      </c>
      <c r="D12270" t="s">
        <v>3362</v>
      </c>
    </row>
    <row r="12271" spans="2:17">
      <c r="B12271" s="594">
        <v>45903.639074074075</v>
      </c>
      <c r="D12271" t="s">
        <v>3725</v>
      </c>
      <c r="F12271" t="s">
        <v>3602</v>
      </c>
    </row>
    <row r="12272" spans="2:17">
      <c r="B12272" s="594">
        <v>45903.639120370368</v>
      </c>
      <c r="D12272" t="s">
        <v>3362</v>
      </c>
    </row>
    <row r="12273" spans="2:8">
      <c r="B12273" s="594">
        <v>45903.639988425923</v>
      </c>
      <c r="D12273" t="s">
        <v>3725</v>
      </c>
      <c r="F12273" t="s">
        <v>3602</v>
      </c>
    </row>
    <row r="12274" spans="2:8">
      <c r="B12274" s="594">
        <v>45903.640023148146</v>
      </c>
      <c r="D12274" t="s">
        <v>3362</v>
      </c>
    </row>
    <row r="12275" spans="2:8">
      <c r="B12275" s="594">
        <v>45903.641261574077</v>
      </c>
      <c r="D12275" t="s">
        <v>3725</v>
      </c>
    </row>
    <row r="12276" spans="2:8">
      <c r="B12276" s="594">
        <v>45903.641296296293</v>
      </c>
      <c r="D12276" t="s">
        <v>3362</v>
      </c>
    </row>
    <row r="12277" spans="2:8">
      <c r="B12277" s="594">
        <v>45909.852222222224</v>
      </c>
      <c r="D12277" t="s">
        <v>3362</v>
      </c>
    </row>
    <row r="12278" spans="2:8">
      <c r="B12278" s="594">
        <v>45909.871736111112</v>
      </c>
      <c r="D12278" t="s">
        <v>3370</v>
      </c>
      <c r="H12278" t="s">
        <v>3371</v>
      </c>
    </row>
    <row r="12279" spans="2:8">
      <c r="B12279" s="594">
        <v>45909.871736111112</v>
      </c>
      <c r="D12279" t="s">
        <v>3372</v>
      </c>
      <c r="F12279" t="s">
        <v>3602</v>
      </c>
      <c r="H12279" t="s">
        <v>3371</v>
      </c>
    </row>
    <row r="12280" spans="2:8">
      <c r="B12280" s="594">
        <v>45909.871782407405</v>
      </c>
      <c r="D12280" t="s">
        <v>3370</v>
      </c>
      <c r="H12280" t="s">
        <v>3371</v>
      </c>
    </row>
    <row r="12281" spans="2:8">
      <c r="B12281" s="594">
        <v>45909.871782407405</v>
      </c>
      <c r="D12281" t="s">
        <v>3372</v>
      </c>
      <c r="H12281" t="s">
        <v>3371</v>
      </c>
    </row>
    <row r="12282" spans="2:8">
      <c r="B12282" s="594">
        <v>45909.871828703705</v>
      </c>
      <c r="D12282" t="s">
        <v>3370</v>
      </c>
      <c r="H12282" t="s">
        <v>3371</v>
      </c>
    </row>
    <row r="12283" spans="2:8">
      <c r="B12283" s="594">
        <v>45909.871828703705</v>
      </c>
      <c r="D12283" t="s">
        <v>3372</v>
      </c>
      <c r="H12283" t="s">
        <v>3371</v>
      </c>
    </row>
    <row r="12284" spans="2:8">
      <c r="B12284" s="594">
        <v>45909.871863425928</v>
      </c>
      <c r="D12284" t="s">
        <v>3370</v>
      </c>
      <c r="H12284" t="s">
        <v>3371</v>
      </c>
    </row>
    <row r="12285" spans="2:8">
      <c r="B12285" s="594">
        <v>45909.871863425928</v>
      </c>
      <c r="D12285" t="s">
        <v>3372</v>
      </c>
      <c r="H12285" t="s">
        <v>3371</v>
      </c>
    </row>
    <row r="12286" spans="2:8">
      <c r="B12286" s="594">
        <v>45909.871932870374</v>
      </c>
      <c r="D12286" t="s">
        <v>3362</v>
      </c>
    </row>
    <row r="12287" spans="2:8">
      <c r="B12287" s="594">
        <v>45909.874583333331</v>
      </c>
      <c r="D12287" t="s">
        <v>3370</v>
      </c>
      <c r="H12287" t="s">
        <v>3371</v>
      </c>
    </row>
    <row r="12288" spans="2:8">
      <c r="B12288" s="594">
        <v>45909.874583333331</v>
      </c>
      <c r="D12288" t="s">
        <v>3372</v>
      </c>
      <c r="H12288" t="s">
        <v>3371</v>
      </c>
    </row>
    <row r="12289" spans="2:17">
      <c r="B12289" s="594">
        <v>45909.874618055554</v>
      </c>
      <c r="D12289" t="s">
        <v>3370</v>
      </c>
      <c r="H12289" t="s">
        <v>3371</v>
      </c>
    </row>
    <row r="12290" spans="2:17">
      <c r="B12290" s="594">
        <v>45909.874618055554</v>
      </c>
      <c r="D12290" t="s">
        <v>3372</v>
      </c>
      <c r="H12290" t="s">
        <v>3371</v>
      </c>
    </row>
    <row r="12291" spans="2:17">
      <c r="B12291" s="594">
        <v>45909.874641203707</v>
      </c>
      <c r="D12291" t="s">
        <v>3370</v>
      </c>
      <c r="H12291" t="s">
        <v>3371</v>
      </c>
    </row>
    <row r="12292" spans="2:17">
      <c r="B12292" s="594">
        <v>45909.874641203707</v>
      </c>
      <c r="D12292" t="s">
        <v>3372</v>
      </c>
      <c r="H12292" t="s">
        <v>3371</v>
      </c>
    </row>
    <row r="12293" spans="2:17">
      <c r="B12293" s="594">
        <v>45909.874675925923</v>
      </c>
      <c r="D12293" t="s">
        <v>3370</v>
      </c>
      <c r="H12293" t="s">
        <v>3371</v>
      </c>
    </row>
    <row r="12294" spans="2:17">
      <c r="B12294" s="594">
        <v>45909.874675925923</v>
      </c>
      <c r="D12294" t="s">
        <v>3372</v>
      </c>
      <c r="H12294" t="s">
        <v>3371</v>
      </c>
    </row>
    <row r="12295" spans="2:17">
      <c r="B12295" s="594">
        <v>45909.874722222223</v>
      </c>
      <c r="D12295" t="s">
        <v>3362</v>
      </c>
    </row>
    <row r="12296" spans="2:17">
      <c r="B12296" s="594">
        <v>45909.877800925926</v>
      </c>
      <c r="D12296" t="s">
        <v>3362</v>
      </c>
    </row>
    <row r="12297" spans="2:17">
      <c r="B12297" s="594">
        <v>45909.878159722219</v>
      </c>
      <c r="D12297" t="s">
        <v>3370</v>
      </c>
      <c r="H12297" t="s">
        <v>3371</v>
      </c>
    </row>
    <row r="12298" spans="2:17">
      <c r="B12298" s="594">
        <v>45909.878206018519</v>
      </c>
      <c r="D12298" t="s">
        <v>3373</v>
      </c>
      <c r="F12298" t="s">
        <v>4847</v>
      </c>
      <c r="H12298" t="s">
        <v>3371</v>
      </c>
      <c r="K12298">
        <v>5</v>
      </c>
      <c r="M12298" t="s">
        <v>4847</v>
      </c>
      <c r="N12298" t="s">
        <v>4848</v>
      </c>
      <c r="O12298" t="s">
        <v>4849</v>
      </c>
      <c r="P12298" t="s">
        <v>4850</v>
      </c>
      <c r="Q12298" t="s">
        <v>4851</v>
      </c>
    </row>
    <row r="12299" spans="2:17">
      <c r="B12299" s="594">
        <v>45909.878206018519</v>
      </c>
      <c r="D12299" t="s">
        <v>3372</v>
      </c>
      <c r="F12299" t="s">
        <v>4847</v>
      </c>
      <c r="H12299" t="s">
        <v>3371</v>
      </c>
      <c r="K12299">
        <v>5</v>
      </c>
      <c r="M12299" t="s">
        <v>4847</v>
      </c>
      <c r="N12299" t="s">
        <v>4848</v>
      </c>
      <c r="O12299" t="s">
        <v>4849</v>
      </c>
      <c r="P12299" t="s">
        <v>4850</v>
      </c>
      <c r="Q12299" t="s">
        <v>4851</v>
      </c>
    </row>
    <row r="12300" spans="2:17">
      <c r="B12300" s="594">
        <v>45909.878217592595</v>
      </c>
      <c r="D12300" t="s">
        <v>3370</v>
      </c>
      <c r="H12300" t="s">
        <v>3371</v>
      </c>
    </row>
    <row r="12301" spans="2:17">
      <c r="B12301" s="594">
        <v>45909.878252314818</v>
      </c>
      <c r="D12301" t="s">
        <v>3373</v>
      </c>
      <c r="F12301" t="s">
        <v>4852</v>
      </c>
      <c r="H12301" t="s">
        <v>3371</v>
      </c>
      <c r="K12301">
        <v>5</v>
      </c>
      <c r="M12301" t="s">
        <v>4852</v>
      </c>
      <c r="N12301" t="s">
        <v>4853</v>
      </c>
      <c r="O12301" t="s">
        <v>4854</v>
      </c>
      <c r="P12301" t="s">
        <v>4855</v>
      </c>
      <c r="Q12301" t="s">
        <v>4856</v>
      </c>
    </row>
    <row r="12302" spans="2:17">
      <c r="B12302" s="594">
        <v>45909.878252314818</v>
      </c>
      <c r="D12302" t="s">
        <v>3372</v>
      </c>
      <c r="F12302" t="s">
        <v>4852</v>
      </c>
      <c r="H12302" t="s">
        <v>3371</v>
      </c>
      <c r="K12302">
        <v>5</v>
      </c>
      <c r="M12302" t="s">
        <v>4852</v>
      </c>
      <c r="N12302" t="s">
        <v>4853</v>
      </c>
      <c r="O12302" t="s">
        <v>4854</v>
      </c>
      <c r="P12302" t="s">
        <v>4855</v>
      </c>
      <c r="Q12302" t="s">
        <v>4856</v>
      </c>
    </row>
    <row r="12303" spans="2:17">
      <c r="B12303" s="594">
        <v>45909.878263888888</v>
      </c>
      <c r="D12303" t="s">
        <v>3370</v>
      </c>
      <c r="H12303" t="s">
        <v>3371</v>
      </c>
    </row>
    <row r="12304" spans="2:17">
      <c r="B12304" s="594">
        <v>45909.878298611111</v>
      </c>
      <c r="D12304" t="s">
        <v>3373</v>
      </c>
      <c r="F12304" t="s">
        <v>4857</v>
      </c>
      <c r="H12304" t="s">
        <v>3371</v>
      </c>
      <c r="K12304">
        <v>5</v>
      </c>
      <c r="M12304" t="s">
        <v>4857</v>
      </c>
      <c r="N12304" t="s">
        <v>4858</v>
      </c>
      <c r="O12304" t="s">
        <v>4859</v>
      </c>
      <c r="P12304" t="s">
        <v>4860</v>
      </c>
      <c r="Q12304" t="s">
        <v>4861</v>
      </c>
    </row>
    <row r="12305" spans="2:17">
      <c r="B12305" s="594">
        <v>45909.878298611111</v>
      </c>
      <c r="D12305" t="s">
        <v>3372</v>
      </c>
      <c r="F12305" t="s">
        <v>4857</v>
      </c>
      <c r="H12305" t="s">
        <v>3371</v>
      </c>
      <c r="K12305">
        <v>5</v>
      </c>
      <c r="M12305" t="s">
        <v>4857</v>
      </c>
      <c r="N12305" t="s">
        <v>4858</v>
      </c>
      <c r="O12305" t="s">
        <v>4859</v>
      </c>
      <c r="P12305" t="s">
        <v>4860</v>
      </c>
      <c r="Q12305" t="s">
        <v>4861</v>
      </c>
    </row>
    <row r="12306" spans="2:17">
      <c r="B12306" s="594">
        <v>45909.878310185188</v>
      </c>
      <c r="D12306" t="s">
        <v>3370</v>
      </c>
      <c r="H12306" t="s">
        <v>3371</v>
      </c>
    </row>
    <row r="12307" spans="2:17">
      <c r="B12307" s="594">
        <v>45909.878344907411</v>
      </c>
      <c r="D12307" t="s">
        <v>3373</v>
      </c>
      <c r="F12307" t="s">
        <v>4862</v>
      </c>
      <c r="H12307" t="s">
        <v>3371</v>
      </c>
      <c r="K12307">
        <v>5</v>
      </c>
      <c r="M12307" t="s">
        <v>4862</v>
      </c>
      <c r="N12307" t="s">
        <v>4863</v>
      </c>
      <c r="O12307" t="s">
        <v>4864</v>
      </c>
      <c r="P12307" t="s">
        <v>4865</v>
      </c>
      <c r="Q12307" t="s">
        <v>4866</v>
      </c>
    </row>
    <row r="12308" spans="2:17">
      <c r="B12308" s="594">
        <v>45909.878344907411</v>
      </c>
      <c r="D12308" t="s">
        <v>3372</v>
      </c>
      <c r="F12308" t="s">
        <v>4862</v>
      </c>
      <c r="H12308" t="s">
        <v>3371</v>
      </c>
      <c r="K12308">
        <v>5</v>
      </c>
      <c r="M12308" t="s">
        <v>4862</v>
      </c>
      <c r="N12308" t="s">
        <v>4863</v>
      </c>
      <c r="O12308" t="s">
        <v>4864</v>
      </c>
      <c r="P12308" t="s">
        <v>4865</v>
      </c>
      <c r="Q12308" t="s">
        <v>4866</v>
      </c>
    </row>
    <row r="12309" spans="2:17">
      <c r="B12309" s="594">
        <v>45909.878391203703</v>
      </c>
      <c r="D12309" t="s">
        <v>3362</v>
      </c>
    </row>
    <row r="12310" spans="2:17">
      <c r="B12310" s="594">
        <v>45909.881273148145</v>
      </c>
      <c r="D12310" t="s">
        <v>3370</v>
      </c>
      <c r="F12310" t="s">
        <v>4867</v>
      </c>
      <c r="G12310" t="s">
        <v>1375</v>
      </c>
      <c r="H12310" t="s">
        <v>3609</v>
      </c>
      <c r="K12310">
        <v>1</v>
      </c>
      <c r="M12310" t="s">
        <v>4867</v>
      </c>
    </row>
    <row r="12311" spans="2:17">
      <c r="B12311" s="594">
        <v>45909.881412037037</v>
      </c>
      <c r="D12311" t="s">
        <v>3370</v>
      </c>
      <c r="F12311" t="s">
        <v>4868</v>
      </c>
      <c r="G12311" t="s">
        <v>1375</v>
      </c>
      <c r="H12311" t="s">
        <v>3615</v>
      </c>
      <c r="K12311">
        <v>1</v>
      </c>
      <c r="M12311" t="s">
        <v>4868</v>
      </c>
    </row>
    <row r="12312" spans="2:17">
      <c r="B12312" s="594">
        <v>45909.881782407407</v>
      </c>
      <c r="D12312" t="s">
        <v>3370</v>
      </c>
      <c r="F12312" t="s">
        <v>4869</v>
      </c>
      <c r="G12312" t="s">
        <v>1375</v>
      </c>
      <c r="H12312" t="s">
        <v>3606</v>
      </c>
      <c r="K12312">
        <v>1</v>
      </c>
      <c r="M12312" t="s">
        <v>4869</v>
      </c>
    </row>
    <row r="12313" spans="2:17">
      <c r="B12313" s="594">
        <v>45909.881967592592</v>
      </c>
      <c r="D12313" t="s">
        <v>3370</v>
      </c>
      <c r="F12313" t="s">
        <v>4870</v>
      </c>
      <c r="G12313" t="s">
        <v>1375</v>
      </c>
      <c r="H12313" t="s">
        <v>3618</v>
      </c>
      <c r="K12313">
        <v>1</v>
      </c>
      <c r="M12313" t="s">
        <v>4870</v>
      </c>
    </row>
    <row r="12314" spans="2:17">
      <c r="B12314" s="594">
        <v>45909.882013888891</v>
      </c>
      <c r="D12314" t="s">
        <v>3362</v>
      </c>
    </row>
    <row r="12315" spans="2:17">
      <c r="B12315" s="594">
        <v>45909.896990740737</v>
      </c>
      <c r="D12315" t="s">
        <v>3362</v>
      </c>
    </row>
    <row r="12316" spans="2:17">
      <c r="B12316" s="594">
        <v>45910.529062499998</v>
      </c>
      <c r="D12316" t="s">
        <v>3362</v>
      </c>
    </row>
    <row r="12317" spans="2:17">
      <c r="B12317" s="594">
        <v>45910.544108796297</v>
      </c>
      <c r="D12317" t="s">
        <v>3362</v>
      </c>
    </row>
    <row r="12318" spans="2:17">
      <c r="B12318" s="594">
        <v>45910.549907407411</v>
      </c>
      <c r="D12318" t="s">
        <v>3370</v>
      </c>
      <c r="F12318" t="s">
        <v>4871</v>
      </c>
      <c r="G12318" t="s">
        <v>1375</v>
      </c>
      <c r="H12318" t="s">
        <v>3796</v>
      </c>
      <c r="K12318">
        <v>1</v>
      </c>
      <c r="M12318" t="s">
        <v>4871</v>
      </c>
    </row>
    <row r="12319" spans="2:17">
      <c r="B12319" s="594">
        <v>45910.549988425926</v>
      </c>
      <c r="D12319" t="s">
        <v>3362</v>
      </c>
    </row>
    <row r="12320" spans="2:17">
      <c r="B12320" s="594">
        <v>45929.635763888888</v>
      </c>
      <c r="D12320" t="s">
        <v>3362</v>
      </c>
    </row>
    <row r="12321" spans="2:14">
      <c r="B12321" s="594">
        <v>45929.642407407409</v>
      </c>
      <c r="D12321" t="s">
        <v>3372</v>
      </c>
      <c r="F12321" t="s">
        <v>3616</v>
      </c>
    </row>
    <row r="12322" spans="2:14">
      <c r="B12322" s="594">
        <v>45929.642465277779</v>
      </c>
      <c r="D12322" t="s">
        <v>3372</v>
      </c>
      <c r="F12322" t="s">
        <v>3610</v>
      </c>
    </row>
    <row r="12323" spans="2:14">
      <c r="B12323" s="594">
        <v>45929.642488425925</v>
      </c>
      <c r="D12323" t="s">
        <v>3372</v>
      </c>
    </row>
    <row r="12324" spans="2:14">
      <c r="B12324" s="594">
        <v>45929.642511574071</v>
      </c>
      <c r="D12324" t="s">
        <v>3372</v>
      </c>
      <c r="F12324" t="s">
        <v>3610</v>
      </c>
    </row>
    <row r="12325" spans="2:14">
      <c r="B12325" s="594">
        <v>45929.642604166664</v>
      </c>
      <c r="D12325" t="s">
        <v>3362</v>
      </c>
    </row>
    <row r="12326" spans="2:14">
      <c r="B12326" s="594">
        <v>45929.653275462966</v>
      </c>
      <c r="D12326" t="s">
        <v>3372</v>
      </c>
    </row>
    <row r="12327" spans="2:14">
      <c r="B12327" s="594">
        <v>45929.653287037036</v>
      </c>
      <c r="D12327" t="s">
        <v>3372</v>
      </c>
    </row>
    <row r="12328" spans="2:14">
      <c r="B12328" s="594">
        <v>45929.653298611112</v>
      </c>
      <c r="D12328" t="s">
        <v>3372</v>
      </c>
    </row>
    <row r="12329" spans="2:14">
      <c r="B12329" s="594">
        <v>45929.653298611112</v>
      </c>
      <c r="D12329" t="s">
        <v>3372</v>
      </c>
    </row>
    <row r="12330" spans="2:14">
      <c r="B12330" s="594">
        <v>45929.653368055559</v>
      </c>
      <c r="D12330" t="s">
        <v>3362</v>
      </c>
    </row>
    <row r="12331" spans="2:14">
      <c r="B12331" s="594">
        <v>45929.684675925928</v>
      </c>
      <c r="D12331" t="s">
        <v>3362</v>
      </c>
    </row>
    <row r="12332" spans="2:14">
      <c r="B12332" s="594">
        <v>45929.6875</v>
      </c>
      <c r="D12332" t="s">
        <v>3372</v>
      </c>
      <c r="F12332" t="s">
        <v>4873</v>
      </c>
      <c r="K12332">
        <v>2</v>
      </c>
      <c r="M12332" t="s">
        <v>4873</v>
      </c>
      <c r="N12332" t="s">
        <v>4874</v>
      </c>
    </row>
    <row r="12333" spans="2:14">
      <c r="B12333" s="594">
        <v>45929.687557870369</v>
      </c>
      <c r="D12333" t="s">
        <v>3372</v>
      </c>
      <c r="F12333" t="s">
        <v>4875</v>
      </c>
      <c r="K12333">
        <v>2</v>
      </c>
      <c r="M12333" t="s">
        <v>4875</v>
      </c>
      <c r="N12333" t="s">
        <v>4876</v>
      </c>
    </row>
    <row r="12334" spans="2:14">
      <c r="B12334" s="594">
        <v>45929.687615740739</v>
      </c>
      <c r="D12334" t="s">
        <v>3372</v>
      </c>
      <c r="F12334" t="s">
        <v>4877</v>
      </c>
      <c r="K12334">
        <v>2</v>
      </c>
      <c r="M12334" t="s">
        <v>4877</v>
      </c>
      <c r="N12334" t="s">
        <v>4878</v>
      </c>
    </row>
    <row r="12335" spans="2:14">
      <c r="B12335" s="594">
        <v>45929.687708333331</v>
      </c>
      <c r="D12335" t="s">
        <v>3372</v>
      </c>
      <c r="F12335" t="s">
        <v>4879</v>
      </c>
      <c r="K12335">
        <v>2</v>
      </c>
      <c r="M12335" t="s">
        <v>4879</v>
      </c>
      <c r="N12335" t="s">
        <v>4880</v>
      </c>
    </row>
    <row r="12336" spans="2:14">
      <c r="B12336" s="594">
        <v>45929.687893518516</v>
      </c>
      <c r="D12336" t="s">
        <v>3362</v>
      </c>
    </row>
    <row r="12337" spans="2:17">
      <c r="B12337" s="594">
        <v>45929.74428240741</v>
      </c>
      <c r="D12337" t="s">
        <v>3362</v>
      </c>
    </row>
    <row r="12338" spans="2:17">
      <c r="B12338" s="594">
        <v>45929.750717592593</v>
      </c>
      <c r="D12338" t="s">
        <v>3362</v>
      </c>
    </row>
    <row r="12339" spans="2:17">
      <c r="B12339" s="594">
        <v>45929.821956018517</v>
      </c>
      <c r="D12339" t="s">
        <v>3362</v>
      </c>
    </row>
    <row r="12340" spans="2:17">
      <c r="B12340" s="594">
        <v>45929.823587962965</v>
      </c>
      <c r="D12340" t="s">
        <v>3362</v>
      </c>
    </row>
    <row r="12341" spans="2:17">
      <c r="B12341" s="594">
        <v>45930.344664351855</v>
      </c>
      <c r="D12341" t="s">
        <v>3362</v>
      </c>
    </row>
    <row r="12342" spans="2:17">
      <c r="B12342" s="594">
        <v>45930.34783564815</v>
      </c>
      <c r="D12342" t="s">
        <v>3362</v>
      </c>
    </row>
    <row r="12343" spans="2:17">
      <c r="B12343" s="594">
        <v>45930.348935185182</v>
      </c>
      <c r="D12343" t="s">
        <v>3370</v>
      </c>
      <c r="H12343" t="s">
        <v>3371</v>
      </c>
    </row>
    <row r="12344" spans="2:17">
      <c r="B12344" s="594">
        <v>45930.348981481482</v>
      </c>
      <c r="D12344" t="s">
        <v>3373</v>
      </c>
      <c r="F12344" t="s">
        <v>4881</v>
      </c>
      <c r="H12344" t="s">
        <v>3371</v>
      </c>
      <c r="K12344">
        <v>5</v>
      </c>
      <c r="M12344" t="s">
        <v>4881</v>
      </c>
      <c r="N12344" t="s">
        <v>4882</v>
      </c>
      <c r="O12344" t="s">
        <v>4883</v>
      </c>
      <c r="P12344" t="s">
        <v>4884</v>
      </c>
      <c r="Q12344" t="s">
        <v>4885</v>
      </c>
    </row>
    <row r="12345" spans="2:17">
      <c r="B12345" s="594">
        <v>45930.348981481482</v>
      </c>
      <c r="D12345" t="s">
        <v>3372</v>
      </c>
      <c r="F12345" t="s">
        <v>4881</v>
      </c>
      <c r="H12345" t="s">
        <v>3371</v>
      </c>
      <c r="K12345">
        <v>5</v>
      </c>
      <c r="M12345" t="s">
        <v>4881</v>
      </c>
      <c r="N12345" t="s">
        <v>4882</v>
      </c>
      <c r="O12345" t="s">
        <v>4883</v>
      </c>
      <c r="P12345" t="s">
        <v>4884</v>
      </c>
      <c r="Q12345" t="s">
        <v>4885</v>
      </c>
    </row>
    <row r="12346" spans="2:17">
      <c r="B12346" s="594">
        <v>45930.348993055559</v>
      </c>
      <c r="D12346" t="s">
        <v>3370</v>
      </c>
      <c r="H12346" t="s">
        <v>3371</v>
      </c>
    </row>
    <row r="12347" spans="2:17">
      <c r="B12347" s="594">
        <v>45930.349027777775</v>
      </c>
      <c r="D12347" t="s">
        <v>3373</v>
      </c>
      <c r="F12347" t="s">
        <v>4886</v>
      </c>
      <c r="H12347" t="s">
        <v>3371</v>
      </c>
      <c r="K12347">
        <v>5</v>
      </c>
      <c r="M12347" t="s">
        <v>4886</v>
      </c>
      <c r="N12347" t="s">
        <v>4887</v>
      </c>
      <c r="O12347" t="s">
        <v>4888</v>
      </c>
      <c r="P12347" t="s">
        <v>4889</v>
      </c>
      <c r="Q12347" t="s">
        <v>4890</v>
      </c>
    </row>
    <row r="12348" spans="2:17">
      <c r="B12348" s="594">
        <v>45930.349027777775</v>
      </c>
      <c r="D12348" t="s">
        <v>3372</v>
      </c>
      <c r="F12348" t="s">
        <v>4886</v>
      </c>
      <c r="H12348" t="s">
        <v>3371</v>
      </c>
      <c r="K12348">
        <v>5</v>
      </c>
      <c r="M12348" t="s">
        <v>4886</v>
      </c>
      <c r="N12348" t="s">
        <v>4887</v>
      </c>
      <c r="O12348" t="s">
        <v>4888</v>
      </c>
      <c r="P12348" t="s">
        <v>4889</v>
      </c>
      <c r="Q12348" t="s">
        <v>4890</v>
      </c>
    </row>
    <row r="12349" spans="2:17">
      <c r="B12349" s="594">
        <v>45930.349027777775</v>
      </c>
      <c r="D12349" t="s">
        <v>3370</v>
      </c>
      <c r="H12349" t="s">
        <v>3371</v>
      </c>
    </row>
    <row r="12350" spans="2:17">
      <c r="B12350" s="594">
        <v>45930.349062499998</v>
      </c>
      <c r="D12350" t="s">
        <v>3373</v>
      </c>
      <c r="F12350" t="s">
        <v>4891</v>
      </c>
      <c r="H12350" t="s">
        <v>3371</v>
      </c>
      <c r="K12350">
        <v>5</v>
      </c>
      <c r="M12350" t="s">
        <v>4891</v>
      </c>
      <c r="N12350" t="s">
        <v>4892</v>
      </c>
      <c r="O12350" t="s">
        <v>4893</v>
      </c>
      <c r="P12350" t="s">
        <v>4894</v>
      </c>
      <c r="Q12350" t="s">
        <v>4895</v>
      </c>
    </row>
    <row r="12351" spans="2:17">
      <c r="B12351" s="594">
        <v>45930.349062499998</v>
      </c>
      <c r="D12351" t="s">
        <v>3372</v>
      </c>
      <c r="F12351" t="s">
        <v>4891</v>
      </c>
      <c r="H12351" t="s">
        <v>3371</v>
      </c>
      <c r="K12351">
        <v>5</v>
      </c>
      <c r="M12351" t="s">
        <v>4891</v>
      </c>
      <c r="N12351" t="s">
        <v>4892</v>
      </c>
      <c r="O12351" t="s">
        <v>4893</v>
      </c>
      <c r="P12351" t="s">
        <v>4894</v>
      </c>
      <c r="Q12351" t="s">
        <v>4895</v>
      </c>
    </row>
    <row r="12352" spans="2:17">
      <c r="B12352" s="594">
        <v>45930.349074074074</v>
      </c>
      <c r="D12352" t="s">
        <v>3370</v>
      </c>
      <c r="H12352" t="s">
        <v>3371</v>
      </c>
    </row>
    <row r="12353" spans="2:17">
      <c r="B12353" s="594">
        <v>45930.349108796298</v>
      </c>
      <c r="D12353" t="s">
        <v>3373</v>
      </c>
      <c r="F12353" t="s">
        <v>4896</v>
      </c>
      <c r="H12353" t="s">
        <v>3371</v>
      </c>
      <c r="K12353">
        <v>5</v>
      </c>
      <c r="M12353" t="s">
        <v>4896</v>
      </c>
      <c r="N12353" t="s">
        <v>4897</v>
      </c>
      <c r="O12353" t="s">
        <v>4898</v>
      </c>
      <c r="P12353" t="s">
        <v>4899</v>
      </c>
      <c r="Q12353" t="s">
        <v>4900</v>
      </c>
    </row>
    <row r="12354" spans="2:17">
      <c r="B12354" s="594">
        <v>45930.349108796298</v>
      </c>
      <c r="D12354" t="s">
        <v>3372</v>
      </c>
      <c r="F12354" t="s">
        <v>4896</v>
      </c>
      <c r="H12354" t="s">
        <v>3371</v>
      </c>
      <c r="K12354">
        <v>5</v>
      </c>
      <c r="M12354" t="s">
        <v>4896</v>
      </c>
      <c r="N12354" t="s">
        <v>4897</v>
      </c>
      <c r="O12354" t="s">
        <v>4898</v>
      </c>
      <c r="P12354" t="s">
        <v>4899</v>
      </c>
      <c r="Q12354" t="s">
        <v>4900</v>
      </c>
    </row>
    <row r="12355" spans="2:17">
      <c r="B12355" s="594">
        <v>45930.349212962959</v>
      </c>
      <c r="D12355" t="s">
        <v>3362</v>
      </c>
    </row>
    <row r="12356" spans="2:17">
      <c r="B12356" s="594">
        <v>45930.351782407408</v>
      </c>
      <c r="D12356" t="s">
        <v>3370</v>
      </c>
      <c r="H12356" t="s">
        <v>3371</v>
      </c>
    </row>
    <row r="12357" spans="2:17">
      <c r="B12357" s="594">
        <v>45930.351805555554</v>
      </c>
      <c r="D12357" t="s">
        <v>3373</v>
      </c>
      <c r="F12357" t="s">
        <v>4881</v>
      </c>
      <c r="H12357" t="s">
        <v>3371</v>
      </c>
      <c r="K12357">
        <v>5</v>
      </c>
      <c r="M12357" t="s">
        <v>4881</v>
      </c>
      <c r="N12357" t="s">
        <v>4882</v>
      </c>
      <c r="O12357" t="s">
        <v>4883</v>
      </c>
      <c r="P12357" t="s">
        <v>4884</v>
      </c>
      <c r="Q12357" t="s">
        <v>4885</v>
      </c>
    </row>
    <row r="12358" spans="2:17">
      <c r="B12358" s="594">
        <v>45930.351805555554</v>
      </c>
      <c r="D12358" t="s">
        <v>3372</v>
      </c>
      <c r="F12358" t="s">
        <v>4881</v>
      </c>
      <c r="H12358" t="s">
        <v>3371</v>
      </c>
      <c r="K12358">
        <v>5</v>
      </c>
      <c r="M12358" t="s">
        <v>4881</v>
      </c>
      <c r="N12358" t="s">
        <v>4882</v>
      </c>
      <c r="O12358" t="s">
        <v>4883</v>
      </c>
      <c r="P12358" t="s">
        <v>4884</v>
      </c>
      <c r="Q12358" t="s">
        <v>4885</v>
      </c>
    </row>
    <row r="12359" spans="2:17">
      <c r="B12359" s="594">
        <v>45930.351805555554</v>
      </c>
      <c r="D12359" t="s">
        <v>3370</v>
      </c>
      <c r="H12359" t="s">
        <v>3371</v>
      </c>
    </row>
    <row r="12360" spans="2:17">
      <c r="B12360" s="594">
        <v>45930.351840277777</v>
      </c>
      <c r="D12360" t="s">
        <v>3373</v>
      </c>
      <c r="F12360" t="s">
        <v>4886</v>
      </c>
      <c r="H12360" t="s">
        <v>3371</v>
      </c>
      <c r="K12360">
        <v>5</v>
      </c>
      <c r="M12360" t="s">
        <v>4886</v>
      </c>
      <c r="N12360" t="s">
        <v>4887</v>
      </c>
      <c r="O12360" t="s">
        <v>4888</v>
      </c>
      <c r="P12360" t="s">
        <v>4889</v>
      </c>
      <c r="Q12360" t="s">
        <v>4890</v>
      </c>
    </row>
    <row r="12361" spans="2:17">
      <c r="B12361" s="594">
        <v>45930.351840277777</v>
      </c>
      <c r="D12361" t="s">
        <v>3372</v>
      </c>
      <c r="F12361" t="s">
        <v>4886</v>
      </c>
      <c r="H12361" t="s">
        <v>3371</v>
      </c>
      <c r="K12361">
        <v>5</v>
      </c>
      <c r="M12361" t="s">
        <v>4886</v>
      </c>
      <c r="N12361" t="s">
        <v>4887</v>
      </c>
      <c r="O12361" t="s">
        <v>4888</v>
      </c>
      <c r="P12361" t="s">
        <v>4889</v>
      </c>
      <c r="Q12361" t="s">
        <v>4890</v>
      </c>
    </row>
    <row r="12362" spans="2:17">
      <c r="B12362" s="594">
        <v>45930.351840277777</v>
      </c>
      <c r="D12362" t="s">
        <v>3370</v>
      </c>
      <c r="H12362" t="s">
        <v>3371</v>
      </c>
    </row>
    <row r="12363" spans="2:17">
      <c r="B12363" s="594">
        <v>45930.351875</v>
      </c>
      <c r="D12363" t="s">
        <v>3373</v>
      </c>
      <c r="F12363" t="s">
        <v>4891</v>
      </c>
      <c r="H12363" t="s">
        <v>3371</v>
      </c>
      <c r="K12363">
        <v>5</v>
      </c>
      <c r="M12363" t="s">
        <v>4891</v>
      </c>
      <c r="N12363" t="s">
        <v>4892</v>
      </c>
      <c r="O12363" t="s">
        <v>4893</v>
      </c>
      <c r="P12363" t="s">
        <v>4894</v>
      </c>
      <c r="Q12363" t="s">
        <v>4895</v>
      </c>
    </row>
    <row r="12364" spans="2:17">
      <c r="B12364" s="594">
        <v>45930.351875</v>
      </c>
      <c r="D12364" t="s">
        <v>3372</v>
      </c>
      <c r="F12364" t="s">
        <v>4891</v>
      </c>
      <c r="H12364" t="s">
        <v>3371</v>
      </c>
      <c r="K12364">
        <v>5</v>
      </c>
      <c r="M12364" t="s">
        <v>4891</v>
      </c>
      <c r="N12364" t="s">
        <v>4892</v>
      </c>
      <c r="O12364" t="s">
        <v>4893</v>
      </c>
      <c r="P12364" t="s">
        <v>4894</v>
      </c>
      <c r="Q12364" t="s">
        <v>4895</v>
      </c>
    </row>
    <row r="12365" spans="2:17">
      <c r="B12365" s="594">
        <v>45930.351875</v>
      </c>
      <c r="D12365" t="s">
        <v>3370</v>
      </c>
      <c r="H12365" t="s">
        <v>3371</v>
      </c>
    </row>
    <row r="12366" spans="2:17">
      <c r="B12366" s="594">
        <v>45930.351909722223</v>
      </c>
      <c r="D12366" t="s">
        <v>3373</v>
      </c>
      <c r="F12366" t="s">
        <v>4896</v>
      </c>
      <c r="H12366" t="s">
        <v>3371</v>
      </c>
      <c r="K12366">
        <v>5</v>
      </c>
      <c r="M12366" t="s">
        <v>4896</v>
      </c>
      <c r="N12366" t="s">
        <v>4897</v>
      </c>
      <c r="O12366" t="s">
        <v>4898</v>
      </c>
      <c r="P12366" t="s">
        <v>4899</v>
      </c>
      <c r="Q12366" t="s">
        <v>4900</v>
      </c>
    </row>
    <row r="12367" spans="2:17">
      <c r="B12367" s="594">
        <v>45930.351909722223</v>
      </c>
      <c r="D12367" t="s">
        <v>3372</v>
      </c>
      <c r="F12367" t="s">
        <v>4896</v>
      </c>
      <c r="H12367" t="s">
        <v>3371</v>
      </c>
      <c r="K12367">
        <v>5</v>
      </c>
      <c r="M12367" t="s">
        <v>4896</v>
      </c>
      <c r="N12367" t="s">
        <v>4897</v>
      </c>
      <c r="O12367" t="s">
        <v>4898</v>
      </c>
      <c r="P12367" t="s">
        <v>4899</v>
      </c>
      <c r="Q12367" t="s">
        <v>4900</v>
      </c>
    </row>
    <row r="12368" spans="2:17">
      <c r="B12368" s="594">
        <v>45930.353379629632</v>
      </c>
      <c r="D12368" t="s">
        <v>3362</v>
      </c>
    </row>
    <row r="12369" spans="2:8">
      <c r="B12369" s="594">
        <v>45930.736828703702</v>
      </c>
      <c r="D12369" t="s">
        <v>3370</v>
      </c>
      <c r="H12369" t="s">
        <v>3371</v>
      </c>
    </row>
    <row r="12370" spans="2:8">
      <c r="B12370" s="594">
        <v>45930.736828703702</v>
      </c>
      <c r="D12370" t="s">
        <v>3372</v>
      </c>
      <c r="H12370" t="s">
        <v>3371</v>
      </c>
    </row>
    <row r="12371" spans="2:8">
      <c r="B12371" s="594">
        <v>45930.736875000002</v>
      </c>
      <c r="D12371" t="s">
        <v>3370</v>
      </c>
      <c r="H12371" t="s">
        <v>3371</v>
      </c>
    </row>
    <row r="12372" spans="2:8">
      <c r="B12372" s="594">
        <v>45930.736875000002</v>
      </c>
      <c r="D12372" t="s">
        <v>3372</v>
      </c>
      <c r="H12372" t="s">
        <v>3371</v>
      </c>
    </row>
    <row r="12373" spans="2:8">
      <c r="B12373" s="594">
        <v>45930.736909722225</v>
      </c>
      <c r="D12373" t="s">
        <v>3370</v>
      </c>
      <c r="H12373" t="s">
        <v>3371</v>
      </c>
    </row>
    <row r="12374" spans="2:8">
      <c r="B12374" s="594">
        <v>45930.736909722225</v>
      </c>
      <c r="D12374" t="s">
        <v>3372</v>
      </c>
      <c r="H12374" t="s">
        <v>3371</v>
      </c>
    </row>
    <row r="12375" spans="2:8">
      <c r="B12375" s="594">
        <v>45930.736956018518</v>
      </c>
      <c r="D12375" t="s">
        <v>3370</v>
      </c>
      <c r="H12375" t="s">
        <v>3371</v>
      </c>
    </row>
    <row r="12376" spans="2:8">
      <c r="B12376" s="594">
        <v>45930.736956018518</v>
      </c>
      <c r="D12376" t="s">
        <v>3372</v>
      </c>
      <c r="H12376" t="s">
        <v>3371</v>
      </c>
    </row>
    <row r="12377" spans="2:8">
      <c r="B12377" s="594">
        <v>45930.737025462964</v>
      </c>
      <c r="D12377" t="s">
        <v>3362</v>
      </c>
    </row>
    <row r="12378" spans="2:8">
      <c r="B12378" s="594">
        <v>45930.738738425927</v>
      </c>
      <c r="D12378" t="s">
        <v>3362</v>
      </c>
    </row>
    <row r="12379" spans="2:8">
      <c r="B12379" s="594">
        <v>45930.740358796298</v>
      </c>
      <c r="D12379" t="s">
        <v>3370</v>
      </c>
      <c r="H12379" t="s">
        <v>3371</v>
      </c>
    </row>
    <row r="12380" spans="2:8">
      <c r="B12380" s="594">
        <v>45930.740358796298</v>
      </c>
      <c r="D12380" t="s">
        <v>3372</v>
      </c>
      <c r="H12380" t="s">
        <v>3371</v>
      </c>
    </row>
    <row r="12381" spans="2:8">
      <c r="B12381" s="594">
        <v>45930.740393518521</v>
      </c>
      <c r="D12381" t="s">
        <v>3370</v>
      </c>
      <c r="H12381" t="s">
        <v>3371</v>
      </c>
    </row>
    <row r="12382" spans="2:8">
      <c r="B12382" s="594">
        <v>45930.740393518521</v>
      </c>
      <c r="D12382" t="s">
        <v>3372</v>
      </c>
      <c r="H12382" t="s">
        <v>3371</v>
      </c>
    </row>
    <row r="12383" spans="2:8">
      <c r="B12383" s="594">
        <v>45930.740428240744</v>
      </c>
      <c r="D12383" t="s">
        <v>3370</v>
      </c>
      <c r="H12383" t="s">
        <v>3371</v>
      </c>
    </row>
    <row r="12384" spans="2:8">
      <c r="B12384" s="594">
        <v>45930.740428240744</v>
      </c>
      <c r="D12384" t="s">
        <v>3372</v>
      </c>
      <c r="H12384" t="s">
        <v>3371</v>
      </c>
    </row>
    <row r="12385" spans="2:17">
      <c r="B12385" s="594">
        <v>45930.74046296296</v>
      </c>
      <c r="D12385" t="s">
        <v>3370</v>
      </c>
      <c r="H12385" t="s">
        <v>3371</v>
      </c>
    </row>
    <row r="12386" spans="2:17">
      <c r="B12386" s="594">
        <v>45930.74046296296</v>
      </c>
      <c r="D12386" t="s">
        <v>3372</v>
      </c>
      <c r="H12386" t="s">
        <v>3371</v>
      </c>
    </row>
    <row r="12387" spans="2:17">
      <c r="B12387" s="594">
        <v>45930.74050925926</v>
      </c>
      <c r="D12387" t="s">
        <v>3362</v>
      </c>
    </row>
    <row r="12388" spans="2:17">
      <c r="B12388" s="594">
        <v>45930.744340277779</v>
      </c>
      <c r="D12388" t="s">
        <v>3362</v>
      </c>
    </row>
    <row r="12389" spans="2:17">
      <c r="B12389" s="594">
        <v>45930.74454861111</v>
      </c>
      <c r="D12389" t="s">
        <v>3370</v>
      </c>
      <c r="H12389" t="s">
        <v>3371</v>
      </c>
    </row>
    <row r="12390" spans="2:17">
      <c r="B12390" s="594">
        <v>45930.744618055556</v>
      </c>
      <c r="D12390" t="s">
        <v>3373</v>
      </c>
      <c r="F12390" t="s">
        <v>4905</v>
      </c>
      <c r="H12390" t="s">
        <v>3371</v>
      </c>
      <c r="K12390">
        <v>5</v>
      </c>
      <c r="M12390" t="s">
        <v>4905</v>
      </c>
      <c r="N12390" t="s">
        <v>4906</v>
      </c>
      <c r="O12390" t="s">
        <v>4907</v>
      </c>
      <c r="P12390" t="s">
        <v>4908</v>
      </c>
      <c r="Q12390" t="s">
        <v>4909</v>
      </c>
    </row>
    <row r="12391" spans="2:17">
      <c r="B12391" s="594">
        <v>45930.744618055556</v>
      </c>
      <c r="D12391" t="s">
        <v>3372</v>
      </c>
      <c r="F12391" t="s">
        <v>4905</v>
      </c>
      <c r="H12391" t="s">
        <v>3371</v>
      </c>
      <c r="K12391">
        <v>5</v>
      </c>
      <c r="M12391" t="s">
        <v>4905</v>
      </c>
      <c r="N12391" t="s">
        <v>4906</v>
      </c>
      <c r="O12391" t="s">
        <v>4907</v>
      </c>
      <c r="P12391" t="s">
        <v>4908</v>
      </c>
      <c r="Q12391" t="s">
        <v>4909</v>
      </c>
    </row>
    <row r="12392" spans="2:17">
      <c r="B12392" s="594">
        <v>45930.744629629633</v>
      </c>
      <c r="D12392" t="s">
        <v>3370</v>
      </c>
      <c r="H12392" t="s">
        <v>3371</v>
      </c>
    </row>
    <row r="12393" spans="2:17">
      <c r="B12393" s="594">
        <v>45930.744664351849</v>
      </c>
      <c r="D12393" t="s">
        <v>3373</v>
      </c>
      <c r="F12393" t="s">
        <v>4910</v>
      </c>
      <c r="H12393" t="s">
        <v>3371</v>
      </c>
      <c r="K12393">
        <v>5</v>
      </c>
      <c r="M12393" t="s">
        <v>4910</v>
      </c>
      <c r="N12393" t="s">
        <v>4911</v>
      </c>
      <c r="O12393" t="s">
        <v>4912</v>
      </c>
      <c r="P12393" t="s">
        <v>4913</v>
      </c>
      <c r="Q12393" t="s">
        <v>4914</v>
      </c>
    </row>
    <row r="12394" spans="2:17">
      <c r="B12394" s="594">
        <v>45930.744664351849</v>
      </c>
      <c r="D12394" t="s">
        <v>3372</v>
      </c>
      <c r="F12394" t="s">
        <v>4910</v>
      </c>
      <c r="H12394" t="s">
        <v>3371</v>
      </c>
      <c r="K12394">
        <v>5</v>
      </c>
      <c r="M12394" t="s">
        <v>4910</v>
      </c>
      <c r="N12394" t="s">
        <v>4911</v>
      </c>
      <c r="O12394" t="s">
        <v>4912</v>
      </c>
      <c r="P12394" t="s">
        <v>4913</v>
      </c>
      <c r="Q12394" t="s">
        <v>4914</v>
      </c>
    </row>
    <row r="12395" spans="2:17">
      <c r="B12395" s="594">
        <v>45930.744675925926</v>
      </c>
      <c r="D12395" t="s">
        <v>3370</v>
      </c>
      <c r="H12395" t="s">
        <v>3371</v>
      </c>
    </row>
    <row r="12396" spans="2:17">
      <c r="B12396" s="594">
        <v>45930.744722222225</v>
      </c>
      <c r="D12396" t="s">
        <v>3373</v>
      </c>
      <c r="F12396" t="s">
        <v>4915</v>
      </c>
      <c r="H12396" t="s">
        <v>3371</v>
      </c>
      <c r="K12396">
        <v>5</v>
      </c>
      <c r="M12396" t="s">
        <v>4915</v>
      </c>
      <c r="N12396" t="s">
        <v>4916</v>
      </c>
      <c r="O12396" t="s">
        <v>4917</v>
      </c>
      <c r="P12396" t="s">
        <v>4918</v>
      </c>
      <c r="Q12396" t="s">
        <v>4919</v>
      </c>
    </row>
    <row r="12397" spans="2:17">
      <c r="B12397" s="594">
        <v>45930.744722222225</v>
      </c>
      <c r="D12397" t="s">
        <v>3372</v>
      </c>
      <c r="F12397" t="s">
        <v>4915</v>
      </c>
      <c r="H12397" t="s">
        <v>3371</v>
      </c>
      <c r="K12397">
        <v>5</v>
      </c>
      <c r="M12397" t="s">
        <v>4915</v>
      </c>
      <c r="N12397" t="s">
        <v>4916</v>
      </c>
      <c r="O12397" t="s">
        <v>4917</v>
      </c>
      <c r="P12397" t="s">
        <v>4918</v>
      </c>
      <c r="Q12397" t="s">
        <v>4919</v>
      </c>
    </row>
    <row r="12398" spans="2:17">
      <c r="B12398" s="594">
        <v>45930.744745370372</v>
      </c>
      <c r="D12398" t="s">
        <v>3370</v>
      </c>
      <c r="H12398" t="s">
        <v>3371</v>
      </c>
    </row>
    <row r="12399" spans="2:17">
      <c r="B12399" s="594">
        <v>45930.744791666664</v>
      </c>
      <c r="D12399" t="s">
        <v>3373</v>
      </c>
      <c r="F12399" t="s">
        <v>4920</v>
      </c>
      <c r="H12399" t="s">
        <v>3371</v>
      </c>
      <c r="K12399">
        <v>5</v>
      </c>
      <c r="M12399" t="s">
        <v>4920</v>
      </c>
      <c r="N12399" t="s">
        <v>4921</v>
      </c>
      <c r="O12399" t="s">
        <v>4922</v>
      </c>
      <c r="P12399" t="s">
        <v>4923</v>
      </c>
      <c r="Q12399" t="s">
        <v>4924</v>
      </c>
    </row>
    <row r="12400" spans="2:17">
      <c r="B12400" s="594">
        <v>45930.744791666664</v>
      </c>
      <c r="D12400" t="s">
        <v>3372</v>
      </c>
      <c r="F12400" t="s">
        <v>4920</v>
      </c>
      <c r="H12400" t="s">
        <v>3371</v>
      </c>
      <c r="K12400">
        <v>5</v>
      </c>
      <c r="M12400" t="s">
        <v>4920</v>
      </c>
      <c r="N12400" t="s">
        <v>4921</v>
      </c>
      <c r="O12400" t="s">
        <v>4922</v>
      </c>
      <c r="P12400" t="s">
        <v>4923</v>
      </c>
      <c r="Q12400" t="s">
        <v>4924</v>
      </c>
    </row>
    <row r="12401" spans="2:4">
      <c r="B12401" s="594">
        <v>45930.744837962964</v>
      </c>
      <c r="D12401" t="s">
        <v>3362</v>
      </c>
    </row>
    <row r="12402" spans="2:4">
      <c r="B12402" s="594">
        <v>45930.829189814816</v>
      </c>
      <c r="C12402">
        <v>60001</v>
      </c>
      <c r="D12402" t="s">
        <v>3792</v>
      </c>
    </row>
    <row r="12403" spans="2:4">
      <c r="B12403" s="594">
        <v>45930.829201388886</v>
      </c>
      <c r="C12403">
        <v>60001</v>
      </c>
      <c r="D12403" t="s">
        <v>3364</v>
      </c>
    </row>
    <row r="12404" spans="2:4">
      <c r="B12404" s="594">
        <v>45930.829224537039</v>
      </c>
      <c r="C12404">
        <v>60001</v>
      </c>
      <c r="D12404" t="s">
        <v>3367</v>
      </c>
    </row>
    <row r="12405" spans="2:4">
      <c r="B12405" s="594">
        <v>45930.829224537039</v>
      </c>
      <c r="C12405">
        <v>60001</v>
      </c>
      <c r="D12405" t="s">
        <v>3792</v>
      </c>
    </row>
    <row r="12406" spans="2:4">
      <c r="B12406" s="594">
        <v>45930.829236111109</v>
      </c>
      <c r="C12406">
        <v>60001</v>
      </c>
      <c r="D12406" t="s">
        <v>3364</v>
      </c>
    </row>
    <row r="12407" spans="2:4">
      <c r="B12407" s="594">
        <v>45930.829236111109</v>
      </c>
      <c r="C12407">
        <v>60001</v>
      </c>
      <c r="D12407" t="s">
        <v>4743</v>
      </c>
    </row>
    <row r="12408" spans="2:4">
      <c r="B12408" s="594">
        <v>45930.829236111109</v>
      </c>
      <c r="C12408">
        <v>60001</v>
      </c>
      <c r="D12408" t="s">
        <v>3363</v>
      </c>
    </row>
    <row r="12409" spans="2:4">
      <c r="B12409" s="594">
        <v>45930.829236111109</v>
      </c>
      <c r="C12409">
        <v>60001</v>
      </c>
      <c r="D12409" t="s">
        <v>3440</v>
      </c>
    </row>
    <row r="12410" spans="2:4">
      <c r="B12410" s="594">
        <v>45930.829236111109</v>
      </c>
      <c r="C12410">
        <v>60001</v>
      </c>
      <c r="D12410" t="s">
        <v>3368</v>
      </c>
    </row>
    <row r="12411" spans="2:4">
      <c r="B12411" s="594">
        <v>45930.829236111109</v>
      </c>
      <c r="C12411">
        <v>60001</v>
      </c>
      <c r="D12411" t="s">
        <v>3365</v>
      </c>
    </row>
    <row r="12412" spans="2:4">
      <c r="B12412" s="594">
        <v>45930.829236111109</v>
      </c>
      <c r="C12412">
        <v>60001</v>
      </c>
      <c r="D12412" t="s">
        <v>4744</v>
      </c>
    </row>
    <row r="12413" spans="2:4">
      <c r="B12413" s="594">
        <v>45930.829270833332</v>
      </c>
      <c r="C12413">
        <v>60001</v>
      </c>
      <c r="D12413" t="s">
        <v>3364</v>
      </c>
    </row>
    <row r="12414" spans="2:4">
      <c r="B12414" s="594">
        <v>45930.829305555555</v>
      </c>
      <c r="C12414">
        <v>60001</v>
      </c>
      <c r="D12414" t="s">
        <v>3792</v>
      </c>
    </row>
    <row r="12415" spans="2:4">
      <c r="B12415" s="594">
        <v>45930.829305555555</v>
      </c>
      <c r="C12415">
        <v>60001</v>
      </c>
      <c r="D12415" t="s">
        <v>3364</v>
      </c>
    </row>
    <row r="12416" spans="2:4">
      <c r="B12416" s="594">
        <v>45930.829305555555</v>
      </c>
      <c r="C12416">
        <v>60001</v>
      </c>
      <c r="D12416" t="s">
        <v>4743</v>
      </c>
    </row>
    <row r="12417" spans="2:8">
      <c r="B12417" s="594">
        <v>45930.829305555555</v>
      </c>
      <c r="C12417">
        <v>60001</v>
      </c>
      <c r="D12417" t="s">
        <v>3363</v>
      </c>
    </row>
    <row r="12418" spans="2:8">
      <c r="B12418" s="594">
        <v>45930.829317129632</v>
      </c>
      <c r="C12418">
        <v>60001</v>
      </c>
      <c r="D12418" t="s">
        <v>3367</v>
      </c>
    </row>
    <row r="12419" spans="2:8">
      <c r="B12419" s="594">
        <v>45930.829317129632</v>
      </c>
      <c r="C12419">
        <v>60001</v>
      </c>
      <c r="D12419" t="s">
        <v>3366</v>
      </c>
    </row>
    <row r="12420" spans="2:8">
      <c r="B12420" s="594">
        <v>45930.829328703701</v>
      </c>
      <c r="C12420">
        <v>60001</v>
      </c>
      <c r="D12420" t="s">
        <v>3792</v>
      </c>
    </row>
    <row r="12421" spans="2:8">
      <c r="B12421" s="594">
        <v>45930.829328703701</v>
      </c>
      <c r="C12421">
        <v>60001</v>
      </c>
      <c r="D12421" t="s">
        <v>3439</v>
      </c>
    </row>
    <row r="12422" spans="2:8">
      <c r="B12422" s="594">
        <v>45930.829328703701</v>
      </c>
      <c r="C12422">
        <v>60001</v>
      </c>
      <c r="D12422" t="s">
        <v>3364</v>
      </c>
    </row>
    <row r="12423" spans="2:8">
      <c r="B12423" s="594">
        <v>45930.829351851855</v>
      </c>
      <c r="C12423">
        <v>60001</v>
      </c>
      <c r="D12423" t="s">
        <v>3366</v>
      </c>
    </row>
    <row r="12424" spans="2:8">
      <c r="B12424" s="594">
        <v>45930.829525462963</v>
      </c>
      <c r="D12424" t="s">
        <v>3370</v>
      </c>
      <c r="H12424" t="s">
        <v>3371</v>
      </c>
    </row>
    <row r="12425" spans="2:8">
      <c r="B12425" s="594">
        <v>45930.829525462963</v>
      </c>
      <c r="D12425" t="s">
        <v>3372</v>
      </c>
      <c r="H12425" t="s">
        <v>3371</v>
      </c>
    </row>
    <row r="12426" spans="2:8">
      <c r="B12426" s="594">
        <v>45930.829548611109</v>
      </c>
      <c r="D12426" t="s">
        <v>3370</v>
      </c>
      <c r="H12426" t="s">
        <v>3371</v>
      </c>
    </row>
    <row r="12427" spans="2:8">
      <c r="B12427" s="594">
        <v>45930.829548611109</v>
      </c>
      <c r="D12427" t="s">
        <v>3372</v>
      </c>
      <c r="H12427" t="s">
        <v>3371</v>
      </c>
    </row>
    <row r="12428" spans="2:8">
      <c r="B12428" s="594">
        <v>45930.829583333332</v>
      </c>
      <c r="D12428" t="s">
        <v>3370</v>
      </c>
      <c r="H12428" t="s">
        <v>3371</v>
      </c>
    </row>
    <row r="12429" spans="2:8">
      <c r="B12429" s="594">
        <v>45930.829583333332</v>
      </c>
      <c r="D12429" t="s">
        <v>3372</v>
      </c>
      <c r="H12429" t="s">
        <v>3371</v>
      </c>
    </row>
    <row r="12430" spans="2:8">
      <c r="B12430" s="594">
        <v>45930.829618055555</v>
      </c>
      <c r="D12430" t="s">
        <v>3370</v>
      </c>
      <c r="H12430" t="s">
        <v>3371</v>
      </c>
    </row>
    <row r="12431" spans="2:8">
      <c r="B12431" s="594">
        <v>45930.829618055555</v>
      </c>
      <c r="D12431" t="s">
        <v>3372</v>
      </c>
      <c r="H12431" t="s">
        <v>3371</v>
      </c>
    </row>
    <row r="12432" spans="2:8">
      <c r="B12432" s="594">
        <v>45930.829687500001</v>
      </c>
      <c r="D12432" t="s">
        <v>3362</v>
      </c>
    </row>
    <row r="12433" spans="2:4">
      <c r="B12433" s="594">
        <v>45930.835474537038</v>
      </c>
      <c r="C12433">
        <v>60001</v>
      </c>
      <c r="D12433" t="s">
        <v>3792</v>
      </c>
    </row>
    <row r="12434" spans="2:4">
      <c r="B12434" s="594">
        <v>45930.835486111115</v>
      </c>
      <c r="C12434">
        <v>60001</v>
      </c>
      <c r="D12434" t="s">
        <v>3364</v>
      </c>
    </row>
    <row r="12435" spans="2:4">
      <c r="B12435" s="594">
        <v>45930.835497685184</v>
      </c>
      <c r="C12435">
        <v>60001</v>
      </c>
      <c r="D12435" t="s">
        <v>3367</v>
      </c>
    </row>
    <row r="12436" spans="2:4">
      <c r="B12436" s="594">
        <v>45930.835497685184</v>
      </c>
      <c r="C12436">
        <v>60001</v>
      </c>
      <c r="D12436" t="s">
        <v>3792</v>
      </c>
    </row>
    <row r="12437" spans="2:4">
      <c r="B12437" s="594">
        <v>45930.835509259261</v>
      </c>
      <c r="C12437">
        <v>60001</v>
      </c>
      <c r="D12437" t="s">
        <v>3364</v>
      </c>
    </row>
    <row r="12438" spans="2:4">
      <c r="B12438" s="594">
        <v>45930.835509259261</v>
      </c>
      <c r="C12438">
        <v>60001</v>
      </c>
      <c r="D12438" t="s">
        <v>4743</v>
      </c>
    </row>
    <row r="12439" spans="2:4">
      <c r="B12439" s="594">
        <v>45930.835509259261</v>
      </c>
      <c r="C12439">
        <v>60001</v>
      </c>
      <c r="D12439" t="s">
        <v>3363</v>
      </c>
    </row>
    <row r="12440" spans="2:4">
      <c r="B12440" s="594">
        <v>45930.835509259261</v>
      </c>
      <c r="C12440">
        <v>60001</v>
      </c>
      <c r="D12440" t="s">
        <v>3440</v>
      </c>
    </row>
    <row r="12441" spans="2:4">
      <c r="B12441" s="594">
        <v>45930.835509259261</v>
      </c>
      <c r="C12441">
        <v>60001</v>
      </c>
      <c r="D12441" t="s">
        <v>3368</v>
      </c>
    </row>
    <row r="12442" spans="2:4">
      <c r="B12442" s="594">
        <v>45930.835509259261</v>
      </c>
      <c r="C12442">
        <v>60001</v>
      </c>
      <c r="D12442" t="s">
        <v>3365</v>
      </c>
    </row>
    <row r="12443" spans="2:4">
      <c r="B12443" s="594">
        <v>45930.835509259261</v>
      </c>
      <c r="C12443">
        <v>60001</v>
      </c>
      <c r="D12443" t="s">
        <v>4744</v>
      </c>
    </row>
    <row r="12444" spans="2:4">
      <c r="B12444" s="594">
        <v>45930.835543981484</v>
      </c>
      <c r="C12444">
        <v>60001</v>
      </c>
      <c r="D12444" t="s">
        <v>3364</v>
      </c>
    </row>
    <row r="12445" spans="2:4">
      <c r="B12445" s="594">
        <v>45930.835578703707</v>
      </c>
      <c r="C12445">
        <v>60001</v>
      </c>
      <c r="D12445" t="s">
        <v>3792</v>
      </c>
    </row>
    <row r="12446" spans="2:4">
      <c r="B12446" s="594">
        <v>45930.835590277777</v>
      </c>
      <c r="C12446">
        <v>60001</v>
      </c>
      <c r="D12446" t="s">
        <v>3364</v>
      </c>
    </row>
    <row r="12447" spans="2:4">
      <c r="B12447" s="594">
        <v>45930.835590277777</v>
      </c>
      <c r="C12447">
        <v>60001</v>
      </c>
      <c r="D12447" t="s">
        <v>4743</v>
      </c>
    </row>
    <row r="12448" spans="2:4">
      <c r="B12448" s="594">
        <v>45930.835590277777</v>
      </c>
      <c r="C12448">
        <v>60001</v>
      </c>
      <c r="D12448" t="s">
        <v>3363</v>
      </c>
    </row>
    <row r="12449" spans="2:8">
      <c r="B12449" s="594">
        <v>45930.835590277777</v>
      </c>
      <c r="C12449">
        <v>60001</v>
      </c>
      <c r="D12449" t="s">
        <v>3367</v>
      </c>
    </row>
    <row r="12450" spans="2:8">
      <c r="B12450" s="594">
        <v>45930.835590277777</v>
      </c>
      <c r="C12450">
        <v>60001</v>
      </c>
      <c r="D12450" t="s">
        <v>3366</v>
      </c>
    </row>
    <row r="12451" spans="2:8">
      <c r="B12451" s="594">
        <v>45930.835590277777</v>
      </c>
      <c r="C12451">
        <v>60001</v>
      </c>
      <c r="D12451" t="s">
        <v>3792</v>
      </c>
    </row>
    <row r="12452" spans="2:8">
      <c r="B12452" s="594">
        <v>45930.835601851853</v>
      </c>
      <c r="C12452">
        <v>60001</v>
      </c>
      <c r="D12452" t="s">
        <v>3439</v>
      </c>
    </row>
    <row r="12453" spans="2:8">
      <c r="B12453" s="594">
        <v>45930.835601851853</v>
      </c>
      <c r="C12453">
        <v>60001</v>
      </c>
      <c r="D12453" t="s">
        <v>3364</v>
      </c>
    </row>
    <row r="12454" spans="2:8">
      <c r="B12454" s="594">
        <v>45930.835613425923</v>
      </c>
      <c r="C12454">
        <v>60001</v>
      </c>
      <c r="D12454" t="s">
        <v>3366</v>
      </c>
    </row>
    <row r="12455" spans="2:8">
      <c r="B12455" s="594">
        <v>45930.835717592592</v>
      </c>
      <c r="D12455" t="s">
        <v>3370</v>
      </c>
      <c r="H12455" t="s">
        <v>3371</v>
      </c>
    </row>
    <row r="12456" spans="2:8">
      <c r="B12456" s="594">
        <v>45930.835717592592</v>
      </c>
      <c r="D12456" t="s">
        <v>3372</v>
      </c>
      <c r="H12456" t="s">
        <v>3371</v>
      </c>
    </row>
    <row r="12457" spans="2:8">
      <c r="B12457" s="594">
        <v>45930.835729166669</v>
      </c>
      <c r="D12457" t="s">
        <v>3370</v>
      </c>
      <c r="H12457" t="s">
        <v>3371</v>
      </c>
    </row>
    <row r="12458" spans="2:8">
      <c r="B12458" s="594">
        <v>45930.835729166669</v>
      </c>
      <c r="D12458" t="s">
        <v>3372</v>
      </c>
      <c r="H12458" t="s">
        <v>3371</v>
      </c>
    </row>
    <row r="12459" spans="2:8">
      <c r="B12459" s="594">
        <v>45930.835740740738</v>
      </c>
      <c r="D12459" t="s">
        <v>3370</v>
      </c>
      <c r="H12459" t="s">
        <v>3371</v>
      </c>
    </row>
    <row r="12460" spans="2:8">
      <c r="B12460" s="594">
        <v>45930.835740740738</v>
      </c>
      <c r="D12460" t="s">
        <v>3372</v>
      </c>
      <c r="H12460" t="s">
        <v>3371</v>
      </c>
    </row>
    <row r="12461" spans="2:8">
      <c r="B12461" s="594">
        <v>45930.835740740738</v>
      </c>
      <c r="D12461" t="s">
        <v>3370</v>
      </c>
      <c r="H12461" t="s">
        <v>3371</v>
      </c>
    </row>
    <row r="12462" spans="2:8">
      <c r="B12462" s="594">
        <v>45930.835740740738</v>
      </c>
      <c r="D12462" t="s">
        <v>3372</v>
      </c>
      <c r="H12462" t="s">
        <v>3371</v>
      </c>
    </row>
    <row r="12463" spans="2:8">
      <c r="B12463" s="594">
        <v>45930.835787037038</v>
      </c>
      <c r="D12463" t="s">
        <v>3362</v>
      </c>
    </row>
    <row r="12464" spans="2:8">
      <c r="B12464" s="594">
        <v>45930.840138888889</v>
      </c>
      <c r="D12464" t="s">
        <v>3362</v>
      </c>
    </row>
    <row r="12465" spans="2:13">
      <c r="B12465" s="594">
        <v>45932.571516203701</v>
      </c>
      <c r="D12465" t="s">
        <v>3370</v>
      </c>
      <c r="F12465" t="s">
        <v>4925</v>
      </c>
      <c r="G12465" t="s">
        <v>1375</v>
      </c>
      <c r="H12465" t="s">
        <v>3609</v>
      </c>
      <c r="K12465">
        <v>1</v>
      </c>
      <c r="M12465" t="s">
        <v>4925</v>
      </c>
    </row>
    <row r="12466" spans="2:13">
      <c r="B12466" s="594">
        <v>45932.57167824074</v>
      </c>
      <c r="D12466" t="s">
        <v>3370</v>
      </c>
      <c r="F12466" t="s">
        <v>4926</v>
      </c>
      <c r="G12466" t="s">
        <v>1375</v>
      </c>
      <c r="H12466" t="s">
        <v>3615</v>
      </c>
      <c r="K12466">
        <v>1</v>
      </c>
      <c r="M12466" t="s">
        <v>4926</v>
      </c>
    </row>
    <row r="12467" spans="2:13">
      <c r="B12467" s="594">
        <v>45932.571851851855</v>
      </c>
      <c r="D12467" t="s">
        <v>3370</v>
      </c>
      <c r="F12467" t="s">
        <v>4927</v>
      </c>
      <c r="G12467" t="s">
        <v>1375</v>
      </c>
      <c r="H12467" t="s">
        <v>3606</v>
      </c>
      <c r="K12467">
        <v>1</v>
      </c>
      <c r="M12467" t="s">
        <v>4927</v>
      </c>
    </row>
    <row r="12468" spans="2:13">
      <c r="B12468" s="594">
        <v>45932.572025462963</v>
      </c>
      <c r="D12468" t="s">
        <v>3370</v>
      </c>
      <c r="F12468" t="s">
        <v>4928</v>
      </c>
      <c r="G12468" t="s">
        <v>1375</v>
      </c>
      <c r="H12468" t="s">
        <v>3618</v>
      </c>
      <c r="K12468">
        <v>1</v>
      </c>
      <c r="M12468" t="s">
        <v>4928</v>
      </c>
    </row>
    <row r="12469" spans="2:13">
      <c r="B12469" s="594">
        <v>45932.572094907409</v>
      </c>
      <c r="D12469" t="s">
        <v>3362</v>
      </c>
    </row>
    <row r="12470" spans="2:13">
      <c r="B12470" s="594">
        <v>45932.57303240741</v>
      </c>
      <c r="D12470" t="s">
        <v>3370</v>
      </c>
      <c r="F12470" t="s">
        <v>4929</v>
      </c>
      <c r="G12470" t="s">
        <v>1375</v>
      </c>
      <c r="H12470" t="s">
        <v>3609</v>
      </c>
      <c r="K12470">
        <v>1</v>
      </c>
      <c r="M12470" t="s">
        <v>4929</v>
      </c>
    </row>
    <row r="12471" spans="2:13">
      <c r="B12471" s="594">
        <v>45932.573217592595</v>
      </c>
      <c r="D12471" t="s">
        <v>3370</v>
      </c>
      <c r="F12471" t="s">
        <v>4930</v>
      </c>
      <c r="G12471" t="s">
        <v>1375</v>
      </c>
      <c r="H12471" t="s">
        <v>3615</v>
      </c>
      <c r="K12471">
        <v>1</v>
      </c>
      <c r="M12471" t="s">
        <v>4930</v>
      </c>
    </row>
    <row r="12472" spans="2:13">
      <c r="B12472" s="594">
        <v>45932.573564814818</v>
      </c>
      <c r="D12472" t="s">
        <v>3370</v>
      </c>
      <c r="F12472" t="s">
        <v>4931</v>
      </c>
      <c r="G12472" t="s">
        <v>1375</v>
      </c>
      <c r="H12472" t="s">
        <v>3606</v>
      </c>
      <c r="K12472">
        <v>1</v>
      </c>
      <c r="M12472" t="s">
        <v>4931</v>
      </c>
    </row>
    <row r="12473" spans="2:13">
      <c r="B12473" s="594">
        <v>45932.573761574073</v>
      </c>
      <c r="D12473" t="s">
        <v>3370</v>
      </c>
      <c r="F12473" t="s">
        <v>4932</v>
      </c>
      <c r="G12473" t="s">
        <v>1375</v>
      </c>
      <c r="H12473" t="s">
        <v>3618</v>
      </c>
      <c r="K12473">
        <v>1</v>
      </c>
      <c r="M12473" t="s">
        <v>4932</v>
      </c>
    </row>
    <row r="12474" spans="2:13">
      <c r="B12474" s="594">
        <v>45932.573865740742</v>
      </c>
      <c r="D12474" t="s">
        <v>3362</v>
      </c>
    </row>
    <row r="12475" spans="2:13">
      <c r="B12475" s="594">
        <v>45932.575902777775</v>
      </c>
      <c r="D12475" t="s">
        <v>3370</v>
      </c>
      <c r="F12475" t="s">
        <v>4933</v>
      </c>
      <c r="G12475" t="s">
        <v>1375</v>
      </c>
      <c r="H12475" t="s">
        <v>3609</v>
      </c>
      <c r="K12475">
        <v>1</v>
      </c>
      <c r="M12475" t="s">
        <v>4933</v>
      </c>
    </row>
    <row r="12476" spans="2:13">
      <c r="B12476" s="594">
        <v>45932.57607638889</v>
      </c>
      <c r="D12476" t="s">
        <v>3370</v>
      </c>
      <c r="F12476" t="s">
        <v>4934</v>
      </c>
      <c r="G12476" t="s">
        <v>1375</v>
      </c>
      <c r="H12476" t="s">
        <v>3615</v>
      </c>
      <c r="K12476">
        <v>1</v>
      </c>
      <c r="M12476" t="s">
        <v>4934</v>
      </c>
    </row>
    <row r="12477" spans="2:13">
      <c r="B12477" s="594">
        <v>45932.576226851852</v>
      </c>
      <c r="D12477" t="s">
        <v>3370</v>
      </c>
      <c r="F12477" t="s">
        <v>4935</v>
      </c>
      <c r="G12477" t="s">
        <v>1375</v>
      </c>
      <c r="H12477" t="s">
        <v>3606</v>
      </c>
      <c r="K12477">
        <v>1</v>
      </c>
      <c r="M12477" t="s">
        <v>4935</v>
      </c>
    </row>
    <row r="12478" spans="2:13">
      <c r="B12478" s="594">
        <v>45932.57640046296</v>
      </c>
      <c r="D12478" t="s">
        <v>3370</v>
      </c>
      <c r="F12478" t="s">
        <v>4936</v>
      </c>
      <c r="G12478" t="s">
        <v>1375</v>
      </c>
      <c r="H12478" t="s">
        <v>3618</v>
      </c>
      <c r="K12478">
        <v>1</v>
      </c>
      <c r="M12478" t="s">
        <v>4936</v>
      </c>
    </row>
    <row r="12479" spans="2:13">
      <c r="B12479" s="594">
        <v>45932.57644675926</v>
      </c>
      <c r="D12479" t="s">
        <v>3362</v>
      </c>
    </row>
    <row r="12480" spans="2:13">
      <c r="B12480" s="594">
        <v>45932.588055555556</v>
      </c>
      <c r="D12480" t="s">
        <v>3362</v>
      </c>
    </row>
    <row r="12481" spans="2:4">
      <c r="B12481" s="594">
        <v>45932.63</v>
      </c>
      <c r="D12481" t="s">
        <v>3362</v>
      </c>
    </row>
    <row r="12482" spans="2:4">
      <c r="B12482" s="594">
        <v>45933.452511574076</v>
      </c>
      <c r="C12482">
        <v>60001</v>
      </c>
      <c r="D12482" t="s">
        <v>3792</v>
      </c>
    </row>
    <row r="12483" spans="2:4">
      <c r="B12483" s="594">
        <v>45933.452523148146</v>
      </c>
      <c r="C12483">
        <v>60001</v>
      </c>
      <c r="D12483" t="s">
        <v>3364</v>
      </c>
    </row>
    <row r="12484" spans="2:4">
      <c r="B12484" s="594">
        <v>45933.452534722222</v>
      </c>
      <c r="C12484">
        <v>60001</v>
      </c>
      <c r="D12484" t="s">
        <v>3367</v>
      </c>
    </row>
    <row r="12485" spans="2:4">
      <c r="B12485" s="594">
        <v>45933.452534722222</v>
      </c>
      <c r="C12485">
        <v>60001</v>
      </c>
      <c r="D12485" t="s">
        <v>3792</v>
      </c>
    </row>
    <row r="12486" spans="2:4">
      <c r="B12486" s="594">
        <v>45933.452546296299</v>
      </c>
      <c r="C12486">
        <v>60001</v>
      </c>
      <c r="D12486" t="s">
        <v>3364</v>
      </c>
    </row>
    <row r="12487" spans="2:4">
      <c r="B12487" s="594">
        <v>45933.452546296299</v>
      </c>
      <c r="C12487">
        <v>60001</v>
      </c>
      <c r="D12487" t="s">
        <v>4743</v>
      </c>
    </row>
    <row r="12488" spans="2:4">
      <c r="B12488" s="594">
        <v>45933.452546296299</v>
      </c>
      <c r="C12488">
        <v>60001</v>
      </c>
      <c r="D12488" t="s">
        <v>3363</v>
      </c>
    </row>
    <row r="12489" spans="2:4">
      <c r="B12489" s="594">
        <v>45933.452546296299</v>
      </c>
      <c r="C12489">
        <v>60001</v>
      </c>
      <c r="D12489" t="s">
        <v>3440</v>
      </c>
    </row>
    <row r="12490" spans="2:4">
      <c r="B12490" s="594">
        <v>45933.452546296299</v>
      </c>
      <c r="C12490">
        <v>60001</v>
      </c>
      <c r="D12490" t="s">
        <v>3368</v>
      </c>
    </row>
    <row r="12491" spans="2:4">
      <c r="B12491" s="594">
        <v>45933.452546296299</v>
      </c>
      <c r="C12491">
        <v>60001</v>
      </c>
      <c r="D12491" t="s">
        <v>3365</v>
      </c>
    </row>
    <row r="12492" spans="2:4">
      <c r="B12492" s="594">
        <v>45933.452546296299</v>
      </c>
      <c r="C12492">
        <v>60001</v>
      </c>
      <c r="D12492" t="s">
        <v>4744</v>
      </c>
    </row>
    <row r="12493" spans="2:4">
      <c r="B12493" s="594">
        <v>45933.452569444446</v>
      </c>
      <c r="C12493">
        <v>60001</v>
      </c>
      <c r="D12493" t="s">
        <v>3364</v>
      </c>
    </row>
    <row r="12494" spans="2:4">
      <c r="B12494" s="594">
        <v>45933.452581018515</v>
      </c>
      <c r="C12494">
        <v>60001</v>
      </c>
      <c r="D12494" t="s">
        <v>3792</v>
      </c>
    </row>
    <row r="12495" spans="2:4">
      <c r="B12495" s="594">
        <v>45933.452581018515</v>
      </c>
      <c r="C12495">
        <v>60001</v>
      </c>
      <c r="D12495" t="s">
        <v>3364</v>
      </c>
    </row>
    <row r="12496" spans="2:4">
      <c r="B12496" s="594">
        <v>45933.452581018515</v>
      </c>
      <c r="C12496">
        <v>60001</v>
      </c>
      <c r="D12496" t="s">
        <v>4743</v>
      </c>
    </row>
    <row r="12497" spans="2:4">
      <c r="B12497" s="594">
        <v>45933.452581018515</v>
      </c>
      <c r="C12497">
        <v>60001</v>
      </c>
      <c r="D12497" t="s">
        <v>3363</v>
      </c>
    </row>
    <row r="12498" spans="2:4">
      <c r="B12498" s="594">
        <v>45933.452581018515</v>
      </c>
      <c r="C12498">
        <v>60001</v>
      </c>
      <c r="D12498" t="s">
        <v>3367</v>
      </c>
    </row>
    <row r="12499" spans="2:4">
      <c r="B12499" s="594">
        <v>45933.452592592592</v>
      </c>
      <c r="C12499">
        <v>60001</v>
      </c>
      <c r="D12499" t="s">
        <v>3366</v>
      </c>
    </row>
    <row r="12500" spans="2:4">
      <c r="B12500" s="594">
        <v>45933.452592592592</v>
      </c>
      <c r="C12500">
        <v>60001</v>
      </c>
      <c r="D12500" t="s">
        <v>3792</v>
      </c>
    </row>
    <row r="12501" spans="2:4">
      <c r="B12501" s="594">
        <v>45933.452592592592</v>
      </c>
      <c r="C12501">
        <v>60001</v>
      </c>
      <c r="D12501" t="s">
        <v>3439</v>
      </c>
    </row>
    <row r="12502" spans="2:4">
      <c r="B12502" s="594">
        <v>45933.452592592592</v>
      </c>
      <c r="C12502">
        <v>60001</v>
      </c>
      <c r="D12502" t="s">
        <v>3364</v>
      </c>
    </row>
    <row r="12503" spans="2:4">
      <c r="B12503" s="594">
        <v>45933.452604166669</v>
      </c>
      <c r="C12503">
        <v>60001</v>
      </c>
      <c r="D12503" t="s">
        <v>3366</v>
      </c>
    </row>
    <row r="12504" spans="2:4">
      <c r="B12504" s="594">
        <v>45933.45275462963</v>
      </c>
      <c r="D12504" t="s">
        <v>3362</v>
      </c>
    </row>
    <row r="12505" spans="2:4">
      <c r="B12505" s="594">
        <v>45933.45480324074</v>
      </c>
      <c r="C12505">
        <v>60001</v>
      </c>
      <c r="D12505" t="s">
        <v>3792</v>
      </c>
    </row>
    <row r="12506" spans="2:4">
      <c r="B12506" s="594">
        <v>45933.454814814817</v>
      </c>
      <c r="C12506">
        <v>60001</v>
      </c>
      <c r="D12506" t="s">
        <v>3364</v>
      </c>
    </row>
    <row r="12507" spans="2:4">
      <c r="B12507" s="594">
        <v>45933.454837962963</v>
      </c>
      <c r="C12507">
        <v>60001</v>
      </c>
      <c r="D12507" t="s">
        <v>3367</v>
      </c>
    </row>
    <row r="12508" spans="2:4">
      <c r="B12508" s="594">
        <v>45933.454837962963</v>
      </c>
      <c r="C12508">
        <v>60001</v>
      </c>
      <c r="D12508" t="s">
        <v>3792</v>
      </c>
    </row>
    <row r="12509" spans="2:4">
      <c r="B12509" s="594">
        <v>45933.45484953704</v>
      </c>
      <c r="C12509">
        <v>60001</v>
      </c>
      <c r="D12509" t="s">
        <v>3364</v>
      </c>
    </row>
    <row r="12510" spans="2:4">
      <c r="B12510" s="594">
        <v>45933.45484953704</v>
      </c>
      <c r="C12510">
        <v>60001</v>
      </c>
      <c r="D12510" t="s">
        <v>4743</v>
      </c>
    </row>
    <row r="12511" spans="2:4">
      <c r="B12511" s="594">
        <v>45933.45484953704</v>
      </c>
      <c r="C12511">
        <v>60001</v>
      </c>
      <c r="D12511" t="s">
        <v>3363</v>
      </c>
    </row>
    <row r="12512" spans="2:4">
      <c r="B12512" s="594">
        <v>45933.45484953704</v>
      </c>
      <c r="C12512">
        <v>60001</v>
      </c>
      <c r="D12512" t="s">
        <v>3440</v>
      </c>
    </row>
    <row r="12513" spans="2:8">
      <c r="B12513" s="594">
        <v>45933.45484953704</v>
      </c>
      <c r="C12513">
        <v>60001</v>
      </c>
      <c r="D12513" t="s">
        <v>3368</v>
      </c>
    </row>
    <row r="12514" spans="2:8">
      <c r="B12514" s="594">
        <v>45933.45484953704</v>
      </c>
      <c r="C12514">
        <v>60001</v>
      </c>
      <c r="D12514" t="s">
        <v>3365</v>
      </c>
    </row>
    <row r="12515" spans="2:8">
      <c r="B12515" s="594">
        <v>45933.45484953704</v>
      </c>
      <c r="C12515">
        <v>60001</v>
      </c>
      <c r="D12515" t="s">
        <v>4744</v>
      </c>
    </row>
    <row r="12516" spans="2:8">
      <c r="B12516" s="594">
        <v>45933.454872685186</v>
      </c>
      <c r="C12516">
        <v>60001</v>
      </c>
      <c r="D12516" t="s">
        <v>3364</v>
      </c>
    </row>
    <row r="12517" spans="2:8">
      <c r="B12517" s="594">
        <v>45933.454918981479</v>
      </c>
      <c r="C12517">
        <v>60001</v>
      </c>
      <c r="D12517" t="s">
        <v>3792</v>
      </c>
    </row>
    <row r="12518" spans="2:8">
      <c r="B12518" s="594">
        <v>45933.454930555556</v>
      </c>
      <c r="C12518">
        <v>60001</v>
      </c>
      <c r="D12518" t="s">
        <v>3364</v>
      </c>
    </row>
    <row r="12519" spans="2:8">
      <c r="B12519" s="594">
        <v>45933.454930555556</v>
      </c>
      <c r="C12519">
        <v>60001</v>
      </c>
      <c r="D12519" t="s">
        <v>4743</v>
      </c>
    </row>
    <row r="12520" spans="2:8">
      <c r="B12520" s="594">
        <v>45933.454930555556</v>
      </c>
      <c r="C12520">
        <v>60001</v>
      </c>
      <c r="D12520" t="s">
        <v>3363</v>
      </c>
    </row>
    <row r="12521" spans="2:8">
      <c r="B12521" s="594">
        <v>45933.454942129632</v>
      </c>
      <c r="C12521">
        <v>60001</v>
      </c>
      <c r="D12521" t="s">
        <v>3367</v>
      </c>
    </row>
    <row r="12522" spans="2:8">
      <c r="B12522" s="594">
        <v>45933.454942129632</v>
      </c>
      <c r="C12522">
        <v>60001</v>
      </c>
      <c r="D12522" t="s">
        <v>3366</v>
      </c>
    </row>
    <row r="12523" spans="2:8">
      <c r="B12523" s="594">
        <v>45933.454942129632</v>
      </c>
      <c r="C12523">
        <v>60001</v>
      </c>
      <c r="D12523" t="s">
        <v>3792</v>
      </c>
    </row>
    <row r="12524" spans="2:8">
      <c r="B12524" s="594">
        <v>45933.454953703702</v>
      </c>
      <c r="C12524">
        <v>60001</v>
      </c>
      <c r="D12524" t="s">
        <v>3439</v>
      </c>
    </row>
    <row r="12525" spans="2:8">
      <c r="B12525" s="594">
        <v>45933.454953703702</v>
      </c>
      <c r="C12525">
        <v>60001</v>
      </c>
      <c r="D12525" t="s">
        <v>3364</v>
      </c>
    </row>
    <row r="12526" spans="2:8">
      <c r="B12526" s="594">
        <v>45933.454965277779</v>
      </c>
      <c r="C12526">
        <v>60001</v>
      </c>
      <c r="D12526" t="s">
        <v>3366</v>
      </c>
    </row>
    <row r="12527" spans="2:8">
      <c r="B12527" s="594">
        <v>45933.455266203702</v>
      </c>
      <c r="D12527" t="s">
        <v>3370</v>
      </c>
      <c r="H12527" t="s">
        <v>3371</v>
      </c>
    </row>
    <row r="12528" spans="2:8">
      <c r="B12528" s="594">
        <v>45933.455266203702</v>
      </c>
      <c r="D12528" t="s">
        <v>3372</v>
      </c>
      <c r="H12528" t="s">
        <v>3371</v>
      </c>
    </row>
    <row r="12529" spans="2:17">
      <c r="B12529" s="594">
        <v>45933.455289351848</v>
      </c>
      <c r="D12529" t="s">
        <v>3370</v>
      </c>
      <c r="H12529" t="s">
        <v>3371</v>
      </c>
    </row>
    <row r="12530" spans="2:17">
      <c r="B12530" s="594">
        <v>45933.455289351848</v>
      </c>
      <c r="D12530" t="s">
        <v>3372</v>
      </c>
      <c r="H12530" t="s">
        <v>3371</v>
      </c>
    </row>
    <row r="12531" spans="2:17">
      <c r="B12531" s="594">
        <v>45933.455358796295</v>
      </c>
      <c r="D12531" t="s">
        <v>3362</v>
      </c>
    </row>
    <row r="12532" spans="2:17">
      <c r="B12532" s="594">
        <v>45933.457002314812</v>
      </c>
      <c r="D12532" t="s">
        <v>3362</v>
      </c>
    </row>
    <row r="12533" spans="2:17">
      <c r="B12533" s="594">
        <v>45933.457395833335</v>
      </c>
      <c r="D12533" t="s">
        <v>3370</v>
      </c>
      <c r="H12533" t="s">
        <v>3371</v>
      </c>
    </row>
    <row r="12534" spans="2:17">
      <c r="B12534" s="594">
        <v>45933.457465277781</v>
      </c>
      <c r="D12534" t="s">
        <v>3373</v>
      </c>
      <c r="F12534" t="s">
        <v>4938</v>
      </c>
      <c r="H12534" t="s">
        <v>3371</v>
      </c>
      <c r="K12534">
        <v>5</v>
      </c>
      <c r="M12534" t="s">
        <v>4938</v>
      </c>
      <c r="N12534" t="s">
        <v>4939</v>
      </c>
      <c r="O12534" t="s">
        <v>4940</v>
      </c>
      <c r="P12534" t="s">
        <v>4941</v>
      </c>
      <c r="Q12534" t="s">
        <v>4942</v>
      </c>
    </row>
    <row r="12535" spans="2:17">
      <c r="B12535" s="594">
        <v>45933.457465277781</v>
      </c>
      <c r="D12535" t="s">
        <v>3372</v>
      </c>
      <c r="F12535" t="s">
        <v>4938</v>
      </c>
      <c r="H12535" t="s">
        <v>3371</v>
      </c>
      <c r="K12535">
        <v>5</v>
      </c>
      <c r="M12535" t="s">
        <v>4938</v>
      </c>
      <c r="N12535" t="s">
        <v>4939</v>
      </c>
      <c r="O12535" t="s">
        <v>4940</v>
      </c>
      <c r="P12535" t="s">
        <v>4941</v>
      </c>
      <c r="Q12535" t="s">
        <v>4942</v>
      </c>
    </row>
    <row r="12536" spans="2:17">
      <c r="B12536" s="594">
        <v>45933.457476851851</v>
      </c>
      <c r="D12536" t="s">
        <v>3370</v>
      </c>
      <c r="H12536" t="s">
        <v>3371</v>
      </c>
    </row>
    <row r="12537" spans="2:17">
      <c r="B12537" s="594">
        <v>45933.45752314815</v>
      </c>
      <c r="D12537" t="s">
        <v>3373</v>
      </c>
      <c r="F12537" t="s">
        <v>4943</v>
      </c>
      <c r="H12537" t="s">
        <v>3371</v>
      </c>
      <c r="K12537">
        <v>5</v>
      </c>
      <c r="M12537" t="s">
        <v>4943</v>
      </c>
      <c r="N12537" t="s">
        <v>4944</v>
      </c>
      <c r="O12537" t="s">
        <v>4945</v>
      </c>
      <c r="P12537" t="s">
        <v>4946</v>
      </c>
      <c r="Q12537" t="s">
        <v>4947</v>
      </c>
    </row>
    <row r="12538" spans="2:17">
      <c r="B12538" s="594">
        <v>45933.45752314815</v>
      </c>
      <c r="D12538" t="s">
        <v>3372</v>
      </c>
      <c r="F12538" t="s">
        <v>4943</v>
      </c>
      <c r="H12538" t="s">
        <v>3371</v>
      </c>
      <c r="K12538">
        <v>5</v>
      </c>
      <c r="M12538" t="s">
        <v>4943</v>
      </c>
      <c r="N12538" t="s">
        <v>4944</v>
      </c>
      <c r="O12538" t="s">
        <v>4945</v>
      </c>
      <c r="P12538" t="s">
        <v>4946</v>
      </c>
      <c r="Q12538" t="s">
        <v>4947</v>
      </c>
    </row>
    <row r="12539" spans="2:17">
      <c r="B12539" s="594">
        <v>45933.457592592589</v>
      </c>
      <c r="D12539" t="s">
        <v>3362</v>
      </c>
    </row>
    <row r="12540" spans="2:17">
      <c r="B12540" s="594">
        <v>45933.459814814814</v>
      </c>
      <c r="D12540" t="s">
        <v>3370</v>
      </c>
      <c r="F12540" t="s">
        <v>4948</v>
      </c>
      <c r="G12540" t="s">
        <v>1375</v>
      </c>
      <c r="H12540" t="s">
        <v>3606</v>
      </c>
      <c r="K12540">
        <v>1</v>
      </c>
      <c r="M12540" t="s">
        <v>4948</v>
      </c>
    </row>
    <row r="12541" spans="2:17">
      <c r="B12541" s="594">
        <v>45933.459988425922</v>
      </c>
      <c r="D12541" t="s">
        <v>3370</v>
      </c>
      <c r="F12541" t="s">
        <v>4949</v>
      </c>
      <c r="G12541" t="s">
        <v>1375</v>
      </c>
      <c r="H12541" t="s">
        <v>3615</v>
      </c>
      <c r="K12541">
        <v>1</v>
      </c>
      <c r="M12541" t="s">
        <v>4949</v>
      </c>
    </row>
    <row r="12542" spans="2:17">
      <c r="B12542" s="594">
        <v>45933.460057870368</v>
      </c>
      <c r="D12542" t="s">
        <v>3362</v>
      </c>
    </row>
    <row r="12543" spans="2:17">
      <c r="B12543" s="594">
        <v>45933.460324074076</v>
      </c>
      <c r="D12543" t="s">
        <v>3370</v>
      </c>
      <c r="F12543" t="s">
        <v>3613</v>
      </c>
      <c r="H12543" t="s">
        <v>3371</v>
      </c>
    </row>
    <row r="12544" spans="2:17">
      <c r="B12544" s="594">
        <v>45933.460358796299</v>
      </c>
      <c r="D12544" t="s">
        <v>3373</v>
      </c>
      <c r="F12544" t="s">
        <v>4943</v>
      </c>
      <c r="H12544" t="s">
        <v>3371</v>
      </c>
      <c r="K12544">
        <v>5</v>
      </c>
      <c r="M12544" t="s">
        <v>4943</v>
      </c>
      <c r="N12544" t="s">
        <v>4944</v>
      </c>
      <c r="O12544" t="s">
        <v>4945</v>
      </c>
      <c r="P12544" t="s">
        <v>4946</v>
      </c>
      <c r="Q12544" t="s">
        <v>4947</v>
      </c>
    </row>
    <row r="12545" spans="2:17">
      <c r="B12545" s="594">
        <v>45933.460358796299</v>
      </c>
      <c r="D12545" t="s">
        <v>3372</v>
      </c>
      <c r="F12545" t="s">
        <v>4943</v>
      </c>
      <c r="H12545" t="s">
        <v>3371</v>
      </c>
      <c r="K12545">
        <v>5</v>
      </c>
      <c r="M12545" t="s">
        <v>4943</v>
      </c>
      <c r="N12545" t="s">
        <v>4944</v>
      </c>
      <c r="O12545" t="s">
        <v>4945</v>
      </c>
      <c r="P12545" t="s">
        <v>4946</v>
      </c>
      <c r="Q12545" t="s">
        <v>4947</v>
      </c>
    </row>
    <row r="12546" spans="2:17">
      <c r="B12546" s="594">
        <v>45933.460416666669</v>
      </c>
      <c r="D12546" t="s">
        <v>3362</v>
      </c>
    </row>
    <row r="12547" spans="2:17">
      <c r="B12547" s="594">
        <v>45933.4690162037</v>
      </c>
      <c r="D12547" t="s">
        <v>3362</v>
      </c>
    </row>
    <row r="12548" spans="2:17">
      <c r="B12548" s="594">
        <v>45933.515752314815</v>
      </c>
      <c r="D12548" t="s">
        <v>3362</v>
      </c>
    </row>
    <row r="12549" spans="2:17">
      <c r="B12549" s="594">
        <v>45933.517685185187</v>
      </c>
      <c r="D12549" t="s">
        <v>3370</v>
      </c>
      <c r="H12549" t="s">
        <v>3371</v>
      </c>
    </row>
    <row r="12550" spans="2:17">
      <c r="B12550" s="594">
        <v>45933.517685185187</v>
      </c>
      <c r="D12550" t="s">
        <v>3372</v>
      </c>
      <c r="H12550" t="s">
        <v>3371</v>
      </c>
    </row>
    <row r="12551" spans="2:17">
      <c r="B12551" s="594">
        <v>45933.517743055556</v>
      </c>
      <c r="D12551" t="s">
        <v>3362</v>
      </c>
    </row>
    <row r="12552" spans="2:17">
      <c r="B12552" s="594">
        <v>45933.518726851849</v>
      </c>
      <c r="D12552" t="s">
        <v>3362</v>
      </c>
    </row>
    <row r="12553" spans="2:17">
      <c r="B12553" s="594">
        <v>45936.475740740738</v>
      </c>
      <c r="D12553" t="s">
        <v>3362</v>
      </c>
    </row>
    <row r="12554" spans="2:17">
      <c r="B12554" s="594">
        <v>45936.479907407411</v>
      </c>
      <c r="D12554" t="s">
        <v>3362</v>
      </c>
    </row>
    <row r="12555" spans="2:17">
      <c r="B12555" s="594">
        <v>45937.412986111114</v>
      </c>
      <c r="D12555" t="s">
        <v>3362</v>
      </c>
    </row>
    <row r="12556" spans="2:17">
      <c r="B12556" s="594">
        <v>45937.417500000003</v>
      </c>
      <c r="D12556" t="s">
        <v>3362</v>
      </c>
    </row>
    <row r="12557" spans="2:17">
      <c r="B12557" s="594">
        <v>45937.421319444446</v>
      </c>
      <c r="D12557" t="s">
        <v>3362</v>
      </c>
    </row>
    <row r="12558" spans="2:17">
      <c r="B12558" s="594">
        <v>45937.424016203702</v>
      </c>
      <c r="D12558" t="s">
        <v>3362</v>
      </c>
    </row>
    <row r="12559" spans="2:17">
      <c r="B12559" s="594">
        <v>45938.378784722219</v>
      </c>
      <c r="D12559" t="s">
        <v>3362</v>
      </c>
    </row>
    <row r="12560" spans="2:17">
      <c r="B12560" s="594">
        <v>45938.380127314813</v>
      </c>
      <c r="D12560" t="s">
        <v>3362</v>
      </c>
    </row>
    <row r="12561" spans="2:17">
      <c r="B12561" s="594">
        <v>45938.380914351852</v>
      </c>
      <c r="D12561" t="s">
        <v>3362</v>
      </c>
    </row>
    <row r="12562" spans="2:17">
      <c r="B12562" s="594">
        <v>45938.384641203702</v>
      </c>
      <c r="D12562" t="s">
        <v>3362</v>
      </c>
    </row>
    <row r="12563" spans="2:17">
      <c r="B12563" s="594">
        <v>45938.38486111111</v>
      </c>
      <c r="D12563" t="s">
        <v>3362</v>
      </c>
    </row>
    <row r="12564" spans="2:17">
      <c r="B12564" s="594">
        <v>45938.393495370372</v>
      </c>
      <c r="D12564" t="s">
        <v>3362</v>
      </c>
    </row>
    <row r="12565" spans="2:17">
      <c r="B12565" s="594">
        <v>45938.395324074074</v>
      </c>
      <c r="D12565" t="s">
        <v>3362</v>
      </c>
    </row>
    <row r="12566" spans="2:17">
      <c r="B12566" s="594">
        <v>45938.395856481482</v>
      </c>
      <c r="D12566" t="s">
        <v>3362</v>
      </c>
    </row>
    <row r="12567" spans="2:17">
      <c r="B12567" s="594">
        <v>45938.396469907406</v>
      </c>
      <c r="D12567" t="s">
        <v>3362</v>
      </c>
    </row>
    <row r="12568" spans="2:17">
      <c r="B12568" s="594">
        <v>45947.576643518521</v>
      </c>
      <c r="D12568" t="s">
        <v>3362</v>
      </c>
    </row>
    <row r="12569" spans="2:17">
      <c r="B12569" s="594">
        <v>45947.577951388892</v>
      </c>
      <c r="D12569" t="s">
        <v>3362</v>
      </c>
    </row>
    <row r="12570" spans="2:17">
      <c r="B12570" s="594">
        <v>45947.583078703705</v>
      </c>
      <c r="D12570" t="s">
        <v>3362</v>
      </c>
    </row>
    <row r="12571" spans="2:17">
      <c r="B12571" s="594">
        <v>45947.594386574077</v>
      </c>
      <c r="D12571" t="s">
        <v>3370</v>
      </c>
      <c r="H12571" t="s">
        <v>3371</v>
      </c>
    </row>
    <row r="12572" spans="2:17">
      <c r="B12572" s="594">
        <v>45947.594409722224</v>
      </c>
      <c r="D12572" t="s">
        <v>3373</v>
      </c>
      <c r="F12572" t="s">
        <v>4952</v>
      </c>
      <c r="H12572" t="s">
        <v>3371</v>
      </c>
      <c r="K12572">
        <v>5</v>
      </c>
      <c r="M12572" t="s">
        <v>4952</v>
      </c>
      <c r="N12572" t="s">
        <v>4953</v>
      </c>
      <c r="O12572" t="s">
        <v>4954</v>
      </c>
      <c r="P12572" t="s">
        <v>4955</v>
      </c>
      <c r="Q12572" t="s">
        <v>4956</v>
      </c>
    </row>
    <row r="12573" spans="2:17">
      <c r="B12573" s="594">
        <v>45947.594409722224</v>
      </c>
      <c r="D12573" t="s">
        <v>3372</v>
      </c>
      <c r="F12573" t="s">
        <v>4952</v>
      </c>
      <c r="H12573" t="s">
        <v>3371</v>
      </c>
      <c r="K12573">
        <v>5</v>
      </c>
      <c r="M12573" t="s">
        <v>4952</v>
      </c>
      <c r="N12573" t="s">
        <v>4953</v>
      </c>
      <c r="O12573" t="s">
        <v>4954</v>
      </c>
      <c r="P12573" t="s">
        <v>4955</v>
      </c>
      <c r="Q12573" t="s">
        <v>4956</v>
      </c>
    </row>
    <row r="12574" spans="2:17">
      <c r="B12574" s="594">
        <v>45947.594421296293</v>
      </c>
      <c r="D12574" t="s">
        <v>3370</v>
      </c>
      <c r="H12574" t="s">
        <v>3371</v>
      </c>
    </row>
    <row r="12575" spans="2:17">
      <c r="B12575" s="594">
        <v>45947.594444444447</v>
      </c>
      <c r="D12575" t="s">
        <v>3373</v>
      </c>
      <c r="F12575" t="s">
        <v>4957</v>
      </c>
      <c r="H12575" t="s">
        <v>3371</v>
      </c>
      <c r="K12575">
        <v>5</v>
      </c>
      <c r="M12575" t="s">
        <v>4957</v>
      </c>
      <c r="N12575" t="s">
        <v>4958</v>
      </c>
      <c r="O12575" t="s">
        <v>4959</v>
      </c>
      <c r="P12575" t="s">
        <v>4960</v>
      </c>
      <c r="Q12575" t="s">
        <v>4961</v>
      </c>
    </row>
    <row r="12576" spans="2:17">
      <c r="B12576" s="594">
        <v>45947.594444444447</v>
      </c>
      <c r="D12576" t="s">
        <v>3372</v>
      </c>
      <c r="F12576" t="s">
        <v>4957</v>
      </c>
      <c r="H12576" t="s">
        <v>3371</v>
      </c>
      <c r="K12576">
        <v>5</v>
      </c>
      <c r="M12576" t="s">
        <v>4957</v>
      </c>
      <c r="N12576" t="s">
        <v>4958</v>
      </c>
      <c r="O12576" t="s">
        <v>4959</v>
      </c>
      <c r="P12576" t="s">
        <v>4960</v>
      </c>
      <c r="Q12576" t="s">
        <v>4961</v>
      </c>
    </row>
    <row r="12577" spans="2:17">
      <c r="B12577" s="594">
        <v>45947.594444444447</v>
      </c>
      <c r="D12577" t="s">
        <v>3370</v>
      </c>
      <c r="H12577" t="s">
        <v>3371</v>
      </c>
    </row>
    <row r="12578" spans="2:17">
      <c r="B12578" s="594">
        <v>45947.594467592593</v>
      </c>
      <c r="D12578" t="s">
        <v>3373</v>
      </c>
      <c r="F12578" t="s">
        <v>4962</v>
      </c>
      <c r="H12578" t="s">
        <v>3371</v>
      </c>
      <c r="K12578">
        <v>5</v>
      </c>
      <c r="M12578" t="s">
        <v>4962</v>
      </c>
      <c r="N12578" t="s">
        <v>4963</v>
      </c>
      <c r="O12578" t="s">
        <v>4964</v>
      </c>
      <c r="P12578" t="s">
        <v>4965</v>
      </c>
      <c r="Q12578" t="s">
        <v>4966</v>
      </c>
    </row>
    <row r="12579" spans="2:17">
      <c r="B12579" s="594">
        <v>45947.594467592593</v>
      </c>
      <c r="D12579" t="s">
        <v>3372</v>
      </c>
      <c r="F12579" t="s">
        <v>4962</v>
      </c>
      <c r="H12579" t="s">
        <v>3371</v>
      </c>
      <c r="K12579">
        <v>5</v>
      </c>
      <c r="M12579" t="s">
        <v>4962</v>
      </c>
      <c r="N12579" t="s">
        <v>4963</v>
      </c>
      <c r="O12579" t="s">
        <v>4964</v>
      </c>
      <c r="P12579" t="s">
        <v>4965</v>
      </c>
      <c r="Q12579" t="s">
        <v>4966</v>
      </c>
    </row>
    <row r="12580" spans="2:17">
      <c r="B12580" s="594">
        <v>45947.59447916667</v>
      </c>
      <c r="D12580" t="s">
        <v>3370</v>
      </c>
      <c r="H12580" t="s">
        <v>3371</v>
      </c>
    </row>
    <row r="12581" spans="2:17">
      <c r="B12581" s="594">
        <v>45947.594513888886</v>
      </c>
      <c r="D12581" t="s">
        <v>3373</v>
      </c>
      <c r="F12581" t="s">
        <v>4967</v>
      </c>
      <c r="H12581" t="s">
        <v>3371</v>
      </c>
      <c r="K12581">
        <v>5</v>
      </c>
      <c r="M12581" t="s">
        <v>4967</v>
      </c>
      <c r="N12581" t="s">
        <v>4968</v>
      </c>
      <c r="O12581" t="s">
        <v>4969</v>
      </c>
      <c r="P12581" t="s">
        <v>4970</v>
      </c>
      <c r="Q12581" t="s">
        <v>4971</v>
      </c>
    </row>
    <row r="12582" spans="2:17">
      <c r="B12582" s="594">
        <v>45947.594513888886</v>
      </c>
      <c r="D12582" t="s">
        <v>3372</v>
      </c>
      <c r="F12582" t="s">
        <v>4967</v>
      </c>
      <c r="H12582" t="s">
        <v>3371</v>
      </c>
      <c r="K12582">
        <v>5</v>
      </c>
      <c r="M12582" t="s">
        <v>4967</v>
      </c>
      <c r="N12582" t="s">
        <v>4968</v>
      </c>
      <c r="O12582" t="s">
        <v>4969</v>
      </c>
      <c r="P12582" t="s">
        <v>4970</v>
      </c>
      <c r="Q12582" t="s">
        <v>4971</v>
      </c>
    </row>
    <row r="12583" spans="2:17">
      <c r="B12583" s="594">
        <v>45947.594548611109</v>
      </c>
      <c r="D12583" t="s">
        <v>3362</v>
      </c>
    </row>
    <row r="12584" spans="2:17">
      <c r="B12584" s="594">
        <v>45952.531956018516</v>
      </c>
      <c r="D12584" t="s">
        <v>3362</v>
      </c>
    </row>
    <row r="12585" spans="2:17">
      <c r="B12585" s="594">
        <v>45952.542303240742</v>
      </c>
      <c r="D12585" t="s">
        <v>3370</v>
      </c>
      <c r="H12585" t="s">
        <v>3371</v>
      </c>
    </row>
    <row r="12586" spans="2:17">
      <c r="B12586" s="594">
        <v>45952.542303240742</v>
      </c>
      <c r="D12586" t="s">
        <v>3372</v>
      </c>
      <c r="H12586" t="s">
        <v>3371</v>
      </c>
    </row>
    <row r="12587" spans="2:17">
      <c r="B12587" s="594">
        <v>45952.542361111111</v>
      </c>
      <c r="D12587" t="s">
        <v>3370</v>
      </c>
      <c r="H12587" t="s">
        <v>3371</v>
      </c>
    </row>
    <row r="12588" spans="2:17">
      <c r="B12588" s="594">
        <v>45952.542361111111</v>
      </c>
      <c r="D12588" t="s">
        <v>3372</v>
      </c>
      <c r="H12588" t="s">
        <v>3371</v>
      </c>
    </row>
    <row r="12589" spans="2:17">
      <c r="B12589" s="594">
        <v>45952.542407407411</v>
      </c>
      <c r="D12589" t="s">
        <v>3370</v>
      </c>
      <c r="H12589" t="s">
        <v>3371</v>
      </c>
    </row>
    <row r="12590" spans="2:17">
      <c r="B12590" s="594">
        <v>45952.542407407411</v>
      </c>
      <c r="D12590" t="s">
        <v>3372</v>
      </c>
      <c r="H12590" t="s">
        <v>3371</v>
      </c>
    </row>
    <row r="12591" spans="2:17">
      <c r="B12591" s="594">
        <v>45952.543032407404</v>
      </c>
      <c r="D12591" t="s">
        <v>3370</v>
      </c>
      <c r="H12591" t="s">
        <v>3371</v>
      </c>
    </row>
    <row r="12592" spans="2:17">
      <c r="B12592" s="594">
        <v>45952.543032407404</v>
      </c>
      <c r="D12592" t="s">
        <v>3372</v>
      </c>
      <c r="H12592" t="s">
        <v>3371</v>
      </c>
    </row>
    <row r="12593" spans="2:17">
      <c r="B12593" s="594">
        <v>45952.54314814815</v>
      </c>
      <c r="D12593" t="s">
        <v>3362</v>
      </c>
    </row>
    <row r="12594" spans="2:17">
      <c r="B12594" s="594">
        <v>45952.547847222224</v>
      </c>
      <c r="D12594" t="s">
        <v>3370</v>
      </c>
      <c r="H12594" t="s">
        <v>3371</v>
      </c>
    </row>
    <row r="12595" spans="2:17">
      <c r="B12595" s="594">
        <v>45952.547847222224</v>
      </c>
      <c r="D12595" t="s">
        <v>3372</v>
      </c>
      <c r="H12595" t="s">
        <v>3371</v>
      </c>
    </row>
    <row r="12596" spans="2:17">
      <c r="B12596" s="594">
        <v>45952.547881944447</v>
      </c>
      <c r="D12596" t="s">
        <v>3370</v>
      </c>
      <c r="H12596" t="s">
        <v>3371</v>
      </c>
    </row>
    <row r="12597" spans="2:17">
      <c r="B12597" s="594">
        <v>45952.547881944447</v>
      </c>
      <c r="D12597" t="s">
        <v>3372</v>
      </c>
      <c r="H12597" t="s">
        <v>3371</v>
      </c>
    </row>
    <row r="12598" spans="2:17">
      <c r="B12598" s="594">
        <v>45952.547905092593</v>
      </c>
      <c r="D12598" t="s">
        <v>3370</v>
      </c>
      <c r="H12598" t="s">
        <v>3371</v>
      </c>
    </row>
    <row r="12599" spans="2:17">
      <c r="B12599" s="594">
        <v>45952.547905092593</v>
      </c>
      <c r="D12599" t="s">
        <v>3372</v>
      </c>
      <c r="H12599" t="s">
        <v>3371</v>
      </c>
    </row>
    <row r="12600" spans="2:17">
      <c r="B12600" s="594">
        <v>45952.54791666667</v>
      </c>
      <c r="D12600" t="s">
        <v>3370</v>
      </c>
      <c r="H12600" t="s">
        <v>3371</v>
      </c>
    </row>
    <row r="12601" spans="2:17">
      <c r="B12601" s="594">
        <v>45952.54791666667</v>
      </c>
      <c r="D12601" t="s">
        <v>3372</v>
      </c>
      <c r="H12601" t="s">
        <v>3371</v>
      </c>
    </row>
    <row r="12602" spans="2:17">
      <c r="B12602" s="594">
        <v>45952.548020833332</v>
      </c>
      <c r="D12602" t="s">
        <v>3362</v>
      </c>
    </row>
    <row r="12603" spans="2:17">
      <c r="B12603" s="594">
        <v>45952.556354166663</v>
      </c>
      <c r="D12603" t="s">
        <v>3362</v>
      </c>
    </row>
    <row r="12604" spans="2:17">
      <c r="B12604" s="594">
        <v>45952.556666666664</v>
      </c>
      <c r="D12604" t="s">
        <v>3370</v>
      </c>
      <c r="H12604" t="s">
        <v>3371</v>
      </c>
    </row>
    <row r="12605" spans="2:17">
      <c r="B12605" s="594">
        <v>45952.55673611111</v>
      </c>
      <c r="D12605" t="s">
        <v>3373</v>
      </c>
      <c r="F12605" t="s">
        <v>4972</v>
      </c>
      <c r="H12605" t="s">
        <v>3371</v>
      </c>
      <c r="K12605">
        <v>5</v>
      </c>
      <c r="M12605" t="s">
        <v>4972</v>
      </c>
      <c r="N12605" t="s">
        <v>4973</v>
      </c>
      <c r="O12605" t="s">
        <v>4974</v>
      </c>
      <c r="P12605" t="s">
        <v>4975</v>
      </c>
      <c r="Q12605" t="s">
        <v>4976</v>
      </c>
    </row>
    <row r="12606" spans="2:17">
      <c r="B12606" s="594">
        <v>45952.55673611111</v>
      </c>
      <c r="D12606" t="s">
        <v>3372</v>
      </c>
      <c r="F12606" t="s">
        <v>4972</v>
      </c>
      <c r="H12606" t="s">
        <v>3371</v>
      </c>
      <c r="K12606">
        <v>5</v>
      </c>
      <c r="M12606" t="s">
        <v>4972</v>
      </c>
      <c r="N12606" t="s">
        <v>4973</v>
      </c>
      <c r="O12606" t="s">
        <v>4974</v>
      </c>
      <c r="P12606" t="s">
        <v>4975</v>
      </c>
      <c r="Q12606" t="s">
        <v>4976</v>
      </c>
    </row>
    <row r="12607" spans="2:17">
      <c r="B12607" s="594">
        <v>45952.556979166664</v>
      </c>
      <c r="D12607" t="s">
        <v>3370</v>
      </c>
      <c r="H12607" t="s">
        <v>3371</v>
      </c>
    </row>
    <row r="12608" spans="2:17">
      <c r="B12608" s="594">
        <v>45952.557060185187</v>
      </c>
      <c r="D12608" t="s">
        <v>3373</v>
      </c>
      <c r="F12608" t="s">
        <v>4977</v>
      </c>
      <c r="H12608" t="s">
        <v>3371</v>
      </c>
      <c r="K12608">
        <v>5</v>
      </c>
      <c r="M12608" t="s">
        <v>4977</v>
      </c>
      <c r="N12608" t="s">
        <v>4978</v>
      </c>
      <c r="O12608" t="s">
        <v>4979</v>
      </c>
      <c r="P12608" t="s">
        <v>4980</v>
      </c>
      <c r="Q12608" t="s">
        <v>4981</v>
      </c>
    </row>
    <row r="12609" spans="2:17">
      <c r="B12609" s="594">
        <v>45952.557060185187</v>
      </c>
      <c r="D12609" t="s">
        <v>3372</v>
      </c>
      <c r="F12609" t="s">
        <v>4977</v>
      </c>
      <c r="H12609" t="s">
        <v>3371</v>
      </c>
      <c r="K12609">
        <v>5</v>
      </c>
      <c r="M12609" t="s">
        <v>4977</v>
      </c>
      <c r="N12609" t="s">
        <v>4978</v>
      </c>
      <c r="O12609" t="s">
        <v>4979</v>
      </c>
      <c r="P12609" t="s">
        <v>4980</v>
      </c>
      <c r="Q12609" t="s">
        <v>4981</v>
      </c>
    </row>
    <row r="12610" spans="2:17">
      <c r="B12610" s="594">
        <v>45952.557129629633</v>
      </c>
      <c r="D12610" t="s">
        <v>3370</v>
      </c>
      <c r="H12610" t="s">
        <v>3371</v>
      </c>
    </row>
    <row r="12611" spans="2:17">
      <c r="B12611" s="594">
        <v>45952.557233796295</v>
      </c>
      <c r="D12611" t="s">
        <v>3373</v>
      </c>
      <c r="F12611" t="s">
        <v>4982</v>
      </c>
      <c r="H12611" t="s">
        <v>3371</v>
      </c>
      <c r="K12611">
        <v>5</v>
      </c>
      <c r="M12611" t="s">
        <v>4982</v>
      </c>
      <c r="N12611" t="s">
        <v>4983</v>
      </c>
      <c r="O12611" t="s">
        <v>4984</v>
      </c>
      <c r="P12611" t="s">
        <v>4985</v>
      </c>
      <c r="Q12611" t="s">
        <v>4986</v>
      </c>
    </row>
    <row r="12612" spans="2:17">
      <c r="B12612" s="594">
        <v>45952.557233796295</v>
      </c>
      <c r="D12612" t="s">
        <v>3372</v>
      </c>
      <c r="F12612" t="s">
        <v>4982</v>
      </c>
      <c r="H12612" t="s">
        <v>3371</v>
      </c>
      <c r="K12612">
        <v>5</v>
      </c>
      <c r="M12612" t="s">
        <v>4982</v>
      </c>
      <c r="N12612" t="s">
        <v>4983</v>
      </c>
      <c r="O12612" t="s">
        <v>4984</v>
      </c>
      <c r="P12612" t="s">
        <v>4985</v>
      </c>
      <c r="Q12612" t="s">
        <v>4986</v>
      </c>
    </row>
    <row r="12613" spans="2:17">
      <c r="B12613" s="594">
        <v>45952.557268518518</v>
      </c>
      <c r="D12613" t="s">
        <v>3370</v>
      </c>
      <c r="H12613" t="s">
        <v>3371</v>
      </c>
    </row>
    <row r="12614" spans="2:17">
      <c r="B12614" s="594">
        <v>45952.557349537034</v>
      </c>
      <c r="D12614" t="s">
        <v>3373</v>
      </c>
      <c r="F12614" t="s">
        <v>4987</v>
      </c>
      <c r="H12614" t="s">
        <v>3371</v>
      </c>
      <c r="K12614">
        <v>5</v>
      </c>
      <c r="M12614" t="s">
        <v>4987</v>
      </c>
      <c r="N12614" t="s">
        <v>4988</v>
      </c>
      <c r="O12614" t="s">
        <v>4989</v>
      </c>
      <c r="P12614" t="s">
        <v>4990</v>
      </c>
      <c r="Q12614" t="s">
        <v>4991</v>
      </c>
    </row>
    <row r="12615" spans="2:17">
      <c r="B12615" s="594">
        <v>45952.557349537034</v>
      </c>
      <c r="D12615" t="s">
        <v>3372</v>
      </c>
      <c r="F12615" t="s">
        <v>4987</v>
      </c>
      <c r="H12615" t="s">
        <v>3371</v>
      </c>
      <c r="K12615">
        <v>5</v>
      </c>
      <c r="M12615" t="s">
        <v>4987</v>
      </c>
      <c r="N12615" t="s">
        <v>4988</v>
      </c>
      <c r="O12615" t="s">
        <v>4989</v>
      </c>
      <c r="P12615" t="s">
        <v>4990</v>
      </c>
      <c r="Q12615" t="s">
        <v>4991</v>
      </c>
    </row>
    <row r="12616" spans="2:17">
      <c r="B12616" s="594">
        <v>45952.557581018518</v>
      </c>
      <c r="D12616" t="s">
        <v>3362</v>
      </c>
    </row>
    <row r="12617" spans="2:17">
      <c r="B12617" s="594">
        <v>45955.56212962963</v>
      </c>
      <c r="D12617" t="s">
        <v>3362</v>
      </c>
    </row>
    <row r="12618" spans="2:17">
      <c r="B12618" s="594">
        <v>45955.564814814818</v>
      </c>
      <c r="D12618" t="s">
        <v>3370</v>
      </c>
      <c r="H12618" t="s">
        <v>3371</v>
      </c>
    </row>
    <row r="12619" spans="2:17">
      <c r="B12619" s="594">
        <v>45955.564814814818</v>
      </c>
      <c r="D12619" t="s">
        <v>3372</v>
      </c>
      <c r="H12619" t="s">
        <v>3371</v>
      </c>
    </row>
    <row r="12620" spans="2:17">
      <c r="B12620" s="594">
        <v>45955.564872685187</v>
      </c>
      <c r="D12620" t="s">
        <v>3370</v>
      </c>
      <c r="H12620" t="s">
        <v>3371</v>
      </c>
    </row>
    <row r="12621" spans="2:17">
      <c r="B12621" s="594">
        <v>45955.564872685187</v>
      </c>
      <c r="D12621" t="s">
        <v>3372</v>
      </c>
      <c r="H12621" t="s">
        <v>3371</v>
      </c>
    </row>
    <row r="12622" spans="2:17">
      <c r="B12622" s="594">
        <v>45955.564918981479</v>
      </c>
      <c r="D12622" t="s">
        <v>3370</v>
      </c>
      <c r="H12622" t="s">
        <v>3371</v>
      </c>
    </row>
    <row r="12623" spans="2:17">
      <c r="B12623" s="594">
        <v>45955.564918981479</v>
      </c>
      <c r="D12623" t="s">
        <v>3372</v>
      </c>
      <c r="H12623" t="s">
        <v>3371</v>
      </c>
    </row>
    <row r="12624" spans="2:17">
      <c r="B12624" s="594">
        <v>45955.564953703702</v>
      </c>
      <c r="D12624" t="s">
        <v>3370</v>
      </c>
      <c r="H12624" t="s">
        <v>3371</v>
      </c>
    </row>
    <row r="12625" spans="2:8">
      <c r="B12625" s="594">
        <v>45955.564953703702</v>
      </c>
      <c r="D12625" t="s">
        <v>3372</v>
      </c>
      <c r="H12625" t="s">
        <v>3371</v>
      </c>
    </row>
    <row r="12626" spans="2:8">
      <c r="B12626" s="594">
        <v>45955.564988425926</v>
      </c>
      <c r="D12626" t="s">
        <v>3362</v>
      </c>
    </row>
    <row r="12627" spans="2:8">
      <c r="B12627" s="594">
        <v>45955.567939814813</v>
      </c>
      <c r="D12627" t="s">
        <v>3370</v>
      </c>
      <c r="H12627" t="s">
        <v>3371</v>
      </c>
    </row>
    <row r="12628" spans="2:8">
      <c r="B12628" s="594">
        <v>45955.56795138889</v>
      </c>
      <c r="D12628" t="s">
        <v>3372</v>
      </c>
      <c r="H12628" t="s">
        <v>3371</v>
      </c>
    </row>
    <row r="12629" spans="2:8">
      <c r="B12629" s="594">
        <v>45955.567962962959</v>
      </c>
      <c r="D12629" t="s">
        <v>3370</v>
      </c>
      <c r="H12629" t="s">
        <v>3371</v>
      </c>
    </row>
    <row r="12630" spans="2:8">
      <c r="B12630" s="594">
        <v>45955.567962962959</v>
      </c>
      <c r="D12630" t="s">
        <v>3372</v>
      </c>
      <c r="H12630" t="s">
        <v>3371</v>
      </c>
    </row>
    <row r="12631" spans="2:8">
      <c r="B12631" s="594">
        <v>45955.567962962959</v>
      </c>
      <c r="D12631" t="s">
        <v>3370</v>
      </c>
      <c r="H12631" t="s">
        <v>3371</v>
      </c>
    </row>
    <row r="12632" spans="2:8">
      <c r="B12632" s="594">
        <v>45955.567962962959</v>
      </c>
      <c r="D12632" t="s">
        <v>3372</v>
      </c>
      <c r="H12632" t="s">
        <v>3371</v>
      </c>
    </row>
    <row r="12633" spans="2:8">
      <c r="B12633" s="594">
        <v>45955.567974537036</v>
      </c>
      <c r="D12633" t="s">
        <v>3370</v>
      </c>
      <c r="H12633" t="s">
        <v>3371</v>
      </c>
    </row>
    <row r="12634" spans="2:8">
      <c r="B12634" s="594">
        <v>45955.567974537036</v>
      </c>
      <c r="D12634" t="s">
        <v>3372</v>
      </c>
      <c r="H12634" t="s">
        <v>3371</v>
      </c>
    </row>
    <row r="12635" spans="2:8">
      <c r="B12635" s="594">
        <v>45955.568009259259</v>
      </c>
      <c r="D12635" t="s">
        <v>3362</v>
      </c>
    </row>
    <row r="12636" spans="2:8">
      <c r="B12636" s="594">
        <v>45955.571932870371</v>
      </c>
      <c r="D12636" t="s">
        <v>3362</v>
      </c>
    </row>
    <row r="12637" spans="2:8">
      <c r="B12637" s="594">
        <v>45955.574837962966</v>
      </c>
      <c r="D12637" t="s">
        <v>3370</v>
      </c>
      <c r="H12637" t="s">
        <v>3371</v>
      </c>
    </row>
    <row r="12638" spans="2:8">
      <c r="B12638" s="594">
        <v>45955.574837962966</v>
      </c>
      <c r="D12638" t="s">
        <v>3372</v>
      </c>
      <c r="H12638" t="s">
        <v>3371</v>
      </c>
    </row>
    <row r="12639" spans="2:8">
      <c r="B12639" s="594">
        <v>45955.574884259258</v>
      </c>
      <c r="D12639" t="s">
        <v>3370</v>
      </c>
      <c r="H12639" t="s">
        <v>3371</v>
      </c>
    </row>
    <row r="12640" spans="2:8">
      <c r="B12640" s="594">
        <v>45955.574884259258</v>
      </c>
      <c r="D12640" t="s">
        <v>3372</v>
      </c>
      <c r="H12640" t="s">
        <v>3371</v>
      </c>
    </row>
    <row r="12641" spans="2:17">
      <c r="B12641" s="594">
        <v>45955.574918981481</v>
      </c>
      <c r="D12641" t="s">
        <v>3370</v>
      </c>
      <c r="H12641" t="s">
        <v>3371</v>
      </c>
    </row>
    <row r="12642" spans="2:17">
      <c r="B12642" s="594">
        <v>45955.574918981481</v>
      </c>
      <c r="D12642" t="s">
        <v>3372</v>
      </c>
      <c r="H12642" t="s">
        <v>3371</v>
      </c>
    </row>
    <row r="12643" spans="2:17">
      <c r="B12643" s="594">
        <v>45955.574976851851</v>
      </c>
      <c r="D12643" t="s">
        <v>3370</v>
      </c>
      <c r="H12643" t="s">
        <v>3371</v>
      </c>
    </row>
    <row r="12644" spans="2:17">
      <c r="B12644" s="594">
        <v>45955.574976851851</v>
      </c>
      <c r="D12644" t="s">
        <v>3372</v>
      </c>
      <c r="H12644" t="s">
        <v>3371</v>
      </c>
    </row>
    <row r="12645" spans="2:17">
      <c r="B12645" s="594">
        <v>45955.575023148151</v>
      </c>
      <c r="D12645" t="s">
        <v>3362</v>
      </c>
    </row>
    <row r="12646" spans="2:17">
      <c r="B12646" s="594">
        <v>45955.577777777777</v>
      </c>
      <c r="D12646" t="s">
        <v>3362</v>
      </c>
    </row>
    <row r="12647" spans="2:17">
      <c r="B12647" s="594">
        <v>45955.580057870371</v>
      </c>
      <c r="D12647" t="s">
        <v>3370</v>
      </c>
      <c r="H12647" t="s">
        <v>3371</v>
      </c>
    </row>
    <row r="12648" spans="2:17">
      <c r="B12648" s="594">
        <v>45955.580092592594</v>
      </c>
      <c r="D12648" t="s">
        <v>3373</v>
      </c>
      <c r="F12648" t="s">
        <v>4992</v>
      </c>
      <c r="H12648" t="s">
        <v>3371</v>
      </c>
      <c r="K12648">
        <v>5</v>
      </c>
      <c r="M12648" t="s">
        <v>4992</v>
      </c>
      <c r="N12648" t="s">
        <v>4993</v>
      </c>
      <c r="O12648" t="s">
        <v>4994</v>
      </c>
      <c r="P12648" t="s">
        <v>4995</v>
      </c>
      <c r="Q12648" t="s">
        <v>4996</v>
      </c>
    </row>
    <row r="12649" spans="2:17">
      <c r="B12649" s="594">
        <v>45955.580277777779</v>
      </c>
      <c r="D12649" t="s">
        <v>3372</v>
      </c>
      <c r="F12649" t="s">
        <v>4992</v>
      </c>
      <c r="H12649" t="s">
        <v>3371</v>
      </c>
      <c r="K12649">
        <v>5</v>
      </c>
      <c r="M12649" t="s">
        <v>4992</v>
      </c>
      <c r="N12649" t="s">
        <v>4993</v>
      </c>
      <c r="O12649" t="s">
        <v>4994</v>
      </c>
      <c r="P12649" t="s">
        <v>4995</v>
      </c>
      <c r="Q12649" t="s">
        <v>4996</v>
      </c>
    </row>
    <row r="12650" spans="2:17">
      <c r="B12650" s="594">
        <v>45955.580347222225</v>
      </c>
      <c r="D12650" t="s">
        <v>3362</v>
      </c>
    </row>
    <row r="12651" spans="2:17">
      <c r="B12651" s="594">
        <v>45957.599502314813</v>
      </c>
      <c r="D12651" t="s">
        <v>3362</v>
      </c>
    </row>
    <row r="12652" spans="2:17">
      <c r="B12652" s="594">
        <v>45958.29923611111</v>
      </c>
      <c r="D12652" t="s">
        <v>3362</v>
      </c>
    </row>
    <row r="12653" spans="2:17">
      <c r="B12653" s="594">
        <v>45958.302685185183</v>
      </c>
      <c r="D12653" t="s">
        <v>3362</v>
      </c>
    </row>
    <row r="12654" spans="2:17">
      <c r="B12654" s="594">
        <v>45958.314398148148</v>
      </c>
      <c r="D12654" t="s">
        <v>3362</v>
      </c>
    </row>
    <row r="12655" spans="2:17">
      <c r="B12655" s="594">
        <v>45958.315381944441</v>
      </c>
      <c r="D12655" t="s">
        <v>3362</v>
      </c>
    </row>
    <row r="12656" spans="2:17">
      <c r="B12656" s="594">
        <v>45958.339988425927</v>
      </c>
      <c r="D12656" t="s">
        <v>3362</v>
      </c>
    </row>
    <row r="12657" spans="2:8">
      <c r="B12657" s="594">
        <v>45958.342199074075</v>
      </c>
      <c r="D12657" t="s">
        <v>3370</v>
      </c>
      <c r="H12657" t="s">
        <v>3371</v>
      </c>
    </row>
    <row r="12658" spans="2:8">
      <c r="B12658" s="594">
        <v>45958.342199074075</v>
      </c>
      <c r="D12658" t="s">
        <v>3372</v>
      </c>
      <c r="H12658" t="s">
        <v>3371</v>
      </c>
    </row>
    <row r="12659" spans="2:8">
      <c r="B12659" s="594">
        <v>45958.342233796298</v>
      </c>
      <c r="D12659" t="s">
        <v>3370</v>
      </c>
      <c r="H12659" t="s">
        <v>3371</v>
      </c>
    </row>
    <row r="12660" spans="2:8">
      <c r="B12660" s="594">
        <v>45958.342233796298</v>
      </c>
      <c r="D12660" t="s">
        <v>3372</v>
      </c>
      <c r="H12660" t="s">
        <v>3371</v>
      </c>
    </row>
    <row r="12661" spans="2:8">
      <c r="B12661" s="594">
        <v>45958.342268518521</v>
      </c>
      <c r="D12661" t="s">
        <v>3370</v>
      </c>
      <c r="H12661" t="s">
        <v>3371</v>
      </c>
    </row>
    <row r="12662" spans="2:8">
      <c r="B12662" s="594">
        <v>45958.342268518521</v>
      </c>
      <c r="D12662" t="s">
        <v>3372</v>
      </c>
      <c r="H12662" t="s">
        <v>3371</v>
      </c>
    </row>
    <row r="12663" spans="2:8">
      <c r="B12663" s="594">
        <v>45958.342280092591</v>
      </c>
      <c r="D12663" t="s">
        <v>3370</v>
      </c>
      <c r="H12663" t="s">
        <v>3371</v>
      </c>
    </row>
    <row r="12664" spans="2:8">
      <c r="B12664" s="594">
        <v>45958.342291666668</v>
      </c>
      <c r="D12664" t="s">
        <v>3372</v>
      </c>
      <c r="H12664" t="s">
        <v>3371</v>
      </c>
    </row>
    <row r="12665" spans="2:8">
      <c r="B12665" s="594">
        <v>45958.342361111114</v>
      </c>
      <c r="D12665" t="s">
        <v>3362</v>
      </c>
    </row>
    <row r="12666" spans="2:8">
      <c r="B12666" s="594">
        <v>45958.343773148146</v>
      </c>
      <c r="D12666" t="s">
        <v>3370</v>
      </c>
      <c r="H12666" t="s">
        <v>3371</v>
      </c>
    </row>
    <row r="12667" spans="2:8">
      <c r="B12667" s="594">
        <v>45958.343773148146</v>
      </c>
      <c r="D12667" t="s">
        <v>3372</v>
      </c>
      <c r="H12667" t="s">
        <v>3371</v>
      </c>
    </row>
    <row r="12668" spans="2:8">
      <c r="B12668" s="594">
        <v>45958.343784722223</v>
      </c>
      <c r="D12668" t="s">
        <v>3370</v>
      </c>
      <c r="H12668" t="s">
        <v>3371</v>
      </c>
    </row>
    <row r="12669" spans="2:8">
      <c r="B12669" s="594">
        <v>45958.343784722223</v>
      </c>
      <c r="D12669" t="s">
        <v>3372</v>
      </c>
      <c r="H12669" t="s">
        <v>3371</v>
      </c>
    </row>
    <row r="12670" spans="2:8">
      <c r="B12670" s="594">
        <v>45958.3437962963</v>
      </c>
      <c r="D12670" t="s">
        <v>3370</v>
      </c>
      <c r="H12670" t="s">
        <v>3371</v>
      </c>
    </row>
    <row r="12671" spans="2:8">
      <c r="B12671" s="594">
        <v>45958.3437962963</v>
      </c>
      <c r="D12671" t="s">
        <v>3372</v>
      </c>
      <c r="H12671" t="s">
        <v>3371</v>
      </c>
    </row>
    <row r="12672" spans="2:8">
      <c r="B12672" s="594">
        <v>45958.343807870369</v>
      </c>
      <c r="D12672" t="s">
        <v>3370</v>
      </c>
      <c r="H12672" t="s">
        <v>3371</v>
      </c>
    </row>
    <row r="12673" spans="2:17">
      <c r="B12673" s="594">
        <v>45958.343807870369</v>
      </c>
      <c r="D12673" t="s">
        <v>3372</v>
      </c>
      <c r="H12673" t="s">
        <v>3371</v>
      </c>
    </row>
    <row r="12674" spans="2:17">
      <c r="B12674" s="594">
        <v>45958.343854166669</v>
      </c>
      <c r="D12674" t="s">
        <v>3362</v>
      </c>
    </row>
    <row r="12675" spans="2:17">
      <c r="B12675" s="594">
        <v>45958.349583333336</v>
      </c>
      <c r="F12675" t="s">
        <v>3487</v>
      </c>
    </row>
    <row r="12676" spans="2:17">
      <c r="B12676" s="594">
        <v>45958.349780092591</v>
      </c>
      <c r="D12676" t="s">
        <v>3362</v>
      </c>
    </row>
    <row r="12677" spans="2:17">
      <c r="B12677" s="594">
        <v>45958.353946759256</v>
      </c>
      <c r="D12677" t="s">
        <v>3370</v>
      </c>
      <c r="H12677" t="s">
        <v>3371</v>
      </c>
    </row>
    <row r="12678" spans="2:17">
      <c r="B12678" s="594">
        <v>45958.353993055556</v>
      </c>
      <c r="D12678" t="s">
        <v>3373</v>
      </c>
      <c r="F12678" t="s">
        <v>5021</v>
      </c>
      <c r="H12678" t="s">
        <v>3371</v>
      </c>
      <c r="K12678">
        <v>5</v>
      </c>
      <c r="M12678" t="s">
        <v>5021</v>
      </c>
      <c r="N12678" t="s">
        <v>5022</v>
      </c>
      <c r="O12678" t="s">
        <v>5023</v>
      </c>
      <c r="P12678" t="s">
        <v>5024</v>
      </c>
      <c r="Q12678" t="s">
        <v>5025</v>
      </c>
    </row>
    <row r="12679" spans="2:17">
      <c r="B12679" s="594">
        <v>45958.353993055556</v>
      </c>
      <c r="D12679" t="s">
        <v>3372</v>
      </c>
      <c r="F12679" t="s">
        <v>5021</v>
      </c>
      <c r="H12679" t="s">
        <v>3371</v>
      </c>
      <c r="K12679">
        <v>5</v>
      </c>
      <c r="M12679" t="s">
        <v>5021</v>
      </c>
      <c r="N12679" t="s">
        <v>5022</v>
      </c>
      <c r="O12679" t="s">
        <v>5023</v>
      </c>
      <c r="P12679" t="s">
        <v>5024</v>
      </c>
      <c r="Q12679" t="s">
        <v>5025</v>
      </c>
    </row>
    <row r="12680" spans="2:17">
      <c r="B12680" s="594">
        <v>45958.354062500002</v>
      </c>
      <c r="D12680" t="s">
        <v>3362</v>
      </c>
    </row>
    <row r="12681" spans="2:17">
      <c r="B12681" s="594">
        <v>45958.362581018519</v>
      </c>
      <c r="D12681" t="s">
        <v>3362</v>
      </c>
    </row>
    <row r="12682" spans="2:17">
      <c r="B12682" s="594">
        <v>45958.364583333336</v>
      </c>
      <c r="D12682" t="s">
        <v>3362</v>
      </c>
    </row>
    <row r="12683" spans="2:17">
      <c r="B12683" s="594">
        <v>45958.371562499997</v>
      </c>
      <c r="D12683" t="s">
        <v>3362</v>
      </c>
    </row>
    <row r="12684" spans="2:17">
      <c r="B12684" s="594">
        <v>45958.377534722225</v>
      </c>
      <c r="D12684" t="s">
        <v>3362</v>
      </c>
    </row>
    <row r="12685" spans="2:17">
      <c r="B12685" s="594">
        <v>45958.390833333331</v>
      </c>
      <c r="D12685" t="s">
        <v>3362</v>
      </c>
    </row>
    <row r="12686" spans="2:17">
      <c r="B12686" s="594">
        <v>45958.392256944448</v>
      </c>
      <c r="D12686" t="s">
        <v>3370</v>
      </c>
      <c r="H12686" t="s">
        <v>3371</v>
      </c>
    </row>
    <row r="12687" spans="2:17">
      <c r="B12687" s="594">
        <v>45958.392337962963</v>
      </c>
      <c r="D12687" t="s">
        <v>3373</v>
      </c>
      <c r="F12687" t="s">
        <v>5026</v>
      </c>
      <c r="H12687" t="s">
        <v>3371</v>
      </c>
      <c r="K12687">
        <v>5</v>
      </c>
      <c r="M12687" t="s">
        <v>5026</v>
      </c>
      <c r="N12687" t="s">
        <v>5027</v>
      </c>
      <c r="O12687" t="s">
        <v>5028</v>
      </c>
      <c r="P12687" t="s">
        <v>5029</v>
      </c>
      <c r="Q12687" t="s">
        <v>5030</v>
      </c>
    </row>
    <row r="12688" spans="2:17">
      <c r="B12688" s="594">
        <v>45958.39234953704</v>
      </c>
      <c r="D12688" t="s">
        <v>3372</v>
      </c>
      <c r="F12688" t="s">
        <v>5026</v>
      </c>
      <c r="H12688" t="s">
        <v>3371</v>
      </c>
      <c r="K12688">
        <v>5</v>
      </c>
      <c r="M12688" t="s">
        <v>5026</v>
      </c>
      <c r="N12688" t="s">
        <v>5027</v>
      </c>
      <c r="O12688" t="s">
        <v>5028</v>
      </c>
      <c r="P12688" t="s">
        <v>5029</v>
      </c>
      <c r="Q12688" t="s">
        <v>5030</v>
      </c>
    </row>
    <row r="12689" spans="2:17">
      <c r="B12689" s="594">
        <v>45958.392384259256</v>
      </c>
      <c r="D12689" t="s">
        <v>3370</v>
      </c>
      <c r="H12689" t="s">
        <v>3371</v>
      </c>
    </row>
    <row r="12690" spans="2:17">
      <c r="B12690" s="594">
        <v>45958.392476851855</v>
      </c>
      <c r="D12690" t="s">
        <v>3373</v>
      </c>
      <c r="F12690" t="s">
        <v>5031</v>
      </c>
      <c r="H12690" t="s">
        <v>3371</v>
      </c>
      <c r="K12690">
        <v>5</v>
      </c>
      <c r="M12690" t="s">
        <v>5031</v>
      </c>
      <c r="N12690" t="s">
        <v>5032</v>
      </c>
      <c r="O12690" t="s">
        <v>5033</v>
      </c>
      <c r="P12690" t="s">
        <v>5034</v>
      </c>
      <c r="Q12690" t="s">
        <v>5035</v>
      </c>
    </row>
    <row r="12691" spans="2:17">
      <c r="B12691" s="594">
        <v>45958.392476851855</v>
      </c>
      <c r="D12691" t="s">
        <v>3372</v>
      </c>
      <c r="F12691" t="s">
        <v>5031</v>
      </c>
      <c r="H12691" t="s">
        <v>3371</v>
      </c>
      <c r="K12691">
        <v>5</v>
      </c>
      <c r="M12691" t="s">
        <v>5031</v>
      </c>
      <c r="N12691" t="s">
        <v>5032</v>
      </c>
      <c r="O12691" t="s">
        <v>5033</v>
      </c>
      <c r="P12691" t="s">
        <v>5034</v>
      </c>
      <c r="Q12691" t="s">
        <v>5035</v>
      </c>
    </row>
    <row r="12692" spans="2:17">
      <c r="B12692" s="594">
        <v>45958.392500000002</v>
      </c>
      <c r="D12692" t="s">
        <v>3370</v>
      </c>
      <c r="H12692" t="s">
        <v>3371</v>
      </c>
    </row>
    <row r="12693" spans="2:17">
      <c r="B12693" s="594">
        <v>45958.392581018517</v>
      </c>
      <c r="D12693" t="s">
        <v>3373</v>
      </c>
      <c r="F12693" t="s">
        <v>5036</v>
      </c>
      <c r="H12693" t="s">
        <v>3371</v>
      </c>
      <c r="K12693">
        <v>5</v>
      </c>
      <c r="M12693" t="s">
        <v>5036</v>
      </c>
      <c r="N12693" t="s">
        <v>5037</v>
      </c>
      <c r="O12693" t="s">
        <v>5038</v>
      </c>
      <c r="P12693" t="s">
        <v>5039</v>
      </c>
      <c r="Q12693" t="s">
        <v>5040</v>
      </c>
    </row>
    <row r="12694" spans="2:17">
      <c r="B12694" s="594">
        <v>45958.392604166664</v>
      </c>
      <c r="D12694" t="s">
        <v>3372</v>
      </c>
      <c r="F12694" t="s">
        <v>5036</v>
      </c>
      <c r="H12694" t="s">
        <v>3371</v>
      </c>
      <c r="K12694">
        <v>5</v>
      </c>
      <c r="M12694" t="s">
        <v>5036</v>
      </c>
      <c r="N12694" t="s">
        <v>5037</v>
      </c>
      <c r="O12694" t="s">
        <v>5038</v>
      </c>
      <c r="P12694" t="s">
        <v>5039</v>
      </c>
      <c r="Q12694" t="s">
        <v>5040</v>
      </c>
    </row>
    <row r="12695" spans="2:17">
      <c r="B12695" s="594">
        <v>45958.39267361111</v>
      </c>
      <c r="D12695" t="s">
        <v>3370</v>
      </c>
      <c r="H12695" t="s">
        <v>3371</v>
      </c>
    </row>
    <row r="12696" spans="2:17">
      <c r="B12696" s="594">
        <v>45958.392731481479</v>
      </c>
      <c r="D12696" t="s">
        <v>3373</v>
      </c>
      <c r="F12696" t="s">
        <v>5021</v>
      </c>
      <c r="H12696" t="s">
        <v>3371</v>
      </c>
      <c r="K12696">
        <v>5</v>
      </c>
      <c r="M12696" t="s">
        <v>5021</v>
      </c>
      <c r="N12696" t="s">
        <v>5022</v>
      </c>
      <c r="O12696" t="s">
        <v>5023</v>
      </c>
    </row>
    <row r="12697" spans="2:17">
      <c r="B12697" s="594">
        <v>45958.392743055556</v>
      </c>
      <c r="D12697" t="s">
        <v>3372</v>
      </c>
      <c r="F12697" t="s">
        <v>5021</v>
      </c>
      <c r="H12697" t="s">
        <v>3371</v>
      </c>
      <c r="K12697">
        <v>5</v>
      </c>
      <c r="M12697" t="s">
        <v>5021</v>
      </c>
      <c r="N12697" t="s">
        <v>5022</v>
      </c>
      <c r="O12697" t="s">
        <v>5023</v>
      </c>
    </row>
    <row r="12698" spans="2:17">
      <c r="B12698" s="594">
        <v>45958.392858796295</v>
      </c>
      <c r="D12698" t="s">
        <v>3362</v>
      </c>
    </row>
    <row r="12699" spans="2:17">
      <c r="B12699" s="594">
        <v>45958.42019675926</v>
      </c>
      <c r="D12699" t="s">
        <v>3362</v>
      </c>
    </row>
    <row r="12700" spans="2:17">
      <c r="B12700" s="594">
        <v>45958.445648148147</v>
      </c>
      <c r="D12700" t="s">
        <v>3362</v>
      </c>
    </row>
    <row r="12701" spans="2:17">
      <c r="B12701" s="594">
        <v>45959.33697916667</v>
      </c>
      <c r="D12701" t="s">
        <v>3370</v>
      </c>
      <c r="F12701" t="s">
        <v>5041</v>
      </c>
      <c r="G12701" t="s">
        <v>1375</v>
      </c>
      <c r="H12701" t="s">
        <v>3609</v>
      </c>
      <c r="K12701">
        <v>1</v>
      </c>
      <c r="M12701" t="s">
        <v>5041</v>
      </c>
    </row>
    <row r="12702" spans="2:17">
      <c r="B12702" s="594">
        <v>45959.337037037039</v>
      </c>
      <c r="D12702" t="s">
        <v>3373</v>
      </c>
      <c r="F12702" t="s">
        <v>5041</v>
      </c>
      <c r="G12702" t="s">
        <v>1375</v>
      </c>
      <c r="H12702" t="s">
        <v>3609</v>
      </c>
      <c r="K12702">
        <v>1</v>
      </c>
      <c r="M12702" t="s">
        <v>5041</v>
      </c>
    </row>
    <row r="12703" spans="2:17">
      <c r="B12703" s="594">
        <v>45959.337314814817</v>
      </c>
      <c r="D12703" t="s">
        <v>3370</v>
      </c>
      <c r="F12703" t="s">
        <v>5042</v>
      </c>
      <c r="G12703" t="s">
        <v>1375</v>
      </c>
      <c r="H12703" t="s">
        <v>3615</v>
      </c>
      <c r="K12703">
        <v>1</v>
      </c>
      <c r="M12703" t="s">
        <v>5042</v>
      </c>
    </row>
    <row r="12704" spans="2:17">
      <c r="B12704" s="594">
        <v>45959.33734953704</v>
      </c>
      <c r="D12704" t="s">
        <v>3373</v>
      </c>
      <c r="F12704" t="s">
        <v>5042</v>
      </c>
      <c r="G12704" t="s">
        <v>1375</v>
      </c>
      <c r="H12704" t="s">
        <v>3615</v>
      </c>
      <c r="K12704">
        <v>1</v>
      </c>
      <c r="M12704" t="s">
        <v>5042</v>
      </c>
    </row>
    <row r="12705" spans="2:13">
      <c r="B12705" s="594">
        <v>45959.338113425925</v>
      </c>
      <c r="D12705" t="s">
        <v>3370</v>
      </c>
      <c r="F12705" t="s">
        <v>5043</v>
      </c>
      <c r="G12705" t="s">
        <v>1375</v>
      </c>
      <c r="H12705" t="s">
        <v>3606</v>
      </c>
      <c r="K12705">
        <v>1</v>
      </c>
      <c r="M12705" t="s">
        <v>5043</v>
      </c>
    </row>
    <row r="12706" spans="2:13">
      <c r="B12706" s="594">
        <v>45959.338148148148</v>
      </c>
      <c r="D12706" t="s">
        <v>3373</v>
      </c>
      <c r="F12706" t="s">
        <v>5043</v>
      </c>
      <c r="G12706" t="s">
        <v>1375</v>
      </c>
      <c r="H12706" t="s">
        <v>3606</v>
      </c>
      <c r="K12706">
        <v>1</v>
      </c>
      <c r="M12706" t="s">
        <v>5043</v>
      </c>
    </row>
    <row r="12707" spans="2:13">
      <c r="B12707" s="594">
        <v>45959.338460648149</v>
      </c>
      <c r="D12707" t="s">
        <v>3370</v>
      </c>
      <c r="F12707" t="s">
        <v>5044</v>
      </c>
      <c r="G12707" t="s">
        <v>1375</v>
      </c>
      <c r="H12707" t="s">
        <v>3618</v>
      </c>
      <c r="K12707">
        <v>1</v>
      </c>
      <c r="M12707" t="s">
        <v>5044</v>
      </c>
    </row>
    <row r="12708" spans="2:13">
      <c r="B12708" s="594">
        <v>45959.338530092595</v>
      </c>
      <c r="D12708" t="s">
        <v>3373</v>
      </c>
      <c r="F12708" t="s">
        <v>5044</v>
      </c>
      <c r="G12708" t="s">
        <v>1375</v>
      </c>
      <c r="H12708" t="s">
        <v>3618</v>
      </c>
      <c r="K12708">
        <v>1</v>
      </c>
      <c r="M12708" t="s">
        <v>5044</v>
      </c>
    </row>
    <row r="12709" spans="2:13">
      <c r="B12709" s="594">
        <v>45959.338784722226</v>
      </c>
      <c r="D12709" t="s">
        <v>3362</v>
      </c>
    </row>
    <row r="12710" spans="2:13">
      <c r="B12710" s="594">
        <v>45959.353981481479</v>
      </c>
      <c r="D12710" t="s">
        <v>3362</v>
      </c>
    </row>
    <row r="12711" spans="2:13">
      <c r="B12711" s="594">
        <v>45959.378912037035</v>
      </c>
      <c r="D12711" t="s">
        <v>3362</v>
      </c>
    </row>
    <row r="12712" spans="2:13">
      <c r="B12712" s="594">
        <v>45959.383692129632</v>
      </c>
      <c r="D12712" t="s">
        <v>3362</v>
      </c>
    </row>
    <row r="12713" spans="2:13">
      <c r="B12713" s="594">
        <v>45959.38789351852</v>
      </c>
      <c r="D12713" t="s">
        <v>3370</v>
      </c>
      <c r="F12713" t="s">
        <v>5045</v>
      </c>
      <c r="G12713" t="s">
        <v>1375</v>
      </c>
      <c r="H12713" t="s">
        <v>3609</v>
      </c>
      <c r="K12713">
        <v>1</v>
      </c>
      <c r="M12713" t="s">
        <v>5045</v>
      </c>
    </row>
    <row r="12714" spans="2:13">
      <c r="B12714" s="594">
        <v>45959.387928240743</v>
      </c>
      <c r="D12714" t="s">
        <v>3373</v>
      </c>
      <c r="F12714" t="s">
        <v>5045</v>
      </c>
      <c r="G12714" t="s">
        <v>1375</v>
      </c>
      <c r="H12714" t="s">
        <v>3609</v>
      </c>
      <c r="K12714">
        <v>1</v>
      </c>
      <c r="M12714" t="s">
        <v>5045</v>
      </c>
    </row>
    <row r="12715" spans="2:13">
      <c r="B12715" s="594">
        <v>45959.388020833336</v>
      </c>
      <c r="D12715" t="s">
        <v>3725</v>
      </c>
      <c r="F12715" t="s">
        <v>3607</v>
      </c>
    </row>
    <row r="12716" spans="2:13">
      <c r="B12716" s="594">
        <v>45959.388113425928</v>
      </c>
      <c r="D12716" t="s">
        <v>3725</v>
      </c>
      <c r="F12716" t="s">
        <v>3613</v>
      </c>
    </row>
    <row r="12717" spans="2:13">
      <c r="B12717" s="594">
        <v>45959.388344907406</v>
      </c>
      <c r="D12717" t="s">
        <v>3725</v>
      </c>
    </row>
    <row r="12718" spans="2:13">
      <c r="B12718" s="594">
        <v>45959.388495370367</v>
      </c>
      <c r="D12718" t="s">
        <v>3362</v>
      </c>
    </row>
    <row r="12719" spans="2:13">
      <c r="B12719" s="594">
        <v>45959.40828703704</v>
      </c>
      <c r="D12719" t="s">
        <v>3370</v>
      </c>
      <c r="F12719" t="s">
        <v>5045</v>
      </c>
      <c r="G12719" t="s">
        <v>1375</v>
      </c>
      <c r="H12719" t="s">
        <v>3609</v>
      </c>
      <c r="K12719">
        <v>1</v>
      </c>
      <c r="M12719" t="s">
        <v>5045</v>
      </c>
    </row>
    <row r="12720" spans="2:13">
      <c r="B12720" s="594">
        <v>45959.408321759256</v>
      </c>
      <c r="D12720" t="s">
        <v>3373</v>
      </c>
      <c r="F12720" t="s">
        <v>5045</v>
      </c>
      <c r="G12720" t="s">
        <v>1375</v>
      </c>
      <c r="H12720" t="s">
        <v>3609</v>
      </c>
      <c r="K12720">
        <v>1</v>
      </c>
      <c r="M12720" t="s">
        <v>5045</v>
      </c>
    </row>
    <row r="12721" spans="2:13">
      <c r="B12721" s="594">
        <v>45959.408449074072</v>
      </c>
      <c r="D12721" t="s">
        <v>3370</v>
      </c>
      <c r="F12721" t="s">
        <v>5048</v>
      </c>
      <c r="G12721" t="s">
        <v>1375</v>
      </c>
      <c r="H12721" t="s">
        <v>3615</v>
      </c>
      <c r="K12721">
        <v>1</v>
      </c>
      <c r="M12721" t="s">
        <v>5048</v>
      </c>
    </row>
    <row r="12722" spans="2:13">
      <c r="B12722" s="594">
        <v>45959.408472222225</v>
      </c>
      <c r="D12722" t="s">
        <v>3373</v>
      </c>
      <c r="F12722" t="s">
        <v>5048</v>
      </c>
      <c r="G12722" t="s">
        <v>1375</v>
      </c>
      <c r="H12722" t="s">
        <v>3615</v>
      </c>
      <c r="K12722">
        <v>1</v>
      </c>
      <c r="M12722" t="s">
        <v>5048</v>
      </c>
    </row>
    <row r="12723" spans="2:13">
      <c r="B12723" s="594">
        <v>45959.40865740741</v>
      </c>
      <c r="D12723" t="s">
        <v>3370</v>
      </c>
      <c r="F12723" t="s">
        <v>5049</v>
      </c>
      <c r="G12723" t="s">
        <v>1375</v>
      </c>
      <c r="H12723" t="s">
        <v>3606</v>
      </c>
      <c r="K12723">
        <v>1</v>
      </c>
      <c r="M12723" t="s">
        <v>5049</v>
      </c>
    </row>
    <row r="12724" spans="2:13">
      <c r="B12724" s="594">
        <v>45959.408692129633</v>
      </c>
      <c r="D12724" t="s">
        <v>3373</v>
      </c>
      <c r="F12724" t="s">
        <v>5049</v>
      </c>
      <c r="G12724" t="s">
        <v>1375</v>
      </c>
      <c r="H12724" t="s">
        <v>3606</v>
      </c>
      <c r="K12724">
        <v>1</v>
      </c>
      <c r="M12724" t="s">
        <v>5049</v>
      </c>
    </row>
    <row r="12725" spans="2:13">
      <c r="B12725" s="594">
        <v>45959.409039351849</v>
      </c>
      <c r="D12725" t="s">
        <v>3370</v>
      </c>
      <c r="F12725" t="s">
        <v>5050</v>
      </c>
      <c r="G12725" t="s">
        <v>1375</v>
      </c>
      <c r="H12725" t="s">
        <v>3618</v>
      </c>
      <c r="K12725">
        <v>1</v>
      </c>
      <c r="M12725" t="s">
        <v>5050</v>
      </c>
    </row>
    <row r="12726" spans="2:13">
      <c r="B12726" s="594">
        <v>45959.409074074072</v>
      </c>
      <c r="D12726" t="s">
        <v>3373</v>
      </c>
      <c r="F12726" t="s">
        <v>5050</v>
      </c>
      <c r="G12726" t="s">
        <v>1375</v>
      </c>
      <c r="H12726" t="s">
        <v>3618</v>
      </c>
      <c r="K12726">
        <v>1</v>
      </c>
      <c r="M12726" t="s">
        <v>5050</v>
      </c>
    </row>
    <row r="12727" spans="2:13">
      <c r="B12727" s="594">
        <v>45959.409143518518</v>
      </c>
      <c r="D12727" t="s">
        <v>3362</v>
      </c>
    </row>
    <row r="12728" spans="2:13">
      <c r="B12728" s="594">
        <v>45959.420868055553</v>
      </c>
      <c r="D12728" t="s">
        <v>3362</v>
      </c>
    </row>
    <row r="12729" spans="2:13">
      <c r="B12729" s="594">
        <v>45959.450543981482</v>
      </c>
      <c r="D12729" t="s">
        <v>3362</v>
      </c>
    </row>
    <row r="12730" spans="2:13">
      <c r="B12730" s="594">
        <v>45959.451817129629</v>
      </c>
      <c r="D12730" t="s">
        <v>3370</v>
      </c>
      <c r="F12730" t="s">
        <v>5051</v>
      </c>
      <c r="G12730" t="s">
        <v>1375</v>
      </c>
      <c r="H12730" t="s">
        <v>3609</v>
      </c>
      <c r="K12730">
        <v>1</v>
      </c>
      <c r="M12730" t="s">
        <v>5051</v>
      </c>
    </row>
    <row r="12731" spans="2:13">
      <c r="B12731" s="594">
        <v>45959.451886574076</v>
      </c>
      <c r="D12731" t="s">
        <v>3373</v>
      </c>
      <c r="F12731" t="s">
        <v>5051</v>
      </c>
      <c r="G12731" t="s">
        <v>1375</v>
      </c>
      <c r="H12731" t="s">
        <v>3609</v>
      </c>
      <c r="K12731">
        <v>1</v>
      </c>
      <c r="M12731" t="s">
        <v>5051</v>
      </c>
    </row>
    <row r="12732" spans="2:13">
      <c r="B12732" s="594">
        <v>45959.452268518522</v>
      </c>
      <c r="D12732" t="s">
        <v>3370</v>
      </c>
      <c r="F12732" t="s">
        <v>5052</v>
      </c>
      <c r="G12732" t="s">
        <v>1375</v>
      </c>
      <c r="H12732" t="s">
        <v>3615</v>
      </c>
      <c r="K12732">
        <v>1</v>
      </c>
      <c r="M12732" t="s">
        <v>5052</v>
      </c>
    </row>
    <row r="12733" spans="2:13">
      <c r="B12733" s="594">
        <v>45959.452303240738</v>
      </c>
      <c r="D12733" t="s">
        <v>3373</v>
      </c>
      <c r="F12733" t="s">
        <v>5052</v>
      </c>
      <c r="G12733" t="s">
        <v>1375</v>
      </c>
      <c r="H12733" t="s">
        <v>3615</v>
      </c>
      <c r="K12733">
        <v>1</v>
      </c>
      <c r="M12733" t="s">
        <v>5052</v>
      </c>
    </row>
    <row r="12734" spans="2:13">
      <c r="B12734" s="594">
        <v>45959.452430555553</v>
      </c>
      <c r="D12734" t="s">
        <v>3362</v>
      </c>
    </row>
    <row r="12735" spans="2:13">
      <c r="B12735" s="594">
        <v>45959.456273148149</v>
      </c>
      <c r="D12735" t="s">
        <v>3370</v>
      </c>
      <c r="F12735" t="s">
        <v>5051</v>
      </c>
      <c r="G12735" t="s">
        <v>1375</v>
      </c>
      <c r="H12735" t="s">
        <v>3609</v>
      </c>
      <c r="K12735">
        <v>1</v>
      </c>
      <c r="M12735" t="s">
        <v>5051</v>
      </c>
    </row>
    <row r="12736" spans="2:13">
      <c r="B12736" s="594">
        <v>45959.456377314818</v>
      </c>
      <c r="D12736" t="s">
        <v>3373</v>
      </c>
      <c r="F12736" t="s">
        <v>5051</v>
      </c>
      <c r="G12736" t="s">
        <v>1375</v>
      </c>
      <c r="H12736" t="s">
        <v>3609</v>
      </c>
      <c r="K12736">
        <v>1</v>
      </c>
      <c r="M12736" t="s">
        <v>5051</v>
      </c>
    </row>
    <row r="12737" spans="2:13">
      <c r="B12737" s="594">
        <v>45959.456678240742</v>
      </c>
      <c r="D12737" t="s">
        <v>3370</v>
      </c>
      <c r="F12737" t="s">
        <v>5052</v>
      </c>
      <c r="G12737" t="s">
        <v>1375</v>
      </c>
      <c r="H12737" t="s">
        <v>3615</v>
      </c>
      <c r="K12737">
        <v>1</v>
      </c>
      <c r="M12737" t="s">
        <v>5052</v>
      </c>
    </row>
    <row r="12738" spans="2:13">
      <c r="B12738" s="594">
        <v>45959.456736111111</v>
      </c>
      <c r="D12738" t="s">
        <v>3373</v>
      </c>
      <c r="F12738" t="s">
        <v>5052</v>
      </c>
      <c r="G12738" t="s">
        <v>1375</v>
      </c>
      <c r="H12738" t="s">
        <v>3615</v>
      </c>
      <c r="K12738">
        <v>1</v>
      </c>
      <c r="M12738" t="s">
        <v>5052</v>
      </c>
    </row>
    <row r="12739" spans="2:13">
      <c r="B12739" s="594">
        <v>45959.457268518519</v>
      </c>
      <c r="D12739" t="s">
        <v>3370</v>
      </c>
      <c r="F12739" t="s">
        <v>5053</v>
      </c>
      <c r="G12739" t="s">
        <v>1375</v>
      </c>
      <c r="H12739" t="s">
        <v>3606</v>
      </c>
      <c r="K12739">
        <v>1</v>
      </c>
      <c r="M12739" t="s">
        <v>5053</v>
      </c>
    </row>
    <row r="12740" spans="2:13">
      <c r="B12740" s="594">
        <v>45959.457303240742</v>
      </c>
      <c r="D12740" t="s">
        <v>3373</v>
      </c>
      <c r="F12740" t="s">
        <v>5053</v>
      </c>
      <c r="G12740" t="s">
        <v>1375</v>
      </c>
      <c r="H12740" t="s">
        <v>3606</v>
      </c>
      <c r="K12740">
        <v>1</v>
      </c>
      <c r="M12740" t="s">
        <v>5053</v>
      </c>
    </row>
    <row r="12741" spans="2:13">
      <c r="B12741" s="594">
        <v>45959.457719907405</v>
      </c>
      <c r="D12741" t="s">
        <v>3370</v>
      </c>
      <c r="F12741" t="s">
        <v>5054</v>
      </c>
      <c r="G12741" t="s">
        <v>1375</v>
      </c>
      <c r="H12741" t="s">
        <v>3618</v>
      </c>
      <c r="K12741">
        <v>1</v>
      </c>
      <c r="M12741" t="s">
        <v>5054</v>
      </c>
    </row>
    <row r="12742" spans="2:13">
      <c r="B12742" s="594">
        <v>45959.457766203705</v>
      </c>
      <c r="D12742" t="s">
        <v>3373</v>
      </c>
      <c r="F12742" t="s">
        <v>5054</v>
      </c>
      <c r="G12742" t="s">
        <v>1375</v>
      </c>
      <c r="H12742" t="s">
        <v>3618</v>
      </c>
      <c r="K12742">
        <v>1</v>
      </c>
      <c r="M12742" t="s">
        <v>5054</v>
      </c>
    </row>
    <row r="12743" spans="2:13">
      <c r="B12743" s="594">
        <v>45959.457858796297</v>
      </c>
      <c r="D12743" t="s">
        <v>3362</v>
      </c>
    </row>
    <row r="12744" spans="2:13">
      <c r="B12744" s="594">
        <v>45959.458506944444</v>
      </c>
      <c r="D12744" t="s">
        <v>3370</v>
      </c>
      <c r="F12744" t="s">
        <v>5055</v>
      </c>
      <c r="G12744" t="s">
        <v>1375</v>
      </c>
      <c r="H12744" t="s">
        <v>3609</v>
      </c>
      <c r="K12744">
        <v>1</v>
      </c>
      <c r="M12744" t="s">
        <v>5055</v>
      </c>
    </row>
    <row r="12745" spans="2:13">
      <c r="B12745" s="594">
        <v>45959.458553240744</v>
      </c>
      <c r="D12745" t="s">
        <v>3373</v>
      </c>
      <c r="F12745" t="s">
        <v>5055</v>
      </c>
      <c r="G12745" t="s">
        <v>1375</v>
      </c>
      <c r="H12745" t="s">
        <v>3609</v>
      </c>
      <c r="K12745">
        <v>1</v>
      </c>
      <c r="M12745" t="s">
        <v>5055</v>
      </c>
    </row>
    <row r="12746" spans="2:13">
      <c r="B12746" s="594">
        <v>45959.458796296298</v>
      </c>
      <c r="D12746" t="s">
        <v>3370</v>
      </c>
      <c r="F12746" t="s">
        <v>5056</v>
      </c>
      <c r="G12746" t="s">
        <v>1375</v>
      </c>
      <c r="H12746" t="s">
        <v>3615</v>
      </c>
      <c r="K12746">
        <v>1</v>
      </c>
      <c r="M12746" t="s">
        <v>5056</v>
      </c>
    </row>
    <row r="12747" spans="2:13">
      <c r="B12747" s="594">
        <v>45959.45884259259</v>
      </c>
      <c r="D12747" t="s">
        <v>3373</v>
      </c>
      <c r="F12747" t="s">
        <v>5056</v>
      </c>
      <c r="G12747" t="s">
        <v>1375</v>
      </c>
      <c r="H12747" t="s">
        <v>3615</v>
      </c>
      <c r="K12747">
        <v>1</v>
      </c>
      <c r="M12747" t="s">
        <v>5056</v>
      </c>
    </row>
    <row r="12748" spans="2:13">
      <c r="B12748" s="594">
        <v>45959.459166666667</v>
      </c>
      <c r="D12748" t="s">
        <v>3370</v>
      </c>
      <c r="F12748" t="s">
        <v>5059</v>
      </c>
      <c r="G12748" t="s">
        <v>1375</v>
      </c>
      <c r="H12748" t="s">
        <v>3606</v>
      </c>
      <c r="K12748">
        <v>1</v>
      </c>
      <c r="M12748" t="s">
        <v>5059</v>
      </c>
    </row>
    <row r="12749" spans="2:13">
      <c r="B12749" s="594">
        <v>45959.459224537037</v>
      </c>
      <c r="D12749" t="s">
        <v>3373</v>
      </c>
      <c r="F12749" t="s">
        <v>5059</v>
      </c>
      <c r="G12749" t="s">
        <v>1375</v>
      </c>
      <c r="H12749" t="s">
        <v>3606</v>
      </c>
      <c r="K12749">
        <v>1</v>
      </c>
      <c r="M12749" t="s">
        <v>5059</v>
      </c>
    </row>
    <row r="12750" spans="2:13">
      <c r="B12750" s="594">
        <v>45959.459479166668</v>
      </c>
      <c r="D12750" t="s">
        <v>3370</v>
      </c>
      <c r="F12750" t="s">
        <v>5062</v>
      </c>
      <c r="G12750" t="s">
        <v>1375</v>
      </c>
      <c r="H12750" t="s">
        <v>3618</v>
      </c>
      <c r="K12750">
        <v>1</v>
      </c>
      <c r="M12750" t="s">
        <v>5062</v>
      </c>
    </row>
    <row r="12751" spans="2:13">
      <c r="B12751" s="594">
        <v>45959.459548611114</v>
      </c>
      <c r="D12751" t="s">
        <v>3373</v>
      </c>
      <c r="F12751" t="s">
        <v>5062</v>
      </c>
      <c r="G12751" t="s">
        <v>1375</v>
      </c>
      <c r="H12751" t="s">
        <v>3618</v>
      </c>
      <c r="K12751">
        <v>1</v>
      </c>
      <c r="M12751" t="s">
        <v>5062</v>
      </c>
    </row>
    <row r="12752" spans="2:13">
      <c r="B12752" s="594">
        <v>45959.459687499999</v>
      </c>
      <c r="D12752" t="s">
        <v>3362</v>
      </c>
    </row>
    <row r="12753" spans="2:13">
      <c r="B12753" s="594">
        <v>45959.461747685185</v>
      </c>
      <c r="D12753" t="s">
        <v>3370</v>
      </c>
      <c r="F12753" t="s">
        <v>5065</v>
      </c>
      <c r="G12753" t="s">
        <v>1375</v>
      </c>
      <c r="H12753" t="s">
        <v>3609</v>
      </c>
      <c r="K12753">
        <v>1</v>
      </c>
      <c r="M12753" t="s">
        <v>5065</v>
      </c>
    </row>
    <row r="12754" spans="2:13">
      <c r="B12754" s="594">
        <v>45959.461793981478</v>
      </c>
      <c r="D12754" t="s">
        <v>3373</v>
      </c>
      <c r="F12754" t="s">
        <v>5065</v>
      </c>
      <c r="G12754" t="s">
        <v>1375</v>
      </c>
      <c r="H12754" t="s">
        <v>3609</v>
      </c>
      <c r="K12754">
        <v>1</v>
      </c>
      <c r="M12754" t="s">
        <v>5065</v>
      </c>
    </row>
    <row r="12755" spans="2:13">
      <c r="B12755" s="594">
        <v>45959.46197916667</v>
      </c>
      <c r="D12755" t="s">
        <v>3370</v>
      </c>
      <c r="F12755" t="s">
        <v>5068</v>
      </c>
      <c r="G12755" t="s">
        <v>1375</v>
      </c>
      <c r="H12755" t="s">
        <v>3615</v>
      </c>
      <c r="K12755">
        <v>1</v>
      </c>
      <c r="M12755" t="s">
        <v>5068</v>
      </c>
    </row>
    <row r="12756" spans="2:13">
      <c r="B12756" s="594">
        <v>45959.462025462963</v>
      </c>
      <c r="D12756" t="s">
        <v>3373</v>
      </c>
      <c r="F12756" t="s">
        <v>5068</v>
      </c>
      <c r="G12756" t="s">
        <v>1375</v>
      </c>
      <c r="H12756" t="s">
        <v>3615</v>
      </c>
      <c r="K12756">
        <v>1</v>
      </c>
      <c r="M12756" t="s">
        <v>5068</v>
      </c>
    </row>
    <row r="12757" spans="2:13">
      <c r="B12757" s="594">
        <v>45959.462280092594</v>
      </c>
      <c r="D12757" t="s">
        <v>3370</v>
      </c>
      <c r="F12757" t="s">
        <v>5071</v>
      </c>
      <c r="G12757" t="s">
        <v>1375</v>
      </c>
      <c r="H12757" t="s">
        <v>3606</v>
      </c>
      <c r="K12757">
        <v>1</v>
      </c>
      <c r="M12757" t="s">
        <v>5071</v>
      </c>
    </row>
    <row r="12758" spans="2:13">
      <c r="B12758" s="594">
        <v>45959.462326388886</v>
      </c>
      <c r="D12758" t="s">
        <v>3373</v>
      </c>
      <c r="F12758" t="s">
        <v>5071</v>
      </c>
      <c r="G12758" t="s">
        <v>1375</v>
      </c>
      <c r="H12758" t="s">
        <v>3606</v>
      </c>
      <c r="K12758">
        <v>1</v>
      </c>
      <c r="M12758" t="s">
        <v>5071</v>
      </c>
    </row>
    <row r="12759" spans="2:13">
      <c r="B12759" s="594">
        <v>45959.462557870371</v>
      </c>
      <c r="D12759" t="s">
        <v>3370</v>
      </c>
      <c r="F12759" t="s">
        <v>5074</v>
      </c>
      <c r="G12759" t="s">
        <v>1375</v>
      </c>
      <c r="H12759" t="s">
        <v>3618</v>
      </c>
      <c r="K12759">
        <v>1</v>
      </c>
      <c r="M12759" t="s">
        <v>5074</v>
      </c>
    </row>
    <row r="12760" spans="2:13">
      <c r="B12760" s="594">
        <v>45959.462592592594</v>
      </c>
      <c r="D12760" t="s">
        <v>3373</v>
      </c>
      <c r="F12760" t="s">
        <v>5074</v>
      </c>
      <c r="G12760" t="s">
        <v>1375</v>
      </c>
      <c r="H12760" t="s">
        <v>3618</v>
      </c>
      <c r="K12760">
        <v>1</v>
      </c>
      <c r="M12760" t="s">
        <v>5074</v>
      </c>
    </row>
    <row r="12761" spans="2:13">
      <c r="B12761" s="594">
        <v>45959.462708333333</v>
      </c>
      <c r="D12761" t="s">
        <v>3362</v>
      </c>
    </row>
    <row r="12763" spans="2:13">
      <c r="B12763" s="594">
        <v>45959.458923611113</v>
      </c>
      <c r="F12763" t="s">
        <v>3602</v>
      </c>
      <c r="G12763" t="s">
        <v>5057</v>
      </c>
      <c r="H12763" t="s">
        <v>5058</v>
      </c>
    </row>
    <row r="12764" spans="2:13">
      <c r="B12764" s="594">
        <v>45959.459305555552</v>
      </c>
      <c r="F12764" t="s">
        <v>3616</v>
      </c>
      <c r="G12764" t="s">
        <v>5060</v>
      </c>
      <c r="H12764" t="s">
        <v>3604</v>
      </c>
    </row>
    <row r="12766" spans="2:13">
      <c r="B12766" s="594">
        <v>45959.459317129629</v>
      </c>
      <c r="F12766" t="s">
        <v>3616</v>
      </c>
      <c r="G12766" t="s">
        <v>5060</v>
      </c>
      <c r="H12766" t="s">
        <v>5061</v>
      </c>
    </row>
    <row r="12767" spans="2:13">
      <c r="B12767" s="594">
        <v>45959.461550925924</v>
      </c>
      <c r="F12767" t="s">
        <v>3607</v>
      </c>
      <c r="G12767" t="s">
        <v>5063</v>
      </c>
      <c r="H12767" t="s">
        <v>3604</v>
      </c>
    </row>
    <row r="12769" spans="2:8">
      <c r="B12769" s="594">
        <v>45959.461562500001</v>
      </c>
      <c r="F12769" t="s">
        <v>3607</v>
      </c>
      <c r="G12769" t="s">
        <v>5063</v>
      </c>
      <c r="H12769" t="s">
        <v>5064</v>
      </c>
    </row>
    <row r="12770" spans="2:8">
      <c r="B12770" s="594">
        <v>45959.461828703701</v>
      </c>
      <c r="F12770" t="s">
        <v>3613</v>
      </c>
      <c r="G12770" t="s">
        <v>5066</v>
      </c>
      <c r="H12770" t="s">
        <v>3604</v>
      </c>
    </row>
    <row r="12772" spans="2:8">
      <c r="B12772" s="594">
        <v>45959.461840277778</v>
      </c>
      <c r="F12772" t="s">
        <v>3613</v>
      </c>
      <c r="G12772" t="s">
        <v>5066</v>
      </c>
      <c r="H12772" t="s">
        <v>5067</v>
      </c>
    </row>
    <row r="12773" spans="2:8">
      <c r="B12773" s="594">
        <v>45959.462060185186</v>
      </c>
      <c r="F12773" t="s">
        <v>3602</v>
      </c>
      <c r="G12773" t="s">
        <v>5069</v>
      </c>
      <c r="H12773" t="s">
        <v>3604</v>
      </c>
    </row>
    <row r="12775" spans="2:8">
      <c r="B12775" s="594">
        <v>45959.462083333332</v>
      </c>
      <c r="F12775" t="s">
        <v>3602</v>
      </c>
      <c r="G12775" t="s">
        <v>5069</v>
      </c>
      <c r="H12775" t="s">
        <v>5070</v>
      </c>
    </row>
    <row r="12776" spans="2:8">
      <c r="B12776" s="594">
        <v>45959.462395833332</v>
      </c>
      <c r="F12776" t="s">
        <v>3616</v>
      </c>
      <c r="G12776" t="s">
        <v>5072</v>
      </c>
      <c r="H12776" t="s">
        <v>3604</v>
      </c>
    </row>
    <row r="12778" spans="2:8">
      <c r="B12778" s="594">
        <v>45959.462395833332</v>
      </c>
      <c r="F12778" t="s">
        <v>3616</v>
      </c>
      <c r="G12778" t="s">
        <v>5072</v>
      </c>
      <c r="H12778" t="s">
        <v>5073</v>
      </c>
    </row>
  </sheetData>
  <customSheetViews>
    <customSheetView guid="{16A34490-BCE7-4C63-A6FE-21E9596C2C01}" scale="80">
      <selection activeCell="E14" sqref="E14"/>
      <pageMargins left="0.7" right="0.7" top="0.75" bottom="0.75" header="0.3" footer="0.3"/>
      <pageSetup paperSize="9" scale="70" orientation="portrait" r:id="rId1"/>
    </customSheetView>
    <customSheetView guid="{B292A4C9-2A0C-410F-BEAE-3B12EF61E094}" scale="80">
      <selection activeCell="E14" sqref="E14"/>
      <pageMargins left="0.7" right="0.7" top="0.75" bottom="0.75" header="0.3" footer="0.3"/>
      <pageSetup paperSize="9" scale="70" orientation="portrait" r:id="rId2"/>
    </customSheetView>
    <customSheetView guid="{2AAE078F-6B13-44A7-8F79-9C22E5DA67A0}" scale="80">
      <selection activeCell="E14" sqref="E14"/>
      <pageMargins left="0.7" right="0.7" top="0.75" bottom="0.75" header="0.3" footer="0.3"/>
      <pageSetup paperSize="9" scale="70" orientation="portrait" r:id="rId3"/>
    </customSheetView>
    <customSheetView guid="{F1E82CC8-0CE2-49C8-B176-24D5A03F8886}" scale="80">
      <selection activeCell="E14" sqref="E14"/>
      <pageMargins left="0.7" right="0.7" top="0.75" bottom="0.75" header="0.3" footer="0.3"/>
      <pageSetup paperSize="9" scale="70" orientation="portrait" r:id="rId4"/>
    </customSheetView>
    <customSheetView guid="{F50A22D7-7704-43CE-A4F6-E86F470AEBC1}" scale="80">
      <selection activeCell="E14" sqref="E14"/>
      <pageMargins left="0.7" right="0.7" top="0.75" bottom="0.75" header="0.3" footer="0.3"/>
      <pageSetup paperSize="9" scale="70" orientation="portrait" r:id="rId5"/>
    </customSheetView>
    <customSheetView guid="{ED2FF858-9118-4EA9-9AC4-99883703487D}" scale="80">
      <selection activeCell="E14" sqref="E14"/>
      <pageMargins left="0.7" right="0.7" top="0.75" bottom="0.75" header="0.3" footer="0.3"/>
      <pageSetup paperSize="9" scale="70" orientation="portrait" r:id="rId6"/>
    </customSheetView>
    <customSheetView guid="{C4B7C97A-A126-40C7-AA97-8CBBCE6107B1}" scale="80">
      <selection activeCell="E14" sqref="E14"/>
      <pageMargins left="0.7" right="0.7" top="0.75" bottom="0.75" header="0.3" footer="0.3"/>
      <pageSetup paperSize="9" scale="70" orientation="portrait" r:id="rId7"/>
    </customSheetView>
    <customSheetView guid="{198FF1CE-EB2C-49A9-9B70-4921B2F8AE7C}" scale="80">
      <selection activeCell="E14" sqref="E14"/>
      <pageMargins left="0.7" right="0.7" top="0.75" bottom="0.75" header="0.3" footer="0.3"/>
      <pageSetup paperSize="9" scale="70" orientation="portrait" r:id="rId8"/>
    </customSheetView>
    <customSheetView guid="{B2519BA8-DBDC-4A0C-BD34-9248E52584E0}" scale="80">
      <selection activeCell="E14" sqref="E14"/>
      <pageMargins left="0.7" right="0.7" top="0.75" bottom="0.75" header="0.3" footer="0.3"/>
      <pageSetup paperSize="9" scale="70" orientation="portrait" r:id="rId9"/>
    </customSheetView>
    <customSheetView guid="{0CB027D9-FD5D-441E-BA5D-A1ACE10CAF1F}" scale="80">
      <selection activeCell="E14" sqref="E14"/>
      <pageMargins left="0.7" right="0.7" top="0.75" bottom="0.75" header="0.3" footer="0.3"/>
      <pageSetup paperSize="9" scale="70" orientation="portrait" r:id="rId10"/>
    </customSheetView>
  </customSheetViews>
  <pageMargins left="0.7" right="0.7" top="0.75" bottom="0.75" header="0.3" footer="0.3"/>
  <pageSetup paperSize="9" scale="70" orientation="portrait" r:id="rId1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autoPageBreaks="0"/>
  </sheetPr>
  <dimension ref="B2:C17"/>
  <sheetViews>
    <sheetView workbookViewId="0">
      <selection activeCell="F10" sqref="F10"/>
    </sheetView>
  </sheetViews>
  <sheetFormatPr defaultRowHeight="15"/>
  <cols>
    <col min="2" max="2" width="18.42578125" customWidth="1"/>
  </cols>
  <sheetData>
    <row r="2" spans="2:3" ht="15.75" thickBot="1"/>
    <row r="3" spans="2:3" ht="18" customHeight="1" thickBot="1">
      <c r="B3" s="45" t="s">
        <v>176</v>
      </c>
      <c r="C3" s="46" t="s">
        <v>856</v>
      </c>
    </row>
    <row r="4" spans="2:3" ht="18" customHeight="1" thickBot="1">
      <c r="B4" s="47" t="s">
        <v>177</v>
      </c>
      <c r="C4" s="48" t="s">
        <v>857</v>
      </c>
    </row>
    <row r="5" spans="2:3" ht="18" customHeight="1" thickBot="1">
      <c r="B5" s="47" t="s">
        <v>178</v>
      </c>
      <c r="C5" s="46" t="s">
        <v>856</v>
      </c>
    </row>
    <row r="6" spans="2:3" ht="18" customHeight="1" thickBot="1">
      <c r="B6" s="47" t="s">
        <v>183</v>
      </c>
      <c r="C6" s="46" t="s">
        <v>856</v>
      </c>
    </row>
    <row r="7" spans="2:3" ht="18" customHeight="1" thickBot="1">
      <c r="B7" s="47" t="s">
        <v>179</v>
      </c>
      <c r="C7" s="48" t="s">
        <v>857</v>
      </c>
    </row>
    <row r="8" spans="2:3" ht="18" customHeight="1" thickBot="1">
      <c r="B8" s="47" t="s">
        <v>182</v>
      </c>
      <c r="C8" s="48" t="s">
        <v>857</v>
      </c>
    </row>
    <row r="9" spans="2:3" ht="18" customHeight="1" thickBot="1">
      <c r="B9" s="47" t="s">
        <v>25</v>
      </c>
      <c r="C9" s="46" t="s">
        <v>856</v>
      </c>
    </row>
    <row r="10" spans="2:3" ht="18" customHeight="1" thickBot="1">
      <c r="B10" s="47" t="s">
        <v>181</v>
      </c>
      <c r="C10" s="46" t="s">
        <v>856</v>
      </c>
    </row>
    <row r="11" spans="2:3" ht="18" customHeight="1" thickBot="1">
      <c r="B11" s="49" t="s">
        <v>676</v>
      </c>
      <c r="C11" s="46" t="s">
        <v>856</v>
      </c>
    </row>
    <row r="12" spans="2:3" ht="18" customHeight="1" thickBot="1">
      <c r="B12" s="47" t="s">
        <v>616</v>
      </c>
      <c r="C12" s="48" t="s">
        <v>857</v>
      </c>
    </row>
    <row r="13" spans="2:3" ht="18" customHeight="1" thickBot="1">
      <c r="B13" s="47" t="s">
        <v>697</v>
      </c>
      <c r="C13" s="46" t="s">
        <v>856</v>
      </c>
    </row>
    <row r="14" spans="2:3" ht="18" customHeight="1" thickBot="1">
      <c r="B14" s="47" t="s">
        <v>699</v>
      </c>
      <c r="C14" s="46" t="s">
        <v>856</v>
      </c>
    </row>
    <row r="15" spans="2:3" ht="18" customHeight="1" thickBot="1">
      <c r="B15" s="47" t="s">
        <v>707</v>
      </c>
      <c r="C15" s="46" t="s">
        <v>856</v>
      </c>
    </row>
    <row r="16" spans="2:3" ht="18" customHeight="1" thickBot="1">
      <c r="B16" s="47" t="s">
        <v>755</v>
      </c>
      <c r="C16" s="46" t="s">
        <v>856</v>
      </c>
    </row>
    <row r="17" spans="2:3" ht="18" customHeight="1" thickBot="1">
      <c r="B17" s="50" t="s">
        <v>767</v>
      </c>
      <c r="C17" s="51" t="s">
        <v>857</v>
      </c>
    </row>
  </sheetData>
  <customSheetViews>
    <customSheetView guid="{16A34490-BCE7-4C63-A6FE-21E9596C2C01}">
      <selection activeCell="B3" sqref="B3:C17"/>
      <pageMargins left="0.7" right="0.7" top="0.75" bottom="0.75" header="0.3" footer="0.3"/>
      <pageSetup orientation="portrait" horizontalDpi="1200" verticalDpi="1200" r:id="rId1"/>
    </customSheetView>
    <customSheetView guid="{B292A4C9-2A0C-410F-BEAE-3B12EF61E094}">
      <selection activeCell="B3" sqref="B3:C17"/>
      <pageMargins left="0.7" right="0.7" top="0.75" bottom="0.75" header="0.3" footer="0.3"/>
      <pageSetup orientation="portrait" horizontalDpi="1200" verticalDpi="1200" r:id="rId2"/>
    </customSheetView>
    <customSheetView guid="{2AAE078F-6B13-44A7-8F79-9C22E5DA67A0}">
      <selection activeCell="B3" sqref="B3:C17"/>
      <pageMargins left="0.7" right="0.7" top="0.75" bottom="0.75" header="0.3" footer="0.3"/>
      <pageSetup orientation="portrait" horizontalDpi="1200" verticalDpi="1200" r:id="rId3"/>
    </customSheetView>
    <customSheetView guid="{F1E82CC8-0CE2-49C8-B176-24D5A03F8886}">
      <selection activeCell="B3" sqref="B3:C17"/>
      <pageMargins left="0.7" right="0.7" top="0.75" bottom="0.75" header="0.3" footer="0.3"/>
      <pageSetup orientation="portrait" horizontalDpi="1200" verticalDpi="1200" r:id="rId4"/>
    </customSheetView>
    <customSheetView guid="{F50A22D7-7704-43CE-A4F6-E86F470AEBC1}">
      <selection activeCell="B3" sqref="B3:C17"/>
      <pageMargins left="0.7" right="0.7" top="0.75" bottom="0.75" header="0.3" footer="0.3"/>
      <pageSetup orientation="portrait" horizontalDpi="1200" verticalDpi="1200" r:id="rId5"/>
    </customSheetView>
    <customSheetView guid="{ED2FF858-9118-4EA9-9AC4-99883703487D}">
      <selection activeCell="B3" sqref="B3:C17"/>
      <pageMargins left="0.7" right="0.7" top="0.75" bottom="0.75" header="0.3" footer="0.3"/>
      <pageSetup orientation="portrait" horizontalDpi="1200" verticalDpi="1200" r:id="rId6"/>
    </customSheetView>
    <customSheetView guid="{C4B7C97A-A126-40C7-AA97-8CBBCE6107B1}">
      <selection activeCell="B3" sqref="B3:C17"/>
      <pageMargins left="0.7" right="0.7" top="0.75" bottom="0.75" header="0.3" footer="0.3"/>
      <pageSetup orientation="portrait" horizontalDpi="1200" verticalDpi="1200" r:id="rId7"/>
    </customSheetView>
    <customSheetView guid="{198FF1CE-EB2C-49A9-9B70-4921B2F8AE7C}">
      <selection activeCell="B3" sqref="B3:C17"/>
      <pageMargins left="0.7" right="0.7" top="0.75" bottom="0.75" header="0.3" footer="0.3"/>
      <pageSetup orientation="portrait" horizontalDpi="1200" verticalDpi="1200" r:id="rId8"/>
    </customSheetView>
    <customSheetView guid="{B2519BA8-DBDC-4A0C-BD34-9248E52584E0}">
      <selection activeCell="B3" sqref="B3:C17"/>
      <pageMargins left="0.7" right="0.7" top="0.75" bottom="0.75" header="0.3" footer="0.3"/>
      <pageSetup orientation="portrait" horizontalDpi="1200" verticalDpi="1200" r:id="rId9"/>
    </customSheetView>
    <customSheetView guid="{0CB027D9-FD5D-441E-BA5D-A1ACE10CAF1F}">
      <selection activeCell="B3" sqref="B3:C17"/>
      <pageMargins left="0.7" right="0.7" top="0.75" bottom="0.75" header="0.3" footer="0.3"/>
      <pageSetup orientation="portrait" horizontalDpi="1200" verticalDpi="1200" r:id="rId10"/>
    </customSheetView>
  </customSheetViews>
  <pageMargins left="0.7" right="0.7" top="0.75" bottom="0.75" header="0.3" footer="0.3"/>
  <pageSetup orientation="portrait" horizontalDpi="1200" verticalDpi="1200" r:id="rId1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pageSetUpPr autoPageBreaks="0"/>
  </sheetPr>
  <dimension ref="A1:C11"/>
  <sheetViews>
    <sheetView zoomScaleNormal="100" workbookViewId="0">
      <selection activeCell="K21" sqref="K21"/>
    </sheetView>
  </sheetViews>
  <sheetFormatPr defaultRowHeight="15"/>
  <cols>
    <col min="1" max="1" width="11" bestFit="1" customWidth="1"/>
    <col min="2" max="2" width="12.28515625" bestFit="1" customWidth="1"/>
    <col min="3" max="3" width="20.5703125" style="56" bestFit="1" customWidth="1"/>
  </cols>
  <sheetData>
    <row r="1" spans="1:3" ht="18.75">
      <c r="A1" s="65" t="s">
        <v>886</v>
      </c>
      <c r="B1" s="66" t="s">
        <v>887</v>
      </c>
      <c r="C1" s="67" t="s">
        <v>898</v>
      </c>
    </row>
    <row r="2" spans="1:3" ht="15.75">
      <c r="A2" s="68" t="s">
        <v>888</v>
      </c>
      <c r="B2" s="57"/>
      <c r="C2" s="69" t="e">
        <f>DOLLAR(MIN(Prices!#REF!),2) &amp; " - " &amp; DOLLAR(MAX(Prices!#REF!),2)</f>
        <v>#REF!</v>
      </c>
    </row>
    <row r="3" spans="1:3" ht="15.75">
      <c r="A3" s="68" t="s">
        <v>889</v>
      </c>
      <c r="B3" s="58"/>
      <c r="C3" s="69" t="e">
        <f>DOLLAR(MIN(Prices!#REF!),2) &amp; " - " &amp; DOLLAR( MAX(Prices!#REF!),2)</f>
        <v>#REF!</v>
      </c>
    </row>
    <row r="4" spans="1:3" ht="15.75">
      <c r="A4" s="68" t="s">
        <v>890</v>
      </c>
      <c r="B4" s="59"/>
      <c r="C4" s="69" t="e">
        <f>DOLLAR(MIN(Prices!#REF!),2) &amp; " - " &amp; DOLLAR(MAX(Prices!#REF!),2)</f>
        <v>#REF!</v>
      </c>
    </row>
    <row r="5" spans="1:3" ht="15.75">
      <c r="A5" s="68" t="s">
        <v>891</v>
      </c>
      <c r="B5" s="60"/>
      <c r="C5" s="69" t="e">
        <f>DOLLAR(MIN(Prices!#REF!),2)&amp;" - "&amp;DOLLAR(MAX(Prices!#REF!),2)</f>
        <v>#REF!</v>
      </c>
    </row>
    <row r="6" spans="1:3" ht="15.75">
      <c r="A6" s="68" t="s">
        <v>892</v>
      </c>
      <c r="B6" s="61"/>
      <c r="C6" s="69" t="e">
        <f>DOLLAR(MIN(Prices!#REF!),2) &amp; " - " &amp; DOLLAR( MAX(Prices!#REF!),2)</f>
        <v>#REF!</v>
      </c>
    </row>
    <row r="7" spans="1:3" ht="15.75">
      <c r="A7" s="68" t="s">
        <v>893</v>
      </c>
      <c r="B7" s="62"/>
      <c r="C7" s="69" t="e">
        <f>DOLLAR(MIN(Prices!#REF!),2) &amp; " - " &amp; DOLLAR(MAX(Prices!#REF!),2)</f>
        <v>#REF!</v>
      </c>
    </row>
    <row r="8" spans="1:3" ht="15.75">
      <c r="A8" s="68" t="s">
        <v>897</v>
      </c>
      <c r="B8" s="63"/>
      <c r="C8" s="69" t="e">
        <f>Prices!#REF!</f>
        <v>#REF!</v>
      </c>
    </row>
    <row r="9" spans="1:3" ht="15.75">
      <c r="A9" s="68" t="s">
        <v>896</v>
      </c>
      <c r="B9" s="63"/>
      <c r="C9" s="69" t="e">
        <f>Prices!#REF!</f>
        <v>#REF!</v>
      </c>
    </row>
    <row r="10" spans="1:3" ht="15.75">
      <c r="A10" s="68" t="s">
        <v>894</v>
      </c>
      <c r="B10" s="64"/>
      <c r="C10" s="69" t="e">
        <f>DOLLAR(MIN(Prices!#REF!),2) &amp; " - " &amp; DOLLAR(MAX(Prices!#REF!),2)</f>
        <v>#REF!</v>
      </c>
    </row>
    <row r="11" spans="1:3" ht="16.5" thickBot="1">
      <c r="A11" s="70" t="s">
        <v>895</v>
      </c>
      <c r="B11" s="71"/>
      <c r="C11" s="72" t="e">
        <f>DOLLAR(MIN(Prices!#REF!),2) &amp; " - " &amp; DOLLAR( MAX(Prices!#REF!),2)</f>
        <v>#REF!</v>
      </c>
    </row>
  </sheetData>
  <customSheetViews>
    <customSheetView guid="{16A34490-BCE7-4C63-A6FE-21E9596C2C01}">
      <selection activeCell="K21" sqref="K21"/>
      <pageMargins left="0.7" right="0.7" top="0.75" bottom="0.75" header="0.3" footer="0.3"/>
      <pageSetup orientation="portrait" r:id="rId1"/>
    </customSheetView>
    <customSheetView guid="{B292A4C9-2A0C-410F-BEAE-3B12EF61E094}">
      <selection activeCell="K21" sqref="K21"/>
      <pageMargins left="0.7" right="0.7" top="0.75" bottom="0.75" header="0.3" footer="0.3"/>
      <pageSetup orientation="portrait" r:id="rId2"/>
    </customSheetView>
    <customSheetView guid="{2AAE078F-6B13-44A7-8F79-9C22E5DA67A0}">
      <selection activeCell="K21" sqref="K21"/>
      <pageMargins left="0.7" right="0.7" top="0.75" bottom="0.75" header="0.3" footer="0.3"/>
      <pageSetup orientation="portrait" r:id="rId3"/>
    </customSheetView>
    <customSheetView guid="{F1E82CC8-0CE2-49C8-B176-24D5A03F8886}">
      <selection activeCell="K21" sqref="K21"/>
      <pageMargins left="0.7" right="0.7" top="0.75" bottom="0.75" header="0.3" footer="0.3"/>
      <pageSetup orientation="portrait" r:id="rId4"/>
    </customSheetView>
    <customSheetView guid="{F50A22D7-7704-43CE-A4F6-E86F470AEBC1}">
      <selection activeCell="K21" sqref="K21"/>
      <pageMargins left="0.7" right="0.7" top="0.75" bottom="0.75" header="0.3" footer="0.3"/>
      <pageSetup orientation="portrait" r:id="rId5"/>
    </customSheetView>
    <customSheetView guid="{ED2FF858-9118-4EA9-9AC4-99883703487D}">
      <selection activeCell="K21" sqref="K21"/>
      <pageMargins left="0.7" right="0.7" top="0.75" bottom="0.75" header="0.3" footer="0.3"/>
      <pageSetup orientation="portrait" r:id="rId6"/>
    </customSheetView>
    <customSheetView guid="{C4B7C97A-A126-40C7-AA97-8CBBCE6107B1}">
      <selection activeCell="K21" sqref="K21"/>
      <pageMargins left="0.7" right="0.7" top="0.75" bottom="0.75" header="0.3" footer="0.3"/>
      <pageSetup orientation="portrait" r:id="rId7"/>
    </customSheetView>
    <customSheetView guid="{198FF1CE-EB2C-49A9-9B70-4921B2F8AE7C}">
      <selection activeCell="K21" sqref="K21"/>
      <pageMargins left="0.7" right="0.7" top="0.75" bottom="0.75" header="0.3" footer="0.3"/>
      <pageSetup orientation="portrait" r:id="rId8"/>
    </customSheetView>
    <customSheetView guid="{B2519BA8-DBDC-4A0C-BD34-9248E52584E0}">
      <selection activeCell="K21" sqref="K21"/>
      <pageMargins left="0.7" right="0.7" top="0.75" bottom="0.75" header="0.3" footer="0.3"/>
      <pageSetup orientation="portrait" r:id="rId9"/>
    </customSheetView>
    <customSheetView guid="{0CB027D9-FD5D-441E-BA5D-A1ACE10CAF1F}">
      <selection activeCell="K21" sqref="K21"/>
      <pageMargins left="0.7" right="0.7" top="0.75" bottom="0.75" header="0.3" footer="0.3"/>
      <pageSetup orientation="portrait" r:id="rId10"/>
    </customSheetView>
  </customSheetViews>
  <pageMargins left="0.7" right="0.7" top="0.75" bottom="0.75" header="0.3" footer="0.3"/>
  <pageSetup orientation="portrait" r:id="rId1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pageSetUpPr autoPageBreaks="0"/>
  </sheetPr>
  <dimension ref="A1:R21"/>
  <sheetViews>
    <sheetView workbookViewId="0">
      <selection sqref="A1:A21"/>
    </sheetView>
  </sheetViews>
  <sheetFormatPr defaultRowHeight="15"/>
  <sheetData>
    <row r="1" spans="1:18">
      <c r="A1" s="16" t="s">
        <v>727</v>
      </c>
      <c r="B1" s="16" t="s">
        <v>726</v>
      </c>
      <c r="C1" s="16" t="s">
        <v>357</v>
      </c>
      <c r="D1" s="16" t="s">
        <v>358</v>
      </c>
      <c r="E1" s="19" t="s">
        <v>116</v>
      </c>
      <c r="F1" s="17">
        <v>47810</v>
      </c>
      <c r="G1" s="14" t="s">
        <v>2</v>
      </c>
      <c r="H1" s="14" t="s">
        <v>84</v>
      </c>
      <c r="I1" s="27" t="s">
        <v>858</v>
      </c>
      <c r="J1" s="14" t="s">
        <v>625</v>
      </c>
    </row>
    <row r="2" spans="1:18" ht="39">
      <c r="A2" s="16" t="s">
        <v>22</v>
      </c>
      <c r="B2" s="16" t="s">
        <v>74</v>
      </c>
      <c r="C2" s="16" t="s">
        <v>75</v>
      </c>
      <c r="D2" s="14" t="s">
        <v>3</v>
      </c>
      <c r="E2" s="14" t="s">
        <v>3</v>
      </c>
      <c r="F2" s="14">
        <v>60000</v>
      </c>
      <c r="G2" s="14" t="s">
        <v>2</v>
      </c>
      <c r="H2" s="17" t="s">
        <v>35</v>
      </c>
      <c r="I2" s="5" t="s">
        <v>82</v>
      </c>
      <c r="J2" s="14" t="s">
        <v>83</v>
      </c>
    </row>
    <row r="3" spans="1:18">
      <c r="A3" s="18" t="s">
        <v>29</v>
      </c>
      <c r="B3" s="16" t="s">
        <v>769</v>
      </c>
      <c r="C3" s="16" t="s">
        <v>772</v>
      </c>
      <c r="D3" s="14" t="s">
        <v>773</v>
      </c>
      <c r="E3" s="16" t="s">
        <v>771</v>
      </c>
      <c r="F3" s="16" t="s">
        <v>770</v>
      </c>
      <c r="G3" s="14" t="s">
        <v>12</v>
      </c>
      <c r="H3" s="14" t="s">
        <v>340</v>
      </c>
      <c r="I3" s="21" t="s">
        <v>774</v>
      </c>
      <c r="J3" s="14" t="s">
        <v>285</v>
      </c>
    </row>
    <row r="4" spans="1:18">
      <c r="A4" s="16" t="s">
        <v>675</v>
      </c>
      <c r="B4" s="16" t="s">
        <v>677</v>
      </c>
      <c r="C4" s="14" t="s">
        <v>678</v>
      </c>
      <c r="D4" s="14" t="s">
        <v>9</v>
      </c>
      <c r="E4" s="19" t="s">
        <v>116</v>
      </c>
      <c r="F4" s="14">
        <v>40000</v>
      </c>
      <c r="G4" s="14" t="s">
        <v>8</v>
      </c>
      <c r="H4" s="14" t="s">
        <v>38</v>
      </c>
      <c r="I4" s="21" t="s">
        <v>39</v>
      </c>
      <c r="J4" s="20" t="s">
        <v>679</v>
      </c>
    </row>
    <row r="5" spans="1:18">
      <c r="A5" s="14" t="s">
        <v>690</v>
      </c>
      <c r="B5" s="14" t="s">
        <v>776</v>
      </c>
      <c r="C5" s="14" t="s">
        <v>691</v>
      </c>
      <c r="D5" s="14" t="s">
        <v>692</v>
      </c>
      <c r="E5" s="14" t="s">
        <v>693</v>
      </c>
      <c r="F5" s="23">
        <v>91000</v>
      </c>
      <c r="G5" s="14" t="s">
        <v>8</v>
      </c>
      <c r="H5" s="14" t="s">
        <v>694</v>
      </c>
      <c r="I5" s="14" t="s">
        <v>695</v>
      </c>
      <c r="J5" s="20" t="s">
        <v>696</v>
      </c>
      <c r="R5" s="120" t="s">
        <v>1306</v>
      </c>
    </row>
    <row r="6" spans="1:18">
      <c r="A6" s="16" t="s">
        <v>706</v>
      </c>
      <c r="B6" s="14" t="s">
        <v>114</v>
      </c>
      <c r="C6" s="14" t="s">
        <v>115</v>
      </c>
      <c r="D6" s="18" t="s">
        <v>9</v>
      </c>
      <c r="E6" s="19" t="s">
        <v>116</v>
      </c>
      <c r="F6" s="14">
        <v>40460</v>
      </c>
      <c r="G6" s="14" t="s">
        <v>2</v>
      </c>
      <c r="H6" s="14" t="s">
        <v>120</v>
      </c>
      <c r="I6" s="21" t="s">
        <v>122</v>
      </c>
      <c r="J6" s="20" t="s">
        <v>121</v>
      </c>
      <c r="R6" s="120" t="s">
        <v>1308</v>
      </c>
    </row>
    <row r="7" spans="1:18" ht="51">
      <c r="A7" s="10" t="s">
        <v>59</v>
      </c>
      <c r="B7" s="10" t="s">
        <v>1758</v>
      </c>
      <c r="C7" s="10" t="s">
        <v>1759</v>
      </c>
      <c r="D7" s="14" t="s">
        <v>3</v>
      </c>
      <c r="E7" s="14" t="s">
        <v>3</v>
      </c>
      <c r="F7" s="14">
        <v>60000</v>
      </c>
      <c r="G7" s="14" t="s">
        <v>2</v>
      </c>
      <c r="H7" s="14" t="s">
        <v>32</v>
      </c>
      <c r="I7" s="10" t="s">
        <v>92</v>
      </c>
      <c r="J7" s="14" t="s">
        <v>376</v>
      </c>
      <c r="R7" s="120" t="s">
        <v>1309</v>
      </c>
    </row>
    <row r="8" spans="1:18">
      <c r="A8" s="4" t="s">
        <v>26</v>
      </c>
      <c r="B8" s="4" t="s">
        <v>98</v>
      </c>
      <c r="C8" s="4" t="s">
        <v>99</v>
      </c>
      <c r="D8" s="14" t="s">
        <v>89</v>
      </c>
      <c r="E8" s="4" t="s">
        <v>3</v>
      </c>
      <c r="F8" s="14">
        <v>53100</v>
      </c>
      <c r="G8" s="14" t="s">
        <v>8</v>
      </c>
      <c r="H8" s="14" t="s">
        <v>44</v>
      </c>
      <c r="I8" s="21" t="s">
        <v>45</v>
      </c>
      <c r="J8" s="14" t="s">
        <v>94</v>
      </c>
      <c r="R8" s="120" t="s">
        <v>1310</v>
      </c>
    </row>
    <row r="9" spans="1:18" ht="38.25">
      <c r="A9" s="10" t="s">
        <v>180</v>
      </c>
      <c r="B9" s="10" t="s">
        <v>43</v>
      </c>
      <c r="C9" s="10" t="s">
        <v>42</v>
      </c>
      <c r="D9" s="14" t="s">
        <v>775</v>
      </c>
      <c r="E9" s="19" t="s">
        <v>10</v>
      </c>
      <c r="F9" s="14">
        <v>43300</v>
      </c>
      <c r="G9" s="14" t="s">
        <v>8</v>
      </c>
      <c r="H9" s="14" t="s">
        <v>40</v>
      </c>
      <c r="I9" s="21" t="s">
        <v>41</v>
      </c>
      <c r="J9" s="20" t="s">
        <v>93</v>
      </c>
      <c r="R9" s="16" t="s">
        <v>1311</v>
      </c>
    </row>
    <row r="10" spans="1:18">
      <c r="A10" s="19" t="s">
        <v>194</v>
      </c>
      <c r="B10" s="19" t="s">
        <v>17</v>
      </c>
      <c r="C10" s="19" t="s">
        <v>18</v>
      </c>
      <c r="D10" s="14" t="s">
        <v>6</v>
      </c>
      <c r="E10" s="25" t="s">
        <v>6</v>
      </c>
      <c r="F10" s="14"/>
      <c r="G10" s="14" t="s">
        <v>7</v>
      </c>
      <c r="H10" s="25" t="s">
        <v>21</v>
      </c>
      <c r="I10" s="21" t="s">
        <v>189</v>
      </c>
      <c r="J10" s="14" t="s">
        <v>669</v>
      </c>
      <c r="R10" s="18">
        <v>68100</v>
      </c>
    </row>
    <row r="11" spans="1:18" ht="39">
      <c r="A11" s="54" t="s">
        <v>908</v>
      </c>
      <c r="B11" s="18" t="s">
        <v>79</v>
      </c>
      <c r="C11" s="18" t="s">
        <v>80</v>
      </c>
      <c r="D11" s="14" t="s">
        <v>11</v>
      </c>
      <c r="E11" s="14"/>
      <c r="F11" s="14" t="s">
        <v>81</v>
      </c>
      <c r="G11" s="14" t="s">
        <v>12</v>
      </c>
      <c r="H11" s="14" t="s">
        <v>78</v>
      </c>
      <c r="I11" s="14" t="s">
        <v>77</v>
      </c>
      <c r="J11" s="14" t="s">
        <v>686</v>
      </c>
      <c r="R11" s="26" t="s">
        <v>8</v>
      </c>
    </row>
    <row r="12" spans="1:18">
      <c r="A12" s="14" t="s">
        <v>615</v>
      </c>
      <c r="B12" s="14" t="s">
        <v>618</v>
      </c>
      <c r="C12" s="14" t="s">
        <v>619</v>
      </c>
      <c r="D12" s="14" t="s">
        <v>620</v>
      </c>
      <c r="E12" s="14" t="s">
        <v>621</v>
      </c>
      <c r="F12" s="14">
        <v>43650</v>
      </c>
      <c r="G12" s="14" t="s">
        <v>8</v>
      </c>
      <c r="H12" s="14" t="s">
        <v>622</v>
      </c>
      <c r="I12" s="21" t="s">
        <v>623</v>
      </c>
      <c r="J12" s="14" t="s">
        <v>624</v>
      </c>
      <c r="R12" s="28" t="s">
        <v>1312</v>
      </c>
    </row>
    <row r="13" spans="1:18" ht="26.25">
      <c r="A13" s="14" t="s">
        <v>700</v>
      </c>
      <c r="B13" s="14" t="s">
        <v>701</v>
      </c>
      <c r="C13" s="14" t="s">
        <v>702</v>
      </c>
      <c r="D13" s="14"/>
      <c r="E13" s="14" t="s">
        <v>10</v>
      </c>
      <c r="F13" s="23">
        <v>47650</v>
      </c>
      <c r="G13" s="14" t="s">
        <v>8</v>
      </c>
      <c r="H13" s="14" t="s">
        <v>703</v>
      </c>
      <c r="I13" s="14" t="s">
        <v>704</v>
      </c>
      <c r="J13" s="20" t="s">
        <v>705</v>
      </c>
      <c r="R13" s="55" t="s">
        <v>1313</v>
      </c>
    </row>
    <row r="14" spans="1:18">
      <c r="A14" s="14" t="s">
        <v>708</v>
      </c>
      <c r="B14" s="14" t="s">
        <v>710</v>
      </c>
      <c r="C14" s="14" t="s">
        <v>711</v>
      </c>
      <c r="D14" s="14" t="s">
        <v>709</v>
      </c>
      <c r="E14" s="14" t="s">
        <v>10</v>
      </c>
      <c r="F14" s="14">
        <v>48050</v>
      </c>
      <c r="G14" s="14" t="s">
        <v>8</v>
      </c>
      <c r="H14" s="14" t="s">
        <v>715</v>
      </c>
      <c r="I14" s="52" t="s">
        <v>712</v>
      </c>
      <c r="J14" s="14" t="s">
        <v>725</v>
      </c>
      <c r="R14" s="21"/>
    </row>
    <row r="15" spans="1:18">
      <c r="A15" s="16" t="s">
        <v>749</v>
      </c>
      <c r="B15" s="14" t="s">
        <v>750</v>
      </c>
      <c r="C15" s="14" t="s">
        <v>751</v>
      </c>
      <c r="D15" s="14" t="s">
        <v>752</v>
      </c>
      <c r="E15" s="14" t="s">
        <v>10</v>
      </c>
      <c r="F15" s="14">
        <v>47810</v>
      </c>
      <c r="G15" s="14" t="s">
        <v>8</v>
      </c>
      <c r="H15" s="14" t="s">
        <v>753</v>
      </c>
      <c r="I15" s="53" t="s">
        <v>764</v>
      </c>
      <c r="J15" s="14" t="s">
        <v>756</v>
      </c>
    </row>
    <row r="16" spans="1:18">
      <c r="A16" s="16" t="s">
        <v>767</v>
      </c>
      <c r="B16" s="14" t="s">
        <v>758</v>
      </c>
      <c r="C16" s="14" t="s">
        <v>763</v>
      </c>
      <c r="D16" s="14" t="s">
        <v>760</v>
      </c>
      <c r="E16" s="14" t="s">
        <v>759</v>
      </c>
      <c r="F16" s="14">
        <v>93050</v>
      </c>
      <c r="G16" s="14" t="s">
        <v>8</v>
      </c>
      <c r="H16" s="20" t="s">
        <v>766</v>
      </c>
      <c r="I16" s="53" t="s">
        <v>765</v>
      </c>
      <c r="J16" s="20" t="s">
        <v>761</v>
      </c>
    </row>
    <row r="17" spans="1:10" ht="39">
      <c r="A17" s="15" t="s">
        <v>23</v>
      </c>
      <c r="B17" s="15" t="s">
        <v>36</v>
      </c>
      <c r="C17" s="14" t="s">
        <v>9</v>
      </c>
      <c r="D17" s="14" t="s">
        <v>9</v>
      </c>
      <c r="E17" s="19" t="s">
        <v>116</v>
      </c>
      <c r="F17" s="14">
        <v>40000</v>
      </c>
      <c r="G17" s="14" t="s">
        <v>8</v>
      </c>
      <c r="H17" s="14" t="s">
        <v>90</v>
      </c>
      <c r="I17" s="22" t="s">
        <v>37</v>
      </c>
      <c r="J17" s="16" t="s">
        <v>91</v>
      </c>
    </row>
    <row r="18" spans="1:10">
      <c r="A18" s="14" t="s">
        <v>103</v>
      </c>
      <c r="B18" s="14" t="s">
        <v>104</v>
      </c>
      <c r="C18" s="14" t="s">
        <v>105</v>
      </c>
      <c r="D18" s="19" t="s">
        <v>106</v>
      </c>
      <c r="E18" s="19" t="s">
        <v>116</v>
      </c>
      <c r="F18" s="14">
        <v>47100</v>
      </c>
      <c r="G18" s="14" t="s">
        <v>2</v>
      </c>
      <c r="H18" s="14" t="s">
        <v>373</v>
      </c>
      <c r="I18" s="21" t="s">
        <v>374</v>
      </c>
      <c r="J18" s="14" t="s">
        <v>375</v>
      </c>
    </row>
    <row r="19" spans="1:10">
      <c r="A19" s="14" t="s">
        <v>267</v>
      </c>
      <c r="B19" s="14" t="s">
        <v>268</v>
      </c>
      <c r="C19" s="14" t="s">
        <v>269</v>
      </c>
      <c r="D19" s="14" t="s">
        <v>270</v>
      </c>
      <c r="E19" s="14" t="s">
        <v>271</v>
      </c>
      <c r="F19" s="23" t="s">
        <v>272</v>
      </c>
      <c r="G19" s="14" t="s">
        <v>8</v>
      </c>
      <c r="H19" s="14" t="s">
        <v>267</v>
      </c>
      <c r="I19" s="24" t="s">
        <v>273</v>
      </c>
      <c r="J19" s="14" t="s">
        <v>274</v>
      </c>
    </row>
    <row r="20" spans="1:10">
      <c r="A20" s="28" t="s">
        <v>295</v>
      </c>
      <c r="B20" s="18" t="s">
        <v>296</v>
      </c>
      <c r="C20" s="16" t="s">
        <v>310</v>
      </c>
      <c r="D20" s="18" t="s">
        <v>297</v>
      </c>
      <c r="E20" s="18" t="s">
        <v>297</v>
      </c>
      <c r="F20" s="14"/>
      <c r="G20" s="26" t="s">
        <v>298</v>
      </c>
      <c r="H20" s="28" t="s">
        <v>302</v>
      </c>
      <c r="I20" s="29" t="s">
        <v>299</v>
      </c>
      <c r="J20" s="43" t="s">
        <v>303</v>
      </c>
    </row>
    <row r="21" spans="1:10">
      <c r="A21" s="16" t="s">
        <v>306</v>
      </c>
      <c r="B21" s="16" t="s">
        <v>308</v>
      </c>
      <c r="C21" s="14"/>
      <c r="D21" s="16" t="s">
        <v>309</v>
      </c>
      <c r="E21" s="14" t="s">
        <v>930</v>
      </c>
      <c r="F21" s="14"/>
      <c r="G21" s="16" t="s">
        <v>931</v>
      </c>
      <c r="H21" s="14" t="s">
        <v>323</v>
      </c>
      <c r="I21" s="27" t="s">
        <v>321</v>
      </c>
      <c r="J21" t="s">
        <v>929</v>
      </c>
    </row>
  </sheetData>
  <customSheetViews>
    <customSheetView guid="{16A34490-BCE7-4C63-A6FE-21E9596C2C01}">
      <selection sqref="A1:A21"/>
      <pageMargins left="0.7" right="0.7" top="0.75" bottom="0.75" header="0.3" footer="0.3"/>
    </customSheetView>
    <customSheetView guid="{B292A4C9-2A0C-410F-BEAE-3B12EF61E094}">
      <selection sqref="A1:A21"/>
      <pageMargins left="0.7" right="0.7" top="0.75" bottom="0.75" header="0.3" footer="0.3"/>
    </customSheetView>
    <customSheetView guid="{2AAE078F-6B13-44A7-8F79-9C22E5DA67A0}">
      <selection sqref="A1:A21"/>
      <pageMargins left="0.7" right="0.7" top="0.75" bottom="0.75" header="0.3" footer="0.3"/>
    </customSheetView>
    <customSheetView guid="{F1E82CC8-0CE2-49C8-B176-24D5A03F8886}">
      <selection sqref="A1:A21"/>
      <pageMargins left="0.7" right="0.7" top="0.75" bottom="0.75" header="0.3" footer="0.3"/>
    </customSheetView>
    <customSheetView guid="{F50A22D7-7704-43CE-A4F6-E86F470AEBC1}">
      <selection sqref="A1:A21"/>
      <pageMargins left="0.7" right="0.7" top="0.75" bottom="0.75" header="0.3" footer="0.3"/>
    </customSheetView>
    <customSheetView guid="{ED2FF858-9118-4EA9-9AC4-99883703487D}">
      <selection sqref="A1:A21"/>
      <pageMargins left="0.7" right="0.7" top="0.75" bottom="0.75" header="0.3" footer="0.3"/>
    </customSheetView>
    <customSheetView guid="{C4B7C97A-A126-40C7-AA97-8CBBCE6107B1}">
      <selection sqref="A1:A21"/>
      <pageMargins left="0.7" right="0.7" top="0.75" bottom="0.75" header="0.3" footer="0.3"/>
    </customSheetView>
    <customSheetView guid="{198FF1CE-EB2C-49A9-9B70-4921B2F8AE7C}">
      <selection sqref="A1:A21"/>
      <pageMargins left="0.7" right="0.7" top="0.75" bottom="0.75" header="0.3" footer="0.3"/>
    </customSheetView>
    <customSheetView guid="{B2519BA8-DBDC-4A0C-BD34-9248E52584E0}">
      <selection sqref="A1:A21"/>
      <pageMargins left="0.7" right="0.7" top="0.75" bottom="0.75" header="0.3" footer="0.3"/>
    </customSheetView>
    <customSheetView guid="{0CB027D9-FD5D-441E-BA5D-A1ACE10CAF1F}">
      <selection sqref="A1:A21"/>
      <pageMargins left="0.7" right="0.7" top="0.75" bottom="0.75" header="0.3" footer="0.3"/>
    </customSheetView>
  </customSheetViews>
  <dataValidations count="1">
    <dataValidation type="textLength" operator="lessThanOrEqual" allowBlank="1" showInputMessage="1" showErrorMessage="1" error="You cannot type more than 59 charachter" sqref="I19" xr:uid="{00000000-0002-0000-0B00-000000000000}">
      <formula1>59</formula1>
    </dataValidation>
  </dataValidations>
  <hyperlinks>
    <hyperlink ref="J20" r:id="rId1" xr:uid="{00000000-0004-0000-0B00-00000000000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7CEF4-55A4-4F6A-B593-88B86AD40A4C}">
  <sheetPr codeName="Sheet12"/>
  <dimension ref="A1:F64"/>
  <sheetViews>
    <sheetView topLeftCell="A34" workbookViewId="0">
      <selection activeCell="A50" sqref="A50:XFD50"/>
    </sheetView>
  </sheetViews>
  <sheetFormatPr defaultRowHeight="15"/>
  <cols>
    <col min="1" max="1" width="10.5703125" customWidth="1"/>
    <col min="3" max="3" width="28.42578125" bestFit="1" customWidth="1"/>
    <col min="4" max="4" width="10.85546875" customWidth="1"/>
    <col min="6" max="6" width="10" customWidth="1"/>
    <col min="7" max="7" width="33.85546875" bestFit="1" customWidth="1"/>
  </cols>
  <sheetData>
    <row r="1" spans="1:6" ht="15.75" thickBot="1">
      <c r="A1" s="215" t="s">
        <v>1411</v>
      </c>
      <c r="B1" s="216" t="s">
        <v>1412</v>
      </c>
      <c r="C1" s="216" t="s">
        <v>1413</v>
      </c>
      <c r="D1" s="216" t="s">
        <v>1414</v>
      </c>
      <c r="E1" s="216" t="s">
        <v>1429</v>
      </c>
      <c r="F1" s="216" t="s">
        <v>1430</v>
      </c>
    </row>
    <row r="2" spans="1:6" ht="22.5" customHeight="1" thickTop="1">
      <c r="A2" s="217" t="s">
        <v>673</v>
      </c>
      <c r="B2" s="218">
        <v>4</v>
      </c>
      <c r="C2" s="219" t="s">
        <v>1415</v>
      </c>
      <c r="D2" s="218">
        <v>1545</v>
      </c>
      <c r="E2" s="218">
        <v>2018</v>
      </c>
      <c r="F2" s="218">
        <v>2</v>
      </c>
    </row>
    <row r="3" spans="1:6" ht="22.5" customHeight="1">
      <c r="A3" s="220" t="s">
        <v>673</v>
      </c>
      <c r="B3" s="214">
        <v>4</v>
      </c>
      <c r="C3" s="221" t="s">
        <v>1416</v>
      </c>
      <c r="D3" s="214">
        <v>2449</v>
      </c>
      <c r="E3" s="214">
        <v>2018</v>
      </c>
      <c r="F3" s="214">
        <v>2</v>
      </c>
    </row>
    <row r="4" spans="1:6" ht="22.5" customHeight="1">
      <c r="A4" s="220" t="s">
        <v>673</v>
      </c>
      <c r="B4" s="214">
        <v>4</v>
      </c>
      <c r="C4" s="222" t="s">
        <v>1417</v>
      </c>
      <c r="D4" s="214">
        <v>1610</v>
      </c>
      <c r="E4" s="214">
        <v>2018</v>
      </c>
      <c r="F4" s="214">
        <v>2</v>
      </c>
    </row>
    <row r="5" spans="1:6" ht="22.5" customHeight="1">
      <c r="A5" s="220" t="s">
        <v>673</v>
      </c>
      <c r="B5" s="214">
        <v>4</v>
      </c>
      <c r="C5" s="223" t="s">
        <v>1418</v>
      </c>
      <c r="D5" s="214">
        <v>1669</v>
      </c>
      <c r="E5" s="214">
        <v>2018</v>
      </c>
      <c r="F5" s="214">
        <v>2</v>
      </c>
    </row>
    <row r="6" spans="1:6" ht="22.5" customHeight="1">
      <c r="A6" s="220" t="s">
        <v>673</v>
      </c>
      <c r="B6" s="214">
        <v>4</v>
      </c>
      <c r="C6" s="224" t="s">
        <v>1419</v>
      </c>
      <c r="D6" s="214">
        <v>1170</v>
      </c>
      <c r="E6" s="214">
        <v>2018</v>
      </c>
      <c r="F6" s="214">
        <v>2</v>
      </c>
    </row>
    <row r="7" spans="1:6" ht="22.5" customHeight="1">
      <c r="A7" s="220" t="s">
        <v>673</v>
      </c>
      <c r="B7" s="214">
        <v>4</v>
      </c>
      <c r="C7" s="225" t="s">
        <v>1420</v>
      </c>
      <c r="D7" s="214">
        <v>1190</v>
      </c>
      <c r="E7" s="214">
        <v>2018</v>
      </c>
      <c r="F7" s="214">
        <v>2</v>
      </c>
    </row>
    <row r="8" spans="1:6" ht="22.5" customHeight="1">
      <c r="A8" s="220" t="s">
        <v>673</v>
      </c>
      <c r="B8" s="214">
        <v>4</v>
      </c>
      <c r="C8" s="226" t="s">
        <v>1421</v>
      </c>
      <c r="D8" s="214">
        <v>1702</v>
      </c>
      <c r="E8" s="214">
        <v>2018</v>
      </c>
      <c r="F8" s="214">
        <v>2</v>
      </c>
    </row>
    <row r="9" spans="1:6" ht="22.5" customHeight="1">
      <c r="A9" s="220" t="s">
        <v>673</v>
      </c>
      <c r="B9" s="214">
        <v>4</v>
      </c>
      <c r="C9" s="227" t="s">
        <v>1422</v>
      </c>
      <c r="D9" s="214">
        <v>1842</v>
      </c>
      <c r="E9" s="214">
        <v>2018</v>
      </c>
      <c r="F9" s="214">
        <v>2</v>
      </c>
    </row>
    <row r="10" spans="1:6" ht="22.5" customHeight="1">
      <c r="A10" s="220" t="s">
        <v>673</v>
      </c>
      <c r="B10" s="214">
        <v>4</v>
      </c>
      <c r="C10" s="228" t="s">
        <v>1423</v>
      </c>
      <c r="D10" s="214">
        <v>1563</v>
      </c>
      <c r="E10" s="214">
        <v>2018</v>
      </c>
      <c r="F10" s="214">
        <v>2</v>
      </c>
    </row>
    <row r="11" spans="1:6" ht="22.5" customHeight="1" thickBot="1">
      <c r="A11" s="220" t="s">
        <v>673</v>
      </c>
      <c r="B11" s="214">
        <v>4</v>
      </c>
      <c r="C11" s="229" t="s">
        <v>1424</v>
      </c>
      <c r="D11" s="214">
        <v>1641</v>
      </c>
      <c r="E11" s="214">
        <v>2018</v>
      </c>
      <c r="F11" s="214">
        <v>2</v>
      </c>
    </row>
    <row r="12" spans="1:6" ht="22.5" customHeight="1" thickBot="1">
      <c r="A12" s="220" t="s">
        <v>673</v>
      </c>
      <c r="B12" s="214">
        <v>4</v>
      </c>
      <c r="C12" s="230" t="s">
        <v>1425</v>
      </c>
      <c r="D12" s="231">
        <v>1621</v>
      </c>
      <c r="E12" s="214">
        <v>2018</v>
      </c>
      <c r="F12" s="214">
        <v>2</v>
      </c>
    </row>
    <row r="13" spans="1:6" ht="22.5" customHeight="1">
      <c r="A13" s="220" t="s">
        <v>673</v>
      </c>
      <c r="B13" s="214">
        <v>4</v>
      </c>
      <c r="C13" s="232" t="s">
        <v>1426</v>
      </c>
      <c r="D13" s="214">
        <v>1633</v>
      </c>
      <c r="E13" s="214">
        <v>2018</v>
      </c>
      <c r="F13" s="214">
        <v>2</v>
      </c>
    </row>
    <row r="14" spans="1:6" ht="22.5" customHeight="1">
      <c r="A14" s="220" t="s">
        <v>673</v>
      </c>
      <c r="B14" s="214">
        <v>4</v>
      </c>
      <c r="C14" s="233" t="s">
        <v>1427</v>
      </c>
      <c r="D14" s="214">
        <v>1570</v>
      </c>
      <c r="E14" s="214">
        <v>2018</v>
      </c>
      <c r="F14" s="214">
        <v>2</v>
      </c>
    </row>
    <row r="15" spans="1:6" ht="22.5" customHeight="1">
      <c r="A15" s="220" t="s">
        <v>673</v>
      </c>
      <c r="B15" s="214">
        <v>4</v>
      </c>
      <c r="C15" s="234" t="s">
        <v>1428</v>
      </c>
      <c r="D15" s="214">
        <v>1180</v>
      </c>
      <c r="E15" s="214">
        <v>2018</v>
      </c>
      <c r="F15" s="214">
        <v>2</v>
      </c>
    </row>
    <row r="16" spans="1:6" ht="22.5" customHeight="1">
      <c r="A16" s="220" t="s">
        <v>673</v>
      </c>
      <c r="B16" s="214">
        <v>7</v>
      </c>
      <c r="C16" s="235" t="s">
        <v>1431</v>
      </c>
      <c r="D16" s="214">
        <v>2400</v>
      </c>
      <c r="E16" s="214">
        <v>2018</v>
      </c>
      <c r="F16" s="214">
        <v>3</v>
      </c>
    </row>
    <row r="17" spans="1:6" ht="22.5" customHeight="1">
      <c r="A17" s="220" t="s">
        <v>673</v>
      </c>
      <c r="B17" s="214">
        <v>7</v>
      </c>
      <c r="C17" s="236" t="s">
        <v>1432</v>
      </c>
      <c r="D17" s="214">
        <v>2400</v>
      </c>
      <c r="E17" s="214">
        <v>2018</v>
      </c>
      <c r="F17" s="214">
        <v>3</v>
      </c>
    </row>
    <row r="18" spans="1:6" ht="22.5" customHeight="1">
      <c r="A18" s="220" t="s">
        <v>673</v>
      </c>
      <c r="B18" s="214">
        <v>7</v>
      </c>
      <c r="C18" s="237" t="s">
        <v>1433</v>
      </c>
      <c r="D18" s="214">
        <v>2400</v>
      </c>
      <c r="E18" s="214">
        <v>2018</v>
      </c>
      <c r="F18" s="214">
        <v>3</v>
      </c>
    </row>
    <row r="19" spans="1:6" ht="22.5" customHeight="1">
      <c r="A19" s="220" t="s">
        <v>673</v>
      </c>
      <c r="B19" s="214">
        <v>10</v>
      </c>
      <c r="C19" s="226" t="s">
        <v>1421</v>
      </c>
      <c r="D19" s="238">
        <v>4625</v>
      </c>
      <c r="E19" s="214">
        <v>2018</v>
      </c>
      <c r="F19" s="214">
        <v>4</v>
      </c>
    </row>
    <row r="20" spans="1:6" ht="22.5" customHeight="1">
      <c r="A20" s="220" t="s">
        <v>673</v>
      </c>
      <c r="B20" s="214">
        <v>10</v>
      </c>
      <c r="C20" s="227" t="s">
        <v>1422</v>
      </c>
      <c r="D20" s="238">
        <v>4625</v>
      </c>
      <c r="E20" s="214">
        <v>2018</v>
      </c>
      <c r="F20" s="214">
        <v>4</v>
      </c>
    </row>
    <row r="21" spans="1:6" ht="22.5" customHeight="1">
      <c r="A21" s="220" t="s">
        <v>673</v>
      </c>
      <c r="B21" s="214">
        <v>10</v>
      </c>
      <c r="C21" s="233" t="s">
        <v>1427</v>
      </c>
      <c r="D21" s="238">
        <v>4625</v>
      </c>
      <c r="E21" s="214">
        <v>2018</v>
      </c>
      <c r="F21" s="214">
        <v>4</v>
      </c>
    </row>
    <row r="22" spans="1:6" ht="22.5" customHeight="1">
      <c r="A22" s="220" t="s">
        <v>673</v>
      </c>
      <c r="B22" s="214">
        <v>10</v>
      </c>
      <c r="C22" s="239" t="s">
        <v>1434</v>
      </c>
      <c r="D22" s="238">
        <v>4625</v>
      </c>
      <c r="E22" s="214">
        <v>2018</v>
      </c>
      <c r="F22" s="214">
        <v>4</v>
      </c>
    </row>
    <row r="23" spans="1:6" ht="22.5" customHeight="1">
      <c r="A23" s="220" t="s">
        <v>673</v>
      </c>
      <c r="B23" s="214">
        <v>10</v>
      </c>
      <c r="C23" s="240" t="s">
        <v>1435</v>
      </c>
      <c r="D23" s="238">
        <v>4625</v>
      </c>
      <c r="E23" s="214">
        <v>2018</v>
      </c>
      <c r="F23" s="214">
        <v>4</v>
      </c>
    </row>
    <row r="24" spans="1:6" ht="22.5" customHeight="1">
      <c r="A24" s="220" t="s">
        <v>673</v>
      </c>
      <c r="B24" s="214">
        <v>10</v>
      </c>
      <c r="C24" s="224" t="s">
        <v>1419</v>
      </c>
      <c r="D24" s="238">
        <v>4625</v>
      </c>
      <c r="E24" s="214">
        <v>2018</v>
      </c>
      <c r="F24" s="214">
        <v>4</v>
      </c>
    </row>
    <row r="25" spans="1:6" ht="22.5" customHeight="1">
      <c r="A25" s="220" t="s">
        <v>60</v>
      </c>
      <c r="B25" s="214">
        <v>33</v>
      </c>
      <c r="C25" s="241" t="s">
        <v>1436</v>
      </c>
      <c r="D25" s="242">
        <v>4865</v>
      </c>
      <c r="E25" s="214">
        <v>2018</v>
      </c>
      <c r="F25" s="214">
        <v>4</v>
      </c>
    </row>
    <row r="26" spans="1:6" ht="22.5" customHeight="1">
      <c r="A26" s="220" t="s">
        <v>60</v>
      </c>
      <c r="B26" s="214">
        <v>33</v>
      </c>
      <c r="C26" s="243" t="s">
        <v>1420</v>
      </c>
      <c r="D26" s="242">
        <v>4865</v>
      </c>
      <c r="E26" s="214">
        <v>2018</v>
      </c>
      <c r="F26" s="214">
        <v>4</v>
      </c>
    </row>
    <row r="27" spans="1:6" ht="22.5" customHeight="1">
      <c r="A27" s="220" t="s">
        <v>60</v>
      </c>
      <c r="B27" s="214">
        <v>33</v>
      </c>
      <c r="C27" s="244" t="s">
        <v>1437</v>
      </c>
      <c r="D27" s="238">
        <v>4865</v>
      </c>
      <c r="E27" s="214">
        <v>2018</v>
      </c>
      <c r="F27" s="214">
        <v>4</v>
      </c>
    </row>
    <row r="28" spans="1:6" ht="22.5" customHeight="1">
      <c r="A28" s="220" t="s">
        <v>60</v>
      </c>
      <c r="B28" s="214">
        <v>33</v>
      </c>
      <c r="C28" s="245" t="s">
        <v>1438</v>
      </c>
      <c r="D28" s="238">
        <v>4865</v>
      </c>
      <c r="E28" s="214">
        <v>2018</v>
      </c>
      <c r="F28" s="214">
        <v>4</v>
      </c>
    </row>
    <row r="29" spans="1:6" ht="22.5" customHeight="1">
      <c r="A29" s="220" t="s">
        <v>60</v>
      </c>
      <c r="B29" s="214">
        <v>33</v>
      </c>
      <c r="C29" s="246" t="s">
        <v>1439</v>
      </c>
      <c r="D29" s="238">
        <v>4865</v>
      </c>
      <c r="E29" s="214">
        <v>2018</v>
      </c>
      <c r="F29" s="214">
        <v>4</v>
      </c>
    </row>
    <row r="30" spans="1:6" ht="22.5" customHeight="1">
      <c r="A30" s="220" t="s">
        <v>60</v>
      </c>
      <c r="B30" s="214">
        <v>33</v>
      </c>
      <c r="C30" s="247" t="s">
        <v>1440</v>
      </c>
      <c r="D30" s="238">
        <v>4865</v>
      </c>
      <c r="E30" s="214">
        <v>2018</v>
      </c>
      <c r="F30" s="214">
        <v>4</v>
      </c>
    </row>
    <row r="31" spans="1:6" ht="22.5" customHeight="1">
      <c r="A31" s="220" t="s">
        <v>1461</v>
      </c>
      <c r="B31" s="214">
        <v>1</v>
      </c>
      <c r="C31" s="248" t="s">
        <v>1418</v>
      </c>
      <c r="D31" s="242">
        <v>5082</v>
      </c>
      <c r="E31" s="214">
        <v>2018</v>
      </c>
      <c r="F31" s="214">
        <v>4</v>
      </c>
    </row>
    <row r="32" spans="1:6" ht="22.5" customHeight="1">
      <c r="A32" s="220" t="s">
        <v>1461</v>
      </c>
      <c r="B32" s="214">
        <v>1</v>
      </c>
      <c r="C32" s="249" t="s">
        <v>1458</v>
      </c>
      <c r="D32" s="242">
        <v>5082</v>
      </c>
      <c r="E32" s="214">
        <v>2018</v>
      </c>
      <c r="F32" s="214">
        <v>4</v>
      </c>
    </row>
    <row r="33" spans="1:6" ht="22.5" customHeight="1">
      <c r="A33" s="220" t="s">
        <v>1461</v>
      </c>
      <c r="B33" s="214">
        <v>1</v>
      </c>
      <c r="C33" s="250" t="s">
        <v>1459</v>
      </c>
      <c r="D33" s="242">
        <v>5082</v>
      </c>
      <c r="E33" s="214">
        <v>2018</v>
      </c>
      <c r="F33" s="214">
        <v>4</v>
      </c>
    </row>
    <row r="34" spans="1:6" ht="22.5" customHeight="1">
      <c r="A34" s="220" t="s">
        <v>1461</v>
      </c>
      <c r="B34" s="214">
        <v>1</v>
      </c>
      <c r="C34" s="251" t="s">
        <v>1427</v>
      </c>
      <c r="D34" s="242">
        <v>5082</v>
      </c>
      <c r="E34" s="214">
        <v>2018</v>
      </c>
      <c r="F34" s="214">
        <v>4</v>
      </c>
    </row>
    <row r="35" spans="1:6" ht="22.5" customHeight="1">
      <c r="A35" s="220" t="s">
        <v>1461</v>
      </c>
      <c r="B35" s="214">
        <v>1</v>
      </c>
      <c r="C35" s="252" t="s">
        <v>1460</v>
      </c>
      <c r="D35" s="242">
        <v>5082</v>
      </c>
      <c r="E35" s="214">
        <v>2018</v>
      </c>
      <c r="F35" s="214">
        <v>4</v>
      </c>
    </row>
    <row r="36" spans="1:6" ht="22.5" customHeight="1">
      <c r="A36" s="220" t="s">
        <v>1461</v>
      </c>
      <c r="B36" s="214">
        <v>2</v>
      </c>
      <c r="C36" s="253" t="s">
        <v>1416</v>
      </c>
      <c r="D36" s="242">
        <v>5082</v>
      </c>
      <c r="E36" s="214">
        <v>2018</v>
      </c>
      <c r="F36" s="214">
        <v>4</v>
      </c>
    </row>
    <row r="37" spans="1:6" ht="22.5" customHeight="1">
      <c r="A37" s="220" t="s">
        <v>1461</v>
      </c>
      <c r="B37" s="214">
        <v>2</v>
      </c>
      <c r="C37" s="254" t="s">
        <v>1462</v>
      </c>
      <c r="D37" s="242">
        <v>5082</v>
      </c>
      <c r="E37" s="214">
        <v>2018</v>
      </c>
      <c r="F37" s="214">
        <v>4</v>
      </c>
    </row>
    <row r="38" spans="1:6" ht="22.5" customHeight="1">
      <c r="A38" s="220" t="s">
        <v>1461</v>
      </c>
      <c r="B38" s="214">
        <v>2</v>
      </c>
      <c r="C38" s="255" t="s">
        <v>1463</v>
      </c>
      <c r="D38" s="242">
        <v>5082</v>
      </c>
      <c r="E38" s="214">
        <v>2018</v>
      </c>
      <c r="F38" s="214">
        <v>4</v>
      </c>
    </row>
    <row r="39" spans="1:6" ht="22.5" customHeight="1">
      <c r="A39" s="220" t="s">
        <v>1461</v>
      </c>
      <c r="B39" s="214">
        <v>2</v>
      </c>
      <c r="C39" s="256" t="s">
        <v>1464</v>
      </c>
      <c r="D39" s="242">
        <v>5082</v>
      </c>
      <c r="E39" s="214">
        <v>2018</v>
      </c>
      <c r="F39" s="214">
        <v>4</v>
      </c>
    </row>
    <row r="40" spans="1:6" ht="22.5" customHeight="1">
      <c r="A40" s="220" t="s">
        <v>1461</v>
      </c>
      <c r="B40" s="214">
        <v>2</v>
      </c>
      <c r="C40" s="257" t="s">
        <v>1465</v>
      </c>
      <c r="D40" s="242">
        <v>5082</v>
      </c>
      <c r="E40" s="214">
        <v>2018</v>
      </c>
      <c r="F40" s="214">
        <v>4</v>
      </c>
    </row>
    <row r="41" spans="1:6" ht="22.5" customHeight="1">
      <c r="A41" s="220" t="s">
        <v>1461</v>
      </c>
      <c r="B41" s="214">
        <v>2</v>
      </c>
      <c r="C41" s="258" t="s">
        <v>1466</v>
      </c>
      <c r="D41" s="242">
        <v>5082</v>
      </c>
      <c r="E41" s="214">
        <v>2018</v>
      </c>
      <c r="F41" s="214">
        <v>4</v>
      </c>
    </row>
    <row r="42" spans="1:6" ht="22.5" customHeight="1">
      <c r="A42" s="220" t="s">
        <v>1461</v>
      </c>
      <c r="B42" s="214">
        <v>2</v>
      </c>
      <c r="C42" s="259" t="s">
        <v>1467</v>
      </c>
      <c r="D42" s="242">
        <v>5082</v>
      </c>
      <c r="E42" s="214">
        <v>2018</v>
      </c>
      <c r="F42" s="214">
        <v>4</v>
      </c>
    </row>
    <row r="43" spans="1:6" ht="22.5" customHeight="1">
      <c r="A43" s="220" t="s">
        <v>1461</v>
      </c>
      <c r="B43" s="214">
        <v>2</v>
      </c>
      <c r="C43" s="260" t="s">
        <v>1468</v>
      </c>
      <c r="D43" s="242">
        <v>5082</v>
      </c>
      <c r="E43" s="214">
        <v>2018</v>
      </c>
      <c r="F43" s="214">
        <v>4</v>
      </c>
    </row>
    <row r="44" spans="1:6" ht="22.5" customHeight="1">
      <c r="A44" s="220" t="s">
        <v>1461</v>
      </c>
      <c r="B44" s="214">
        <v>3</v>
      </c>
      <c r="C44" s="261" t="s">
        <v>1469</v>
      </c>
      <c r="D44" s="242">
        <v>5210</v>
      </c>
      <c r="E44" s="214">
        <v>2018</v>
      </c>
      <c r="F44" s="214">
        <v>4</v>
      </c>
    </row>
    <row r="45" spans="1:6" ht="22.5" customHeight="1">
      <c r="A45" s="220" t="s">
        <v>1461</v>
      </c>
      <c r="B45" s="214">
        <v>3</v>
      </c>
      <c r="C45" s="262" t="s">
        <v>1470</v>
      </c>
      <c r="D45" s="242">
        <v>5210</v>
      </c>
      <c r="E45" s="214">
        <v>2018</v>
      </c>
      <c r="F45" s="214">
        <v>4</v>
      </c>
    </row>
    <row r="46" spans="1:6" ht="22.5" customHeight="1">
      <c r="A46" s="220" t="s">
        <v>1461</v>
      </c>
      <c r="B46" s="214">
        <v>3</v>
      </c>
      <c r="C46" s="263" t="s">
        <v>1471</v>
      </c>
      <c r="D46" s="242">
        <v>5210</v>
      </c>
      <c r="E46" s="214">
        <v>2018</v>
      </c>
      <c r="F46" s="214">
        <v>4</v>
      </c>
    </row>
    <row r="47" spans="1:6" ht="22.5" customHeight="1">
      <c r="A47" s="220" t="s">
        <v>1461</v>
      </c>
      <c r="B47" s="214">
        <v>3</v>
      </c>
      <c r="C47" s="264" t="s">
        <v>1472</v>
      </c>
      <c r="D47" s="242">
        <v>5210</v>
      </c>
      <c r="E47" s="214">
        <v>2018</v>
      </c>
      <c r="F47" s="214">
        <v>4</v>
      </c>
    </row>
    <row r="48" spans="1:6" ht="22.5" customHeight="1">
      <c r="A48" s="220" t="s">
        <v>1461</v>
      </c>
      <c r="B48" s="214">
        <v>3</v>
      </c>
      <c r="C48" s="265" t="s">
        <v>1473</v>
      </c>
      <c r="D48" s="242">
        <v>5210</v>
      </c>
      <c r="E48" s="214">
        <v>2018</v>
      </c>
      <c r="F48" s="214">
        <v>4</v>
      </c>
    </row>
    <row r="49" spans="1:6" ht="22.5" customHeight="1">
      <c r="A49" s="220" t="s">
        <v>1461</v>
      </c>
      <c r="B49" s="214">
        <v>3</v>
      </c>
      <c r="C49" s="266" t="s">
        <v>1474</v>
      </c>
      <c r="D49" s="242">
        <v>5210</v>
      </c>
      <c r="E49" s="214">
        <v>2018</v>
      </c>
      <c r="F49" s="214">
        <v>4</v>
      </c>
    </row>
    <row r="50" spans="1:6" ht="22.5" customHeight="1">
      <c r="A50" s="220" t="s">
        <v>1461</v>
      </c>
      <c r="B50" s="214">
        <v>3</v>
      </c>
      <c r="C50" s="267" t="s">
        <v>1475</v>
      </c>
      <c r="D50" s="242">
        <v>5210</v>
      </c>
      <c r="E50" s="214">
        <v>2018</v>
      </c>
      <c r="F50" s="214">
        <v>4</v>
      </c>
    </row>
    <row r="51" spans="1:6" ht="22.5" customHeight="1">
      <c r="A51" s="220" t="s">
        <v>1461</v>
      </c>
      <c r="B51" s="214">
        <v>3</v>
      </c>
      <c r="C51" s="268" t="s">
        <v>1438</v>
      </c>
      <c r="D51" s="242">
        <v>5210</v>
      </c>
      <c r="E51" s="214">
        <v>2018</v>
      </c>
      <c r="F51" s="214">
        <v>4</v>
      </c>
    </row>
    <row r="52" spans="1:6" ht="22.5" customHeight="1">
      <c r="A52" s="220" t="s">
        <v>238</v>
      </c>
      <c r="B52" s="214">
        <v>28</v>
      </c>
      <c r="C52" s="269" t="s">
        <v>1476</v>
      </c>
      <c r="D52" s="214">
        <v>5210</v>
      </c>
      <c r="E52" s="214">
        <v>2018</v>
      </c>
      <c r="F52" s="214">
        <v>4</v>
      </c>
    </row>
    <row r="53" spans="1:6" ht="22.5" customHeight="1">
      <c r="A53" s="220" t="s">
        <v>238</v>
      </c>
      <c r="B53" s="214">
        <v>28</v>
      </c>
      <c r="C53" s="270" t="s">
        <v>1466</v>
      </c>
      <c r="D53" s="214">
        <v>5210</v>
      </c>
      <c r="E53" s="214">
        <v>2018</v>
      </c>
      <c r="F53" s="214">
        <v>4</v>
      </c>
    </row>
    <row r="54" spans="1:6" ht="22.5" customHeight="1">
      <c r="A54" s="220" t="s">
        <v>238</v>
      </c>
      <c r="B54" s="214">
        <v>28</v>
      </c>
      <c r="C54" s="271" t="s">
        <v>1477</v>
      </c>
      <c r="D54" s="214">
        <v>4585</v>
      </c>
      <c r="E54" s="214">
        <v>2018</v>
      </c>
      <c r="F54" s="214">
        <v>4</v>
      </c>
    </row>
    <row r="55" spans="1:6" ht="22.5" customHeight="1">
      <c r="A55" s="220" t="s">
        <v>238</v>
      </c>
      <c r="B55" s="214">
        <v>28</v>
      </c>
      <c r="C55" s="272" t="s">
        <v>1478</v>
      </c>
      <c r="D55" s="214">
        <v>4585</v>
      </c>
      <c r="E55" s="214">
        <v>2018</v>
      </c>
      <c r="F55" s="214">
        <v>4</v>
      </c>
    </row>
    <row r="64" spans="1:6" ht="42">
      <c r="C64" s="180" t="s">
        <v>1479</v>
      </c>
    </row>
  </sheetData>
  <customSheetViews>
    <customSheetView guid="{16A34490-BCE7-4C63-A6FE-21E9596C2C01}" topLeftCell="A34">
      <selection activeCell="A50" sqref="A50:XFD50"/>
      <pageMargins left="0.7" right="0.7" top="0.75" bottom="0.75" header="0.3" footer="0.3"/>
      <pageSetup orientation="portrait" r:id="rId1"/>
    </customSheetView>
    <customSheetView guid="{B292A4C9-2A0C-410F-BEAE-3B12EF61E094}" topLeftCell="A34">
      <selection activeCell="A50" sqref="A50:XFD50"/>
      <pageMargins left="0.7" right="0.7" top="0.75" bottom="0.75" header="0.3" footer="0.3"/>
      <pageSetup orientation="portrait" r:id="rId2"/>
    </customSheetView>
    <customSheetView guid="{2AAE078F-6B13-44A7-8F79-9C22E5DA67A0}" topLeftCell="A34">
      <selection activeCell="A50" sqref="A50:XFD50"/>
      <pageMargins left="0.7" right="0.7" top="0.75" bottom="0.75" header="0.3" footer="0.3"/>
      <pageSetup orientation="portrait" r:id="rId3"/>
    </customSheetView>
    <customSheetView guid="{F1E82CC8-0CE2-49C8-B176-24D5A03F8886}" topLeftCell="A34">
      <selection activeCell="A50" sqref="A50:XFD50"/>
      <pageMargins left="0.7" right="0.7" top="0.75" bottom="0.75" header="0.3" footer="0.3"/>
      <pageSetup orientation="portrait" r:id="rId4"/>
    </customSheetView>
    <customSheetView guid="{F50A22D7-7704-43CE-A4F6-E86F470AEBC1}" topLeftCell="A34">
      <selection activeCell="A50" sqref="A50:XFD50"/>
      <pageMargins left="0.7" right="0.7" top="0.75" bottom="0.75" header="0.3" footer="0.3"/>
      <pageSetup orientation="portrait" r:id="rId5"/>
    </customSheetView>
    <customSheetView guid="{B2519BA8-DBDC-4A0C-BD34-9248E52584E0}" topLeftCell="A34">
      <selection activeCell="A50" sqref="A50:XFD50"/>
      <pageMargins left="0.7" right="0.7" top="0.75" bottom="0.75" header="0.3" footer="0.3"/>
      <pageSetup orientation="portrait" r:id="rId6"/>
    </customSheetView>
    <customSheetView guid="{0CB027D9-FD5D-441E-BA5D-A1ACE10CAF1F}" topLeftCell="A34">
      <selection activeCell="A50" sqref="A50:XFD50"/>
      <pageMargins left="0.7" right="0.7" top="0.75" bottom="0.75" header="0.3" footer="0.3"/>
      <pageSetup orientation="portrait" r:id="rId7"/>
    </customSheetView>
  </customSheetViews>
  <pageMargins left="0.7" right="0.7" top="0.75" bottom="0.75" header="0.3" footer="0.3"/>
  <pageSetup orientation="portrait" r:id="rId8"/>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pageSetUpPr autoPageBreaks="0"/>
  </sheetPr>
  <dimension ref="A1:C28"/>
  <sheetViews>
    <sheetView zoomScale="80" zoomScaleNormal="80" workbookViewId="0">
      <selection activeCell="A2" sqref="A2:C28"/>
    </sheetView>
  </sheetViews>
  <sheetFormatPr defaultRowHeight="23.25"/>
  <cols>
    <col min="1" max="1" width="24" style="538" customWidth="1"/>
    <col min="2" max="2" width="34.42578125" style="531" customWidth="1"/>
    <col min="3" max="3" width="145.140625" style="520" customWidth="1"/>
  </cols>
  <sheetData>
    <row r="1" spans="1:3" ht="24" thickBot="1"/>
    <row r="2" spans="1:3" ht="56.25" customHeight="1">
      <c r="A2" s="919" t="s">
        <v>2318</v>
      </c>
      <c r="B2" s="532" t="s">
        <v>2303</v>
      </c>
      <c r="C2" s="521" t="s">
        <v>2324</v>
      </c>
    </row>
    <row r="3" spans="1:3" ht="102" customHeight="1" thickBot="1">
      <c r="A3" s="920"/>
      <c r="B3" s="533" t="s">
        <v>2304</v>
      </c>
      <c r="C3" s="526" t="s">
        <v>2305</v>
      </c>
    </row>
    <row r="4" spans="1:3" ht="46.5" customHeight="1">
      <c r="A4" s="921" t="s">
        <v>2348</v>
      </c>
      <c r="B4" s="534" t="s">
        <v>2326</v>
      </c>
      <c r="C4" s="528" t="s">
        <v>2327</v>
      </c>
    </row>
    <row r="5" spans="1:3" ht="21" customHeight="1">
      <c r="A5" s="922"/>
      <c r="B5" s="535" t="s">
        <v>2329</v>
      </c>
      <c r="C5" s="529" t="s">
        <v>2330</v>
      </c>
    </row>
    <row r="6" spans="1:3" ht="63">
      <c r="A6" s="922"/>
      <c r="B6" s="535" t="s">
        <v>2337</v>
      </c>
      <c r="C6" s="529" t="s">
        <v>2347</v>
      </c>
    </row>
    <row r="7" spans="1:3" ht="63">
      <c r="A7" s="922"/>
      <c r="B7" s="535" t="s">
        <v>2349</v>
      </c>
      <c r="C7" s="529" t="s">
        <v>2351</v>
      </c>
    </row>
    <row r="8" spans="1:3" ht="18.75">
      <c r="A8" s="922"/>
      <c r="B8" s="535" t="s">
        <v>2331</v>
      </c>
      <c r="C8" s="529" t="s">
        <v>2352</v>
      </c>
    </row>
    <row r="9" spans="1:3" ht="18.75">
      <c r="A9" s="922"/>
      <c r="B9" s="536" t="s">
        <v>2325</v>
      </c>
      <c r="C9" s="530" t="s">
        <v>2328</v>
      </c>
    </row>
    <row r="10" spans="1:3" ht="63.75" thickBot="1">
      <c r="A10" s="923"/>
      <c r="B10" s="537" t="s">
        <v>2350</v>
      </c>
      <c r="C10" s="522" t="s">
        <v>2353</v>
      </c>
    </row>
    <row r="11" spans="1:3" ht="31.5">
      <c r="A11" s="921" t="s">
        <v>2358</v>
      </c>
      <c r="B11" s="539" t="s">
        <v>2357</v>
      </c>
      <c r="C11" s="540" t="s">
        <v>2311</v>
      </c>
    </row>
    <row r="12" spans="1:3" ht="31.5">
      <c r="A12" s="922"/>
      <c r="B12" s="535" t="s">
        <v>2306</v>
      </c>
      <c r="C12" s="529" t="s">
        <v>2307</v>
      </c>
    </row>
    <row r="13" spans="1:3" ht="19.5" thickBot="1">
      <c r="A13" s="922"/>
      <c r="B13" s="525" t="s">
        <v>2308</v>
      </c>
      <c r="C13" s="527" t="s">
        <v>2309</v>
      </c>
    </row>
    <row r="14" spans="1:3" ht="37.5">
      <c r="A14" s="916" t="s">
        <v>2338</v>
      </c>
      <c r="B14" s="534" t="s">
        <v>2339</v>
      </c>
      <c r="C14" s="528" t="s">
        <v>2340</v>
      </c>
    </row>
    <row r="15" spans="1:3" ht="37.5">
      <c r="A15" s="917"/>
      <c r="B15" s="535" t="s">
        <v>2332</v>
      </c>
      <c r="C15" s="529" t="s">
        <v>2333</v>
      </c>
    </row>
    <row r="16" spans="1:3" ht="48" thickBot="1">
      <c r="A16" s="917"/>
      <c r="B16" s="525" t="s">
        <v>2334</v>
      </c>
      <c r="C16" s="527" t="s">
        <v>2341</v>
      </c>
    </row>
    <row r="17" spans="1:3" ht="54" customHeight="1">
      <c r="A17" s="916" t="s">
        <v>2342</v>
      </c>
      <c r="B17" s="534" t="s">
        <v>2343</v>
      </c>
      <c r="C17" s="545" t="s">
        <v>2345</v>
      </c>
    </row>
    <row r="18" spans="1:3" ht="32.25" thickBot="1">
      <c r="A18" s="918"/>
      <c r="B18" s="543" t="s">
        <v>2344</v>
      </c>
      <c r="C18" s="544" t="s">
        <v>2346</v>
      </c>
    </row>
    <row r="19" spans="1:3" ht="37.5" customHeight="1">
      <c r="A19" s="916" t="s">
        <v>2310</v>
      </c>
      <c r="B19" s="534" t="s">
        <v>2336</v>
      </c>
      <c r="C19" s="548">
        <v>44515</v>
      </c>
    </row>
    <row r="20" spans="1:3" ht="100.5" customHeight="1">
      <c r="A20" s="917"/>
      <c r="B20" s="535" t="s">
        <v>2335</v>
      </c>
      <c r="C20" s="529" t="s">
        <v>2359</v>
      </c>
    </row>
    <row r="21" spans="1:3" ht="48.75" customHeight="1" thickBot="1">
      <c r="A21" s="918"/>
      <c r="B21" s="543" t="s">
        <v>2360</v>
      </c>
      <c r="C21" s="522" t="s">
        <v>2361</v>
      </c>
    </row>
    <row r="22" spans="1:3" ht="31.5">
      <c r="A22" s="914" t="s">
        <v>2355</v>
      </c>
      <c r="B22" s="532" t="s">
        <v>2356</v>
      </c>
      <c r="C22" s="524" t="s">
        <v>2354</v>
      </c>
    </row>
    <row r="23" spans="1:3" ht="19.5" thickBot="1">
      <c r="A23" s="915"/>
      <c r="B23" s="541" t="s">
        <v>2362</v>
      </c>
      <c r="C23" s="542" t="s">
        <v>2363</v>
      </c>
    </row>
    <row r="24" spans="1:3" ht="47.25" thickBot="1">
      <c r="A24" s="546" t="s">
        <v>2312</v>
      </c>
      <c r="B24" s="547"/>
      <c r="C24" s="523" t="s">
        <v>2313</v>
      </c>
    </row>
    <row r="25" spans="1:3" ht="70.5" thickBot="1">
      <c r="A25" s="546" t="s">
        <v>2314</v>
      </c>
      <c r="B25" s="547"/>
      <c r="C25" s="523" t="s">
        <v>2315</v>
      </c>
    </row>
    <row r="26" spans="1:3" ht="48" thickBot="1">
      <c r="A26" s="546" t="s">
        <v>2316</v>
      </c>
      <c r="B26" s="547"/>
      <c r="C26" s="523" t="s">
        <v>2317</v>
      </c>
    </row>
    <row r="27" spans="1:3" ht="23.25" customHeight="1">
      <c r="A27" s="914" t="s">
        <v>2319</v>
      </c>
      <c r="B27" s="539" t="s">
        <v>2320</v>
      </c>
      <c r="C27" s="528" t="s">
        <v>2321</v>
      </c>
    </row>
    <row r="28" spans="1:3" ht="19.5" thickBot="1">
      <c r="A28" s="915"/>
      <c r="B28" s="537" t="s">
        <v>2322</v>
      </c>
      <c r="C28" s="522" t="s">
        <v>2323</v>
      </c>
    </row>
  </sheetData>
  <customSheetViews>
    <customSheetView guid="{16A34490-BCE7-4C63-A6FE-21E9596C2C01}" scale="80">
      <selection activeCell="K5" sqref="K5:K8"/>
      <pageMargins left="0.7" right="0.7" top="0.75" bottom="0.75" header="0.3" footer="0.3"/>
    </customSheetView>
    <customSheetView guid="{B292A4C9-2A0C-410F-BEAE-3B12EF61E094}" scale="80">
      <selection activeCell="K5" sqref="K5:K8"/>
      <pageMargins left="0.7" right="0.7" top="0.75" bottom="0.75" header="0.3" footer="0.3"/>
    </customSheetView>
    <customSheetView guid="{2AAE078F-6B13-44A7-8F79-9C22E5DA67A0}" scale="80">
      <selection activeCell="K5" sqref="K5:K8"/>
      <pageMargins left="0.7" right="0.7" top="0.75" bottom="0.75" header="0.3" footer="0.3"/>
    </customSheetView>
    <customSheetView guid="{F1E82CC8-0CE2-49C8-B176-24D5A03F8886}" scale="80">
      <selection activeCell="K5" sqref="K5:K8"/>
      <pageMargins left="0.7" right="0.7" top="0.75" bottom="0.75" header="0.3" footer="0.3"/>
    </customSheetView>
    <customSheetView guid="{F50A22D7-7704-43CE-A4F6-E86F470AEBC1}" scale="80">
      <selection activeCell="K5" sqref="K5:K8"/>
      <pageMargins left="0.7" right="0.7" top="0.75" bottom="0.75" header="0.3" footer="0.3"/>
    </customSheetView>
    <customSheetView guid="{ED2FF858-9118-4EA9-9AC4-99883703487D}" scale="80">
      <selection activeCell="K5" sqref="K5:K8"/>
      <pageMargins left="0.7" right="0.7" top="0.75" bottom="0.75" header="0.3" footer="0.3"/>
    </customSheetView>
    <customSheetView guid="{C4B7C97A-A126-40C7-AA97-8CBBCE6107B1}" scale="80">
      <selection activeCell="K5" sqref="K5:K8"/>
      <pageMargins left="0.7" right="0.7" top="0.75" bottom="0.75" header="0.3" footer="0.3"/>
    </customSheetView>
    <customSheetView guid="{198FF1CE-EB2C-49A9-9B70-4921B2F8AE7C}" scale="80">
      <selection activeCell="K5" sqref="K5:K8"/>
      <pageMargins left="0.7" right="0.7" top="0.75" bottom="0.75" header="0.3" footer="0.3"/>
    </customSheetView>
    <customSheetView guid="{B2519BA8-DBDC-4A0C-BD34-9248E52584E0}" scale="80">
      <selection activeCell="K5" sqref="K5:K8"/>
      <pageMargins left="0.7" right="0.7" top="0.75" bottom="0.75" header="0.3" footer="0.3"/>
    </customSheetView>
    <customSheetView guid="{0CB027D9-FD5D-441E-BA5D-A1ACE10CAF1F}" scale="80">
      <selection activeCell="K5" sqref="K5:K8"/>
      <pageMargins left="0.7" right="0.7" top="0.75" bottom="0.75" header="0.3" footer="0.3"/>
    </customSheetView>
  </customSheetViews>
  <mergeCells count="8">
    <mergeCell ref="A22:A23"/>
    <mergeCell ref="A14:A16"/>
    <mergeCell ref="A17:A18"/>
    <mergeCell ref="A27:A28"/>
    <mergeCell ref="A2:A3"/>
    <mergeCell ref="A4:A10"/>
    <mergeCell ref="A19:A21"/>
    <mergeCell ref="A11:A13"/>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0ACE483-3F2B-4D02-92ED-D8B40FC8BF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38</vt:i4>
      </vt:variant>
    </vt:vector>
  </HeadingPairs>
  <TitlesOfParts>
    <vt:vector size="55" baseType="lpstr">
      <vt:lpstr>Bokitta</vt:lpstr>
      <vt:lpstr>suppliers</vt:lpstr>
      <vt:lpstr>Contacts</vt:lpstr>
      <vt:lpstr>ContactsNew</vt:lpstr>
      <vt:lpstr>forwarders</vt:lpstr>
      <vt:lpstr>Prices</vt:lpstr>
      <vt:lpstr>Markup</vt:lpstr>
      <vt:lpstr>Parameters</vt:lpstr>
      <vt:lpstr>OrgChart</vt:lpstr>
      <vt:lpstr>Portal</vt:lpstr>
      <vt:lpstr>Scheduler</vt:lpstr>
      <vt:lpstr>Log</vt:lpstr>
      <vt:lpstr>DeliveryLists</vt:lpstr>
      <vt:lpstr>Costing</vt:lpstr>
      <vt:lpstr>Sheet1</vt:lpstr>
      <vt:lpstr>PlainsColors</vt:lpstr>
      <vt:lpstr>Production</vt:lpstr>
      <vt:lpstr>AddressData</vt:lpstr>
      <vt:lpstr>bokittaindia1</vt:lpstr>
      <vt:lpstr>ccmail</vt:lpstr>
      <vt:lpstr>CKF</vt:lpstr>
      <vt:lpstr>ClientData</vt:lpstr>
      <vt:lpstr>CostBasedD</vt:lpstr>
      <vt:lpstr>CostPlusD</vt:lpstr>
      <vt:lpstr>CrickledChiffonWithPP</vt:lpstr>
      <vt:lpstr>CrinckledChiffon</vt:lpstr>
      <vt:lpstr>CrinckledChiffonWPompoms</vt:lpstr>
      <vt:lpstr>email</vt:lpstr>
      <vt:lpstr>Folder</vt:lpstr>
      <vt:lpstr>Franchisee</vt:lpstr>
      <vt:lpstr>indian</vt:lpstr>
      <vt:lpstr>indian2</vt:lpstr>
      <vt:lpstr>karma</vt:lpstr>
      <vt:lpstr>Manager</vt:lpstr>
      <vt:lpstr>pm</vt:lpstr>
      <vt:lpstr>PriceCol</vt:lpstr>
      <vt:lpstr>PriceColumn</vt:lpstr>
      <vt:lpstr>Prices!Print_Area</vt:lpstr>
      <vt:lpstr>Prices!Print_Titles</vt:lpstr>
      <vt:lpstr>Priyanka</vt:lpstr>
      <vt:lpstr>RNT</vt:lpstr>
      <vt:lpstr>sbg</vt:lpstr>
      <vt:lpstr>shahi</vt:lpstr>
      <vt:lpstr>Shahi2</vt:lpstr>
      <vt:lpstr>Shahi3</vt:lpstr>
      <vt:lpstr>Shahi4</vt:lpstr>
      <vt:lpstr>Shahi5</vt:lpstr>
      <vt:lpstr>shahi6</vt:lpstr>
      <vt:lpstr>Shipments</vt:lpstr>
      <vt:lpstr>shree</vt:lpstr>
      <vt:lpstr>StaffInCharge</vt:lpstr>
      <vt:lpstr>Suppliers</vt:lpstr>
      <vt:lpstr>TeamLeader</vt:lpstr>
      <vt:lpstr>TexIndia</vt:lpstr>
      <vt:lpstr>visionland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Mubde' ABSI</dc:creator>
  <cp:lastModifiedBy>Nader Dalbani</cp:lastModifiedBy>
  <cp:lastPrinted>2025-01-25T16:48:54Z</cp:lastPrinted>
  <dcterms:created xsi:type="dcterms:W3CDTF">2015-12-09T09:19:08Z</dcterms:created>
  <dcterms:modified xsi:type="dcterms:W3CDTF">2025-10-29T08:49:52Z</dcterms:modified>
</cp:coreProperties>
</file>